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Tidy C(ExportsImports)PI  Data " sheetId="1" r:id="rId4"/>
    <sheet state="hidden" name="Raw World Bank Data" sheetId="2" r:id="rId5"/>
    <sheet state="visible" name="US-India" sheetId="3" r:id="rId6"/>
    <sheet state="visible" name="US-Canada" sheetId="4" r:id="rId7"/>
    <sheet state="visible" name="Tidy_GDP_ WorldBank" sheetId="5" r:id="rId8"/>
    <sheet state="visible" name="Raw US Export to India" sheetId="6" r:id="rId9"/>
    <sheet state="visible" name="Tidy US Export to India" sheetId="7" r:id="rId10"/>
    <sheet state="visible" name="Raw US Import from India" sheetId="8" r:id="rId11"/>
    <sheet state="visible" name="Tidy US Import from India" sheetId="9" r:id="rId12"/>
    <sheet state="hidden" name="Sheet13" sheetId="10" r:id="rId13"/>
    <sheet state="visible" name="Tidy US Export to Canada" sheetId="11" r:id="rId14"/>
    <sheet state="visible" name="Tidy US Import from Canada" sheetId="12" r:id="rId15"/>
    <sheet state="hidden" name="Raw US Export to Canada" sheetId="13" r:id="rId16"/>
    <sheet state="hidden" name="Raw US Import from Canada" sheetId="14" r:id="rId17"/>
    <sheet state="hidden" name="Raw Exchange Rates (per USD)" sheetId="15" r:id="rId18"/>
    <sheet state="visible" name="Volatility" sheetId="16" r:id="rId19"/>
    <sheet state="visible" name="Tidy All Country CPI" sheetId="17" r:id="rId20"/>
    <sheet state="visible" name="Tidy REX Exchange Rates (per US" sheetId="18" r:id="rId21"/>
    <sheet state="hidden" name="India_CPI_IMF_Country Indexes A" sheetId="19" r:id="rId22"/>
    <sheet state="hidden" name="Canada_CPI_IMF_Country Indexes " sheetId="20" r:id="rId23"/>
    <sheet state="visible" name="India_Monthly_Exchange_Rate_Rep" sheetId="21" r:id="rId24"/>
    <sheet state="visible" name="Canada_Monthly_Exchange_Rate_Re" sheetId="22" r:id="rId25"/>
  </sheets>
  <definedNames>
    <definedName hidden="1" localSheetId="6" name="_xlnm._FilterDatabase">'Tidy US Export to India'!$E$1:$E$1000</definedName>
    <definedName hidden="1" localSheetId="10" name="_xlnm._FilterDatabase">'Tidy US Export to Canada'!$A$1:$E$610</definedName>
    <definedName hidden="1" localSheetId="8" name="Z_A38240C8_45FF_4144_A57F_792C80A77FED_.wvu.FilterData">'Tidy US Import from India'!$E$2:$E$610</definedName>
    <definedName hidden="1" localSheetId="20" name="Z_A38240C8_45FF_4144_A57F_792C80A77FED_.wvu.FilterData">India_Monthly_Exchange_Rate_Rep!$A$2:$A$6660</definedName>
    <definedName hidden="1" localSheetId="6" name="Z_A975ED39_BE73_49CD_8F44_5EA140E9BA2F_.wvu.FilterData">'Tidy US Export to India'!$E$2:$E$610</definedName>
    <definedName hidden="1" localSheetId="20" name="Z_46B12237_3EA5_4015_878F_D4AACAAA077E_.wvu.FilterData">India_Monthly_Exchange_Rate_Rep!$B$1:$B$13342</definedName>
    <definedName hidden="1" localSheetId="20" name="Z_6A9A32F6_4B97_4AFC_862D_F89B622DD638_.wvu.FilterData">India_Monthly_Exchange_Rate_Rep!$B$1:$B$6676</definedName>
    <definedName hidden="1" localSheetId="10" name="Z_C16D498A_09FD_450C_ACF8_EE673F1E38AE_.wvu.FilterData">'Tidy US Export to Canada'!$E$2:$E$610</definedName>
    <definedName hidden="1" localSheetId="11" name="Z_C16D498A_09FD_450C_ACF8_EE673F1E38AE_.wvu.FilterData">'Tidy US Import from Canada'!$E$2:$E$610</definedName>
  </definedNames>
  <calcPr/>
  <customWorkbookViews>
    <customWorkbookView activeSheetId="0" maximized="1" windowHeight="0" windowWidth="0" guid="{6A9A32F6-4B97-4AFC-862D-F89B622DD638}" name="Filter 2"/>
    <customWorkbookView activeSheetId="0" maximized="1" windowHeight="0" windowWidth="0" guid="{46B12237-3EA5-4015-878F-D4AACAAA077E}" name="Filter 3"/>
    <customWorkbookView activeSheetId="0" maximized="1" windowHeight="0" windowWidth="0" guid="{A975ED39-BE73-49CD-8F44-5EA140E9BA2F}" name="Tidy Data View"/>
    <customWorkbookView activeSheetId="0" maximized="1" windowHeight="0" windowWidth="0" guid="{A38240C8-45FF-4144-A57F-792C80A77FED}" name="Filter 1"/>
    <customWorkbookView activeSheetId="0" maximized="1" windowHeight="0" windowWidth="0" guid="{C16D498A-09FD-450C-ACF8-EE673F1E38AE}" name="Tidy Data"/>
  </customWorkbookViews>
</workbook>
</file>

<file path=xl/sharedStrings.xml><?xml version="1.0" encoding="utf-8"?>
<sst xmlns="http://schemas.openxmlformats.org/spreadsheetml/2006/main" count="51520" uniqueCount="1961">
  <si>
    <t>Country Name</t>
  </si>
  <si>
    <t>Country Code</t>
  </si>
  <si>
    <t>Indicator Name</t>
  </si>
  <si>
    <t>Indicator Code</t>
  </si>
  <si>
    <t>Type Name</t>
  </si>
  <si>
    <t>Type Code</t>
  </si>
  <si>
    <t>Attribute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</si>
  <si>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</si>
  <si>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</si>
  <si>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</si>
  <si>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</si>
  <si>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</si>
  <si>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</si>
  <si>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</si>
  <si>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</si>
  <si>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</si>
  <si>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</si>
  <si>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</si>
  <si>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</si>
  <si>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</si>
  <si>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</si>
  <si>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</si>
  <si>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</si>
  <si>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</si>
  <si>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</si>
  <si>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</si>
  <si>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</si>
  <si>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</si>
  <si>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</si>
  <si>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</si>
  <si>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</si>
  <si>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</si>
  <si>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</si>
  <si>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</si>
  <si>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</si>
  <si>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</si>
  <si>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</si>
  <si>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</si>
  <si>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</si>
  <si>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</si>
  <si>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</si>
  <si>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</si>
  <si>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</si>
  <si>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</si>
  <si>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</si>
  <si>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</si>
  <si>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</si>
  <si>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</si>
  <si>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</si>
  <si>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</si>
  <si>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</si>
  <si>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</si>
  <si>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</si>
  <si>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</si>
  <si>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</si>
  <si>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</si>
  <si>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</si>
  <si>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</si>
  <si>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</si>
  <si>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</si>
  <si>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</si>
  <si>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</si>
  <si>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</si>
  <si>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</si>
  <si>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</si>
  <si>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</si>
  <si>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</si>
  <si>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</si>
  <si>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</si>
  <si>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</si>
  <si>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</si>
  <si>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</si>
  <si>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</si>
  <si>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</si>
  <si>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</si>
  <si>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</si>
  <si>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</si>
  <si>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</si>
  <si>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</si>
  <si>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</si>
  <si>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</si>
  <si>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</si>
  <si>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</si>
  <si>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</si>
  <si>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</si>
  <si>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</si>
  <si>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</si>
  <si>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</si>
  <si>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</si>
  <si>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</si>
  <si>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</si>
  <si>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</si>
  <si>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</si>
  <si>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</si>
  <si>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</si>
  <si>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</si>
  <si>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</si>
  <si>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</si>
  <si>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</si>
  <si>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</si>
  <si>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</si>
  <si>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</si>
  <si>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</si>
  <si>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</si>
  <si>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</si>
  <si>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</si>
  <si>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</si>
  <si>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</si>
  <si>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</si>
  <si>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</si>
  <si>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</si>
  <si>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</si>
  <si>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</si>
  <si>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</si>
  <si>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</si>
  <si>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</si>
  <si>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</si>
  <si>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</si>
  <si>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</si>
  <si>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</si>
  <si>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</si>
  <si>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</si>
  <si>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</si>
  <si>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</si>
  <si>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</si>
  <si>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</si>
  <si>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</si>
  <si>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</si>
  <si>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</si>
  <si>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</si>
  <si>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</si>
  <si>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</si>
  <si>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</si>
  <si>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</si>
  <si>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</si>
  <si>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</si>
  <si>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</si>
  <si>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</si>
  <si>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</si>
  <si>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</si>
  <si>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</si>
  <si>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</si>
  <si>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</si>
  <si>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</si>
  <si>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</si>
  <si>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</si>
  <si>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</si>
  <si>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</si>
  <si>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</si>
  <si>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</si>
  <si>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</si>
  <si>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</si>
  <si>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</si>
  <si>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</si>
  <si>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</si>
  <si>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</si>
  <si>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</si>
  <si>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</si>
  <si>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</si>
  <si>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</si>
  <si>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</si>
  <si>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</si>
  <si>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</si>
  <si>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</si>
  <si>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</si>
  <si>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</si>
  <si>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</si>
  <si>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</si>
  <si>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</si>
  <si>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</si>
  <si>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</si>
  <si>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</si>
  <si>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</si>
  <si>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</si>
  <si>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</si>
  <si>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</si>
  <si>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</si>
  <si>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</si>
  <si>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</si>
  <si>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</si>
  <si>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</si>
  <si>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</si>
  <si>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</si>
  <si>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</si>
  <si>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</si>
  <si>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</si>
  <si>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</si>
  <si>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</si>
  <si>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</si>
  <si>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</si>
  <si>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</si>
  <si>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</si>
  <si>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</si>
  <si>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</si>
  <si>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</si>
  <si>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</si>
  <si>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</si>
  <si>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</si>
  <si>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</si>
  <si>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</si>
  <si>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</si>
  <si>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</si>
  <si>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</si>
  <si>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</si>
  <si>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</si>
  <si>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</si>
  <si>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</si>
  <si>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</si>
  <si>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</si>
  <si>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</si>
  <si>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</si>
  <si>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</si>
  <si>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</si>
  <si>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</si>
  <si>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</si>
  <si>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</si>
  <si>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</si>
  <si>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</si>
  <si>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</si>
  <si>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</si>
  <si>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</si>
  <si>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</si>
  <si>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</si>
  <si>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</si>
  <si>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</si>
  <si>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</si>
  <si>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</si>
  <si>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</si>
  <si>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</si>
  <si>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</si>
  <si>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</si>
  <si>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</si>
  <si>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</si>
  <si>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</si>
  <si>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</si>
  <si>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</si>
  <si>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</si>
  <si>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</si>
  <si>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</si>
  <si>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</si>
  <si>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</si>
  <si>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</si>
  <si>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</si>
  <si>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</si>
  <si>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</si>
  <si>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</si>
  <si>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</si>
  <si>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</si>
  <si>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</si>
  <si>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</si>
  <si>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</si>
  <si>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</si>
  <si>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</si>
  <si>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</si>
  <si>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</si>
  <si>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</si>
  <si>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</si>
  <si>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</si>
  <si>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</si>
  <si>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</si>
  <si>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</si>
  <si>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</si>
  <si>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</si>
  <si>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</si>
  <si>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</si>
  <si>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</si>
  <si>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</si>
  <si>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</si>
  <si>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</si>
  <si>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</si>
  <si>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</si>
  <si>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</si>
  <si>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</si>
  <si>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</si>
  <si>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</si>
  <si>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</si>
  <si>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</si>
  <si>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</si>
  <si>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</si>
  <si>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</si>
  <si>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</si>
  <si>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</si>
  <si>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</si>
  <si>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</si>
  <si>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</si>
  <si>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</si>
  <si>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</si>
  <si>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</si>
  <si>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</si>
  <si>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</si>
  <si>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</si>
  <si>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</si>
  <si>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</si>
  <si>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</si>
  <si>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</si>
  <si>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</si>
  <si>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</si>
  <si>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</si>
  <si>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</si>
  <si>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</si>
  <si>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</si>
  <si>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</si>
  <si>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</si>
  <si>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</si>
  <si>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</si>
  <si>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</si>
  <si>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</si>
  <si>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</si>
  <si>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</si>
  <si>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</si>
  <si>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</si>
  <si>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</si>
  <si>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</si>
  <si>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</si>
  <si>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</si>
  <si>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</si>
  <si>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</si>
  <si>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</si>
  <si>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</si>
  <si>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</si>
  <si>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</si>
  <si>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</si>
  <si>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</si>
  <si>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</si>
  <si>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</si>
  <si>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</si>
  <si>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</si>
  <si>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</si>
  <si>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</si>
  <si>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</si>
  <si>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</si>
  <si>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</si>
  <si>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</si>
  <si>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</si>
  <si>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</si>
  <si>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</si>
  <si>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</si>
  <si>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</si>
  <si>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</si>
  <si>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</si>
  <si>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</si>
  <si>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</si>
  <si>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</si>
  <si>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</si>
  <si>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</si>
  <si>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</si>
  <si>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</si>
  <si>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</si>
  <si>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</si>
  <si>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</si>
  <si>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</si>
  <si>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</si>
  <si>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</si>
  <si>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</si>
  <si>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</si>
  <si>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India</t>
  </si>
  <si>
    <t>Commodity Export Price Index, Individual Commodites Weighted by Ratio of Exports to Total Commodity Exports</t>
  </si>
  <si>
    <t>x</t>
  </si>
  <si>
    <t>Historical, Fixed Weights, Index</t>
  </si>
  <si>
    <t>H_FW_IX</t>
  </si>
  <si>
    <t>Value</t>
  </si>
  <si>
    <t>Commodity Import Price Index, Individual Commodites Weighted by Ratio of Imports to Total Commodity Imports</t>
  </si>
  <si>
    <t>m</t>
  </si>
  <si>
    <t>Commodity Net Export Price Index, Individual Commodities Weighted by Ratio of Net Exports to Total Commodity Trade</t>
  </si>
  <si>
    <t>xm</t>
  </si>
  <si>
    <t>Commodity Export Price Index, Individual Commodites Weighted by Ratio of Exports to GDP</t>
  </si>
  <si>
    <t>x_gdp</t>
  </si>
  <si>
    <t>Commodity Import Price Index, Individual Commodites Weighted by Ratio of Imports to GDP</t>
  </si>
  <si>
    <t>m_gdp</t>
  </si>
  <si>
    <t>Commodity Net Export Price Index, Individual Commodities Weighted by Ratio of Net Exports to GDP</t>
  </si>
  <si>
    <t>xm_gdp</t>
  </si>
  <si>
    <t>Canada</t>
  </si>
  <si>
    <t>United States</t>
  </si>
  <si>
    <t>Historical, Rolling Weights, Index</t>
  </si>
  <si>
    <t>H_RW_IX</t>
  </si>
  <si>
    <t>Recent, Fixed Weights, Index</t>
  </si>
  <si>
    <t>R_FW_IX</t>
  </si>
  <si>
    <t>Recent, Rolling weights, Index</t>
  </si>
  <si>
    <t>R_RW_IX</t>
  </si>
  <si>
    <t>Data Source</t>
  </si>
  <si>
    <t>World Development Indicators</t>
  </si>
  <si>
    <t>Last Updated Date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</si>
  <si>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</si>
  <si>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</si>
  <si>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</si>
  <si>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</si>
  <si>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</si>
  <si>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</si>
  <si>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</si>
  <si>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</si>
  <si>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</si>
  <si>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</si>
  <si>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</si>
  <si>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</si>
  <si>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</si>
  <si>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</si>
  <si>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</si>
  <si>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</si>
  <si>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</si>
  <si>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</si>
  <si>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</si>
  <si>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</si>
  <si>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</si>
  <si>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</si>
  <si>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</si>
  <si>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</si>
  <si>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</si>
  <si>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</si>
  <si>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</si>
  <si>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</si>
  <si>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</si>
  <si>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</si>
  <si>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</si>
  <si>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</si>
  <si>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</si>
  <si>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</si>
  <si>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</si>
  <si>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</si>
  <si>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</si>
  <si>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</si>
  <si>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</si>
  <si>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</si>
  <si>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</si>
  <si>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</si>
  <si>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</si>
  <si>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</si>
  <si>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</si>
  <si>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</si>
  <si>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</si>
  <si>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</si>
  <si>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</si>
  <si>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</si>
  <si>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</si>
  <si>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</si>
  <si>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</si>
  <si>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</si>
  <si>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</si>
  <si>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</si>
  <si>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</si>
  <si>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</si>
  <si>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</si>
  <si>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</si>
  <si>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</si>
  <si>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Aruba</t>
  </si>
  <si>
    <t>ABW</t>
  </si>
  <si>
    <t>GDP (current US$)</t>
  </si>
  <si>
    <t>NY.GDP.MKTP.CD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</si>
  <si>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</si>
  <si>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</si>
  <si>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</si>
  <si>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</si>
  <si>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</si>
  <si>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</si>
  <si>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</si>
  <si>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</si>
  <si>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</si>
  <si>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</si>
  <si>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</si>
  <si>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</si>
  <si>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</si>
  <si>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</si>
  <si>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</si>
  <si>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</si>
  <si>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</si>
  <si>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</si>
  <si>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</si>
  <si>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</si>
  <si>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</si>
  <si>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</si>
  <si>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</si>
  <si>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</si>
  <si>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</si>
  <si>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</si>
  <si>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</si>
  <si>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</si>
  <si>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</si>
  <si>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</si>
  <si>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</si>
  <si>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</si>
  <si>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</si>
  <si>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</si>
  <si>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</si>
  <si>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</si>
  <si>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</si>
  <si>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</si>
  <si>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</si>
  <si>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</si>
  <si>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</si>
  <si>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</si>
  <si>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</si>
  <si>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</si>
  <si>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</si>
  <si>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</si>
  <si>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</si>
  <si>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</si>
  <si>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</si>
  <si>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</si>
  <si>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</si>
  <si>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</si>
  <si>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</si>
  <si>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</si>
  <si>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</si>
  <si>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</si>
  <si>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</si>
  <si>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</si>
  <si>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</si>
  <si>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</si>
  <si>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</si>
  <si>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</si>
  <si>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</si>
  <si>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</si>
  <si>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</si>
  <si>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</si>
  <si>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</si>
  <si>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</si>
  <si>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</si>
  <si>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</si>
  <si>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</si>
  <si>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</si>
  <si>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</si>
  <si>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</si>
  <si>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</si>
  <si>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</si>
  <si>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</si>
  <si>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</si>
  <si>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</si>
  <si>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</si>
  <si>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</si>
  <si>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</si>
  <si>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</si>
  <si>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</si>
  <si>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</si>
  <si>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</si>
  <si>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</si>
  <si>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</si>
  <si>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</si>
  <si>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</si>
  <si>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</si>
  <si>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</si>
  <si>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</si>
  <si>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</si>
  <si>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</si>
  <si>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</si>
  <si>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</si>
  <si>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</si>
  <si>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</si>
  <si>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</si>
  <si>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</si>
  <si>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</si>
  <si>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</si>
  <si>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</si>
  <si>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</si>
  <si>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</si>
  <si>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</si>
  <si>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</si>
  <si>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</si>
  <si>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</si>
  <si>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</si>
  <si>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</si>
  <si>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</si>
  <si>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</si>
  <si>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</si>
  <si>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</si>
  <si>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</si>
  <si>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</si>
  <si>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</si>
  <si>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</si>
  <si>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</si>
  <si>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</si>
  <si>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</si>
  <si>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</si>
  <si>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</si>
  <si>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</si>
  <si>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</si>
  <si>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</si>
  <si>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</si>
  <si>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</si>
  <si>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</si>
  <si>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</si>
  <si>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</si>
  <si>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</si>
  <si>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</si>
  <si>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</si>
  <si>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</si>
  <si>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</si>
  <si>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</si>
  <si>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</si>
  <si>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</si>
  <si>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</si>
  <si>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</si>
  <si>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</si>
  <si>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</si>
  <si>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</si>
  <si>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</si>
  <si>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</si>
  <si>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</si>
  <si>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</si>
  <si>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</si>
  <si>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</si>
  <si>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</si>
  <si>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</si>
  <si>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</si>
  <si>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</si>
  <si>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</si>
  <si>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</si>
  <si>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</si>
  <si>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</si>
  <si>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</si>
  <si>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</si>
  <si>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</si>
  <si>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</si>
  <si>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</si>
  <si>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</si>
  <si>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</si>
  <si>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</si>
  <si>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</si>
  <si>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</si>
  <si>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</si>
  <si>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</si>
  <si>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</si>
  <si>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</si>
  <si>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</si>
  <si>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</si>
  <si>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</si>
  <si>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</si>
  <si>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</si>
  <si>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</si>
  <si>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</si>
  <si>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</si>
  <si>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</si>
  <si>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</si>
  <si>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</si>
  <si>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</si>
  <si>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</si>
  <si>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</si>
  <si>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</si>
  <si>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</si>
  <si>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</si>
  <si>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</si>
  <si>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</si>
  <si>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</si>
  <si>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</si>
  <si>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</si>
  <si>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</si>
  <si>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</si>
  <si>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</si>
  <si>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</si>
  <si>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</si>
  <si>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</si>
  <si>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</si>
  <si>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</si>
  <si>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</si>
  <si>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</si>
  <si>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</si>
  <si>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</si>
  <si>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</si>
  <si>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</si>
  <si>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</si>
  <si>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</si>
  <si>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</si>
  <si>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</si>
  <si>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</si>
  <si>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</si>
  <si>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</si>
  <si>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</si>
  <si>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</si>
  <si>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</si>
  <si>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</si>
  <si>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</si>
  <si>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</si>
  <si>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</si>
  <si>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</si>
  <si>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</si>
  <si>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</si>
  <si>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</si>
  <si>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</si>
  <si>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</si>
  <si>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</si>
  <si>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</si>
  <si>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</si>
  <si>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</si>
  <si>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</si>
  <si>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</si>
  <si>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</si>
  <si>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</si>
  <si>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</si>
  <si>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</si>
  <si>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</si>
  <si>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</si>
  <si>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</si>
  <si>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</si>
  <si>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</si>
  <si>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</si>
  <si>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</si>
  <si>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</si>
  <si>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</si>
  <si>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</si>
  <si>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</si>
  <si>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</si>
  <si>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</si>
  <si>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</si>
  <si>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</si>
  <si>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</si>
  <si>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</si>
  <si>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</si>
  <si>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</si>
  <si>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</si>
  <si>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</si>
  <si>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</si>
  <si>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</si>
  <si>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</si>
  <si>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</si>
  <si>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</si>
  <si>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</si>
  <si>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</si>
  <si>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</si>
  <si>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</si>
  <si>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</si>
  <si>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</si>
  <si>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</si>
  <si>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</si>
  <si>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</si>
  <si>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</si>
  <si>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</si>
  <si>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</si>
  <si>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</si>
  <si>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</si>
  <si>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</si>
  <si>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</si>
  <si>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</si>
  <si>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</si>
  <si>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</si>
  <si>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</si>
  <si>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</si>
  <si>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</si>
  <si>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</si>
  <si>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</si>
  <si>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</si>
  <si>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</si>
  <si>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</si>
  <si>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</si>
  <si>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</si>
  <si>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</si>
  <si>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</si>
  <si>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</si>
  <si>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</si>
  <si>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</si>
  <si>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</si>
  <si>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</si>
  <si>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</si>
  <si>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</si>
  <si>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</si>
  <si>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</si>
  <si>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</si>
  <si>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</si>
  <si>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</si>
  <si>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</si>
  <si>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</si>
  <si>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</si>
  <si>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</si>
  <si>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</si>
  <si>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</si>
  <si>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</si>
  <si>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</si>
  <si>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</si>
  <si>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</si>
  <si>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</si>
  <si>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</si>
  <si>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</si>
  <si>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</si>
  <si>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</si>
  <si>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</si>
  <si>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</si>
  <si>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</si>
  <si>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</si>
  <si>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</si>
  <si>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</si>
  <si>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</si>
  <si>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</si>
  <si>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</si>
  <si>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</si>
  <si>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</si>
  <si>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</si>
  <si>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</si>
  <si>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</si>
  <si>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</si>
  <si>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</si>
  <si>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</si>
  <si>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</si>
  <si>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</si>
  <si>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</si>
  <si>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</si>
  <si>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</si>
  <si>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</si>
  <si>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</si>
  <si>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</si>
  <si>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</si>
  <si>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</si>
  <si>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</si>
  <si>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</si>
  <si>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</si>
  <si>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</si>
  <si>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</si>
  <si>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</si>
  <si>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</si>
  <si>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</si>
  <si>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</si>
  <si>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</si>
  <si>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</si>
  <si>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</si>
  <si>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</si>
  <si>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</si>
  <si>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</si>
  <si>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</si>
  <si>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</si>
  <si>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</si>
  <si>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</si>
  <si>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</si>
  <si>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</si>
  <si>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</si>
  <si>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</si>
  <si>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</si>
  <si>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</si>
  <si>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</si>
  <si>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</si>
  <si>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</si>
  <si>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</si>
  <si>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</si>
  <si>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</si>
  <si>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</si>
  <si>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</si>
  <si>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</si>
  <si>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</si>
  <si>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</si>
  <si>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</si>
  <si>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</si>
  <si>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</si>
  <si>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</si>
  <si>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</si>
  <si>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</si>
  <si>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</si>
  <si>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</si>
  <si>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</si>
  <si>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</si>
  <si>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</si>
  <si>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</si>
  <si>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</si>
  <si>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</si>
  <si>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</si>
  <si>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</si>
  <si>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</si>
  <si>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</si>
  <si>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</si>
  <si>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</si>
  <si>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</si>
  <si>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</si>
  <si>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</si>
  <si>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</si>
  <si>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</si>
  <si>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</si>
  <si>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</si>
  <si>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</si>
  <si>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</si>
  <si>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</si>
  <si>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</si>
  <si>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</si>
  <si>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</si>
  <si>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</si>
  <si>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</si>
  <si>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</si>
  <si>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</si>
  <si>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</si>
  <si>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</si>
  <si>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</si>
  <si>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</si>
  <si>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</si>
  <si>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</si>
  <si>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</si>
  <si>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</si>
  <si>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</si>
  <si>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</si>
  <si>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</si>
  <si>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</si>
  <si>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</si>
  <si>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</si>
  <si>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</si>
  <si>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</si>
  <si>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</si>
  <si>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</si>
  <si>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</si>
  <si>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</si>
  <si>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</si>
  <si>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</si>
  <si>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</si>
  <si>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</si>
  <si>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</si>
  <si>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</si>
  <si>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</si>
  <si>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</si>
  <si>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</si>
  <si>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</si>
  <si>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</si>
  <si>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</si>
  <si>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</si>
  <si>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</si>
  <si>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</si>
  <si>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</si>
  <si>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</si>
  <si>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</si>
  <si>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</si>
  <si>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</si>
  <si>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</si>
  <si>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</si>
  <si>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</si>
  <si>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</si>
  <si>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</si>
  <si>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</si>
  <si>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</si>
  <si>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</si>
  <si>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</si>
  <si>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</si>
  <si>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</si>
  <si>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</si>
  <si>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</si>
  <si>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</si>
  <si>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</si>
  <si>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</si>
  <si>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</si>
  <si>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</si>
  <si>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</si>
  <si>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</si>
  <si>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</si>
  <si>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</si>
  <si>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</si>
  <si>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</si>
  <si>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</si>
  <si>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</si>
  <si>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</si>
  <si>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</si>
  <si>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</si>
  <si>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</si>
  <si>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</si>
  <si>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</si>
  <si>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</si>
  <si>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</si>
  <si>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</si>
  <si>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</si>
  <si>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</si>
  <si>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</si>
  <si>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</si>
  <si>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</si>
  <si>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</si>
  <si>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</si>
  <si>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</si>
  <si>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</si>
  <si>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</si>
  <si>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</si>
  <si>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</si>
  <si>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</si>
  <si>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</si>
  <si>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</si>
  <si>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</si>
  <si>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</si>
  <si>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</si>
  <si>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</si>
  <si>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</si>
  <si>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</si>
  <si>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</si>
  <si>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</si>
  <si>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</si>
  <si>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</si>
  <si>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</si>
  <si>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</si>
  <si>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</si>
  <si>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M ($)</t>
  </si>
  <si>
    <t>X ($)</t>
  </si>
  <si>
    <t>i</t>
  </si>
  <si>
    <t>Comm_Codes</t>
  </si>
  <si>
    <t>t</t>
  </si>
  <si>
    <t>Y (India) ($)</t>
  </si>
  <si>
    <t>Y (US) ($)</t>
  </si>
  <si>
    <t>REX</t>
  </si>
  <si>
    <t>VOL</t>
  </si>
  <si>
    <t>Ln_M</t>
  </si>
  <si>
    <t>Ln_X</t>
  </si>
  <si>
    <t>Ln_Y_India</t>
  </si>
  <si>
    <t>Ln_Y_US</t>
  </si>
  <si>
    <t>Ln_REX</t>
  </si>
  <si>
    <t>Ln_VOL</t>
  </si>
  <si>
    <t>Capitalgoods</t>
  </si>
  <si>
    <t>Consumergoods</t>
  </si>
  <si>
    <t>Intermediategoods</t>
  </si>
  <si>
    <t>Rawmaterials</t>
  </si>
  <si>
    <t>Chemicals</t>
  </si>
  <si>
    <t>Fuels</t>
  </si>
  <si>
    <t>MachandElec</t>
  </si>
  <si>
    <t>Metals</t>
  </si>
  <si>
    <t>PlasticorRubber</t>
  </si>
  <si>
    <t>Transportation</t>
  </si>
  <si>
    <t>Min</t>
  </si>
  <si>
    <t>Max</t>
  </si>
  <si>
    <t>Mean</t>
  </si>
  <si>
    <t>Median</t>
  </si>
  <si>
    <t>Standard Deviation</t>
  </si>
  <si>
    <t>M_CAN</t>
  </si>
  <si>
    <t>X_CAN</t>
  </si>
  <si>
    <t>i_CAN</t>
  </si>
  <si>
    <t>Comm_Code_CAN</t>
  </si>
  <si>
    <t>t_CAN</t>
  </si>
  <si>
    <t>Y_Can</t>
  </si>
  <si>
    <t>Y_US</t>
  </si>
  <si>
    <t>REX_CAN</t>
  </si>
  <si>
    <t>VOL_CAN</t>
  </si>
  <si>
    <t>Ln_M_CAN</t>
  </si>
  <si>
    <t>Ln_X_CAN</t>
  </si>
  <si>
    <t>Ln_Y_CAN</t>
  </si>
  <si>
    <t>Ln_Y_US_CAN</t>
  </si>
  <si>
    <t>Ln_REX_CAN</t>
  </si>
  <si>
    <t>Ln_VOL_CAN</t>
  </si>
  <si>
    <t>Y (Canada) ($)</t>
  </si>
  <si>
    <t>Reporter Name</t>
  </si>
  <si>
    <t>Partner Name</t>
  </si>
  <si>
    <t>Year</t>
  </si>
  <si>
    <t>Trade Flow</t>
  </si>
  <si>
    <t>Product Group</t>
  </si>
  <si>
    <t>Export (US$ Thousand)</t>
  </si>
  <si>
    <t>Export Product Share (%)</t>
  </si>
  <si>
    <t>Revealed comparative advantage</t>
  </si>
  <si>
    <t>World Growth (%)</t>
  </si>
  <si>
    <t>Country Growth (%)</t>
  </si>
  <si>
    <t>Export</t>
  </si>
  <si>
    <t xml:space="preserve">  All Products</t>
  </si>
  <si>
    <t xml:space="preserve"> Capital goods</t>
  </si>
  <si>
    <t xml:space="preserve"> Consumer goods</t>
  </si>
  <si>
    <t xml:space="preserve"> Intermediate goods</t>
  </si>
  <si>
    <t xml:space="preserve"> Raw materials</t>
  </si>
  <si>
    <t>Animal</t>
  </si>
  <si>
    <t>Food Products</t>
  </si>
  <si>
    <t>Footwear</t>
  </si>
  <si>
    <t>Hides and Skins</t>
  </si>
  <si>
    <t>Mach and Elec</t>
  </si>
  <si>
    <t>Minerals</t>
  </si>
  <si>
    <t>Miscellaneous</t>
  </si>
  <si>
    <t>Plastic or Rubber</t>
  </si>
  <si>
    <t>Stone and Glass</t>
  </si>
  <si>
    <t>Textiles and Clothing</t>
  </si>
  <si>
    <t>Vegetable</t>
  </si>
  <si>
    <t>Wood</t>
  </si>
  <si>
    <t>Import (US$ Thousand)</t>
  </si>
  <si>
    <t>Import Product Share (%)</t>
  </si>
  <si>
    <t>AHS Simple Average (%)</t>
  </si>
  <si>
    <t>AHS Weighted Average (%)</t>
  </si>
  <si>
    <t>AHS Total Tariff Lines</t>
  </si>
  <si>
    <t>AHS Dutiable Tariff Lines Share (%)</t>
  </si>
  <si>
    <t>AHS Duty Free Tariff Lines Share (%)</t>
  </si>
  <si>
    <t>AHS Specific Tariff Lines Share (%)</t>
  </si>
  <si>
    <t>AHS AVE Tariff Lines Share (%)</t>
  </si>
  <si>
    <t>AHS MaxRate (%)</t>
  </si>
  <si>
    <t>AHS MinRate (%)</t>
  </si>
  <si>
    <t>AHS SpecificDuty Imports (US$ Thousand)</t>
  </si>
  <si>
    <t>AHS Dutiable Imports (US$ Thousand)</t>
  </si>
  <si>
    <t>AHS Duty Free Imports (US$ Thousand)</t>
  </si>
  <si>
    <t>MFN Simple Average (%)</t>
  </si>
  <si>
    <t>MFN Weighted Average (%)</t>
  </si>
  <si>
    <t>MFN Total Tariff Lines</t>
  </si>
  <si>
    <t>MFN Dutiable Tariff Lines Share (%)</t>
  </si>
  <si>
    <t>MFN Duty Free Tariff Lines Share (%)</t>
  </si>
  <si>
    <t>MFN Specific Tariff Lines Share (%)</t>
  </si>
  <si>
    <t>MFN AVE Tariff Lines Share (%)</t>
  </si>
  <si>
    <t>MFN MaxRate (%)</t>
  </si>
  <si>
    <t>MFN MinRate (%)</t>
  </si>
  <si>
    <t>MFN SpecificDuty Imports (US$ Thousand)</t>
  </si>
  <si>
    <t>MFN Dutiable Imports (US$ Thousand)</t>
  </si>
  <si>
    <t>MFN Duty Free Imports (US$ Thousand)</t>
  </si>
  <si>
    <t>Import</t>
  </si>
  <si>
    <t>LOCATION</t>
  </si>
  <si>
    <t>INDICATOR</t>
  </si>
  <si>
    <t>SUBJECT</t>
  </si>
  <si>
    <t>MEASURE</t>
  </si>
  <si>
    <t>FREQUENCY</t>
  </si>
  <si>
    <t>TIME</t>
  </si>
  <si>
    <t>Flag Codes</t>
  </si>
  <si>
    <t>EXCH</t>
  </si>
  <si>
    <t>TOT</t>
  </si>
  <si>
    <t>NATUSD</t>
  </si>
  <si>
    <t>A</t>
  </si>
  <si>
    <t>DEW</t>
  </si>
  <si>
    <t>EA19</t>
  </si>
  <si>
    <t>EU27_2020</t>
  </si>
  <si>
    <t>Country</t>
  </si>
  <si>
    <t>Month</t>
  </si>
  <si>
    <t>Nominal Exchange Rate</t>
  </si>
  <si>
    <t>Pus</t>
  </si>
  <si>
    <t>Pcan</t>
  </si>
  <si>
    <t>Pind</t>
  </si>
  <si>
    <t>REX (US_Canada)</t>
  </si>
  <si>
    <t>REX (US_India)</t>
  </si>
  <si>
    <t>VOL (US_Canada)</t>
  </si>
  <si>
    <t>VOL (US_India)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</si>
  <si>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</si>
  <si>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</si>
  <si>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</si>
  <si>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</si>
  <si>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</si>
  <si>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</si>
  <si>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</si>
  <si>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</si>
  <si>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</si>
  <si>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</si>
  <si>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</si>
  <si>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</si>
  <si>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Consumer Price Index - All Items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</si>
  <si>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</si>
  <si>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</si>
  <si>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</si>
  <si>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</si>
  <si>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</si>
  <si>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</si>
  <si>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</si>
  <si>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</si>
  <si>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</si>
  <si>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</si>
  <si>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</si>
  <si>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</si>
  <si>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</si>
  <si>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</si>
  <si>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</si>
  <si>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</si>
  <si>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</si>
  <si>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</si>
  <si>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</si>
  <si>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</si>
  <si>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</si>
  <si>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</si>
  <si>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</si>
  <si>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</si>
  <si>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</si>
  <si>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</si>
  <si>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</si>
  <si>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</si>
  <si>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</si>
  <si>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</si>
  <si>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</si>
  <si>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</si>
  <si>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</si>
  <si>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</si>
  <si>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</si>
  <si>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</si>
  <si>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</si>
  <si>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</si>
  <si>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</si>
  <si>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</si>
  <si>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</si>
  <si>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</si>
  <si>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</si>
  <si>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</si>
  <si>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</si>
  <si>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</si>
  <si>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</si>
  <si>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</si>
  <si>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</si>
  <si>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</si>
  <si>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</si>
  <si>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</si>
  <si>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</si>
  <si>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</si>
  <si>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</si>
  <si>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</si>
  <si>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</si>
  <si>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</si>
  <si>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</si>
  <si>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</si>
  <si>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</si>
  <si>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</si>
  <si>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</si>
  <si>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</si>
  <si>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</si>
  <si>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</si>
  <si>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</si>
  <si>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</si>
  <si>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</si>
  <si>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</si>
  <si>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</si>
  <si>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</si>
  <si>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</si>
  <si>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</si>
  <si>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</si>
  <si>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</si>
  <si>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</si>
  <si>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</si>
  <si>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</si>
  <si>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</si>
  <si>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</si>
  <si>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</si>
  <si>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</si>
  <si>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</si>
  <si>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</si>
  <si>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</si>
  <si>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</si>
  <si>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</si>
  <si>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</si>
  <si>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</si>
  <si>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</si>
  <si>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</si>
  <si>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</si>
  <si>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</si>
  <si>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</si>
  <si>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</si>
  <si>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</si>
  <si>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</si>
  <si>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</si>
  <si>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</si>
  <si>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</si>
  <si>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</si>
  <si>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</si>
  <si>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</si>
  <si>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</si>
  <si>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</si>
  <si>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</si>
  <si>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</si>
  <si>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</si>
  <si>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</si>
  <si>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</si>
  <si>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</si>
  <si>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</si>
  <si>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</si>
  <si>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</si>
  <si>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</si>
  <si>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</si>
  <si>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</si>
  <si>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</si>
  <si>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</si>
  <si>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</si>
  <si>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</si>
  <si>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</si>
  <si>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</si>
  <si>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</si>
  <si>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</si>
  <si>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</si>
  <si>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</si>
  <si>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</si>
  <si>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</si>
  <si>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</si>
  <si>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</si>
  <si>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</si>
  <si>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</si>
  <si>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</si>
  <si>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</si>
  <si>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</si>
  <si>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</si>
  <si>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</si>
  <si>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</si>
  <si>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</si>
  <si>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</si>
  <si>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</si>
  <si>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</si>
  <si>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</si>
  <si>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</si>
  <si>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</si>
  <si>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</si>
  <si>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</si>
  <si>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</si>
  <si>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</si>
  <si>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</si>
  <si>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</si>
  <si>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</si>
  <si>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</si>
  <si>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</si>
  <si>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</si>
  <si>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</si>
  <si>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</si>
  <si>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</si>
  <si>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</si>
  <si>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</si>
  <si>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</si>
  <si>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</si>
  <si>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</si>
  <si>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</si>
  <si>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</si>
  <si>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</si>
  <si>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</si>
  <si>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</si>
  <si>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</si>
  <si>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</si>
  <si>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</si>
  <si>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</si>
  <si>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</si>
  <si>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</si>
  <si>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</si>
  <si>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</si>
  <si>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</si>
  <si>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</si>
  <si>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</si>
  <si>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</si>
  <si>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</si>
  <si>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</si>
  <si>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</si>
  <si>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</si>
  <si>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</si>
  <si>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</si>
  <si>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</si>
  <si>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</si>
  <si>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</si>
  <si>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</si>
  <si>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</si>
  <si>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</si>
  <si>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</si>
  <si>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</si>
  <si>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</si>
  <si>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</si>
  <si>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</si>
  <si>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</si>
  <si>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</si>
  <si>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</si>
  <si>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</si>
  <si>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</si>
  <si>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</si>
  <si>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</si>
  <si>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</si>
  <si>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</si>
  <si>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</si>
  <si>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</si>
  <si>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</si>
  <si>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</si>
  <si>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</si>
  <si>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</si>
  <si>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</si>
  <si>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</si>
  <si>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</si>
  <si>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</si>
  <si>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</si>
  <si>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</si>
  <si>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</si>
  <si>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</si>
  <si>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</si>
  <si>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</si>
  <si>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</si>
  <si>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</si>
  <si>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</si>
  <si>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</si>
  <si>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</si>
  <si>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</si>
  <si>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</si>
  <si>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</si>
  <si>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</si>
  <si>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</si>
  <si>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</si>
  <si>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</si>
  <si>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</si>
  <si>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</si>
  <si>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</si>
  <si>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</si>
  <si>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</si>
  <si>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</si>
  <si>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</si>
  <si>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</si>
  <si>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</si>
  <si>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</si>
  <si>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</si>
  <si>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</si>
  <si>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</si>
  <si>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</si>
  <si>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</si>
  <si>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</si>
  <si>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</si>
  <si>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</si>
  <si>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</si>
  <si>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</si>
  <si>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</si>
  <si>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</si>
  <si>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</si>
  <si>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</si>
  <si>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</si>
  <si>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</si>
  <si>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</si>
  <si>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</si>
  <si>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</si>
  <si>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</si>
  <si>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</si>
  <si>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</si>
  <si>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</si>
  <si>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</si>
  <si>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</si>
  <si>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</si>
  <si>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</si>
  <si>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</si>
  <si>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</si>
  <si>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</si>
  <si>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</si>
  <si>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</si>
  <si>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</si>
  <si>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</si>
  <si>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</si>
  <si>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</si>
  <si>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Indexes</t>
  </si>
  <si>
    <t>Index Reference Period</t>
  </si>
  <si>
    <t>2010A</t>
  </si>
  <si>
    <t>Alcoholic Beverages, Tobacco, and Narcotics</t>
  </si>
  <si>
    <t>Clothing and footwear</t>
  </si>
  <si>
    <t>Housing, Water, Electricity, Gas and Other Fuels</t>
  </si>
  <si>
    <t>Furnishings, household equipment and routine household maintenance</t>
  </si>
  <si>
    <t>Health</t>
  </si>
  <si>
    <t>Transport</t>
  </si>
  <si>
    <t>Communication</t>
  </si>
  <si>
    <t>Recreation and culture</t>
  </si>
  <si>
    <t>Education</t>
  </si>
  <si>
    <t>Restaurants and hotels</t>
  </si>
  <si>
    <t>Miscellaneous goods and services</t>
  </si>
  <si>
    <t>Weights</t>
  </si>
  <si>
    <t>Food and non-alcoholic beverages, Weight</t>
  </si>
  <si>
    <t>Alcoholic Beverages, Tobacco, and Narcotics, Weight</t>
  </si>
  <si>
    <t>Clothing and footwear, Weight</t>
  </si>
  <si>
    <t>Housing, Water, Electricity, Gas and Other Fuels, Weight</t>
  </si>
  <si>
    <t>Furnishings, household equipment and routine household maintenance, Weight</t>
  </si>
  <si>
    <t>Health, Weight</t>
  </si>
  <si>
    <t>Transport, Weight</t>
  </si>
  <si>
    <t>Communication, Weight</t>
  </si>
  <si>
    <t>Recreation and culture, Weight</t>
  </si>
  <si>
    <t>Education, Weight</t>
  </si>
  <si>
    <t>Restaurants and hotels, Weight</t>
  </si>
  <si>
    <t>Miscellaneous goods and services, Weight</t>
  </si>
  <si>
    <t>REX (US_CANADA)</t>
  </si>
  <si>
    <t>REX(US_INDIA)</t>
  </si>
  <si>
    <t>Country Indexes And Weight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</si>
  <si>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</si>
  <si>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</si>
  <si>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</si>
  <si>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</si>
  <si>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</si>
  <si>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</si>
  <si>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</si>
  <si>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</si>
  <si>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</si>
  <si>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</si>
  <si>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</si>
  <si>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</si>
  <si>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</si>
  <si>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</si>
  <si>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</si>
  <si>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</si>
  <si>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</si>
  <si>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</si>
  <si>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</si>
  <si>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</si>
  <si>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</si>
  <si>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</si>
  <si>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</si>
  <si>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</si>
  <si>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</si>
  <si>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</si>
  <si>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</si>
  <si>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</si>
  <si>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</si>
  <si>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</si>
  <si>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</si>
  <si>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</si>
  <si>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</si>
  <si>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</si>
  <si>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</si>
  <si>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</si>
  <si>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</si>
  <si>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</si>
  <si>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</si>
  <si>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</si>
  <si>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</si>
  <si>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</si>
  <si>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</si>
  <si>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</si>
  <si>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</si>
  <si>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</si>
  <si>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</si>
  <si>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</si>
  <si>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</si>
  <si>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</si>
  <si>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</si>
  <si>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</si>
  <si>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</si>
  <si>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</si>
  <si>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</si>
  <si>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</si>
  <si>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</si>
  <si>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</si>
  <si>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</si>
  <si>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</si>
  <si>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</si>
  <si>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</si>
  <si>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</si>
  <si>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</si>
  <si>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</si>
  <si>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</si>
  <si>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</si>
  <si>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</si>
  <si>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</si>
  <si>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</si>
  <si>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</si>
  <si>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</si>
  <si>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</si>
  <si>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</si>
  <si>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</si>
  <si>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</si>
  <si>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</si>
  <si>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</si>
  <si>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</si>
  <si>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</si>
  <si>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</si>
  <si>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</si>
  <si>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</si>
  <si>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</si>
  <si>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</si>
  <si>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</si>
  <si>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</si>
  <si>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</si>
  <si>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</si>
  <si>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</si>
  <si>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</si>
  <si>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</si>
  <si>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</si>
  <si>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</si>
  <si>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</si>
  <si>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</si>
  <si>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</si>
  <si>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</si>
  <si>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</si>
  <si>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</si>
  <si>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</si>
  <si>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</si>
  <si>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</si>
  <si>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</si>
  <si>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</si>
  <si>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</si>
  <si>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</si>
  <si>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</si>
  <si>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</si>
  <si>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</si>
  <si>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</si>
  <si>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</si>
  <si>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</si>
  <si>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</si>
  <si>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</si>
  <si>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</si>
  <si>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</si>
  <si>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</si>
  <si>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</si>
  <si>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</si>
  <si>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</si>
  <si>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</si>
  <si>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</si>
  <si>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</si>
  <si>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</si>
  <si>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</si>
  <si>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</si>
  <si>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</si>
  <si>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</si>
  <si>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</si>
  <si>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</si>
  <si>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</si>
  <si>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</si>
  <si>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</si>
  <si>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</si>
  <si>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</si>
  <si>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</si>
  <si>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</si>
  <si>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</si>
  <si>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</si>
  <si>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</si>
  <si>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</si>
  <si>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</si>
  <si>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</si>
  <si>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</si>
  <si>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</si>
  <si>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</si>
  <si>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</si>
  <si>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</si>
  <si>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</si>
  <si>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</si>
  <si>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</si>
  <si>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</si>
  <si>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</si>
  <si>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</si>
  <si>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</si>
  <si>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</si>
  <si>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</si>
  <si>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</si>
  <si>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</si>
  <si>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</si>
  <si>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</si>
  <si>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</si>
  <si>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</si>
  <si>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</si>
  <si>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</si>
  <si>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</si>
  <si>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</si>
  <si>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</si>
  <si>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</si>
  <si>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</si>
  <si>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</si>
  <si>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</si>
  <si>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</si>
  <si>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</si>
  <si>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</si>
  <si>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</si>
  <si>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</si>
  <si>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</si>
  <si>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</si>
  <si>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</si>
  <si>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</si>
  <si>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</si>
  <si>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</si>
  <si>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</si>
  <si>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</si>
  <si>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</si>
  <si>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</si>
  <si>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</si>
  <si>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</si>
  <si>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</si>
  <si>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</si>
  <si>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</si>
  <si>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</si>
  <si>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</si>
  <si>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</si>
  <si>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</si>
  <si>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</si>
  <si>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</si>
  <si>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</si>
  <si>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</si>
  <si>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</si>
  <si>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</si>
  <si>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</si>
  <si>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</si>
  <si>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</si>
  <si>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</si>
  <si>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</si>
  <si>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</si>
  <si>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</si>
  <si>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</si>
  <si>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</si>
  <si>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</si>
  <si>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</si>
  <si>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</si>
  <si>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</si>
  <si>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</si>
  <si>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</si>
  <si>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</si>
  <si>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</si>
  <si>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</si>
  <si>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</si>
  <si>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</si>
  <si>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</si>
  <si>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</si>
  <si>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</si>
  <si>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</si>
  <si>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</si>
  <si>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</si>
  <si>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</si>
  <si>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</si>
  <si>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</si>
  <si>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</si>
  <si>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</si>
  <si>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</si>
  <si>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</si>
  <si>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</si>
  <si>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</si>
  <si>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</si>
  <si>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</si>
  <si>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</si>
  <si>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</si>
  <si>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</si>
  <si>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</si>
  <si>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</si>
  <si>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</si>
  <si>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</si>
  <si>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</si>
  <si>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</si>
  <si>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</si>
  <si>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</si>
  <si>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</si>
  <si>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</si>
  <si>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</si>
  <si>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</si>
  <si>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</si>
  <si>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</si>
  <si>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</si>
  <si>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</si>
  <si>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</si>
  <si>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</si>
  <si>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</si>
  <si>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</si>
  <si>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</si>
  <si>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</si>
  <si>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</si>
  <si>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</si>
  <si>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</si>
  <si>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</si>
  <si>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</si>
  <si>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</si>
  <si>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</si>
  <si>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</si>
  <si>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</si>
  <si>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</si>
  <si>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</si>
  <si>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</si>
  <si>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</si>
  <si>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</si>
  <si>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</si>
  <si>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</si>
  <si>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</si>
  <si>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</si>
  <si>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</si>
  <si>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</si>
  <si>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</si>
  <si>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</si>
  <si>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</si>
  <si>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</si>
  <si>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</si>
  <si>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</si>
  <si>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</si>
  <si>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</si>
  <si>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</si>
  <si>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</si>
  <si>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</si>
  <si>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</si>
  <si>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</si>
  <si>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</si>
  <si>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</si>
  <si>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</si>
  <si>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</si>
  <si>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</si>
  <si>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</si>
  <si>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</si>
  <si>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</si>
  <si>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</si>
  <si>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</si>
  <si>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</si>
  <si>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</si>
  <si>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</si>
  <si>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</si>
  <si>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</si>
  <si>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</si>
  <si>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</si>
  <si>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</si>
  <si>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</si>
  <si>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</si>
  <si>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</si>
  <si>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</si>
  <si>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</si>
  <si>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</si>
  <si>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</si>
  <si>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</si>
  <si>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</si>
  <si>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</si>
  <si>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</si>
  <si>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</si>
  <si>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</si>
  <si>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</si>
  <si>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</si>
  <si>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</si>
  <si>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</si>
  <si>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</si>
  <si>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</si>
  <si>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</si>
  <si>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</si>
  <si>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</si>
  <si>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</si>
  <si>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</si>
  <si>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</si>
  <si>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</si>
  <si>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</si>
  <si>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</si>
  <si>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</si>
  <si>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</si>
  <si>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</si>
  <si>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</si>
  <si>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</si>
  <si>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</si>
  <si>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</si>
  <si>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</si>
  <si>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</si>
  <si>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</si>
  <si>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</si>
  <si>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</si>
  <si>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</si>
  <si>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</si>
  <si>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</si>
  <si>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</si>
  <si>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</si>
  <si>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</si>
  <si>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</si>
  <si>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</si>
  <si>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</si>
  <si>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</si>
  <si>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</si>
  <si>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</si>
  <si>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</si>
  <si>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</si>
  <si>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</si>
  <si>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</si>
  <si>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</si>
  <si>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</si>
  <si>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</si>
  <si>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</si>
  <si>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</si>
  <si>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</si>
  <si>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</si>
  <si>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</si>
  <si>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</si>
  <si>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</si>
  <si>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</si>
  <si>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</si>
  <si>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</si>
  <si>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</si>
  <si>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</si>
  <si>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</si>
  <si>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</si>
  <si>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</si>
  <si>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</si>
  <si>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</si>
  <si>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</si>
  <si>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</si>
  <si>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</si>
  <si>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</si>
  <si>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</si>
  <si>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</si>
  <si>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</si>
  <si>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</si>
  <si>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</si>
  <si>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</si>
  <si>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</si>
  <si>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</si>
  <si>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</si>
  <si>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</si>
  <si>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</si>
  <si>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</si>
  <si>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</si>
  <si>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</si>
  <si>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</si>
  <si>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</si>
  <si>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</si>
  <si>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</si>
  <si>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</si>
  <si>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</si>
  <si>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</si>
  <si>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</si>
  <si>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</si>
  <si>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</si>
  <si>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</si>
  <si>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</si>
  <si>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</si>
  <si>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</si>
  <si>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</si>
  <si>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</si>
  <si>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</si>
  <si>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</si>
  <si>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</si>
  <si>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</si>
  <si>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</si>
  <si>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</si>
  <si>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</si>
  <si>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</si>
  <si>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</si>
  <si>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</si>
  <si>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</si>
  <si>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</si>
  <si>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</si>
  <si>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</si>
  <si>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</si>
  <si>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</si>
  <si>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</si>
  <si>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</si>
  <si>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</si>
  <si>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</si>
  <si>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</si>
  <si>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</si>
  <si>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</si>
  <si>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</si>
  <si>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</si>
  <si>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</si>
  <si>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</si>
  <si>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</si>
  <si>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</si>
  <si>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</si>
  <si>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</si>
  <si>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</si>
  <si>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</si>
  <si>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</si>
  <si>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</si>
  <si>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</si>
  <si>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</si>
  <si>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</si>
  <si>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</si>
  <si>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</si>
  <si>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</si>
  <si>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</si>
  <si>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</si>
  <si>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</si>
  <si>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</si>
  <si>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</si>
  <si>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</si>
  <si>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</si>
  <si>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</si>
  <si>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</si>
  <si>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</si>
  <si>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</si>
  <si>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</si>
  <si>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</si>
  <si>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</si>
  <si>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</si>
  <si>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</si>
  <si>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</si>
  <si>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</si>
  <si>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</si>
  <si>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</si>
  <si>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</si>
  <si>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</si>
  <si>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</si>
  <si>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</si>
  <si>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</si>
  <si>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</si>
  <si>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</si>
  <si>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</si>
  <si>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</si>
  <si>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</si>
  <si>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</si>
  <si>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</si>
  <si>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</si>
  <si>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</si>
  <si>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</si>
  <si>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</si>
  <si>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</si>
  <si>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</si>
  <si>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</si>
  <si>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</si>
  <si>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</si>
  <si>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</si>
  <si>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</si>
  <si>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</si>
  <si>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</si>
  <si>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</si>
  <si>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</si>
  <si>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</si>
  <si>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</si>
  <si>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</si>
  <si>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2012A</t>
  </si>
  <si>
    <t>Consumer Price Index, All items</t>
  </si>
  <si>
    <t>Food and non-alcoholic beverages</t>
  </si>
  <si>
    <t>2002A</t>
  </si>
  <si>
    <t>Representative rates for the period  January 01, 1994 - December 31, 2019</t>
  </si>
  <si>
    <t>Date</t>
  </si>
  <si>
    <t>Indian rupee(INR)</t>
  </si>
  <si>
    <t>U.S. dollar(USD)</t>
  </si>
  <si>
    <t>1  </t>
  </si>
  <si>
    <t>EXCHANGE RATE TYPE</t>
  </si>
  <si>
    <t>Representative rates</t>
  </si>
  <si>
    <t>FROM DATE</t>
  </si>
  <si>
    <t>TO DATE</t>
  </si>
  <si>
    <t>COUNTRIES</t>
  </si>
  <si>
    <t>Disclaimer</t>
  </si>
  <si>
    <t>The International Monetary Fund makes no warranties, express or implied, regarding these</t>
  </si>
  <si>
    <t>tables or the performance of this site. The Fund shall not be liable for any losses</t>
  </si>
  <si>
    <t>or damages incurred in connection with this site.</t>
  </si>
  <si>
    <t>India,United States</t>
  </si>
  <si>
    <t>USER SELECTIONS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</si>
</sst>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#,##0.000000"/>
    <numFmt numFmtId="165" formatCode="0.00000000"/>
    <numFmt numFmtId="166" formatCode="0.000000000"/>
    <numFmt numFmtId="167" formatCode="0.00000000000"/>
    <numFmt numFmtId="168" formatCode="0.0000000000"/>
    <numFmt numFmtId="169" formatCode="0.000000"/>
    <numFmt numFmtId="170" formatCode="d&quot;-&quot;mmm&quot;-&quot;yyyy"/>
    <numFmt numFmtId="171" formatCode="M/d/yyyy"/>
    <numFmt numFmtId="172" formatCode="mmmm dd, yyyy"/>
    <numFmt numFmtId="173" formatCode="mmmm d, yyyy"/>
    <numFmt numFmtId="174" formatCode="dd-mmm-yyyy"/>
    <numFmt numFmtId="175" formatCode="d-mmm-yyyy"/>
    <numFmt numFmtId="176" formatCode="dd-mmmm-yyyy"/>
    <numFmt numFmtId="177" formatCode="d-mmmm-yyyy"/>
  </numFmts>
  <fonts count="11">
    <font>
      <sz val="10.0"/>
      <color rgb="FF000000"/>
      <name val="Arial"/>
    </font>
    <font>
      <color theme="1"/>
      <name val="Arial"/>
    </font>
    <font>
      <sz val="11.0"/>
      <color theme="1"/>
      <name val="Calibri"/>
    </font>
    <font>
      <b/>
      <color theme="1"/>
      <name val="Arial"/>
    </font>
    <font/>
    <font>
      <sz val="11.0"/>
      <color rgb="FF000000"/>
      <name val="Inconsolata"/>
    </font>
    <font>
      <sz val="9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sz val="8.0"/>
      <color theme="1"/>
      <name val="Arial"/>
    </font>
    <font>
      <color theme="1"/>
      <name val="&quot;Arial&quot;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6E9F5"/>
        <bgColor rgb="FFE6E9F5"/>
      </patternFill>
    </fill>
    <fill>
      <patternFill patternType="solid">
        <fgColor rgb="FFEEEEEE"/>
        <bgColor rgb="FFEEEEEE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BBBBBB"/>
      </right>
      <top/>
      <bottom style="thin">
        <color rgb="FFBBBBBB"/>
      </bottom>
    </border>
    <border>
      <left style="thin">
        <color rgb="FFFFFFFF"/>
      </left>
      <right style="thin">
        <color rgb="FFFFFFFF"/>
      </right>
      <top/>
      <bottom style="thin">
        <color rgb="FFBBBBBB"/>
      </bottom>
    </border>
    <border>
      <left style="thin">
        <color rgb="FFFFFFFF"/>
      </left>
      <right/>
      <top/>
      <bottom style="thin">
        <color rgb="FFBBBBBB"/>
      </bottom>
    </border>
    <border>
      <left/>
      <right style="thin">
        <color rgb="FFBBBBBB"/>
      </right>
      <top style="thin">
        <color rgb="FFBBBBBB"/>
      </top>
      <bottom style="thin">
        <color rgb="FFFFFFFF"/>
      </bottom>
    </border>
    <border>
      <left/>
      <right style="thin">
        <color rgb="FFBBBBBB"/>
      </right>
      <top style="thin">
        <color rgb="FFFFFFFF"/>
      </top>
      <bottom style="thin">
        <color rgb="FFFFFFFF"/>
      </bottom>
    </border>
    <border>
      <left/>
      <right/>
      <top/>
      <bottom/>
    </border>
    <border>
      <left/>
    </border>
    <border>
      <left/>
      <right style="thin">
        <color rgb="FFBBBBBB"/>
      </right>
      <top style="thin">
        <color rgb="FFFFFFFF"/>
      </top>
      <bottom/>
    </border>
    <border>
      <left style="thin">
        <color rgb="FFBBBBBB"/>
      </left>
      <right style="thin">
        <color rgb="FFFFFFFF"/>
      </right>
      <top/>
      <bottom style="thin">
        <color rgb="FFBBBBBB"/>
      </bottom>
    </border>
  </borders>
  <cellStyleXfs count="1">
    <xf borderId="0" fillId="0" fontId="0" numFmtId="0" applyAlignment="1" applyFont="1"/>
  </cellStyleXfs>
  <cellXfs count="8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  <xf borderId="0" fillId="0" fontId="2" numFmtId="14" xfId="0" applyFont="1" applyNumberFormat="1"/>
    <xf borderId="0" fillId="0" fontId="1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horizontal="right" readingOrder="0" vertical="bottom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4" xfId="0" applyFont="1" applyNumberFormat="1"/>
    <xf borderId="0" fillId="0" fontId="1" numFmtId="4" xfId="0" applyAlignment="1" applyFont="1" applyNumberFormat="1">
      <alignment horizontal="right" vertical="bottom"/>
    </xf>
    <xf borderId="0" fillId="0" fontId="1" numFmtId="165" xfId="0" applyFont="1" applyNumberFormat="1"/>
    <xf borderId="0" fillId="0" fontId="1" numFmtId="166" xfId="0" applyFont="1" applyNumberFormat="1"/>
    <xf borderId="0" fillId="0" fontId="1" numFmtId="2" xfId="0" applyFont="1" applyNumberFormat="1"/>
    <xf borderId="0" fillId="0" fontId="1" numFmtId="4" xfId="0" applyAlignment="1" applyFont="1" applyNumberFormat="1">
      <alignment horizontal="center"/>
    </xf>
    <xf borderId="0" fillId="0" fontId="3" numFmtId="4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165" xfId="0" applyAlignment="1" applyFont="1" applyNumberFormat="1">
      <alignment horizontal="center" readingOrder="0"/>
    </xf>
    <xf borderId="0" fillId="0" fontId="1" numFmtId="166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2" xfId="0" applyAlignment="1" applyFont="1" applyNumberFormat="1">
      <alignment horizontal="center"/>
    </xf>
    <xf borderId="0" fillId="0" fontId="3" numFmtId="4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7" xfId="0" applyFont="1" applyNumberFormat="1"/>
    <xf borderId="0" fillId="0" fontId="3" numFmtId="4" xfId="0" applyAlignment="1" applyFont="1" applyNumberFormat="1">
      <alignment horizontal="center"/>
    </xf>
    <xf borderId="0" fillId="0" fontId="3" numFmtId="167" xfId="0" applyAlignment="1" applyFont="1" applyNumberFormat="1">
      <alignment horizontal="center" readingOrder="0"/>
    </xf>
    <xf borderId="0" fillId="0" fontId="3" numFmtId="167" xfId="0" applyAlignment="1" applyFont="1" applyNumberFormat="1">
      <alignment horizontal="center"/>
    </xf>
    <xf borderId="0" fillId="0" fontId="3" numFmtId="0" xfId="0" applyAlignment="1" applyFont="1">
      <alignment horizontal="center"/>
    </xf>
    <xf borderId="0" fillId="0" fontId="3" numFmtId="2" xfId="0" applyAlignment="1" applyFont="1" applyNumberFormat="1">
      <alignment horizontal="center"/>
    </xf>
    <xf borderId="1" fillId="0" fontId="4" numFmtId="0" xfId="0" applyBorder="1" applyFont="1"/>
    <xf borderId="1" fillId="0" fontId="4" numFmtId="0" xfId="0" applyAlignment="1" applyBorder="1" applyFont="1">
      <alignment horizontal="center" readingOrder="0"/>
    </xf>
    <xf borderId="1" fillId="0" fontId="4" numFmtId="0" xfId="0" applyAlignment="1" applyBorder="1" applyFont="1">
      <alignment readingOrder="0"/>
    </xf>
    <xf borderId="1" fillId="0" fontId="4" numFmtId="2" xfId="0" applyBorder="1" applyFont="1" applyNumberFormat="1"/>
    <xf borderId="1" fillId="0" fontId="4" numFmtId="168" xfId="0" applyBorder="1" applyFont="1" applyNumberFormat="1"/>
    <xf borderId="1" fillId="0" fontId="1" numFmtId="0" xfId="0" applyBorder="1" applyFont="1"/>
    <xf borderId="0" fillId="0" fontId="1" numFmtId="0" xfId="0" applyAlignment="1" applyFont="1">
      <alignment horizontal="left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3" fontId="5" numFmtId="0" xfId="0" applyFill="1" applyFont="1"/>
    <xf borderId="0" fillId="0" fontId="6" numFmtId="4" xfId="0" applyFont="1" applyNumberFormat="1"/>
    <xf borderId="0" fillId="2" fontId="1" numFmtId="2" xfId="0" applyFont="1" applyNumberFormat="1"/>
    <xf borderId="0" fillId="0" fontId="7" numFmtId="0" xfId="0" applyAlignment="1" applyFont="1">
      <alignment readingOrder="0" vertical="top"/>
    </xf>
    <xf borderId="0" fillId="0" fontId="8" numFmtId="0" xfId="0" applyAlignment="1" applyFont="1">
      <alignment vertical="top"/>
    </xf>
    <xf borderId="0" fillId="0" fontId="9" numFmtId="0" xfId="0" applyAlignment="1" applyFont="1">
      <alignment vertical="top"/>
    </xf>
    <xf borderId="2" fillId="4" fontId="6" numFmtId="0" xfId="0" applyAlignment="1" applyBorder="1" applyFill="1" applyFont="1">
      <alignment horizontal="center" readingOrder="0" shrinkToFit="0" vertical="center" wrapText="1"/>
    </xf>
    <xf borderId="3" fillId="4" fontId="6" numFmtId="0" xfId="0" applyAlignment="1" applyBorder="1" applyFont="1">
      <alignment horizontal="center" shrinkToFit="0" vertical="top" wrapText="1"/>
    </xf>
    <xf borderId="4" fillId="4" fontId="6" numFmtId="0" xfId="0" applyAlignment="1" applyBorder="1" applyFont="1">
      <alignment horizontal="center" shrinkToFit="0" vertical="top" wrapText="1"/>
    </xf>
    <xf borderId="0" fillId="4" fontId="6" numFmtId="0" xfId="0" applyAlignment="1" applyFont="1">
      <alignment horizontal="center" readingOrder="0" shrinkToFit="0" vertical="top" wrapText="1"/>
    </xf>
    <xf borderId="5" fillId="5" fontId="6" numFmtId="0" xfId="0" applyAlignment="1" applyBorder="1" applyFill="1" applyFont="1">
      <alignment horizontal="left" shrinkToFit="0" vertical="top" wrapText="1"/>
    </xf>
    <xf borderId="0" fillId="0" fontId="6" numFmtId="4" xfId="0" applyAlignment="1" applyFont="1" applyNumberFormat="1">
      <alignment horizontal="right" shrinkToFit="0" vertical="top" wrapText="1"/>
    </xf>
    <xf borderId="6" fillId="5" fontId="6" numFmtId="0" xfId="0" applyAlignment="1" applyBorder="1" applyFont="1">
      <alignment horizontal="left" shrinkToFit="0" vertical="top" wrapText="1"/>
    </xf>
    <xf borderId="7" fillId="5" fontId="6" numFmtId="4" xfId="0" applyAlignment="1" applyBorder="1" applyFont="1" applyNumberFormat="1">
      <alignment horizontal="right" shrinkToFit="0" vertical="top" wrapText="1"/>
    </xf>
    <xf borderId="0" fillId="5" fontId="6" numFmtId="4" xfId="0" applyAlignment="1" applyFont="1" applyNumberFormat="1">
      <alignment horizontal="right" shrinkToFit="0" vertical="top" wrapText="1"/>
    </xf>
    <xf borderId="6" fillId="5" fontId="6" numFmtId="0" xfId="0" applyAlignment="1" applyBorder="1" applyFont="1">
      <alignment horizontal="left" readingOrder="0" shrinkToFit="0" vertical="top" wrapText="1"/>
    </xf>
    <xf borderId="8" fillId="5" fontId="6" numFmtId="4" xfId="0" applyAlignment="1" applyBorder="1" applyFont="1" applyNumberFormat="1">
      <alignment horizontal="right" shrinkToFit="0" vertical="top" wrapText="1"/>
    </xf>
    <xf borderId="0" fillId="0" fontId="6" numFmtId="4" xfId="0" applyAlignment="1" applyFont="1" applyNumberFormat="1">
      <alignment horizontal="right" readingOrder="0" shrinkToFit="0" vertical="top" wrapText="1"/>
    </xf>
    <xf borderId="9" fillId="5" fontId="6" numFmtId="0" xfId="0" applyAlignment="1" applyBorder="1" applyFont="1">
      <alignment horizontal="left" shrinkToFit="0" vertical="top" wrapText="1"/>
    </xf>
    <xf borderId="6" fillId="2" fontId="6" numFmtId="0" xfId="0" applyAlignment="1" applyBorder="1" applyFont="1">
      <alignment horizontal="left" readingOrder="0" shrinkToFit="0" vertical="top" wrapText="1"/>
    </xf>
    <xf borderId="0" fillId="5" fontId="1" numFmtId="0" xfId="0" applyFont="1"/>
    <xf borderId="0" fillId="5" fontId="1" numFmtId="2" xfId="0" applyFont="1" applyNumberFormat="1"/>
    <xf borderId="0" fillId="0" fontId="1" numFmtId="169" xfId="0" applyAlignment="1" applyFont="1" applyNumberFormat="1">
      <alignment readingOrder="0"/>
    </xf>
    <xf borderId="0" fillId="0" fontId="1" numFmtId="0" xfId="0" applyAlignment="1" applyFont="1">
      <alignment horizontal="right" vertical="bottom"/>
    </xf>
    <xf borderId="0" fillId="0" fontId="7" numFmtId="0" xfId="0" applyAlignment="1" applyFont="1">
      <alignment vertical="top"/>
    </xf>
    <xf borderId="2" fillId="4" fontId="6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top" wrapText="1"/>
    </xf>
    <xf borderId="0" fillId="4" fontId="6" numFmtId="0" xfId="0" applyAlignment="1" applyFont="1">
      <alignment horizontal="center" shrinkToFit="0" vertical="top" wrapText="1"/>
    </xf>
    <xf borderId="0" fillId="0" fontId="1" numFmtId="170" xfId="0" applyFont="1" applyNumberFormat="1"/>
    <xf borderId="0" fillId="0" fontId="1" numFmtId="4" xfId="0" applyAlignment="1" applyFont="1" applyNumberFormat="1">
      <alignment vertical="bottom"/>
    </xf>
    <xf borderId="0" fillId="0" fontId="1" numFmtId="170" xfId="0" applyAlignment="1" applyFont="1" applyNumberFormat="1">
      <alignment readingOrder="0"/>
    </xf>
    <xf borderId="0" fillId="0" fontId="10" numFmtId="4" xfId="0" applyAlignment="1" applyFont="1" applyNumberFormat="1">
      <alignment readingOrder="0" vertical="bottom"/>
    </xf>
    <xf borderId="0" fillId="0" fontId="10" numFmtId="4" xfId="0" applyAlignment="1" applyFont="1" applyNumberFormat="1">
      <alignment horizontal="right" readingOrder="0" vertical="bottom"/>
    </xf>
    <xf borderId="0" fillId="0" fontId="1" numFmtId="171" xfId="0" applyFont="1" applyNumberFormat="1"/>
    <xf borderId="0" fillId="0" fontId="10" numFmtId="172" xfId="0" applyAlignment="1" applyFont="1" applyNumberFormat="1">
      <alignment readingOrder="0" vertical="bottom"/>
    </xf>
    <xf borderId="0" fillId="0" fontId="10" numFmtId="0" xfId="0" applyAlignment="1" applyFont="1">
      <alignment readingOrder="0" vertical="bottom"/>
    </xf>
    <xf borderId="0" fillId="0" fontId="10" numFmtId="173" xfId="0" applyAlignment="1" applyFont="1" applyNumberFormat="1">
      <alignment readingOrder="0" vertical="bottom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  <xf borderId="0" fillId="0" fontId="1" numFmtId="176" xfId="0" applyAlignment="1" applyFont="1" applyNumberFormat="1">
      <alignment readingOrder="0"/>
    </xf>
    <xf borderId="0" fillId="0" fontId="1" numFmtId="17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'US-India'!$E$2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'US-India'!$E$3:$E$261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516482"/>
        <c:axId val="358672556"/>
      </c:scatterChart>
      <c:valAx>
        <c:axId val="18525164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8672556"/>
      </c:valAx>
      <c:valAx>
        <c:axId val="3586725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2516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Import from Canada and US GDP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'US-Canada'!$G$2:$G$261</c:f>
            </c:numRef>
          </c:xVal>
          <c:yVal>
            <c:numRef>
              <c:f>'US-Canada'!$A$2:$A$261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771761"/>
        <c:axId val="671301767"/>
      </c:scatterChart>
      <c:valAx>
        <c:axId val="10467717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GDP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1301767"/>
      </c:valAx>
      <c:valAx>
        <c:axId val="6713017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Import rom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67717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Export to Canada and Canada GDP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'US-Canada'!$F$2:$F$261</c:f>
            </c:numRef>
          </c:xVal>
          <c:yVal>
            <c:numRef>
              <c:f>'US-Canada'!$B$2:$B$261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609644"/>
        <c:axId val="636715155"/>
      </c:scatterChart>
      <c:valAx>
        <c:axId val="12866096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Canada GDP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6715155"/>
      </c:valAx>
      <c:valAx>
        <c:axId val="6367151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Export to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66096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Import from Canada and Real Exchange Rate of Canadian Dollar to US Dollar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'US-Canada'!$H$2:$H$261</c:f>
            </c:numRef>
          </c:xVal>
          <c:yVal>
            <c:numRef>
              <c:f>'US-Canada'!$A$2:$A$261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440611"/>
        <c:axId val="895499017"/>
      </c:scatterChart>
      <c:valAx>
        <c:axId val="14424406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Real Exchange Rate of Canadian Dollar to US Dollar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5499017"/>
      </c:valAx>
      <c:valAx>
        <c:axId val="895499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Import from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24406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Export to Canada and Real Exchange Rate of Canadian Dollar to US Dollar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'US-Canada'!$H$2:$H$261</c:f>
            </c:numRef>
          </c:xVal>
          <c:yVal>
            <c:numRef>
              <c:f>'US-Canada'!$B$2:$B$261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078531"/>
        <c:axId val="383971717"/>
      </c:scatterChart>
      <c:valAx>
        <c:axId val="4800785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Real Exchange Rate of Canadian Dollar to US Dollar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3971717"/>
      </c:valAx>
      <c:valAx>
        <c:axId val="3839717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Export to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00785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Import from Canada and Volatility of Real Exchange Rate of Canadian Dollar to US Dollar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'US-Canada'!$I$2:$I$261</c:f>
            </c:numRef>
          </c:xVal>
          <c:yVal>
            <c:numRef>
              <c:f>'US-Canada'!$A$2:$A$261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767120"/>
        <c:axId val="1002955305"/>
      </c:scatterChart>
      <c:valAx>
        <c:axId val="9407671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Volatility of Real Exchange Rate of Canadian Dollar to US Dollar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955305"/>
      </c:valAx>
      <c:valAx>
        <c:axId val="1002955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Import from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0767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Relationship between US Export to Canada and Volatility of Real Exchange Rate of Canadian Dollar to US Dollar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series 1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0"/>
          </c:trendline>
          <c:xVal>
            <c:numRef>
              <c:f>'US-Canada'!$I$2:$I$261</c:f>
            </c:numRef>
          </c:xVal>
          <c:yVal>
            <c:numRef>
              <c:f>'US-Canada'!$B$2:$B$261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902693"/>
        <c:axId val="542641776"/>
      </c:scatterChart>
      <c:valAx>
        <c:axId val="15089026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Volatility of Real Exchange Rate of Canadian Dollar to US Dollar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2641776"/>
      </c:valAx>
      <c:valAx>
        <c:axId val="542641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 Export to Canada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89026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VOL (US_Canada)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val>
            <c:numRef>
              <c:f>Volatility!$L$2:$L$27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val>
            <c:numRef>
              <c:f>Volatility!$M$2:$M$27</c:f>
              <c:numCache/>
            </c:numRef>
          </c:val>
          <c:smooth val="0"/>
        </c:ser>
        <c:axId val="371365991"/>
        <c:axId val="1876340638"/>
      </c:lineChart>
      <c:catAx>
        <c:axId val="371365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6340638"/>
      </c:catAx>
      <c:valAx>
        <c:axId val="1876340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VOL (US_Canada)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13659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</xdr:colOff>
      <xdr:row>265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268</xdr:row>
      <xdr:rowOff>190500</xdr:rowOff>
    </xdr:from>
    <xdr:ext cx="5838825" cy="30384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1295400</xdr:colOff>
      <xdr:row>268</xdr:row>
      <xdr:rowOff>190500</xdr:rowOff>
    </xdr:from>
    <xdr:ext cx="5838825" cy="30384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284</xdr:row>
      <xdr:rowOff>28575</xdr:rowOff>
    </xdr:from>
    <xdr:ext cx="5838825" cy="29527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1295400</xdr:colOff>
      <xdr:row>284</xdr:row>
      <xdr:rowOff>28575</xdr:rowOff>
    </xdr:from>
    <xdr:ext cx="5838825" cy="29527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298</xdr:row>
      <xdr:rowOff>180975</xdr:rowOff>
    </xdr:from>
    <xdr:ext cx="5838825" cy="29527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1295400</xdr:colOff>
      <xdr:row>298</xdr:row>
      <xdr:rowOff>180975</xdr:rowOff>
    </xdr:from>
    <xdr:ext cx="5838825" cy="29527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1</xdr:row>
      <xdr:rowOff>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90.86"/>
    <col customWidth="1" min="5" max="5" width="3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1991.0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>
        <v>1992.0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>
        <v>1993.0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>
        <v>1994.0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>
        <v>1995.0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>
        <v>1996.0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>
        <v>1997.0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>
        <v>1998.0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>
        <v>1999.0</v>
      </c>
      <c r="DI1" s="1" t="s">
        <v>103</v>
      </c>
      <c r="DJ1" s="1" t="s">
        <v>104</v>
      </c>
      <c r="DK1" s="1" t="s">
        <v>105</v>
      </c>
      <c r="DL1" s="1" t="s">
        <v>106</v>
      </c>
      <c r="DM1" s="1" t="s">
        <v>107</v>
      </c>
      <c r="DN1" s="1" t="s">
        <v>108</v>
      </c>
      <c r="DO1" s="1" t="s">
        <v>109</v>
      </c>
      <c r="DP1" s="1" t="s">
        <v>110</v>
      </c>
      <c r="DQ1" s="1" t="s">
        <v>111</v>
      </c>
      <c r="DR1" s="1" t="s">
        <v>112</v>
      </c>
      <c r="DS1" s="1" t="s">
        <v>113</v>
      </c>
      <c r="DT1" s="1" t="s">
        <v>114</v>
      </c>
      <c r="DU1" s="1">
        <v>2000.0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>
        <v>2001.0</v>
      </c>
      <c r="EI1" s="1" t="s">
        <v>127</v>
      </c>
      <c r="EJ1" s="1" t="s">
        <v>128</v>
      </c>
      <c r="EK1" s="1" t="s">
        <v>129</v>
      </c>
      <c r="EL1" s="1" t="s">
        <v>130</v>
      </c>
      <c r="EM1" s="1" t="s">
        <v>131</v>
      </c>
      <c r="EN1" s="1" t="s">
        <v>132</v>
      </c>
      <c r="EO1" s="1" t="s">
        <v>133</v>
      </c>
      <c r="EP1" s="1" t="s">
        <v>134</v>
      </c>
      <c r="EQ1" s="1" t="s">
        <v>135</v>
      </c>
      <c r="ER1" s="1" t="s">
        <v>136</v>
      </c>
      <c r="ES1" s="1" t="s">
        <v>137</v>
      </c>
      <c r="ET1" s="1" t="s">
        <v>138</v>
      </c>
      <c r="EU1" s="1">
        <v>2002.0</v>
      </c>
      <c r="EV1" s="1" t="s">
        <v>139</v>
      </c>
      <c r="EW1" s="1" t="s">
        <v>140</v>
      </c>
      <c r="EX1" s="1" t="s">
        <v>141</v>
      </c>
      <c r="EY1" s="1" t="s">
        <v>142</v>
      </c>
      <c r="EZ1" s="1" t="s">
        <v>143</v>
      </c>
      <c r="FA1" s="1" t="s">
        <v>144</v>
      </c>
      <c r="FB1" s="1" t="s">
        <v>145</v>
      </c>
      <c r="FC1" s="1" t="s">
        <v>146</v>
      </c>
      <c r="FD1" s="1" t="s">
        <v>147</v>
      </c>
      <c r="FE1" s="1" t="s">
        <v>148</v>
      </c>
      <c r="FF1" s="1" t="s">
        <v>149</v>
      </c>
      <c r="FG1" s="1" t="s">
        <v>150</v>
      </c>
      <c r="FH1" s="1">
        <v>2003.0</v>
      </c>
      <c r="FI1" s="1" t="s">
        <v>151</v>
      </c>
      <c r="FJ1" s="1" t="s">
        <v>152</v>
      </c>
      <c r="FK1" s="1" t="s">
        <v>153</v>
      </c>
      <c r="FL1" s="1" t="s">
        <v>154</v>
      </c>
      <c r="FM1" s="1" t="s">
        <v>155</v>
      </c>
      <c r="FN1" s="1" t="s">
        <v>156</v>
      </c>
      <c r="FO1" s="1" t="s">
        <v>157</v>
      </c>
      <c r="FP1" s="1" t="s">
        <v>158</v>
      </c>
      <c r="FQ1" s="1" t="s">
        <v>159</v>
      </c>
      <c r="FR1" s="1" t="s">
        <v>160</v>
      </c>
      <c r="FS1" s="1" t="s">
        <v>161</v>
      </c>
      <c r="FT1" s="1" t="s">
        <v>162</v>
      </c>
      <c r="FU1" s="1">
        <v>2004.0</v>
      </c>
      <c r="FV1" s="1" t="s">
        <v>163</v>
      </c>
      <c r="FW1" s="1" t="s">
        <v>164</v>
      </c>
      <c r="FX1" s="1" t="s">
        <v>165</v>
      </c>
      <c r="FY1" s="1" t="s">
        <v>166</v>
      </c>
      <c r="FZ1" s="1" t="s">
        <v>167</v>
      </c>
      <c r="GA1" s="1" t="s">
        <v>168</v>
      </c>
      <c r="GB1" s="1" t="s">
        <v>169</v>
      </c>
      <c r="GC1" s="1" t="s">
        <v>170</v>
      </c>
      <c r="GD1" s="1" t="s">
        <v>171</v>
      </c>
      <c r="GE1" s="1" t="s">
        <v>172</v>
      </c>
      <c r="GF1" s="1" t="s">
        <v>173</v>
      </c>
      <c r="GG1" s="1" t="s">
        <v>174</v>
      </c>
      <c r="GH1" s="1">
        <v>2005.0</v>
      </c>
      <c r="GI1" s="1" t="s">
        <v>175</v>
      </c>
      <c r="GJ1" s="1" t="s">
        <v>176</v>
      </c>
      <c r="GK1" s="1" t="s">
        <v>177</v>
      </c>
      <c r="GL1" s="1" t="s">
        <v>178</v>
      </c>
      <c r="GM1" s="1" t="s">
        <v>179</v>
      </c>
      <c r="GN1" s="1" t="s">
        <v>180</v>
      </c>
      <c r="GO1" s="1" t="s">
        <v>181</v>
      </c>
      <c r="GP1" s="1" t="s">
        <v>182</v>
      </c>
      <c r="GQ1" s="1" t="s">
        <v>183</v>
      </c>
      <c r="GR1" s="1" t="s">
        <v>184</v>
      </c>
      <c r="GS1" s="1" t="s">
        <v>185</v>
      </c>
      <c r="GT1" s="1" t="s">
        <v>186</v>
      </c>
      <c r="GU1" s="1">
        <v>2006.0</v>
      </c>
      <c r="GV1" s="1" t="s">
        <v>187</v>
      </c>
      <c r="GW1" s="1" t="s">
        <v>188</v>
      </c>
      <c r="GX1" s="1" t="s">
        <v>189</v>
      </c>
      <c r="GY1" s="1" t="s">
        <v>190</v>
      </c>
      <c r="GZ1" s="1" t="s">
        <v>191</v>
      </c>
      <c r="HA1" s="1" t="s">
        <v>192</v>
      </c>
      <c r="HB1" s="1" t="s">
        <v>193</v>
      </c>
      <c r="HC1" s="1" t="s">
        <v>194</v>
      </c>
      <c r="HD1" s="1" t="s">
        <v>195</v>
      </c>
      <c r="HE1" s="1" t="s">
        <v>196</v>
      </c>
      <c r="HF1" s="1" t="s">
        <v>197</v>
      </c>
      <c r="HG1" s="1" t="s">
        <v>198</v>
      </c>
      <c r="HH1" s="1">
        <v>2007.0</v>
      </c>
      <c r="HI1" s="1" t="s">
        <v>199</v>
      </c>
      <c r="HJ1" s="1" t="s">
        <v>200</v>
      </c>
      <c r="HK1" s="1" t="s">
        <v>201</v>
      </c>
      <c r="HL1" s="1" t="s">
        <v>202</v>
      </c>
      <c r="HM1" s="1" t="s">
        <v>203</v>
      </c>
      <c r="HN1" s="1" t="s">
        <v>204</v>
      </c>
      <c r="HO1" s="1" t="s">
        <v>205</v>
      </c>
      <c r="HP1" s="1" t="s">
        <v>206</v>
      </c>
      <c r="HQ1" s="1" t="s">
        <v>207</v>
      </c>
      <c r="HR1" s="1" t="s">
        <v>208</v>
      </c>
      <c r="HS1" s="1" t="s">
        <v>209</v>
      </c>
      <c r="HT1" s="1" t="s">
        <v>210</v>
      </c>
      <c r="HU1" s="1">
        <v>2008.0</v>
      </c>
      <c r="HV1" s="1" t="s">
        <v>211</v>
      </c>
      <c r="HW1" s="1" t="s">
        <v>212</v>
      </c>
      <c r="HX1" s="1" t="s">
        <v>213</v>
      </c>
      <c r="HY1" s="1" t="s">
        <v>214</v>
      </c>
      <c r="HZ1" s="1" t="s">
        <v>215</v>
      </c>
      <c r="IA1" s="1" t="s">
        <v>216</v>
      </c>
      <c r="IB1" s="1" t="s">
        <v>217</v>
      </c>
      <c r="IC1" s="1" t="s">
        <v>218</v>
      </c>
      <c r="ID1" s="1" t="s">
        <v>219</v>
      </c>
      <c r="IE1" s="1" t="s">
        <v>220</v>
      </c>
      <c r="IF1" s="1" t="s">
        <v>221</v>
      </c>
      <c r="IG1" s="1" t="s">
        <v>222</v>
      </c>
      <c r="IH1" s="1">
        <v>2009.0</v>
      </c>
      <c r="II1" s="1" t="s">
        <v>223</v>
      </c>
      <c r="IJ1" s="1" t="s">
        <v>224</v>
      </c>
      <c r="IK1" s="1" t="s">
        <v>225</v>
      </c>
      <c r="IL1" s="1" t="s">
        <v>226</v>
      </c>
      <c r="IM1" s="1" t="s">
        <v>227</v>
      </c>
      <c r="IN1" s="1" t="s">
        <v>228</v>
      </c>
      <c r="IO1" s="1" t="s">
        <v>229</v>
      </c>
      <c r="IP1" s="1" t="s">
        <v>230</v>
      </c>
      <c r="IQ1" s="1" t="s">
        <v>231</v>
      </c>
      <c r="IR1" s="1" t="s">
        <v>232</v>
      </c>
      <c r="IS1" s="1" t="s">
        <v>233</v>
      </c>
      <c r="IT1" s="1" t="s">
        <v>234</v>
      </c>
      <c r="IU1" s="1">
        <v>2010.0</v>
      </c>
      <c r="IV1" s="1" t="s">
        <v>235</v>
      </c>
      <c r="IW1" s="1" t="s">
        <v>236</v>
      </c>
      <c r="IX1" s="1" t="s">
        <v>237</v>
      </c>
      <c r="IY1" s="1" t="s">
        <v>238</v>
      </c>
      <c r="IZ1" s="1" t="s">
        <v>239</v>
      </c>
      <c r="JA1" s="1" t="s">
        <v>240</v>
      </c>
      <c r="JB1" s="1" t="s">
        <v>241</v>
      </c>
      <c r="JC1" s="1" t="s">
        <v>242</v>
      </c>
      <c r="JD1" s="1" t="s">
        <v>243</v>
      </c>
      <c r="JE1" s="1" t="s">
        <v>244</v>
      </c>
      <c r="JF1" s="1" t="s">
        <v>245</v>
      </c>
      <c r="JG1" s="1" t="s">
        <v>246</v>
      </c>
      <c r="JH1" s="1">
        <v>2011.0</v>
      </c>
      <c r="JI1" s="1" t="s">
        <v>247</v>
      </c>
      <c r="JJ1" s="1" t="s">
        <v>248</v>
      </c>
      <c r="JK1" s="1" t="s">
        <v>249</v>
      </c>
      <c r="JL1" s="1" t="s">
        <v>250</v>
      </c>
      <c r="JM1" s="1" t="s">
        <v>251</v>
      </c>
      <c r="JN1" s="1" t="s">
        <v>252</v>
      </c>
      <c r="JO1" s="1" t="s">
        <v>253</v>
      </c>
      <c r="JP1" s="1" t="s">
        <v>254</v>
      </c>
      <c r="JQ1" s="1" t="s">
        <v>255</v>
      </c>
      <c r="JR1" s="1" t="s">
        <v>256</v>
      </c>
      <c r="JS1" s="1" t="s">
        <v>257</v>
      </c>
      <c r="JT1" s="1" t="s">
        <v>258</v>
      </c>
      <c r="JU1" s="1">
        <v>2012.0</v>
      </c>
      <c r="JV1" s="1" t="s">
        <v>259</v>
      </c>
      <c r="JW1" s="1" t="s">
        <v>260</v>
      </c>
      <c r="JX1" s="1" t="s">
        <v>261</v>
      </c>
      <c r="JY1" s="1" t="s">
        <v>262</v>
      </c>
      <c r="JZ1" s="1" t="s">
        <v>263</v>
      </c>
      <c r="KA1" s="1" t="s">
        <v>264</v>
      </c>
      <c r="KB1" s="1" t="s">
        <v>265</v>
      </c>
      <c r="KC1" s="1" t="s">
        <v>266</v>
      </c>
      <c r="KD1" s="1" t="s">
        <v>267</v>
      </c>
      <c r="KE1" s="1" t="s">
        <v>268</v>
      </c>
      <c r="KF1" s="1" t="s">
        <v>269</v>
      </c>
      <c r="KG1" s="1" t="s">
        <v>270</v>
      </c>
      <c r="KH1" s="1">
        <v>2013.0</v>
      </c>
      <c r="KI1" s="1" t="s">
        <v>271</v>
      </c>
      <c r="KJ1" s="1" t="s">
        <v>272</v>
      </c>
      <c r="KK1" s="1" t="s">
        <v>273</v>
      </c>
      <c r="KL1" s="1" t="s">
        <v>274</v>
      </c>
      <c r="KM1" s="1" t="s">
        <v>275</v>
      </c>
      <c r="KN1" s="1" t="s">
        <v>276</v>
      </c>
      <c r="KO1" s="1" t="s">
        <v>277</v>
      </c>
      <c r="KP1" s="1" t="s">
        <v>278</v>
      </c>
      <c r="KQ1" s="1" t="s">
        <v>279</v>
      </c>
      <c r="KR1" s="1" t="s">
        <v>280</v>
      </c>
      <c r="KS1" s="1" t="s">
        <v>281</v>
      </c>
      <c r="KT1" s="1" t="s">
        <v>282</v>
      </c>
      <c r="KU1" s="1">
        <v>2014.0</v>
      </c>
      <c r="KV1" s="1" t="s">
        <v>283</v>
      </c>
      <c r="KW1" s="1" t="s">
        <v>284</v>
      </c>
      <c r="KX1" s="1" t="s">
        <v>285</v>
      </c>
      <c r="KY1" s="1" t="s">
        <v>286</v>
      </c>
      <c r="KZ1" s="1" t="s">
        <v>287</v>
      </c>
      <c r="LA1" s="1" t="s">
        <v>288</v>
      </c>
      <c r="LB1" s="1" t="s">
        <v>289</v>
      </c>
      <c r="LC1" s="1" t="s">
        <v>290</v>
      </c>
      <c r="LD1" s="1" t="s">
        <v>291</v>
      </c>
      <c r="LE1" s="1" t="s">
        <v>292</v>
      </c>
      <c r="LF1" s="1" t="s">
        <v>293</v>
      </c>
      <c r="LG1" s="1" t="s">
        <v>294</v>
      </c>
      <c r="LH1" s="1">
        <v>2015.0</v>
      </c>
      <c r="LI1" s="1" t="s">
        <v>295</v>
      </c>
      <c r="LJ1" s="1" t="s">
        <v>296</v>
      </c>
      <c r="LK1" s="1" t="s">
        <v>297</v>
      </c>
      <c r="LL1" s="1" t="s">
        <v>298</v>
      </c>
      <c r="LM1" s="1" t="s">
        <v>299</v>
      </c>
      <c r="LN1" s="1" t="s">
        <v>300</v>
      </c>
      <c r="LO1" s="1" t="s">
        <v>301</v>
      </c>
      <c r="LP1" s="1" t="s">
        <v>302</v>
      </c>
      <c r="LQ1" s="1" t="s">
        <v>303</v>
      </c>
      <c r="LR1" s="1" t="s">
        <v>304</v>
      </c>
      <c r="LS1" s="1" t="s">
        <v>305</v>
      </c>
      <c r="LT1" s="1" t="s">
        <v>306</v>
      </c>
      <c r="LU1" s="1">
        <v>2016.0</v>
      </c>
      <c r="LV1" s="1" t="s">
        <v>307</v>
      </c>
      <c r="LW1" s="1" t="s">
        <v>308</v>
      </c>
      <c r="LX1" s="1" t="s">
        <v>309</v>
      </c>
      <c r="LY1" s="1" t="s">
        <v>310</v>
      </c>
      <c r="LZ1" s="1" t="s">
        <v>311</v>
      </c>
      <c r="MA1" s="1" t="s">
        <v>312</v>
      </c>
      <c r="MB1" s="1" t="s">
        <v>313</v>
      </c>
      <c r="MC1" s="1" t="s">
        <v>314</v>
      </c>
      <c r="MD1" s="1" t="s">
        <v>315</v>
      </c>
      <c r="ME1" s="1" t="s">
        <v>316</v>
      </c>
      <c r="MF1" s="1" t="s">
        <v>317</v>
      </c>
      <c r="MG1" s="1" t="s">
        <v>318</v>
      </c>
      <c r="MH1" s="1">
        <v>2017.0</v>
      </c>
      <c r="MI1" s="1" t="s">
        <v>319</v>
      </c>
      <c r="MJ1" s="1" t="s">
        <v>320</v>
      </c>
      <c r="MK1" s="1" t="s">
        <v>321</v>
      </c>
      <c r="ML1" s="1" t="s">
        <v>322</v>
      </c>
      <c r="MM1" s="1" t="s">
        <v>323</v>
      </c>
      <c r="MN1" s="1" t="s">
        <v>324</v>
      </c>
      <c r="MO1" s="1" t="s">
        <v>325</v>
      </c>
      <c r="MP1" s="1" t="s">
        <v>326</v>
      </c>
      <c r="MQ1" s="1" t="s">
        <v>327</v>
      </c>
      <c r="MR1" s="1" t="s">
        <v>328</v>
      </c>
      <c r="MS1" s="1" t="s">
        <v>329</v>
      </c>
      <c r="MT1" s="1" t="s">
        <v>330</v>
      </c>
      <c r="MU1" s="1">
        <v>2018.0</v>
      </c>
      <c r="MV1" s="1" t="s">
        <v>331</v>
      </c>
      <c r="MW1" s="1" t="s">
        <v>332</v>
      </c>
      <c r="MX1" s="1" t="s">
        <v>333</v>
      </c>
      <c r="MY1" s="1" t="s">
        <v>334</v>
      </c>
      <c r="MZ1" s="1" t="s">
        <v>335</v>
      </c>
      <c r="NA1" s="1" t="s">
        <v>336</v>
      </c>
      <c r="NB1" s="1" t="s">
        <v>337</v>
      </c>
      <c r="NC1" s="1" t="s">
        <v>338</v>
      </c>
      <c r="ND1" s="1" t="s">
        <v>339</v>
      </c>
      <c r="NE1" s="1" t="s">
        <v>340</v>
      </c>
      <c r="NF1" s="1" t="s">
        <v>341</v>
      </c>
      <c r="NG1" s="1" t="s">
        <v>342</v>
      </c>
      <c r="NH1" s="1">
        <v>2019.0</v>
      </c>
      <c r="NI1" s="1" t="s">
        <v>343</v>
      </c>
      <c r="NJ1" s="1" t="s">
        <v>344</v>
      </c>
      <c r="NK1" s="1" t="s">
        <v>345</v>
      </c>
      <c r="NL1" s="1" t="s">
        <v>346</v>
      </c>
      <c r="NM1" s="1" t="s">
        <v>347</v>
      </c>
      <c r="NN1" s="1" t="s">
        <v>348</v>
      </c>
      <c r="NO1" s="1" t="s">
        <v>349</v>
      </c>
      <c r="NP1" s="1" t="s">
        <v>350</v>
      </c>
      <c r="NQ1" s="1" t="s">
        <v>351</v>
      </c>
      <c r="NR1" s="1" t="s">
        <v>352</v>
      </c>
      <c r="NS1" s="1" t="s">
        <v>353</v>
      </c>
      <c r="NT1" s="1" t="s">
        <v>354</v>
      </c>
    </row>
    <row r="2">
      <c r="A2" s="1" t="s">
        <v>355</v>
      </c>
      <c r="B2" s="1">
        <v>534.0</v>
      </c>
      <c r="C2" s="1" t="s">
        <v>356</v>
      </c>
      <c r="D2" s="1" t="s">
        <v>357</v>
      </c>
      <c r="E2" s="1" t="s">
        <v>358</v>
      </c>
      <c r="F2" s="1" t="s">
        <v>359</v>
      </c>
      <c r="G2" s="1" t="s">
        <v>360</v>
      </c>
      <c r="H2" s="2">
        <v>44.2082138061523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2">
        <v>42.9334526062012</v>
      </c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2">
        <v>41.2794075012207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2">
        <v>42.8379936218262</v>
      </c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2">
        <v>43.6704788208008</v>
      </c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2">
        <v>44.7828025817871</v>
      </c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2">
        <v>47.6906433105469</v>
      </c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2">
        <v>41.5986557006836</v>
      </c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2">
        <v>42.5384483337402</v>
      </c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2">
        <v>49.1569213867188</v>
      </c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2">
        <v>46.0703353881836</v>
      </c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2">
        <v>46.2407569885254</v>
      </c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2">
        <v>50.1481094360352</v>
      </c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2">
        <v>54.7470893859863</v>
      </c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2">
        <v>63.4792671203613</v>
      </c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2">
        <v>71.1193771362305</v>
      </c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2">
        <v>73.8649291992188</v>
      </c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2">
        <v>91.4690704345703</v>
      </c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2">
        <v>78.2397766113281</v>
      </c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2">
        <v>94.9739227294922</v>
      </c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2">
        <v>108.046562194824</v>
      </c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2">
        <v>100.0</v>
      </c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2">
        <v>101.627044677734</v>
      </c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2">
        <v>96.6139297485352</v>
      </c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2">
        <v>72.9699020385742</v>
      </c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2">
        <v>72.4170227050781</v>
      </c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2">
        <v>81.519172668457</v>
      </c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2">
        <v>83.5802383422852</v>
      </c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2">
        <v>78.0461883544922</v>
      </c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</row>
    <row r="3">
      <c r="A3" s="1" t="s">
        <v>355</v>
      </c>
      <c r="B3" s="1">
        <v>534.0</v>
      </c>
      <c r="C3" s="1" t="s">
        <v>361</v>
      </c>
      <c r="D3" s="1" t="s">
        <v>362</v>
      </c>
      <c r="E3" s="1" t="s">
        <v>358</v>
      </c>
      <c r="F3" s="1" t="s">
        <v>359</v>
      </c>
      <c r="G3" s="1" t="s">
        <v>360</v>
      </c>
      <c r="H3" s="2">
        <v>28.3739776611328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2">
        <v>28.3140983581543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">
        <v>25.7972202301025</v>
      </c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2">
        <v>25.4496040344238</v>
      </c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2">
        <v>26.7961368560791</v>
      </c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2">
        <v>29.0721397399902</v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2">
        <v>28.7385425567627</v>
      </c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2">
        <v>22.1136093139648</v>
      </c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2">
        <v>26.6477222442627</v>
      </c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2">
        <v>36.6800308227539</v>
      </c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2">
        <v>33.9891395568848</v>
      </c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2">
        <v>35.4418449401855</v>
      </c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2">
        <v>39.6253700256348</v>
      </c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2">
        <v>48.5146293640137</v>
      </c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2">
        <v>60.7708969116211</v>
      </c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2">
        <v>72.0499496459961</v>
      </c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2">
        <v>79.2340774536133</v>
      </c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2">
        <v>99.5782928466797</v>
      </c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2">
        <v>68.181266784668</v>
      </c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2">
        <v>86.6940689086914</v>
      </c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2">
        <v>106.851570129395</v>
      </c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2">
        <v>100.0</v>
      </c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2">
        <v>99.6869277954102</v>
      </c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2">
        <v>91.8746948242188</v>
      </c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2">
        <v>56.8662490844727</v>
      </c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2">
        <v>53.5424880981445</v>
      </c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2">
        <v>64.4219131469727</v>
      </c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2">
        <v>76.177116394043</v>
      </c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2">
        <v>68.0891647338867</v>
      </c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</row>
    <row r="4">
      <c r="A4" s="1" t="s">
        <v>355</v>
      </c>
      <c r="B4" s="1">
        <v>534.0</v>
      </c>
      <c r="C4" s="1" t="s">
        <v>363</v>
      </c>
      <c r="D4" s="1" t="s">
        <v>364</v>
      </c>
      <c r="E4" s="1" t="s">
        <v>358</v>
      </c>
      <c r="F4" s="1" t="s">
        <v>359</v>
      </c>
      <c r="G4" s="1" t="s">
        <v>360</v>
      </c>
      <c r="H4" s="2">
        <v>186.857574462891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2">
        <v>185.498336791992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2">
        <v>195.498764038086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2">
        <v>199.550033569336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2">
        <v>193.687515258789</v>
      </c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2">
        <v>184.448913574219</v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2">
        <v>189.496032714844</v>
      </c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2">
        <v>217.987152099609</v>
      </c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2">
        <v>192.837890625</v>
      </c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2">
        <v>161.469482421875</v>
      </c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2">
        <v>166.941070556641</v>
      </c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2">
        <v>162.339874267578</v>
      </c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2">
        <v>153.998825073242</v>
      </c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2">
        <v>137.459609985352</v>
      </c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2">
        <v>122.99927520752</v>
      </c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2">
        <v>113.174285888672</v>
      </c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2">
        <v>107.179222106934</v>
      </c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2">
        <v>97.5650787353516</v>
      </c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2">
        <v>121.021713256836</v>
      </c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2">
        <v>108.732780456543</v>
      </c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2">
        <v>97.7954788208008</v>
      </c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2">
        <v>100.0</v>
      </c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2">
        <v>100.713554382324</v>
      </c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2">
        <v>104.93310546875</v>
      </c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2">
        <v>134.387985229492</v>
      </c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2">
        <v>139.781051635742</v>
      </c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2">
        <v>127.460037231445</v>
      </c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2">
        <v>114.327041625977</v>
      </c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2">
        <v>121.034828186035</v>
      </c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</row>
    <row r="5">
      <c r="A5" s="1" t="s">
        <v>355</v>
      </c>
      <c r="B5" s="1">
        <v>534.0</v>
      </c>
      <c r="C5" s="1" t="s">
        <v>365</v>
      </c>
      <c r="D5" s="1" t="s">
        <v>366</v>
      </c>
      <c r="E5" s="1" t="s">
        <v>358</v>
      </c>
      <c r="F5" s="1" t="s">
        <v>359</v>
      </c>
      <c r="G5" s="1" t="s">
        <v>360</v>
      </c>
      <c r="H5" s="2">
        <v>97.9432373046875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2">
        <v>97.8803253173828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2">
        <v>97.7541275024414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2">
        <v>97.7962341308594</v>
      </c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2">
        <v>97.8562927246094</v>
      </c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2">
        <v>97.9514999389648</v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2">
        <v>98.0380172729492</v>
      </c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2">
        <v>97.6585464477539</v>
      </c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2">
        <v>97.8144226074219</v>
      </c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2">
        <v>98.243049621582</v>
      </c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2">
        <v>98.0890808105469</v>
      </c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2">
        <v>98.1170349121094</v>
      </c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2">
        <v>98.3082427978516</v>
      </c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2">
        <v>98.5625381469727</v>
      </c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2">
        <v>98.9492263793945</v>
      </c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2">
        <v>99.2398681640625</v>
      </c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2">
        <v>99.342170715332</v>
      </c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2">
        <v>99.826286315918</v>
      </c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2">
        <v>99.3718872070313</v>
      </c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2">
        <v>99.8270797729492</v>
      </c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2">
        <v>100.160766601563</v>
      </c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2">
        <v>100.0</v>
      </c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2">
        <v>100.038063049316</v>
      </c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2">
        <v>99.9065628051758</v>
      </c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2">
        <v>99.151252746582</v>
      </c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2">
        <v>99.1013031005859</v>
      </c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2">
        <v>99.3980026245117</v>
      </c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2">
        <v>99.5444946289063</v>
      </c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2">
        <v>99.3888320922852</v>
      </c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</row>
    <row r="6">
      <c r="A6" s="1" t="s">
        <v>355</v>
      </c>
      <c r="B6" s="1">
        <v>534.0</v>
      </c>
      <c r="C6" s="1" t="s">
        <v>367</v>
      </c>
      <c r="D6" s="1" t="s">
        <v>368</v>
      </c>
      <c r="E6" s="1" t="s">
        <v>358</v>
      </c>
      <c r="F6" s="1" t="s">
        <v>359</v>
      </c>
      <c r="G6" s="1" t="s">
        <v>360</v>
      </c>
      <c r="H6" s="2">
        <v>93.7504577636719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2">
        <v>93.725471496582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2">
        <v>93.2704238891602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2">
        <v>93.1839981079102</v>
      </c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2">
        <v>93.4286117553711</v>
      </c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2">
        <v>93.8423767089844</v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2">
        <v>93.7850570678711</v>
      </c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2">
        <v>92.5258102416992</v>
      </c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2">
        <v>93.4421081542969</v>
      </c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2">
        <v>95.0288162231445</v>
      </c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2">
        <v>94.667610168457</v>
      </c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2">
        <v>94.8451538085938</v>
      </c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2">
        <v>95.3992767333984</v>
      </c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2">
        <v>96.4137191772461</v>
      </c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2">
        <v>97.5475463867188</v>
      </c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2">
        <v>98.3709182739258</v>
      </c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2">
        <v>98.842643737793</v>
      </c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2">
        <v>100.036010742188</v>
      </c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2">
        <v>98.0626983642578</v>
      </c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2">
        <v>99.2579345703125</v>
      </c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2">
        <v>100.321426391602</v>
      </c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2">
        <v>100.0</v>
      </c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2">
        <v>99.9894104003906</v>
      </c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2">
        <v>99.5815505981445</v>
      </c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2">
        <v>97.1512908935547</v>
      </c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2">
        <v>96.8207778930664</v>
      </c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2">
        <v>97.756103515625</v>
      </c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2">
        <v>98.6269226074219</v>
      </c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2">
        <v>98.0231857299805</v>
      </c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</row>
    <row r="7">
      <c r="A7" s="1" t="s">
        <v>355</v>
      </c>
      <c r="B7" s="1">
        <v>534.0</v>
      </c>
      <c r="C7" s="1" t="s">
        <v>369</v>
      </c>
      <c r="D7" s="1" t="s">
        <v>370</v>
      </c>
      <c r="E7" s="1" t="s">
        <v>358</v>
      </c>
      <c r="F7" s="1" t="s">
        <v>359</v>
      </c>
      <c r="G7" s="1" t="s">
        <v>360</v>
      </c>
      <c r="H7" s="2">
        <v>104.472282409668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2">
        <v>104.433013916016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2">
        <v>104.807220458984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2">
        <v>104.949600219727</v>
      </c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2">
        <v>104.739105224609</v>
      </c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2">
        <v>104.378753662109</v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2">
        <v>104.534797668457</v>
      </c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2">
        <v>105.54736328125</v>
      </c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2">
        <v>104.679168701172</v>
      </c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2">
        <v>103.382385253906</v>
      </c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2">
        <v>103.614204406738</v>
      </c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2">
        <v>103.44970703125</v>
      </c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2">
        <v>103.049255371094</v>
      </c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2">
        <v>102.22875213623</v>
      </c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2">
        <v>101.436920166016</v>
      </c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2">
        <v>100.883338928223</v>
      </c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2">
        <v>100.505378723145</v>
      </c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2">
        <v>99.7903518676758</v>
      </c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2">
        <v>101.335052490234</v>
      </c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2">
        <v>100.573402404785</v>
      </c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2">
        <v>99.8398513793945</v>
      </c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2">
        <v>100.0</v>
      </c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2">
        <v>100.048652648926</v>
      </c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2">
        <v>100.326377868652</v>
      </c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2">
        <v>102.058601379395</v>
      </c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2">
        <v>102.355400085449</v>
      </c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2">
        <v>101.679595947266</v>
      </c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2">
        <v>100.930351257324</v>
      </c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2">
        <v>101.393196105957</v>
      </c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</row>
    <row r="8">
      <c r="A8" s="1" t="s">
        <v>371</v>
      </c>
      <c r="B8" s="1">
        <v>156.0</v>
      </c>
      <c r="C8" s="1" t="s">
        <v>356</v>
      </c>
      <c r="D8" s="1" t="s">
        <v>357</v>
      </c>
      <c r="E8" s="1" t="s">
        <v>358</v>
      </c>
      <c r="F8" s="1" t="s">
        <v>359</v>
      </c>
      <c r="G8" s="1" t="s">
        <v>360</v>
      </c>
      <c r="H8" s="2">
        <v>45.7829399108887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2">
        <v>46.7369194030762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2">
        <v>45.9505310058594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2">
        <v>45.8949279785156</v>
      </c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2">
        <v>47.7274208068848</v>
      </c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2">
        <v>49.8365745544434</v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2">
        <v>48.780818939209</v>
      </c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2">
        <v>40.527416229248</v>
      </c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2">
        <v>44.4797210693359</v>
      </c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2">
        <v>57.1234474182129</v>
      </c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2">
        <v>54.7562141418457</v>
      </c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2">
        <v>54.2182922363281</v>
      </c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2">
        <v>59.9504318237305</v>
      </c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2">
        <v>68.9598617553711</v>
      </c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2">
        <v>80.6615447998047</v>
      </c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2">
        <v>93.2084655761719</v>
      </c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2">
        <v>97.0498657226563</v>
      </c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2">
        <v>108.766975402832</v>
      </c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2">
        <v>79.2180252075195</v>
      </c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2">
        <v>93.338134765625</v>
      </c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2">
        <v>107.187812805176</v>
      </c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2">
        <v>100.0</v>
      </c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2">
        <v>103.060127258301</v>
      </c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2">
        <v>100.030059814453</v>
      </c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2">
        <v>73.6496429443359</v>
      </c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2">
        <v>69.2419967651367</v>
      </c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2">
        <v>79.2923278808594</v>
      </c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2">
        <v>90.7458267211914</v>
      </c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2">
        <v>78.4470367431641</v>
      </c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</row>
    <row r="9">
      <c r="A9" s="1" t="s">
        <v>371</v>
      </c>
      <c r="B9" s="1">
        <v>156.0</v>
      </c>
      <c r="C9" s="1" t="s">
        <v>363</v>
      </c>
      <c r="D9" s="1" t="s">
        <v>364</v>
      </c>
      <c r="E9" s="1" t="s">
        <v>358</v>
      </c>
      <c r="F9" s="1" t="s">
        <v>359</v>
      </c>
      <c r="G9" s="1" t="s">
        <v>360</v>
      </c>
      <c r="H9" s="2">
        <v>73.2861938476563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2">
        <v>74.6754684448242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2">
        <v>75.0924224853516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2">
        <v>74.576301574707</v>
      </c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2">
        <v>75.9122772216797</v>
      </c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2">
        <v>77.546516418457</v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2">
        <v>76.3793869018555</v>
      </c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2">
        <v>70.7440719604492</v>
      </c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2">
        <v>73.1304626464844</v>
      </c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2">
        <v>81.9937057495117</v>
      </c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2">
        <v>80.9180145263672</v>
      </c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2">
        <v>79.9255218505859</v>
      </c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2">
        <v>83.9675979614258</v>
      </c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2">
        <v>88.9365158081055</v>
      </c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2">
        <v>94.661750793457</v>
      </c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2">
        <v>100.508964538574</v>
      </c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2">
        <v>102.013061523438</v>
      </c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2">
        <v>106.244262695313</v>
      </c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2">
        <v>91.6104583740234</v>
      </c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2">
        <v>97.1550827026367</v>
      </c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2">
        <v>102.775657653809</v>
      </c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2">
        <v>100.0</v>
      </c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2">
        <v>101.92537689209</v>
      </c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2">
        <v>100.876510620117</v>
      </c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2">
        <v>89.175537109375</v>
      </c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2">
        <v>86.0069732666016</v>
      </c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2">
        <v>91.172233581543</v>
      </c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2">
        <v>97.5300445556641</v>
      </c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2">
        <v>90.3152084350586</v>
      </c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</row>
    <row r="10">
      <c r="A10" s="1" t="s">
        <v>371</v>
      </c>
      <c r="B10" s="1">
        <v>156.0</v>
      </c>
      <c r="C10" s="1" t="s">
        <v>365</v>
      </c>
      <c r="D10" s="1" t="s">
        <v>366</v>
      </c>
      <c r="E10" s="1" t="s">
        <v>358</v>
      </c>
      <c r="F10" s="1" t="s">
        <v>359</v>
      </c>
      <c r="G10" s="1" t="s">
        <v>360</v>
      </c>
      <c r="H10" s="2">
        <v>93.7204895019531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2">
        <v>93.8519668579102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2">
        <v>93.7070617675781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2">
        <v>93.6843414306641</v>
      </c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2">
        <v>93.9766387939453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2">
        <v>94.3347473144531</v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2">
        <v>94.1824111938477</v>
      </c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2">
        <v>92.7527389526367</v>
      </c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2">
        <v>93.5045166015625</v>
      </c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2">
        <v>95.4791488647461</v>
      </c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2">
        <v>95.1372299194336</v>
      </c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2">
        <v>95.0596466064453</v>
      </c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2">
        <v>95.8597869873047</v>
      </c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2">
        <v>96.9630813598633</v>
      </c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2">
        <v>98.2431793212891</v>
      </c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2">
        <v>99.3899154663086</v>
      </c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2">
        <v>99.7216110229492</v>
      </c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2">
        <v>100.671157836914</v>
      </c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2">
        <v>98.0929565429688</v>
      </c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2">
        <v>99.4119567871094</v>
      </c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2">
        <v>100.545181274414</v>
      </c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2">
        <v>100.0</v>
      </c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2">
        <v>100.235946655273</v>
      </c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2">
        <v>99.9937438964844</v>
      </c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2">
        <v>97.4815063476563</v>
      </c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2">
        <v>96.9681930541992</v>
      </c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2">
        <v>98.0524978637695</v>
      </c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2">
        <v>99.151481628418</v>
      </c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2">
        <v>97.9878921508789</v>
      </c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</row>
    <row r="11">
      <c r="A11" s="1" t="s">
        <v>371</v>
      </c>
      <c r="B11" s="1">
        <v>156.0</v>
      </c>
      <c r="C11" s="1" t="s">
        <v>367</v>
      </c>
      <c r="D11" s="1" t="s">
        <v>368</v>
      </c>
      <c r="E11" s="1" t="s">
        <v>358</v>
      </c>
      <c r="F11" s="1" t="s">
        <v>359</v>
      </c>
      <c r="G11" s="1" t="s">
        <v>360</v>
      </c>
      <c r="H11" s="2">
        <v>97.1064147949219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2">
        <v>97.0669631958008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">
        <v>96.872428894043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2">
        <v>96.9299774169922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2">
        <v>97.04541015625</v>
      </c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2">
        <v>97.1674499511719</v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2">
        <v>97.1621932983398</v>
      </c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2">
        <v>96.5191192626953</v>
      </c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2">
        <v>96.9127197265625</v>
      </c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2">
        <v>97.6736755371094</v>
      </c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2">
        <v>97.4752960205078</v>
      </c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2">
        <v>97.5300750732422</v>
      </c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2">
        <v>97.7987060546875</v>
      </c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2">
        <v>98.2900619506836</v>
      </c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2">
        <v>98.8746948242188</v>
      </c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2">
        <v>99.3786468505859</v>
      </c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2">
        <v>99.5385894775391</v>
      </c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2">
        <v>100.013984680176</v>
      </c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2">
        <v>99.079475402832</v>
      </c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2">
        <v>99.7495498657227</v>
      </c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2">
        <v>100.250801086426</v>
      </c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2">
        <v>100.0</v>
      </c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2">
        <v>100.035011291504</v>
      </c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2">
        <v>99.9072113037109</v>
      </c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2">
        <v>98.7792053222656</v>
      </c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2">
        <v>98.6710586547852</v>
      </c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2">
        <v>99.1241760253906</v>
      </c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2">
        <v>99.4808120727539</v>
      </c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2">
        <v>99.1524047851563</v>
      </c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</row>
    <row r="12">
      <c r="A12" s="1" t="s">
        <v>371</v>
      </c>
      <c r="B12" s="1">
        <v>156.0</v>
      </c>
      <c r="C12" s="1" t="s">
        <v>369</v>
      </c>
      <c r="D12" s="1" t="s">
        <v>370</v>
      </c>
      <c r="E12" s="1" t="s">
        <v>358</v>
      </c>
      <c r="F12" s="1" t="s">
        <v>359</v>
      </c>
      <c r="G12" s="1" t="s">
        <v>360</v>
      </c>
      <c r="H12" s="2">
        <v>93.8799588521322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2">
        <v>94.8159235636394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2">
        <v>94.6629735310872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2">
        <v>94.0074358622234</v>
      </c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2">
        <v>94.9068415323893</v>
      </c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2">
        <v>96.0021672566731</v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2">
        <v>94.5703216552734</v>
      </c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2">
        <v>90.9364763895671</v>
      </c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2">
        <v>93.6007787068685</v>
      </c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2">
        <v>98.8184160868326</v>
      </c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2">
        <v>98.4829526265461</v>
      </c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2">
        <v>98.1756253560384</v>
      </c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2">
        <v>99.9744501749675</v>
      </c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2">
        <v>102.621500905355</v>
      </c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2">
        <v>104.70254796346</v>
      </c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2">
        <v>106.959199523926</v>
      </c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2">
        <v>107.176844787598</v>
      </c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2">
        <v>105.547034200033</v>
      </c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2">
        <v>99.8444513956705</v>
      </c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2">
        <v>99.8369247436523</v>
      </c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2">
        <v>100.083973693848</v>
      </c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2">
        <v>100.0</v>
      </c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2">
        <v>100.892657470703</v>
      </c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2">
        <v>101.647882080078</v>
      </c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2">
        <v>99.4648096720378</v>
      </c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2">
        <v>97.7357121785483</v>
      </c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2">
        <v>99.1884918212892</v>
      </c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2">
        <v>102.5377049764</v>
      </c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2">
        <v>99.3942459106446</v>
      </c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</row>
    <row r="13">
      <c r="A13" s="1" t="s">
        <v>371</v>
      </c>
      <c r="B13" s="1">
        <v>156.0</v>
      </c>
      <c r="C13" s="1" t="s">
        <v>361</v>
      </c>
      <c r="D13" s="1" t="s">
        <v>362</v>
      </c>
      <c r="E13" s="1" t="s">
        <v>358</v>
      </c>
      <c r="F13" s="1" t="s">
        <v>359</v>
      </c>
      <c r="G13" s="1" t="s">
        <v>360</v>
      </c>
      <c r="H13" s="2">
        <v>95.2126462531813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2">
        <v>96.3258002772477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2">
        <v>96.055703122688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2">
        <v>95.1932785265374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2">
        <v>96.2564511270234</v>
      </c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2">
        <v>97.5778017679849</v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2">
        <v>95.7869637576016</v>
      </c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2">
        <v>91.5072087605795</v>
      </c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2">
        <v>94.8738806406657</v>
      </c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2">
        <v>100.853934224447</v>
      </c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2">
        <v>100.540613185998</v>
      </c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>
        <v>100.259049825957</v>
      </c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2">
        <v>102.186066529245</v>
      </c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2">
        <v>105.078576359604</v>
      </c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2">
        <v>107.055296649355</v>
      </c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2">
        <v>109.18225888339</v>
      </c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2">
        <v>109.258242936568</v>
      </c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2">
        <v>106.483559117173</v>
      </c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2">
        <v>101.012291463216</v>
      </c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2">
        <v>100.176112643155</v>
      </c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2">
        <v>99.6669669411398</v>
      </c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2">
        <v>100.0</v>
      </c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2">
        <v>100.921138555354</v>
      </c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2">
        <v>102.055792513761</v>
      </c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2">
        <v>100.79166282885</v>
      </c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2">
        <v>98.8711822972155</v>
      </c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2">
        <v>100.134107416326</v>
      </c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2">
        <v>103.724663520582</v>
      </c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2">
        <v>100.522691761364</v>
      </c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</row>
    <row r="14">
      <c r="A14" s="1" t="s">
        <v>372</v>
      </c>
      <c r="B14" s="1">
        <v>111.0</v>
      </c>
      <c r="C14" s="1" t="s">
        <v>356</v>
      </c>
      <c r="D14" s="1" t="s">
        <v>357</v>
      </c>
      <c r="E14" s="1" t="s">
        <v>358</v>
      </c>
      <c r="F14" s="1" t="s">
        <v>359</v>
      </c>
      <c r="G14" s="1" t="s">
        <v>360</v>
      </c>
      <c r="H14" s="2">
        <v>96.5453336542303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2">
        <v>97.8356769908559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2">
        <v>97.4484327142889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2">
        <v>96.3791211908515</v>
      </c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2">
        <v>97.6060607216575</v>
      </c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2">
        <v>99.1534362792968</v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2">
        <v>97.0036058599298</v>
      </c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2">
        <v>92.0779411315918</v>
      </c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2">
        <v>96.1469825744629</v>
      </c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2">
        <v>102.88945236206</v>
      </c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2">
        <v>102.59827374545</v>
      </c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>
        <v>102.342474295876</v>
      </c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2">
        <v>104.397682883523</v>
      </c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2">
        <v>107.535651813854</v>
      </c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2">
        <v>109.408045335249</v>
      </c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2">
        <v>111.405318242853</v>
      </c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2">
        <v>111.339641085538</v>
      </c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2">
        <v>107.420084034313</v>
      </c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2">
        <v>102.180131530762</v>
      </c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2">
        <v>100.515300542658</v>
      </c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2">
        <v>99.249960188432</v>
      </c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2">
        <v>100.0</v>
      </c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2">
        <v>100.949619640004</v>
      </c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2">
        <v>102.463702947443</v>
      </c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2">
        <v>102.118515985662</v>
      </c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2">
        <v>100.006652415883</v>
      </c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2">
        <v>101.079723011364</v>
      </c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2">
        <v>104.911622064764</v>
      </c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2">
        <v>101.651137612083</v>
      </c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</row>
    <row r="15">
      <c r="A15" s="1" t="s">
        <v>372</v>
      </c>
      <c r="B15" s="1">
        <v>111.0</v>
      </c>
      <c r="C15" s="1" t="s">
        <v>361</v>
      </c>
      <c r="D15" s="1" t="s">
        <v>362</v>
      </c>
      <c r="E15" s="1" t="s">
        <v>358</v>
      </c>
      <c r="F15" s="1" t="s">
        <v>359</v>
      </c>
      <c r="G15" s="1" t="s">
        <v>360</v>
      </c>
      <c r="H15" s="2">
        <v>97.8780210552794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2">
        <v>99.3455537044642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2">
        <v>98.8411623058897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2">
        <v>97.5649638551655</v>
      </c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2">
        <v>98.9556703162916</v>
      </c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2">
        <v>100.729070790609</v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2">
        <v>98.220247962258</v>
      </c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2">
        <v>92.6486735026042</v>
      </c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2">
        <v>97.4200845082601</v>
      </c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2">
        <v>104.924970499674</v>
      </c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2">
        <v>104.655934304902</v>
      </c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>
        <v>104.425898765795</v>
      </c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2">
        <v>106.6092992378</v>
      </c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2">
        <v>109.992727268103</v>
      </c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2">
        <v>111.760794021144</v>
      </c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2">
        <v>113.628377602317</v>
      </c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2">
        <v>113.421039234508</v>
      </c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2">
        <v>108.356608951453</v>
      </c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2">
        <v>103.347971598307</v>
      </c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2">
        <v>100.854488442161</v>
      </c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2">
        <v>98.8329534357243</v>
      </c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2">
        <v>100.0</v>
      </c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2">
        <v>100.978100724654</v>
      </c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2">
        <v>102.871613381126</v>
      </c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2">
        <v>103.445369142475</v>
      </c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2">
        <v>101.14212253455</v>
      </c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2">
        <v>102.025338606401</v>
      </c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2">
        <v>106.098580608946</v>
      </c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2">
        <v>102.779583462802</v>
      </c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</row>
    <row r="16">
      <c r="A16" s="1" t="s">
        <v>372</v>
      </c>
      <c r="B16" s="1">
        <v>111.0</v>
      </c>
      <c r="C16" s="1" t="s">
        <v>363</v>
      </c>
      <c r="D16" s="1" t="s">
        <v>364</v>
      </c>
      <c r="E16" s="1" t="s">
        <v>358</v>
      </c>
      <c r="F16" s="1" t="s">
        <v>359</v>
      </c>
      <c r="G16" s="1" t="s">
        <v>360</v>
      </c>
      <c r="H16" s="2">
        <v>99.2107084563285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2">
        <v>100.855430418072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2">
        <v>100.233891897491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2">
        <v>98.7508065194796</v>
      </c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2">
        <v>100.305279910926</v>
      </c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2">
        <v>102.30470530192</v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2">
        <v>99.4368900645862</v>
      </c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2">
        <v>93.2194058736166</v>
      </c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2">
        <v>98.6931864420573</v>
      </c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2">
        <v>106.960488637288</v>
      </c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2">
        <v>106.713594864354</v>
      </c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>
        <v>106.509323235714</v>
      </c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2">
        <v>108.820915592078</v>
      </c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2">
        <v>112.449802722353</v>
      </c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2">
        <v>114.113542707039</v>
      </c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2">
        <v>115.851436961781</v>
      </c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2">
        <v>115.502437383479</v>
      </c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2">
        <v>109.293133868593</v>
      </c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2">
        <v>104.515811665853</v>
      </c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2">
        <v>101.193676341664</v>
      </c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2">
        <v>98.4159466830165</v>
      </c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2">
        <v>100.0</v>
      </c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2">
        <v>101.006581809304</v>
      </c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2">
        <v>103.279523814808</v>
      </c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2">
        <v>104.772222299287</v>
      </c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2">
        <v>102.277592653217</v>
      </c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2">
        <v>102.970954201438</v>
      </c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2">
        <v>107.285539153128</v>
      </c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2">
        <v>103.908029313521</v>
      </c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</row>
    <row r="17">
      <c r="A17" s="1" t="s">
        <v>372</v>
      </c>
      <c r="B17" s="1">
        <v>111.0</v>
      </c>
      <c r="C17" s="1" t="s">
        <v>365</v>
      </c>
      <c r="D17" s="1" t="s">
        <v>366</v>
      </c>
      <c r="E17" s="1" t="s">
        <v>358</v>
      </c>
      <c r="F17" s="1" t="s">
        <v>359</v>
      </c>
      <c r="G17" s="1" t="s">
        <v>360</v>
      </c>
      <c r="H17" s="2">
        <v>100.543395857378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2">
        <v>102.365307131681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2">
        <v>101.626621489091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2">
        <v>99.9366491837936</v>
      </c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2">
        <v>101.65488950556</v>
      </c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2">
        <v>103.880339813232</v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2">
        <v>100.653532166914</v>
      </c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2">
        <v>93.790138244629</v>
      </c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2">
        <v>99.9662883758545</v>
      </c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2">
        <v>108.996006774902</v>
      </c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2">
        <v>108.771255423806</v>
      </c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>
        <v>108.592747705633</v>
      </c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2">
        <v>111.032531946356</v>
      </c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2">
        <v>114.906878176602</v>
      </c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2">
        <v>116.466291392933</v>
      </c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2">
        <v>118.074496321245</v>
      </c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2">
        <v>117.583835532449</v>
      </c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2">
        <v>110.229658785734</v>
      </c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2">
        <v>105.683651733398</v>
      </c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2">
        <v>101.532864241167</v>
      </c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2">
        <v>97.9989399303088</v>
      </c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2">
        <v>100.0</v>
      </c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2">
        <v>101.035062893955</v>
      </c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2">
        <v>103.687434248491</v>
      </c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2">
        <v>106.099075456099</v>
      </c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2">
        <v>103.413062771884</v>
      </c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2">
        <v>103.916569796476</v>
      </c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2">
        <v>108.47249769731</v>
      </c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2">
        <v>105.03647516424</v>
      </c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</row>
    <row r="18">
      <c r="A18" s="1" t="s">
        <v>372</v>
      </c>
      <c r="B18" s="1">
        <v>111.0</v>
      </c>
      <c r="C18" s="1" t="s">
        <v>367</v>
      </c>
      <c r="D18" s="1" t="s">
        <v>368</v>
      </c>
      <c r="E18" s="1" t="s">
        <v>358</v>
      </c>
      <c r="F18" s="1" t="s">
        <v>359</v>
      </c>
      <c r="G18" s="1" t="s">
        <v>360</v>
      </c>
      <c r="H18" s="2">
        <v>101.876083258427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2">
        <v>103.875183845289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2">
        <v>103.019351080692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2">
        <v>101.122491848108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2">
        <v>103.004499100194</v>
      </c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2">
        <v>105.455974324544</v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2">
        <v>101.870174269243</v>
      </c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2">
        <v>94.3608706156414</v>
      </c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2">
        <v>101.239390309652</v>
      </c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2">
        <v>111.031524912516</v>
      </c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2">
        <v>110.828915983258</v>
      </c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>
        <v>110.676172175552</v>
      </c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2">
        <v>113.244148300633</v>
      </c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2">
        <v>117.363953630852</v>
      </c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2">
        <v>118.819040078828</v>
      </c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2">
        <v>120.297555680708</v>
      </c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2">
        <v>119.665233681419</v>
      </c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2">
        <v>111.166183702874</v>
      </c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2">
        <v>106.851491800944</v>
      </c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2">
        <v>101.872052140669</v>
      </c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2">
        <v>97.581933177601</v>
      </c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2">
        <v>100.0</v>
      </c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2">
        <v>101.063543978605</v>
      </c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2">
        <v>104.095344682173</v>
      </c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2">
        <v>107.425928612911</v>
      </c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2">
        <v>104.548532890551</v>
      </c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2">
        <v>104.862185391513</v>
      </c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2">
        <v>109.659456241492</v>
      </c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2">
        <v>106.164921014959</v>
      </c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</row>
    <row r="19">
      <c r="A19" s="1" t="s">
        <v>372</v>
      </c>
      <c r="B19" s="1">
        <v>111.0</v>
      </c>
      <c r="C19" s="1" t="s">
        <v>369</v>
      </c>
      <c r="D19" s="1" t="s">
        <v>370</v>
      </c>
      <c r="E19" s="1" t="s">
        <v>358</v>
      </c>
      <c r="F19" s="1" t="s">
        <v>359</v>
      </c>
      <c r="G19" s="1" t="s">
        <v>360</v>
      </c>
      <c r="H19" s="2">
        <v>103.208770659476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2">
        <v>105.385060558897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2">
        <v>104.412080672293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2">
        <v>102.308334512422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2">
        <v>104.354108694828</v>
      </c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2">
        <v>107.031608835856</v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2">
        <v>103.086816371571</v>
      </c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2">
        <v>94.9316029866537</v>
      </c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2">
        <v>102.512492243449</v>
      </c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2">
        <v>113.06704305013</v>
      </c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2">
        <v>112.88657654271</v>
      </c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>
        <v>112.759596645471</v>
      </c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2">
        <v>115.455764654911</v>
      </c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2">
        <v>119.821029085101</v>
      </c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2">
        <v>121.171788764722</v>
      </c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2">
        <v>122.520615040172</v>
      </c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2">
        <v>121.746631830389</v>
      </c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2">
        <v>112.102708620014</v>
      </c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2">
        <v>108.019331868489</v>
      </c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2">
        <v>102.211240040172</v>
      </c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2">
        <v>97.1649264248933</v>
      </c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2">
        <v>100.0</v>
      </c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2">
        <v>101.092025063255</v>
      </c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2">
        <v>104.503255115856</v>
      </c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2">
        <v>108.752781769724</v>
      </c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2">
        <v>105.684003009218</v>
      </c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2">
        <v>105.80780098655</v>
      </c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2">
        <v>110.846414785674</v>
      </c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2">
        <v>107.293366865678</v>
      </c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</row>
    <row r="20">
      <c r="A20" s="1" t="s">
        <v>371</v>
      </c>
      <c r="B20" s="1">
        <v>156.0</v>
      </c>
      <c r="C20" s="1" t="s">
        <v>356</v>
      </c>
      <c r="D20" s="1" t="s">
        <v>357</v>
      </c>
      <c r="E20" s="1" t="s">
        <v>373</v>
      </c>
      <c r="F20" s="1" t="s">
        <v>374</v>
      </c>
      <c r="G20" s="1" t="s">
        <v>360</v>
      </c>
      <c r="H20" s="2">
        <v>129.862518680457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2">
        <v>135.582594831062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2">
        <v>132.26667250431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2">
        <v>126.025187798702</v>
      </c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2">
        <v>131.346300587509</v>
      </c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2">
        <v>138.544299062093</v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2">
        <v>127.419658418135</v>
      </c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2">
        <v>106.346250406901</v>
      </c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2">
        <v>127.974530919393</v>
      </c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2">
        <v>153.777405802409</v>
      </c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2">
        <v>154.039787731748</v>
      </c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2">
        <v>154.428086043849</v>
      </c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2">
        <v>159.688091740464</v>
      </c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2">
        <v>168.962538170092</v>
      </c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2">
        <v>168.226762482614</v>
      </c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2">
        <v>166.981802229448</v>
      </c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2">
        <v>163.374594809793</v>
      </c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2">
        <v>130.833206962817</v>
      </c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2">
        <v>131.376133219401</v>
      </c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2">
        <v>108.994998030229</v>
      </c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2">
        <v>88.8247913707383</v>
      </c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2">
        <v>100.0</v>
      </c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2">
        <v>101.66164675626</v>
      </c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2">
        <v>112.661463789506</v>
      </c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2">
        <v>135.289844905969</v>
      </c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2">
        <v>128.393405382562</v>
      </c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2">
        <v>124.720112887296</v>
      </c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2">
        <v>134.585585669315</v>
      </c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2">
        <v>129.862283880061</v>
      </c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</row>
    <row r="21">
      <c r="A21" s="1" t="s">
        <v>371</v>
      </c>
      <c r="B21" s="1">
        <v>156.0</v>
      </c>
      <c r="C21" s="1" t="s">
        <v>361</v>
      </c>
      <c r="D21" s="1" t="s">
        <v>362</v>
      </c>
      <c r="E21" s="1" t="s">
        <v>373</v>
      </c>
      <c r="F21" s="1" t="s">
        <v>374</v>
      </c>
      <c r="G21" s="1" t="s">
        <v>360</v>
      </c>
      <c r="H21" s="2">
        <v>131.195206081506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2">
        <v>137.092471544671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2">
        <v>133.65940209591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2">
        <v>127.211030463017</v>
      </c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2">
        <v>132.695910182144</v>
      </c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2">
        <v>140.119933573405</v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2">
        <v>128.636300520463</v>
      </c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2">
        <v>106.916982777914</v>
      </c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2">
        <v>129.24763285319</v>
      </c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2">
        <v>155.812923940023</v>
      </c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2">
        <v>156.0974482912</v>
      </c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2">
        <v>156.511510513768</v>
      </c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2">
        <v>161.899708094742</v>
      </c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2">
        <v>171.419613624341</v>
      </c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2">
        <v>170.579511168509</v>
      </c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2">
        <v>169.204861588911</v>
      </c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2">
        <v>165.455992958763</v>
      </c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2">
        <v>131.769731879958</v>
      </c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2">
        <v>132.543973286946</v>
      </c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2">
        <v>109.334185929732</v>
      </c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2">
        <v>88.4077846180305</v>
      </c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2">
        <v>100.0</v>
      </c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2">
        <v>101.69012784091</v>
      </c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2">
        <v>113.069374223189</v>
      </c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2">
        <v>136.616698062781</v>
      </c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2">
        <v>129.528875501229</v>
      </c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2">
        <v>125.665728482334</v>
      </c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2">
        <v>135.772544213497</v>
      </c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2">
        <v>130.99072973078</v>
      </c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</row>
    <row r="22">
      <c r="A22" s="1" t="s">
        <v>371</v>
      </c>
      <c r="B22" s="1">
        <v>156.0</v>
      </c>
      <c r="C22" s="1" t="s">
        <v>363</v>
      </c>
      <c r="D22" s="1" t="s">
        <v>364</v>
      </c>
      <c r="E22" s="1" t="s">
        <v>373</v>
      </c>
      <c r="F22" s="1" t="s">
        <v>374</v>
      </c>
      <c r="G22" s="1" t="s">
        <v>360</v>
      </c>
      <c r="H22" s="2">
        <v>132.527893482555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2">
        <v>138.602348258279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2">
        <v>135.052131687511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2">
        <v>128.396873127331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2">
        <v>134.045519776778</v>
      </c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2">
        <v>141.695568084716</v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2">
        <v>129.852942622791</v>
      </c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2">
        <v>107.487715148926</v>
      </c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2">
        <v>130.520734786987</v>
      </c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2">
        <v>157.848442077637</v>
      </c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2">
        <v>158.155108850652</v>
      </c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2">
        <v>158.594934983687</v>
      </c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2">
        <v>164.111324449019</v>
      </c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2">
        <v>173.876689078591</v>
      </c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2">
        <v>172.932259854403</v>
      </c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2">
        <v>171.427920948375</v>
      </c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2">
        <v>167.537391107733</v>
      </c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2">
        <v>132.706256797098</v>
      </c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2">
        <v>133.711813354492</v>
      </c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2">
        <v>109.673373829235</v>
      </c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2">
        <v>87.9907778653228</v>
      </c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2">
        <v>100.0</v>
      </c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2">
        <v>101.718608925561</v>
      </c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2">
        <v>113.477284656871</v>
      </c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2">
        <v>137.943551219594</v>
      </c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2">
        <v>130.664345619896</v>
      </c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2">
        <v>126.611344077371</v>
      </c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2">
        <v>136.959502757679</v>
      </c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2">
        <v>132.119175581499</v>
      </c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</row>
    <row r="23">
      <c r="A23" s="1" t="s">
        <v>371</v>
      </c>
      <c r="B23" s="1">
        <v>156.0</v>
      </c>
      <c r="C23" s="1" t="s">
        <v>365</v>
      </c>
      <c r="D23" s="1" t="s">
        <v>366</v>
      </c>
      <c r="E23" s="1" t="s">
        <v>373</v>
      </c>
      <c r="F23" s="1" t="s">
        <v>374</v>
      </c>
      <c r="G23" s="1" t="s">
        <v>360</v>
      </c>
      <c r="H23" s="2">
        <v>133.860580883604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2">
        <v>140.112224971887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2">
        <v>136.444861279112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2">
        <v>129.582715791645</v>
      </c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2">
        <v>135.395129371412</v>
      </c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2">
        <v>143.271202596028</v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2">
        <v>131.06958472512</v>
      </c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2">
        <v>108.058447519938</v>
      </c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2">
        <v>131.793836720785</v>
      </c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2">
        <v>159.883960215251</v>
      </c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2">
        <v>160.212769410104</v>
      </c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2">
        <v>160.678359453606</v>
      </c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2">
        <v>166.322940803297</v>
      </c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2">
        <v>176.33376453284</v>
      </c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2">
        <v>175.285008540298</v>
      </c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2">
        <v>173.650980307839</v>
      </c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2">
        <v>169.618789256704</v>
      </c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2">
        <v>133.642781714238</v>
      </c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2">
        <v>134.879653422037</v>
      </c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2">
        <v>110.012561728738</v>
      </c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2">
        <v>87.573771112615</v>
      </c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2">
        <v>100.0</v>
      </c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2">
        <v>101.747090010211</v>
      </c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2">
        <v>113.885195090554</v>
      </c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2">
        <v>139.270404376406</v>
      </c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2">
        <v>131.799815738563</v>
      </c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2">
        <v>127.556959672408</v>
      </c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2">
        <v>138.146461301861</v>
      </c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2">
        <v>133.247621432218</v>
      </c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</row>
    <row r="24">
      <c r="A24" s="1" t="s">
        <v>371</v>
      </c>
      <c r="B24" s="1">
        <v>156.0</v>
      </c>
      <c r="C24" s="1" t="s">
        <v>369</v>
      </c>
      <c r="D24" s="1" t="s">
        <v>370</v>
      </c>
      <c r="E24" s="1" t="s">
        <v>373</v>
      </c>
      <c r="F24" s="1" t="s">
        <v>374</v>
      </c>
      <c r="G24" s="1" t="s">
        <v>360</v>
      </c>
      <c r="H24" s="2">
        <v>135.193268284653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2">
        <v>141.622101685495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2">
        <v>137.837590870713</v>
      </c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2">
        <v>130.768558455959</v>
      </c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2">
        <v>136.744738966046</v>
      </c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2">
        <v>144.84683710734</v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2">
        <v>132.286226827448</v>
      </c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2">
        <v>108.629179890951</v>
      </c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2">
        <v>133.066938654582</v>
      </c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2">
        <v>161.919478352864</v>
      </c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2">
        <v>162.270429969556</v>
      </c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2">
        <v>162.761783923525</v>
      </c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2">
        <v>168.534557157575</v>
      </c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2">
        <v>178.79083998709</v>
      </c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2">
        <v>177.637757226192</v>
      </c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2">
        <v>175.874039667303</v>
      </c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2">
        <v>171.700187405674</v>
      </c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2">
        <v>134.579306631378</v>
      </c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2">
        <v>136.047493489583</v>
      </c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2">
        <v>110.35174962824</v>
      </c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2">
        <v>87.1567643599073</v>
      </c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2">
        <v>100.0</v>
      </c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2">
        <v>101.775571094861</v>
      </c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2">
        <v>114.293105524236</v>
      </c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2">
        <v>140.597257533218</v>
      </c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2">
        <v>132.93528585723</v>
      </c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2">
        <v>128.502575267446</v>
      </c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2">
        <v>139.333419846043</v>
      </c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2">
        <v>134.376067282937</v>
      </c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</row>
    <row r="25">
      <c r="A25" s="1" t="s">
        <v>371</v>
      </c>
      <c r="B25" s="1">
        <v>156.0</v>
      </c>
      <c r="C25" s="1" t="s">
        <v>367</v>
      </c>
      <c r="D25" s="1" t="s">
        <v>368</v>
      </c>
      <c r="E25" s="1" t="s">
        <v>373</v>
      </c>
      <c r="F25" s="1" t="s">
        <v>374</v>
      </c>
      <c r="G25" s="1" t="s">
        <v>360</v>
      </c>
      <c r="H25" s="2">
        <v>136.525955685702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2">
        <v>143.131978399104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2">
        <v>139.230320462314</v>
      </c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2">
        <v>131.954401120273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2">
        <v>138.09434856068</v>
      </c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2">
        <v>146.422471618652</v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2">
        <v>133.502868929776</v>
      </c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2">
        <v>109.199912261963</v>
      </c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2">
        <v>134.340040588379</v>
      </c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2">
        <v>163.954996490478</v>
      </c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2">
        <v>164.328090529008</v>
      </c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2">
        <v>164.845208393444</v>
      </c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2">
        <v>170.746173511852</v>
      </c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2">
        <v>181.247915441339</v>
      </c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2">
        <v>179.990505912087</v>
      </c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2">
        <v>178.097099026766</v>
      </c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2">
        <v>173.781585554644</v>
      </c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2">
        <v>135.515831548518</v>
      </c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2">
        <v>137.215333557128</v>
      </c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2">
        <v>110.690937527743</v>
      </c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2">
        <v>86.7397576071995</v>
      </c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2">
        <v>100.0</v>
      </c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2">
        <v>101.804052179511</v>
      </c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2">
        <v>114.701015957919</v>
      </c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2">
        <v>141.92411069003</v>
      </c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2">
        <v>134.070755975897</v>
      </c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2">
        <v>129.448190862483</v>
      </c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2">
        <v>140.520378390225</v>
      </c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2">
        <v>135.504513133656</v>
      </c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</row>
    <row r="26">
      <c r="A26" s="1" t="s">
        <v>355</v>
      </c>
      <c r="B26" s="1">
        <v>534.0</v>
      </c>
      <c r="C26" s="1" t="s">
        <v>356</v>
      </c>
      <c r="D26" s="1" t="s">
        <v>357</v>
      </c>
      <c r="E26" s="1" t="s">
        <v>373</v>
      </c>
      <c r="F26" s="1" t="s">
        <v>374</v>
      </c>
      <c r="G26" s="1" t="s">
        <v>360</v>
      </c>
      <c r="H26" s="2">
        <v>145.854767493046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2">
        <v>153.701115394362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2">
        <v>148.97942760352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2">
        <v>140.255299770471</v>
      </c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2">
        <v>147.541615723118</v>
      </c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2">
        <v>157.451913197835</v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2">
        <v>142.019363646074</v>
      </c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2">
        <v>113.19503885905</v>
      </c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2">
        <v>143.251754124959</v>
      </c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2">
        <v>178.203623453776</v>
      </c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2">
        <v>178.731714445171</v>
      </c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2">
        <v>179.429179682876</v>
      </c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2">
        <v>186.227487991796</v>
      </c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2">
        <v>198.447443621086</v>
      </c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2">
        <v>196.459746713349</v>
      </c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2">
        <v>193.658514543013</v>
      </c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2">
        <v>188.351372597435</v>
      </c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2">
        <v>142.071505968499</v>
      </c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2">
        <v>145.390214029947</v>
      </c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2">
        <v>113.065252824263</v>
      </c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2">
        <v>83.8207103382453</v>
      </c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2">
        <v>100.0</v>
      </c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2">
        <v>102.003419772063</v>
      </c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2">
        <v>117.556388993696</v>
      </c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2">
        <v>151.212082787716</v>
      </c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2">
        <v>142.019046806568</v>
      </c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2">
        <v>136.067500027744</v>
      </c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2">
        <v>148.8290881995</v>
      </c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2">
        <v>143.40363408869</v>
      </c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</row>
    <row r="27">
      <c r="A27" s="1" t="s">
        <v>355</v>
      </c>
      <c r="B27" s="1">
        <v>534.0</v>
      </c>
      <c r="C27" s="1" t="s">
        <v>361</v>
      </c>
      <c r="D27" s="1" t="s">
        <v>362</v>
      </c>
      <c r="E27" s="1" t="s">
        <v>373</v>
      </c>
      <c r="F27" s="1" t="s">
        <v>374</v>
      </c>
      <c r="G27" s="1" t="s">
        <v>360</v>
      </c>
      <c r="H27" s="2">
        <v>147.187454894095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2">
        <v>155.21099210797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2">
        <v>150.37215719512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2">
        <v>141.441142434785</v>
      </c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2">
        <v>148.891225317753</v>
      </c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2">
        <v>159.027547709147</v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2">
        <v>143.236005748402</v>
      </c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2">
        <v>113.765771230062</v>
      </c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2">
        <v>144.524856058756</v>
      </c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2">
        <v>180.23914159139</v>
      </c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2">
        <v>180.789375004623</v>
      </c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2">
        <v>181.512604152795</v>
      </c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2">
        <v>188.439104346074</v>
      </c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2">
        <v>200.904519075336</v>
      </c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2">
        <v>198.812495399244</v>
      </c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2">
        <v>195.881573902477</v>
      </c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2">
        <v>190.432770746405</v>
      </c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2">
        <v>143.00803088564</v>
      </c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2">
        <v>146.558054097493</v>
      </c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2">
        <v>113.404440723766</v>
      </c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2">
        <v>83.4037035855375</v>
      </c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2">
        <v>100.0</v>
      </c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2">
        <v>102.031900856713</v>
      </c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2">
        <v>117.964299427379</v>
      </c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2">
        <v>152.538935944529</v>
      </c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2">
        <v>143.154516925235</v>
      </c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2">
        <v>137.013115622781</v>
      </c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2">
        <v>150.016046743682</v>
      </c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2">
        <v>144.532079939409</v>
      </c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</row>
    <row r="28">
      <c r="A28" s="1" t="s">
        <v>355</v>
      </c>
      <c r="B28" s="1">
        <v>534.0</v>
      </c>
      <c r="C28" s="1" t="s">
        <v>365</v>
      </c>
      <c r="D28" s="1" t="s">
        <v>366</v>
      </c>
      <c r="E28" s="1" t="s">
        <v>373</v>
      </c>
      <c r="F28" s="1" t="s">
        <v>374</v>
      </c>
      <c r="G28" s="1" t="s">
        <v>360</v>
      </c>
      <c r="H28" s="2">
        <v>148.520142295144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2">
        <v>156.720868821578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2">
        <v>151.764886786721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2">
        <v>142.626985099099</v>
      </c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2">
        <v>150.240834912387</v>
      </c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2">
        <v>160.603182220459</v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2">
        <v>144.45264785073</v>
      </c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2">
        <v>114.336503601075</v>
      </c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2">
        <v>145.797957992554</v>
      </c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2">
        <v>182.274659729004</v>
      </c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2">
        <v>182.847035564075</v>
      </c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2">
        <v>183.596028622714</v>
      </c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2">
        <v>190.650720700351</v>
      </c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2">
        <v>203.361594529585</v>
      </c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2">
        <v>201.165244085138</v>
      </c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2">
        <v>198.10463326194</v>
      </c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2">
        <v>192.514168895376</v>
      </c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2">
        <v>143.94455580278</v>
      </c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2">
        <v>147.725894165038</v>
      </c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2">
        <v>113.743628623269</v>
      </c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2">
        <v>82.9866968328298</v>
      </c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2">
        <v>100.0</v>
      </c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2">
        <v>102.060381941364</v>
      </c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2">
        <v>118.372209861061</v>
      </c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2">
        <v>153.865789101341</v>
      </c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2">
        <v>144.289987043902</v>
      </c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2">
        <v>137.958731217819</v>
      </c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2">
        <v>151.203005287864</v>
      </c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2">
        <v>145.660525790128</v>
      </c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</row>
    <row r="29">
      <c r="A29" s="1" t="s">
        <v>355</v>
      </c>
      <c r="B29" s="1">
        <v>534.0</v>
      </c>
      <c r="C29" s="1" t="s">
        <v>367</v>
      </c>
      <c r="D29" s="1" t="s">
        <v>368</v>
      </c>
      <c r="E29" s="1" t="s">
        <v>373</v>
      </c>
      <c r="F29" s="1" t="s">
        <v>374</v>
      </c>
      <c r="G29" s="1" t="s">
        <v>360</v>
      </c>
      <c r="H29" s="2">
        <v>149.852829696193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2">
        <v>158.230745535186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2">
        <v>153.157616378322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2">
        <v>143.812827763413</v>
      </c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2">
        <v>151.590444507021</v>
      </c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2">
        <v>162.17881673177</v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2">
        <v>145.669289953058</v>
      </c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2">
        <v>114.907235972087</v>
      </c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2">
        <v>147.071059926351</v>
      </c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2">
        <v>184.310177866618</v>
      </c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2">
        <v>184.904696123527</v>
      </c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2">
        <v>185.679453092633</v>
      </c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2">
        <v>192.862337054629</v>
      </c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2">
        <v>205.818669983835</v>
      </c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2">
        <v>203.517992771033</v>
      </c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2">
        <v>200.327692621404</v>
      </c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2">
        <v>194.595567044346</v>
      </c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2">
        <v>144.88108071992</v>
      </c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2">
        <v>148.893734232584</v>
      </c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2">
        <v>114.082816522772</v>
      </c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2">
        <v>82.569690080122</v>
      </c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2">
        <v>100.0</v>
      </c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2">
        <v>102.088863026014</v>
      </c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2">
        <v>118.780120294744</v>
      </c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2">
        <v>155.192642258153</v>
      </c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2">
        <v>145.425457162569</v>
      </c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2">
        <v>138.904346812856</v>
      </c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2">
        <v>152.389963832046</v>
      </c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2">
        <v>146.788971640847</v>
      </c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</row>
    <row r="30">
      <c r="A30" s="1" t="s">
        <v>355</v>
      </c>
      <c r="B30" s="1">
        <v>534.0</v>
      </c>
      <c r="C30" s="1" t="s">
        <v>369</v>
      </c>
      <c r="D30" s="1" t="s">
        <v>370</v>
      </c>
      <c r="E30" s="1" t="s">
        <v>373</v>
      </c>
      <c r="F30" s="1" t="s">
        <v>374</v>
      </c>
      <c r="G30" s="1" t="s">
        <v>360</v>
      </c>
      <c r="H30" s="2">
        <v>151.185517097242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2">
        <v>159.740622248795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2">
        <v>154.550345969923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2">
        <v>144.998670427727</v>
      </c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2">
        <v>152.940054101655</v>
      </c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2">
        <v>163.754451243082</v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2">
        <v>146.885932055386</v>
      </c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2">
        <v>115.477968343099</v>
      </c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2">
        <v>148.344161860148</v>
      </c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2">
        <v>186.345696004232</v>
      </c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2">
        <v>186.962356682979</v>
      </c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2">
        <v>187.762877562552</v>
      </c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2">
        <v>195.073953408906</v>
      </c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2">
        <v>208.275745438084</v>
      </c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2">
        <v>205.870741456927</v>
      </c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2">
        <v>202.550751980868</v>
      </c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2">
        <v>196.676965193316</v>
      </c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2">
        <v>145.81760563706</v>
      </c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2">
        <v>150.06157430013</v>
      </c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2">
        <v>114.422004422274</v>
      </c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2">
        <v>82.1526833274143</v>
      </c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2">
        <v>100.0</v>
      </c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2">
        <v>102.117344110664</v>
      </c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2">
        <v>119.188030728426</v>
      </c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2">
        <v>156.519495414965</v>
      </c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2">
        <v>146.560927281236</v>
      </c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2">
        <v>139.849962407893</v>
      </c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2">
        <v>153.576922376228</v>
      </c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2">
        <v>147.917417491566</v>
      </c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</row>
    <row r="31">
      <c r="A31" s="1" t="s">
        <v>355</v>
      </c>
      <c r="B31" s="1">
        <v>534.0</v>
      </c>
      <c r="C31" s="1" t="s">
        <v>363</v>
      </c>
      <c r="D31" s="1" t="s">
        <v>364</v>
      </c>
      <c r="E31" s="1" t="s">
        <v>373</v>
      </c>
      <c r="F31" s="1" t="s">
        <v>374</v>
      </c>
      <c r="G31" s="1" t="s">
        <v>360</v>
      </c>
      <c r="H31" s="2">
        <v>152.518204498291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2">
        <v>161.250498962403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2">
        <v>155.943075561524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2">
        <v>146.184513092041</v>
      </c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2">
        <v>154.289663696289</v>
      </c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2">
        <v>165.330085754394</v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2">
        <v>148.102574157715</v>
      </c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2">
        <v>116.048700714112</v>
      </c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2">
        <v>149.617263793945</v>
      </c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2">
        <v>188.381214141846</v>
      </c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2">
        <v>189.020017242431</v>
      </c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2">
        <v>189.84630203247</v>
      </c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2">
        <v>197.285569763184</v>
      </c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2">
        <v>210.732820892334</v>
      </c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2">
        <v>208.223490142822</v>
      </c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2">
        <v>204.773811340332</v>
      </c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2">
        <v>198.758363342286</v>
      </c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2">
        <v>146.7541305542</v>
      </c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2">
        <v>151.229414367675</v>
      </c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2">
        <v>114.761192321777</v>
      </c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2">
        <v>81.7356765747065</v>
      </c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2">
        <v>100.0</v>
      </c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2">
        <v>102.145825195314</v>
      </c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2">
        <v>119.595941162109</v>
      </c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2">
        <v>157.846348571778</v>
      </c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2">
        <v>147.696397399903</v>
      </c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2">
        <v>140.795578002931</v>
      </c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2">
        <v>154.76388092041</v>
      </c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2">
        <v>149.045863342285</v>
      </c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</row>
    <row r="32">
      <c r="A32" s="1" t="s">
        <v>372</v>
      </c>
      <c r="B32" s="1">
        <v>111.0</v>
      </c>
      <c r="C32" s="1" t="s">
        <v>356</v>
      </c>
      <c r="D32" s="1" t="s">
        <v>357</v>
      </c>
      <c r="E32" s="1" t="s">
        <v>373</v>
      </c>
      <c r="F32" s="1" t="s">
        <v>374</v>
      </c>
      <c r="G32" s="1" t="s">
        <v>360</v>
      </c>
      <c r="H32" s="2">
        <v>168.51045331088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2">
        <v>179.369019525702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2">
        <v>172.655830660734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2">
        <v>160.41462506381</v>
      </c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2">
        <v>170.484978831898</v>
      </c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2">
        <v>184.237699890136</v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2">
        <v>162.702279385653</v>
      </c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2">
        <v>122.89748916626</v>
      </c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2">
        <v>164.894486999512</v>
      </c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2">
        <v>212.807431793213</v>
      </c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2">
        <v>213.711943955854</v>
      </c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2">
        <v>214.847395671497</v>
      </c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2">
        <v>223.824966014516</v>
      </c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2">
        <v>240.217726343328</v>
      </c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2">
        <v>236.456474373557</v>
      </c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2">
        <v>231.450523653897</v>
      </c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2">
        <v>223.735141129929</v>
      </c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2">
        <v>157.992429559882</v>
      </c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2">
        <v>165.243495178222</v>
      </c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2">
        <v>118.831447115811</v>
      </c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2">
        <v>76.7315955422135</v>
      </c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2">
        <v>100.0</v>
      </c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2">
        <v>102.487598211117</v>
      </c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2">
        <v>124.490866366299</v>
      </c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2">
        <v>173.768586453525</v>
      </c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2">
        <v>161.322038823909</v>
      </c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2">
        <v>152.142965143378</v>
      </c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2">
        <v>169.007383450595</v>
      </c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2">
        <v>162.587213550915</v>
      </c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</row>
    <row r="33">
      <c r="A33" s="1" t="s">
        <v>372</v>
      </c>
      <c r="B33" s="1">
        <v>111.0</v>
      </c>
      <c r="C33" s="1" t="s">
        <v>361</v>
      </c>
      <c r="D33" s="1" t="s">
        <v>362</v>
      </c>
      <c r="E33" s="1" t="s">
        <v>373</v>
      </c>
      <c r="F33" s="1" t="s">
        <v>374</v>
      </c>
      <c r="G33" s="1" t="s">
        <v>360</v>
      </c>
      <c r="H33" s="2">
        <v>169.843140711929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2">
        <v>180.87889623931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2">
        <v>174.048560252335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2">
        <v>161.600467728124</v>
      </c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2">
        <v>171.834588426532</v>
      </c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2">
        <v>185.813334401448</v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2">
        <v>163.918921487981</v>
      </c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2">
        <v>123.468221537273</v>
      </c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2">
        <v>166.167588933309</v>
      </c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2">
        <v>214.842949930827</v>
      </c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2">
        <v>215.769604515306</v>
      </c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2">
        <v>216.930820141416</v>
      </c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2">
        <v>226.036582368794</v>
      </c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2">
        <v>242.674801797577</v>
      </c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2">
        <v>238.809223059451</v>
      </c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2">
        <v>233.673583013361</v>
      </c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2">
        <v>225.816539278899</v>
      </c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2">
        <v>158.928954477022</v>
      </c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2">
        <v>166.411335245767</v>
      </c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2">
        <v>119.170635015314</v>
      </c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2">
        <v>76.3145887895058</v>
      </c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2">
        <v>100.0</v>
      </c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2">
        <v>102.516079295768</v>
      </c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2">
        <v>124.898776799982</v>
      </c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2">
        <v>175.095439610337</v>
      </c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2">
        <v>162.457508942576</v>
      </c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2">
        <v>153.088580738416</v>
      </c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2">
        <v>170.194341994777</v>
      </c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2">
        <v>163.715659401634</v>
      </c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</row>
    <row r="34">
      <c r="A34" s="1" t="s">
        <v>372</v>
      </c>
      <c r="B34" s="1">
        <v>111.0</v>
      </c>
      <c r="C34" s="1" t="s">
        <v>363</v>
      </c>
      <c r="D34" s="1" t="s">
        <v>364</v>
      </c>
      <c r="E34" s="1" t="s">
        <v>373</v>
      </c>
      <c r="F34" s="1" t="s">
        <v>374</v>
      </c>
      <c r="G34" s="1" t="s">
        <v>360</v>
      </c>
      <c r="H34" s="2">
        <v>171.175828112978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2">
        <v>182.388772952919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2">
        <v>175.441289843935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2">
        <v>162.786310392438</v>
      </c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2">
        <v>173.184198021166</v>
      </c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2">
        <v>187.38896891276</v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2">
        <v>165.13556359031</v>
      </c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2">
        <v>124.038953908285</v>
      </c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2">
        <v>167.440690867106</v>
      </c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2">
        <v>216.878468068441</v>
      </c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2">
        <v>217.827265074757</v>
      </c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2">
        <v>219.014244611335</v>
      </c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2">
        <v>228.248198723071</v>
      </c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2">
        <v>245.131877251827</v>
      </c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2">
        <v>241.161971745346</v>
      </c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2">
        <v>235.896642372824</v>
      </c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2">
        <v>227.897937427869</v>
      </c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2">
        <v>159.865479394163</v>
      </c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2">
        <v>167.579175313313</v>
      </c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2">
        <v>119.509822914817</v>
      </c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2">
        <v>75.897582036798</v>
      </c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2">
        <v>100.0</v>
      </c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2">
        <v>102.544560380418</v>
      </c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2">
        <v>125.306687233664</v>
      </c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2">
        <v>176.422292767149</v>
      </c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2">
        <v>163.592979061244</v>
      </c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2">
        <v>154.034196333453</v>
      </c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2">
        <v>171.381300538959</v>
      </c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2">
        <v>164.844105252353</v>
      </c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</row>
    <row r="35">
      <c r="A35" s="1" t="s">
        <v>372</v>
      </c>
      <c r="B35" s="1">
        <v>111.0</v>
      </c>
      <c r="C35" s="1" t="s">
        <v>365</v>
      </c>
      <c r="D35" s="1" t="s">
        <v>366</v>
      </c>
      <c r="E35" s="1" t="s">
        <v>373</v>
      </c>
      <c r="F35" s="1" t="s">
        <v>374</v>
      </c>
      <c r="G35" s="1" t="s">
        <v>360</v>
      </c>
      <c r="H35" s="2">
        <v>172.508515514027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2">
        <v>183.898649666527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2">
        <v>176.834019435536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2">
        <v>163.972153056752</v>
      </c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2">
        <v>174.5338076158</v>
      </c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2">
        <v>188.964603424072</v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2">
        <v>166.352205692638</v>
      </c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2">
        <v>124.609686279297</v>
      </c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2">
        <v>168.713792800903</v>
      </c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2">
        <v>218.913986206054</v>
      </c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2">
        <v>219.884925634209</v>
      </c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2">
        <v>221.097669081254</v>
      </c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2">
        <v>230.459815077349</v>
      </c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2">
        <v>247.588952706076</v>
      </c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2">
        <v>243.514720431241</v>
      </c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2">
        <v>238.119701732288</v>
      </c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2">
        <v>229.979335576839</v>
      </c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2">
        <v>160.802004311303</v>
      </c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2">
        <v>168.747015380859</v>
      </c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2">
        <v>119.84901081432</v>
      </c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2">
        <v>75.4805752840903</v>
      </c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2">
        <v>100.0</v>
      </c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2">
        <v>102.573041465068</v>
      </c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2">
        <v>125.714597667347</v>
      </c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2">
        <v>177.749145923962</v>
      </c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2">
        <v>164.728449179911</v>
      </c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2">
        <v>154.97981192849</v>
      </c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2">
        <v>172.568259083141</v>
      </c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2">
        <v>165.972551103072</v>
      </c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</row>
    <row r="36">
      <c r="A36" s="1" t="s">
        <v>372</v>
      </c>
      <c r="B36" s="1">
        <v>111.0</v>
      </c>
      <c r="C36" s="1" t="s">
        <v>369</v>
      </c>
      <c r="D36" s="1" t="s">
        <v>370</v>
      </c>
      <c r="E36" s="1" t="s">
        <v>373</v>
      </c>
      <c r="F36" s="1" t="s">
        <v>374</v>
      </c>
      <c r="G36" s="1" t="s">
        <v>360</v>
      </c>
      <c r="H36" s="2">
        <v>173.841202915076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2">
        <v>185.408526380135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2">
        <v>178.226749027137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2">
        <v>165.157995721066</v>
      </c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2">
        <v>175.883417210434</v>
      </c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2">
        <v>190.540237935384</v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2">
        <v>167.568847794966</v>
      </c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2">
        <v>125.18041865031</v>
      </c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2">
        <v>169.986894734701</v>
      </c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2">
        <v>220.949504343668</v>
      </c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2">
        <v>221.942586193661</v>
      </c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2">
        <v>223.181093551173</v>
      </c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2">
        <v>232.671431431627</v>
      </c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2">
        <v>250.046028160326</v>
      </c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2">
        <v>245.867469117135</v>
      </c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2">
        <v>240.342761091752</v>
      </c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2">
        <v>232.060733725809</v>
      </c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2">
        <v>161.738529228443</v>
      </c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2">
        <v>169.914855448404</v>
      </c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2">
        <v>120.188198713823</v>
      </c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2">
        <v>75.0635685313825</v>
      </c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2">
        <v>100.0</v>
      </c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2">
        <v>102.601522549718</v>
      </c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2">
        <v>126.122508101029</v>
      </c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2">
        <v>179.075999080774</v>
      </c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2">
        <v>165.863919298578</v>
      </c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2">
        <v>155.925427523527</v>
      </c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2">
        <v>173.755217627323</v>
      </c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2">
        <v>167.100996953791</v>
      </c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</row>
    <row r="37">
      <c r="A37" s="1" t="s">
        <v>372</v>
      </c>
      <c r="B37" s="1">
        <v>111.0</v>
      </c>
      <c r="C37" s="1" t="s">
        <v>367</v>
      </c>
      <c r="D37" s="1" t="s">
        <v>368</v>
      </c>
      <c r="E37" s="1" t="s">
        <v>373</v>
      </c>
      <c r="F37" s="1" t="s">
        <v>374</v>
      </c>
      <c r="G37" s="1" t="s">
        <v>360</v>
      </c>
      <c r="H37" s="2">
        <v>175.173890316125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2">
        <v>186.918403093743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2">
        <v>179.619478618738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2">
        <v>166.34383838538</v>
      </c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2">
        <v>177.233026805068</v>
      </c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2">
        <v>192.115872446695</v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2">
        <v>168.785489897294</v>
      </c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2">
        <v>125.751151021322</v>
      </c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2">
        <v>171.259996668498</v>
      </c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2">
        <v>222.985022481282</v>
      </c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2">
        <v>224.000246753113</v>
      </c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2">
        <v>225.264518021092</v>
      </c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2">
        <v>234.883047785904</v>
      </c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2">
        <v>252.503103614576</v>
      </c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2">
        <v>248.22021780303</v>
      </c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2">
        <v>242.565820451216</v>
      </c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2">
        <v>234.142131874779</v>
      </c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2">
        <v>162.675054145583</v>
      </c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2">
        <v>171.08269551595</v>
      </c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2">
        <v>120.527386613326</v>
      </c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2">
        <v>74.6465617786748</v>
      </c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2">
        <v>100.0</v>
      </c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2">
        <v>102.630003634369</v>
      </c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2">
        <v>126.530418534712</v>
      </c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2">
        <v>180.402852237586</v>
      </c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2">
        <v>166.999389417245</v>
      </c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2">
        <v>156.871043118565</v>
      </c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2">
        <v>174.942176171505</v>
      </c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2">
        <v>168.22944280451</v>
      </c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</row>
    <row r="38">
      <c r="A38" s="1" t="s">
        <v>355</v>
      </c>
      <c r="B38" s="1">
        <v>534.0</v>
      </c>
      <c r="C38" s="1" t="s">
        <v>363</v>
      </c>
      <c r="D38" s="1" t="s">
        <v>364</v>
      </c>
      <c r="E38" s="1" t="s">
        <v>375</v>
      </c>
      <c r="F38" s="1" t="s">
        <v>376</v>
      </c>
      <c r="G38" s="1" t="s">
        <v>360</v>
      </c>
      <c r="H38" s="2">
        <v>104.541458060525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2">
        <v>106.894937272505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2">
        <v>105.804810263894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2">
        <v>103.494177176736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2">
        <v>105.703718289462</v>
      </c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2">
        <v>108.607243347168</v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2">
        <v>104.303458473899</v>
      </c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2">
        <v>95.5023353576661</v>
      </c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2">
        <v>103.785594177246</v>
      </c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2">
        <v>115.102561187744</v>
      </c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2">
        <v>114.944237102161</v>
      </c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2">
        <v>114.84302111539</v>
      </c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2">
        <v>117.667381009189</v>
      </c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2">
        <v>122.278104539351</v>
      </c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2">
        <v>123.524537450617</v>
      </c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2">
        <v>124.743674399636</v>
      </c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2">
        <v>123.828029979359</v>
      </c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2">
        <v>113.039233537154</v>
      </c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2">
        <v>109.187171936035</v>
      </c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2">
        <v>102.550427939675</v>
      </c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2">
        <v>96.7479196721855</v>
      </c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2">
        <v>100.0</v>
      </c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2">
        <v>101.120506147905</v>
      </c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2">
        <v>104.911165549538</v>
      </c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2">
        <v>110.079634926536</v>
      </c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2">
        <v>106.819473127886</v>
      </c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2">
        <v>106.753416581588</v>
      </c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2">
        <v>112.033373329856</v>
      </c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2">
        <v>108.421812716397</v>
      </c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</row>
    <row r="39">
      <c r="A39" s="1" t="s">
        <v>355</v>
      </c>
      <c r="B39" s="1">
        <v>534.0</v>
      </c>
      <c r="C39" s="1" t="s">
        <v>365</v>
      </c>
      <c r="D39" s="1" t="s">
        <v>366</v>
      </c>
      <c r="E39" s="1" t="s">
        <v>375</v>
      </c>
      <c r="F39" s="1" t="s">
        <v>376</v>
      </c>
      <c r="G39" s="1" t="s">
        <v>360</v>
      </c>
      <c r="H39" s="2">
        <v>105.874145461574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2">
        <v>108.404813986114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2">
        <v>107.197539855495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2">
        <v>104.68001984105</v>
      </c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2">
        <v>107.053327884096</v>
      </c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2">
        <v>110.18287785848</v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2">
        <v>105.520100576227</v>
      </c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2">
        <v>96.0730677286785</v>
      </c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2">
        <v>105.058696111043</v>
      </c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2">
        <v>117.138079325358</v>
      </c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2">
        <v>117.001897661613</v>
      </c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2">
        <v>116.926445585309</v>
      </c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2">
        <v>119.878997363466</v>
      </c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2">
        <v>124.7351799936</v>
      </c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2">
        <v>125.877286136512</v>
      </c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2">
        <v>126.9667337591</v>
      </c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2">
        <v>125.90942812833</v>
      </c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2">
        <v>113.975758454294</v>
      </c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2">
        <v>110.355012003581</v>
      </c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2">
        <v>102.889615839178</v>
      </c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2">
        <v>96.3309129194778</v>
      </c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2">
        <v>100.0</v>
      </c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2">
        <v>101.148987232556</v>
      </c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2">
        <v>105.319075983221</v>
      </c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2">
        <v>111.406488083348</v>
      </c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2">
        <v>107.954943246553</v>
      </c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2">
        <v>107.699032176625</v>
      </c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2">
        <v>113.220331874038</v>
      </c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2">
        <v>109.550258567117</v>
      </c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</row>
    <row r="40">
      <c r="A40" s="1" t="s">
        <v>355</v>
      </c>
      <c r="B40" s="1">
        <v>534.0</v>
      </c>
      <c r="C40" s="1" t="s">
        <v>367</v>
      </c>
      <c r="D40" s="1" t="s">
        <v>368</v>
      </c>
      <c r="E40" s="1" t="s">
        <v>375</v>
      </c>
      <c r="F40" s="1" t="s">
        <v>376</v>
      </c>
      <c r="G40" s="1" t="s">
        <v>360</v>
      </c>
      <c r="H40" s="2">
        <v>107.206832862623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2">
        <v>109.914690699722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2">
        <v>108.590269447096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2">
        <v>105.865862505364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2">
        <v>108.40293747873</v>
      </c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2">
        <v>111.758512369792</v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2">
        <v>106.736742678556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2">
        <v>96.6438000996909</v>
      </c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2">
        <v>106.331798044841</v>
      </c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2">
        <v>119.173597462972</v>
      </c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2">
        <v>119.059558221065</v>
      </c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2">
        <v>119.009870055228</v>
      </c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2">
        <v>122.090613717744</v>
      </c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2">
        <v>127.19225544785</v>
      </c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2">
        <v>128.230034822406</v>
      </c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2">
        <v>129.189793118564</v>
      </c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2">
        <v>127.9908262773</v>
      </c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2">
        <v>114.912283371434</v>
      </c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2">
        <v>111.522852071126</v>
      </c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2">
        <v>103.228803738681</v>
      </c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2">
        <v>95.91390616677</v>
      </c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2">
        <v>100.0</v>
      </c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2">
        <v>101.177468317206</v>
      </c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2">
        <v>105.726986416903</v>
      </c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2">
        <v>112.733341240161</v>
      </c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2">
        <v>109.09041336522</v>
      </c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2">
        <v>108.644647771662</v>
      </c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2">
        <v>114.40729041822</v>
      </c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2">
        <v>110.678704417836</v>
      </c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</row>
    <row r="41">
      <c r="A41" s="1" t="s">
        <v>355</v>
      </c>
      <c r="B41" s="1">
        <v>534.0</v>
      </c>
      <c r="C41" s="1" t="s">
        <v>369</v>
      </c>
      <c r="D41" s="1" t="s">
        <v>370</v>
      </c>
      <c r="E41" s="1" t="s">
        <v>375</v>
      </c>
      <c r="F41" s="1" t="s">
        <v>376</v>
      </c>
      <c r="G41" s="1" t="s">
        <v>360</v>
      </c>
      <c r="H41" s="2">
        <v>108.539520263672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2">
        <v>111.42456741333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2">
        <v>109.982999038696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2">
        <v>107.051705169678</v>
      </c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2">
        <v>109.752547073364</v>
      </c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2">
        <v>113.334146881103</v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2">
        <v>107.953384780884</v>
      </c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2">
        <v>97.2145324707033</v>
      </c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2">
        <v>107.604899978638</v>
      </c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2">
        <v>121.209115600586</v>
      </c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2">
        <v>121.117218780517</v>
      </c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2">
        <v>121.093294525146</v>
      </c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2">
        <v>124.302230072022</v>
      </c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2">
        <v>129.6493309021</v>
      </c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2">
        <v>130.582783508301</v>
      </c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2">
        <v>131.412852478027</v>
      </c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2">
        <v>130.07222442627</v>
      </c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2">
        <v>115.848808288575</v>
      </c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2">
        <v>112.690692138672</v>
      </c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2">
        <v>103.567991638184</v>
      </c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2">
        <v>95.4968994140623</v>
      </c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2">
        <v>100.0</v>
      </c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2">
        <v>101.205949401856</v>
      </c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2">
        <v>106.134896850586</v>
      </c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2">
        <v>114.060194396973</v>
      </c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2">
        <v>110.225883483887</v>
      </c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2">
        <v>109.5902633667</v>
      </c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2">
        <v>115.594248962402</v>
      </c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2">
        <v>111.807150268555</v>
      </c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</row>
    <row r="42">
      <c r="A42" s="1" t="s">
        <v>355</v>
      </c>
      <c r="B42" s="1">
        <v>534.0</v>
      </c>
      <c r="C42" s="1" t="s">
        <v>361</v>
      </c>
      <c r="D42" s="1" t="s">
        <v>362</v>
      </c>
      <c r="E42" s="1" t="s">
        <v>375</v>
      </c>
      <c r="F42" s="1" t="s">
        <v>376</v>
      </c>
      <c r="G42" s="1" t="s">
        <v>360</v>
      </c>
      <c r="H42" s="2">
        <v>109.872207664721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2">
        <v>112.934444126939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2">
        <v>111.375728630297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2">
        <v>108.237547833992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2">
        <v>111.102156667998</v>
      </c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2">
        <v>114.909781392415</v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2">
        <v>109.170026883212</v>
      </c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2">
        <v>97.7852648417157</v>
      </c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2">
        <v>108.878001912435</v>
      </c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2">
        <v>123.2446337382</v>
      </c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2">
        <v>123.174879339969</v>
      </c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2">
        <v>123.176718995065</v>
      </c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2">
        <v>126.513846426299</v>
      </c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2">
        <v>132.106406356349</v>
      </c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2">
        <v>132.935532194195</v>
      </c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2">
        <v>133.635911837491</v>
      </c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2">
        <v>132.15362257524</v>
      </c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2">
        <v>116.785333205715</v>
      </c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2">
        <v>113.858532206217</v>
      </c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2">
        <v>103.907179537686</v>
      </c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2">
        <v>95.0798926613545</v>
      </c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2">
        <v>100.0</v>
      </c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2">
        <v>101.234430486506</v>
      </c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2">
        <v>106.542807284268</v>
      </c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2">
        <v>115.387047553785</v>
      </c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2">
        <v>111.361353602554</v>
      </c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2">
        <v>110.535878961737</v>
      </c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2">
        <v>116.781207506584</v>
      </c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2">
        <v>112.935596119274</v>
      </c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</row>
    <row r="43">
      <c r="A43" s="1" t="s">
        <v>355</v>
      </c>
      <c r="B43" s="1">
        <v>534.0</v>
      </c>
      <c r="C43" s="1" t="s">
        <v>356</v>
      </c>
      <c r="D43" s="1" t="s">
        <v>357</v>
      </c>
      <c r="E43" s="1" t="s">
        <v>375</v>
      </c>
      <c r="F43" s="1" t="s">
        <v>376</v>
      </c>
      <c r="G43" s="1" t="s">
        <v>360</v>
      </c>
      <c r="H43" s="2">
        <v>111.20489506577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2">
        <v>114.444320840547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2">
        <v>112.768458221898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2">
        <v>109.423390498306</v>
      </c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2">
        <v>112.451766262632</v>
      </c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2">
        <v>116.485415903727</v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2">
        <v>110.38666898554</v>
      </c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2">
        <v>98.355997212728</v>
      </c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2">
        <v>110.151103846232</v>
      </c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2">
        <v>125.280151875814</v>
      </c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2">
        <v>125.232539899421</v>
      </c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2">
        <v>125.260143464984</v>
      </c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2">
        <v>128.725462780577</v>
      </c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2">
        <v>134.563481810599</v>
      </c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2">
        <v>135.28828088009</v>
      </c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2">
        <v>135.858971196955</v>
      </c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2">
        <v>134.23502072421</v>
      </c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2">
        <v>117.721858122855</v>
      </c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2">
        <v>115.026372273763</v>
      </c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2">
        <v>104.246367437189</v>
      </c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2">
        <v>94.6628859086468</v>
      </c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2">
        <v>100.0</v>
      </c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2">
        <v>101.262911571157</v>
      </c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2">
        <v>106.950717717951</v>
      </c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2">
        <v>116.713900710597</v>
      </c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2">
        <v>112.496823721221</v>
      </c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2">
        <v>111.481494556774</v>
      </c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2">
        <v>117.968166050766</v>
      </c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2">
        <v>114.064041969993</v>
      </c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</row>
    <row r="44">
      <c r="A44" s="1" t="s">
        <v>371</v>
      </c>
      <c r="B44" s="1">
        <v>156.0</v>
      </c>
      <c r="C44" s="1" t="s">
        <v>356</v>
      </c>
      <c r="D44" s="1" t="s">
        <v>357</v>
      </c>
      <c r="E44" s="1" t="s">
        <v>375</v>
      </c>
      <c r="F44" s="1" t="s">
        <v>376</v>
      </c>
      <c r="G44" s="1" t="s">
        <v>360</v>
      </c>
      <c r="H44" s="2">
        <v>112.537582466819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2">
        <v>115.954197554155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2">
        <v>114.161187813499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2">
        <v>110.60923316262</v>
      </c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2">
        <v>113.801375857266</v>
      </c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2">
        <v>118.061050415039</v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2">
        <v>111.603311087868</v>
      </c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2">
        <v>98.9267295837404</v>
      </c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2">
        <v>111.424205780029</v>
      </c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2">
        <v>127.315670013428</v>
      </c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2">
        <v>127.290200458873</v>
      </c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2">
        <v>127.343567934903</v>
      </c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2">
        <v>130.937079134855</v>
      </c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2">
        <v>137.020557264848</v>
      </c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2">
        <v>137.641029565984</v>
      </c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2">
        <v>138.082030556419</v>
      </c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2">
        <v>136.316418873181</v>
      </c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2">
        <v>118.658383039995</v>
      </c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2">
        <v>116.194212341308</v>
      </c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2">
        <v>104.585555336692</v>
      </c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2">
        <v>94.245879155939</v>
      </c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2">
        <v>100.0</v>
      </c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2">
        <v>101.291392655807</v>
      </c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2">
        <v>107.358628151633</v>
      </c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2">
        <v>118.04075386741</v>
      </c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2">
        <v>113.632293839889</v>
      </c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2">
        <v>112.427110151811</v>
      </c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2">
        <v>119.155124594949</v>
      </c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2">
        <v>115.192487820712</v>
      </c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</row>
    <row r="45">
      <c r="A45" s="1" t="s">
        <v>371</v>
      </c>
      <c r="B45" s="1">
        <v>156.0</v>
      </c>
      <c r="C45" s="1" t="s">
        <v>361</v>
      </c>
      <c r="D45" s="1" t="s">
        <v>362</v>
      </c>
      <c r="E45" s="1" t="s">
        <v>375</v>
      </c>
      <c r="F45" s="1" t="s">
        <v>376</v>
      </c>
      <c r="G45" s="1" t="s">
        <v>360</v>
      </c>
      <c r="H45" s="2">
        <v>113.870269867868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2">
        <v>117.464074267763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2">
        <v>115.5539174051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2">
        <v>111.795075826934</v>
      </c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2">
        <v>115.150985451901</v>
      </c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2">
        <v>119.636684926351</v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2">
        <v>112.819953190197</v>
      </c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2">
        <v>99.4974619547528</v>
      </c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2">
        <v>112.697307713826</v>
      </c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2">
        <v>129.351188151042</v>
      </c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2">
        <v>129.347861018325</v>
      </c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2">
        <v>129.426992404822</v>
      </c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2">
        <v>133.148695489132</v>
      </c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2">
        <v>139.477632719098</v>
      </c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2">
        <v>139.993778251879</v>
      </c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2">
        <v>140.305089915882</v>
      </c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2">
        <v>138.397817022151</v>
      </c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2">
        <v>119.594907957135</v>
      </c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2">
        <v>117.362052408854</v>
      </c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2">
        <v>104.924743236195</v>
      </c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2">
        <v>93.8288724032313</v>
      </c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2">
        <v>100.0</v>
      </c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2">
        <v>101.319873740457</v>
      </c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2">
        <v>107.766538585316</v>
      </c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2">
        <v>119.367607024222</v>
      </c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2">
        <v>114.767763958556</v>
      </c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2">
        <v>113.372725746849</v>
      </c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2">
        <v>120.342083139131</v>
      </c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2">
        <v>116.320933671431</v>
      </c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</row>
    <row r="46">
      <c r="A46" s="1" t="s">
        <v>371</v>
      </c>
      <c r="B46" s="1">
        <v>156.0</v>
      </c>
      <c r="C46" s="1" t="s">
        <v>363</v>
      </c>
      <c r="D46" s="1" t="s">
        <v>364</v>
      </c>
      <c r="E46" s="1" t="s">
        <v>375</v>
      </c>
      <c r="F46" s="1" t="s">
        <v>376</v>
      </c>
      <c r="G46" s="1" t="s">
        <v>360</v>
      </c>
      <c r="H46" s="2">
        <v>115.202957268917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2">
        <v>118.973950981372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2">
        <v>116.9466469967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2">
        <v>112.980918491248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2">
        <v>116.500595046535</v>
      </c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2">
        <v>121.212319437663</v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2">
        <v>114.036595292525</v>
      </c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2">
        <v>100.068194325765</v>
      </c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2">
        <v>113.970409647624</v>
      </c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2">
        <v>131.386706288655</v>
      </c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2">
        <v>131.405521577777</v>
      </c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2">
        <v>131.510416874741</v>
      </c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2">
        <v>135.36031184341</v>
      </c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2">
        <v>141.934708173347</v>
      </c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2">
        <v>142.346526937774</v>
      </c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2">
        <v>142.528149275346</v>
      </c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2">
        <v>140.479215171121</v>
      </c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2">
        <v>120.531432874276</v>
      </c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2">
        <v>118.529892476399</v>
      </c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2">
        <v>105.263931135698</v>
      </c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2">
        <v>93.4118656505235</v>
      </c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2">
        <v>100.0</v>
      </c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2">
        <v>101.348354825107</v>
      </c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2">
        <v>108.174449018998</v>
      </c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2">
        <v>120.694460181034</v>
      </c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2">
        <v>115.903234077223</v>
      </c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2">
        <v>114.318341341886</v>
      </c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2">
        <v>121.529041683313</v>
      </c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2">
        <v>117.44937952215</v>
      </c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</row>
    <row r="47">
      <c r="A47" s="1" t="s">
        <v>371</v>
      </c>
      <c r="B47" s="1">
        <v>156.0</v>
      </c>
      <c r="C47" s="1" t="s">
        <v>365</v>
      </c>
      <c r="D47" s="1" t="s">
        <v>366</v>
      </c>
      <c r="E47" s="1" t="s">
        <v>375</v>
      </c>
      <c r="F47" s="1" t="s">
        <v>376</v>
      </c>
      <c r="G47" s="1" t="s">
        <v>360</v>
      </c>
      <c r="H47" s="2">
        <v>116.535644669966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2">
        <v>120.48382769498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2">
        <v>118.339376588301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2">
        <v>114.166761155562</v>
      </c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2">
        <v>117.850204641169</v>
      </c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2">
        <v>122.787953948974</v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2">
        <v>115.253237394853</v>
      </c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2">
        <v>100.638926696778</v>
      </c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2">
        <v>115.243511581421</v>
      </c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2">
        <v>133.422224426269</v>
      </c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2">
        <v>133.463182137229</v>
      </c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2">
        <v>133.59384134466</v>
      </c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2">
        <v>137.571928197688</v>
      </c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2">
        <v>144.391783627597</v>
      </c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2">
        <v>144.699275623668</v>
      </c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2">
        <v>144.75120863481</v>
      </c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2">
        <v>142.560613320091</v>
      </c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2">
        <v>121.467957791416</v>
      </c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2">
        <v>119.697732543945</v>
      </c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2">
        <v>105.603119035201</v>
      </c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2">
        <v>92.9948588978158</v>
      </c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2">
        <v>100.0</v>
      </c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2">
        <v>101.376835909758</v>
      </c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2">
        <v>108.582359452681</v>
      </c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2">
        <v>122.021313337846</v>
      </c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2">
        <v>117.03870419589</v>
      </c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2">
        <v>115.263956936923</v>
      </c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2">
        <v>122.716000227495</v>
      </c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2">
        <v>118.577825372869</v>
      </c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</row>
    <row r="48">
      <c r="A48" s="1" t="s">
        <v>371</v>
      </c>
      <c r="B48" s="1">
        <v>156.0</v>
      </c>
      <c r="C48" s="1" t="s">
        <v>367</v>
      </c>
      <c r="D48" s="1" t="s">
        <v>368</v>
      </c>
      <c r="E48" s="1" t="s">
        <v>375</v>
      </c>
      <c r="F48" s="1" t="s">
        <v>376</v>
      </c>
      <c r="G48" s="1" t="s">
        <v>360</v>
      </c>
      <c r="H48" s="2">
        <v>117.868332071015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2">
        <v>121.993704408588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2">
        <v>119.732106179902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2">
        <v>115.352603819876</v>
      </c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2">
        <v>119.199814235803</v>
      </c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2">
        <v>124.363588460286</v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2">
        <v>116.469879497181</v>
      </c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2">
        <v>101.20965906779</v>
      </c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2">
        <v>116.516613515218</v>
      </c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2">
        <v>135.457742563883</v>
      </c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2">
        <v>135.520842696681</v>
      </c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2">
        <v>135.677265814579</v>
      </c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2">
        <v>139.783544551965</v>
      </c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2">
        <v>146.848859081846</v>
      </c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2">
        <v>147.052024309563</v>
      </c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2">
        <v>146.974267994274</v>
      </c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2">
        <v>144.642011469061</v>
      </c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2">
        <v>122.404482708556</v>
      </c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2">
        <v>120.865572611491</v>
      </c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2">
        <v>105.942306934703</v>
      </c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2">
        <v>92.577852145108</v>
      </c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2">
        <v>100.0</v>
      </c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2">
        <v>101.405316994408</v>
      </c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2">
        <v>108.990269886363</v>
      </c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2">
        <v>123.348166494659</v>
      </c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2">
        <v>118.174174314557</v>
      </c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2">
        <v>116.209572531961</v>
      </c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2">
        <v>123.902958771677</v>
      </c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2">
        <v>119.706271223589</v>
      </c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</row>
    <row r="49">
      <c r="A49" s="1" t="s">
        <v>371</v>
      </c>
      <c r="B49" s="1">
        <v>156.0</v>
      </c>
      <c r="C49" s="1" t="s">
        <v>369</v>
      </c>
      <c r="D49" s="1" t="s">
        <v>370</v>
      </c>
      <c r="E49" s="1" t="s">
        <v>375</v>
      </c>
      <c r="F49" s="1" t="s">
        <v>376</v>
      </c>
      <c r="G49" s="1" t="s">
        <v>360</v>
      </c>
      <c r="H49" s="2">
        <v>119.201019472064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2">
        <v>123.503581122196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2">
        <v>121.124835771503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2">
        <v>116.53844648419</v>
      </c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2">
        <v>120.549423830437</v>
      </c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2">
        <v>125.939222971598</v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2">
        <v>117.686521599509</v>
      </c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2">
        <v>101.780391438802</v>
      </c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2">
        <v>117.789715449015</v>
      </c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2">
        <v>137.493260701497</v>
      </c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2">
        <v>137.578503256133</v>
      </c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2">
        <v>137.760690284498</v>
      </c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2">
        <v>141.995160906243</v>
      </c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2">
        <v>149.305934536096</v>
      </c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2">
        <v>149.404772995457</v>
      </c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2">
        <v>149.197327353737</v>
      </c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2">
        <v>146.723409618032</v>
      </c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2">
        <v>123.341007625696</v>
      </c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2">
        <v>122.033412679036</v>
      </c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2">
        <v>106.281494834206</v>
      </c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2">
        <v>92.1608453924003</v>
      </c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2">
        <v>100.0</v>
      </c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2">
        <v>101.433798079058</v>
      </c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2">
        <v>109.398180320046</v>
      </c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2">
        <v>124.675019651471</v>
      </c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2">
        <v>119.309644433224</v>
      </c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2">
        <v>117.155188126998</v>
      </c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2">
        <v>125.089917315859</v>
      </c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2">
        <v>120.834717074308</v>
      </c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</row>
    <row r="50">
      <c r="A50" s="1" t="s">
        <v>372</v>
      </c>
      <c r="B50" s="1">
        <v>111.0</v>
      </c>
      <c r="C50" s="1" t="s">
        <v>356</v>
      </c>
      <c r="D50" s="1" t="s">
        <v>357</v>
      </c>
      <c r="E50" s="1" t="s">
        <v>375</v>
      </c>
      <c r="F50" s="1" t="s">
        <v>376</v>
      </c>
      <c r="G50" s="1" t="s">
        <v>360</v>
      </c>
      <c r="H50" s="2">
        <v>121.866394274162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2">
        <v>126.523334549413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2">
        <v>123.910294954705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2">
        <v>118.910131812818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2">
        <v>123.248643019705</v>
      </c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2">
        <v>129.090491994222</v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2">
        <v>120.119805804166</v>
      </c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2">
        <v>102.921856180827</v>
      </c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2">
        <v>120.33591931661</v>
      </c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2">
        <v>141.564296976725</v>
      </c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2">
        <v>141.693824375036</v>
      </c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2">
        <v>141.927539224336</v>
      </c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2">
        <v>146.418393614798</v>
      </c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2">
        <v>154.220085444595</v>
      </c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2">
        <v>154.110270367246</v>
      </c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2">
        <v>153.643446072665</v>
      </c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2">
        <v>150.886205915972</v>
      </c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2">
        <v>125.214057459976</v>
      </c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2">
        <v>124.369092814127</v>
      </c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2">
        <v>106.959870633212</v>
      </c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2">
        <v>91.3268318869848</v>
      </c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2">
        <v>100.0</v>
      </c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2">
        <v>101.490760248359</v>
      </c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2">
        <v>110.214001187411</v>
      </c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2">
        <v>127.328725965095</v>
      </c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2">
        <v>121.580584670559</v>
      </c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2">
        <v>119.046419317073</v>
      </c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2">
        <v>127.463834404223</v>
      </c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2">
        <v>123.091608775746</v>
      </c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</row>
    <row r="51">
      <c r="A51" s="1" t="s">
        <v>372</v>
      </c>
      <c r="B51" s="1">
        <v>111.0</v>
      </c>
      <c r="C51" s="1" t="s">
        <v>361</v>
      </c>
      <c r="D51" s="1" t="s">
        <v>362</v>
      </c>
      <c r="E51" s="1" t="s">
        <v>375</v>
      </c>
      <c r="F51" s="1" t="s">
        <v>376</v>
      </c>
      <c r="G51" s="1" t="s">
        <v>360</v>
      </c>
      <c r="H51" s="2">
        <v>123.199081675212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2">
        <v>128.033211263021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2">
        <v>125.303024546305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2">
        <v>120.095974477132</v>
      </c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2">
        <v>124.598252614339</v>
      </c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2">
        <v>130.666126505534</v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2">
        <v>121.336447906494</v>
      </c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2">
        <v>103.492588551839</v>
      </c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2">
        <v>121.609021250407</v>
      </c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2">
        <v>143.599815114339</v>
      </c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2">
        <v>143.751484934488</v>
      </c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2">
        <v>144.010963694254</v>
      </c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2">
        <v>148.630009969076</v>
      </c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2">
        <v>156.677160898844</v>
      </c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2">
        <v>156.463019053141</v>
      </c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2">
        <v>155.866505432129</v>
      </c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2">
        <v>152.967604064942</v>
      </c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2">
        <v>126.150582377117</v>
      </c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2">
        <v>125.536932881673</v>
      </c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2">
        <v>107.299058532715</v>
      </c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2">
        <v>90.909825134277</v>
      </c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2">
        <v>100.0</v>
      </c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2">
        <v>101.519241333009</v>
      </c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2">
        <v>110.621911621093</v>
      </c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2">
        <v>128.655579121908</v>
      </c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2">
        <v>122.716054789226</v>
      </c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2">
        <v>119.99203491211</v>
      </c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2">
        <v>128.650792948405</v>
      </c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2">
        <v>124.220054626465</v>
      </c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</row>
    <row r="52">
      <c r="A52" s="1" t="s">
        <v>372</v>
      </c>
      <c r="B52" s="1">
        <v>111.0</v>
      </c>
      <c r="C52" s="1" t="s">
        <v>363</v>
      </c>
      <c r="D52" s="1" t="s">
        <v>364</v>
      </c>
      <c r="E52" s="1" t="s">
        <v>375</v>
      </c>
      <c r="F52" s="1" t="s">
        <v>376</v>
      </c>
      <c r="G52" s="1" t="s">
        <v>360</v>
      </c>
      <c r="H52" s="2">
        <v>124.531769076261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2">
        <v>129.543087976629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2">
        <v>126.695754137906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2">
        <v>121.281817141446</v>
      </c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2">
        <v>125.947862208973</v>
      </c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2">
        <v>132.241761016845</v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2">
        <v>122.553090008822</v>
      </c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2">
        <v>104.063320922852</v>
      </c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2">
        <v>122.882123184204</v>
      </c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2">
        <v>145.635333251953</v>
      </c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2">
        <v>145.80914549394</v>
      </c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2">
        <v>146.094388164173</v>
      </c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2">
        <v>150.841626323353</v>
      </c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2">
        <v>159.134236353094</v>
      </c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2">
        <v>158.815767739036</v>
      </c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2">
        <v>158.089564791593</v>
      </c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2">
        <v>155.049002213912</v>
      </c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2">
        <v>127.087107294257</v>
      </c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2">
        <v>126.704772949218</v>
      </c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2">
        <v>107.638246432218</v>
      </c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2">
        <v>90.4928183815693</v>
      </c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2">
        <v>100.0</v>
      </c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2">
        <v>101.547722417659</v>
      </c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2">
        <v>111.029822054776</v>
      </c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2">
        <v>129.98243227872</v>
      </c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2">
        <v>123.851524907893</v>
      </c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2">
        <v>120.937650507147</v>
      </c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2">
        <v>129.837751492587</v>
      </c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2">
        <v>125.348500477184</v>
      </c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</row>
    <row r="53">
      <c r="A53" s="1" t="s">
        <v>372</v>
      </c>
      <c r="B53" s="1">
        <v>111.0</v>
      </c>
      <c r="C53" s="1" t="s">
        <v>365</v>
      </c>
      <c r="D53" s="1" t="s">
        <v>366</v>
      </c>
      <c r="E53" s="1" t="s">
        <v>375</v>
      </c>
      <c r="F53" s="1" t="s">
        <v>376</v>
      </c>
      <c r="G53" s="1" t="s">
        <v>360</v>
      </c>
      <c r="H53" s="2">
        <v>125.86445647731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2">
        <v>131.052964690238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2">
        <v>128.088483729507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2">
        <v>122.46765980576</v>
      </c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2">
        <v>127.297471803607</v>
      </c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2">
        <v>133.817395528157</v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2">
        <v>123.76973211115</v>
      </c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2">
        <v>104.634053293864</v>
      </c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2">
        <v>124.155225118001</v>
      </c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2">
        <v>147.670851389567</v>
      </c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2">
        <v>147.866806053392</v>
      </c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2">
        <v>148.177812634092</v>
      </c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2">
        <v>153.053242677631</v>
      </c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2">
        <v>161.591311807343</v>
      </c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2">
        <v>161.16851642493</v>
      </c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2">
        <v>160.312624151056</v>
      </c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2">
        <v>157.130400362882</v>
      </c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2">
        <v>128.023632211397</v>
      </c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2">
        <v>127.872613016764</v>
      </c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2">
        <v>107.97743433172</v>
      </c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2">
        <v>90.0758116288615</v>
      </c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2">
        <v>100.0</v>
      </c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2">
        <v>101.576203502309</v>
      </c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2">
        <v>111.437732488458</v>
      </c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2">
        <v>131.309285435532</v>
      </c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2">
        <v>124.98699502656</v>
      </c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2">
        <v>121.883266102184</v>
      </c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2">
        <v>131.024710036769</v>
      </c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2">
        <v>126.476946327903</v>
      </c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</row>
    <row r="54">
      <c r="A54" s="1" t="s">
        <v>372</v>
      </c>
      <c r="B54" s="1">
        <v>111.0</v>
      </c>
      <c r="C54" s="1" t="s">
        <v>367</v>
      </c>
      <c r="D54" s="1" t="s">
        <v>368</v>
      </c>
      <c r="E54" s="1" t="s">
        <v>375</v>
      </c>
      <c r="F54" s="1" t="s">
        <v>376</v>
      </c>
      <c r="G54" s="1" t="s">
        <v>360</v>
      </c>
      <c r="H54" s="2">
        <v>127.197143878359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2">
        <v>132.562841403846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2">
        <v>129.481213321108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2">
        <v>123.653502470074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2">
        <v>128.647081398241</v>
      </c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2">
        <v>135.393030039469</v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2">
        <v>124.986374213479</v>
      </c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2">
        <v>105.204785664877</v>
      </c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2">
        <v>125.428327051799</v>
      </c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2">
        <v>149.706369527181</v>
      </c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2">
        <v>149.924466612844</v>
      </c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2">
        <v>150.261237104011</v>
      </c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2">
        <v>155.264859031909</v>
      </c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2">
        <v>164.048387261593</v>
      </c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2">
        <v>163.521265110825</v>
      </c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2">
        <v>162.53568351052</v>
      </c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2">
        <v>159.211798511853</v>
      </c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2">
        <v>128.960157128537</v>
      </c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2">
        <v>129.040453084309</v>
      </c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2">
        <v>108.316622231223</v>
      </c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2">
        <v>89.6588048761538</v>
      </c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2">
        <v>100.0</v>
      </c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2">
        <v>101.60468458696</v>
      </c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2">
        <v>111.845642922141</v>
      </c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2">
        <v>132.636138592345</v>
      </c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2">
        <v>126.122465145227</v>
      </c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2">
        <v>122.828881697222</v>
      </c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2">
        <v>132.211668580951</v>
      </c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2">
        <v>127.605392178622</v>
      </c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</row>
    <row r="55">
      <c r="A55" s="1" t="s">
        <v>372</v>
      </c>
      <c r="B55" s="1">
        <v>111.0</v>
      </c>
      <c r="C55" s="1" t="s">
        <v>369</v>
      </c>
      <c r="D55" s="1" t="s">
        <v>370</v>
      </c>
      <c r="E55" s="1" t="s">
        <v>375</v>
      </c>
      <c r="F55" s="1" t="s">
        <v>376</v>
      </c>
      <c r="G55" s="1" t="s">
        <v>360</v>
      </c>
      <c r="H55" s="2">
        <v>128.529831279408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2">
        <v>134.072718117454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2">
        <v>130.873942912709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2">
        <v>124.839345134388</v>
      </c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2">
        <v>129.996690992875</v>
      </c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2">
        <v>136.968664550781</v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2">
        <v>126.203016315807</v>
      </c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2">
        <v>105.775518035889</v>
      </c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2">
        <v>126.701428985596</v>
      </c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2">
        <v>151.741887664795</v>
      </c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2">
        <v>151.982127172296</v>
      </c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2">
        <v>152.34466157393</v>
      </c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2">
        <v>157.476475386186</v>
      </c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2">
        <v>166.505462715842</v>
      </c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2">
        <v>165.874013796719</v>
      </c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2">
        <v>164.758742869984</v>
      </c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2">
        <v>161.293196660823</v>
      </c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2">
        <v>129.896682045677</v>
      </c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2">
        <v>130.208293151855</v>
      </c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2">
        <v>108.655810130726</v>
      </c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2">
        <v>89.241798123446</v>
      </c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2">
        <v>100.0</v>
      </c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2">
        <v>101.63316567161</v>
      </c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2">
        <v>112.253553355824</v>
      </c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2">
        <v>133.962991749157</v>
      </c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2">
        <v>127.257935263894</v>
      </c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2">
        <v>123.774497292259</v>
      </c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2">
        <v>133.398627125133</v>
      </c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2">
        <v>128.733838029341</v>
      </c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</row>
    <row r="56">
      <c r="A56" s="1" t="s">
        <v>355</v>
      </c>
      <c r="B56" s="1">
        <v>534.0</v>
      </c>
      <c r="C56" s="1" t="s">
        <v>369</v>
      </c>
      <c r="D56" s="1" t="s">
        <v>370</v>
      </c>
      <c r="E56" s="1" t="s">
        <v>377</v>
      </c>
      <c r="F56" s="1" t="s">
        <v>378</v>
      </c>
      <c r="G56" s="1" t="s">
        <v>360</v>
      </c>
      <c r="H56" s="2">
        <v>120.533706873113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2">
        <v>125.013457835805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2">
        <v>122.517565363104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2">
        <v>117.724289148504</v>
      </c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2">
        <v>121.899033425071</v>
      </c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2">
        <v>127.51485748291</v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2">
        <v>118.903163701838</v>
      </c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2">
        <v>102.351123809815</v>
      </c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2">
        <v>119.062817382813</v>
      </c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2">
        <v>139.528778839111</v>
      </c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2">
        <v>139.636163815585</v>
      </c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2">
        <v>139.844114754417</v>
      </c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2">
        <v>144.20677726052</v>
      </c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2">
        <v>151.763009990345</v>
      </c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2">
        <v>151.757521681352</v>
      </c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2">
        <v>151.420386713201</v>
      </c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2">
        <v>148.804807767002</v>
      </c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2">
        <v>124.277532542836</v>
      </c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2">
        <v>123.201252746582</v>
      </c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2">
        <v>106.620682733709</v>
      </c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2">
        <v>91.7438386396925</v>
      </c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2">
        <v>100.0</v>
      </c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2">
        <v>101.462279163708</v>
      </c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2">
        <v>109.806090753728</v>
      </c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2">
        <v>126.001872808283</v>
      </c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2">
        <v>120.445114551892</v>
      </c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2">
        <v>118.100803722035</v>
      </c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2">
        <v>126.276875860041</v>
      </c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2">
        <v>121.963162925027</v>
      </c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</row>
    <row r="57">
      <c r="A57" s="1" t="s">
        <v>355</v>
      </c>
      <c r="B57" s="1">
        <v>534.0</v>
      </c>
      <c r="C57" s="1" t="s">
        <v>356</v>
      </c>
      <c r="D57" s="1" t="s">
        <v>357</v>
      </c>
      <c r="E57" s="1" t="s">
        <v>377</v>
      </c>
      <c r="F57" s="1" t="s">
        <v>378</v>
      </c>
      <c r="G57" s="1" t="s">
        <v>360</v>
      </c>
      <c r="H57" s="2">
        <v>137.858643086751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2">
        <v>144.641855112712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2">
        <v>140.623050053915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2">
        <v>133.140243784587</v>
      </c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2">
        <v>139.443958155314</v>
      </c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2">
        <v>147.998106129964</v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2">
        <v>134.719511032104</v>
      </c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2">
        <v>109.770644632976</v>
      </c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2">
        <v>135.613142522176</v>
      </c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2">
        <v>165.990514628092</v>
      </c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2">
        <v>166.385751088459</v>
      </c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2">
        <v>166.928632863362</v>
      </c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2">
        <v>172.95778986613</v>
      </c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2">
        <v>183.704990895589</v>
      </c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2">
        <v>182.343254597981</v>
      </c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2">
        <v>180.32015838623</v>
      </c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2">
        <v>175.862983703614</v>
      </c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2">
        <v>136.452356465658</v>
      </c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2">
        <v>138.383173624674</v>
      </c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2">
        <v>111.030125427246</v>
      </c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2">
        <v>86.3227508544918</v>
      </c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2">
        <v>100.0</v>
      </c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2">
        <v>101.832533264162</v>
      </c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2">
        <v>115.108926391601</v>
      </c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2">
        <v>143.250963846843</v>
      </c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2">
        <v>135.206226094565</v>
      </c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2">
        <v>130.39380645752</v>
      </c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2">
        <v>141.707336934407</v>
      </c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2">
        <v>136.632958984375</v>
      </c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</row>
    <row r="58">
      <c r="A58" s="1" t="s">
        <v>355</v>
      </c>
      <c r="B58" s="1">
        <v>534.0</v>
      </c>
      <c r="C58" s="1" t="s">
        <v>361</v>
      </c>
      <c r="D58" s="1" t="s">
        <v>362</v>
      </c>
      <c r="E58" s="1" t="s">
        <v>377</v>
      </c>
      <c r="F58" s="1" t="s">
        <v>378</v>
      </c>
      <c r="G58" s="1" t="s">
        <v>360</v>
      </c>
      <c r="H58" s="2">
        <v>139.1913304878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2">
        <v>146.15173182632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2">
        <v>142.015779645515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2">
        <v>134.326086448901</v>
      </c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2">
        <v>140.793567749948</v>
      </c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2">
        <v>149.573740641276</v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2">
        <v>135.936153134433</v>
      </c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2">
        <v>110.341377003988</v>
      </c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2">
        <v>136.886244455973</v>
      </c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2">
        <v>168.026032765706</v>
      </c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2">
        <v>168.443411647911</v>
      </c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2">
        <v>169.012057333281</v>
      </c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2">
        <v>175.169406220408</v>
      </c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2">
        <v>186.162066349838</v>
      </c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2">
        <v>184.696003283876</v>
      </c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2">
        <v>182.543217745694</v>
      </c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2">
        <v>177.944381852584</v>
      </c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2">
        <v>137.388881382799</v>
      </c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2">
        <v>139.55101369222</v>
      </c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2">
        <v>111.369313326749</v>
      </c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2">
        <v>85.905744101784</v>
      </c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2">
        <v>100.0</v>
      </c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2">
        <v>101.861014348812</v>
      </c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2">
        <v>115.516836825284</v>
      </c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2">
        <v>144.577817003655</v>
      </c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2">
        <v>136.341696213232</v>
      </c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2">
        <v>131.339422052558</v>
      </c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2">
        <v>142.89429547859</v>
      </c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2">
        <v>137.761404835094</v>
      </c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</row>
    <row r="59">
      <c r="A59" s="1" t="s">
        <v>355</v>
      </c>
      <c r="B59" s="1">
        <v>534.0</v>
      </c>
      <c r="C59" s="1" t="s">
        <v>365</v>
      </c>
      <c r="D59" s="1" t="s">
        <v>366</v>
      </c>
      <c r="E59" s="1" t="s">
        <v>377</v>
      </c>
      <c r="F59" s="1" t="s">
        <v>378</v>
      </c>
      <c r="G59" s="1" t="s">
        <v>360</v>
      </c>
      <c r="H59" s="2">
        <v>140.524017888849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2">
        <v>147.661608539929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2">
        <v>143.408509237116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2">
        <v>135.511929113215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2">
        <v>142.143177344582</v>
      </c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2">
        <v>151.149375152588</v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2">
        <v>137.152795236761</v>
      </c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2">
        <v>110.912109375</v>
      </c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2">
        <v>138.15934638977</v>
      </c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2">
        <v>170.06155090332</v>
      </c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2">
        <v>170.501072207363</v>
      </c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2">
        <v>171.0954818032</v>
      </c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2">
        <v>177.381022574685</v>
      </c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2">
        <v>188.619141804088</v>
      </c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2">
        <v>187.048751969771</v>
      </c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2">
        <v>184.766277105158</v>
      </c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2">
        <v>180.025780001555</v>
      </c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2">
        <v>138.325406299939</v>
      </c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2">
        <v>140.718853759765</v>
      </c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2">
        <v>111.708501226252</v>
      </c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2">
        <v>85.4887373490763</v>
      </c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2">
        <v>100.0</v>
      </c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2">
        <v>101.889495433462</v>
      </c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2">
        <v>115.924747258966</v>
      </c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2">
        <v>145.904670160467</v>
      </c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2">
        <v>137.477166331899</v>
      </c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2">
        <v>132.285037647595</v>
      </c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2">
        <v>144.081254022772</v>
      </c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2">
        <v>138.889850685813</v>
      </c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</row>
    <row r="60">
      <c r="A60" s="1" t="s">
        <v>355</v>
      </c>
      <c r="B60" s="1">
        <v>534.0</v>
      </c>
      <c r="C60" s="1" t="s">
        <v>367</v>
      </c>
      <c r="D60" s="1" t="s">
        <v>368</v>
      </c>
      <c r="E60" s="1" t="s">
        <v>377</v>
      </c>
      <c r="F60" s="1" t="s">
        <v>378</v>
      </c>
      <c r="G60" s="1" t="s">
        <v>360</v>
      </c>
      <c r="H60" s="2">
        <v>141.856705289898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2">
        <v>149.171485253537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2">
        <v>144.801238828717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2">
        <v>136.697771777529</v>
      </c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2">
        <v>143.492786939216</v>
      </c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2">
        <v>152.725009663899</v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2">
        <v>138.369437339089</v>
      </c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2">
        <v>111.482841746013</v>
      </c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2">
        <v>139.432448323568</v>
      </c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2">
        <v>172.097069040934</v>
      </c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2">
        <v>172.558732766815</v>
      </c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2">
        <v>173.178906273119</v>
      </c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2">
        <v>179.592638928963</v>
      </c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2">
        <v>191.076217258338</v>
      </c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2">
        <v>189.401500655665</v>
      </c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2">
        <v>186.989336464622</v>
      </c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2">
        <v>182.107178150525</v>
      </c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2">
        <v>139.261931217079</v>
      </c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2">
        <v>141.886693827311</v>
      </c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2">
        <v>112.047689125755</v>
      </c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2">
        <v>85.0717305963685</v>
      </c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2">
        <v>100.0</v>
      </c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2">
        <v>101.917976518112</v>
      </c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2">
        <v>116.332657692649</v>
      </c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2">
        <v>147.23152331728</v>
      </c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2">
        <v>138.612636450566</v>
      </c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2">
        <v>133.230653242632</v>
      </c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2">
        <v>145.268212566954</v>
      </c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2">
        <v>140.018296536533</v>
      </c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</row>
    <row r="61">
      <c r="A61" s="1" t="s">
        <v>371</v>
      </c>
      <c r="B61" s="1">
        <v>156.0</v>
      </c>
      <c r="C61" s="1" t="s">
        <v>356</v>
      </c>
      <c r="D61" s="1" t="s">
        <v>357</v>
      </c>
      <c r="E61" s="1" t="s">
        <v>377</v>
      </c>
      <c r="F61" s="1" t="s">
        <v>378</v>
      </c>
      <c r="G61" s="1" t="s">
        <v>360</v>
      </c>
      <c r="H61" s="2">
        <v>143.189392690947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2">
        <v>150.681361967145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2">
        <v>146.193968420318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2">
        <v>137.883614441843</v>
      </c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2">
        <v>144.84239653385</v>
      </c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2">
        <v>154.300644175211</v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2">
        <v>139.586079441417</v>
      </c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2">
        <v>112.053574117025</v>
      </c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2">
        <v>140.705550257365</v>
      </c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2">
        <v>174.132587178548</v>
      </c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2">
        <v>174.616393326267</v>
      </c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2">
        <v>175.262330743038</v>
      </c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2">
        <v>181.804255283241</v>
      </c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2">
        <v>193.533292712587</v>
      </c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2">
        <v>191.75424934156</v>
      </c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2">
        <v>189.212395824085</v>
      </c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2">
        <v>184.188576299495</v>
      </c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2">
        <v>140.198456134219</v>
      </c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2">
        <v>143.054533894856</v>
      </c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2">
        <v>112.386877025257</v>
      </c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2">
        <v>84.6547238436608</v>
      </c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2">
        <v>100.0</v>
      </c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2">
        <v>101.946457602763</v>
      </c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2">
        <v>116.740568126331</v>
      </c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2">
        <v>148.558376474092</v>
      </c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2">
        <v>139.748106569233</v>
      </c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2">
        <v>134.176268837669</v>
      </c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2">
        <v>146.455171111136</v>
      </c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2">
        <v>141.146742387252</v>
      </c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</row>
    <row r="62">
      <c r="A62" s="1" t="s">
        <v>371</v>
      </c>
      <c r="B62" s="1">
        <v>156.0</v>
      </c>
      <c r="C62" s="1" t="s">
        <v>361</v>
      </c>
      <c r="D62" s="1" t="s">
        <v>362</v>
      </c>
      <c r="E62" s="1" t="s">
        <v>377</v>
      </c>
      <c r="F62" s="1" t="s">
        <v>378</v>
      </c>
      <c r="G62" s="1" t="s">
        <v>360</v>
      </c>
      <c r="H62" s="2">
        <v>144.522080091997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2">
        <v>152.191238680753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2">
        <v>147.586698011919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2">
        <v>139.069457106157</v>
      </c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2">
        <v>146.192006128484</v>
      </c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2">
        <v>155.876278686523</v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2">
        <v>140.802721543745</v>
      </c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2">
        <v>112.624306488037</v>
      </c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2">
        <v>141.978652191162</v>
      </c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2">
        <v>176.168105316162</v>
      </c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2">
        <v>176.674053885719</v>
      </c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2">
        <v>177.345755212957</v>
      </c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2">
        <v>184.015871637518</v>
      </c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2">
        <v>195.990368166837</v>
      </c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2">
        <v>194.106998027454</v>
      </c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2">
        <v>191.435455183549</v>
      </c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2">
        <v>186.269974448465</v>
      </c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2">
        <v>141.134981051359</v>
      </c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2">
        <v>144.222373962402</v>
      </c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2">
        <v>112.72606492476</v>
      </c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2">
        <v>84.237717090953</v>
      </c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2">
        <v>100.0</v>
      </c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2">
        <v>101.974938687413</v>
      </c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2">
        <v>117.148478560014</v>
      </c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2">
        <v>149.885229630904</v>
      </c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2">
        <v>140.8835766879</v>
      </c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2">
        <v>135.121884432707</v>
      </c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2">
        <v>147.642129655318</v>
      </c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2">
        <v>142.275188237971</v>
      </c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</row>
    <row r="63">
      <c r="A63" s="1" t="s">
        <v>371</v>
      </c>
      <c r="B63" s="1">
        <v>156.0</v>
      </c>
      <c r="C63" s="1" t="s">
        <v>363</v>
      </c>
      <c r="D63" s="1" t="s">
        <v>364</v>
      </c>
      <c r="E63" s="1" t="s">
        <v>377</v>
      </c>
      <c r="F63" s="1" t="s">
        <v>378</v>
      </c>
      <c r="G63" s="1" t="s">
        <v>360</v>
      </c>
      <c r="H63" s="2">
        <v>153.85089189934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2">
        <v>162.760375676011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2">
        <v>157.335805153125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2">
        <v>147.370355756355</v>
      </c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2">
        <v>155.639273290923</v>
      </c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2">
        <v>166.905720265706</v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2">
        <v>149.319216260043</v>
      </c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2">
        <v>116.619433085124</v>
      </c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2">
        <v>150.890365727743</v>
      </c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2">
        <v>190.416732279459</v>
      </c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2">
        <v>191.077677801883</v>
      </c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2">
        <v>191.929726502389</v>
      </c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2">
        <v>199.497186117462</v>
      </c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2">
        <v>213.189896346583</v>
      </c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2">
        <v>210.576238828716</v>
      </c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2">
        <v>206.996870699795</v>
      </c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2">
        <v>200.839761491256</v>
      </c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2">
        <v>147.69065547134</v>
      </c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2">
        <v>152.397254435221</v>
      </c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2">
        <v>115.10038022128</v>
      </c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2">
        <v>81.3186698219988</v>
      </c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2">
        <v>100.0</v>
      </c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2">
        <v>102.174306279965</v>
      </c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2">
        <v>120.003851595791</v>
      </c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2">
        <v>159.17320172859</v>
      </c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2">
        <v>148.831867518571</v>
      </c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2">
        <v>141.741193597968</v>
      </c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2">
        <v>155.950839464592</v>
      </c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2">
        <v>150.174309193005</v>
      </c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</row>
    <row r="64">
      <c r="A64" s="1" t="s">
        <v>371</v>
      </c>
      <c r="B64" s="1">
        <v>156.0</v>
      </c>
      <c r="C64" s="1" t="s">
        <v>365</v>
      </c>
      <c r="D64" s="1" t="s">
        <v>366</v>
      </c>
      <c r="E64" s="1" t="s">
        <v>377</v>
      </c>
      <c r="F64" s="1" t="s">
        <v>378</v>
      </c>
      <c r="G64" s="1" t="s">
        <v>360</v>
      </c>
      <c r="H64" s="2">
        <v>155.183579300389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2">
        <v>164.270252389619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2">
        <v>158.728534744725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2">
        <v>148.556198420669</v>
      </c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2">
        <v>156.988882885557</v>
      </c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2">
        <v>168.481354777018</v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2">
        <v>150.535858362371</v>
      </c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2">
        <v>117.190165456137</v>
      </c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2">
        <v>152.16346766154</v>
      </c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2">
        <v>192.452250417073</v>
      </c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2">
        <v>193.135338361334</v>
      </c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2">
        <v>194.013150972308</v>
      </c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2">
        <v>201.708802471739</v>
      </c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2">
        <v>215.646971800833</v>
      </c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2">
        <v>212.928987514611</v>
      </c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2">
        <v>209.219930059259</v>
      </c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2">
        <v>202.921159640227</v>
      </c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2">
        <v>148.627180388481</v>
      </c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2">
        <v>153.565094502766</v>
      </c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2">
        <v>115.439568120783</v>
      </c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2">
        <v>80.901663069291</v>
      </c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2">
        <v>100.0</v>
      </c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2">
        <v>102.202787364615</v>
      </c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2">
        <v>120.411762029474</v>
      </c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2">
        <v>160.500054885402</v>
      </c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2">
        <v>149.967337637238</v>
      </c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2">
        <v>142.686809193005</v>
      </c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2">
        <v>157.137798008774</v>
      </c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2">
        <v>151.302755043724</v>
      </c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</row>
    <row r="65">
      <c r="A65" s="1" t="s">
        <v>371</v>
      </c>
      <c r="B65" s="1">
        <v>156.0</v>
      </c>
      <c r="C65" s="1" t="s">
        <v>367</v>
      </c>
      <c r="D65" s="1" t="s">
        <v>368</v>
      </c>
      <c r="E65" s="1" t="s">
        <v>377</v>
      </c>
      <c r="F65" s="1" t="s">
        <v>378</v>
      </c>
      <c r="G65" s="1" t="s">
        <v>360</v>
      </c>
      <c r="H65" s="2">
        <v>156.516266701438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2">
        <v>165.780129103228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2">
        <v>160.121264336326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2">
        <v>149.742041084983</v>
      </c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2">
        <v>158.338492480191</v>
      </c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2">
        <v>170.05698928833</v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2">
        <v>151.752500464699</v>
      </c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2">
        <v>117.760897827149</v>
      </c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2">
        <v>153.436569595337</v>
      </c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2">
        <v>194.487768554687</v>
      </c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2">
        <v>195.192998920786</v>
      </c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2">
        <v>196.096575442227</v>
      </c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2">
        <v>203.920418826017</v>
      </c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2">
        <v>218.104047255082</v>
      </c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2">
        <v>215.281736200506</v>
      </c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2">
        <v>211.442989418723</v>
      </c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2">
        <v>205.002557789197</v>
      </c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2">
        <v>149.563705305621</v>
      </c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2">
        <v>154.732934570312</v>
      </c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2">
        <v>115.778756020286</v>
      </c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2">
        <v>80.4846563165833</v>
      </c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2">
        <v>100.0</v>
      </c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2">
        <v>102.231268449265</v>
      </c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2">
        <v>120.819672463156</v>
      </c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2">
        <v>161.826908042214</v>
      </c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2">
        <v>151.102807755905</v>
      </c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2">
        <v>143.632424788043</v>
      </c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2">
        <v>158.324756552956</v>
      </c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2">
        <v>152.431200894443</v>
      </c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</row>
    <row r="66">
      <c r="A66" s="1" t="s">
        <v>371</v>
      </c>
      <c r="B66" s="1">
        <v>156.0</v>
      </c>
      <c r="C66" s="1" t="s">
        <v>369</v>
      </c>
      <c r="D66" s="1" t="s">
        <v>370</v>
      </c>
      <c r="E66" s="1" t="s">
        <v>377</v>
      </c>
      <c r="F66" s="1" t="s">
        <v>378</v>
      </c>
      <c r="G66" s="1" t="s">
        <v>360</v>
      </c>
      <c r="H66" s="2">
        <v>157.848954102487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2">
        <v>167.290005816836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2">
        <v>161.513993927927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2">
        <v>150.927883749297</v>
      </c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2">
        <v>159.688102074825</v>
      </c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2">
        <v>171.632623799641</v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2">
        <v>152.969142567027</v>
      </c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2">
        <v>118.331630198161</v>
      </c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2">
        <v>154.709671529134</v>
      </c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2">
        <v>196.523286692301</v>
      </c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2">
        <v>197.250659480238</v>
      </c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2">
        <v>198.179999912146</v>
      </c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2">
        <v>206.132035180295</v>
      </c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2">
        <v>220.561122709332</v>
      </c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2">
        <v>217.6344848864</v>
      </c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2">
        <v>213.666048778187</v>
      </c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2">
        <v>207.083955938167</v>
      </c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2">
        <v>150.500230222761</v>
      </c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2">
        <v>155.900774637857</v>
      </c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2">
        <v>116.117943919789</v>
      </c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2">
        <v>80.0676495638755</v>
      </c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2">
        <v>100.0</v>
      </c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2">
        <v>102.259749533915</v>
      </c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2">
        <v>121.227582896839</v>
      </c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2">
        <v>163.153761199027</v>
      </c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2">
        <v>152.238277874572</v>
      </c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2">
        <v>144.57804038308</v>
      </c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2">
        <v>159.511715097138</v>
      </c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2">
        <v>153.559646745162</v>
      </c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</row>
    <row r="67">
      <c r="A67" s="1" t="s">
        <v>355</v>
      </c>
      <c r="B67" s="1">
        <v>534.0</v>
      </c>
      <c r="C67" s="1" t="s">
        <v>363</v>
      </c>
      <c r="D67" s="1" t="s">
        <v>364</v>
      </c>
      <c r="E67" s="1" t="s">
        <v>377</v>
      </c>
      <c r="F67" s="1" t="s">
        <v>378</v>
      </c>
      <c r="G67" s="1" t="s">
        <v>360</v>
      </c>
      <c r="H67" s="2">
        <v>159.181641503536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2">
        <v>168.799882530444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2">
        <v>162.906723519528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2">
        <v>152.113726413611</v>
      </c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2">
        <v>161.037711669459</v>
      </c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2">
        <v>173.208258310953</v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2">
        <v>154.185784669356</v>
      </c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2">
        <v>118.902362569174</v>
      </c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2">
        <v>155.982773462931</v>
      </c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2">
        <v>198.558804829915</v>
      </c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2">
        <v>199.30832003969</v>
      </c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2">
        <v>200.263424382065</v>
      </c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2">
        <v>208.343651534572</v>
      </c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2">
        <v>223.018198163581</v>
      </c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2">
        <v>219.987233572295</v>
      </c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2">
        <v>215.889108137651</v>
      </c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2">
        <v>209.165354087137</v>
      </c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2">
        <v>151.436755139901</v>
      </c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2">
        <v>157.068614705403</v>
      </c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2">
        <v>116.457131819292</v>
      </c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2">
        <v>79.6506428111678</v>
      </c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2">
        <v>100.0</v>
      </c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2">
        <v>102.288230618566</v>
      </c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2">
        <v>121.635493330521</v>
      </c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2">
        <v>164.480614355839</v>
      </c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2">
        <v>153.373747993239</v>
      </c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2">
        <v>145.523655978117</v>
      </c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2">
        <v>160.69867364132</v>
      </c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2">
        <v>154.688092595881</v>
      </c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</row>
    <row r="68">
      <c r="A68" s="1" t="s">
        <v>372</v>
      </c>
      <c r="B68" s="1">
        <v>111.0</v>
      </c>
      <c r="C68" s="1" t="s">
        <v>356</v>
      </c>
      <c r="D68" s="1" t="s">
        <v>357</v>
      </c>
      <c r="E68" s="1" t="s">
        <v>377</v>
      </c>
      <c r="F68" s="1" t="s">
        <v>378</v>
      </c>
      <c r="G68" s="1" t="s">
        <v>360</v>
      </c>
      <c r="H68" s="2">
        <v>160.514328904585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2">
        <v>170.309759244052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2">
        <v>164.299453111129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2">
        <v>153.299569077925</v>
      </c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2">
        <v>162.387321264093</v>
      </c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2">
        <v>174.783892822265</v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2">
        <v>155.402426771684</v>
      </c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2">
        <v>119.473094940186</v>
      </c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2">
        <v>157.255875396729</v>
      </c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2">
        <v>200.594322967529</v>
      </c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2">
        <v>201.365980599142</v>
      </c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2">
        <v>202.346848851984</v>
      </c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2">
        <v>210.55526788885</v>
      </c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2">
        <v>225.475273617831</v>
      </c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2">
        <v>222.339982258189</v>
      </c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2">
        <v>218.112167497114</v>
      </c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2">
        <v>211.246752236107</v>
      </c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2">
        <v>152.373280057041</v>
      </c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2">
        <v>158.236454772949</v>
      </c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2">
        <v>116.796319718794</v>
      </c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2">
        <v>79.23363605846</v>
      </c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2">
        <v>100.0</v>
      </c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2">
        <v>102.316711703216</v>
      </c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2">
        <v>122.043403764204</v>
      </c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2">
        <v>165.807467512651</v>
      </c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2">
        <v>154.509218111906</v>
      </c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2">
        <v>146.469271573154</v>
      </c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2">
        <v>161.885632185502</v>
      </c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2">
        <v>155.8165384466</v>
      </c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</row>
    <row r="69">
      <c r="A69" s="1" t="s">
        <v>372</v>
      </c>
      <c r="B69" s="1">
        <v>111.0</v>
      </c>
      <c r="C69" s="1" t="s">
        <v>361</v>
      </c>
      <c r="D69" s="1" t="s">
        <v>362</v>
      </c>
      <c r="E69" s="1" t="s">
        <v>377</v>
      </c>
      <c r="F69" s="1" t="s">
        <v>378</v>
      </c>
      <c r="G69" s="1" t="s">
        <v>360</v>
      </c>
      <c r="H69" s="2">
        <v>161.847016305634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2">
        <v>171.819635957661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2">
        <v>165.69218270273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2">
        <v>154.485411742239</v>
      </c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2">
        <v>163.736930858727</v>
      </c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2">
        <v>176.359527333577</v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2">
        <v>156.619068874012</v>
      </c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2">
        <v>120.043827311198</v>
      </c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2">
        <v>158.528977330526</v>
      </c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2">
        <v>202.629841105143</v>
      </c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2">
        <v>203.423641158594</v>
      </c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2">
        <v>204.430273321903</v>
      </c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2">
        <v>212.766884243128</v>
      </c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2">
        <v>227.93234907208</v>
      </c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2">
        <v>224.692730944084</v>
      </c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2">
        <v>220.335226856578</v>
      </c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2">
        <v>213.328150385078</v>
      </c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2">
        <v>153.309804974181</v>
      </c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2">
        <v>159.404294840494</v>
      </c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2">
        <v>117.135507618297</v>
      </c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2">
        <v>78.8166293057523</v>
      </c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2">
        <v>100.0</v>
      </c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2">
        <v>102.345192787866</v>
      </c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2">
        <v>122.451314197887</v>
      </c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2">
        <v>167.134320669464</v>
      </c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2">
        <v>155.644688230573</v>
      </c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2">
        <v>147.414887168192</v>
      </c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2">
        <v>163.072590729684</v>
      </c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2">
        <v>156.944984297319</v>
      </c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</row>
    <row r="70">
      <c r="A70" s="1" t="s">
        <v>372</v>
      </c>
      <c r="B70" s="1">
        <v>111.0</v>
      </c>
      <c r="C70" s="1" t="s">
        <v>363</v>
      </c>
      <c r="D70" s="1" t="s">
        <v>364</v>
      </c>
      <c r="E70" s="1" t="s">
        <v>377</v>
      </c>
      <c r="F70" s="1" t="s">
        <v>378</v>
      </c>
      <c r="G70" s="1" t="s">
        <v>360</v>
      </c>
      <c r="H70" s="2">
        <v>163.179703706683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2">
        <v>173.329512671269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2">
        <v>167.08491229433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2">
        <v>155.671254406554</v>
      </c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2">
        <v>165.086540453361</v>
      </c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2">
        <v>177.935161844889</v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2">
        <v>157.83571097634</v>
      </c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2">
        <v>120.614559682211</v>
      </c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2">
        <v>159.802079264323</v>
      </c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2">
        <v>204.665359242757</v>
      </c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2">
        <v>205.481301718046</v>
      </c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2">
        <v>206.513697791822</v>
      </c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2">
        <v>214.978500597405</v>
      </c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2">
        <v>230.38942452633</v>
      </c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2">
        <v>227.045479629978</v>
      </c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2">
        <v>222.558286216042</v>
      </c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2">
        <v>215.409548534048</v>
      </c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2">
        <v>154.246329891322</v>
      </c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2">
        <v>160.57213490804</v>
      </c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2">
        <v>117.4746955178</v>
      </c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2">
        <v>78.3996225530445</v>
      </c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2">
        <v>100.0</v>
      </c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2">
        <v>102.373673872516</v>
      </c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2">
        <v>122.859224631569</v>
      </c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2">
        <v>168.461173826276</v>
      </c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2">
        <v>156.780158349241</v>
      </c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2">
        <v>148.360502763229</v>
      </c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2">
        <v>164.259549273866</v>
      </c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2">
        <v>158.073430148038</v>
      </c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</row>
    <row r="71">
      <c r="A71" s="1" t="s">
        <v>372</v>
      </c>
      <c r="B71" s="1">
        <v>111.0</v>
      </c>
      <c r="C71" s="1" t="s">
        <v>365</v>
      </c>
      <c r="D71" s="1" t="s">
        <v>366</v>
      </c>
      <c r="E71" s="1" t="s">
        <v>377</v>
      </c>
      <c r="F71" s="1" t="s">
        <v>378</v>
      </c>
      <c r="G71" s="1" t="s">
        <v>360</v>
      </c>
      <c r="H71" s="2">
        <v>164.512391107732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2">
        <v>174.839389384877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2">
        <v>168.477641885931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2">
        <v>156.857097070868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2">
        <v>166.436150047996</v>
      </c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2">
        <v>179.510796356201</v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2">
        <v>159.052353078669</v>
      </c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2">
        <v>121.185292053223</v>
      </c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2">
        <v>161.07518119812</v>
      </c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2">
        <v>206.700877380371</v>
      </c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2">
        <v>207.538962277498</v>
      </c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2">
        <v>208.597122261741</v>
      </c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2">
        <v>217.190116951683</v>
      </c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2">
        <v>232.846499980579</v>
      </c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2">
        <v>229.398228315873</v>
      </c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2">
        <v>224.781345575506</v>
      </c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2">
        <v>217.490946683018</v>
      </c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2">
        <v>155.182854808462</v>
      </c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2">
        <v>161.739974975585</v>
      </c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2">
        <v>117.813883417303</v>
      </c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2">
        <v>77.9826158003368</v>
      </c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2">
        <v>100.0</v>
      </c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2">
        <v>102.402154957167</v>
      </c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2">
        <v>123.267135065252</v>
      </c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2">
        <v>169.788026983088</v>
      </c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2">
        <v>157.915628467908</v>
      </c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2">
        <v>149.306118358266</v>
      </c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2">
        <v>165.446507818048</v>
      </c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2">
        <v>159.201875998757</v>
      </c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</row>
    <row r="72">
      <c r="A72" s="1" t="s">
        <v>372</v>
      </c>
      <c r="B72" s="1">
        <v>111.0</v>
      </c>
      <c r="C72" s="1" t="s">
        <v>367</v>
      </c>
      <c r="D72" s="1" t="s">
        <v>368</v>
      </c>
      <c r="E72" s="1" t="s">
        <v>377</v>
      </c>
      <c r="F72" s="1" t="s">
        <v>378</v>
      </c>
      <c r="G72" s="1" t="s">
        <v>360</v>
      </c>
      <c r="H72" s="2">
        <v>165.845078508781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2">
        <v>176.349266098485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2">
        <v>169.870371477532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2">
        <v>158.042939735182</v>
      </c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2">
        <v>167.78575964263</v>
      </c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2">
        <v>181.086430867512</v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2">
        <v>160.268995180997</v>
      </c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2">
        <v>121.756024424236</v>
      </c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2">
        <v>162.348283131917</v>
      </c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2">
        <v>208.736395517985</v>
      </c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2">
        <v>209.59662283695</v>
      </c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2">
        <v>210.68054673166</v>
      </c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2">
        <v>219.401733305961</v>
      </c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2">
        <v>235.303575434829</v>
      </c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2">
        <v>231.750977001768</v>
      </c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2">
        <v>227.004404934969</v>
      </c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2">
        <v>219.572344831988</v>
      </c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2">
        <v>156.119379725602</v>
      </c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2">
        <v>162.907815043131</v>
      </c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2">
        <v>118.153071316806</v>
      </c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2">
        <v>77.565609047629</v>
      </c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2">
        <v>100.0</v>
      </c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2">
        <v>102.430636041817</v>
      </c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2">
        <v>123.675045498934</v>
      </c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2">
        <v>171.1148801399</v>
      </c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2">
        <v>159.051098586575</v>
      </c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2">
        <v>150.251733953304</v>
      </c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2">
        <v>166.633466362231</v>
      </c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2">
        <v>160.330321849477</v>
      </c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</row>
    <row r="73">
      <c r="A73" s="1" t="s">
        <v>372</v>
      </c>
      <c r="B73" s="1">
        <v>111.0</v>
      </c>
      <c r="C73" s="1" t="s">
        <v>369</v>
      </c>
      <c r="D73" s="1" t="s">
        <v>370</v>
      </c>
      <c r="E73" s="1" t="s">
        <v>377</v>
      </c>
      <c r="F73" s="1" t="s">
        <v>378</v>
      </c>
      <c r="G73" s="1" t="s">
        <v>360</v>
      </c>
      <c r="H73" s="2">
        <v>167.177765909831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2">
        <v>177.859142812094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2">
        <v>171.263101069133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2">
        <v>159.228782399496</v>
      </c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2">
        <v>169.135369237264</v>
      </c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2">
        <v>182.662065378824</v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2">
        <v>161.485637283325</v>
      </c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2">
        <v>122.326756795248</v>
      </c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2">
        <v>163.621385065715</v>
      </c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2">
        <v>210.771913655599</v>
      </c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2">
        <v>211.654283396402</v>
      </c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2">
        <v>212.763971201578</v>
      </c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2">
        <v>221.613349660238</v>
      </c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2">
        <v>237.760650889078</v>
      </c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2">
        <v>234.103725687662</v>
      </c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2">
        <v>229.227464294433</v>
      </c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2">
        <v>221.653742980958</v>
      </c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2">
        <v>157.055904642742</v>
      </c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2">
        <v>164.075655110676</v>
      </c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2">
        <v>118.492259216309</v>
      </c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2">
        <v>77.1486022949213</v>
      </c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2">
        <v>100.0</v>
      </c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2">
        <v>102.459117126467</v>
      </c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2">
        <v>124.082955932617</v>
      </c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2">
        <v>172.441733296713</v>
      </c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2">
        <v>160.186568705242</v>
      </c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2">
        <v>151.197349548341</v>
      </c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2">
        <v>167.820424906413</v>
      </c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2">
        <v>161.458767700196</v>
      </c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</row>
    <row r="74">
      <c r="H74" s="2">
        <v>176.506577717174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2">
        <v>188.428279807352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2">
        <v>181.012208210339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2">
        <v>167.529681049694</v>
      </c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2">
        <v>178.582636399702</v>
      </c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2">
        <v>193.691506958007</v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2">
        <v>170.002131999622</v>
      </c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2">
        <v>126.321883392335</v>
      </c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2">
        <v>172.533098602295</v>
      </c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2">
        <v>225.020540618896</v>
      </c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2">
        <v>226.057907312565</v>
      </c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2">
        <v>227.347942491011</v>
      </c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2">
        <v>237.094664140182</v>
      </c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2">
        <v>254.960179068825</v>
      </c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2">
        <v>250.572966488924</v>
      </c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2">
        <v>244.78887981068</v>
      </c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2">
        <v>236.22353002375</v>
      </c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2">
        <v>163.611579062723</v>
      </c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2">
        <v>172.250535583495</v>
      </c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2">
        <v>120.866574512828</v>
      </c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2">
        <v>74.229555025967</v>
      </c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2">
        <v>100.0</v>
      </c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2">
        <v>102.658484719019</v>
      </c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2">
        <v>126.938328968394</v>
      </c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2">
        <v>181.729705394399</v>
      </c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2">
        <v>168.134859535912</v>
      </c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2">
        <v>157.816658713602</v>
      </c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2">
        <v>176.129134715687</v>
      </c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2">
        <v>169.357888655229</v>
      </c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44.0"/>
    <col customWidth="1" min="2" max="2" width="25.71"/>
    <col customWidth="1" min="3" max="3" width="15.71"/>
    <col customWidth="1" min="4" max="4" width="15.14"/>
    <col customWidth="1" min="5" max="65" width="12.0"/>
  </cols>
  <sheetData>
    <row r="1" ht="12.75" customHeight="1">
      <c r="A1" s="4" t="s">
        <v>379</v>
      </c>
      <c r="B1" s="4" t="s">
        <v>380</v>
      </c>
    </row>
    <row r="2" ht="12.75" customHeight="1">
      <c r="A2" s="4" t="s">
        <v>381</v>
      </c>
      <c r="B2" s="5">
        <v>44454.0</v>
      </c>
    </row>
    <row r="3" ht="12.75" customHeight="1"/>
    <row r="4" ht="12.75" customHeight="1">
      <c r="A4" s="4" t="s">
        <v>0</v>
      </c>
      <c r="B4" s="4" t="s">
        <v>1</v>
      </c>
      <c r="C4" s="4" t="s">
        <v>2</v>
      </c>
      <c r="D4" s="4" t="s">
        <v>3</v>
      </c>
      <c r="E4" s="4" t="s">
        <v>382</v>
      </c>
      <c r="F4" s="4" t="s">
        <v>383</v>
      </c>
      <c r="G4" s="4" t="s">
        <v>384</v>
      </c>
      <c r="H4" s="4" t="s">
        <v>385</v>
      </c>
      <c r="I4" s="4" t="s">
        <v>386</v>
      </c>
      <c r="J4" s="4" t="s">
        <v>387</v>
      </c>
      <c r="K4" s="4" t="s">
        <v>388</v>
      </c>
      <c r="L4" s="4" t="s">
        <v>389</v>
      </c>
      <c r="M4" s="4" t="s">
        <v>390</v>
      </c>
      <c r="N4" s="4" t="s">
        <v>391</v>
      </c>
      <c r="O4" s="4" t="s">
        <v>392</v>
      </c>
      <c r="P4" s="4" t="s">
        <v>393</v>
      </c>
      <c r="Q4" s="4" t="s">
        <v>394</v>
      </c>
      <c r="R4" s="4" t="s">
        <v>395</v>
      </c>
      <c r="S4" s="4" t="s">
        <v>396</v>
      </c>
      <c r="T4" s="4" t="s">
        <v>397</v>
      </c>
      <c r="U4" s="4" t="s">
        <v>398</v>
      </c>
      <c r="V4" s="4" t="s">
        <v>399</v>
      </c>
      <c r="W4" s="4" t="s">
        <v>400</v>
      </c>
      <c r="X4" s="4" t="s">
        <v>401</v>
      </c>
      <c r="Y4" s="4" t="s">
        <v>402</v>
      </c>
      <c r="Z4" s="4" t="s">
        <v>403</v>
      </c>
      <c r="AA4" s="4" t="s">
        <v>404</v>
      </c>
      <c r="AB4" s="4" t="s">
        <v>405</v>
      </c>
      <c r="AC4" s="4" t="s">
        <v>406</v>
      </c>
      <c r="AD4" s="4" t="s">
        <v>407</v>
      </c>
      <c r="AE4" s="4" t="s">
        <v>408</v>
      </c>
      <c r="AF4" s="4" t="s">
        <v>409</v>
      </c>
      <c r="AG4" s="4" t="s">
        <v>410</v>
      </c>
      <c r="AH4" s="4" t="s">
        <v>411</v>
      </c>
      <c r="AI4" s="4" t="s">
        <v>412</v>
      </c>
      <c r="AJ4" s="4" t="s">
        <v>413</v>
      </c>
      <c r="AK4" s="4" t="s">
        <v>414</v>
      </c>
      <c r="AL4" s="4" t="s">
        <v>415</v>
      </c>
      <c r="AM4" s="4" t="s">
        <v>416</v>
      </c>
      <c r="AN4" s="4" t="s">
        <v>417</v>
      </c>
      <c r="AO4" s="4" t="s">
        <v>418</v>
      </c>
      <c r="AP4" s="4" t="s">
        <v>419</v>
      </c>
      <c r="AQ4" s="4" t="s">
        <v>420</v>
      </c>
      <c r="AR4" s="4" t="s">
        <v>421</v>
      </c>
      <c r="AS4" s="4" t="s">
        <v>422</v>
      </c>
      <c r="AT4" s="4" t="s">
        <v>423</v>
      </c>
      <c r="AU4" s="4" t="s">
        <v>424</v>
      </c>
      <c r="AV4" s="4" t="s">
        <v>425</v>
      </c>
      <c r="AW4" s="4" t="s">
        <v>426</v>
      </c>
      <c r="AX4" s="4" t="s">
        <v>427</v>
      </c>
      <c r="AY4" s="4" t="s">
        <v>428</v>
      </c>
      <c r="AZ4" s="4" t="s">
        <v>429</v>
      </c>
      <c r="BA4" s="4" t="s">
        <v>430</v>
      </c>
      <c r="BB4" s="4" t="s">
        <v>431</v>
      </c>
      <c r="BC4" s="4" t="s">
        <v>432</v>
      </c>
      <c r="BD4" s="4" t="s">
        <v>433</v>
      </c>
      <c r="BE4" s="4" t="s">
        <v>434</v>
      </c>
      <c r="BF4" s="4" t="s">
        <v>435</v>
      </c>
      <c r="BG4" s="4" t="s">
        <v>436</v>
      </c>
      <c r="BH4" s="4" t="s">
        <v>437</v>
      </c>
      <c r="BI4" s="4" t="s">
        <v>438</v>
      </c>
      <c r="BJ4" s="4" t="s">
        <v>439</v>
      </c>
      <c r="BK4" s="4" t="s">
        <v>440</v>
      </c>
      <c r="BL4" s="4" t="s">
        <v>441</v>
      </c>
      <c r="BM4" s="4" t="s">
        <v>442</v>
      </c>
    </row>
    <row r="5" ht="12.75" customHeight="1">
      <c r="A5" s="4" t="s">
        <v>443</v>
      </c>
      <c r="B5" s="4" t="s">
        <v>444</v>
      </c>
      <c r="C5" s="4" t="s">
        <v>445</v>
      </c>
      <c r="D5" s="4" t="s">
        <v>446</v>
      </c>
      <c r="AE5" s="4">
        <v>4.054634171174597E8</v>
      </c>
      <c r="AF5" s="4">
        <v>4.876024577464162E8</v>
      </c>
      <c r="AG5" s="4">
        <v>5.964236071147151E8</v>
      </c>
      <c r="AH5" s="4">
        <v>6.953043630311005E8</v>
      </c>
      <c r="AI5" s="4">
        <v>7.64887117194486E8</v>
      </c>
      <c r="AJ5" s="4">
        <v>8.721387150837989E8</v>
      </c>
      <c r="AK5" s="4">
        <v>9.584631843575419E8</v>
      </c>
      <c r="AL5" s="4">
        <v>1.082979720670391E9</v>
      </c>
      <c r="AM5" s="4">
        <v>1.2456882681564245E9</v>
      </c>
      <c r="AN5" s="4">
        <v>1.3204748603351955E9</v>
      </c>
      <c r="AO5" s="4">
        <v>1.3799608938547485E9</v>
      </c>
      <c r="AP5" s="4">
        <v>1.5319441340782123E9</v>
      </c>
      <c r="AQ5" s="4">
        <v>1.6651005586592178E9</v>
      </c>
      <c r="AR5" s="4">
        <v>1.722798882681564E9</v>
      </c>
      <c r="AS5" s="4">
        <v>1.8734525139664805E9</v>
      </c>
      <c r="AT5" s="4">
        <v>1.9201117318435755E9</v>
      </c>
      <c r="AU5" s="4">
        <v>1.941340782122905E9</v>
      </c>
      <c r="AV5" s="4">
        <v>2.0212290502793295E9</v>
      </c>
      <c r="AW5" s="4">
        <v>2.228491620111732E9</v>
      </c>
      <c r="AX5" s="4">
        <v>2.33072625698324E9</v>
      </c>
      <c r="AY5" s="4">
        <v>2.424581005586592E9</v>
      </c>
      <c r="AZ5" s="4">
        <v>2.6150837988826814E9</v>
      </c>
      <c r="BA5" s="4">
        <v>2.7452513966480446E9</v>
      </c>
      <c r="BB5" s="4">
        <v>2.4988826815642457E9</v>
      </c>
      <c r="BC5" s="4">
        <v>2.390502793296089E9</v>
      </c>
      <c r="BD5" s="4">
        <v>2.5497206703910613E9</v>
      </c>
      <c r="BE5" s="4">
        <v>2.53463687150838E9</v>
      </c>
      <c r="BF5" s="4">
        <v>2.727849720670391E9</v>
      </c>
      <c r="BG5" s="4">
        <v>2.7908491620111732E9</v>
      </c>
      <c r="BH5" s="4">
        <v>2.962905027932961E9</v>
      </c>
      <c r="BI5" s="4">
        <v>2.98363687150838E9</v>
      </c>
      <c r="BJ5" s="4">
        <v>3.0924301675977654E9</v>
      </c>
      <c r="BK5" s="4">
        <v>3.202188606928933E9</v>
      </c>
    </row>
    <row r="6" ht="12.75" customHeight="1">
      <c r="A6" s="4" t="s">
        <v>447</v>
      </c>
      <c r="B6" s="4" t="s">
        <v>448</v>
      </c>
      <c r="C6" s="4" t="s">
        <v>445</v>
      </c>
      <c r="D6" s="4" t="s">
        <v>446</v>
      </c>
      <c r="E6" s="4">
        <v>1.9291929319738945E10</v>
      </c>
      <c r="F6" s="4">
        <v>1.9701861087777946E10</v>
      </c>
      <c r="G6" s="4">
        <v>2.1470351752549015E10</v>
      </c>
      <c r="H6" s="4">
        <v>2.5704995452171337E10</v>
      </c>
      <c r="I6" s="4">
        <v>2.3501645213039864E10</v>
      </c>
      <c r="J6" s="4">
        <v>2.6781169143618965E10</v>
      </c>
      <c r="K6" s="4">
        <v>2.912019177884748E10</v>
      </c>
      <c r="L6" s="4">
        <v>3.014008752733532E10</v>
      </c>
      <c r="M6" s="4">
        <v>3.2841005863073685E10</v>
      </c>
      <c r="N6" s="4">
        <v>3.770295987807525E10</v>
      </c>
      <c r="O6" s="4">
        <v>4.027157626233337E10</v>
      </c>
      <c r="P6" s="4">
        <v>4.442789367147323E10</v>
      </c>
      <c r="Q6" s="4">
        <v>4.8248522032620926E10</v>
      </c>
      <c r="R6" s="4">
        <v>6.29144368731306E10</v>
      </c>
      <c r="S6" s="4">
        <v>7.81650838616965E10</v>
      </c>
      <c r="T6" s="4">
        <v>8.334407812931943E10</v>
      </c>
      <c r="U6" s="4">
        <v>8.31191856751995E10</v>
      </c>
      <c r="V6" s="4">
        <v>9.488479193207648E10</v>
      </c>
      <c r="W6" s="4">
        <v>1.0622953330448346E11</v>
      </c>
      <c r="X6" s="4">
        <v>1.2436171467351506E11</v>
      </c>
      <c r="Y6" s="4">
        <v>1.563411182012605E11</v>
      </c>
      <c r="Z6" s="4">
        <v>1.602021978955974E11</v>
      </c>
      <c r="AA6" s="4">
        <v>1.5449976054853983E11</v>
      </c>
      <c r="AB6" s="4">
        <v>1.595823391172696E11</v>
      </c>
      <c r="AC6" s="4">
        <v>1.4586180464011804E11</v>
      </c>
      <c r="AD6" s="4">
        <v>1.302967946158439E11</v>
      </c>
      <c r="AE6" s="4">
        <v>1.4686396381351923E11</v>
      </c>
      <c r="AF6" s="4">
        <v>1.795423708134913E11</v>
      </c>
      <c r="AG6" s="4">
        <v>1.8879603637940244E11</v>
      </c>
      <c r="AH6" s="4">
        <v>1.9433003550445816E11</v>
      </c>
      <c r="AI6" s="4">
        <v>2.1210322323810406E11</v>
      </c>
      <c r="AJ6" s="4">
        <v>2.2052164189285004E11</v>
      </c>
      <c r="AK6" s="4">
        <v>2.1997731418706976E11</v>
      </c>
      <c r="AL6" s="4">
        <v>2.2037208309129062E11</v>
      </c>
      <c r="AM6" s="4">
        <v>2.245111674322848E11</v>
      </c>
      <c r="AN6" s="4">
        <v>2.5247462017486417E11</v>
      </c>
      <c r="AO6" s="4">
        <v>2.5189001287888965E11</v>
      </c>
      <c r="AP6" s="4">
        <v>2.6485509489471844E11</v>
      </c>
      <c r="AQ6" s="4">
        <v>2.4972338913070444E11</v>
      </c>
      <c r="AR6" s="4">
        <v>2.464216471805253E11</v>
      </c>
      <c r="AS6" s="4">
        <v>2.6761376730071072E11</v>
      </c>
      <c r="AT6" s="4">
        <v>2.4147270966731378E11</v>
      </c>
      <c r="AU6" s="4">
        <v>2.4700947464969482E11</v>
      </c>
      <c r="AV6" s="4">
        <v>3.2589020985668964E11</v>
      </c>
      <c r="AW6" s="4">
        <v>4.047996813941399E11</v>
      </c>
      <c r="AX6" s="4">
        <v>4.705096774437632E11</v>
      </c>
      <c r="AY6" s="4">
        <v>5.3213897718897296E11</v>
      </c>
      <c r="AZ6" s="4">
        <v>6.115617752650403E11</v>
      </c>
      <c r="BA6" s="4">
        <v>6.662911012407129E11</v>
      </c>
      <c r="BB6" s="4">
        <v>6.692327278874275E11</v>
      </c>
      <c r="BC6" s="4">
        <v>8.036886063776525E11</v>
      </c>
      <c r="BD6" s="4">
        <v>8.962560754791737E11</v>
      </c>
      <c r="BE6" s="4">
        <v>9.131973741455015E11</v>
      </c>
      <c r="BF6" s="4">
        <v>9.276554653123412E11</v>
      </c>
      <c r="BG6" s="4">
        <v>9.563186826041387E11</v>
      </c>
      <c r="BH6" s="4">
        <v>8.930997203250138E11</v>
      </c>
      <c r="BI6" s="4">
        <v>8.547519394665697E11</v>
      </c>
      <c r="BJ6" s="4">
        <v>9.622689908538507E11</v>
      </c>
      <c r="BK6" s="4">
        <v>9.840320278955211E11</v>
      </c>
      <c r="BL6" s="4">
        <v>9.778092411887706E11</v>
      </c>
      <c r="BM6" s="4">
        <v>8.984740721503525E11</v>
      </c>
    </row>
    <row r="7" ht="12.75" customHeight="1">
      <c r="A7" s="4" t="s">
        <v>449</v>
      </c>
      <c r="B7" s="4" t="s">
        <v>450</v>
      </c>
      <c r="C7" s="4" t="s">
        <v>445</v>
      </c>
      <c r="D7" s="4" t="s">
        <v>446</v>
      </c>
      <c r="E7" s="4">
        <v>5.377778111111112E8</v>
      </c>
      <c r="F7" s="4">
        <v>5.488888955555556E8</v>
      </c>
      <c r="G7" s="4">
        <v>5.466666777777778E8</v>
      </c>
      <c r="H7" s="4">
        <v>7.51111191111111E8</v>
      </c>
      <c r="I7" s="4">
        <v>8.000000444444444E8</v>
      </c>
      <c r="J7" s="4">
        <v>1.0066666377777778E9</v>
      </c>
      <c r="K7" s="4">
        <v>1.3999999666666667E9</v>
      </c>
      <c r="L7" s="4">
        <v>1.6733334177777777E9</v>
      </c>
      <c r="M7" s="4">
        <v>1.3733333666666667E9</v>
      </c>
      <c r="N7" s="4">
        <v>1.4088889222222223E9</v>
      </c>
      <c r="O7" s="4">
        <v>1.7488865955555556E9</v>
      </c>
      <c r="P7" s="4">
        <v>1.8311089711111112E9</v>
      </c>
      <c r="Q7" s="4">
        <v>1.5955554755555556E9</v>
      </c>
      <c r="R7" s="4">
        <v>1.7333332644444444E9</v>
      </c>
      <c r="S7" s="4">
        <v>2.1555554977777777E9</v>
      </c>
      <c r="T7" s="4">
        <v>2.3666666155555553E9</v>
      </c>
      <c r="U7" s="4">
        <v>2.5555555666666665E9</v>
      </c>
      <c r="V7" s="4">
        <v>2.9533334177777777E9</v>
      </c>
      <c r="W7" s="4">
        <v>3.300000108888889E9</v>
      </c>
      <c r="X7" s="4">
        <v>3.697940409610984E9</v>
      </c>
      <c r="Y7" s="4">
        <v>3.641723321995465E9</v>
      </c>
      <c r="Z7" s="4">
        <v>3.478787909090909E9</v>
      </c>
      <c r="AU7" s="4">
        <v>4.055179566349814E9</v>
      </c>
      <c r="AV7" s="4">
        <v>4.515558808109944E9</v>
      </c>
      <c r="AW7" s="4">
        <v>5.226778808892088E9</v>
      </c>
      <c r="AX7" s="4">
        <v>6.209137624771814E9</v>
      </c>
      <c r="AY7" s="4">
        <v>6.971285594680126E9</v>
      </c>
      <c r="AZ7" s="4">
        <v>9.74787953186311E9</v>
      </c>
      <c r="BA7" s="4">
        <v>1.010922581366957E10</v>
      </c>
      <c r="BB7" s="4">
        <v>1.2439087076766651E10</v>
      </c>
      <c r="BC7" s="4">
        <v>1.585657473144105E10</v>
      </c>
      <c r="BD7" s="4">
        <v>1.7804292964104454E10</v>
      </c>
      <c r="BE7" s="4">
        <v>2.000159850570422E10</v>
      </c>
      <c r="BF7" s="4">
        <v>2.056106955821524E10</v>
      </c>
      <c r="BG7" s="4">
        <v>2.048488511973478E10</v>
      </c>
      <c r="BH7" s="4">
        <v>1.990711141899383E10</v>
      </c>
      <c r="BI7" s="4">
        <v>1.801774907363616E10</v>
      </c>
      <c r="BJ7" s="4">
        <v>1.886994567842154E10</v>
      </c>
      <c r="BK7" s="4">
        <v>1.835388112952457E10</v>
      </c>
      <c r="BL7" s="4">
        <v>1.9291104007613544E10</v>
      </c>
      <c r="BM7" s="4">
        <v>1.9807067268108387E10</v>
      </c>
    </row>
    <row r="8" ht="12.75" customHeight="1">
      <c r="A8" s="4" t="s">
        <v>451</v>
      </c>
      <c r="B8" s="4" t="s">
        <v>452</v>
      </c>
      <c r="C8" s="4" t="s">
        <v>445</v>
      </c>
      <c r="D8" s="4" t="s">
        <v>446</v>
      </c>
      <c r="E8" s="4">
        <v>1.040732164035391E10</v>
      </c>
      <c r="F8" s="4">
        <v>1.1131302981479044E10</v>
      </c>
      <c r="G8" s="4">
        <v>1.1946843968962831E10</v>
      </c>
      <c r="H8" s="4">
        <v>1.2680220415260138E10</v>
      </c>
      <c r="I8" s="4">
        <v>1.3842621612173286E10</v>
      </c>
      <c r="J8" s="4">
        <v>1.4866816736920338E10</v>
      </c>
      <c r="K8" s="4">
        <v>1.5837474342612017E10</v>
      </c>
      <c r="L8" s="4">
        <v>1.4430648806726707E10</v>
      </c>
      <c r="M8" s="4">
        <v>1.4884699923350948E10</v>
      </c>
      <c r="N8" s="4">
        <v>1.6887028427893515E10</v>
      </c>
      <c r="O8" s="4">
        <v>2.3511477699803955E10</v>
      </c>
      <c r="P8" s="4">
        <v>2.0838908163478195E10</v>
      </c>
      <c r="Q8" s="4">
        <v>2.527234067787188E10</v>
      </c>
      <c r="R8" s="4">
        <v>3.1282962685668205E10</v>
      </c>
      <c r="S8" s="4">
        <v>4.422741216210584E10</v>
      </c>
      <c r="T8" s="4">
        <v>5.1459772973114586E10</v>
      </c>
      <c r="U8" s="4">
        <v>6.214755547380591E10</v>
      </c>
      <c r="V8" s="4">
        <v>6.533410452829335E10</v>
      </c>
      <c r="W8" s="4">
        <v>7.122052503283427E10</v>
      </c>
      <c r="X8" s="4">
        <v>8.86543143978093E10</v>
      </c>
      <c r="Y8" s="4">
        <v>1.120640635009516E11</v>
      </c>
      <c r="Z8" s="4">
        <v>2.110651840096771E11</v>
      </c>
      <c r="AA8" s="4">
        <v>1.8721844813339954E11</v>
      </c>
      <c r="AB8" s="4">
        <v>1.381555865962372E11</v>
      </c>
      <c r="AC8" s="4">
        <v>1.1429607782817981E11</v>
      </c>
      <c r="AD8" s="4">
        <v>1.1654134640057365E11</v>
      </c>
      <c r="AE8" s="4">
        <v>1.0752897202610324E11</v>
      </c>
      <c r="AF8" s="4">
        <v>1.1035402526094592E11</v>
      </c>
      <c r="AG8" s="4">
        <v>1.0897531710385283E11</v>
      </c>
      <c r="AH8" s="4">
        <v>1.017985377874193E11</v>
      </c>
      <c r="AI8" s="4">
        <v>1.2183773728017686E11</v>
      </c>
      <c r="AJ8" s="4">
        <v>1.1749140247334955E11</v>
      </c>
      <c r="AK8" s="4">
        <v>1.1831683602112799E11</v>
      </c>
      <c r="AL8" s="4">
        <v>9.718677368365593E10</v>
      </c>
      <c r="AM8" s="4">
        <v>8.569305581376024E10</v>
      </c>
      <c r="AN8" s="4">
        <v>1.0740301795385313E11</v>
      </c>
      <c r="AO8" s="4">
        <v>1.1904357628576686E11</v>
      </c>
      <c r="AP8" s="4">
        <v>1.199832655233799E11</v>
      </c>
      <c r="AQ8" s="4">
        <v>1.2262130310493214E11</v>
      </c>
      <c r="AR8" s="4">
        <v>1.3019865501355104E11</v>
      </c>
      <c r="AS8" s="4">
        <v>1.3415016163326236E11</v>
      </c>
      <c r="AT8" s="4">
        <v>1.418625457776619E11</v>
      </c>
      <c r="AU8" s="4">
        <v>1.705318948044683E11</v>
      </c>
      <c r="AV8" s="4">
        <v>1.973841660426142E11</v>
      </c>
      <c r="AW8" s="4">
        <v>2.4585645911175192E11</v>
      </c>
      <c r="AX8" s="4">
        <v>3.0211079297406775E11</v>
      </c>
      <c r="AY8" s="4">
        <v>3.84336309536004E11</v>
      </c>
      <c r="AZ8" s="4">
        <v>4.518660765681138E11</v>
      </c>
      <c r="BA8" s="4">
        <v>5.530312461700303E11</v>
      </c>
      <c r="BB8" s="4">
        <v>4.9254583317088947E11</v>
      </c>
      <c r="BC8" s="4">
        <v>5.802172671501539E11</v>
      </c>
      <c r="BD8" s="4">
        <v>6.584282498668843E11</v>
      </c>
      <c r="BE8" s="4">
        <v>7.169352317510708E11</v>
      </c>
      <c r="BF8" s="4">
        <v>8.078189496991409E11</v>
      </c>
      <c r="BG8" s="4">
        <v>8.469430795134724E11</v>
      </c>
      <c r="BH8" s="4">
        <v>7.574920806996476E11</v>
      </c>
      <c r="BI8" s="4">
        <v>6.874847284755863E11</v>
      </c>
      <c r="BJ8" s="4">
        <v>6.809890951007804E11</v>
      </c>
      <c r="BK8" s="4">
        <v>7.381312793819724E11</v>
      </c>
      <c r="BL8" s="4">
        <v>7.920789238876718E11</v>
      </c>
      <c r="BM8" s="4">
        <v>7.865849751435819E11</v>
      </c>
    </row>
    <row r="9" ht="12.75" customHeight="1">
      <c r="A9" s="4" t="s">
        <v>453</v>
      </c>
      <c r="B9" s="4" t="s">
        <v>454</v>
      </c>
      <c r="C9" s="4" t="s">
        <v>445</v>
      </c>
      <c r="D9" s="4" t="s">
        <v>446</v>
      </c>
      <c r="Y9" s="4">
        <v>5.934073603548494E9</v>
      </c>
      <c r="Z9" s="4">
        <v>5.553824463822742E9</v>
      </c>
      <c r="AA9" s="4">
        <v>5.553824463822742E9</v>
      </c>
      <c r="AB9" s="4">
        <v>5.787823808695652E9</v>
      </c>
      <c r="AC9" s="4">
        <v>6.135166254240803E9</v>
      </c>
      <c r="AD9" s="4">
        <v>7.558613007906354E9</v>
      </c>
      <c r="AE9" s="4">
        <v>7.076793822602006E9</v>
      </c>
      <c r="AF9" s="4">
        <v>8.089279284722407E9</v>
      </c>
      <c r="AG9" s="4">
        <v>8.775116269167223E9</v>
      </c>
      <c r="AH9" s="4">
        <v>1.0207922517183947E10</v>
      </c>
      <c r="AI9" s="4">
        <v>1.1236275842735785E10</v>
      </c>
      <c r="AM9" s="4">
        <v>3.3905E9</v>
      </c>
      <c r="AN9" s="4">
        <v>5.561222222222222E9</v>
      </c>
      <c r="AO9" s="4">
        <v>7.5269639639639635E9</v>
      </c>
      <c r="AP9" s="4">
        <v>7.64971615720524E9</v>
      </c>
      <c r="AQ9" s="4">
        <v>6.506619144602852E9</v>
      </c>
      <c r="AR9" s="4">
        <v>6.15293653921955E9</v>
      </c>
      <c r="AS9" s="4">
        <v>9.129634978337732E9</v>
      </c>
      <c r="AT9" s="4">
        <v>8.936063723201212E9</v>
      </c>
      <c r="AU9" s="4">
        <v>1.5285594828417973E10</v>
      </c>
      <c r="AV9" s="4">
        <v>1.781270529432501E10</v>
      </c>
      <c r="AW9" s="4">
        <v>2.3552052407548832E10</v>
      </c>
      <c r="AX9" s="4">
        <v>3.697091869925229E10</v>
      </c>
      <c r="AY9" s="4">
        <v>5.238100689203801E10</v>
      </c>
      <c r="AZ9" s="4">
        <v>6.526645208138596E10</v>
      </c>
      <c r="BA9" s="4">
        <v>8.853861120514331E10</v>
      </c>
      <c r="BB9" s="4">
        <v>7.0307163678238E10</v>
      </c>
      <c r="BC9" s="4">
        <v>8.37994966112004E10</v>
      </c>
      <c r="BD9" s="4">
        <v>1.117896864644413E11</v>
      </c>
      <c r="BE9" s="4">
        <v>1.2805285364310555E11</v>
      </c>
      <c r="BF9" s="4">
        <v>1.3670986283119368E11</v>
      </c>
      <c r="BG9" s="4">
        <v>1.4571220031250507E11</v>
      </c>
      <c r="BH9" s="4">
        <v>1.1619364912415137E11</v>
      </c>
      <c r="BI9" s="4">
        <v>1.0112385109045537E11</v>
      </c>
      <c r="BJ9" s="4">
        <v>1.221238223335905E11</v>
      </c>
      <c r="BK9" s="4">
        <v>1.0135323078459373E11</v>
      </c>
      <c r="BL9" s="4">
        <v>8.941719034125328E10</v>
      </c>
      <c r="BM9" s="4">
        <v>6.230691344429173E10</v>
      </c>
    </row>
    <row r="10" ht="12.75" customHeight="1">
      <c r="A10" s="4" t="s">
        <v>455</v>
      </c>
      <c r="B10" s="4" t="s">
        <v>456</v>
      </c>
      <c r="C10" s="4" t="s">
        <v>445</v>
      </c>
      <c r="D10" s="4" t="s">
        <v>446</v>
      </c>
      <c r="AC10" s="4">
        <v>1.8573380118548822E9</v>
      </c>
      <c r="AD10" s="4">
        <v>1.8970501334201543E9</v>
      </c>
      <c r="AE10" s="4">
        <v>2.09732625E9</v>
      </c>
      <c r="AF10" s="4">
        <v>2.0807962499999998E9</v>
      </c>
      <c r="AG10" s="4">
        <v>2.05123625E9</v>
      </c>
      <c r="AH10" s="4">
        <v>2.25309E9</v>
      </c>
      <c r="AI10" s="4">
        <v>2.02855375E9</v>
      </c>
      <c r="AJ10" s="4">
        <v>1.0995590277777777E9</v>
      </c>
      <c r="AK10" s="4">
        <v>6.521749908373039E8</v>
      </c>
      <c r="AL10" s="4">
        <v>1.1853154684629517E9</v>
      </c>
      <c r="AM10" s="4">
        <v>1.880951520397196E9</v>
      </c>
      <c r="AN10" s="4">
        <v>2.392764853421074E9</v>
      </c>
      <c r="AO10" s="4">
        <v>3.1996425799697413E9</v>
      </c>
      <c r="AP10" s="4">
        <v>2.2585156100886164E9</v>
      </c>
      <c r="AQ10" s="4">
        <v>2.545967253241598E9</v>
      </c>
      <c r="AR10" s="4">
        <v>3.212119044170891E9</v>
      </c>
      <c r="AS10" s="4">
        <v>3.480355188600633E9</v>
      </c>
      <c r="AT10" s="4">
        <v>3.922099470973131E9</v>
      </c>
      <c r="AU10" s="4">
        <v>4.348070165192606E9</v>
      </c>
      <c r="AV10" s="4">
        <v>5.611492282865817E9</v>
      </c>
      <c r="AW10" s="4">
        <v>7.184681398569796E9</v>
      </c>
      <c r="AX10" s="4">
        <v>8.052075642107814E9</v>
      </c>
      <c r="AY10" s="4">
        <v>8.896073938314066E9</v>
      </c>
      <c r="AZ10" s="4">
        <v>1.0677321490380735E10</v>
      </c>
      <c r="BA10" s="4">
        <v>1.2881354103839819E10</v>
      </c>
      <c r="BB10" s="4">
        <v>1.2044223352541271E10</v>
      </c>
      <c r="BC10" s="4">
        <v>1.1926928505523073E10</v>
      </c>
      <c r="BD10" s="4">
        <v>1.2890765324225588E10</v>
      </c>
      <c r="BE10" s="4">
        <v>1.2319830252476793E10</v>
      </c>
      <c r="BF10" s="4">
        <v>1.2776217194792807E10</v>
      </c>
      <c r="BG10" s="4">
        <v>1.3228144008342813E10</v>
      </c>
      <c r="BH10" s="4">
        <v>1.138684631915892E10</v>
      </c>
      <c r="BI10" s="4">
        <v>1.186120079747065E10</v>
      </c>
      <c r="BJ10" s="4">
        <v>1.3019693450881613E10</v>
      </c>
      <c r="BK10" s="4">
        <v>1.5147020535386873E10</v>
      </c>
      <c r="BL10" s="4">
        <v>1.52866125726895E10</v>
      </c>
      <c r="BM10" s="4">
        <v>1.4799615097100782E10</v>
      </c>
    </row>
    <row r="11" ht="12.75" customHeight="1">
      <c r="A11" s="4" t="s">
        <v>457</v>
      </c>
      <c r="B11" s="4" t="s">
        <v>458</v>
      </c>
      <c r="C11" s="4" t="s">
        <v>445</v>
      </c>
      <c r="D11" s="4" t="s">
        <v>446</v>
      </c>
      <c r="O11" s="4">
        <v>7.861920608509627E7</v>
      </c>
      <c r="P11" s="4">
        <v>8.940982035928144E7</v>
      </c>
      <c r="Q11" s="4">
        <v>1.1340823194408491E8</v>
      </c>
      <c r="R11" s="4">
        <v>1.508201027984009E8</v>
      </c>
      <c r="S11" s="4">
        <v>1.8655869627920392E8</v>
      </c>
      <c r="T11" s="4">
        <v>2.2012724637681162E8</v>
      </c>
      <c r="U11" s="4">
        <v>2.272810246207411E8</v>
      </c>
      <c r="V11" s="4">
        <v>2.5402015334063527E8</v>
      </c>
      <c r="W11" s="4">
        <v>3.080088975694445E8</v>
      </c>
      <c r="X11" s="4">
        <v>4.1157833415964305E8</v>
      </c>
      <c r="Y11" s="4">
        <v>4.464161058250174E8</v>
      </c>
      <c r="Z11" s="4">
        <v>3.889587313029375E8</v>
      </c>
      <c r="AA11" s="4">
        <v>3.758959563834621E8</v>
      </c>
      <c r="AB11" s="4">
        <v>3.278618329466357E8</v>
      </c>
      <c r="AC11" s="4">
        <v>3.3007068929828197E8</v>
      </c>
      <c r="AD11" s="4">
        <v>3.4673796477495104E8</v>
      </c>
      <c r="AE11" s="4">
        <v>4.820005940358798E8</v>
      </c>
      <c r="AF11" s="4">
        <v>6.11316399407088E8</v>
      </c>
      <c r="AG11" s="4">
        <v>7.214259391515498E8</v>
      </c>
      <c r="AH11" s="4">
        <v>7.954493323963457E8</v>
      </c>
      <c r="AI11" s="4">
        <v>1.0290484818805093E9</v>
      </c>
      <c r="AJ11" s="4">
        <v>1.106928582866293E9</v>
      </c>
      <c r="AK11" s="4">
        <v>1.2100136518771331E9</v>
      </c>
      <c r="AL11" s="4">
        <v>1.0070257550006536E9</v>
      </c>
      <c r="AM11" s="4">
        <v>1.017549124332381E9</v>
      </c>
      <c r="AN11" s="4">
        <v>1.1787389911929545E9</v>
      </c>
      <c r="AO11" s="4">
        <v>1.2239453566268225E9</v>
      </c>
      <c r="AP11" s="4">
        <v>1.1805972727272727E9</v>
      </c>
      <c r="AQ11" s="4">
        <v>1.211932397817129E9</v>
      </c>
      <c r="AR11" s="4">
        <v>1.239876305135308E9</v>
      </c>
      <c r="AS11" s="4">
        <v>1.4290491984521837E9</v>
      </c>
      <c r="AT11" s="4">
        <v>1.5469261744966445E9</v>
      </c>
      <c r="AU11" s="4">
        <v>1.7559100319969885E9</v>
      </c>
      <c r="AV11" s="4">
        <v>2.3617268623024826E9</v>
      </c>
      <c r="AW11" s="4">
        <v>2.89492177799851E9</v>
      </c>
      <c r="AX11" s="4">
        <v>3.1599054843924885E9</v>
      </c>
      <c r="AY11" s="4">
        <v>3.4564421026220045E9</v>
      </c>
      <c r="AZ11" s="4">
        <v>3.95260060224473E9</v>
      </c>
      <c r="BA11" s="4">
        <v>4.085630584444119E9</v>
      </c>
      <c r="BB11" s="4">
        <v>3.674409558210614E9</v>
      </c>
      <c r="BC11" s="4">
        <v>3.4499668566883206E9</v>
      </c>
      <c r="BD11" s="4">
        <v>3.6292037861915364E9</v>
      </c>
      <c r="BE11" s="4">
        <v>3.1888089425671334E9</v>
      </c>
      <c r="BF11" s="4">
        <v>3.1937043432062693E9</v>
      </c>
      <c r="BG11" s="4">
        <v>3.271808157300385E9</v>
      </c>
      <c r="BH11" s="4">
        <v>2.7898701875069346E9</v>
      </c>
      <c r="BI11" s="4">
        <v>2.896679211866283E9</v>
      </c>
      <c r="BJ11" s="4">
        <v>3.000180750112969E9</v>
      </c>
      <c r="BK11" s="4">
        <v>3.2183160132262635E9</v>
      </c>
      <c r="BL11" s="4">
        <v>3.155065487518191E9</v>
      </c>
    </row>
    <row r="12" ht="12.75" customHeight="1">
      <c r="A12" s="4" t="s">
        <v>459</v>
      </c>
      <c r="B12" s="4" t="s">
        <v>460</v>
      </c>
      <c r="C12" s="4" t="s">
        <v>445</v>
      </c>
      <c r="D12" s="4" t="s">
        <v>446</v>
      </c>
      <c r="M12" s="4">
        <v>3.541438386977339E10</v>
      </c>
      <c r="N12" s="4">
        <v>3.888521705632532E10</v>
      </c>
      <c r="O12" s="4">
        <v>4.378765610792661E10</v>
      </c>
      <c r="P12" s="4">
        <v>5.0670121241775116E10</v>
      </c>
      <c r="Q12" s="4">
        <v>6.043806865576289E10</v>
      </c>
      <c r="R12" s="4">
        <v>7.64811195251305E10</v>
      </c>
      <c r="S12" s="4">
        <v>1.4459142624458667E11</v>
      </c>
      <c r="T12" s="4">
        <v>1.6017298671000034E11</v>
      </c>
      <c r="U12" s="4">
        <v>1.989931541817404E11</v>
      </c>
      <c r="V12" s="4">
        <v>2.2914676977167902E11</v>
      </c>
      <c r="W12" s="4">
        <v>2.5163243524666846E11</v>
      </c>
      <c r="X12" s="4">
        <v>3.4054051115763324E11</v>
      </c>
      <c r="Y12" s="4">
        <v>4.607883054544245E11</v>
      </c>
      <c r="Z12" s="4">
        <v>4.753540824413387E11</v>
      </c>
      <c r="AA12" s="4">
        <v>4.463038675456494E11</v>
      </c>
      <c r="AB12" s="4">
        <v>4.196485896040263E11</v>
      </c>
      <c r="AC12" s="4">
        <v>4.2566486989473114E11</v>
      </c>
      <c r="AD12" s="4">
        <v>4.213369331301147E11</v>
      </c>
      <c r="AE12" s="4">
        <v>4.022717616307271E11</v>
      </c>
      <c r="AF12" s="4">
        <v>4.2892995991383276E11</v>
      </c>
      <c r="AG12" s="4">
        <v>4.2192103509997003E11</v>
      </c>
      <c r="AH12" s="4">
        <v>4.424278536363132E11</v>
      </c>
      <c r="AI12" s="4">
        <v>6.125105851293751E11</v>
      </c>
      <c r="AJ12" s="4">
        <v>4.249425583159497E11</v>
      </c>
      <c r="AK12" s="4">
        <v>4.549377452741107E11</v>
      </c>
      <c r="AL12" s="4">
        <v>4.605704267820192E11</v>
      </c>
      <c r="AM12" s="4">
        <v>4.737180201938959E11</v>
      </c>
      <c r="AN12" s="4">
        <v>5.175856940763153E11</v>
      </c>
      <c r="AO12" s="4">
        <v>5.675232887754967E11</v>
      </c>
      <c r="AP12" s="4">
        <v>6.115725090240243E11</v>
      </c>
      <c r="AQ12" s="4">
        <v>5.903984818118389E11</v>
      </c>
      <c r="AR12" s="4">
        <v>6.569944459956725E11</v>
      </c>
      <c r="AS12" s="4">
        <v>7.562064108830471E11</v>
      </c>
      <c r="AT12" s="4">
        <v>7.31690721592834E11</v>
      </c>
      <c r="AU12" s="4">
        <v>7.32197408473793E11</v>
      </c>
      <c r="AV12" s="4">
        <v>8.118171198559147E11</v>
      </c>
      <c r="AW12" s="4">
        <v>9.651107633048014E11</v>
      </c>
      <c r="AX12" s="4">
        <v>1.1861382126433503E12</v>
      </c>
      <c r="AY12" s="4">
        <v>1.4059147685891748E12</v>
      </c>
      <c r="AZ12" s="4">
        <v>1.639464200014747E12</v>
      </c>
      <c r="BA12" s="4">
        <v>2.0810374777972842E12</v>
      </c>
      <c r="BB12" s="4">
        <v>1.7957316893100874E12</v>
      </c>
      <c r="BC12" s="4">
        <v>2.111125616635671E12</v>
      </c>
      <c r="BD12" s="4">
        <v>2.4949233452749062E12</v>
      </c>
      <c r="BE12" s="4">
        <v>2.769083177301962E12</v>
      </c>
      <c r="BF12" s="4">
        <v>2.849688199794266E12</v>
      </c>
      <c r="BG12" s="4">
        <v>2.884648185179869E12</v>
      </c>
      <c r="BH12" s="4">
        <v>2.5132084084013423E12</v>
      </c>
      <c r="BI12" s="4">
        <v>2.4619670826288525E12</v>
      </c>
      <c r="BJ12" s="4">
        <v>2.5110648134641426E12</v>
      </c>
      <c r="BK12" s="4">
        <v>2.7580010198067173E12</v>
      </c>
      <c r="BL12" s="4">
        <v>2.8111822274708555E12</v>
      </c>
      <c r="BM12" s="4">
        <v>2.5301857923470415E12</v>
      </c>
    </row>
    <row r="13" ht="12.75" customHeight="1">
      <c r="A13" s="4" t="s">
        <v>461</v>
      </c>
      <c r="B13" s="4" t="s">
        <v>462</v>
      </c>
      <c r="C13" s="4" t="s">
        <v>445</v>
      </c>
      <c r="D13" s="4" t="s">
        <v>446</v>
      </c>
      <c r="T13" s="4">
        <v>1.4720672506500391E10</v>
      </c>
      <c r="U13" s="4">
        <v>1.9213022691052593E10</v>
      </c>
      <c r="V13" s="4">
        <v>2.487177516460431E10</v>
      </c>
      <c r="W13" s="4">
        <v>2.3775831783426327E10</v>
      </c>
      <c r="X13" s="4">
        <v>3.122546321775821E10</v>
      </c>
      <c r="Y13" s="4">
        <v>4.359874844904785E10</v>
      </c>
      <c r="Z13" s="4">
        <v>4.933342413511305E10</v>
      </c>
      <c r="AA13" s="4">
        <v>4.662271860528467E10</v>
      </c>
      <c r="AB13" s="4">
        <v>4.2803323345137566E10</v>
      </c>
      <c r="AC13" s="4">
        <v>4.180795423590302E10</v>
      </c>
      <c r="AD13" s="4">
        <v>4.060365023154454E10</v>
      </c>
      <c r="AE13" s="4">
        <v>3.394361209479706E10</v>
      </c>
      <c r="AF13" s="4">
        <v>3.638490874421139E10</v>
      </c>
      <c r="AG13" s="4">
        <v>3.6275674203214386E10</v>
      </c>
      <c r="AH13" s="4">
        <v>4.1464995913919914E10</v>
      </c>
      <c r="AI13" s="4">
        <v>5.070144374829747E10</v>
      </c>
      <c r="AJ13" s="4">
        <v>5.1552165622446205E10</v>
      </c>
      <c r="AK13" s="4">
        <v>5.4239171887769005E10</v>
      </c>
      <c r="AL13" s="4">
        <v>5.562517025333697E10</v>
      </c>
      <c r="AM13" s="4">
        <v>5.930509397984201E10</v>
      </c>
      <c r="AN13" s="4">
        <v>6.574366657586489E10</v>
      </c>
      <c r="AO13" s="4">
        <v>7.357123399618633E10</v>
      </c>
      <c r="AP13" s="4">
        <v>7.883900844456552E10</v>
      </c>
      <c r="AQ13" s="4">
        <v>7.567433628318584E10</v>
      </c>
      <c r="AR13" s="4">
        <v>8.444547311095984E10</v>
      </c>
      <c r="AS13" s="4">
        <v>1.0433737236215112E11</v>
      </c>
      <c r="AT13" s="4">
        <v>1.0331164057181757E11</v>
      </c>
      <c r="AU13" s="4">
        <v>1.0981620149761743E11</v>
      </c>
      <c r="AV13" s="4">
        <v>1.2434635806671205E11</v>
      </c>
      <c r="AW13" s="4">
        <v>1.4782437031994556E11</v>
      </c>
      <c r="AX13" s="4">
        <v>1.8061746796460178E11</v>
      </c>
      <c r="AY13" s="4">
        <v>2.2211654186521445E11</v>
      </c>
      <c r="AZ13" s="4">
        <v>2.5791613342409802E11</v>
      </c>
      <c r="BA13" s="4">
        <v>3.154746157385977E11</v>
      </c>
      <c r="BB13" s="4">
        <v>2.5354735874744727E11</v>
      </c>
      <c r="BC13" s="4">
        <v>2.897873383253914E11</v>
      </c>
      <c r="BD13" s="4">
        <v>3.506660313138189E11</v>
      </c>
      <c r="BE13" s="4">
        <v>3.745906058543227E11</v>
      </c>
      <c r="BF13" s="4">
        <v>3.901075561606535E11</v>
      </c>
      <c r="BG13" s="4">
        <v>4.0313710006807355E11</v>
      </c>
      <c r="BH13" s="4">
        <v>3.581350578624915E11</v>
      </c>
      <c r="BI13" s="4">
        <v>3.5704506466984344E11</v>
      </c>
      <c r="BJ13" s="4">
        <v>3.8560550684819604E11</v>
      </c>
      <c r="BK13" s="4">
        <v>4.2221504359428186E11</v>
      </c>
      <c r="BL13" s="4">
        <v>4.211422679373724E11</v>
      </c>
    </row>
    <row r="14" ht="12.75" customHeight="1">
      <c r="A14" s="4" t="s">
        <v>463</v>
      </c>
      <c r="B14" s="4" t="s">
        <v>464</v>
      </c>
      <c r="C14" s="4" t="s">
        <v>445</v>
      </c>
      <c r="D14" s="4" t="s">
        <v>446</v>
      </c>
      <c r="G14" s="4">
        <v>2.4450604877608116E10</v>
      </c>
      <c r="H14" s="4">
        <v>1.827212366447152E10</v>
      </c>
      <c r="I14" s="4">
        <v>2.560524938175971E10</v>
      </c>
      <c r="J14" s="4">
        <v>2.834470596663891E10</v>
      </c>
      <c r="K14" s="4">
        <v>2.863047472790226E10</v>
      </c>
      <c r="L14" s="4">
        <v>2.425666755325692E10</v>
      </c>
      <c r="M14" s="4">
        <v>2.6436857247498184E10</v>
      </c>
      <c r="N14" s="4">
        <v>3.125628454361548E10</v>
      </c>
      <c r="O14" s="4">
        <v>3.158421036554465E10</v>
      </c>
      <c r="P14" s="4">
        <v>3.3293199095488117E10</v>
      </c>
      <c r="Q14" s="4">
        <v>3.473300053628621E10</v>
      </c>
      <c r="R14" s="4">
        <v>5.254400011690373E10</v>
      </c>
      <c r="S14" s="4">
        <v>7.243677734245541E10</v>
      </c>
      <c r="T14" s="4">
        <v>5.24386479219226E10</v>
      </c>
      <c r="U14" s="4">
        <v>5.116949989077222E10</v>
      </c>
      <c r="V14" s="4">
        <v>5.6781000100944824E10</v>
      </c>
      <c r="W14" s="4">
        <v>5.808287015626343E10</v>
      </c>
      <c r="X14" s="4">
        <v>6.925232895337886E10</v>
      </c>
      <c r="Y14" s="4">
        <v>7.696192374194786E10</v>
      </c>
      <c r="Z14" s="4">
        <v>7.867684236642133E10</v>
      </c>
      <c r="AA14" s="4">
        <v>8.430748683672401E10</v>
      </c>
      <c r="AB14" s="4">
        <v>1.0397910677791101E11</v>
      </c>
      <c r="AC14" s="4">
        <v>7.909200199803204E10</v>
      </c>
      <c r="AD14" s="4">
        <v>8.84166689002596E10</v>
      </c>
      <c r="AE14" s="4">
        <v>1.1093444276269357E11</v>
      </c>
      <c r="AF14" s="4">
        <v>1.1110619135819745E11</v>
      </c>
      <c r="AG14" s="4">
        <v>1.2620681719609116E11</v>
      </c>
      <c r="AH14" s="4">
        <v>7.663689803647118E10</v>
      </c>
      <c r="AI14" s="4">
        <v>1.413523687146913E11</v>
      </c>
      <c r="AJ14" s="4">
        <v>1.8971998426848453E11</v>
      </c>
      <c r="AK14" s="4">
        <v>2.2878861720169592E11</v>
      </c>
      <c r="AL14" s="4">
        <v>2.36741715015015E11</v>
      </c>
      <c r="AM14" s="4">
        <v>2.5744E11</v>
      </c>
      <c r="AN14" s="4">
        <v>2.5803175E11</v>
      </c>
      <c r="AO14" s="4">
        <v>2.7214975E11</v>
      </c>
      <c r="AP14" s="4">
        <v>2.92859E11</v>
      </c>
      <c r="AQ14" s="4">
        <v>2.9894825E11</v>
      </c>
      <c r="AR14" s="4">
        <v>2.83523E11</v>
      </c>
      <c r="AS14" s="4">
        <v>2.8420375E11</v>
      </c>
      <c r="AT14" s="4">
        <v>2.6869675E11</v>
      </c>
      <c r="AU14" s="4">
        <v>9.77240042518602E10</v>
      </c>
      <c r="AV14" s="4">
        <v>1.2758697349217664E11</v>
      </c>
      <c r="AW14" s="4">
        <v>1.6465793045278662E11</v>
      </c>
      <c r="AX14" s="4">
        <v>1.9873709501228165E11</v>
      </c>
      <c r="AY14" s="4">
        <v>2.325572608173077E11</v>
      </c>
      <c r="AZ14" s="4">
        <v>2.87530508430568E11</v>
      </c>
      <c r="BA14" s="4">
        <v>3.6155803711041925E11</v>
      </c>
      <c r="BB14" s="4">
        <v>3.329764845776189E11</v>
      </c>
      <c r="BC14" s="4">
        <v>4.236274220924897E11</v>
      </c>
      <c r="BD14" s="4">
        <v>5.3016328157465753E11</v>
      </c>
      <c r="BE14" s="4">
        <v>5.45982375701128E11</v>
      </c>
      <c r="BF14" s="4">
        <v>5.520251402522463E11</v>
      </c>
      <c r="BG14" s="4">
        <v>5.263196737316383E11</v>
      </c>
      <c r="BH14" s="4">
        <v>5.947492854132124E11</v>
      </c>
      <c r="BI14" s="4">
        <v>5.575313762179669E11</v>
      </c>
      <c r="BJ14" s="4">
        <v>6.436286653021549E11</v>
      </c>
      <c r="BK14" s="4">
        <v>5.176267004128849E11</v>
      </c>
      <c r="BL14" s="4">
        <v>4.4544517745945306E11</v>
      </c>
      <c r="BM14" s="4">
        <v>3.8306697765356006E11</v>
      </c>
    </row>
    <row r="15" ht="12.75" customHeight="1">
      <c r="A15" s="4" t="s">
        <v>465</v>
      </c>
      <c r="B15" s="4" t="s">
        <v>466</v>
      </c>
      <c r="C15" s="4" t="s">
        <v>445</v>
      </c>
      <c r="D15" s="4" t="s">
        <v>446</v>
      </c>
      <c r="AI15" s="4">
        <v>2.2568388576099715E9</v>
      </c>
      <c r="AJ15" s="4">
        <v>2.0698701298701298E9</v>
      </c>
      <c r="AK15" s="4">
        <v>1.272835453426344E9</v>
      </c>
      <c r="AL15" s="4">
        <v>1.2013128292752385E9</v>
      </c>
      <c r="AM15" s="4">
        <v>1.3151586366755345E9</v>
      </c>
      <c r="AN15" s="4">
        <v>1.4683174352014842E9</v>
      </c>
      <c r="AO15" s="4">
        <v>1.5969689462370784E9</v>
      </c>
      <c r="AP15" s="4">
        <v>1.6394924447615163E9</v>
      </c>
      <c r="AQ15" s="4">
        <v>1.8937264372646184E9</v>
      </c>
      <c r="AR15" s="4">
        <v>1.8454821730273242E9</v>
      </c>
      <c r="AS15" s="4">
        <v>1.9115636688500648E9</v>
      </c>
      <c r="AT15" s="4">
        <v>2.118467913378734E9</v>
      </c>
      <c r="AU15" s="4">
        <v>2.376335048399756E9</v>
      </c>
      <c r="AV15" s="4">
        <v>2.8070610086908445E9</v>
      </c>
      <c r="AW15" s="4">
        <v>3.5766152404161587E9</v>
      </c>
      <c r="AX15" s="4">
        <v>4.900469950090335E9</v>
      </c>
      <c r="AY15" s="4">
        <v>6.3844516061420965E9</v>
      </c>
      <c r="AZ15" s="4">
        <v>9.206301700396194E9</v>
      </c>
      <c r="BA15" s="4">
        <v>1.1662040713875309E10</v>
      </c>
      <c r="BB15" s="4">
        <v>8.64793674798704E9</v>
      </c>
      <c r="BC15" s="4">
        <v>9.260284937797813E9</v>
      </c>
      <c r="BD15" s="4">
        <v>1.0142111334496105E10</v>
      </c>
      <c r="BE15" s="4">
        <v>1.0619320048585737E10</v>
      </c>
      <c r="BF15" s="4">
        <v>1.1121465767406683E10</v>
      </c>
      <c r="BG15" s="4">
        <v>1.160951293975425E10</v>
      </c>
      <c r="BH15" s="4">
        <v>1.0553337672987204E10</v>
      </c>
      <c r="BI15" s="4">
        <v>1.0546135160030985E10</v>
      </c>
      <c r="BJ15" s="4">
        <v>1.152745856573342E10</v>
      </c>
      <c r="BK15" s="4">
        <v>1.2457941907033281E10</v>
      </c>
      <c r="BL15" s="4">
        <v>1.3672802157832392E10</v>
      </c>
      <c r="BM15" s="4">
        <v>1.2645459213523518E10</v>
      </c>
    </row>
    <row r="16" ht="12.75" customHeight="1">
      <c r="A16" s="4" t="s">
        <v>467</v>
      </c>
      <c r="B16" s="4" t="s">
        <v>468</v>
      </c>
      <c r="C16" s="4" t="s">
        <v>445</v>
      </c>
      <c r="D16" s="4" t="s">
        <v>446</v>
      </c>
      <c r="AU16" s="4">
        <v>5.12E8</v>
      </c>
      <c r="AV16" s="4">
        <v>5.24E8</v>
      </c>
      <c r="AW16" s="4">
        <v>5.09E8</v>
      </c>
      <c r="AX16" s="4">
        <v>5.0E8</v>
      </c>
      <c r="AY16" s="4">
        <v>4.93E8</v>
      </c>
      <c r="AZ16" s="4">
        <v>5.18E8</v>
      </c>
      <c r="BA16" s="4">
        <v>5.6E8</v>
      </c>
      <c r="BB16" s="4">
        <v>6.75E8</v>
      </c>
      <c r="BC16" s="4">
        <v>5.73E8</v>
      </c>
      <c r="BD16" s="4">
        <v>5.7E8</v>
      </c>
      <c r="BE16" s="4">
        <v>6.4E8</v>
      </c>
      <c r="BF16" s="4">
        <v>6.38E8</v>
      </c>
      <c r="BG16" s="4">
        <v>6.43E8</v>
      </c>
      <c r="BH16" s="4">
        <v>6.73E8</v>
      </c>
      <c r="BI16" s="4">
        <v>6.71E8</v>
      </c>
      <c r="BJ16" s="4">
        <v>6.12E8</v>
      </c>
      <c r="BK16" s="4">
        <v>6.41E8</v>
      </c>
      <c r="BL16" s="4">
        <v>6.38E8</v>
      </c>
    </row>
    <row r="17" ht="12.75" customHeight="1">
      <c r="A17" s="4" t="s">
        <v>469</v>
      </c>
      <c r="B17" s="4" t="s">
        <v>470</v>
      </c>
      <c r="C17" s="4" t="s">
        <v>445</v>
      </c>
      <c r="D17" s="4" t="s">
        <v>446</v>
      </c>
      <c r="V17" s="4">
        <v>7.74967537037037E7</v>
      </c>
      <c r="W17" s="4">
        <v>8.787934148148148E7</v>
      </c>
      <c r="X17" s="4">
        <v>1.0907997888888888E8</v>
      </c>
      <c r="Y17" s="4">
        <v>1.3143102666666666E8</v>
      </c>
      <c r="Z17" s="4">
        <v>1.4784173444444445E8</v>
      </c>
      <c r="AA17" s="4">
        <v>1.6436927888888887E8</v>
      </c>
      <c r="AB17" s="4">
        <v>1.8214409296296296E8</v>
      </c>
      <c r="AC17" s="4">
        <v>2.0837284629629627E8</v>
      </c>
      <c r="AD17" s="4">
        <v>2.409239248148148E8</v>
      </c>
      <c r="AE17" s="4">
        <v>2.904401407407407E8</v>
      </c>
      <c r="AF17" s="4">
        <v>3.371748618518518E8</v>
      </c>
      <c r="AG17" s="4">
        <v>3.9863772777777773E8</v>
      </c>
      <c r="AH17" s="4">
        <v>4.387947885185185E8</v>
      </c>
      <c r="AI17" s="4">
        <v>4.594703703703703E8</v>
      </c>
      <c r="AJ17" s="4">
        <v>4.817074074074074E8</v>
      </c>
      <c r="AK17" s="4">
        <v>4.9928148148148143E8</v>
      </c>
      <c r="AL17" s="4">
        <v>5.3517407407407403E8</v>
      </c>
      <c r="AM17" s="4">
        <v>5.894296296296296E8</v>
      </c>
      <c r="AN17" s="4">
        <v>5.772814814814814E8</v>
      </c>
      <c r="AO17" s="4">
        <v>6.337296296296296E8</v>
      </c>
      <c r="AP17" s="4">
        <v>6.806185185185184E8</v>
      </c>
      <c r="AQ17" s="4">
        <v>7.278592592592592E8</v>
      </c>
      <c r="AR17" s="4">
        <v>7.661999999999999E8</v>
      </c>
      <c r="AS17" s="4">
        <v>8.263703703703703E8</v>
      </c>
      <c r="AT17" s="4">
        <v>8.004814814814814E8</v>
      </c>
      <c r="AU17" s="4">
        <v>8.143814814814814E8</v>
      </c>
      <c r="AV17" s="4">
        <v>8.563962962962962E8</v>
      </c>
      <c r="AW17" s="4">
        <v>9.197296296296296E8</v>
      </c>
      <c r="AX17" s="4">
        <v>1.0229629629629629E9</v>
      </c>
      <c r="AY17" s="4">
        <v>1.1576629629629629E9</v>
      </c>
      <c r="AZ17" s="4">
        <v>1.3127592592592592E9</v>
      </c>
      <c r="BA17" s="4">
        <v>1.3700703703703704E9</v>
      </c>
      <c r="BB17" s="4">
        <v>1.2283296296296296E9</v>
      </c>
      <c r="BC17" s="4">
        <v>1.1487E9</v>
      </c>
      <c r="BD17" s="4">
        <v>1.137637037037037E9</v>
      </c>
      <c r="BE17" s="4">
        <v>1.199948148148148E9</v>
      </c>
      <c r="BF17" s="4">
        <v>1.181448148148148E9</v>
      </c>
      <c r="BG17" s="4">
        <v>1.2497333333333333E9</v>
      </c>
      <c r="BH17" s="4">
        <v>1.3366925925925925E9</v>
      </c>
      <c r="BI17" s="4">
        <v>1.4365851851851852E9</v>
      </c>
      <c r="BJ17" s="4">
        <v>1.4679777777777777E9</v>
      </c>
      <c r="BK17" s="4">
        <v>1.6053518518518517E9</v>
      </c>
      <c r="BL17" s="4">
        <v>1.6619629629629629E9</v>
      </c>
      <c r="BM17" s="4">
        <v>1.4150592592592592E9</v>
      </c>
    </row>
    <row r="18" ht="12.75" customHeight="1">
      <c r="A18" s="4" t="s">
        <v>471</v>
      </c>
      <c r="B18" s="4" t="s">
        <v>472</v>
      </c>
      <c r="C18" s="4" t="s">
        <v>445</v>
      </c>
      <c r="D18" s="4" t="s">
        <v>446</v>
      </c>
      <c r="E18" s="4">
        <v>1.8577668271922947E10</v>
      </c>
      <c r="F18" s="4">
        <v>1.965281666480009E10</v>
      </c>
      <c r="G18" s="4">
        <v>1.9892485160712284E10</v>
      </c>
      <c r="H18" s="4">
        <v>2.1507447642513157E10</v>
      </c>
      <c r="I18" s="4">
        <v>2.3764139321312576E10</v>
      </c>
      <c r="J18" s="4">
        <v>2.593683503191847E10</v>
      </c>
      <c r="K18" s="4">
        <v>2.726845111434651E10</v>
      </c>
      <c r="L18" s="4">
        <v>3.0397580916116024E10</v>
      </c>
      <c r="M18" s="4">
        <v>3.2665472057341248E10</v>
      </c>
      <c r="N18" s="4">
        <v>3.662896180983313E10</v>
      </c>
      <c r="O18" s="4">
        <v>4.1271138985328705E10</v>
      </c>
      <c r="P18" s="4">
        <v>4.5149512823384476E10</v>
      </c>
      <c r="Q18" s="4">
        <v>5.196728971962617E10</v>
      </c>
      <c r="R18" s="4">
        <v>6.373734785393978E10</v>
      </c>
      <c r="S18" s="4">
        <v>8.883124539425203E10</v>
      </c>
      <c r="T18" s="4">
        <v>9.717192407483272E10</v>
      </c>
      <c r="U18" s="4">
        <v>1.0492121517710828E11</v>
      </c>
      <c r="V18" s="4">
        <v>1.102018811654049E11</v>
      </c>
      <c r="W18" s="4">
        <v>1.1833859688698398E11</v>
      </c>
      <c r="X18" s="4">
        <v>1.3471202998977621E11</v>
      </c>
      <c r="Y18" s="4">
        <v>1.4977604456824512E11</v>
      </c>
      <c r="Z18" s="4">
        <v>1.76642284918147E11</v>
      </c>
      <c r="AA18" s="4">
        <v>1.9377027474346243E11</v>
      </c>
      <c r="AB18" s="4">
        <v>1.7703041647168927E11</v>
      </c>
      <c r="AC18" s="4">
        <v>1.9324216627422568E11</v>
      </c>
      <c r="AD18" s="4">
        <v>1.8023548362353302E11</v>
      </c>
      <c r="AE18" s="4">
        <v>1.820369334079463E11</v>
      </c>
      <c r="AF18" s="4">
        <v>1.8906167284277396E11</v>
      </c>
      <c r="AG18" s="4">
        <v>2.3565846915017462E11</v>
      </c>
      <c r="AH18" s="4">
        <v>2.9927204625030536E11</v>
      </c>
      <c r="AI18" s="4">
        <v>3.1078106964217004E11</v>
      </c>
      <c r="AJ18" s="4">
        <v>3.2531590926928815E11</v>
      </c>
      <c r="AK18" s="4">
        <v>3.248842574790433E11</v>
      </c>
      <c r="AL18" s="4">
        <v>3.1154932546374365E11</v>
      </c>
      <c r="AM18" s="4">
        <v>3.2221376686267725E11</v>
      </c>
      <c r="AN18" s="4">
        <v>3.6721636471636475E11</v>
      </c>
      <c r="AO18" s="4">
        <v>4.003027314112291E11</v>
      </c>
      <c r="AP18" s="4">
        <v>4.345680075129128E11</v>
      </c>
      <c r="AQ18" s="4">
        <v>3.9889913857423865E11</v>
      </c>
      <c r="AR18" s="4">
        <v>3.886082215816518E11</v>
      </c>
      <c r="AS18" s="4">
        <v>4.1522263392576776E11</v>
      </c>
      <c r="AT18" s="4">
        <v>3.7837608672319415E11</v>
      </c>
      <c r="AU18" s="4">
        <v>3.9464891167852655E11</v>
      </c>
      <c r="AV18" s="4">
        <v>4.6648806057076294E11</v>
      </c>
      <c r="AW18" s="4">
        <v>6.124903969270167E11</v>
      </c>
      <c r="AX18" s="4">
        <v>6.934077582318448E11</v>
      </c>
      <c r="AY18" s="4">
        <v>7.460542078466608E11</v>
      </c>
      <c r="AZ18" s="4">
        <v>8.530996309963099E11</v>
      </c>
      <c r="BA18" s="4">
        <v>1.0539955237242615E12</v>
      </c>
      <c r="BB18" s="4">
        <v>9.27805183330879E11</v>
      </c>
      <c r="BC18" s="4">
        <v>1.1461384656038052E12</v>
      </c>
      <c r="BD18" s="4">
        <v>1.3966499063393474E12</v>
      </c>
      <c r="BE18" s="4">
        <v>1.5461517838729636E12</v>
      </c>
      <c r="BF18" s="4">
        <v>1.576184467015492E12</v>
      </c>
      <c r="BG18" s="4">
        <v>1.467483705131736E12</v>
      </c>
      <c r="BH18" s="4">
        <v>1.351693984524503E12</v>
      </c>
      <c r="BI18" s="4">
        <v>1.2088469937399915E12</v>
      </c>
      <c r="BJ18" s="4">
        <v>1.329188475752319E12</v>
      </c>
      <c r="BK18" s="4">
        <v>1.4328811720021704E12</v>
      </c>
      <c r="BL18" s="4">
        <v>1.3965670147332283E12</v>
      </c>
      <c r="BM18" s="4">
        <v>1.330900925056978E12</v>
      </c>
    </row>
    <row r="19" ht="12.75" customHeight="1">
      <c r="A19" s="4" t="s">
        <v>473</v>
      </c>
      <c r="B19" s="4" t="s">
        <v>474</v>
      </c>
      <c r="C19" s="4" t="s">
        <v>445</v>
      </c>
      <c r="D19" s="4" t="s">
        <v>446</v>
      </c>
      <c r="E19" s="4">
        <v>6.59269384118495E9</v>
      </c>
      <c r="F19" s="4">
        <v>7.3117496333622875E9</v>
      </c>
      <c r="G19" s="4">
        <v>7.756110210119664E9</v>
      </c>
      <c r="H19" s="4">
        <v>8.374175257730753E9</v>
      </c>
      <c r="I19" s="4">
        <v>9.169983885711851E9</v>
      </c>
      <c r="J19" s="4">
        <v>9.99407061585997E9</v>
      </c>
      <c r="K19" s="4">
        <v>1.0887682273101418E10</v>
      </c>
      <c r="L19" s="4">
        <v>1.1579431668916473E10</v>
      </c>
      <c r="M19" s="4">
        <v>1.2440625312868534E10</v>
      </c>
      <c r="N19" s="4">
        <v>1.358279855624042E10</v>
      </c>
      <c r="O19" s="4">
        <v>1.537300555702567E10</v>
      </c>
      <c r="P19" s="4">
        <v>1.7858486066747437E10</v>
      </c>
      <c r="Q19" s="4">
        <v>2.205961247693315E10</v>
      </c>
      <c r="R19" s="4">
        <v>2.951546770679598E10</v>
      </c>
      <c r="S19" s="4">
        <v>3.5189299911660774E10</v>
      </c>
      <c r="T19" s="4">
        <v>4.0059206763056015E10</v>
      </c>
      <c r="U19" s="4">
        <v>4.295997622152335E10</v>
      </c>
      <c r="V19" s="4">
        <v>5.154575888768629E10</v>
      </c>
      <c r="W19" s="4">
        <v>6.205225907324932E10</v>
      </c>
      <c r="X19" s="4">
        <v>7.393729696345857E10</v>
      </c>
      <c r="Y19" s="4">
        <v>8.205891299723463E10</v>
      </c>
      <c r="Z19" s="4">
        <v>7.103422844306204E10</v>
      </c>
      <c r="AA19" s="4">
        <v>7.127528756957329E10</v>
      </c>
      <c r="AB19" s="4">
        <v>7.212101654665237E10</v>
      </c>
      <c r="AC19" s="4">
        <v>6.7985344886871605E10</v>
      </c>
      <c r="AD19" s="4">
        <v>6.938677440808725E10</v>
      </c>
      <c r="AE19" s="4">
        <v>9.903616493916179E10</v>
      </c>
      <c r="AF19" s="4">
        <v>1.2416844253373967E11</v>
      </c>
      <c r="AG19" s="4">
        <v>1.3333939708012927E11</v>
      </c>
      <c r="AH19" s="4">
        <v>1.3310580551222049E11</v>
      </c>
      <c r="AI19" s="4">
        <v>1.6646338617935373E11</v>
      </c>
      <c r="AJ19" s="4">
        <v>1.7379417796110782E11</v>
      </c>
      <c r="AK19" s="4">
        <v>1.950781267217631E11</v>
      </c>
      <c r="AL19" s="4">
        <v>1.9037972080918018E11</v>
      </c>
      <c r="AM19" s="4">
        <v>2.0353524274183835E11</v>
      </c>
      <c r="AN19" s="4">
        <v>2.4103828306264502E11</v>
      </c>
      <c r="AO19" s="4">
        <v>2.3725094879126593E11</v>
      </c>
      <c r="AP19" s="4">
        <v>2.1279034840455518E11</v>
      </c>
      <c r="AQ19" s="4">
        <v>2.1825990440195642E11</v>
      </c>
      <c r="AR19" s="4">
        <v>2.1718578734285104E11</v>
      </c>
      <c r="AS19" s="4">
        <v>1.96799778883361E11</v>
      </c>
      <c r="AT19" s="4">
        <v>1.973378791946309E11</v>
      </c>
      <c r="AU19" s="4">
        <v>2.1337777150385846E11</v>
      </c>
      <c r="AV19" s="4">
        <v>2.6169577878103836E11</v>
      </c>
      <c r="AW19" s="4">
        <v>3.009042215048423E11</v>
      </c>
      <c r="AX19" s="4">
        <v>3.159744186046511E11</v>
      </c>
      <c r="AY19" s="4">
        <v>3.359985572701041E11</v>
      </c>
      <c r="AZ19" s="4">
        <v>3.8869144538735284E11</v>
      </c>
      <c r="BA19" s="4">
        <v>4.3029428738831116E11</v>
      </c>
      <c r="BB19" s="4">
        <v>4.001722978605168E11</v>
      </c>
      <c r="BC19" s="4">
        <v>3.9189274654468994E11</v>
      </c>
      <c r="BD19" s="4">
        <v>4.311203100888197E11</v>
      </c>
      <c r="BE19" s="4">
        <v>4.094252341552632E11</v>
      </c>
      <c r="BF19" s="4">
        <v>4.300687129718673E11</v>
      </c>
      <c r="BG19" s="4">
        <v>4.4199613173650793E11</v>
      </c>
      <c r="BH19" s="4">
        <v>3.818175658935738E11</v>
      </c>
      <c r="BI19" s="4">
        <v>3.955686443410376E11</v>
      </c>
      <c r="BJ19" s="4">
        <v>4.1620727220953796E11</v>
      </c>
      <c r="BK19" s="4">
        <v>4.548726267800053E11</v>
      </c>
      <c r="BL19" s="4">
        <v>4.450753916881561E11</v>
      </c>
      <c r="BM19" s="4">
        <v>4.289653979594564E11</v>
      </c>
    </row>
    <row r="20" ht="12.75" customHeight="1">
      <c r="A20" s="4" t="s">
        <v>475</v>
      </c>
      <c r="B20" s="4" t="s">
        <v>476</v>
      </c>
      <c r="C20" s="4" t="s">
        <v>445</v>
      </c>
      <c r="D20" s="4" t="s">
        <v>446</v>
      </c>
      <c r="AK20" s="4">
        <v>4.463055555555555E8</v>
      </c>
      <c r="AL20" s="4">
        <v>1.57E9</v>
      </c>
      <c r="AM20" s="4">
        <v>1.193312101910828E9</v>
      </c>
      <c r="AN20" s="4">
        <v>2.4173558400362525E9</v>
      </c>
      <c r="AO20" s="4">
        <v>3.176333837033593E9</v>
      </c>
      <c r="AP20" s="4">
        <v>3.9622381131602054E9</v>
      </c>
      <c r="AQ20" s="4">
        <v>4.446368570690101E9</v>
      </c>
      <c r="AR20" s="4">
        <v>4.581432038834951E9</v>
      </c>
      <c r="AS20" s="4">
        <v>5.272798390701833E9</v>
      </c>
      <c r="AT20" s="4">
        <v>5.707720390851498E9</v>
      </c>
      <c r="AU20" s="4">
        <v>6.235856819584448E9</v>
      </c>
      <c r="AV20" s="4">
        <v>7.276753894715406E9</v>
      </c>
      <c r="AW20" s="4">
        <v>8.68037040805943E9</v>
      </c>
      <c r="AX20" s="4">
        <v>1.3245716099005713E10</v>
      </c>
      <c r="AY20" s="4">
        <v>2.0982986344302666E10</v>
      </c>
      <c r="AZ20" s="4">
        <v>3.30503437827759E10</v>
      </c>
      <c r="BA20" s="4">
        <v>4.8852482960077896E10</v>
      </c>
      <c r="BB20" s="4">
        <v>4.429149042050262E10</v>
      </c>
      <c r="BC20" s="4">
        <v>5.290929479192624E10</v>
      </c>
      <c r="BD20" s="4">
        <v>6.5951627200202614E10</v>
      </c>
      <c r="BE20" s="4">
        <v>6.968393584521385E10</v>
      </c>
      <c r="BF20" s="4">
        <v>7.416443594646272E10</v>
      </c>
      <c r="BG20" s="4">
        <v>7.524429427514981E10</v>
      </c>
      <c r="BH20" s="4">
        <v>5.3074370486043335E10</v>
      </c>
      <c r="BI20" s="4">
        <v>3.786751895719747E10</v>
      </c>
      <c r="BJ20" s="4">
        <v>4.08655589123867E10</v>
      </c>
      <c r="BK20" s="4">
        <v>4.711294117647059E10</v>
      </c>
      <c r="BL20" s="4">
        <v>4.8174235294117645E10</v>
      </c>
      <c r="BM20" s="4">
        <v>4.2607176470588234E10</v>
      </c>
    </row>
    <row r="21" ht="12.75" customHeight="1">
      <c r="A21" s="4" t="s">
        <v>477</v>
      </c>
      <c r="B21" s="4" t="s">
        <v>478</v>
      </c>
      <c r="C21" s="4" t="s">
        <v>445</v>
      </c>
      <c r="D21" s="4" t="s">
        <v>446</v>
      </c>
      <c r="E21" s="4">
        <v>1.9599999E8</v>
      </c>
      <c r="F21" s="4">
        <v>2.02999992E8</v>
      </c>
      <c r="G21" s="4">
        <v>2.13500006E8</v>
      </c>
      <c r="H21" s="4">
        <v>2.32749998E8</v>
      </c>
      <c r="I21" s="4">
        <v>2.60750008E8</v>
      </c>
      <c r="J21" s="4">
        <v>1.5899496296296296E8</v>
      </c>
      <c r="K21" s="4">
        <v>1.6544457142857143E8</v>
      </c>
      <c r="L21" s="4">
        <v>1.7829714285714287E8</v>
      </c>
      <c r="M21" s="4">
        <v>1.832E8</v>
      </c>
      <c r="N21" s="4">
        <v>1.902057142857143E8</v>
      </c>
      <c r="O21" s="4">
        <v>2.4273257142857143E8</v>
      </c>
      <c r="P21" s="4">
        <v>2.528422857142857E8</v>
      </c>
      <c r="Q21" s="4">
        <v>2.4680457142857143E8</v>
      </c>
      <c r="R21" s="4">
        <v>3.0433983955214554E8</v>
      </c>
      <c r="S21" s="4">
        <v>3.4526349206349206E8</v>
      </c>
      <c r="T21" s="4">
        <v>4.209866666666666E8</v>
      </c>
      <c r="U21" s="4">
        <v>4.484127536231884E8</v>
      </c>
      <c r="V21" s="4">
        <v>5.475355555555556E8</v>
      </c>
      <c r="W21" s="4">
        <v>6.102255555555556E8</v>
      </c>
      <c r="X21" s="4">
        <v>7.824966666666666E8</v>
      </c>
      <c r="Y21" s="4">
        <v>9.197266666666666E8</v>
      </c>
      <c r="Z21" s="4">
        <v>9.690466666666666E8</v>
      </c>
      <c r="AA21" s="4">
        <v>1.0132222222222222E9</v>
      </c>
      <c r="AB21" s="4">
        <v>1.082926304464766E9</v>
      </c>
      <c r="AC21" s="4">
        <v>9.87143931166987E8</v>
      </c>
      <c r="AD21" s="4">
        <v>1.1499792857734692E9</v>
      </c>
      <c r="AE21" s="4">
        <v>1.201725497065779E9</v>
      </c>
      <c r="AF21" s="4">
        <v>1.1314664940110068E9</v>
      </c>
      <c r="AG21" s="4">
        <v>1.0824032194878733E9</v>
      </c>
      <c r="AH21" s="4">
        <v>1.1139241304114907E9</v>
      </c>
      <c r="AI21" s="4">
        <v>1.1321012525181746E9</v>
      </c>
      <c r="AJ21" s="4">
        <v>1.1673984783459036E9</v>
      </c>
      <c r="AK21" s="4">
        <v>1.08303767060484E9</v>
      </c>
      <c r="AL21" s="4">
        <v>9.386326120263591E8</v>
      </c>
      <c r="AM21" s="4">
        <v>9.25030590153683E8</v>
      </c>
      <c r="AN21" s="4">
        <v>1.000428393885281E9</v>
      </c>
      <c r="AO21" s="4">
        <v>8.690338563170933E8</v>
      </c>
      <c r="AP21" s="4">
        <v>9.72896267915425E8</v>
      </c>
      <c r="AQ21" s="4">
        <v>8.937708060776415E8</v>
      </c>
      <c r="AR21" s="4">
        <v>8.080772233657464E8</v>
      </c>
      <c r="AS21" s="4">
        <v>8.704860658831366E8</v>
      </c>
      <c r="AT21" s="4">
        <v>8.767947230685855E8</v>
      </c>
      <c r="AU21" s="4">
        <v>8.253944901591105E8</v>
      </c>
      <c r="AV21" s="4">
        <v>7.846544236204764E8</v>
      </c>
      <c r="AW21" s="4">
        <v>9.152573233960996E8</v>
      </c>
      <c r="AX21" s="4">
        <v>1.1171130456522198E9</v>
      </c>
      <c r="AY21" s="4">
        <v>1.2733750202686229E9</v>
      </c>
      <c r="AZ21" s="4">
        <v>1.356199364858818E9</v>
      </c>
      <c r="BA21" s="4">
        <v>1.611835901906298E9</v>
      </c>
      <c r="BB21" s="4">
        <v>1.7814550920711389E9</v>
      </c>
      <c r="BC21" s="4">
        <v>2.03213519146216E9</v>
      </c>
      <c r="BD21" s="4">
        <v>2.235820808729131E9</v>
      </c>
      <c r="BE21" s="4">
        <v>2.333308059024033E9</v>
      </c>
      <c r="BF21" s="4">
        <v>2.451625280195368E9</v>
      </c>
      <c r="BG21" s="4">
        <v>2.705783330387911E9</v>
      </c>
      <c r="BH21" s="4">
        <v>3.10439479228413E9</v>
      </c>
      <c r="BI21" s="4">
        <v>2.959641046922912E9</v>
      </c>
      <c r="BJ21" s="4">
        <v>3.1722923793632936E9</v>
      </c>
      <c r="BK21" s="4">
        <v>3.0369371412706223E9</v>
      </c>
      <c r="BL21" s="4">
        <v>3.0123089456267095E9</v>
      </c>
      <c r="BM21" s="4">
        <v>3.2581872326315856E9</v>
      </c>
    </row>
    <row r="22" ht="12.75" customHeight="1">
      <c r="A22" s="4" t="s">
        <v>479</v>
      </c>
      <c r="B22" s="4" t="s">
        <v>480</v>
      </c>
      <c r="C22" s="4" t="s">
        <v>445</v>
      </c>
      <c r="D22" s="4" t="s">
        <v>446</v>
      </c>
      <c r="E22" s="4">
        <v>1.1658722590990019E10</v>
      </c>
      <c r="F22" s="4">
        <v>1.2400145221594988E10</v>
      </c>
      <c r="G22" s="4">
        <v>1.3264015675319344E10</v>
      </c>
      <c r="H22" s="4">
        <v>1.4260017387049244E10</v>
      </c>
      <c r="I22" s="4">
        <v>1.5960106680673218E10</v>
      </c>
      <c r="J22" s="4">
        <v>1.7371457607937378E10</v>
      </c>
      <c r="K22" s="4">
        <v>1.8651883472480846E10</v>
      </c>
      <c r="L22" s="4">
        <v>1.999204078845929E10</v>
      </c>
      <c r="M22" s="4">
        <v>2.137635311347499E10</v>
      </c>
      <c r="N22" s="4">
        <v>2.3710735894702213E10</v>
      </c>
      <c r="O22" s="4">
        <v>2.670619604679306E10</v>
      </c>
      <c r="P22" s="4">
        <v>2.9821661869912014E10</v>
      </c>
      <c r="Q22" s="4">
        <v>3.720941801851343E10</v>
      </c>
      <c r="R22" s="4">
        <v>4.7743801490374664E10</v>
      </c>
      <c r="S22" s="4">
        <v>5.603307787903894E10</v>
      </c>
      <c r="T22" s="4">
        <v>6.567818909729078E10</v>
      </c>
      <c r="U22" s="4">
        <v>7.11138829676071E10</v>
      </c>
      <c r="V22" s="4">
        <v>8.283990545863815E10</v>
      </c>
      <c r="W22" s="4">
        <v>1.0124652619444089E11</v>
      </c>
      <c r="X22" s="4">
        <v>1.16315456796918E11</v>
      </c>
      <c r="Y22" s="4">
        <v>1.2682931438819148E11</v>
      </c>
      <c r="Z22" s="4">
        <v>1.0473001847023033E11</v>
      </c>
      <c r="AA22" s="4">
        <v>9.209592618753311E10</v>
      </c>
      <c r="AB22" s="4">
        <v>8.718423905325444E10</v>
      </c>
      <c r="AC22" s="4">
        <v>8.334953015917342E10</v>
      </c>
      <c r="AD22" s="4">
        <v>8.626826414837964E10</v>
      </c>
      <c r="AE22" s="4">
        <v>1.2001878724941304E11</v>
      </c>
      <c r="AF22" s="4">
        <v>1.493944041058887E11</v>
      </c>
      <c r="AG22" s="4">
        <v>1.6229910367526056E11</v>
      </c>
      <c r="AH22" s="4">
        <v>1.6422105651105652E11</v>
      </c>
      <c r="AI22" s="4">
        <v>2.053317479478513E11</v>
      </c>
      <c r="AJ22" s="4">
        <v>2.1051099940933255E11</v>
      </c>
      <c r="AK22" s="4">
        <v>2.3478165244667502E11</v>
      </c>
      <c r="AL22" s="4">
        <v>2.2472179570895523E11</v>
      </c>
      <c r="AM22" s="4">
        <v>2.4488412949119846E11</v>
      </c>
      <c r="AN22" s="4">
        <v>2.880255883962781E11</v>
      </c>
      <c r="AO22" s="4">
        <v>2.7920143322475574E11</v>
      </c>
      <c r="AP22" s="4">
        <v>2.5270805142083896E11</v>
      </c>
      <c r="AQ22" s="4">
        <v>2.585283396310291E11</v>
      </c>
      <c r="AR22" s="4">
        <v>2.5815853398678885E11</v>
      </c>
      <c r="AS22" s="4">
        <v>2.3620453289110007E11</v>
      </c>
      <c r="AT22" s="4">
        <v>2.365412975391499E11</v>
      </c>
      <c r="AU22" s="4">
        <v>2.5715782044042914E11</v>
      </c>
      <c r="AV22" s="4">
        <v>3.173817155756208E11</v>
      </c>
      <c r="AW22" s="4">
        <v>3.685370002483238E11</v>
      </c>
      <c r="AX22" s="4">
        <v>3.8557094888695435E11</v>
      </c>
      <c r="AY22" s="4">
        <v>4.0791807803286914E11</v>
      </c>
      <c r="AZ22" s="4">
        <v>4.7032425403777716E11</v>
      </c>
      <c r="BA22" s="4">
        <v>5.152235242419804E11</v>
      </c>
      <c r="BB22" s="4">
        <v>4.813459294248402E11</v>
      </c>
      <c r="BC22" s="4">
        <v>4.8095162949303296E11</v>
      </c>
      <c r="BD22" s="4">
        <v>5.2264551918359094E11</v>
      </c>
      <c r="BE22" s="4">
        <v>4.961812602583001E11</v>
      </c>
      <c r="BF22" s="4">
        <v>5.216427144078428E11</v>
      </c>
      <c r="BG22" s="4">
        <v>5.346780758273614E11</v>
      </c>
      <c r="BH22" s="4">
        <v>4.6214967934382184E11</v>
      </c>
      <c r="BI22" s="4">
        <v>4.757395887647589E11</v>
      </c>
      <c r="BJ22" s="4">
        <v>5.015228683564411E11</v>
      </c>
      <c r="BK22" s="4">
        <v>5.434106540166017E11</v>
      </c>
      <c r="BL22" s="4">
        <v>5.3325451810823444E11</v>
      </c>
      <c r="BM22" s="4">
        <v>5.153324996278613E11</v>
      </c>
    </row>
    <row r="23" ht="12.75" customHeight="1">
      <c r="A23" s="4" t="s">
        <v>481</v>
      </c>
      <c r="B23" s="4" t="s">
        <v>482</v>
      </c>
      <c r="C23" s="4" t="s">
        <v>445</v>
      </c>
      <c r="D23" s="4" t="s">
        <v>446</v>
      </c>
      <c r="E23" s="4">
        <v>2.2619557935701E8</v>
      </c>
      <c r="F23" s="4">
        <v>2.3566822242998353E8</v>
      </c>
      <c r="G23" s="4">
        <v>2.3643490675426987E8</v>
      </c>
      <c r="H23" s="4">
        <v>2.5392764647590935E8</v>
      </c>
      <c r="I23" s="4">
        <v>2.698189882592627E8</v>
      </c>
      <c r="J23" s="4">
        <v>2.8990872064862245E8</v>
      </c>
      <c r="K23" s="4">
        <v>3.029252807735641E8</v>
      </c>
      <c r="L23" s="4">
        <v>3.0622200040731555E8</v>
      </c>
      <c r="M23" s="4">
        <v>3.2632309735596395E8</v>
      </c>
      <c r="N23" s="4">
        <v>3.307482114597366E8</v>
      </c>
      <c r="O23" s="4">
        <v>3.336277581546661E8</v>
      </c>
      <c r="P23" s="4">
        <v>3.350729752157658E8</v>
      </c>
      <c r="Q23" s="4">
        <v>4.103319009505308E8</v>
      </c>
      <c r="R23" s="4">
        <v>5.043760357164008E8</v>
      </c>
      <c r="S23" s="4">
        <v>5.546547869651071E8</v>
      </c>
      <c r="T23" s="4">
        <v>6.768701403415287E8</v>
      </c>
      <c r="U23" s="4">
        <v>6.984082443853434E8</v>
      </c>
      <c r="V23" s="4">
        <v>7.500497391522377E8</v>
      </c>
      <c r="W23" s="4">
        <v>9.288433047839653E8</v>
      </c>
      <c r="X23" s="4">
        <v>1.1862312651841657E9</v>
      </c>
      <c r="Y23" s="4">
        <v>1.4052515472388248E9</v>
      </c>
      <c r="Z23" s="4">
        <v>1.2911199651126204E9</v>
      </c>
      <c r="AA23" s="4">
        <v>1.2677784890307946E9</v>
      </c>
      <c r="AB23" s="4">
        <v>1.0953483029186547E9</v>
      </c>
      <c r="AC23" s="4">
        <v>1.0511339270000894E9</v>
      </c>
      <c r="AD23" s="4">
        <v>1.0457127030269575E9</v>
      </c>
      <c r="AE23" s="4">
        <v>1.3361020407102506E9</v>
      </c>
      <c r="AF23" s="4">
        <v>1.5624120303483834E9</v>
      </c>
      <c r="AG23" s="4">
        <v>1.62024618715171E9</v>
      </c>
      <c r="AH23" s="4">
        <v>1.5022944114620214E9</v>
      </c>
      <c r="AI23" s="4">
        <v>1.95996524376269E9</v>
      </c>
      <c r="AJ23" s="4">
        <v>1.9864378599034622E9</v>
      </c>
      <c r="AK23" s="4">
        <v>1.6953153057030787E9</v>
      </c>
      <c r="AL23" s="4">
        <v>2.274557914074811E9</v>
      </c>
      <c r="AM23" s="4">
        <v>1.5980759448587544E9</v>
      </c>
      <c r="AN23" s="4">
        <v>2.1696271383497105E9</v>
      </c>
      <c r="AO23" s="4">
        <v>2.361116448135328E9</v>
      </c>
      <c r="AP23" s="4">
        <v>2.268301645093658E9</v>
      </c>
      <c r="AQ23" s="4">
        <v>2.4550926881478043E9</v>
      </c>
      <c r="AR23" s="4">
        <v>3.6773939968376694E9</v>
      </c>
      <c r="AS23" s="4">
        <v>3.5199914403235044E9</v>
      </c>
      <c r="AT23" s="4">
        <v>3.666222633836244E9</v>
      </c>
      <c r="AU23" s="4">
        <v>4.1943426892626786E9</v>
      </c>
      <c r="AV23" s="4">
        <v>5.349258092891161E9</v>
      </c>
      <c r="AW23" s="4">
        <v>6.190270377075547E9</v>
      </c>
      <c r="AX23" s="4">
        <v>6.5676549587536955E9</v>
      </c>
      <c r="AY23" s="4">
        <v>7.034111316299186E9</v>
      </c>
      <c r="AZ23" s="4">
        <v>8.1690483747078285E9</v>
      </c>
      <c r="BA23" s="4">
        <v>9.7877345167416E9</v>
      </c>
      <c r="BB23" s="4">
        <v>9.738626509933636E9</v>
      </c>
      <c r="BC23" s="4">
        <v>9.53534501148797E9</v>
      </c>
      <c r="BD23" s="4">
        <v>1.069332137003598E10</v>
      </c>
      <c r="BE23" s="4">
        <v>1.1141358105985321E10</v>
      </c>
      <c r="BF23" s="4">
        <v>1.2517845127677475E10</v>
      </c>
      <c r="BG23" s="4">
        <v>1.3284527850263166E10</v>
      </c>
      <c r="BH23" s="4">
        <v>1.1388160997108948E10</v>
      </c>
      <c r="BI23" s="4">
        <v>1.182106585212709E10</v>
      </c>
      <c r="BJ23" s="4">
        <v>1.2701655845961237E10</v>
      </c>
      <c r="BK23" s="4">
        <v>1.4250987026053297E10</v>
      </c>
      <c r="BL23" s="4">
        <v>1.4391686309032972E10</v>
      </c>
      <c r="BM23" s="4">
        <v>1.5651545208878334E10</v>
      </c>
    </row>
    <row r="24" ht="12.75" customHeight="1">
      <c r="A24" s="4" t="s">
        <v>483</v>
      </c>
      <c r="B24" s="4" t="s">
        <v>484</v>
      </c>
      <c r="C24" s="4" t="s">
        <v>445</v>
      </c>
      <c r="D24" s="4" t="s">
        <v>446</v>
      </c>
      <c r="E24" s="4">
        <v>3.304428171688586E8</v>
      </c>
      <c r="F24" s="4">
        <v>3.502472371168405E8</v>
      </c>
      <c r="G24" s="4">
        <v>3.795670233403084E8</v>
      </c>
      <c r="H24" s="4">
        <v>3.940405883034768E8</v>
      </c>
      <c r="I24" s="4">
        <v>4.103216181713704E8</v>
      </c>
      <c r="J24" s="4">
        <v>4.2291684842420805E8</v>
      </c>
      <c r="K24" s="4">
        <v>4.338898315847058E8</v>
      </c>
      <c r="L24" s="4">
        <v>4.5075399317644775E8</v>
      </c>
      <c r="M24" s="4">
        <v>4.604426782170479E8</v>
      </c>
      <c r="N24" s="4">
        <v>4.7829859755670667E8</v>
      </c>
      <c r="O24" s="4">
        <v>4.5840433012509626E8</v>
      </c>
      <c r="P24" s="4">
        <v>4.8241110378727216E8</v>
      </c>
      <c r="Q24" s="4">
        <v>5.785955839757233E8</v>
      </c>
      <c r="R24" s="4">
        <v>6.747735184118388E8</v>
      </c>
      <c r="S24" s="4">
        <v>7.511333305913844E8</v>
      </c>
      <c r="T24" s="4">
        <v>9.399727034630206E8</v>
      </c>
      <c r="U24" s="4">
        <v>9.7654716353387E8</v>
      </c>
      <c r="V24" s="4">
        <v>1.1312248183305337E9</v>
      </c>
      <c r="W24" s="4">
        <v>1.4755833833726482E9</v>
      </c>
      <c r="X24" s="4">
        <v>1.7484809821851661E9</v>
      </c>
      <c r="Y24" s="4">
        <v>1.9287194774128692E9</v>
      </c>
      <c r="Z24" s="4">
        <v>1.7758420264121017E9</v>
      </c>
      <c r="AA24" s="4">
        <v>1.754449845301201E9</v>
      </c>
      <c r="AB24" s="4">
        <v>1.600278756435893E9</v>
      </c>
      <c r="AC24" s="4">
        <v>1.4598800185464602E9</v>
      </c>
      <c r="AD24" s="4">
        <v>1.552493068425399E9</v>
      </c>
      <c r="AE24" s="4">
        <v>2.0363033812014174E9</v>
      </c>
      <c r="AF24" s="4">
        <v>2.369834650089207E9</v>
      </c>
      <c r="AG24" s="4">
        <v>2.6160406458726287E9</v>
      </c>
      <c r="AH24" s="4">
        <v>2.615587725773906E9</v>
      </c>
      <c r="AI24" s="4">
        <v>3.101300641875116E9</v>
      </c>
      <c r="AJ24" s="4">
        <v>3.1350456841006017E9</v>
      </c>
      <c r="AK24" s="4">
        <v>3.3566925178641725E9</v>
      </c>
      <c r="AL24" s="4">
        <v>3.1995362279481826E9</v>
      </c>
      <c r="AM24" s="4">
        <v>1.8952906234403276E9</v>
      </c>
      <c r="AN24" s="4">
        <v>2.379518099226603E9</v>
      </c>
      <c r="AO24" s="4">
        <v>2.58655074709844E9</v>
      </c>
      <c r="AP24" s="4">
        <v>2.4476689845313115E9</v>
      </c>
      <c r="AQ24" s="4">
        <v>2.804902248285368E9</v>
      </c>
      <c r="AR24" s="4">
        <v>3.3895669825157323E9</v>
      </c>
      <c r="AS24" s="4">
        <v>2.9683699914672885E9</v>
      </c>
      <c r="AT24" s="4">
        <v>3.190371050455238E9</v>
      </c>
      <c r="AU24" s="4">
        <v>3.6223502039459534E9</v>
      </c>
      <c r="AV24" s="4">
        <v>4.740768355229736E9</v>
      </c>
      <c r="AW24" s="4">
        <v>5.451688868429736E9</v>
      </c>
      <c r="AX24" s="4">
        <v>6.146352742033128E9</v>
      </c>
      <c r="AY24" s="4">
        <v>6.54742013369942E9</v>
      </c>
      <c r="AZ24" s="4">
        <v>7.625723123549387E9</v>
      </c>
      <c r="BA24" s="4">
        <v>9.45143635896861E9</v>
      </c>
      <c r="BB24" s="4">
        <v>9.450697335535646E9</v>
      </c>
      <c r="BC24" s="4">
        <v>1.0109618964284754E10</v>
      </c>
      <c r="BD24" s="4">
        <v>1.20802966440643E10</v>
      </c>
      <c r="BE24" s="4">
        <v>1.2561016091467287E10</v>
      </c>
      <c r="BF24" s="4">
        <v>1.34443011391384E10</v>
      </c>
      <c r="BG24" s="4">
        <v>1.3943016923901682E10</v>
      </c>
      <c r="BH24" s="4">
        <v>1.183215927560297E10</v>
      </c>
      <c r="BI24" s="4">
        <v>1.2833363370174025E10</v>
      </c>
      <c r="BJ24" s="4">
        <v>1.4106956830085659E10</v>
      </c>
      <c r="BK24" s="4">
        <v>1.6059910870623903E10</v>
      </c>
      <c r="BL24" s="4">
        <v>1.5990803569996128E10</v>
      </c>
      <c r="BM24" s="4">
        <v>1.7369059295222607E10</v>
      </c>
    </row>
    <row r="25" ht="12.75" customHeight="1">
      <c r="A25" s="4" t="s">
        <v>485</v>
      </c>
      <c r="B25" s="4" t="s">
        <v>486</v>
      </c>
      <c r="C25" s="4" t="s">
        <v>445</v>
      </c>
      <c r="D25" s="4" t="s">
        <v>446</v>
      </c>
      <c r="E25" s="4">
        <v>4.274893913495361E9</v>
      </c>
      <c r="F25" s="4">
        <v>4.817580183601554E9</v>
      </c>
      <c r="G25" s="4">
        <v>5.081413339786349E9</v>
      </c>
      <c r="H25" s="4">
        <v>5.319458351162353E9</v>
      </c>
      <c r="I25" s="4">
        <v>5.386054619349873E9</v>
      </c>
      <c r="J25" s="4">
        <v>5.906636557000919E9</v>
      </c>
      <c r="K25" s="4">
        <v>6.439687598323245E9</v>
      </c>
      <c r="L25" s="4">
        <v>7.253575399321495E9</v>
      </c>
      <c r="M25" s="4">
        <v>7.483685473512747E9</v>
      </c>
      <c r="N25" s="4">
        <v>8.471006100953987E9</v>
      </c>
      <c r="O25" s="4">
        <v>8.992721809393324E9</v>
      </c>
      <c r="P25" s="4">
        <v>8.751842839796577E9</v>
      </c>
      <c r="Q25" s="4">
        <v>6.288245866666667E9</v>
      </c>
      <c r="R25" s="4">
        <v>8.086725729340702E9</v>
      </c>
      <c r="S25" s="4">
        <v>1.2512460519708761E10</v>
      </c>
      <c r="T25" s="4">
        <v>1.9448348073456512E10</v>
      </c>
      <c r="U25" s="4">
        <v>1.0117113333333334E10</v>
      </c>
      <c r="V25" s="4">
        <v>9.651149301874596E9</v>
      </c>
      <c r="W25" s="4">
        <v>1.3281767142857143E10</v>
      </c>
      <c r="X25" s="4">
        <v>1.5565480321944809E10</v>
      </c>
      <c r="Y25" s="4">
        <v>1.8138049095607235E10</v>
      </c>
      <c r="Z25" s="4">
        <v>2.024969400244798E10</v>
      </c>
      <c r="AA25" s="4">
        <v>1.8525399201596806E10</v>
      </c>
      <c r="AB25" s="4">
        <v>1.760904882154882E10</v>
      </c>
      <c r="AC25" s="4">
        <v>1.892084E10</v>
      </c>
      <c r="AD25" s="4">
        <v>2.2278423076923077E10</v>
      </c>
      <c r="AE25" s="4">
        <v>2.1774033333333332E10</v>
      </c>
      <c r="AF25" s="4">
        <v>2.4298032258064518E10</v>
      </c>
      <c r="AG25" s="4">
        <v>2.6579005760348606E10</v>
      </c>
      <c r="AH25" s="4">
        <v>2.8781714763801205E10</v>
      </c>
      <c r="AI25" s="4">
        <v>3.1598341233559E10</v>
      </c>
      <c r="AJ25" s="4">
        <v>3.095748394957983E10</v>
      </c>
      <c r="AK25" s="4">
        <v>3.1708874594164455E10</v>
      </c>
      <c r="AL25" s="4">
        <v>3.316651941798942E10</v>
      </c>
      <c r="AM25" s="4">
        <v>3.3768660882793015E10</v>
      </c>
      <c r="AN25" s="4">
        <v>3.7939748768656715E10</v>
      </c>
      <c r="AO25" s="4">
        <v>4.643848410757946E10</v>
      </c>
      <c r="AP25" s="4">
        <v>4.8244309133489456E10</v>
      </c>
      <c r="AQ25" s="4">
        <v>4.998455947136564E10</v>
      </c>
      <c r="AR25" s="4">
        <v>5.127056988352746E10</v>
      </c>
      <c r="AS25" s="4">
        <v>5.336978731862453E10</v>
      </c>
      <c r="AT25" s="4">
        <v>5.399128984432913E10</v>
      </c>
      <c r="AU25" s="4">
        <v>5.4724081490510185E10</v>
      </c>
      <c r="AV25" s="4">
        <v>6.0158929188255615E10</v>
      </c>
      <c r="AW25" s="4">
        <v>6.510854425004247E10</v>
      </c>
      <c r="AX25" s="4">
        <v>6.94429430894309E10</v>
      </c>
      <c r="AY25" s="4">
        <v>7.181908368374033E10</v>
      </c>
      <c r="AZ25" s="4">
        <v>7.961188821314798E10</v>
      </c>
      <c r="BA25" s="4">
        <v>9.163127823932372E10</v>
      </c>
      <c r="BB25" s="4">
        <v>1.0247779147239049E11</v>
      </c>
      <c r="BC25" s="4">
        <v>1.1527907746522643E11</v>
      </c>
      <c r="BD25" s="4">
        <v>1.286379387113856E11</v>
      </c>
      <c r="BE25" s="4">
        <v>1.3335574948247754E11</v>
      </c>
      <c r="BF25" s="4">
        <v>1.4999045102228983E11</v>
      </c>
      <c r="BG25" s="4">
        <v>1.728854549314531E11</v>
      </c>
      <c r="BH25" s="4">
        <v>1.9507867869722955E11</v>
      </c>
      <c r="BI25" s="4">
        <v>2.2141518800047534E11</v>
      </c>
      <c r="BJ25" s="4">
        <v>2.497109224623092E11</v>
      </c>
      <c r="BK25" s="4">
        <v>2.7403897343727548E11</v>
      </c>
      <c r="BL25" s="4">
        <v>3.0256339891992755E11</v>
      </c>
      <c r="BM25" s="4">
        <v>3.242391767650531E11</v>
      </c>
    </row>
    <row r="26" ht="12.75" customHeight="1">
      <c r="A26" s="4" t="s">
        <v>487</v>
      </c>
      <c r="B26" s="4" t="s">
        <v>488</v>
      </c>
      <c r="C26" s="4" t="s">
        <v>445</v>
      </c>
      <c r="D26" s="4" t="s">
        <v>446</v>
      </c>
      <c r="Y26" s="4">
        <v>1.983923076923077E10</v>
      </c>
      <c r="Z26" s="4">
        <v>1.987E10</v>
      </c>
      <c r="AA26" s="4">
        <v>1.9342E10</v>
      </c>
      <c r="AB26" s="4">
        <v>1.6563666666666668E10</v>
      </c>
      <c r="AC26" s="4">
        <v>1.7594944444444447E10</v>
      </c>
      <c r="AD26" s="4">
        <v>1.7155421052631578E10</v>
      </c>
      <c r="AE26" s="4">
        <v>2.024929411764706E10</v>
      </c>
      <c r="AF26" s="4">
        <v>2.8101E10</v>
      </c>
      <c r="AG26" s="4">
        <v>2.255594117647059E10</v>
      </c>
      <c r="AH26" s="4">
        <v>2.1988444444444447E10</v>
      </c>
      <c r="AI26" s="4">
        <v>2.0632090909090908E10</v>
      </c>
      <c r="AJ26" s="4">
        <v>1.0943548387096775E10</v>
      </c>
      <c r="AK26" s="4">
        <v>1.0350515463917526E10</v>
      </c>
      <c r="AL26" s="4">
        <v>1.0829710144927536E10</v>
      </c>
      <c r="AM26" s="4">
        <v>9.697416974169743E9</v>
      </c>
      <c r="AN26" s="4">
        <v>1.8983303571428574E10</v>
      </c>
      <c r="AO26" s="4">
        <v>1.2294221472737494E10</v>
      </c>
      <c r="AP26" s="4">
        <v>1.1315986087163328E10</v>
      </c>
      <c r="AQ26" s="4">
        <v>1.5030695296523518E10</v>
      </c>
      <c r="AR26" s="4">
        <v>1.3627323284540459E10</v>
      </c>
      <c r="AS26" s="4">
        <v>1.3245833843545425E10</v>
      </c>
      <c r="AT26" s="4">
        <v>1.4183497963107063E10</v>
      </c>
      <c r="AU26" s="4">
        <v>1.6402846413095812E10</v>
      </c>
      <c r="AV26" s="4">
        <v>2.1144983551682346E10</v>
      </c>
      <c r="AW26" s="4">
        <v>2.6157894736842106E10</v>
      </c>
      <c r="AX26" s="4">
        <v>2.9869283400038116E10</v>
      </c>
      <c r="AY26" s="4">
        <v>3.437980888860386E10</v>
      </c>
      <c r="AZ26" s="4">
        <v>4.440510146955913E10</v>
      </c>
      <c r="BA26" s="4">
        <v>5.4438966419863884E10</v>
      </c>
      <c r="BB26" s="4">
        <v>5.2023504656287766E10</v>
      </c>
      <c r="BC26" s="4">
        <v>5.0381825504264244E10</v>
      </c>
      <c r="BD26" s="4">
        <v>5.7386216850337715E10</v>
      </c>
      <c r="BE26" s="4">
        <v>5.4033250328515114E10</v>
      </c>
      <c r="BF26" s="4">
        <v>5.561539766558089E10</v>
      </c>
      <c r="BG26" s="4">
        <v>5.6901994980328316E10</v>
      </c>
      <c r="BH26" s="4">
        <v>5.064744275674451E10</v>
      </c>
      <c r="BI26" s="4">
        <v>5.380689479638009E10</v>
      </c>
      <c r="BJ26" s="4">
        <v>5.897152059925094E10</v>
      </c>
      <c r="BK26" s="4">
        <v>6.6230155099577545E10</v>
      </c>
      <c r="BL26" s="4">
        <v>6.855881511161992E10</v>
      </c>
      <c r="BM26" s="4">
        <v>6.910510108955312E10</v>
      </c>
    </row>
    <row r="27" ht="12.75" customHeight="1">
      <c r="A27" s="4" t="s">
        <v>489</v>
      </c>
      <c r="B27" s="4" t="s">
        <v>490</v>
      </c>
      <c r="C27" s="4" t="s">
        <v>445</v>
      </c>
      <c r="D27" s="4" t="s">
        <v>446</v>
      </c>
      <c r="Y27" s="4">
        <v>3.07269832846909E9</v>
      </c>
      <c r="Z27" s="4">
        <v>3.46781914893617E9</v>
      </c>
      <c r="AA27" s="4">
        <v>3.6457446808510637E9</v>
      </c>
      <c r="AB27" s="4">
        <v>3.7351063829787235E9</v>
      </c>
      <c r="AC27" s="4">
        <v>3.905585106382979E9</v>
      </c>
      <c r="AD27" s="4">
        <v>3.65186170212766E9</v>
      </c>
      <c r="AE27" s="4">
        <v>3.0523936170212765E9</v>
      </c>
      <c r="AF27" s="4">
        <v>3.392021010638298E9</v>
      </c>
      <c r="AG27" s="4">
        <v>3.7023936170212765E9</v>
      </c>
      <c r="AH27" s="4">
        <v>3.863563829787234E9</v>
      </c>
      <c r="AI27" s="4">
        <v>4.229787234042553E9</v>
      </c>
      <c r="AJ27" s="4">
        <v>4.61622340425532E9</v>
      </c>
      <c r="AK27" s="4">
        <v>4.751063829787234E9</v>
      </c>
      <c r="AL27" s="4">
        <v>5.200265957446809E9</v>
      </c>
      <c r="AM27" s="4">
        <v>5.567553457446808E9</v>
      </c>
      <c r="AN27" s="4">
        <v>5.849467819148936E9</v>
      </c>
      <c r="AO27" s="4">
        <v>6.101861436170213E9</v>
      </c>
      <c r="AP27" s="4">
        <v>6.349202393617022E9</v>
      </c>
      <c r="AQ27" s="4">
        <v>6.18377659574468E9</v>
      </c>
      <c r="AR27" s="4">
        <v>6.6210103723404255E9</v>
      </c>
      <c r="AS27" s="4">
        <v>9.062898936170212E9</v>
      </c>
      <c r="AT27" s="4">
        <v>8.97619680851064E9</v>
      </c>
      <c r="AU27" s="4">
        <v>9.593510638297873E9</v>
      </c>
      <c r="AV27" s="4">
        <v>1.1074813829787233E10</v>
      </c>
      <c r="AW27" s="4">
        <v>1.3150159574468084E10</v>
      </c>
      <c r="AX27" s="4">
        <v>1.596872340425532E10</v>
      </c>
      <c r="AY27" s="4">
        <v>1.850476063829787E10</v>
      </c>
      <c r="AZ27" s="4">
        <v>2.173E10</v>
      </c>
      <c r="BA27" s="4">
        <v>2.571090425531915E10</v>
      </c>
      <c r="BB27" s="4">
        <v>2.2938218085106384E10</v>
      </c>
      <c r="BC27" s="4">
        <v>2.5713271276595745E10</v>
      </c>
      <c r="BD27" s="4">
        <v>2.877659574468085E10</v>
      </c>
      <c r="BE27" s="4">
        <v>3.0749308510638298E10</v>
      </c>
      <c r="BF27" s="4">
        <v>3.2539468085106384E10</v>
      </c>
      <c r="BG27" s="4">
        <v>3.3387712765957447E10</v>
      </c>
      <c r="BH27" s="4">
        <v>3.105063829787234E10</v>
      </c>
      <c r="BI27" s="4">
        <v>3.2234973404255318E10</v>
      </c>
      <c r="BJ27" s="4">
        <v>3.547377659574468E10</v>
      </c>
      <c r="BK27" s="4">
        <v>3.76525E10</v>
      </c>
      <c r="BL27" s="4">
        <v>3.847452127659574E10</v>
      </c>
    </row>
    <row r="28" ht="12.75" customHeight="1">
      <c r="A28" s="4" t="s">
        <v>491</v>
      </c>
      <c r="B28" s="4" t="s">
        <v>492</v>
      </c>
      <c r="C28" s="4" t="s">
        <v>445</v>
      </c>
      <c r="D28" s="4" t="s">
        <v>446</v>
      </c>
      <c r="E28" s="4">
        <v>1.6980392156862745E8</v>
      </c>
      <c r="F28" s="4">
        <v>1.9009803921568626E8</v>
      </c>
      <c r="G28" s="4">
        <v>2.1225490196078432E8</v>
      </c>
      <c r="H28" s="4">
        <v>2.3774509803921568E8</v>
      </c>
      <c r="I28" s="4">
        <v>2.6666666666666666E8</v>
      </c>
      <c r="J28" s="4">
        <v>3.003921568627451E8</v>
      </c>
      <c r="K28" s="4">
        <v>3.4E8</v>
      </c>
      <c r="L28" s="4">
        <v>3.901960784313725E8</v>
      </c>
      <c r="M28" s="4">
        <v>4.4490196078431374E8</v>
      </c>
      <c r="N28" s="4">
        <v>5.281372549019608E8</v>
      </c>
      <c r="O28" s="4">
        <v>5.384231536926148E8</v>
      </c>
      <c r="P28" s="4">
        <v>5.734E8</v>
      </c>
      <c r="Q28" s="4">
        <v>5.909E8</v>
      </c>
      <c r="R28" s="4">
        <v>6.709E8</v>
      </c>
      <c r="S28" s="4">
        <v>6.324E8</v>
      </c>
      <c r="T28" s="4">
        <v>5.962E8</v>
      </c>
      <c r="U28" s="4">
        <v>6.421E8</v>
      </c>
      <c r="V28" s="4">
        <v>7.13E8</v>
      </c>
      <c r="W28" s="4">
        <v>8.324E8</v>
      </c>
      <c r="X28" s="4">
        <v>1.1398001E9</v>
      </c>
      <c r="Y28" s="4">
        <v>1.3353E9</v>
      </c>
      <c r="Z28" s="4">
        <v>1.4265E9</v>
      </c>
      <c r="AA28" s="4">
        <v>1.5783E9</v>
      </c>
      <c r="AB28" s="4">
        <v>1.7328E9</v>
      </c>
      <c r="AC28" s="4">
        <v>2.0411E9</v>
      </c>
      <c r="AD28" s="4">
        <v>2.3206999E9</v>
      </c>
      <c r="AE28" s="4">
        <v>2.4725E9</v>
      </c>
      <c r="AF28" s="4">
        <v>2.7139999E9</v>
      </c>
      <c r="AG28" s="4">
        <v>2.8179E9</v>
      </c>
      <c r="AH28" s="4">
        <v>3.062E9</v>
      </c>
      <c r="AI28" s="4">
        <v>3.166E9</v>
      </c>
      <c r="AJ28" s="4">
        <v>3.11116E9</v>
      </c>
      <c r="AK28" s="4">
        <v>3.109E9</v>
      </c>
      <c r="AL28" s="4">
        <v>3.092E9</v>
      </c>
      <c r="AM28" s="4">
        <v>3.259E9</v>
      </c>
      <c r="AN28" s="4">
        <v>3.429E9</v>
      </c>
      <c r="AO28" s="4">
        <v>3.609E9</v>
      </c>
      <c r="AP28" s="4">
        <v>6.33236E9</v>
      </c>
      <c r="AQ28" s="4">
        <v>6.83322E9</v>
      </c>
      <c r="AR28" s="4">
        <v>7.68387E9</v>
      </c>
      <c r="AS28" s="4">
        <v>8.07647E9</v>
      </c>
      <c r="AT28" s="4">
        <v>8.31783E9</v>
      </c>
      <c r="AU28" s="4">
        <v>8.88116E9</v>
      </c>
      <c r="AV28" s="4">
        <v>8.87009E9</v>
      </c>
      <c r="AW28" s="4">
        <v>9.05529E9</v>
      </c>
      <c r="AX28" s="4">
        <v>9.8362E9</v>
      </c>
      <c r="AY28" s="4">
        <v>1.016725E10</v>
      </c>
      <c r="AZ28" s="4">
        <v>1.061834E10</v>
      </c>
      <c r="BA28" s="4">
        <v>1.0526E10</v>
      </c>
      <c r="BB28" s="4">
        <v>9.98196E9</v>
      </c>
      <c r="BC28" s="4">
        <v>1.009576E10</v>
      </c>
      <c r="BD28" s="4">
        <v>1.007045E10</v>
      </c>
      <c r="BE28" s="4">
        <v>1.07205E10</v>
      </c>
      <c r="BF28" s="4">
        <v>1.05684E10</v>
      </c>
      <c r="BG28" s="4">
        <v>1.11116E10</v>
      </c>
      <c r="BH28" s="4">
        <v>1.17108E10</v>
      </c>
      <c r="BI28" s="4">
        <v>1.19285E10</v>
      </c>
      <c r="BJ28" s="4">
        <v>1.24907E10</v>
      </c>
      <c r="BK28" s="4">
        <v>1.30221E10</v>
      </c>
      <c r="BL28" s="4">
        <v>1.35788E10</v>
      </c>
      <c r="BM28" s="4">
        <v>1.125E10</v>
      </c>
    </row>
    <row r="29" ht="12.75" customHeight="1">
      <c r="A29" s="4" t="s">
        <v>493</v>
      </c>
      <c r="B29" s="4" t="s">
        <v>494</v>
      </c>
      <c r="C29" s="4" t="s">
        <v>445</v>
      </c>
      <c r="D29" s="4" t="s">
        <v>446</v>
      </c>
      <c r="AM29" s="4">
        <v>1.2558024691358023E9</v>
      </c>
      <c r="AN29" s="4">
        <v>1.8665729537366548E9</v>
      </c>
      <c r="AO29" s="4">
        <v>2.786045321637427E9</v>
      </c>
      <c r="AP29" s="4">
        <v>3.67181650423851E9</v>
      </c>
      <c r="AQ29" s="4">
        <v>4.116699437404103E9</v>
      </c>
      <c r="AR29" s="4">
        <v>4.68573311546841E9</v>
      </c>
      <c r="AS29" s="4">
        <v>5.50588789448893E9</v>
      </c>
      <c r="AT29" s="4">
        <v>5.748993411420205E9</v>
      </c>
      <c r="AU29" s="4">
        <v>6.651106833493745E9</v>
      </c>
      <c r="AV29" s="4">
        <v>8.369878822850548E9</v>
      </c>
      <c r="AW29" s="4">
        <v>1.0596205714285715E10</v>
      </c>
      <c r="AX29" s="4">
        <v>1.1222953519425192E10</v>
      </c>
      <c r="AY29" s="4">
        <v>1.2864610993521904E10</v>
      </c>
      <c r="AZ29" s="4">
        <v>1.577876766969909E10</v>
      </c>
      <c r="BA29" s="4">
        <v>1.911273966446974E10</v>
      </c>
      <c r="BB29" s="4">
        <v>1.7613836209958096E10</v>
      </c>
      <c r="BC29" s="4">
        <v>1.7176781336764408E10</v>
      </c>
      <c r="BD29" s="4">
        <v>1.864472386097093E10</v>
      </c>
      <c r="BE29" s="4">
        <v>1.722684929707003E10</v>
      </c>
      <c r="BF29" s="4">
        <v>1.817850383544905E10</v>
      </c>
      <c r="BG29" s="4">
        <v>1.855834350834351E10</v>
      </c>
      <c r="BH29" s="4">
        <v>1.6211541820243834E10</v>
      </c>
      <c r="BI29" s="4">
        <v>1.6913330693965273E10</v>
      </c>
      <c r="BJ29" s="4">
        <v>1.8080118128385387E10</v>
      </c>
      <c r="BK29" s="4">
        <v>2.018351056125528E10</v>
      </c>
      <c r="BL29" s="4">
        <v>2.0202479537519318E10</v>
      </c>
      <c r="BM29" s="4">
        <v>1.978842224810716E10</v>
      </c>
    </row>
    <row r="30" ht="12.75" customHeight="1">
      <c r="A30" s="4" t="s">
        <v>495</v>
      </c>
      <c r="B30" s="4" t="s">
        <v>496</v>
      </c>
      <c r="C30" s="4" t="s">
        <v>445</v>
      </c>
      <c r="D30" s="4" t="s">
        <v>446</v>
      </c>
      <c r="AI30" s="4">
        <v>2.165E10</v>
      </c>
      <c r="AM30" s="4">
        <v>1.7793E10</v>
      </c>
      <c r="AN30" s="4">
        <v>1.3489222222222223E10</v>
      </c>
      <c r="AO30" s="4">
        <v>1.4756846153846155E10</v>
      </c>
      <c r="AP30" s="4">
        <v>1.4108846153846155E10</v>
      </c>
      <c r="AQ30" s="4">
        <v>1.5264369565217392E10</v>
      </c>
      <c r="AR30" s="4">
        <v>1.2152867469879519E10</v>
      </c>
      <c r="AS30" s="4">
        <v>1.2738912133891212E10</v>
      </c>
      <c r="AT30" s="4">
        <v>1.2354820143884892E10</v>
      </c>
      <c r="AU30" s="4">
        <v>1.4594249022892239E10</v>
      </c>
      <c r="AV30" s="4">
        <v>1.782779132130668E10</v>
      </c>
      <c r="AW30" s="4">
        <v>2.3144351851851852E10</v>
      </c>
      <c r="AX30" s="4">
        <v>3.020756731662024E10</v>
      </c>
      <c r="AY30" s="4">
        <v>3.6954312354312355E10</v>
      </c>
      <c r="AZ30" s="4">
        <v>4.5277399813606705E10</v>
      </c>
      <c r="BA30" s="4">
        <v>6.076348314606741E10</v>
      </c>
      <c r="BB30" s="4">
        <v>5.0874078052273544E10</v>
      </c>
      <c r="BC30" s="4">
        <v>5.722249076871434E10</v>
      </c>
      <c r="BD30" s="4">
        <v>6.175778894472362E10</v>
      </c>
      <c r="BE30" s="4">
        <v>6.5685102554875854E10</v>
      </c>
      <c r="BF30" s="4">
        <v>7.552798423423424E10</v>
      </c>
      <c r="BG30" s="4">
        <v>7.881383998435056E10</v>
      </c>
      <c r="BH30" s="4">
        <v>5.64547343965842E10</v>
      </c>
      <c r="BI30" s="4">
        <v>4.772265782066747E10</v>
      </c>
      <c r="BJ30" s="4">
        <v>5.472659524918491E10</v>
      </c>
      <c r="BK30" s="4">
        <v>6.003126226933648E10</v>
      </c>
      <c r="BL30" s="4">
        <v>6.4409647193804375E10</v>
      </c>
      <c r="BM30" s="4">
        <v>6.0258239055582886E10</v>
      </c>
    </row>
    <row r="31" ht="12.75" customHeight="1">
      <c r="A31" s="4" t="s">
        <v>497</v>
      </c>
      <c r="B31" s="4" t="s">
        <v>498</v>
      </c>
      <c r="C31" s="4" t="s">
        <v>445</v>
      </c>
      <c r="D31" s="4" t="s">
        <v>446</v>
      </c>
      <c r="E31" s="4">
        <v>2.8071888562228754E7</v>
      </c>
      <c r="F31" s="4">
        <v>2.9964370712585747E7</v>
      </c>
      <c r="G31" s="4">
        <v>3.185692286154277E7</v>
      </c>
      <c r="H31" s="4">
        <v>3.374940501189976E7</v>
      </c>
      <c r="I31" s="4">
        <v>3.6193826123477526E7</v>
      </c>
      <c r="J31" s="4">
        <v>4.006993006993007E7</v>
      </c>
      <c r="K31" s="4">
        <v>4.440559440559441E7</v>
      </c>
      <c r="L31" s="4">
        <v>4.7379310344827585E7</v>
      </c>
      <c r="M31" s="4">
        <v>4.4910179640718564E7</v>
      </c>
      <c r="N31" s="4">
        <v>4.730538922155689E7</v>
      </c>
      <c r="O31" s="4">
        <v>5.323353293413174E7</v>
      </c>
      <c r="P31" s="4">
        <v>5.920731707317074E7</v>
      </c>
      <c r="Q31" s="4">
        <v>6.60625E7</v>
      </c>
      <c r="R31" s="4">
        <v>7.834355828220859E7</v>
      </c>
      <c r="S31" s="4">
        <v>1.0321637426900585E8</v>
      </c>
      <c r="T31" s="4">
        <v>1.1806629834254143E8</v>
      </c>
      <c r="U31" s="4">
        <v>9.690582959641255E7</v>
      </c>
      <c r="V31" s="4">
        <v>1.1765E8</v>
      </c>
      <c r="W31" s="4">
        <v>1.363E8</v>
      </c>
      <c r="X31" s="4">
        <v>1.518E8</v>
      </c>
      <c r="Y31" s="4">
        <v>1.97938222429283E8</v>
      </c>
      <c r="Z31" s="4">
        <v>1.96089854656347E8</v>
      </c>
      <c r="AA31" s="4">
        <v>1.82206326985709E8</v>
      </c>
      <c r="AB31" s="4">
        <v>1.921031859553215E8</v>
      </c>
      <c r="AC31" s="4">
        <v>2.143819490193805E8</v>
      </c>
      <c r="AD31" s="4">
        <v>2.1264374266470551E8</v>
      </c>
      <c r="AE31" s="4">
        <v>2.3163832053556648E8</v>
      </c>
      <c r="AF31" s="4">
        <v>2.810825585859E8</v>
      </c>
      <c r="AG31" s="4">
        <v>3.2009336027245003E8</v>
      </c>
      <c r="AH31" s="4">
        <v>3.69133890704745E8</v>
      </c>
      <c r="AI31" s="4">
        <v>4.120864454921765E8</v>
      </c>
      <c r="AJ31" s="4">
        <v>4.4472075E8</v>
      </c>
      <c r="AK31" s="4">
        <v>5.1855970071443504E8</v>
      </c>
      <c r="AL31" s="4">
        <v>5.60205282299335E8</v>
      </c>
      <c r="AM31" s="4">
        <v>5.81269536370645E8</v>
      </c>
      <c r="AN31" s="4">
        <v>6.20422500150545E8</v>
      </c>
      <c r="AO31" s="4">
        <v>6.416600053206301E8</v>
      </c>
      <c r="AP31" s="4">
        <v>6.545828999440451E8</v>
      </c>
      <c r="AQ31" s="4">
        <v>6.8914001218537E8</v>
      </c>
      <c r="AR31" s="4">
        <v>7.3273235317635E8</v>
      </c>
      <c r="AS31" s="4">
        <v>8.32072464652775E8</v>
      </c>
      <c r="AT31" s="4">
        <v>8.683587274672049E8</v>
      </c>
      <c r="AU31" s="4">
        <v>9.25197971508255E8</v>
      </c>
      <c r="AV31" s="4">
        <v>9.83575615245365E8</v>
      </c>
      <c r="AW31" s="4">
        <v>1.05138657648391E9</v>
      </c>
      <c r="AX31" s="4">
        <v>1.1025648800365E9</v>
      </c>
      <c r="AY31" s="4">
        <v>1.21060372650843E9</v>
      </c>
      <c r="AZ31" s="4">
        <v>1.27159804464669E9</v>
      </c>
      <c r="BA31" s="4">
        <v>1.35133864858457E9</v>
      </c>
      <c r="BB31" s="4">
        <v>1.31730944560202E9</v>
      </c>
      <c r="BC31" s="4">
        <v>1.3771770826384048E9</v>
      </c>
      <c r="BD31" s="4">
        <v>1.46079790323406E9</v>
      </c>
      <c r="BE31" s="4">
        <v>1.52289750607849E9</v>
      </c>
      <c r="BF31" s="4">
        <v>1.579411253005135E9</v>
      </c>
      <c r="BG31" s="4">
        <v>1.66733506096064E9</v>
      </c>
      <c r="BH31" s="4">
        <v>1.72170099146912E9</v>
      </c>
      <c r="BI31" s="4">
        <v>1.789304087785615E9</v>
      </c>
      <c r="BJ31" s="4">
        <v>1.85852967671857E9</v>
      </c>
      <c r="BK31" s="4">
        <v>1.91589978696407E9</v>
      </c>
      <c r="BL31" s="4">
        <v>1.9825185406134E9</v>
      </c>
      <c r="BM31" s="4">
        <v>1.7636961189519E9</v>
      </c>
    </row>
    <row r="32" ht="12.75" customHeight="1">
      <c r="A32" s="4" t="s">
        <v>499</v>
      </c>
      <c r="B32" s="4" t="s">
        <v>500</v>
      </c>
      <c r="C32" s="4" t="s">
        <v>445</v>
      </c>
      <c r="D32" s="4" t="s">
        <v>446</v>
      </c>
      <c r="E32" s="4">
        <v>8.446665407691188E7</v>
      </c>
      <c r="F32" s="4">
        <v>8.924998669728948E7</v>
      </c>
      <c r="G32" s="4">
        <v>9.414998596694459E7</v>
      </c>
      <c r="H32" s="4">
        <v>9.636665230321714E7</v>
      </c>
      <c r="I32" s="4">
        <v>1.075666506338574E8</v>
      </c>
      <c r="J32" s="4">
        <v>1.1433904896516557E8</v>
      </c>
      <c r="K32" s="4">
        <v>1.3417337378565349E8</v>
      </c>
      <c r="L32" s="4">
        <v>1.5510298462733382E8</v>
      </c>
      <c r="M32" s="4">
        <v>1.5E8</v>
      </c>
      <c r="N32" s="4">
        <v>1.649E8</v>
      </c>
      <c r="O32" s="4">
        <v>1.863E8</v>
      </c>
      <c r="P32" s="4">
        <v>2.111E8</v>
      </c>
      <c r="Q32" s="4">
        <v>2.354E8</v>
      </c>
      <c r="R32" s="4">
        <v>2.695E8</v>
      </c>
      <c r="S32" s="4">
        <v>3.126E8</v>
      </c>
      <c r="T32" s="4">
        <v>3.45E8</v>
      </c>
      <c r="U32" s="4">
        <v>3.863E8</v>
      </c>
      <c r="V32" s="4">
        <v>4.47E8</v>
      </c>
      <c r="W32" s="4">
        <v>4.758E8</v>
      </c>
      <c r="X32" s="4">
        <v>5.1720000000000006E8</v>
      </c>
      <c r="Y32" s="4">
        <v>6.13299968E8</v>
      </c>
      <c r="Z32" s="4">
        <v>7.39100032E8</v>
      </c>
      <c r="AA32" s="4">
        <v>7.85500032E8</v>
      </c>
      <c r="AB32" s="4">
        <v>8.894E8</v>
      </c>
      <c r="AC32" s="4">
        <v>9.85699968E8</v>
      </c>
      <c r="AD32" s="4">
        <v>1.0395000319999999E9</v>
      </c>
      <c r="AE32" s="4">
        <v>1.173500032E9</v>
      </c>
      <c r="AF32" s="4">
        <v>1.296499968E9</v>
      </c>
      <c r="AG32" s="4">
        <v>1.415100032E9</v>
      </c>
      <c r="AH32" s="4">
        <v>1.501500032E9</v>
      </c>
      <c r="AI32" s="4">
        <v>1.5924E9</v>
      </c>
      <c r="AJ32" s="4">
        <v>1.6349E9</v>
      </c>
      <c r="AK32" s="4">
        <v>1.6799E9</v>
      </c>
      <c r="AL32" s="4">
        <v>1.8203599E9</v>
      </c>
      <c r="AM32" s="4">
        <v>1.8671601E9</v>
      </c>
      <c r="AN32" s="4">
        <v>2.03075E9</v>
      </c>
      <c r="AO32" s="4">
        <v>2.69539E9</v>
      </c>
      <c r="AP32" s="4">
        <v>2.932827E9</v>
      </c>
      <c r="AQ32" s="4">
        <v>3.130748E9</v>
      </c>
      <c r="AR32" s="4">
        <v>3.324433E9</v>
      </c>
      <c r="AS32" s="4">
        <v>3.480219E9</v>
      </c>
      <c r="AT32" s="4">
        <v>3.680483E9</v>
      </c>
      <c r="AU32" s="4">
        <v>3.937228E9</v>
      </c>
      <c r="AV32" s="4">
        <v>4.1865249999999995E9</v>
      </c>
      <c r="AW32" s="4">
        <v>4.484703E9</v>
      </c>
      <c r="AX32" s="4">
        <v>4.868136E9</v>
      </c>
      <c r="AY32" s="4">
        <v>6.144E9</v>
      </c>
      <c r="AZ32" s="4">
        <v>6.767E9</v>
      </c>
      <c r="BA32" s="4">
        <v>6.98E9</v>
      </c>
      <c r="BB32" s="4">
        <v>6.656E9</v>
      </c>
      <c r="BC32" s="4">
        <v>6.634526E9</v>
      </c>
      <c r="BD32" s="4">
        <v>6.312691E9</v>
      </c>
      <c r="BE32" s="4">
        <v>6.378188E9</v>
      </c>
      <c r="BF32" s="4">
        <v>6.465756E9</v>
      </c>
      <c r="BG32" s="4">
        <v>6.413988E9</v>
      </c>
      <c r="BH32" s="4">
        <v>6.654541E9</v>
      </c>
      <c r="BI32" s="4">
        <v>6.899911E9</v>
      </c>
      <c r="BJ32" s="4">
        <v>7.142316E9</v>
      </c>
      <c r="BK32" s="4">
        <v>7.224329E9</v>
      </c>
      <c r="BL32" s="4">
        <v>7.484113E9</v>
      </c>
    </row>
    <row r="33" ht="12.75" customHeight="1">
      <c r="A33" s="4" t="s">
        <v>501</v>
      </c>
      <c r="B33" s="4" t="s">
        <v>502</v>
      </c>
      <c r="C33" s="4" t="s">
        <v>445</v>
      </c>
      <c r="D33" s="4" t="s">
        <v>446</v>
      </c>
      <c r="E33" s="4">
        <v>3.7387936359538555E8</v>
      </c>
      <c r="F33" s="4">
        <v>4.0668458571929413E8</v>
      </c>
      <c r="G33" s="4">
        <v>4.4466518639710176E8</v>
      </c>
      <c r="H33" s="4">
        <v>4.788059900833069E8</v>
      </c>
      <c r="I33" s="4">
        <v>5.394914773201556E8</v>
      </c>
      <c r="J33" s="4">
        <v>6.043771043771044E8</v>
      </c>
      <c r="K33" s="4">
        <v>6.691919191919192E8</v>
      </c>
      <c r="L33" s="4">
        <v>7.558080808080808E8</v>
      </c>
      <c r="M33" s="4">
        <v>8.57912457912458E8</v>
      </c>
      <c r="N33" s="4">
        <v>9.296296296296296E8</v>
      </c>
      <c r="O33" s="4">
        <v>1.0170033670033671E9</v>
      </c>
      <c r="P33" s="4">
        <v>1.0956228956228957E9</v>
      </c>
      <c r="Q33" s="4">
        <v>1.2576156449793155E9</v>
      </c>
      <c r="R33" s="4">
        <v>1.2629685157421288E9</v>
      </c>
      <c r="S33" s="4">
        <v>2.1002498750624688E9</v>
      </c>
      <c r="T33" s="4">
        <v>2.4046976511744127E9</v>
      </c>
      <c r="U33" s="4">
        <v>2.731984007996002E9</v>
      </c>
      <c r="V33" s="4">
        <v>3.2274362818590703E9</v>
      </c>
      <c r="W33" s="4">
        <v>3.7582208895552225E9</v>
      </c>
      <c r="X33" s="4">
        <v>4.421343606181353E9</v>
      </c>
      <c r="Y33" s="4">
        <v>4.526916802610114E9</v>
      </c>
      <c r="Z33" s="4">
        <v>5.872756933115824E9</v>
      </c>
      <c r="AA33" s="4">
        <v>5.587490264812702E9</v>
      </c>
      <c r="AB33" s="4">
        <v>5.422440961878859E9</v>
      </c>
      <c r="AC33" s="4">
        <v>6.169501037976217E9</v>
      </c>
      <c r="AD33" s="4">
        <v>5.377277406716375E9</v>
      </c>
      <c r="AE33" s="4">
        <v>3.9583388832233763E9</v>
      </c>
      <c r="AF33" s="4">
        <v>4.323623622162202E9</v>
      </c>
      <c r="AG33" s="4">
        <v>4.59761556266594E9</v>
      </c>
      <c r="AH33" s="4">
        <v>4.715978868216133E9</v>
      </c>
      <c r="AI33" s="4">
        <v>4.867582620207083E9</v>
      </c>
      <c r="AJ33" s="4">
        <v>5.343274311567894E9</v>
      </c>
      <c r="AK33" s="4">
        <v>5.643893347006794E9</v>
      </c>
      <c r="AL33" s="4">
        <v>5.734676560924714E9</v>
      </c>
      <c r="AM33" s="4">
        <v>5.981244886917001E9</v>
      </c>
      <c r="AN33" s="4">
        <v>6.715220507051642E9</v>
      </c>
      <c r="AO33" s="4">
        <v>7.396966657470539E9</v>
      </c>
      <c r="AP33" s="4">
        <v>7.925673448413681E9</v>
      </c>
      <c r="AQ33" s="4">
        <v>8.497545598083519E9</v>
      </c>
      <c r="AR33" s="4">
        <v>8.285075872273071E9</v>
      </c>
      <c r="AS33" s="4">
        <v>8.397912509096789E9</v>
      </c>
      <c r="AT33" s="4">
        <v>8.14153793761068E9</v>
      </c>
      <c r="AU33" s="4">
        <v>7.905485216178522E9</v>
      </c>
      <c r="AV33" s="4">
        <v>8.082364868393566E9</v>
      </c>
      <c r="AW33" s="4">
        <v>8.773451738911291E9</v>
      </c>
      <c r="AX33" s="4">
        <v>9.549077869106506E9</v>
      </c>
      <c r="AY33" s="4">
        <v>1.145186916471117E10</v>
      </c>
      <c r="AZ33" s="4">
        <v>1.3120183156714897E10</v>
      </c>
      <c r="BA33" s="4">
        <v>1.6674324634237322E10</v>
      </c>
      <c r="BB33" s="4">
        <v>1.7339992165242165E10</v>
      </c>
      <c r="BC33" s="4">
        <v>1.9649631308164806E10</v>
      </c>
      <c r="BD33" s="4">
        <v>2.3963033429436356E10</v>
      </c>
      <c r="BE33" s="4">
        <v>2.7084497481910275E10</v>
      </c>
      <c r="BF33" s="4">
        <v>3.0659338885672935E10</v>
      </c>
      <c r="BG33" s="4">
        <v>3.2996188017366135E10</v>
      </c>
      <c r="BH33" s="4">
        <v>3.3000198248914616E10</v>
      </c>
      <c r="BI33" s="4">
        <v>3.3941126193921852E10</v>
      </c>
      <c r="BJ33" s="4">
        <v>3.7508642170767006E10</v>
      </c>
      <c r="BK33" s="4">
        <v>4.028764793053545E10</v>
      </c>
      <c r="BL33" s="4">
        <v>4.089532285094067E10</v>
      </c>
      <c r="BM33" s="4">
        <v>3.668886120260492E10</v>
      </c>
    </row>
    <row r="34" ht="12.75" customHeight="1">
      <c r="A34" s="4" t="s">
        <v>503</v>
      </c>
      <c r="B34" s="4" t="s">
        <v>504</v>
      </c>
      <c r="C34" s="4" t="s">
        <v>445</v>
      </c>
      <c r="D34" s="4" t="s">
        <v>446</v>
      </c>
      <c r="E34" s="4">
        <v>1.516556991251993E10</v>
      </c>
      <c r="F34" s="4">
        <v>1.5236854859468977E10</v>
      </c>
      <c r="G34" s="4">
        <v>1.9926293839016327E10</v>
      </c>
      <c r="H34" s="4">
        <v>2.302147729220927E10</v>
      </c>
      <c r="I34" s="4">
        <v>2.121189225999042E10</v>
      </c>
      <c r="J34" s="4">
        <v>2.179003511719005E10</v>
      </c>
      <c r="K34" s="4">
        <v>2.7062716577911068E10</v>
      </c>
      <c r="L34" s="4">
        <v>3.0591834053965298E10</v>
      </c>
      <c r="M34" s="4">
        <v>3.3875881876367176E10</v>
      </c>
      <c r="N34" s="4">
        <v>3.745889824386095E10</v>
      </c>
      <c r="O34" s="4">
        <v>4.232760009824124E10</v>
      </c>
      <c r="P34" s="4">
        <v>4.920445670045162E10</v>
      </c>
      <c r="Q34" s="4">
        <v>5.853900878636837E10</v>
      </c>
      <c r="R34" s="4">
        <v>7.9279057730829E10</v>
      </c>
      <c r="S34" s="4">
        <v>1.0513600752875961E11</v>
      </c>
      <c r="T34" s="4">
        <v>1.2370937656789029E11</v>
      </c>
      <c r="U34" s="4">
        <v>1.526780204528288E11</v>
      </c>
      <c r="V34" s="4">
        <v>1.7617128431176117E11</v>
      </c>
      <c r="W34" s="4">
        <v>2.0080089187016382E11</v>
      </c>
      <c r="X34" s="4">
        <v>2.2496948883518094E11</v>
      </c>
      <c r="Y34" s="4">
        <v>2.3502459898326135E11</v>
      </c>
      <c r="Z34" s="4">
        <v>2.6356108897712936E11</v>
      </c>
      <c r="AA34" s="4">
        <v>2.816823041610405E11</v>
      </c>
      <c r="AB34" s="4">
        <v>2.0330451549079538E11</v>
      </c>
      <c r="AC34" s="4">
        <v>2.090239126968388E11</v>
      </c>
      <c r="AD34" s="4">
        <v>2.2294279043529932E11</v>
      </c>
      <c r="AE34" s="4">
        <v>2.6813722472972214E11</v>
      </c>
      <c r="AF34" s="4">
        <v>2.9408411239266034E11</v>
      </c>
      <c r="AG34" s="4">
        <v>3.303973819984894E11</v>
      </c>
      <c r="AH34" s="4">
        <v>4.2559531E11</v>
      </c>
      <c r="AI34" s="4">
        <v>4.61951782E11</v>
      </c>
      <c r="AJ34" s="4">
        <v>6.0286E11</v>
      </c>
      <c r="AK34" s="4">
        <v>4.0059925E11</v>
      </c>
      <c r="AL34" s="4">
        <v>4.377985776397516E11</v>
      </c>
      <c r="AM34" s="4">
        <v>5.581119974972627E11</v>
      </c>
      <c r="AN34" s="4">
        <v>7.693053861828485E11</v>
      </c>
      <c r="AO34" s="4">
        <v>8.504264329917421E11</v>
      </c>
      <c r="AP34" s="4">
        <v>8.831996253246753E11</v>
      </c>
      <c r="AQ34" s="4">
        <v>8.637234116329167E11</v>
      </c>
      <c r="AR34" s="4">
        <v>5.993885799856726E11</v>
      </c>
      <c r="AS34" s="4">
        <v>6.554206454769062E11</v>
      </c>
      <c r="AT34" s="4">
        <v>5.593722760819658E11</v>
      </c>
      <c r="AU34" s="4">
        <v>5.079624877000239E11</v>
      </c>
      <c r="AV34" s="4">
        <v>5.583199208319792E11</v>
      </c>
      <c r="AW34" s="4">
        <v>6.693166540170941E11</v>
      </c>
      <c r="AX34" s="4">
        <v>8.91630177251068E11</v>
      </c>
      <c r="AY34" s="4">
        <v>1.1076402896152256E12</v>
      </c>
      <c r="AZ34" s="4">
        <v>1.3970843499563452E12</v>
      </c>
      <c r="BA34" s="4">
        <v>1.695824565983204E12</v>
      </c>
      <c r="BB34" s="4">
        <v>1.6670197835850754E12</v>
      </c>
      <c r="BC34" s="4">
        <v>2.2088716462028193E12</v>
      </c>
      <c r="BD34" s="4">
        <v>2.6162009803921567E12</v>
      </c>
      <c r="BE34" s="4">
        <v>2.465188674415032E12</v>
      </c>
      <c r="BF34" s="4">
        <v>2.4728069199016743E12</v>
      </c>
      <c r="BG34" s="4">
        <v>2.4559936251593706E12</v>
      </c>
      <c r="BH34" s="4">
        <v>1.8022143737413206E12</v>
      </c>
      <c r="BI34" s="4">
        <v>1.7957001689914932E12</v>
      </c>
      <c r="BJ34" s="4">
        <v>2.0635078648868806E12</v>
      </c>
      <c r="BK34" s="4">
        <v>1.9169470140675461E12</v>
      </c>
      <c r="BL34" s="4">
        <v>1.8778105142603599E12</v>
      </c>
      <c r="BM34" s="4">
        <v>1.4447332589716514E12</v>
      </c>
    </row>
    <row r="35" ht="12.75" customHeight="1">
      <c r="A35" s="4" t="s">
        <v>505</v>
      </c>
      <c r="B35" s="4" t="s">
        <v>506</v>
      </c>
      <c r="C35" s="4" t="s">
        <v>445</v>
      </c>
      <c r="D35" s="4" t="s">
        <v>446</v>
      </c>
      <c r="S35" s="4">
        <v>3.118093374743546E8</v>
      </c>
      <c r="T35" s="4">
        <v>4.0217860501955354E8</v>
      </c>
      <c r="U35" s="4">
        <v>4.359112685896796E8</v>
      </c>
      <c r="V35" s="4">
        <v>4.950976679290412E8</v>
      </c>
      <c r="W35" s="4">
        <v>5.528837070551385E8</v>
      </c>
      <c r="X35" s="4">
        <v>6.703624521453787E8</v>
      </c>
      <c r="Y35" s="4">
        <v>1.0122806145279174E9</v>
      </c>
      <c r="Z35" s="4">
        <v>1.1142047432009149E9</v>
      </c>
      <c r="AA35" s="4">
        <v>1.1639238303584747E9</v>
      </c>
      <c r="AB35" s="4">
        <v>1.2360165067369363E9</v>
      </c>
      <c r="AC35" s="4">
        <v>1.3468900710982947E9</v>
      </c>
      <c r="AD35" s="4">
        <v>1.40953612091682E9</v>
      </c>
      <c r="AE35" s="4">
        <v>1.5477551832148364E9</v>
      </c>
      <c r="AF35" s="4">
        <v>1.7043703077611496E9</v>
      </c>
      <c r="AG35" s="4">
        <v>1.81275791776463E9</v>
      </c>
      <c r="AH35" s="4">
        <v>2.0061651668075376E9</v>
      </c>
      <c r="AI35" s="4">
        <v>2.0121314572664447E9</v>
      </c>
      <c r="AJ35" s="4">
        <v>2.0205837020832298E9</v>
      </c>
      <c r="AK35" s="4">
        <v>1.957E9</v>
      </c>
      <c r="AL35" s="4">
        <v>2.0633421170387313E9</v>
      </c>
      <c r="AM35" s="4">
        <v>2.151344901307612E9</v>
      </c>
      <c r="AN35" s="4">
        <v>2.2169740963555913E9</v>
      </c>
      <c r="AO35" s="4">
        <v>2.363645403470392E9</v>
      </c>
      <c r="AP35" s="4">
        <v>2.4983841296673794E9</v>
      </c>
      <c r="AQ35" s="4">
        <v>2.8170834783473377E9</v>
      </c>
      <c r="AR35" s="4">
        <v>2.951822204544325E9</v>
      </c>
      <c r="AS35" s="4">
        <v>3.0595E9</v>
      </c>
      <c r="AT35" s="4">
        <v>3.0545E9</v>
      </c>
      <c r="AU35" s="4">
        <v>3.1065E9</v>
      </c>
      <c r="AV35" s="4">
        <v>3.2095E9</v>
      </c>
      <c r="AW35" s="4">
        <v>3.4445E9</v>
      </c>
      <c r="AX35" s="4">
        <v>3.8195E9</v>
      </c>
      <c r="AY35" s="4">
        <v>4.2175E9</v>
      </c>
      <c r="AZ35" s="4">
        <v>4.674E9</v>
      </c>
      <c r="BA35" s="4">
        <v>4.785E9</v>
      </c>
      <c r="BB35" s="4">
        <v>4.4655E9</v>
      </c>
      <c r="BC35" s="4">
        <v>4.53E9</v>
      </c>
      <c r="BD35" s="4">
        <v>4.6575E9</v>
      </c>
      <c r="BE35" s="4">
        <v>4.61E9</v>
      </c>
      <c r="BF35" s="4">
        <v>4.677E9</v>
      </c>
      <c r="BG35" s="4">
        <v>4.6965E9</v>
      </c>
      <c r="BH35" s="4">
        <v>4.715E9</v>
      </c>
      <c r="BI35" s="4">
        <v>4.83E9</v>
      </c>
      <c r="BJ35" s="4">
        <v>4.978E9</v>
      </c>
      <c r="BK35" s="4">
        <v>5.0865E9</v>
      </c>
      <c r="BL35" s="4">
        <v>5.209E9</v>
      </c>
      <c r="BM35" s="4">
        <v>4.3655E9</v>
      </c>
    </row>
    <row r="36" ht="12.75" customHeight="1">
      <c r="A36" s="4" t="s">
        <v>507</v>
      </c>
      <c r="B36" s="4" t="s">
        <v>508</v>
      </c>
      <c r="C36" s="4" t="s">
        <v>445</v>
      </c>
      <c r="D36" s="4" t="s">
        <v>446</v>
      </c>
      <c r="J36" s="4">
        <v>1.1404024565529858E8</v>
      </c>
      <c r="K36" s="4">
        <v>1.3275839540049654E8</v>
      </c>
      <c r="L36" s="4">
        <v>1.3903044557689795E8</v>
      </c>
      <c r="M36" s="4">
        <v>1.6081928655429244E8</v>
      </c>
      <c r="N36" s="4">
        <v>1.6121128969031754E8</v>
      </c>
      <c r="O36" s="4">
        <v>1.7908009930746114E8</v>
      </c>
      <c r="P36" s="4">
        <v>1.975231792418832E8</v>
      </c>
      <c r="Q36" s="4">
        <v>2.708185558235211E8</v>
      </c>
      <c r="R36" s="4">
        <v>4.3309200357927275E8</v>
      </c>
      <c r="S36" s="4">
        <v>1.0735770856415938E9</v>
      </c>
      <c r="T36" s="4">
        <v>1.1683043056551259E9</v>
      </c>
      <c r="U36" s="4">
        <v>1.4230613566456208E9</v>
      </c>
      <c r="V36" s="4">
        <v>1.732721160941215E9</v>
      </c>
      <c r="W36" s="4">
        <v>1.9416007036059806E9</v>
      </c>
      <c r="X36" s="4">
        <v>2.803780005518256E9</v>
      </c>
      <c r="Y36" s="4">
        <v>4.928824957967495E9</v>
      </c>
      <c r="Z36" s="4">
        <v>4.366213849576372E9</v>
      </c>
      <c r="AA36" s="4">
        <v>4.264252336448598E9</v>
      </c>
      <c r="AB36" s="4">
        <v>3.844723142451491E9</v>
      </c>
      <c r="AC36" s="4">
        <v>3.7825230884628E9</v>
      </c>
      <c r="AD36" s="4">
        <v>3.5236125630653152E9</v>
      </c>
      <c r="AE36" s="4">
        <v>2.3585928171213374E9</v>
      </c>
      <c r="AF36" s="4">
        <v>2.7544634377967715E9</v>
      </c>
      <c r="AG36" s="4">
        <v>2.6907175511826677E9</v>
      </c>
      <c r="AH36" s="4">
        <v>2.9854679792852383E9</v>
      </c>
      <c r="AI36" s="4">
        <v>3.520551724137931E9</v>
      </c>
      <c r="AJ36" s="4">
        <v>3.7016670525584626E9</v>
      </c>
      <c r="AK36" s="4">
        <v>4.183548189073051E9</v>
      </c>
      <c r="AL36" s="4">
        <v>4.105706151751455E9</v>
      </c>
      <c r="AM36" s="4">
        <v>4.08733795993191E9</v>
      </c>
      <c r="AN36" s="4">
        <v>4.734020036686892E9</v>
      </c>
      <c r="AO36" s="4">
        <v>5.115602836879433E9</v>
      </c>
      <c r="AP36" s="4">
        <v>5.197332974137932E9</v>
      </c>
      <c r="AQ36" s="4">
        <v>4.051147227533461E9</v>
      </c>
      <c r="AR36" s="4">
        <v>4.6E9</v>
      </c>
      <c r="AS36" s="4">
        <v>6.001153306264502E9</v>
      </c>
      <c r="AT36" s="4">
        <v>5.601090584361221E9</v>
      </c>
      <c r="AU36" s="4">
        <v>5.843329107561711E9</v>
      </c>
      <c r="AV36" s="4">
        <v>6.557333084605671E9</v>
      </c>
      <c r="AW36" s="4">
        <v>7.872333215004142E9</v>
      </c>
      <c r="AX36" s="4">
        <v>9.531402847873106E9</v>
      </c>
      <c r="AY36" s="4">
        <v>1.1470703002076908E10</v>
      </c>
      <c r="AZ36" s="4">
        <v>1.2247694247229778E10</v>
      </c>
      <c r="BA36" s="4">
        <v>1.4393099068585943E10</v>
      </c>
      <c r="BB36" s="4">
        <v>1.0732366286264265E10</v>
      </c>
      <c r="BC36" s="4">
        <v>1.3707370737073708E10</v>
      </c>
      <c r="BD36" s="4">
        <v>1.8525319977740677E10</v>
      </c>
      <c r="BE36" s="4">
        <v>1.9047940300896286E10</v>
      </c>
      <c r="BF36" s="4">
        <v>1.8093829923273655E10</v>
      </c>
      <c r="BG36" s="4">
        <v>1.7098342541436466E10</v>
      </c>
      <c r="BH36" s="4">
        <v>1.293039493781366E10</v>
      </c>
      <c r="BI36" s="4">
        <v>1.1400854267718817E10</v>
      </c>
      <c r="BJ36" s="4">
        <v>1.212810485914983E10</v>
      </c>
      <c r="BK36" s="4">
        <v>1.3567351175031507E10</v>
      </c>
      <c r="BL36" s="4">
        <v>1.3469422941391878E10</v>
      </c>
      <c r="BM36" s="4">
        <v>1.2016056665347322E10</v>
      </c>
    </row>
    <row r="37" ht="12.75" customHeight="1">
      <c r="A37" s="4" t="s">
        <v>509</v>
      </c>
      <c r="B37" s="4" t="s">
        <v>510</v>
      </c>
      <c r="C37" s="4" t="s">
        <v>445</v>
      </c>
      <c r="D37" s="4" t="s">
        <v>446</v>
      </c>
      <c r="Y37" s="4">
        <v>1.287174109125E8</v>
      </c>
      <c r="Z37" s="4">
        <v>1.3915044130974826E8</v>
      </c>
      <c r="AA37" s="4">
        <v>1.4136653447568813E8</v>
      </c>
      <c r="AB37" s="4">
        <v>1.566871920646416E8</v>
      </c>
      <c r="AC37" s="4">
        <v>1.604599705346831E8</v>
      </c>
      <c r="AD37" s="4">
        <v>1.632723148337963E8</v>
      </c>
      <c r="AE37" s="4">
        <v>1.9123074710700637E8</v>
      </c>
      <c r="AF37" s="4">
        <v>2.4277086158034256E8</v>
      </c>
      <c r="AG37" s="4">
        <v>2.72241005231459E8</v>
      </c>
      <c r="AH37" s="4">
        <v>2.6472520695087305E8</v>
      </c>
      <c r="AI37" s="4">
        <v>2.8765818400398916E8</v>
      </c>
      <c r="AJ37" s="4">
        <v>2.4031999560246265E8</v>
      </c>
      <c r="AK37" s="4">
        <v>2.4021576388888887E8</v>
      </c>
      <c r="AL37" s="4">
        <v>2.2599809117743525E8</v>
      </c>
      <c r="AM37" s="4">
        <v>2.589855977048135E8</v>
      </c>
      <c r="AN37" s="4">
        <v>2.904648011100833E8</v>
      </c>
      <c r="AO37" s="4">
        <v>3.034355179226644E8</v>
      </c>
      <c r="AP37" s="4">
        <v>3.5226095290553564E8</v>
      </c>
      <c r="AQ37" s="4">
        <v>3.634527872031023E8</v>
      </c>
      <c r="AR37" s="4">
        <v>3.9926880167208546E8</v>
      </c>
      <c r="AS37" s="4">
        <v>4.244640898976413E8</v>
      </c>
      <c r="AT37" s="4">
        <v>4.6144451366815007E8</v>
      </c>
      <c r="AU37" s="4">
        <v>5.208495515326065E8</v>
      </c>
      <c r="AV37" s="4">
        <v>6.040419579218549E8</v>
      </c>
      <c r="AW37" s="4">
        <v>6.825238570167696E8</v>
      </c>
      <c r="AX37" s="4">
        <v>7.969381201814059E8</v>
      </c>
      <c r="AY37" s="4">
        <v>8.749898956011212E8</v>
      </c>
      <c r="AZ37" s="4">
        <v>1.1683085166330097E9</v>
      </c>
      <c r="BA37" s="4">
        <v>1.2278087906732988E9</v>
      </c>
      <c r="BB37" s="4">
        <v>1.234014291823416E9</v>
      </c>
      <c r="BC37" s="4">
        <v>1.5479913178118262E9</v>
      </c>
      <c r="BD37" s="4">
        <v>1.7771013166775587E9</v>
      </c>
      <c r="BE37" s="4">
        <v>1.7812812815791247E9</v>
      </c>
      <c r="BF37" s="4">
        <v>1.7562156650932288E9</v>
      </c>
      <c r="BG37" s="4">
        <v>1.907090813459065E9</v>
      </c>
      <c r="BH37" s="4">
        <v>2.0035982129913535E9</v>
      </c>
      <c r="BI37" s="4">
        <v>2.15897212900307E9</v>
      </c>
      <c r="BJ37" s="4">
        <v>2.4503649280730205E9</v>
      </c>
      <c r="BK37" s="4">
        <v>2.4468664049305816E9</v>
      </c>
      <c r="BL37" s="4">
        <v>2.530547157566781E9</v>
      </c>
      <c r="BM37" s="4">
        <v>2.409262838219875E9</v>
      </c>
    </row>
    <row r="38" ht="12.75" customHeight="1">
      <c r="A38" s="4" t="s">
        <v>511</v>
      </c>
      <c r="B38" s="4" t="s">
        <v>512</v>
      </c>
      <c r="C38" s="4" t="s">
        <v>445</v>
      </c>
      <c r="D38" s="4" t="s">
        <v>446</v>
      </c>
      <c r="E38" s="4">
        <v>3.041230898640123E7</v>
      </c>
      <c r="F38" s="4">
        <v>3.2902336644746047E7</v>
      </c>
      <c r="G38" s="4">
        <v>3.5643207626524605E7</v>
      </c>
      <c r="H38" s="4">
        <v>3.8091150566196E7</v>
      </c>
      <c r="I38" s="4">
        <v>4.161396905060644E7</v>
      </c>
      <c r="J38" s="4">
        <v>4.579086974731257E7</v>
      </c>
      <c r="K38" s="4">
        <v>5.1464435146443516E7</v>
      </c>
      <c r="L38" s="4">
        <v>5.8646443514644355E7</v>
      </c>
      <c r="M38" s="4">
        <v>6.6248256624825664E7</v>
      </c>
      <c r="N38" s="4">
        <v>7.735691407881911E7</v>
      </c>
      <c r="O38" s="4">
        <v>9.624511446119486E7</v>
      </c>
      <c r="P38" s="4">
        <v>1.2745648512071869E8</v>
      </c>
      <c r="Q38" s="4">
        <v>1.6446687370600414E8</v>
      </c>
      <c r="R38" s="4">
        <v>2.441290880276617E8</v>
      </c>
      <c r="S38" s="4">
        <v>3.060338484179544E8</v>
      </c>
      <c r="T38" s="4">
        <v>3.551724137931034E8</v>
      </c>
      <c r="U38" s="4">
        <v>3.7201011959521616E8</v>
      </c>
      <c r="V38" s="4">
        <v>4.5160332541567695E8</v>
      </c>
      <c r="W38" s="4">
        <v>5.903767205988891E8</v>
      </c>
      <c r="X38" s="4">
        <v>8.19877300613497E8</v>
      </c>
      <c r="Y38" s="4">
        <v>1.060923829130211E9</v>
      </c>
      <c r="Z38" s="4">
        <v>1.0738615991394765E9</v>
      </c>
      <c r="AA38" s="4">
        <v>1.0149072545401573E9</v>
      </c>
      <c r="AB38" s="4">
        <v>1.1722581821496947E9</v>
      </c>
      <c r="AC38" s="4">
        <v>1.2407963647566235E9</v>
      </c>
      <c r="AD38" s="4">
        <v>1.114764007148113E9</v>
      </c>
      <c r="AE38" s="4">
        <v>1.3926347719653025E9</v>
      </c>
      <c r="AF38" s="4">
        <v>1.9652748823634522E9</v>
      </c>
      <c r="AG38" s="4">
        <v>2.644536804112436E9</v>
      </c>
      <c r="AH38" s="4">
        <v>3.083800684897514E9</v>
      </c>
      <c r="AI38" s="4">
        <v>3.7905670518677773E9</v>
      </c>
      <c r="AJ38" s="4">
        <v>3.9427928373565497E9</v>
      </c>
      <c r="AK38" s="4">
        <v>4.1465137223301888E9</v>
      </c>
      <c r="AL38" s="4">
        <v>4.1600862531467957E9</v>
      </c>
      <c r="AM38" s="4">
        <v>4.2593309990315127E9</v>
      </c>
      <c r="AN38" s="4">
        <v>4.730611067022581E9</v>
      </c>
      <c r="AO38" s="4">
        <v>4.847752842789243E9</v>
      </c>
      <c r="AP38" s="4">
        <v>5.020214747452614E9</v>
      </c>
      <c r="AQ38" s="4">
        <v>4.79045883717078E9</v>
      </c>
      <c r="AR38" s="4">
        <v>5.484257417178445E9</v>
      </c>
      <c r="AS38" s="4">
        <v>5.788329609157553E9</v>
      </c>
      <c r="AT38" s="4">
        <v>5.489608299664453E9</v>
      </c>
      <c r="AU38" s="4">
        <v>5.438857106735358E9</v>
      </c>
      <c r="AV38" s="4">
        <v>7.511582173377239E9</v>
      </c>
      <c r="AW38" s="4">
        <v>8.957467706535404E9</v>
      </c>
      <c r="AX38" s="4">
        <v>9.918907108097015E9</v>
      </c>
      <c r="AY38" s="4">
        <v>1.0137883299315643E10</v>
      </c>
      <c r="AZ38" s="4">
        <v>1.0939053365478596E10</v>
      </c>
      <c r="BA38" s="4">
        <v>1.0945070441928253E10</v>
      </c>
      <c r="BB38" s="4">
        <v>1.0267133177733364E10</v>
      </c>
      <c r="BC38" s="4">
        <v>1.278665449835139E10</v>
      </c>
      <c r="BD38" s="4">
        <v>1.535197236114767E10</v>
      </c>
      <c r="BE38" s="4">
        <v>1.4380004175119429E10</v>
      </c>
      <c r="BF38" s="4">
        <v>1.490175099120123E10</v>
      </c>
      <c r="BG38" s="4">
        <v>1.6250781586657902E10</v>
      </c>
      <c r="BH38" s="4">
        <v>1.4420593484055683E10</v>
      </c>
      <c r="BI38" s="4">
        <v>1.5646354089458042E10</v>
      </c>
      <c r="BJ38" s="4">
        <v>1.740558807043315E10</v>
      </c>
      <c r="BK38" s="4">
        <v>1.8663265549019608E10</v>
      </c>
      <c r="BL38" s="4">
        <v>1.8362348887587276E10</v>
      </c>
      <c r="BM38" s="4">
        <v>1.5781732825893402E10</v>
      </c>
    </row>
    <row r="39" ht="12.75" customHeight="1">
      <c r="A39" s="4" t="s">
        <v>513</v>
      </c>
      <c r="B39" s="4" t="s">
        <v>514</v>
      </c>
      <c r="C39" s="4" t="s">
        <v>445</v>
      </c>
      <c r="D39" s="4" t="s">
        <v>446</v>
      </c>
      <c r="E39" s="4">
        <v>1.1215559894957118E8</v>
      </c>
      <c r="F39" s="4">
        <v>1.231345844676733E8</v>
      </c>
      <c r="G39" s="4">
        <v>1.244827489379174E8</v>
      </c>
      <c r="H39" s="4">
        <v>1.2937909788895763E8</v>
      </c>
      <c r="I39" s="4">
        <v>1.420250694616761E8</v>
      </c>
      <c r="J39" s="4">
        <v>1.505748163007644E8</v>
      </c>
      <c r="K39" s="4">
        <v>1.5793004187588325E8</v>
      </c>
      <c r="L39" s="4">
        <v>1.6382053886794722E8</v>
      </c>
      <c r="M39" s="4">
        <v>1.917674369568844E8</v>
      </c>
      <c r="N39" s="4">
        <v>1.8803919132360828E8</v>
      </c>
      <c r="O39" s="4">
        <v>1.8910655452127707E8</v>
      </c>
      <c r="P39" s="4">
        <v>2.014507683675526E8</v>
      </c>
      <c r="Q39" s="4">
        <v>2.303179080386434E8</v>
      </c>
      <c r="R39" s="4">
        <v>2.7118306135963523E8</v>
      </c>
      <c r="S39" s="4">
        <v>2.813986681606134E8</v>
      </c>
      <c r="T39" s="4">
        <v>3.786600162659364E8</v>
      </c>
      <c r="U39" s="4">
        <v>4.51152449984411E8</v>
      </c>
      <c r="V39" s="4">
        <v>5.0729812068314964E8</v>
      </c>
      <c r="W39" s="4">
        <v>6.10578523761178E8</v>
      </c>
      <c r="X39" s="4">
        <v>7.007648927048311E8</v>
      </c>
      <c r="Y39" s="4">
        <v>7.970480287732465E8</v>
      </c>
      <c r="Z39" s="4">
        <v>6.948035027223564E8</v>
      </c>
      <c r="AA39" s="4">
        <v>7.483122837267575E8</v>
      </c>
      <c r="AB39" s="4">
        <v>6.586793949079688E8</v>
      </c>
      <c r="AC39" s="4">
        <v>6.378206206701945E8</v>
      </c>
      <c r="AD39" s="4">
        <v>8.648497650596645E8</v>
      </c>
      <c r="AE39" s="4">
        <v>1.1222650263827443E9</v>
      </c>
      <c r="AF39" s="4">
        <v>1.2009918259539769E9</v>
      </c>
      <c r="AG39" s="4">
        <v>1.2648993682016544E9</v>
      </c>
      <c r="AH39" s="4">
        <v>1.2339302770492177E9</v>
      </c>
      <c r="AI39" s="4">
        <v>1.4407113956706855E9</v>
      </c>
      <c r="AJ39" s="4">
        <v>1.3773750305292072E9</v>
      </c>
      <c r="AK39" s="4">
        <v>1.4119175584585545E9</v>
      </c>
      <c r="AL39" s="4">
        <v>1.2787811667218764E9</v>
      </c>
      <c r="AM39" s="4">
        <v>8.511743506494092E8</v>
      </c>
      <c r="AN39" s="4">
        <v>1.1153897317911868E9</v>
      </c>
      <c r="AO39" s="4">
        <v>1.0077911862010617E9</v>
      </c>
      <c r="AP39" s="4">
        <v>9.377414680296757E8</v>
      </c>
      <c r="AQ39" s="4">
        <v>9.67338348658314E8</v>
      </c>
      <c r="AR39" s="4">
        <v>9.994775106866324E8</v>
      </c>
      <c r="AS39" s="4">
        <v>9.145002990970345E8</v>
      </c>
      <c r="AT39" s="4">
        <v>9.318333027528567E8</v>
      </c>
      <c r="AU39" s="4">
        <v>9.913878701246305E8</v>
      </c>
      <c r="AV39" s="4">
        <v>1.1397547991630425E9</v>
      </c>
      <c r="AW39" s="4">
        <v>1.2700802506526783E9</v>
      </c>
      <c r="AX39" s="4">
        <v>1.3373623921522458E9</v>
      </c>
      <c r="AY39" s="4">
        <v>1.4605612154446988E9</v>
      </c>
      <c r="AZ39" s="4">
        <v>1.6975659486532345E9</v>
      </c>
      <c r="BA39" s="4">
        <v>1.9852409861850843E9</v>
      </c>
      <c r="BB39" s="4">
        <v>2.0590940482601888E9</v>
      </c>
      <c r="BC39" s="4">
        <v>2.1425915394354682E9</v>
      </c>
      <c r="BD39" s="4">
        <v>2.437982706575185E9</v>
      </c>
      <c r="BE39" s="4">
        <v>2.510126509994769E9</v>
      </c>
      <c r="BF39" s="4">
        <v>1.6915441106916294E9</v>
      </c>
      <c r="BG39" s="4">
        <v>1.8948133898817933E9</v>
      </c>
      <c r="BH39" s="4">
        <v>1.6958257142427304E9</v>
      </c>
      <c r="BI39" s="4">
        <v>1.8250181444619353E9</v>
      </c>
      <c r="BJ39" s="4">
        <v>2.0723499741525702E9</v>
      </c>
      <c r="BK39" s="4">
        <v>2.2209791445201836E9</v>
      </c>
      <c r="BL39" s="4">
        <v>2.2203073187488565E9</v>
      </c>
      <c r="BM39" s="4">
        <v>2.303078337574305E9</v>
      </c>
    </row>
    <row r="40" ht="12.75" customHeight="1">
      <c r="A40" s="4" t="s">
        <v>371</v>
      </c>
      <c r="B40" s="4" t="s">
        <v>515</v>
      </c>
      <c r="C40" s="4" t="s">
        <v>445</v>
      </c>
      <c r="D40" s="4" t="s">
        <v>446</v>
      </c>
      <c r="E40" s="4">
        <v>4.046172169264677E10</v>
      </c>
      <c r="F40" s="4">
        <v>4.093495206394684E10</v>
      </c>
      <c r="G40" s="4">
        <v>4.22274476319159E10</v>
      </c>
      <c r="H40" s="4">
        <v>4.502998856121245E10</v>
      </c>
      <c r="I40" s="4">
        <v>4.937752289670303E10</v>
      </c>
      <c r="J40" s="4">
        <v>5.451517958071483E10</v>
      </c>
      <c r="K40" s="4">
        <v>6.108838403665145E10</v>
      </c>
      <c r="L40" s="4">
        <v>6.566865550112544E10</v>
      </c>
      <c r="M40" s="4">
        <v>7.182981051989554E10</v>
      </c>
      <c r="N40" s="4">
        <v>7.914841166169023E10</v>
      </c>
      <c r="O40" s="4">
        <v>8.789609532012633E10</v>
      </c>
      <c r="P40" s="4">
        <v>9.927196177460883E10</v>
      </c>
      <c r="Q40" s="4">
        <v>1.1308282048691788E11</v>
      </c>
      <c r="R40" s="4">
        <v>1.3132185881411859E11</v>
      </c>
      <c r="S40" s="4">
        <v>1.604086973415133E11</v>
      </c>
      <c r="T40" s="4">
        <v>1.738340296893433E11</v>
      </c>
      <c r="U40" s="4">
        <v>2.065755649087221E11</v>
      </c>
      <c r="V40" s="4">
        <v>2.1161215702867892E11</v>
      </c>
      <c r="W40" s="4">
        <v>2.18632867537477E11</v>
      </c>
      <c r="X40" s="4">
        <v>2.4307210261225885E11</v>
      </c>
      <c r="Y40" s="4">
        <v>2.7385382654806705E11</v>
      </c>
      <c r="Z40" s="4">
        <v>3.0621486362498956E11</v>
      </c>
      <c r="AA40" s="4">
        <v>3.135065250871362E11</v>
      </c>
      <c r="AB40" s="4">
        <v>3.4054771178188904E11</v>
      </c>
      <c r="AC40" s="4">
        <v>3.5537255810362134E11</v>
      </c>
      <c r="AD40" s="4">
        <v>3.647564994507507E11</v>
      </c>
      <c r="AE40" s="4">
        <v>3.774379273119827E11</v>
      </c>
      <c r="AF40" s="4">
        <v>4.3131674208144794E11</v>
      </c>
      <c r="AG40" s="4">
        <v>5.07354351182254E11</v>
      </c>
      <c r="AH40" s="4">
        <v>5.650557432432433E11</v>
      </c>
      <c r="AI40" s="4">
        <v>5.939295509084675E11</v>
      </c>
      <c r="AJ40" s="4">
        <v>6.103281836431876E11</v>
      </c>
      <c r="AK40" s="4">
        <v>5.923876892529163E11</v>
      </c>
      <c r="AL40" s="4">
        <v>5.771707619564375E11</v>
      </c>
      <c r="AM40" s="4">
        <v>5.781392794376099E11</v>
      </c>
      <c r="AN40" s="4">
        <v>6.040316234334014E11</v>
      </c>
      <c r="AO40" s="4">
        <v>6.285463879721306E11</v>
      </c>
      <c r="AP40" s="4">
        <v>6.54986999855554E11</v>
      </c>
      <c r="AQ40" s="4">
        <v>6.34E11</v>
      </c>
      <c r="AR40" s="4">
        <v>6.78412196271118E11</v>
      </c>
      <c r="AS40" s="4">
        <v>7.44773415931587E11</v>
      </c>
      <c r="AT40" s="4">
        <v>7.38981792355372E11</v>
      </c>
      <c r="AU40" s="4">
        <v>7.606493340980055E11</v>
      </c>
      <c r="AV40" s="4">
        <v>8.95540646634787E11</v>
      </c>
      <c r="AW40" s="4">
        <v>1.0266902382782476E12</v>
      </c>
      <c r="AX40" s="4">
        <v>1.1731085987786763E12</v>
      </c>
      <c r="AY40" s="4">
        <v>1.3192648095909731E12</v>
      </c>
      <c r="AZ40" s="4">
        <v>1.4688204077832603E12</v>
      </c>
      <c r="BA40" s="4">
        <v>1.5529896907216497E12</v>
      </c>
      <c r="BB40" s="4">
        <v>1.3746251421572915E12</v>
      </c>
      <c r="BC40" s="4">
        <v>1.6173433674862585E12</v>
      </c>
      <c r="BD40" s="4">
        <v>1.7933266301745186E12</v>
      </c>
      <c r="BE40" s="4">
        <v>1.8283664815215952E12</v>
      </c>
      <c r="BF40" s="4">
        <v>1.8465974218349834E12</v>
      </c>
      <c r="BG40" s="4">
        <v>1.8057498784399412E12</v>
      </c>
      <c r="BH40" s="4">
        <v>1.5565088162171401E12</v>
      </c>
      <c r="BI40" s="4">
        <v>1.527994741907425E12</v>
      </c>
      <c r="BJ40" s="4">
        <v>1.649265644244095E12</v>
      </c>
      <c r="BK40" s="4">
        <v>1.721853332869631E12</v>
      </c>
      <c r="BL40" s="4">
        <v>1.7415763939059792E12</v>
      </c>
      <c r="BM40" s="4">
        <v>1.6434079770689272E12</v>
      </c>
    </row>
    <row r="41" ht="12.75" customHeight="1">
      <c r="A41" s="4" t="s">
        <v>516</v>
      </c>
      <c r="B41" s="4" t="s">
        <v>517</v>
      </c>
      <c r="C41" s="4" t="s">
        <v>445</v>
      </c>
      <c r="D41" s="4" t="s">
        <v>446</v>
      </c>
      <c r="AI41" s="4">
        <v>2.562113619550767E11</v>
      </c>
      <c r="AJ41" s="4">
        <v>2.4261068755797833E11</v>
      </c>
      <c r="AK41" s="4">
        <v>2.5984095726076678E11</v>
      </c>
      <c r="AL41" s="4">
        <v>2.7398263561557523E11</v>
      </c>
      <c r="AM41" s="4">
        <v>3.107959229563094E11</v>
      </c>
      <c r="AN41" s="4">
        <v>3.93161878961471E11</v>
      </c>
      <c r="AO41" s="4">
        <v>4.1588176844402136E11</v>
      </c>
      <c r="AP41" s="4">
        <v>4.0985219700178284E11</v>
      </c>
      <c r="AQ41" s="4">
        <v>4.4855442221651886E11</v>
      </c>
      <c r="AR41" s="4">
        <v>4.347383276832122E11</v>
      </c>
      <c r="AS41" s="4">
        <v>4.280265669503212E11</v>
      </c>
      <c r="AT41" s="4">
        <v>4.6857313925095E11</v>
      </c>
      <c r="AU41" s="4">
        <v>5.2795753852619366E11</v>
      </c>
      <c r="AV41" s="4">
        <v>6.337142397976372E11</v>
      </c>
      <c r="AW41" s="4">
        <v>7.62523255165605E11</v>
      </c>
      <c r="AX41" s="4">
        <v>8.861145926479315E11</v>
      </c>
      <c r="AY41" s="4">
        <v>1.0021917246434993E12</v>
      </c>
      <c r="AZ41" s="4">
        <v>1.2658508522860881E12</v>
      </c>
      <c r="BA41" s="4">
        <v>1.5314960104477603E12</v>
      </c>
      <c r="BB41" s="4">
        <v>1.289523277830254E12</v>
      </c>
      <c r="BC41" s="4">
        <v>1.316585584120696E12</v>
      </c>
      <c r="BD41" s="4">
        <v>1.4488183324130977E12</v>
      </c>
      <c r="BE41" s="4">
        <v>1.3526668003062505E12</v>
      </c>
      <c r="BF41" s="4">
        <v>1.4222064845213606E12</v>
      </c>
      <c r="BG41" s="4">
        <v>1.4648587976176511E12</v>
      </c>
      <c r="BH41" s="4">
        <v>1.2920867687108142E12</v>
      </c>
      <c r="BI41" s="4">
        <v>1.320631381338529E12</v>
      </c>
      <c r="BJ41" s="4">
        <v>1.4628334463325315E12</v>
      </c>
      <c r="BK41" s="4">
        <v>1.64417483527196E12</v>
      </c>
      <c r="BL41" s="4">
        <v>1.6685203661873003E12</v>
      </c>
      <c r="BM41" s="4">
        <v>1.644372278258425E12</v>
      </c>
    </row>
    <row r="42" ht="12.75" customHeight="1">
      <c r="A42" s="4" t="s">
        <v>518</v>
      </c>
      <c r="B42" s="4" t="s">
        <v>519</v>
      </c>
      <c r="C42" s="4" t="s">
        <v>445</v>
      </c>
      <c r="D42" s="4" t="s">
        <v>446</v>
      </c>
      <c r="E42" s="4">
        <v>9.522746719216143E9</v>
      </c>
      <c r="F42" s="4">
        <v>1.0712712465052166E10</v>
      </c>
      <c r="G42" s="4">
        <v>1.1879982758561916E10</v>
      </c>
      <c r="H42" s="4">
        <v>1.3063643795788443E10</v>
      </c>
      <c r="I42" s="4">
        <v>1.4480556571547604E10</v>
      </c>
      <c r="J42" s="4">
        <v>1.5346741669757538E10</v>
      </c>
      <c r="K42" s="4">
        <v>1.6480058704853127E10</v>
      </c>
      <c r="L42" s="4">
        <v>1.7740013179259995E10</v>
      </c>
      <c r="M42" s="4">
        <v>1.8942729779100044E10</v>
      </c>
      <c r="N42" s="4">
        <v>2.0524886616478863E10</v>
      </c>
      <c r="Y42" s="4">
        <v>1.2266090589007579E11</v>
      </c>
      <c r="Z42" s="4">
        <v>1.1233919509214948E11</v>
      </c>
      <c r="AA42" s="4">
        <v>1.1514010885090874E11</v>
      </c>
      <c r="AB42" s="4">
        <v>1.1473075746748607E11</v>
      </c>
      <c r="AC42" s="4">
        <v>1.095473558326595E11</v>
      </c>
      <c r="AD42" s="4">
        <v>1.1107364047047331E11</v>
      </c>
      <c r="AE42" s="4">
        <v>1.5922370393017957E11</v>
      </c>
      <c r="AF42" s="4">
        <v>1.9940391295600858E11</v>
      </c>
      <c r="AG42" s="4">
        <v>2.157218786304927E11</v>
      </c>
      <c r="AH42" s="4">
        <v>2.0828084846261996E11</v>
      </c>
      <c r="AI42" s="4">
        <v>2.6598706161819754E11</v>
      </c>
      <c r="AJ42" s="4">
        <v>2.6912782078103207E11</v>
      </c>
      <c r="AK42" s="4">
        <v>2.801568197980373E11</v>
      </c>
      <c r="AL42" s="4">
        <v>2.7246645844612885E11</v>
      </c>
      <c r="AM42" s="4">
        <v>3.0162848943481757E11</v>
      </c>
      <c r="AN42" s="4">
        <v>3.531325150105708E11</v>
      </c>
      <c r="AO42" s="4">
        <v>3.4047124190938513E11</v>
      </c>
      <c r="AP42" s="4">
        <v>2.951213567146696E11</v>
      </c>
      <c r="AQ42" s="4">
        <v>3.038823541178094E11</v>
      </c>
      <c r="AR42" s="4">
        <v>2.985204806284117E11</v>
      </c>
      <c r="AS42" s="4">
        <v>2.798411517053529E11</v>
      </c>
      <c r="AT42" s="4">
        <v>2.872265311685234E11</v>
      </c>
      <c r="AU42" s="4">
        <v>3.101757724881304E11</v>
      </c>
      <c r="AV42" s="4">
        <v>3.630632939778718E11</v>
      </c>
      <c r="AW42" s="4">
        <v>4.055313212706071E11</v>
      </c>
      <c r="AX42" s="4">
        <v>4.2054494779955023E11</v>
      </c>
      <c r="AY42" s="4">
        <v>4.4380190540756104E11</v>
      </c>
      <c r="AZ42" s="4">
        <v>4.935373767077641E11</v>
      </c>
      <c r="BA42" s="4">
        <v>5.703041972117072E11</v>
      </c>
      <c r="BB42" s="4">
        <v>5.581998685782556E11</v>
      </c>
      <c r="BC42" s="4">
        <v>6.034344934026786E11</v>
      </c>
      <c r="BD42" s="4">
        <v>7.220382421346195E11</v>
      </c>
      <c r="BE42" s="4">
        <v>6.921096939868864E11</v>
      </c>
      <c r="BF42" s="4">
        <v>7.1274812422261E11</v>
      </c>
      <c r="BG42" s="4">
        <v>7.343965910369315E11</v>
      </c>
      <c r="BH42" s="4">
        <v>7.021495807709009E11</v>
      </c>
      <c r="BI42" s="4">
        <v>6.95600652899283E11</v>
      </c>
      <c r="BJ42" s="4">
        <v>7.044785169638549E11</v>
      </c>
      <c r="BK42" s="4">
        <v>7.35889205256251E11</v>
      </c>
      <c r="BL42" s="4">
        <v>7.314743679404292E11</v>
      </c>
      <c r="BM42" s="4">
        <v>7.479686361740084E11</v>
      </c>
    </row>
    <row r="43" ht="12.75" customHeight="1">
      <c r="A43" s="4" t="s">
        <v>520</v>
      </c>
      <c r="B43" s="4" t="s">
        <v>521</v>
      </c>
      <c r="C43" s="4" t="s">
        <v>445</v>
      </c>
      <c r="D43" s="4" t="s">
        <v>446</v>
      </c>
      <c r="AQ43" s="4">
        <v>5.945677376614773E9</v>
      </c>
      <c r="AR43" s="4">
        <v>6.262740656851643E9</v>
      </c>
      <c r="AS43" s="4">
        <v>6.439703434710243E9</v>
      </c>
      <c r="AT43" s="4">
        <v>6.232906290485102E9</v>
      </c>
      <c r="AU43" s="4">
        <v>6.663669064748201E9</v>
      </c>
      <c r="AV43" s="4">
        <v>7.332244897959183E9</v>
      </c>
      <c r="AW43" s="4">
        <v>8.553643354082753E9</v>
      </c>
      <c r="AX43" s="4">
        <v>8.827272727272726E9</v>
      </c>
      <c r="AY43" s="4">
        <v>9.676172953081877E9</v>
      </c>
      <c r="AZ43" s="4">
        <v>1.1514605842336935E10</v>
      </c>
    </row>
    <row r="44" ht="12.75" customHeight="1">
      <c r="A44" s="4" t="s">
        <v>522</v>
      </c>
      <c r="B44" s="4" t="s">
        <v>523</v>
      </c>
      <c r="C44" s="4" t="s">
        <v>445</v>
      </c>
      <c r="D44" s="4" t="s">
        <v>446</v>
      </c>
      <c r="E44" s="4">
        <v>4.1099999999999995E9</v>
      </c>
      <c r="F44" s="4">
        <v>4.609727272727272E9</v>
      </c>
      <c r="G44" s="4">
        <v>5.416272727272727E9</v>
      </c>
      <c r="H44" s="4">
        <v>5.6681875E9</v>
      </c>
      <c r="I44" s="4">
        <v>5.982347826086957E9</v>
      </c>
      <c r="J44" s="4">
        <v>6.02659375E9</v>
      </c>
      <c r="K44" s="4">
        <v>7.072641025641026E9</v>
      </c>
      <c r="L44" s="4">
        <v>7.013196078431372E9</v>
      </c>
      <c r="M44" s="4">
        <v>7.167086956521739E9</v>
      </c>
      <c r="N44" s="4">
        <v>8.377093023255814E9</v>
      </c>
      <c r="O44" s="4">
        <v>9.126309734513275E9</v>
      </c>
      <c r="P44" s="4">
        <v>1.0884114754098362E10</v>
      </c>
      <c r="Q44" s="4">
        <v>1.1853817307692308E10</v>
      </c>
      <c r="R44" s="4">
        <v>1.6836261173184359E10</v>
      </c>
      <c r="S44" s="4">
        <v>1.6210404183535763E10</v>
      </c>
      <c r="T44" s="4">
        <v>7.622217352342158E9</v>
      </c>
      <c r="U44" s="4">
        <v>1.0341925249042145E10</v>
      </c>
      <c r="V44" s="4">
        <v>1.3962893421541319E10</v>
      </c>
      <c r="W44" s="4">
        <v>1.5989933708149084E10</v>
      </c>
      <c r="X44" s="4">
        <v>2.1803696985234898E10</v>
      </c>
      <c r="Y44" s="4">
        <v>2.9036709871794872E10</v>
      </c>
      <c r="Z44" s="4">
        <v>3.4509878043589745E10</v>
      </c>
      <c r="AA44" s="4">
        <v>2.5325893205657043E10</v>
      </c>
      <c r="AB44" s="4">
        <v>2.035595923721284E10</v>
      </c>
      <c r="AC44" s="4">
        <v>1.9622527479691307E10</v>
      </c>
      <c r="AD44" s="4">
        <v>1.7702885393509884E10</v>
      </c>
      <c r="AE44" s="4">
        <v>1.889104881874255E10</v>
      </c>
      <c r="AF44" s="4">
        <v>2.225540768469988E10</v>
      </c>
      <c r="AG44" s="4">
        <v>2.604022979306967E10</v>
      </c>
      <c r="AH44" s="4">
        <v>2.988568514291066E10</v>
      </c>
      <c r="AI44" s="4">
        <v>3.311388781797311E10</v>
      </c>
      <c r="AJ44" s="4">
        <v>3.783479373031326E10</v>
      </c>
      <c r="AK44" s="4">
        <v>4.596432755888356E10</v>
      </c>
      <c r="AL44" s="4">
        <v>4.9297773130118515E10</v>
      </c>
      <c r="AM44" s="4">
        <v>5.70084252958256E10</v>
      </c>
      <c r="AN44" s="4">
        <v>7.344706331930338E10</v>
      </c>
      <c r="AO44" s="4">
        <v>7.803957222160236E10</v>
      </c>
      <c r="AP44" s="4">
        <v>8.495236092246786E10</v>
      </c>
      <c r="AQ44" s="4">
        <v>8.157743018140736E10</v>
      </c>
      <c r="AR44" s="4">
        <v>7.517379449703212E10</v>
      </c>
      <c r="AS44" s="4">
        <v>7.78609321518471E10</v>
      </c>
      <c r="AT44" s="4">
        <v>7.09799239603742E10</v>
      </c>
      <c r="AU44" s="4">
        <v>6.97368114351032E10</v>
      </c>
      <c r="AV44" s="4">
        <v>7.564345983960081E10</v>
      </c>
      <c r="AW44" s="4">
        <v>9.92103928576116E10</v>
      </c>
      <c r="AX44" s="4">
        <v>1.229648120460727E11</v>
      </c>
      <c r="AY44" s="4">
        <v>1.5478802480580832E11</v>
      </c>
      <c r="AZ44" s="4">
        <v>1.7360596817925516E11</v>
      </c>
      <c r="BA44" s="4">
        <v>1.796384962785739E11</v>
      </c>
      <c r="BB44" s="4">
        <v>1.7238949844462048E11</v>
      </c>
      <c r="BC44" s="4">
        <v>2.1853755122007053E11</v>
      </c>
      <c r="BD44" s="4">
        <v>2.522519920294417E11</v>
      </c>
      <c r="BE44" s="4">
        <v>2.671223200567022E11</v>
      </c>
      <c r="BF44" s="4">
        <v>2.78384332694359E11</v>
      </c>
      <c r="BG44" s="4">
        <v>2.6054163732786392E11</v>
      </c>
      <c r="BH44" s="4">
        <v>2.439190794373728E11</v>
      </c>
      <c r="BI44" s="4">
        <v>2.504401496908891E11</v>
      </c>
      <c r="BJ44" s="4">
        <v>2.770346755156713E11</v>
      </c>
      <c r="BK44" s="4">
        <v>2.975716930642119E11</v>
      </c>
      <c r="BL44" s="4">
        <v>2.793854873445257E11</v>
      </c>
      <c r="BM44" s="4">
        <v>2.5294002304601126E11</v>
      </c>
    </row>
    <row r="45" ht="12.75" customHeight="1">
      <c r="A45" s="4" t="s">
        <v>524</v>
      </c>
      <c r="B45" s="4" t="s">
        <v>525</v>
      </c>
      <c r="C45" s="4" t="s">
        <v>445</v>
      </c>
      <c r="D45" s="4" t="s">
        <v>446</v>
      </c>
      <c r="E45" s="4">
        <v>5.9716467625314804E10</v>
      </c>
      <c r="F45" s="4">
        <v>5.005686895767324E10</v>
      </c>
      <c r="G45" s="4">
        <v>4.720935900560565E10</v>
      </c>
      <c r="H45" s="4">
        <v>5.070679990251035E10</v>
      </c>
      <c r="I45" s="4">
        <v>5.970834348850434E10</v>
      </c>
      <c r="J45" s="4">
        <v>7.043626614672191E10</v>
      </c>
      <c r="K45" s="4">
        <v>7.672028596961572E10</v>
      </c>
      <c r="L45" s="4">
        <v>7.288163132667154E10</v>
      </c>
      <c r="M45" s="4">
        <v>7.084653505565033E10</v>
      </c>
      <c r="N45" s="4">
        <v>7.97059062474612E10</v>
      </c>
      <c r="O45" s="4">
        <v>9.260297343407262E10</v>
      </c>
      <c r="P45" s="4">
        <v>9.980095864814363E10</v>
      </c>
      <c r="Q45" s="4">
        <v>1.1368758629905127E11</v>
      </c>
      <c r="R45" s="4">
        <v>1.3854428470895746E11</v>
      </c>
      <c r="S45" s="4">
        <v>1.441821333877218E11</v>
      </c>
      <c r="T45" s="4">
        <v>1.6343155177976126E11</v>
      </c>
      <c r="U45" s="4">
        <v>1.5394045534150613E11</v>
      </c>
      <c r="V45" s="4">
        <v>1.7493809882656906E11</v>
      </c>
      <c r="W45" s="4">
        <v>1.4954075282926828E11</v>
      </c>
      <c r="X45" s="4">
        <v>1.782805944130435E11</v>
      </c>
      <c r="Y45" s="4">
        <v>1.91149211575E11</v>
      </c>
      <c r="Z45" s="4">
        <v>1.9586638243253967E11</v>
      </c>
      <c r="AA45" s="4">
        <v>2.050896998587786E11</v>
      </c>
      <c r="AB45" s="4">
        <v>2.306867471532567E11</v>
      </c>
      <c r="AC45" s="4">
        <v>2.5994651095714288E11</v>
      </c>
      <c r="AD45" s="4">
        <v>3.094880281326531E11</v>
      </c>
      <c r="AE45" s="4">
        <v>3.0075810010724634E11</v>
      </c>
      <c r="AF45" s="4">
        <v>2.72972974764574E11</v>
      </c>
      <c r="AG45" s="4">
        <v>3.123536312078189E11</v>
      </c>
      <c r="AH45" s="4">
        <v>3.4776805131174084E11</v>
      </c>
      <c r="AI45" s="4">
        <v>3.608579125659656E11</v>
      </c>
      <c r="AJ45" s="4">
        <v>3.8337331808362366E11</v>
      </c>
      <c r="AK45" s="4">
        <v>4.269157127158556E11</v>
      </c>
      <c r="AL45" s="4">
        <v>4.4473128243551544E11</v>
      </c>
      <c r="AM45" s="4">
        <v>5.643246700082379E11</v>
      </c>
      <c r="AN45" s="4">
        <v>7.34547898224101E11</v>
      </c>
      <c r="AO45" s="4">
        <v>8.63746717507397E11</v>
      </c>
      <c r="AP45" s="4">
        <v>9.616039529542329E11</v>
      </c>
      <c r="AQ45" s="4">
        <v>1.0290430975589136E12</v>
      </c>
      <c r="AR45" s="4">
        <v>1.093997267277098E12</v>
      </c>
      <c r="AS45" s="4">
        <v>1.211346869600406E12</v>
      </c>
      <c r="AT45" s="4">
        <v>1.3393957188628867E12</v>
      </c>
      <c r="AU45" s="4">
        <v>1.470550015077927E12</v>
      </c>
      <c r="AV45" s="4">
        <v>1.660287965663888E12</v>
      </c>
      <c r="AW45" s="4">
        <v>1.9553470049656873E12</v>
      </c>
      <c r="AX45" s="4">
        <v>2.2859658923642046E12</v>
      </c>
      <c r="AY45" s="4">
        <v>2.7521317733589185E12</v>
      </c>
      <c r="AZ45" s="4">
        <v>3.5503427370095303E12</v>
      </c>
      <c r="BA45" s="4">
        <v>4.594307032667981E12</v>
      </c>
      <c r="BB45" s="4">
        <v>5.101703073088971E12</v>
      </c>
      <c r="BC45" s="4">
        <v>6.08716387451073E12</v>
      </c>
      <c r="BD45" s="4">
        <v>7.551500124197168E12</v>
      </c>
      <c r="BE45" s="4">
        <v>8.532229986993647E12</v>
      </c>
      <c r="BF45" s="4">
        <v>9.57040623565964E12</v>
      </c>
      <c r="BG45" s="4">
        <v>1.0475682920597715E13</v>
      </c>
      <c r="BH45" s="4">
        <v>1.106155307987154E13</v>
      </c>
      <c r="BI45" s="4">
        <v>1.1233276536744676E13</v>
      </c>
      <c r="BJ45" s="4">
        <v>1.2310409370894242E13</v>
      </c>
      <c r="BK45" s="4">
        <v>1.3894817549380291E13</v>
      </c>
      <c r="BL45" s="4">
        <v>1.4279937467430953E13</v>
      </c>
      <c r="BM45" s="4">
        <v>1.47227306978901E13</v>
      </c>
    </row>
    <row r="46" ht="12.75" customHeight="1">
      <c r="A46" s="4" t="s">
        <v>526</v>
      </c>
      <c r="B46" s="4" t="s">
        <v>527</v>
      </c>
      <c r="C46" s="4" t="s">
        <v>445</v>
      </c>
      <c r="D46" s="4" t="s">
        <v>446</v>
      </c>
      <c r="E46" s="4">
        <v>5.46203561571989E8</v>
      </c>
      <c r="F46" s="4">
        <v>6.182456392213817E8</v>
      </c>
      <c r="G46" s="4">
        <v>6.452843446841179E8</v>
      </c>
      <c r="H46" s="4">
        <v>7.610470458304015E8</v>
      </c>
      <c r="I46" s="4">
        <v>9.210632664455211E8</v>
      </c>
      <c r="J46" s="4">
        <v>9.197713564260966E8</v>
      </c>
      <c r="K46" s="4">
        <v>1.0241030342919849E9</v>
      </c>
      <c r="L46" s="4">
        <v>1.0829228921520207E9</v>
      </c>
      <c r="M46" s="4">
        <v>1.2812812456703238E9</v>
      </c>
      <c r="N46" s="4">
        <v>1.3613601572699864E9</v>
      </c>
      <c r="O46" s="4">
        <v>1.4554829902414265E9</v>
      </c>
      <c r="P46" s="4">
        <v>1.584128262089328E9</v>
      </c>
      <c r="Q46" s="4">
        <v>1.8494005997755802E9</v>
      </c>
      <c r="R46" s="4">
        <v>2.5084212348557043E9</v>
      </c>
      <c r="S46" s="4">
        <v>3.0701519010638347E9</v>
      </c>
      <c r="T46" s="4">
        <v>3.893839190268061E9</v>
      </c>
      <c r="U46" s="4">
        <v>4.662053707776297E9</v>
      </c>
      <c r="V46" s="4">
        <v>6.265067857865343E9</v>
      </c>
      <c r="W46" s="4">
        <v>7.900524897864403E9</v>
      </c>
      <c r="X46" s="4">
        <v>9.142935857947664E9</v>
      </c>
      <c r="Y46" s="4">
        <v>1.017561544181265E10</v>
      </c>
      <c r="Z46" s="4">
        <v>8.432588483852627E9</v>
      </c>
      <c r="AA46" s="4">
        <v>7.567109766611292E9</v>
      </c>
      <c r="AB46" s="4">
        <v>6.838185418536422E9</v>
      </c>
      <c r="AC46" s="4">
        <v>6.8416387145454E9</v>
      </c>
      <c r="AD46" s="4">
        <v>6.977650069335779E9</v>
      </c>
      <c r="AE46" s="4">
        <v>9.15830220536237E9</v>
      </c>
      <c r="AF46" s="4">
        <v>1.0087653189328686E10</v>
      </c>
      <c r="AG46" s="4">
        <v>1.0255170459985992E10</v>
      </c>
      <c r="AH46" s="4">
        <v>9.7574106140812E9</v>
      </c>
      <c r="AI46" s="4">
        <v>1.07958501069547E10</v>
      </c>
      <c r="AJ46" s="4">
        <v>1.0492628915492674E10</v>
      </c>
      <c r="AK46" s="4">
        <v>1.1152971316074015E10</v>
      </c>
      <c r="AL46" s="4">
        <v>1.1045759468941166E10</v>
      </c>
      <c r="AM46" s="4">
        <v>8.313557450252132E9</v>
      </c>
      <c r="AN46" s="4">
        <v>1.1000146839497032E10</v>
      </c>
      <c r="AO46" s="4">
        <v>1.213923493878633E10</v>
      </c>
      <c r="AP46" s="4">
        <v>1.172214270612782E10</v>
      </c>
      <c r="AQ46" s="4">
        <v>1.261203372885717E10</v>
      </c>
      <c r="AR46" s="4">
        <v>1.237663982292649E10</v>
      </c>
      <c r="AS46" s="4">
        <v>1.0743706069207895E10</v>
      </c>
      <c r="AT46" s="4">
        <v>1.120235358467128E10</v>
      </c>
      <c r="AU46" s="4">
        <v>1.2405208665483084E10</v>
      </c>
      <c r="AV46" s="4">
        <v>1.534099307912055E10</v>
      </c>
      <c r="AW46" s="4">
        <v>1.6584164236220413E10</v>
      </c>
      <c r="AX46" s="4">
        <v>1.7091723906153034E10</v>
      </c>
      <c r="AY46" s="4">
        <v>1.78167149542442E10</v>
      </c>
      <c r="AZ46" s="4">
        <v>2.0370544322307434E10</v>
      </c>
      <c r="BA46" s="4">
        <v>2.4322959641255604E10</v>
      </c>
      <c r="BB46" s="4">
        <v>2.4375209177930202E10</v>
      </c>
      <c r="BC46" s="4">
        <v>2.49087812854756E10</v>
      </c>
      <c r="BD46" s="4">
        <v>2.541487550307842E10</v>
      </c>
      <c r="BE46" s="4">
        <v>2.6789047554598778E10</v>
      </c>
      <c r="BF46" s="4">
        <v>3.127307452769753E10</v>
      </c>
      <c r="BG46" s="4">
        <v>3.536353386572715E10</v>
      </c>
      <c r="BH46" s="4">
        <v>4.581463797147452E10</v>
      </c>
      <c r="BI46" s="4">
        <v>4.796423456005141E10</v>
      </c>
      <c r="BJ46" s="4">
        <v>5.158815871753482E10</v>
      </c>
      <c r="BK46" s="4">
        <v>5.80114664508643E10</v>
      </c>
      <c r="BL46" s="4">
        <v>5.853942492972483E10</v>
      </c>
      <c r="BM46" s="4">
        <v>6.1348579465101654E10</v>
      </c>
    </row>
    <row r="47" ht="12.75" customHeight="1">
      <c r="A47" s="4" t="s">
        <v>528</v>
      </c>
      <c r="B47" s="4" t="s">
        <v>529</v>
      </c>
      <c r="C47" s="4" t="s">
        <v>445</v>
      </c>
      <c r="D47" s="4" t="s">
        <v>446</v>
      </c>
      <c r="E47" s="4">
        <v>6.142060710022346E8</v>
      </c>
      <c r="F47" s="4">
        <v>6.527776136436379E8</v>
      </c>
      <c r="G47" s="4">
        <v>6.942477255372041E8</v>
      </c>
      <c r="H47" s="4">
        <v>7.183207013897845E8</v>
      </c>
      <c r="I47" s="4">
        <v>7.76650126190072E8</v>
      </c>
      <c r="J47" s="4">
        <v>8.14083378458171E8</v>
      </c>
      <c r="K47" s="4">
        <v>8.51112662733069E8</v>
      </c>
      <c r="L47" s="4">
        <v>9.361754046428286E8</v>
      </c>
      <c r="M47" s="4">
        <v>1.046191192443834E9</v>
      </c>
      <c r="N47" s="4">
        <v>1.100551378555058E9</v>
      </c>
      <c r="O47" s="4">
        <v>1.1512171469856887E9</v>
      </c>
      <c r="P47" s="4">
        <v>1.2369412009522202E9</v>
      </c>
      <c r="Q47" s="4">
        <v>1.4982520501722827E9</v>
      </c>
      <c r="R47" s="4">
        <v>1.9013932160014932E9</v>
      </c>
      <c r="S47" s="4">
        <v>2.1574152457347116E9</v>
      </c>
      <c r="T47" s="4">
        <v>2.857037371058858E9</v>
      </c>
      <c r="U47" s="4">
        <v>2.898089929085731E9</v>
      </c>
      <c r="V47" s="4">
        <v>3.394663844428335E9</v>
      </c>
      <c r="W47" s="4">
        <v>4.662851756590455E9</v>
      </c>
      <c r="X47" s="4">
        <v>5.919004206907056E9</v>
      </c>
      <c r="Y47" s="4">
        <v>6.674567625080699E9</v>
      </c>
      <c r="Z47" s="4">
        <v>6.610937473204248E9</v>
      </c>
      <c r="AA47" s="4">
        <v>6.611255018239152E9</v>
      </c>
      <c r="AB47" s="4">
        <v>6.870200658940971E9</v>
      </c>
      <c r="AC47" s="4">
        <v>7.31193745741855E9</v>
      </c>
      <c r="AD47" s="4">
        <v>8.544809794263049E9</v>
      </c>
      <c r="AE47" s="4">
        <v>1.1857056336031237E10</v>
      </c>
      <c r="AF47" s="4">
        <v>1.3049658331131714E10</v>
      </c>
      <c r="AG47" s="4">
        <v>1.223605814304065E10</v>
      </c>
      <c r="AH47" s="4">
        <v>1.1012566160504288E10</v>
      </c>
      <c r="AI47" s="4">
        <v>1.2314482085087753E10</v>
      </c>
      <c r="AJ47" s="4">
        <v>1.1840192674124596E10</v>
      </c>
      <c r="AK47" s="4">
        <v>1.2071775380650251E10</v>
      </c>
      <c r="AL47" s="4">
        <v>1.4524193694365004E10</v>
      </c>
      <c r="AM47" s="4">
        <v>8.292531291792018E9</v>
      </c>
      <c r="AN47" s="4">
        <v>1.0020367060777918E10</v>
      </c>
      <c r="AO47" s="4">
        <v>1.0313258944733717E10</v>
      </c>
      <c r="AP47" s="4">
        <v>1.0043438502857954E10</v>
      </c>
      <c r="AQ47" s="4">
        <v>1.0831221907111732E10</v>
      </c>
      <c r="AR47" s="4">
        <v>1.070644565328829E10</v>
      </c>
      <c r="AS47" s="4">
        <v>1.010904507073984E10</v>
      </c>
      <c r="AT47" s="4">
        <v>1.0380401988700949E10</v>
      </c>
      <c r="AU47" s="4">
        <v>1.1634008832756823E10</v>
      </c>
      <c r="AV47" s="4">
        <v>1.4581533773043303E10</v>
      </c>
      <c r="AW47" s="4">
        <v>1.746222958899226E10</v>
      </c>
      <c r="AX47" s="4">
        <v>1.7951220881450157E10</v>
      </c>
      <c r="AY47" s="4">
        <v>1.9373256211027943E10</v>
      </c>
      <c r="AZ47" s="4">
        <v>2.239484808528944E10</v>
      </c>
      <c r="BA47" s="4">
        <v>2.6516681614349777E10</v>
      </c>
      <c r="BB47" s="4">
        <v>2.6122645990779373E10</v>
      </c>
      <c r="BC47" s="4">
        <v>2.6169323292527824E10</v>
      </c>
      <c r="BD47" s="4">
        <v>2.9375448542446598E10</v>
      </c>
      <c r="BE47" s="4">
        <v>2.9102772799003754E10</v>
      </c>
      <c r="BF47" s="4">
        <v>3.235734550098846E10</v>
      </c>
      <c r="BG47" s="4">
        <v>3.4989493826217865E10</v>
      </c>
      <c r="BH47" s="4">
        <v>3.092865381385382E10</v>
      </c>
      <c r="BI47" s="4">
        <v>3.2643697595837772E10</v>
      </c>
      <c r="BJ47" s="4">
        <v>3.500926278815004E10</v>
      </c>
      <c r="BK47" s="4">
        <v>3.86941568629922E10</v>
      </c>
      <c r="BL47" s="4">
        <v>3.900735435927982E10</v>
      </c>
      <c r="BM47" s="4">
        <v>3.980214756821743E10</v>
      </c>
    </row>
    <row r="48" ht="12.75" customHeight="1">
      <c r="A48" s="4" t="s">
        <v>530</v>
      </c>
      <c r="B48" s="4" t="s">
        <v>531</v>
      </c>
      <c r="C48" s="4" t="s">
        <v>445</v>
      </c>
      <c r="D48" s="4" t="s">
        <v>446</v>
      </c>
      <c r="E48" s="4">
        <v>3.359404117647059E9</v>
      </c>
      <c r="F48" s="4">
        <v>3.086746857142857E9</v>
      </c>
      <c r="G48" s="4">
        <v>3.779841428571429E9</v>
      </c>
      <c r="H48" s="4">
        <v>6.213185742574258E9</v>
      </c>
      <c r="I48" s="4">
        <v>2.881545272727273E9</v>
      </c>
      <c r="J48" s="4">
        <v>4.0439018181818185E9</v>
      </c>
      <c r="K48" s="4">
        <v>4.532660181818182E9</v>
      </c>
      <c r="L48" s="4">
        <v>3.3840633717579155E9</v>
      </c>
      <c r="M48" s="4">
        <v>3.909780538922156E9</v>
      </c>
      <c r="N48" s="4">
        <v>5.03243497005988E9</v>
      </c>
      <c r="O48" s="4">
        <v>4.877684910179642E9</v>
      </c>
      <c r="P48" s="4">
        <v>5.594770359281438E9</v>
      </c>
      <c r="Q48" s="4">
        <v>6.173712814371257E9</v>
      </c>
      <c r="R48" s="4">
        <v>7.870239461077845E9</v>
      </c>
      <c r="S48" s="4">
        <v>9.59696017964072E9</v>
      </c>
      <c r="T48" s="4">
        <v>1.0237343173652695E10</v>
      </c>
      <c r="U48" s="4">
        <v>9.648583224992123E9</v>
      </c>
      <c r="V48" s="4">
        <v>1.234442476357268E10</v>
      </c>
      <c r="W48" s="4">
        <v>1.5372608002392328E10</v>
      </c>
      <c r="X48" s="4">
        <v>1.5068422236366274E10</v>
      </c>
      <c r="Y48" s="4">
        <v>1.43949274948647E10</v>
      </c>
      <c r="Z48" s="4">
        <v>1.2537821038220222E10</v>
      </c>
      <c r="AA48" s="4">
        <v>1.3651667371167646E10</v>
      </c>
      <c r="AB48" s="4">
        <v>1.1006712650448143E10</v>
      </c>
      <c r="AC48" s="4">
        <v>7.857729193203425E9</v>
      </c>
      <c r="AD48" s="4">
        <v>7.1950426160071E9</v>
      </c>
      <c r="AE48" s="4">
        <v>8.095367168217689E9</v>
      </c>
      <c r="AF48" s="4">
        <v>7.66162547257705E9</v>
      </c>
      <c r="AG48" s="4">
        <v>8.861299976741575E9</v>
      </c>
      <c r="AH48" s="4">
        <v>9.021862775259783E9</v>
      </c>
      <c r="AI48" s="4">
        <v>9.349764580369976E9</v>
      </c>
      <c r="AJ48" s="4">
        <v>9.633911368015413E9</v>
      </c>
      <c r="AK48" s="4">
        <v>8.227200892442131E9</v>
      </c>
      <c r="AL48" s="4">
        <v>1.0706246370932463E10</v>
      </c>
      <c r="AM48" s="4">
        <v>5.840529411764706E9</v>
      </c>
      <c r="AN48" s="4">
        <v>5.647034188034188E9</v>
      </c>
      <c r="AO48" s="4">
        <v>5.772020526106018E9</v>
      </c>
      <c r="AP48" s="4">
        <v>6.091061291305011E9</v>
      </c>
      <c r="AQ48" s="4">
        <v>6.215716712294674E9</v>
      </c>
      <c r="AR48" s="4">
        <v>4.711259427272727E9</v>
      </c>
      <c r="AS48" s="4">
        <v>1.90880463057971E10</v>
      </c>
      <c r="AT48" s="4">
        <v>7.438189100333333E9</v>
      </c>
      <c r="AU48" s="4">
        <v>8.728038525140335E9</v>
      </c>
      <c r="AV48" s="4">
        <v>8.937567059877542E9</v>
      </c>
      <c r="AW48" s="4">
        <v>1.0297483481223013E10</v>
      </c>
      <c r="AX48" s="4">
        <v>1.1964484667910227E10</v>
      </c>
      <c r="AY48" s="4">
        <v>1.4451902467931498E10</v>
      </c>
      <c r="AZ48" s="4">
        <v>1.6737071816379993E10</v>
      </c>
      <c r="BA48" s="4">
        <v>1.978851587389425E10</v>
      </c>
      <c r="BB48" s="4">
        <v>1.86483733124241E10</v>
      </c>
      <c r="BC48" s="4">
        <v>2.1565720044463406E10</v>
      </c>
      <c r="BD48" s="4">
        <v>2.5839749198823307E10</v>
      </c>
      <c r="BE48" s="4">
        <v>2.930623582638855E10</v>
      </c>
      <c r="BF48" s="4">
        <v>3.2679745297645332E10</v>
      </c>
      <c r="BG48" s="4">
        <v>3.590904026593278E10</v>
      </c>
      <c r="BH48" s="4">
        <v>3.791770490007938E10</v>
      </c>
      <c r="BI48" s="4">
        <v>3.713479997452249E10</v>
      </c>
      <c r="BJ48" s="4">
        <v>3.801926562588453E10</v>
      </c>
      <c r="BK48" s="4">
        <v>4.683134221254731E10</v>
      </c>
      <c r="BL48" s="4">
        <v>5.040074617142387E10</v>
      </c>
      <c r="BM48" s="4">
        <v>4.986897064110624E10</v>
      </c>
    </row>
    <row r="49" ht="12.75" customHeight="1">
      <c r="A49" s="4" t="s">
        <v>532</v>
      </c>
      <c r="B49" s="4" t="s">
        <v>533</v>
      </c>
      <c r="C49" s="4" t="s">
        <v>445</v>
      </c>
      <c r="D49" s="4" t="s">
        <v>446</v>
      </c>
      <c r="E49" s="4">
        <v>1.3173186256897533E8</v>
      </c>
      <c r="F49" s="4">
        <v>1.5167573916060254E8</v>
      </c>
      <c r="G49" s="4">
        <v>1.6652123986331046E8</v>
      </c>
      <c r="H49" s="4">
        <v>1.7223343087148392E8</v>
      </c>
      <c r="I49" s="4">
        <v>1.8569372484536326E8</v>
      </c>
      <c r="J49" s="4">
        <v>1.9831806386084098E8</v>
      </c>
      <c r="K49" s="4">
        <v>2.2061358236986604E8</v>
      </c>
      <c r="L49" s="4">
        <v>2.3739742833641082E8</v>
      </c>
      <c r="M49" s="4">
        <v>2.5124745801213938E8</v>
      </c>
      <c r="N49" s="4">
        <v>2.650400360591523E8</v>
      </c>
      <c r="O49" s="4">
        <v>2.749606998585948E8</v>
      </c>
      <c r="P49" s="4">
        <v>3.221280193235988E8</v>
      </c>
      <c r="Q49" s="4">
        <v>4.106692628980092E8</v>
      </c>
      <c r="R49" s="4">
        <v>5.419733624810631E8</v>
      </c>
      <c r="S49" s="4">
        <v>5.853646353548037E8</v>
      </c>
      <c r="T49" s="4">
        <v>7.671026790186899E8</v>
      </c>
      <c r="U49" s="4">
        <v>7.545496005480524E8</v>
      </c>
      <c r="V49" s="4">
        <v>7.652240306364771E8</v>
      </c>
      <c r="W49" s="4">
        <v>8.787717712908826E8</v>
      </c>
      <c r="X49" s="4">
        <v>1.1987496659505324E9</v>
      </c>
      <c r="Y49" s="4">
        <v>1.7057968495465925E9</v>
      </c>
      <c r="Z49" s="4">
        <v>1.9935123259230595E9</v>
      </c>
      <c r="AA49" s="4">
        <v>2.160640566539532E9</v>
      </c>
      <c r="AB49" s="4">
        <v>2.0972742896152704E9</v>
      </c>
      <c r="AC49" s="4">
        <v>2.1935813664072566E9</v>
      </c>
      <c r="AD49" s="4">
        <v>2.160872541418901E9</v>
      </c>
      <c r="AE49" s="4">
        <v>1.8492682146818063E9</v>
      </c>
      <c r="AF49" s="4">
        <v>2.2977536492796235E9</v>
      </c>
      <c r="AG49" s="4">
        <v>2.212536313334759E9</v>
      </c>
      <c r="AH49" s="4">
        <v>2.3895930219486785E9</v>
      </c>
      <c r="AI49" s="4">
        <v>2.798746050582284E9</v>
      </c>
      <c r="AJ49" s="4">
        <v>2.7248535927338185E9</v>
      </c>
      <c r="AK49" s="4">
        <v>2.9332227141150575E9</v>
      </c>
      <c r="AL49" s="4">
        <v>2.684323424068009E9</v>
      </c>
      <c r="AM49" s="4">
        <v>1.7693654250405302E9</v>
      </c>
      <c r="AN49" s="4">
        <v>2.1160039779752877E9</v>
      </c>
      <c r="AO49" s="4">
        <v>2.540697688056981E9</v>
      </c>
      <c r="AP49" s="4">
        <v>2.3227189912645755E9</v>
      </c>
      <c r="AQ49" s="4">
        <v>1.949481296607621E9</v>
      </c>
      <c r="AR49" s="4">
        <v>2.3539095639412174E9</v>
      </c>
      <c r="AS49" s="4">
        <v>3.2279275930431647E9</v>
      </c>
      <c r="AT49" s="4">
        <v>2.7967045773082027E9</v>
      </c>
      <c r="AU49" s="4">
        <v>3.0342510420732946E9</v>
      </c>
      <c r="AV49" s="4">
        <v>3.5037232448360696E9</v>
      </c>
      <c r="AW49" s="4">
        <v>4.656975222722429E9</v>
      </c>
      <c r="AX49" s="4">
        <v>6.647357442089862E9</v>
      </c>
      <c r="AY49" s="4">
        <v>8.065134528268943E9</v>
      </c>
      <c r="AZ49" s="4">
        <v>8.771102025009869E9</v>
      </c>
      <c r="BA49" s="4">
        <v>1.160289304302562E10</v>
      </c>
      <c r="BB49" s="4">
        <v>9.684321633219769E9</v>
      </c>
      <c r="BC49" s="4">
        <v>1.3135580695247307E10</v>
      </c>
      <c r="BD49" s="4">
        <v>1.5634897272764456E10</v>
      </c>
      <c r="BE49" s="4">
        <v>1.769392457324988E10</v>
      </c>
      <c r="BF49" s="4">
        <v>1.7953617927293335E10</v>
      </c>
      <c r="BG49" s="4">
        <v>1.7889079957930077E10</v>
      </c>
      <c r="BH49" s="4">
        <v>1.1885478502053009E10</v>
      </c>
      <c r="BI49" s="4">
        <v>1.0158508345310392E10</v>
      </c>
      <c r="BJ49" s="4">
        <v>1.1109029840247892E10</v>
      </c>
      <c r="BK49" s="4">
        <v>1.3642740884135555E10</v>
      </c>
      <c r="BL49" s="4">
        <v>1.2693562947785587E10</v>
      </c>
      <c r="BM49" s="4">
        <v>1.0884686142644192E10</v>
      </c>
    </row>
    <row r="50" ht="12.75" customHeight="1">
      <c r="A50" s="4" t="s">
        <v>534</v>
      </c>
      <c r="B50" s="4" t="s">
        <v>535</v>
      </c>
      <c r="C50" s="4" t="s">
        <v>445</v>
      </c>
      <c r="D50" s="4" t="s">
        <v>446</v>
      </c>
      <c r="E50" s="4">
        <v>4.0311529766390357E9</v>
      </c>
      <c r="F50" s="4">
        <v>4.54044776119403E9</v>
      </c>
      <c r="G50" s="4">
        <v>4.955543963368689E9</v>
      </c>
      <c r="H50" s="4">
        <v>4.836166666666667E9</v>
      </c>
      <c r="I50" s="4">
        <v>5.973366666666667E9</v>
      </c>
      <c r="J50" s="4">
        <v>5.760761904761905E9</v>
      </c>
      <c r="K50" s="4">
        <v>5.428518518518518E9</v>
      </c>
      <c r="L50" s="4">
        <v>5.825170438487043E9</v>
      </c>
      <c r="M50" s="4">
        <v>5.96021286912968E9</v>
      </c>
      <c r="N50" s="4">
        <v>6.450175213749228E9</v>
      </c>
      <c r="O50" s="4">
        <v>7.198360460198871E9</v>
      </c>
      <c r="P50" s="4">
        <v>7.82038097053674E9</v>
      </c>
      <c r="Q50" s="4">
        <v>8.671358732684858E9</v>
      </c>
      <c r="R50" s="4">
        <v>1.031576000033939E10</v>
      </c>
      <c r="S50" s="4">
        <v>1.2370029583641897E10</v>
      </c>
      <c r="T50" s="4">
        <v>1.3098633901867271E10</v>
      </c>
      <c r="U50" s="4">
        <v>1.5341403660469809E10</v>
      </c>
      <c r="V50" s="4">
        <v>1.9470960619129715E10</v>
      </c>
      <c r="W50" s="4">
        <v>2.3263511958050903E10</v>
      </c>
      <c r="X50" s="4">
        <v>2.794041125027322E10</v>
      </c>
      <c r="Y50" s="4">
        <v>3.3400735644048115E10</v>
      </c>
      <c r="Z50" s="4">
        <v>3.638836686903093E10</v>
      </c>
      <c r="AA50" s="4">
        <v>3.896803972174803E10</v>
      </c>
      <c r="AB50" s="4">
        <v>3.8729822781599724E10</v>
      </c>
      <c r="AC50" s="4">
        <v>3.825312073796712E10</v>
      </c>
      <c r="AD50" s="4">
        <v>3.489441135198301E10</v>
      </c>
      <c r="AE50" s="4">
        <v>3.494248968397124E10</v>
      </c>
      <c r="AF50" s="4">
        <v>3.6373307085088745E10</v>
      </c>
      <c r="AG50" s="4">
        <v>3.921255005042228E10</v>
      </c>
      <c r="AH50" s="4">
        <v>3.9540080200393814E10</v>
      </c>
      <c r="AI50" s="4">
        <v>4.7844090709990845E10</v>
      </c>
      <c r="AJ50" s="4">
        <v>4.917556591106548E10</v>
      </c>
      <c r="AK50" s="4">
        <v>5.8418985443317154E10</v>
      </c>
      <c r="AL50" s="4">
        <v>6.64468048025747E10</v>
      </c>
      <c r="AM50" s="4">
        <v>8.170350084603638E10</v>
      </c>
      <c r="AN50" s="4">
        <v>9.250727938303873E10</v>
      </c>
      <c r="AO50" s="4">
        <v>9.716010927780867E10</v>
      </c>
      <c r="AP50" s="4">
        <v>1.0665950827125496E11</v>
      </c>
      <c r="AQ50" s="4">
        <v>9.84437399411664E10</v>
      </c>
      <c r="AR50" s="4">
        <v>8.61861586847685E10</v>
      </c>
      <c r="AS50" s="4">
        <v>9.988657733072711E10</v>
      </c>
      <c r="AT50" s="4">
        <v>9.821174959554419E10</v>
      </c>
      <c r="AU50" s="4">
        <v>9.79630038047851E10</v>
      </c>
      <c r="AV50" s="4">
        <v>9.464137869322304E10</v>
      </c>
      <c r="AW50" s="4">
        <v>1.1708152234967728E11</v>
      </c>
      <c r="AX50" s="4">
        <v>1.4561919158206134E11</v>
      </c>
      <c r="AY50" s="4">
        <v>1.6161858126631573E11</v>
      </c>
      <c r="AZ50" s="4">
        <v>2.0618182682528027E11</v>
      </c>
      <c r="BA50" s="4">
        <v>2.4218695090077493E11</v>
      </c>
      <c r="BB50" s="4">
        <v>2.3239783567833636E11</v>
      </c>
      <c r="BC50" s="4">
        <v>2.865631051924565E11</v>
      </c>
      <c r="BD50" s="4">
        <v>3.349438719317454E11</v>
      </c>
      <c r="BE50" s="4">
        <v>3.709213204838405E11</v>
      </c>
      <c r="BF50" s="4">
        <v>3.82116126448554E11</v>
      </c>
      <c r="BG50" s="4">
        <v>3.811121196574446E11</v>
      </c>
      <c r="BH50" s="4">
        <v>2.934817482407788E11</v>
      </c>
      <c r="BI50" s="4">
        <v>2.8282500988745795E11</v>
      </c>
      <c r="BJ50" s="4">
        <v>3.1188373069012946E11</v>
      </c>
      <c r="BK50" s="4">
        <v>3.3419821470620874E11</v>
      </c>
      <c r="BL50" s="4">
        <v>3.234298889342568E11</v>
      </c>
      <c r="BM50" s="4">
        <v>2.713468966264178E11</v>
      </c>
    </row>
    <row r="51" ht="12.75" customHeight="1">
      <c r="A51" s="4" t="s">
        <v>536</v>
      </c>
      <c r="B51" s="4" t="s">
        <v>537</v>
      </c>
      <c r="C51" s="4" t="s">
        <v>445</v>
      </c>
      <c r="D51" s="4" t="s">
        <v>446</v>
      </c>
      <c r="Y51" s="4">
        <v>2.1221822642984733E8</v>
      </c>
      <c r="Z51" s="4">
        <v>1.9634996767000663E8</v>
      </c>
      <c r="AA51" s="4">
        <v>1.840089956436861E8</v>
      </c>
      <c r="AB51" s="4">
        <v>1.916219583753649E8</v>
      </c>
      <c r="AC51" s="4">
        <v>1.8469720999741393E8</v>
      </c>
      <c r="AD51" s="4">
        <v>1.9672607706197223E8</v>
      </c>
      <c r="AE51" s="4">
        <v>2.791976968146392E8</v>
      </c>
      <c r="AF51" s="4">
        <v>3.3752587061696845E8</v>
      </c>
      <c r="AG51" s="4">
        <v>3.5650002669167286E8</v>
      </c>
      <c r="AH51" s="4">
        <v>3.4147676404426754E8</v>
      </c>
      <c r="AI51" s="4">
        <v>4.296221477434461E8</v>
      </c>
      <c r="AJ51" s="4">
        <v>4.241087965629758E8</v>
      </c>
      <c r="AK51" s="4">
        <v>4.573885789241436E8</v>
      </c>
      <c r="AL51" s="4">
        <v>4.528814430841623E8</v>
      </c>
      <c r="AM51" s="4">
        <v>3.19189200353123E8</v>
      </c>
      <c r="AN51" s="4">
        <v>3.984617895586861E8</v>
      </c>
      <c r="AO51" s="4">
        <v>3.9605379763332117E8</v>
      </c>
      <c r="AP51" s="4">
        <v>3.644455897023647E8</v>
      </c>
      <c r="AQ51" s="4">
        <v>3.7010677604332876E8</v>
      </c>
      <c r="AR51" s="4">
        <v>3.8245498994531095E8</v>
      </c>
      <c r="AS51" s="4">
        <v>3.511365684419213E8</v>
      </c>
      <c r="AT51" s="4">
        <v>3.785120034050715E8</v>
      </c>
      <c r="AU51" s="4">
        <v>4.259646974186643E8</v>
      </c>
      <c r="AV51" s="4">
        <v>5.468851849901742E8</v>
      </c>
      <c r="AW51" s="4">
        <v>6.337061492502595E8</v>
      </c>
      <c r="AX51" s="4">
        <v>6.538451228720744E8</v>
      </c>
      <c r="AY51" s="4">
        <v>6.98431827740958E8</v>
      </c>
      <c r="AZ51" s="4">
        <v>7.956731284854418E8</v>
      </c>
      <c r="BA51" s="4">
        <v>9.156591928251121E8</v>
      </c>
      <c r="BB51" s="4">
        <v>9.05341090570115E8</v>
      </c>
      <c r="BC51" s="4">
        <v>9.079787317021229E8</v>
      </c>
      <c r="BD51" s="4">
        <v>1.023086272696221E9</v>
      </c>
      <c r="BE51" s="4">
        <v>1.015843491246346E9</v>
      </c>
      <c r="BF51" s="4">
        <v>1.1162241071711571E9</v>
      </c>
      <c r="BG51" s="4">
        <v>1.149587659745018E9</v>
      </c>
      <c r="BH51" s="4">
        <v>9.66029599801228E8</v>
      </c>
      <c r="BI51" s="4">
        <v>1.0128354925157499E9</v>
      </c>
      <c r="BJ51" s="4">
        <v>1.0774397561222107E9</v>
      </c>
      <c r="BK51" s="4">
        <v>1.178530633815469E9</v>
      </c>
      <c r="BL51" s="4">
        <v>1.1658398998026922E9</v>
      </c>
      <c r="BM51" s="4">
        <v>1.2196900245028675E9</v>
      </c>
    </row>
    <row r="52" ht="12.75" customHeight="1">
      <c r="A52" s="4" t="s">
        <v>538</v>
      </c>
      <c r="B52" s="4" t="s">
        <v>539</v>
      </c>
      <c r="C52" s="4" t="s">
        <v>445</v>
      </c>
      <c r="D52" s="4" t="s">
        <v>446</v>
      </c>
      <c r="Y52" s="4">
        <v>1.4224687553671572E8</v>
      </c>
      <c r="Z52" s="4">
        <v>1.3946811459974083E8</v>
      </c>
      <c r="AA52" s="4">
        <v>1.4063075859489855E8</v>
      </c>
      <c r="AB52" s="4">
        <v>1.3847623936679232E8</v>
      </c>
      <c r="AC52" s="4">
        <v>1.320190650334186E8</v>
      </c>
      <c r="AD52" s="4">
        <v>1.3772815521266112E8</v>
      </c>
      <c r="AE52" s="4">
        <v>1.9065120799951088E8</v>
      </c>
      <c r="AF52" s="4">
        <v>2.3525317184106156E8</v>
      </c>
      <c r="AG52" s="4">
        <v>2.6430814028514937E8</v>
      </c>
      <c r="AH52" s="4">
        <v>2.6744851310816756E8</v>
      </c>
      <c r="AI52" s="4">
        <v>3.068911072620385E8</v>
      </c>
      <c r="AJ52" s="4">
        <v>3.1982705859287477E8</v>
      </c>
      <c r="AK52" s="4">
        <v>3.571609853274133E8</v>
      </c>
      <c r="AL52" s="4">
        <v>4.9041738968256927E8</v>
      </c>
      <c r="AM52" s="4">
        <v>4.0658065233053684E8</v>
      </c>
      <c r="AN52" s="4">
        <v>4.871489935331087E8</v>
      </c>
      <c r="AO52" s="4">
        <v>5.0197906927468324E8</v>
      </c>
      <c r="AP52" s="4">
        <v>4.906086579249761E8</v>
      </c>
      <c r="AQ52" s="4">
        <v>5.219105605248681E8</v>
      </c>
      <c r="AR52" s="4">
        <v>5.924167030588781E8</v>
      </c>
      <c r="AS52" s="4">
        <v>5.392272776264108E8</v>
      </c>
      <c r="AT52" s="4">
        <v>5.630243832966262E8</v>
      </c>
      <c r="AU52" s="4">
        <v>6.209746602303026E8</v>
      </c>
      <c r="AV52" s="4">
        <v>8.139638301792166E8</v>
      </c>
      <c r="AW52" s="4">
        <v>9.243184907598E8</v>
      </c>
      <c r="AX52" s="4">
        <v>9.719770881569139E8</v>
      </c>
      <c r="AY52" s="4">
        <v>1.10789106343863E9</v>
      </c>
      <c r="AZ52" s="4">
        <v>1.5139339832239838E9</v>
      </c>
      <c r="BA52" s="4">
        <v>1.7893337486799023E9</v>
      </c>
      <c r="BB52" s="4">
        <v>1.7118171815296857E9</v>
      </c>
      <c r="BC52" s="4">
        <v>1.6643107695522876E9</v>
      </c>
      <c r="BD52" s="4">
        <v>1.865915544124455E9</v>
      </c>
      <c r="BE52" s="4">
        <v>1.7418098089644227E9</v>
      </c>
      <c r="BF52" s="4">
        <v>1.8504700424328146E9</v>
      </c>
      <c r="BG52" s="4">
        <v>1.8598985132685812E9</v>
      </c>
      <c r="BH52" s="4">
        <v>1.5968002871640487E9</v>
      </c>
      <c r="BI52" s="4">
        <v>1.6629986778842537E9</v>
      </c>
      <c r="BJ52" s="4">
        <v>1.769787215421407E9</v>
      </c>
      <c r="BK52" s="4">
        <v>1.9669833163259299E9</v>
      </c>
      <c r="BL52" s="4">
        <v>1.9818457407061462E9</v>
      </c>
      <c r="BM52" s="4">
        <v>1.7036986766974154E9</v>
      </c>
    </row>
    <row r="53" ht="12.75" customHeight="1">
      <c r="A53" s="4" t="s">
        <v>540</v>
      </c>
      <c r="B53" s="4" t="s">
        <v>541</v>
      </c>
      <c r="C53" s="4" t="s">
        <v>445</v>
      </c>
      <c r="D53" s="4" t="s">
        <v>446</v>
      </c>
      <c r="E53" s="4">
        <v>5.0751382999485475E8</v>
      </c>
      <c r="F53" s="4">
        <v>4.9032518161427474E8</v>
      </c>
      <c r="G53" s="4">
        <v>4.7918082434850603E8</v>
      </c>
      <c r="H53" s="4">
        <v>5.1190213680997276E8</v>
      </c>
      <c r="I53" s="4">
        <v>5.425783672425978E8</v>
      </c>
      <c r="J53" s="4">
        <v>5.92981162264151E8</v>
      </c>
      <c r="K53" s="4">
        <v>6.473056301886792E8</v>
      </c>
      <c r="L53" s="4">
        <v>6.994566188679246E8</v>
      </c>
      <c r="M53" s="4">
        <v>7.738414943396226E8</v>
      </c>
      <c r="N53" s="4">
        <v>8.53630203773585E8</v>
      </c>
      <c r="O53" s="4">
        <v>9.84830158490566E8</v>
      </c>
      <c r="P53" s="4">
        <v>1.077152902291044E9</v>
      </c>
      <c r="Q53" s="4">
        <v>1.238251695553881E9</v>
      </c>
      <c r="R53" s="4">
        <v>1.5289161852319913E9</v>
      </c>
      <c r="S53" s="4">
        <v>1.6665447540983608E9</v>
      </c>
      <c r="T53" s="4">
        <v>1.9608634655775964E9</v>
      </c>
      <c r="U53" s="4">
        <v>2.4125554259043174E9</v>
      </c>
      <c r="V53" s="4">
        <v>3.0724270128354726E9</v>
      </c>
      <c r="W53" s="4">
        <v>3.5232088098016334E9</v>
      </c>
      <c r="X53" s="4">
        <v>4.0355193232205367E9</v>
      </c>
      <c r="Y53" s="4">
        <v>4.831447001166861E9</v>
      </c>
      <c r="Z53" s="4">
        <v>2.623807074294799E9</v>
      </c>
      <c r="AA53" s="4">
        <v>2.6066212550158124E9</v>
      </c>
      <c r="AB53" s="4">
        <v>3.14677010381027E9</v>
      </c>
      <c r="AC53" s="4">
        <v>3.6604764588717957E9</v>
      </c>
      <c r="AD53" s="4">
        <v>3.9192039603960395E9</v>
      </c>
      <c r="AE53" s="4">
        <v>4.418983870967742E9</v>
      </c>
      <c r="AF53" s="4">
        <v>4.532952047156284E9</v>
      </c>
      <c r="AG53" s="4">
        <v>4.614629898403483E9</v>
      </c>
      <c r="AH53" s="4">
        <v>5.251025767476267E9</v>
      </c>
      <c r="AI53" s="4">
        <v>5.711687786759886E9</v>
      </c>
      <c r="AJ53" s="4">
        <v>7.196276092460998E9</v>
      </c>
      <c r="AK53" s="4">
        <v>8.564044017269079E9</v>
      </c>
      <c r="AL53" s="4">
        <v>9.582866263117064E9</v>
      </c>
      <c r="AM53" s="4">
        <v>1.048678480479949E10</v>
      </c>
      <c r="AN53" s="4">
        <v>1.1578594259867506E10</v>
      </c>
      <c r="AO53" s="4">
        <v>1.1678424512060083E10</v>
      </c>
      <c r="AP53" s="4">
        <v>1.2614602386500431E10</v>
      </c>
      <c r="AQ53" s="4">
        <v>1.3684255950464638E10</v>
      </c>
      <c r="AR53" s="4">
        <v>1.425486628815458E10</v>
      </c>
      <c r="AS53" s="4">
        <v>1.5013629665141634E10</v>
      </c>
      <c r="AT53" s="4">
        <v>1.5976174336972055E10</v>
      </c>
      <c r="AU53" s="4">
        <v>1.657882068728809E10</v>
      </c>
      <c r="AV53" s="4">
        <v>1.7271760506948277E10</v>
      </c>
      <c r="AW53" s="4">
        <v>1.8610594846208298E10</v>
      </c>
      <c r="AX53" s="4">
        <v>2.004064247698167E10</v>
      </c>
      <c r="AY53" s="4">
        <v>2.2715540324303177E10</v>
      </c>
      <c r="AZ53" s="4">
        <v>2.688470034503417E10</v>
      </c>
      <c r="BA53" s="4">
        <v>3.080174488100007E10</v>
      </c>
      <c r="BB53" s="4">
        <v>3.0745712006530746E10</v>
      </c>
      <c r="BC53" s="4">
        <v>3.765861480327748E10</v>
      </c>
      <c r="BD53" s="4">
        <v>4.2762617081652214E10</v>
      </c>
      <c r="BE53" s="4">
        <v>4.72316518648284E10</v>
      </c>
      <c r="BF53" s="4">
        <v>5.094967220591684E10</v>
      </c>
      <c r="BG53" s="4">
        <v>5.201640895089364E10</v>
      </c>
      <c r="BH53" s="4">
        <v>5.644191765298117E10</v>
      </c>
      <c r="BI53" s="4">
        <v>5.884701604473625E10</v>
      </c>
      <c r="BJ53" s="4">
        <v>6.05160435901832E10</v>
      </c>
      <c r="BK53" s="4">
        <v>6.233593146449788E10</v>
      </c>
      <c r="BL53" s="4">
        <v>6.3951114302259895E10</v>
      </c>
      <c r="BM53" s="4">
        <v>6.1520669890403656E10</v>
      </c>
    </row>
    <row r="54" ht="12.75" customHeight="1">
      <c r="A54" s="4" t="s">
        <v>542</v>
      </c>
      <c r="B54" s="4" t="s">
        <v>543</v>
      </c>
      <c r="C54" s="4" t="s">
        <v>445</v>
      </c>
      <c r="D54" s="4" t="s">
        <v>446</v>
      </c>
      <c r="E54" s="4">
        <v>1.8803061250870852E9</v>
      </c>
      <c r="F54" s="4">
        <v>2.0383017410175772E9</v>
      </c>
      <c r="G54" s="4">
        <v>2.153895647511228E9</v>
      </c>
      <c r="H54" s="4">
        <v>2.2903135879357367E9</v>
      </c>
      <c r="I54" s="4">
        <v>2.4702645396783586E9</v>
      </c>
      <c r="J54" s="4">
        <v>2.6609460633745117E9</v>
      </c>
      <c r="K54" s="4">
        <v>2.888647977983843E9</v>
      </c>
      <c r="L54" s="4">
        <v>3.102515476188073E9</v>
      </c>
      <c r="M54" s="4">
        <v>3.0835906867769136E9</v>
      </c>
      <c r="N54" s="4">
        <v>3.3597065364651074E9</v>
      </c>
      <c r="O54" s="4">
        <v>3.695257613123021E9</v>
      </c>
      <c r="P54" s="4">
        <v>4.0176069226028476E9</v>
      </c>
      <c r="Q54" s="4">
        <v>4.639299319336468E9</v>
      </c>
      <c r="R54" s="4">
        <v>5.076285827671958E9</v>
      </c>
      <c r="S54" s="4">
        <v>6.595605182851577E9</v>
      </c>
      <c r="T54" s="4">
        <v>7.706760555183931E9</v>
      </c>
      <c r="U54" s="4">
        <v>7.932122920874475E9</v>
      </c>
      <c r="V54" s="4">
        <v>9.21048268592608E9</v>
      </c>
      <c r="W54" s="4">
        <v>9.433651129166035E9</v>
      </c>
      <c r="X54" s="4">
        <v>1.0835423670309479E10</v>
      </c>
      <c r="Y54" s="4">
        <v>1.3495267729825853E10</v>
      </c>
      <c r="Z54" s="4">
        <v>1.489031736774278E10</v>
      </c>
      <c r="AA54" s="4">
        <v>1.6517827316880127E10</v>
      </c>
      <c r="AB54" s="4">
        <v>1.6735576444124435E10</v>
      </c>
      <c r="AC54" s="4">
        <v>1.5982827316947046E10</v>
      </c>
      <c r="AD54" s="4">
        <v>1.5814747522735441E10</v>
      </c>
      <c r="AE54" s="4">
        <v>1.4441278727635557E10</v>
      </c>
      <c r="AF54" s="4">
        <v>1.5521747479816605E10</v>
      </c>
      <c r="AG54" s="4">
        <v>1.6459864446854362E10</v>
      </c>
      <c r="AH54" s="4">
        <v>1.6872897190696548E10</v>
      </c>
      <c r="AI54" s="4">
        <v>1.8011678551940216E10</v>
      </c>
      <c r="AJ54" s="4">
        <v>1.7878504938870674E10</v>
      </c>
      <c r="AK54" s="4">
        <v>1.7575413725036755E10</v>
      </c>
      <c r="AL54" s="4">
        <v>1.903335674022531E10</v>
      </c>
      <c r="AM54" s="4">
        <v>2.00149676731588E10</v>
      </c>
      <c r="AN54" s="4">
        <v>2.207278364585726E10</v>
      </c>
      <c r="AO54" s="4">
        <v>2.4081792644064392E10</v>
      </c>
      <c r="AP54" s="4">
        <v>2.820280836908121E10</v>
      </c>
      <c r="AQ54" s="4">
        <v>3.0129171346647743E10</v>
      </c>
      <c r="AR54" s="4">
        <v>3.1944649115676292E10</v>
      </c>
      <c r="AS54" s="4">
        <v>3.421822147547764E10</v>
      </c>
      <c r="AT54" s="4">
        <v>3.5249133288928444E10</v>
      </c>
      <c r="AU54" s="4">
        <v>3.69907327837308E10</v>
      </c>
      <c r="AV54" s="4">
        <v>3.9545920869496284E10</v>
      </c>
      <c r="AW54" s="4">
        <v>4.325961243401894E10</v>
      </c>
      <c r="AX54" s="4">
        <v>4.8918948073756004E10</v>
      </c>
      <c r="AY54" s="4">
        <v>5.567136051486184E10</v>
      </c>
      <c r="AZ54" s="4">
        <v>6.187536741851728E10</v>
      </c>
      <c r="BA54" s="4">
        <v>7.034011588768686E10</v>
      </c>
      <c r="BB54" s="4">
        <v>5.941143957791834E10</v>
      </c>
      <c r="BC54" s="4">
        <v>6.4524447280987144E10</v>
      </c>
      <c r="BD54" s="4">
        <v>6.966827215870796E10</v>
      </c>
      <c r="BE54" s="4">
        <v>7.205111614808379E10</v>
      </c>
      <c r="BF54" s="4">
        <v>7.341921100749152E10</v>
      </c>
      <c r="BG54" s="4">
        <v>7.443962782414906E10</v>
      </c>
      <c r="BH54" s="4">
        <v>7.30635000009803E10</v>
      </c>
      <c r="BI54" s="4">
        <v>6.949673579861311E10</v>
      </c>
      <c r="BJ54" s="4">
        <v>7.176315688377069E10</v>
      </c>
      <c r="BK54" s="4">
        <v>7.543221654092181E10</v>
      </c>
      <c r="BL54" s="4">
        <v>7.664440052113602E10</v>
      </c>
      <c r="BM54" s="4">
        <v>6.84152530682718E10</v>
      </c>
    </row>
    <row r="55" ht="12.75" customHeight="1">
      <c r="A55" s="4" t="s">
        <v>544</v>
      </c>
      <c r="B55" s="4" t="s">
        <v>545</v>
      </c>
      <c r="C55" s="4" t="s">
        <v>445</v>
      </c>
      <c r="D55" s="4" t="s">
        <v>446</v>
      </c>
      <c r="O55" s="4">
        <v>5.6930052E9</v>
      </c>
      <c r="P55" s="4">
        <v>6.9146584E9</v>
      </c>
      <c r="Q55" s="4">
        <v>8.135150891920252E9</v>
      </c>
      <c r="R55" s="4">
        <v>9.98770965018094E9</v>
      </c>
      <c r="S55" s="4">
        <v>1.1405957317073172E10</v>
      </c>
      <c r="T55" s="4">
        <v>1.302741524390244E10</v>
      </c>
      <c r="U55" s="4">
        <v>1.3789579902557858E10</v>
      </c>
      <c r="V55" s="4">
        <v>1.4206158674698795E10</v>
      </c>
      <c r="W55" s="4">
        <v>1.7844705324675323E10</v>
      </c>
      <c r="X55" s="4">
        <v>1.9584443287671234E10</v>
      </c>
      <c r="Y55" s="4">
        <v>1.991288986111111E10</v>
      </c>
      <c r="Z55" s="4">
        <v>2.015025409638554E10</v>
      </c>
      <c r="AA55" s="4">
        <v>2.0953510235294117E10</v>
      </c>
      <c r="AB55" s="4">
        <v>2.2204940512223515E10</v>
      </c>
      <c r="AC55" s="4">
        <v>2.403938360842345E10</v>
      </c>
      <c r="AD55" s="4">
        <v>2.2920490774101974E10</v>
      </c>
      <c r="AE55" s="4">
        <v>2.4226574634029278E10</v>
      </c>
      <c r="AF55" s="4">
        <v>2.52139350120819E10</v>
      </c>
      <c r="AG55" s="4">
        <v>2.7458999472295513E10</v>
      </c>
      <c r="AH55" s="4">
        <v>2.702346866589773E10</v>
      </c>
      <c r="AI55" s="4">
        <v>2.8645436569148937E10</v>
      </c>
      <c r="AJ55" s="4">
        <v>2.4316556025658524E10</v>
      </c>
      <c r="AK55" s="4">
        <v>2.2085858243243244E10</v>
      </c>
      <c r="AL55" s="4">
        <v>2.2367254864864864E10</v>
      </c>
      <c r="AM55" s="4">
        <v>2.8448326756756756E10</v>
      </c>
      <c r="AN55" s="4">
        <v>3.04298036512192E10</v>
      </c>
      <c r="AO55" s="4">
        <v>2.50173687E10</v>
      </c>
      <c r="AP55" s="4">
        <v>2.53659081E10</v>
      </c>
      <c r="AQ55" s="4">
        <v>2.57363312E10</v>
      </c>
      <c r="AR55" s="4">
        <v>2.83646152E10</v>
      </c>
      <c r="AS55" s="4">
        <v>3.05654E10</v>
      </c>
      <c r="AT55" s="4">
        <v>3.16824E10</v>
      </c>
      <c r="AU55" s="4">
        <v>3.35905E10</v>
      </c>
      <c r="AV55" s="4">
        <v>3.59012E10</v>
      </c>
      <c r="AW55" s="4">
        <v>3.8203E10</v>
      </c>
      <c r="AX55" s="4">
        <v>4.26438361E10</v>
      </c>
      <c r="AY55" s="4">
        <v>5.27428E10</v>
      </c>
      <c r="AZ55" s="4">
        <v>5.86039E10</v>
      </c>
      <c r="BA55" s="4">
        <v>6.08063E10</v>
      </c>
      <c r="BB55" s="4">
        <v>6.208E10</v>
      </c>
      <c r="BC55" s="4">
        <v>6.4328E10</v>
      </c>
      <c r="BD55" s="4">
        <v>6.899E10</v>
      </c>
      <c r="BE55" s="4">
        <v>7.3141E10</v>
      </c>
      <c r="BF55" s="4">
        <v>7.7148E10</v>
      </c>
      <c r="BG55" s="4">
        <v>8.0656E10</v>
      </c>
      <c r="BH55" s="4">
        <v>8.7133E10</v>
      </c>
      <c r="BI55" s="4">
        <v>9.137E10</v>
      </c>
      <c r="BJ55" s="4">
        <v>9.6851E10</v>
      </c>
      <c r="BK55" s="4">
        <v>1.0005E11</v>
      </c>
      <c r="BL55" s="4">
        <v>1.03131E11</v>
      </c>
    </row>
    <row r="56" ht="12.75" customHeight="1">
      <c r="A56" s="4" t="s">
        <v>546</v>
      </c>
      <c r="B56" s="4" t="s">
        <v>547</v>
      </c>
      <c r="C56" s="4" t="s">
        <v>445</v>
      </c>
      <c r="D56" s="4" t="s">
        <v>446</v>
      </c>
      <c r="BD56" s="4">
        <v>3.0386996089385476E9</v>
      </c>
      <c r="BE56" s="4">
        <v>3.1310960893854747E9</v>
      </c>
      <c r="BF56" s="4">
        <v>3.147616201117318E9</v>
      </c>
      <c r="BG56" s="4">
        <v>3.158406033519553E9</v>
      </c>
      <c r="BH56" s="4">
        <v>3.151910782122905E9</v>
      </c>
      <c r="BI56" s="4">
        <v>3.1222879329608936E9</v>
      </c>
      <c r="BJ56" s="4">
        <v>3.1166101117318435E9</v>
      </c>
      <c r="BK56" s="4">
        <v>3.1279080446927376E9</v>
      </c>
      <c r="BL56" s="4">
        <v>3.1017877094972067E9</v>
      </c>
    </row>
    <row r="57" ht="12.75" customHeight="1">
      <c r="A57" s="4" t="s">
        <v>548</v>
      </c>
      <c r="B57" s="4" t="s">
        <v>549</v>
      </c>
      <c r="C57" s="4" t="s">
        <v>445</v>
      </c>
      <c r="D57" s="4" t="s">
        <v>446</v>
      </c>
      <c r="AY57" s="4">
        <v>4.200439457578303E9</v>
      </c>
      <c r="AZ57" s="4">
        <v>4.466438857554302E9</v>
      </c>
      <c r="BA57" s="4">
        <v>4.586114124564982E9</v>
      </c>
      <c r="BB57" s="4">
        <v>4.2818687147485895E9</v>
      </c>
      <c r="BC57" s="4">
        <v>4.156990759630385E9</v>
      </c>
      <c r="BD57" s="4">
        <v>4.186223808952358E9</v>
      </c>
      <c r="BE57" s="4">
        <v>4.2911590063602543E9</v>
      </c>
      <c r="BF57" s="4">
        <v>4.405954638185527E9</v>
      </c>
      <c r="BG57" s="4">
        <v>4.563017880715228E9</v>
      </c>
      <c r="BH57" s="4">
        <v>4.708336733469338E9</v>
      </c>
      <c r="BI57" s="4">
        <v>4.909498979959198E9</v>
      </c>
      <c r="BJ57" s="4">
        <v>5.166467298691947E9</v>
      </c>
      <c r="BK57" s="4">
        <v>5.5226255850234E9</v>
      </c>
      <c r="BL57" s="4">
        <v>5.935769350774031E9</v>
      </c>
    </row>
    <row r="58" ht="12.75" customHeight="1">
      <c r="A58" s="4" t="s">
        <v>550</v>
      </c>
      <c r="B58" s="4" t="s">
        <v>551</v>
      </c>
      <c r="C58" s="4" t="s">
        <v>445</v>
      </c>
      <c r="D58" s="4" t="s">
        <v>446</v>
      </c>
      <c r="T58" s="4">
        <v>4.899147606828071E8</v>
      </c>
      <c r="U58" s="4">
        <v>5.760900737150359E8</v>
      </c>
      <c r="V58" s="4">
        <v>7.348879739758056E8</v>
      </c>
      <c r="W58" s="4">
        <v>9.640265121978389E8</v>
      </c>
      <c r="X58" s="4">
        <v>1.2887152095808384E9</v>
      </c>
      <c r="Y58" s="4">
        <v>2.1543112769485903E9</v>
      </c>
      <c r="Z58" s="4">
        <v>2.0874963737796376E9</v>
      </c>
      <c r="AA58" s="4">
        <v>2.15924241676942E9</v>
      </c>
      <c r="AB58" s="4">
        <v>2.1603640711902113E9</v>
      </c>
      <c r="AC58" s="4">
        <v>2.2782489531405787E9</v>
      </c>
      <c r="AD58" s="4">
        <v>2.4304119001919384E9</v>
      </c>
      <c r="AE58" s="4">
        <v>3.090734463276836E9</v>
      </c>
      <c r="AF58" s="4">
        <v>3.7048138855054812E9</v>
      </c>
      <c r="AG58" s="4">
        <v>4.2787925972396483E9</v>
      </c>
      <c r="AH58" s="4">
        <v>4.563482603550296E9</v>
      </c>
      <c r="AI58" s="4">
        <v>5.591130217669654E9</v>
      </c>
      <c r="AJ58" s="4">
        <v>5.770197348484848E9</v>
      </c>
      <c r="AK58" s="4">
        <v>6.912150456323338E9</v>
      </c>
      <c r="AL58" s="4">
        <v>6.590291048292109E9</v>
      </c>
      <c r="AM58" s="4">
        <v>7.425703928571429E9</v>
      </c>
      <c r="AN58" s="4">
        <v>9.933133247089262E9</v>
      </c>
      <c r="AO58" s="4">
        <v>1.001191844416562E10</v>
      </c>
      <c r="AP58" s="4">
        <v>9.547818700114025E9</v>
      </c>
      <c r="AQ58" s="4">
        <v>1.0248617647058823E10</v>
      </c>
      <c r="AR58" s="4">
        <v>1.0497908306364616E10</v>
      </c>
      <c r="AS58" s="4">
        <v>9.985844486333649E9</v>
      </c>
      <c r="AT58" s="4">
        <v>1.0397897085610199E10</v>
      </c>
      <c r="AU58" s="4">
        <v>1.1420227884615385E10</v>
      </c>
      <c r="AV58" s="4">
        <v>1.454732502831257E10</v>
      </c>
      <c r="AW58" s="4">
        <v>1.73205525E10</v>
      </c>
      <c r="AX58" s="4">
        <v>1.8433411267255314E10</v>
      </c>
      <c r="AY58" s="4">
        <v>2.0072786350520638E10</v>
      </c>
      <c r="AZ58" s="4">
        <v>2.396876402956474E10</v>
      </c>
      <c r="BA58" s="4">
        <v>2.7844698989307163E10</v>
      </c>
      <c r="BB58" s="4">
        <v>2.5945391775493195E10</v>
      </c>
      <c r="BC58" s="4">
        <v>2.573243271907729E10</v>
      </c>
      <c r="BD58" s="4">
        <v>2.7565469097995544E10</v>
      </c>
      <c r="BE58" s="4">
        <v>2.4978513426699215E10</v>
      </c>
      <c r="BF58" s="4">
        <v>2.3900872625846725E10</v>
      </c>
      <c r="BG58" s="4">
        <v>2.315685000664275E10</v>
      </c>
      <c r="BH58" s="4">
        <v>1.9842404304892933E10</v>
      </c>
      <c r="BI58" s="4">
        <v>2.0953442550365288E10</v>
      </c>
      <c r="BJ58" s="4">
        <v>2.2729184365115227E10</v>
      </c>
      <c r="BK58" s="4">
        <v>2.5309818138875767E10</v>
      </c>
      <c r="BL58" s="4">
        <v>2.4949065263629242E10</v>
      </c>
      <c r="BM58" s="4">
        <v>2.380434037692747E10</v>
      </c>
    </row>
    <row r="59" ht="12.75" customHeight="1">
      <c r="A59" s="4" t="s">
        <v>552</v>
      </c>
      <c r="B59" s="4" t="s">
        <v>553</v>
      </c>
      <c r="C59" s="4" t="s">
        <v>445</v>
      </c>
      <c r="D59" s="4" t="s">
        <v>446</v>
      </c>
      <c r="AI59" s="4">
        <v>4.0728950704617615E10</v>
      </c>
      <c r="AJ59" s="4">
        <v>2.9859921158869625E10</v>
      </c>
      <c r="AK59" s="4">
        <v>3.480501322957198E10</v>
      </c>
      <c r="AL59" s="4">
        <v>4.086674870510754E10</v>
      </c>
      <c r="AM59" s="4">
        <v>4.7850203856175095E10</v>
      </c>
      <c r="AN59" s="4">
        <v>6.014717407686511E10</v>
      </c>
      <c r="AO59" s="4">
        <v>6.7387788632981155E10</v>
      </c>
      <c r="AP59" s="4">
        <v>6.218015937612387E10</v>
      </c>
      <c r="AQ59" s="4">
        <v>6.680742971141098E10</v>
      </c>
      <c r="AR59" s="4">
        <v>6.5173130995221176E10</v>
      </c>
      <c r="AS59" s="4">
        <v>6.18281664960941E10</v>
      </c>
      <c r="AT59" s="4">
        <v>6.780803297954291E10</v>
      </c>
      <c r="AU59" s="4">
        <v>8.219600105074744E10</v>
      </c>
      <c r="AV59" s="4">
        <v>1.0009046758126839E11</v>
      </c>
      <c r="AW59" s="4">
        <v>1.1981443435357474E11</v>
      </c>
      <c r="AX59" s="4">
        <v>1.3714347132827435E11</v>
      </c>
      <c r="AY59" s="4">
        <v>1.5626409566464267E11</v>
      </c>
      <c r="AZ59" s="4">
        <v>1.901838008840182E11</v>
      </c>
      <c r="BA59" s="4">
        <v>2.3681648576298788E11</v>
      </c>
      <c r="BB59" s="4">
        <v>2.074342968053297E11</v>
      </c>
      <c r="BC59" s="4">
        <v>2.0906994096317725E11</v>
      </c>
      <c r="BD59" s="4">
        <v>2.295627333989475E11</v>
      </c>
      <c r="BE59" s="4">
        <v>2.088577193206487E11</v>
      </c>
      <c r="BF59" s="4">
        <v>2.116856165929311E11</v>
      </c>
      <c r="BG59" s="4">
        <v>2.0935883415632904E11</v>
      </c>
      <c r="BH59" s="4">
        <v>1.880330504598811E11</v>
      </c>
      <c r="BI59" s="4">
        <v>1.962720685763383E11</v>
      </c>
      <c r="BJ59" s="4">
        <v>2.1862894095167508E11</v>
      </c>
      <c r="BK59" s="4">
        <v>2.4895010335213702E11</v>
      </c>
      <c r="BL59" s="4">
        <v>2.506864786490641E11</v>
      </c>
      <c r="BM59" s="4">
        <v>2.4353037989681284E11</v>
      </c>
    </row>
    <row r="60" ht="12.75" customHeight="1">
      <c r="A60" s="4" t="s">
        <v>554</v>
      </c>
      <c r="B60" s="4" t="s">
        <v>555</v>
      </c>
      <c r="C60" s="4" t="s">
        <v>445</v>
      </c>
      <c r="D60" s="4" t="s">
        <v>446</v>
      </c>
      <c r="O60" s="4">
        <v>2.1583844813765833E11</v>
      </c>
      <c r="P60" s="4">
        <v>2.499850554843027E11</v>
      </c>
      <c r="Q60" s="4">
        <v>2.998015420474759E11</v>
      </c>
      <c r="R60" s="4">
        <v>3.983740219538968E11</v>
      </c>
      <c r="S60" s="4">
        <v>4.4530348424155396E11</v>
      </c>
      <c r="T60" s="4">
        <v>4.9063651721122504E11</v>
      </c>
      <c r="U60" s="4">
        <v>5.197544531614106E11</v>
      </c>
      <c r="V60" s="4">
        <v>6.004982380190348E11</v>
      </c>
      <c r="W60" s="4">
        <v>7.404699834469329E11</v>
      </c>
      <c r="X60" s="4">
        <v>8.813451766086863E11</v>
      </c>
      <c r="Y60" s="4">
        <v>9.502908564665376E11</v>
      </c>
      <c r="Z60" s="4">
        <v>8.004720553872782E11</v>
      </c>
      <c r="AA60" s="4">
        <v>7.765764391069558E11</v>
      </c>
      <c r="AB60" s="4">
        <v>7.706843232477977E11</v>
      </c>
      <c r="AC60" s="4">
        <v>7.251111236341145E11</v>
      </c>
      <c r="AD60" s="4">
        <v>7.325348870581982E11</v>
      </c>
      <c r="AE60" s="4">
        <v>1.0462593749437089E12</v>
      </c>
      <c r="AF60" s="4">
        <v>1.2981761055495103E12</v>
      </c>
      <c r="AG60" s="4">
        <v>1.4012332253034858E12</v>
      </c>
      <c r="AH60" s="4">
        <v>1.3989674368043274E12</v>
      </c>
      <c r="AI60" s="4">
        <v>1.771671206875681E12</v>
      </c>
      <c r="AJ60" s="4">
        <v>1.868945197407189E12</v>
      </c>
      <c r="AK60" s="4">
        <v>2.131571696931747E12</v>
      </c>
      <c r="AL60" s="4">
        <v>2.0713237903702827E12</v>
      </c>
      <c r="AM60" s="4">
        <v>2.205074123177052E12</v>
      </c>
      <c r="AN60" s="4">
        <v>2.585792275146718E12</v>
      </c>
      <c r="AO60" s="4">
        <v>2.497244606186639E12</v>
      </c>
      <c r="AP60" s="4">
        <v>2.211989623279946E12</v>
      </c>
      <c r="AQ60" s="4">
        <v>2.2389907747026787E12</v>
      </c>
      <c r="AR60" s="4">
        <v>2.1942041338163223E12</v>
      </c>
      <c r="AS60" s="4">
        <v>1.9431453841901604E12</v>
      </c>
      <c r="AT60" s="4">
        <v>1.9441073825503357E12</v>
      </c>
      <c r="AU60" s="4">
        <v>2.0686241294936948E12</v>
      </c>
      <c r="AV60" s="4">
        <v>2.4961286681715576E12</v>
      </c>
      <c r="AW60" s="4">
        <v>2.80918798112739E12</v>
      </c>
      <c r="AX60" s="4">
        <v>2.84580276085064E12</v>
      </c>
      <c r="AY60" s="4">
        <v>2.9921967130849326E12</v>
      </c>
      <c r="AZ60" s="4">
        <v>3.4212291267451406E12</v>
      </c>
      <c r="BA60" s="4">
        <v>3.7300278306723306E12</v>
      </c>
      <c r="BB60" s="4">
        <v>3.3977910530702974E12</v>
      </c>
      <c r="BC60" s="4">
        <v>3.396354075663728E12</v>
      </c>
      <c r="BD60" s="4">
        <v>3.744408602683935E12</v>
      </c>
      <c r="BE60" s="4">
        <v>3.5273449441398257E12</v>
      </c>
      <c r="BF60" s="4">
        <v>3.7327434462189185E12</v>
      </c>
      <c r="BG60" s="4">
        <v>3.8839201552922583E12</v>
      </c>
      <c r="BH60" s="4">
        <v>3.356235704119753E12</v>
      </c>
      <c r="BI60" s="4">
        <v>3.4674980021043276E12</v>
      </c>
      <c r="BJ60" s="4">
        <v>3.6735062808443994E12</v>
      </c>
      <c r="BK60" s="4">
        <v>3.961831911429222E12</v>
      </c>
      <c r="BL60" s="4">
        <v>3.8611235580392095E12</v>
      </c>
      <c r="BM60" s="4">
        <v>3.806060140124524E12</v>
      </c>
    </row>
    <row r="61" ht="12.75" customHeight="1">
      <c r="A61" s="4" t="s">
        <v>556</v>
      </c>
      <c r="B61" s="4" t="s">
        <v>557</v>
      </c>
      <c r="C61" s="4" t="s">
        <v>445</v>
      </c>
      <c r="D61" s="4" t="s">
        <v>446</v>
      </c>
      <c r="AD61" s="4">
        <v>3.4098952796799475E8</v>
      </c>
      <c r="AF61" s="4">
        <v>3.733717382864152E8</v>
      </c>
      <c r="AG61" s="4">
        <v>3.957945386307752E8</v>
      </c>
      <c r="AH61" s="4">
        <v>4.092200871028184E8</v>
      </c>
      <c r="AI61" s="4">
        <v>4.5232808728287596E8</v>
      </c>
      <c r="AJ61" s="4">
        <v>4.624219985257792E8</v>
      </c>
      <c r="AK61" s="4">
        <v>4.780583048711182E8</v>
      </c>
      <c r="AL61" s="4">
        <v>4.660484692298603E8</v>
      </c>
      <c r="AM61" s="4">
        <v>4.916892207448754E8</v>
      </c>
      <c r="AN61" s="4">
        <v>4.9772396058991337E8</v>
      </c>
      <c r="AO61" s="4">
        <v>4.940046477343702E8</v>
      </c>
      <c r="AP61" s="4">
        <v>5.026755420012266E8</v>
      </c>
      <c r="AQ61" s="4">
        <v>5.1426786930075794E8</v>
      </c>
      <c r="AR61" s="4">
        <v>5.3608014809729856E8</v>
      </c>
      <c r="AS61" s="4">
        <v>5.512308618565054E8</v>
      </c>
      <c r="AT61" s="4">
        <v>5.724174408201619E8</v>
      </c>
      <c r="AU61" s="4">
        <v>5.911220396013976E8</v>
      </c>
      <c r="AV61" s="4">
        <v>6.220446655150489E8</v>
      </c>
      <c r="AW61" s="4">
        <v>6.660721017775052E8</v>
      </c>
      <c r="AX61" s="4">
        <v>7.086331947265658E8</v>
      </c>
      <c r="AY61" s="4">
        <v>7.68873684032838E8</v>
      </c>
      <c r="AZ61" s="4">
        <v>8.479189291079838E8</v>
      </c>
      <c r="BA61" s="4">
        <v>9.991053392677286E8</v>
      </c>
      <c r="BB61" s="4">
        <v>1.049110684724934E9</v>
      </c>
      <c r="BC61" s="4">
        <v>1.128611700361803E9</v>
      </c>
      <c r="BD61" s="4">
        <v>1.2391445017752545E9</v>
      </c>
      <c r="BE61" s="4">
        <v>1.353632941520698E9</v>
      </c>
      <c r="BF61" s="4">
        <v>2.0428171628563871E9</v>
      </c>
      <c r="BG61" s="4">
        <v>2.214681573569329E9</v>
      </c>
      <c r="BH61" s="4">
        <v>2.430287967026784E9</v>
      </c>
      <c r="BI61" s="4">
        <v>2.603554906594643E9</v>
      </c>
      <c r="BJ61" s="4">
        <v>2.7514610555930676E9</v>
      </c>
      <c r="BK61" s="4">
        <v>3.0128204096331306E9</v>
      </c>
      <c r="BL61" s="4">
        <v>3.3246342561332436E9</v>
      </c>
      <c r="BM61" s="4">
        <v>3.3844042600720234E9</v>
      </c>
    </row>
    <row r="62" ht="12.75" customHeight="1">
      <c r="A62" s="4" t="s">
        <v>558</v>
      </c>
      <c r="B62" s="4" t="s">
        <v>559</v>
      </c>
      <c r="C62" s="4" t="s">
        <v>445</v>
      </c>
      <c r="D62" s="4" t="s">
        <v>446</v>
      </c>
      <c r="V62" s="4">
        <v>4.58729474074074E7</v>
      </c>
      <c r="W62" s="4">
        <v>5.713021555555555E7</v>
      </c>
      <c r="X62" s="4">
        <v>5.501775888888889E7</v>
      </c>
      <c r="Y62" s="4">
        <v>7.280465333333333E7</v>
      </c>
      <c r="Z62" s="4">
        <v>8.21073911111111E7</v>
      </c>
      <c r="AA62" s="4">
        <v>8.952757666666666E7</v>
      </c>
      <c r="AB62" s="4">
        <v>9.866519148148146E7</v>
      </c>
      <c r="AC62" s="4">
        <v>1.0915707074074073E8</v>
      </c>
      <c r="AD62" s="4">
        <v>1.1949193296296296E8</v>
      </c>
      <c r="AE62" s="4">
        <v>1.351619585185185E8</v>
      </c>
      <c r="AF62" s="4">
        <v>1.5186875444444445E8</v>
      </c>
      <c r="AG62" s="4">
        <v>1.7110618407407406E8</v>
      </c>
      <c r="AH62" s="4">
        <v>1.8513724296296296E8</v>
      </c>
      <c r="AI62" s="4">
        <v>2.014296296296296E8</v>
      </c>
      <c r="AJ62" s="4">
        <v>2.1976296296296296E8</v>
      </c>
      <c r="AK62" s="4">
        <v>2.3405925925925925E8</v>
      </c>
      <c r="AL62" s="4">
        <v>2.455259259259259E8</v>
      </c>
      <c r="AM62" s="4">
        <v>2.6437407407407406E8</v>
      </c>
      <c r="AN62" s="4">
        <v>2.745222222222222E8</v>
      </c>
      <c r="AO62" s="4">
        <v>2.922851851851852E8</v>
      </c>
      <c r="AP62" s="4">
        <v>3.029888888888889E8</v>
      </c>
      <c r="AQ62" s="4">
        <v>3.224111111111111E8</v>
      </c>
      <c r="AR62" s="4">
        <v>3.317592592592592E8</v>
      </c>
      <c r="AS62" s="4">
        <v>3.334703703703703E8</v>
      </c>
      <c r="AT62" s="4">
        <v>3.402037037037037E8</v>
      </c>
      <c r="AU62" s="4">
        <v>3.331962962962963E8</v>
      </c>
      <c r="AV62" s="4">
        <v>3.433111111111111E8</v>
      </c>
      <c r="AW62" s="4">
        <v>3.672E8</v>
      </c>
      <c r="AX62" s="4">
        <v>3.642555555555555E8</v>
      </c>
      <c r="AY62" s="4">
        <v>3.902518518518519E8</v>
      </c>
      <c r="AZ62" s="4">
        <v>4.2137407407407403E8</v>
      </c>
      <c r="BA62" s="4">
        <v>4.5818888888888884E8</v>
      </c>
      <c r="BB62" s="4">
        <v>4.8907407407407403E8</v>
      </c>
      <c r="BC62" s="4">
        <v>4.938259259259259E8</v>
      </c>
      <c r="BD62" s="4">
        <v>5.010259259259259E8</v>
      </c>
      <c r="BE62" s="4">
        <v>4.8599629629629624E8</v>
      </c>
      <c r="BF62" s="4">
        <v>4.9829629629629624E8</v>
      </c>
      <c r="BG62" s="4">
        <v>5.2020740740740734E8</v>
      </c>
      <c r="BH62" s="4">
        <v>5.40737037037037E8</v>
      </c>
      <c r="BI62" s="4">
        <v>5.762296296296296E8</v>
      </c>
      <c r="BJ62" s="4">
        <v>5.19837037037037E8</v>
      </c>
      <c r="BK62" s="4">
        <v>5.51074074074074E8</v>
      </c>
      <c r="BL62" s="4">
        <v>5.746074074074074E8</v>
      </c>
      <c r="BM62" s="4">
        <v>4.698703703703703E8</v>
      </c>
    </row>
    <row r="63" ht="12.75" customHeight="1">
      <c r="A63" s="4" t="s">
        <v>560</v>
      </c>
      <c r="B63" s="4" t="s">
        <v>561</v>
      </c>
      <c r="C63" s="4" t="s">
        <v>445</v>
      </c>
      <c r="D63" s="4" t="s">
        <v>446</v>
      </c>
      <c r="K63" s="4">
        <v>1.1931739858704626E10</v>
      </c>
      <c r="L63" s="4">
        <v>1.3059064374628677E10</v>
      </c>
      <c r="M63" s="4">
        <v>1.3505573866666666E10</v>
      </c>
      <c r="N63" s="4">
        <v>1.5414902266666666E10</v>
      </c>
      <c r="O63" s="4">
        <v>1.70754576E10</v>
      </c>
      <c r="P63" s="4">
        <v>1.908573125244065E10</v>
      </c>
      <c r="Q63" s="4">
        <v>2.3232379951937607E10</v>
      </c>
      <c r="R63" s="4">
        <v>3.0730626663360607E10</v>
      </c>
      <c r="S63" s="4">
        <v>3.4160444798109894E10</v>
      </c>
      <c r="T63" s="4">
        <v>4.047440621628207E10</v>
      </c>
      <c r="U63" s="4">
        <v>4.457589247311828E10</v>
      </c>
      <c r="V63" s="4">
        <v>4.978433851945629E10</v>
      </c>
      <c r="W63" s="4">
        <v>6.036293185362492E10</v>
      </c>
      <c r="X63" s="4">
        <v>7.036624196920737E10</v>
      </c>
      <c r="Y63" s="4">
        <v>7.112752869994144E10</v>
      </c>
      <c r="Z63" s="4">
        <v>6.187781396524132E10</v>
      </c>
      <c r="AA63" s="4">
        <v>6.0412844678604004E10</v>
      </c>
      <c r="AB63" s="4">
        <v>6.064478217605249E10</v>
      </c>
      <c r="AC63" s="4">
        <v>5.910523685379372E10</v>
      </c>
      <c r="AD63" s="4">
        <v>6.265856828734287E10</v>
      </c>
      <c r="AE63" s="4">
        <v>8.807876010381906E10</v>
      </c>
      <c r="AF63" s="4">
        <v>1.0941442392877505E11</v>
      </c>
      <c r="AG63" s="4">
        <v>1.1555284661665306E11</v>
      </c>
      <c r="AH63" s="4">
        <v>1.1240922218270361E11</v>
      </c>
      <c r="AI63" s="4">
        <v>1.3824728581585495E11</v>
      </c>
      <c r="AJ63" s="4">
        <v>1.3922468881419528E11</v>
      </c>
      <c r="AK63" s="4">
        <v>1.5291565447888538E11</v>
      </c>
      <c r="AL63" s="4">
        <v>1.431956270146054E11</v>
      </c>
      <c r="AM63" s="4">
        <v>1.5616238672452286E11</v>
      </c>
      <c r="AN63" s="4">
        <v>1.8500688151506497E11</v>
      </c>
      <c r="AO63" s="4">
        <v>1.8763234638798352E11</v>
      </c>
      <c r="AP63" s="4">
        <v>1.7353764705882355E11</v>
      </c>
      <c r="AQ63" s="4">
        <v>1.7699193499283667E11</v>
      </c>
      <c r="AR63" s="4">
        <v>1.7796518835469165E11</v>
      </c>
      <c r="AS63" s="4">
        <v>1.6415873909762344E11</v>
      </c>
      <c r="AT63" s="4">
        <v>1.6479144254337482E11</v>
      </c>
      <c r="AU63" s="4">
        <v>1.7863516371743066E11</v>
      </c>
      <c r="AV63" s="4">
        <v>2.1809603351700897E11</v>
      </c>
      <c r="AW63" s="4">
        <v>2.5137300295438232E11</v>
      </c>
      <c r="AX63" s="4">
        <v>2.6446733645716953E11</v>
      </c>
      <c r="AY63" s="4">
        <v>2.828849477029663E11</v>
      </c>
      <c r="AZ63" s="4">
        <v>3.1942342450906555E11</v>
      </c>
      <c r="BA63" s="4">
        <v>3.5336103881838336E11</v>
      </c>
      <c r="BB63" s="4">
        <v>3.2124130369900574E11</v>
      </c>
      <c r="BC63" s="4">
        <v>3.219952794015016E11</v>
      </c>
      <c r="BD63" s="4">
        <v>3.440031376112712E11</v>
      </c>
      <c r="BE63" s="4">
        <v>3.271489438121366E11</v>
      </c>
      <c r="BF63" s="4">
        <v>3.4358439164792706E11</v>
      </c>
      <c r="BG63" s="4">
        <v>3.52993631617708E11</v>
      </c>
      <c r="BH63" s="4">
        <v>3.0267307084685724E11</v>
      </c>
      <c r="BI63" s="4">
        <v>3.131159293143386E11</v>
      </c>
      <c r="BJ63" s="4">
        <v>3.321210638063906E11</v>
      </c>
      <c r="BK63" s="4">
        <v>3.568794997978963E11</v>
      </c>
      <c r="BL63" s="4">
        <v>3.5010432765867487E11</v>
      </c>
      <c r="BM63" s="4">
        <v>3.5518402484125415E11</v>
      </c>
    </row>
    <row r="64" ht="12.75" customHeight="1">
      <c r="A64" s="4" t="s">
        <v>562</v>
      </c>
      <c r="B64" s="4" t="s">
        <v>563</v>
      </c>
      <c r="C64" s="4" t="s">
        <v>445</v>
      </c>
      <c r="D64" s="4" t="s">
        <v>446</v>
      </c>
      <c r="E64" s="4">
        <v>6.723997E8</v>
      </c>
      <c r="F64" s="4">
        <v>6.541002E8</v>
      </c>
      <c r="G64" s="4">
        <v>8.241E8</v>
      </c>
      <c r="H64" s="4">
        <v>9.407999E8</v>
      </c>
      <c r="I64" s="4">
        <v>1.0255998999999999E9</v>
      </c>
      <c r="J64" s="4">
        <v>8.881E8</v>
      </c>
      <c r="K64" s="4">
        <v>9.839E8</v>
      </c>
      <c r="L64" s="4">
        <v>1.0348E9</v>
      </c>
      <c r="M64" s="4">
        <v>1.0791E9</v>
      </c>
      <c r="N64" s="4">
        <v>1.2305E9</v>
      </c>
      <c r="O64" s="4">
        <v>1.4855E9</v>
      </c>
      <c r="P64" s="4">
        <v>1.6665E9</v>
      </c>
      <c r="Q64" s="4">
        <v>1.9874E9</v>
      </c>
      <c r="R64" s="4">
        <v>2.3448E9</v>
      </c>
      <c r="S64" s="4">
        <v>2.9257E9</v>
      </c>
      <c r="T64" s="4">
        <v>3.5992E9</v>
      </c>
      <c r="U64" s="4">
        <v>3.9515E9</v>
      </c>
      <c r="V64" s="4">
        <v>4.5871E9</v>
      </c>
      <c r="W64" s="4">
        <v>4.7344E9</v>
      </c>
      <c r="X64" s="4">
        <v>5.4988E9</v>
      </c>
      <c r="Y64" s="4">
        <v>6.7613E9</v>
      </c>
      <c r="Z64" s="4">
        <v>7.5613E9</v>
      </c>
      <c r="AA64" s="4">
        <v>8.2674E9</v>
      </c>
      <c r="AB64" s="4">
        <v>9.2206E9</v>
      </c>
      <c r="AC64" s="4">
        <v>1.1594E10</v>
      </c>
      <c r="AD64" s="4">
        <v>5.044592944804986E9</v>
      </c>
      <c r="AE64" s="4">
        <v>6.122198120028922E9</v>
      </c>
      <c r="AF64" s="4">
        <v>5.826987099459009E9</v>
      </c>
      <c r="AG64" s="4">
        <v>5.374314928425358E9</v>
      </c>
      <c r="AH64" s="4">
        <v>6.686593059936909E9</v>
      </c>
      <c r="AI64" s="4">
        <v>7.073675544808465E9</v>
      </c>
      <c r="AJ64" s="4">
        <v>9.824498183032625E9</v>
      </c>
      <c r="AK64" s="4">
        <v>1.1605382504E10</v>
      </c>
      <c r="AL64" s="4">
        <v>1.30810424E10</v>
      </c>
      <c r="AM64" s="4">
        <v>1.464471138482024E10</v>
      </c>
      <c r="AN64" s="4">
        <v>1.6637370839160841E10</v>
      </c>
      <c r="AO64" s="4">
        <v>1.8241691857354435E10</v>
      </c>
      <c r="AP64" s="4">
        <v>2.0017480054834034E10</v>
      </c>
      <c r="AQ64" s="4">
        <v>2.1672231760649117E10</v>
      </c>
      <c r="AR64" s="4">
        <v>2.213662133708887E10</v>
      </c>
      <c r="AS64" s="4">
        <v>2.4305717541637054E10</v>
      </c>
      <c r="AT64" s="4">
        <v>2.560176540051525E10</v>
      </c>
      <c r="AU64" s="4">
        <v>2.7137508656852158E10</v>
      </c>
      <c r="AV64" s="4">
        <v>2.1403167848144363E10</v>
      </c>
      <c r="AW64" s="4">
        <v>2.2322395368027416E10</v>
      </c>
      <c r="AX64" s="4">
        <v>3.577757013552248E10</v>
      </c>
      <c r="AY64" s="4">
        <v>3.78798698978979E10</v>
      </c>
      <c r="AZ64" s="4">
        <v>4.396542007241068E10</v>
      </c>
      <c r="BA64" s="4">
        <v>4.812254717718813E10</v>
      </c>
      <c r="BB64" s="4">
        <v>4.826103329821333E10</v>
      </c>
      <c r="BC64" s="4">
        <v>5.3860175555996124E10</v>
      </c>
      <c r="BD64" s="4">
        <v>5.80297507456495E10</v>
      </c>
      <c r="BE64" s="4">
        <v>6.068153719579962E10</v>
      </c>
      <c r="BF64" s="4">
        <v>6.268216383734702E10</v>
      </c>
      <c r="BG64" s="4">
        <v>6.7179914026962296E10</v>
      </c>
      <c r="BH64" s="4">
        <v>7.11648252566849E10</v>
      </c>
      <c r="BI64" s="4">
        <v>7.57047201895607E10</v>
      </c>
      <c r="BJ64" s="4">
        <v>7.999797562186543E10</v>
      </c>
      <c r="BK64" s="4">
        <v>8.555537804281964E10</v>
      </c>
      <c r="BL64" s="4">
        <v>8.894129973350177E10</v>
      </c>
      <c r="BM64" s="4">
        <v>7.884470232907854E10</v>
      </c>
    </row>
    <row r="65" ht="12.75" customHeight="1">
      <c r="A65" s="4" t="s">
        <v>564</v>
      </c>
      <c r="B65" s="4" t="s">
        <v>565</v>
      </c>
      <c r="C65" s="4" t="s">
        <v>445</v>
      </c>
      <c r="D65" s="4" t="s">
        <v>446</v>
      </c>
      <c r="E65" s="4">
        <v>2.723593384780539E9</v>
      </c>
      <c r="F65" s="4">
        <v>2.434727329808997E9</v>
      </c>
      <c r="G65" s="4">
        <v>2.0014283283709059E9</v>
      </c>
      <c r="H65" s="4">
        <v>2.702960118288064E9</v>
      </c>
      <c r="I65" s="4">
        <v>2.909292864232039E9</v>
      </c>
      <c r="J65" s="4">
        <v>3.136258896923295E9</v>
      </c>
      <c r="K65" s="4">
        <v>3.039834558749063E9</v>
      </c>
      <c r="L65" s="4">
        <v>3.370843065767353E9</v>
      </c>
      <c r="M65" s="4">
        <v>3.8521158169775777E9</v>
      </c>
      <c r="N65" s="4">
        <v>4.257218772153693E9</v>
      </c>
      <c r="O65" s="4">
        <v>4.863487492657633E9</v>
      </c>
      <c r="P65" s="4">
        <v>5.077222366974718E9</v>
      </c>
      <c r="Q65" s="4">
        <v>6.766766610869323E9</v>
      </c>
      <c r="R65" s="4">
        <v>8.70784792429022E9</v>
      </c>
      <c r="S65" s="4">
        <v>1.3210029612265888E10</v>
      </c>
      <c r="T65" s="4">
        <v>1.555793426849648E10</v>
      </c>
      <c r="U65" s="4">
        <v>1.7728347374993996E10</v>
      </c>
      <c r="V65" s="4">
        <v>2.0971901273270958E10</v>
      </c>
      <c r="W65" s="4">
        <v>2.6364491313447136E10</v>
      </c>
      <c r="X65" s="4">
        <v>3.3243422157631123E10</v>
      </c>
      <c r="Y65" s="4">
        <v>4.2346380830770836E10</v>
      </c>
      <c r="Z65" s="4">
        <v>4.434867266787154E10</v>
      </c>
      <c r="AA65" s="4">
        <v>4.520708871564827E10</v>
      </c>
      <c r="AB65" s="4">
        <v>4.880136980036752E10</v>
      </c>
      <c r="AC65" s="4">
        <v>5.369827890596781E10</v>
      </c>
      <c r="AD65" s="4">
        <v>5.7937868670193726E10</v>
      </c>
      <c r="AE65" s="4">
        <v>6.369223816004934E10</v>
      </c>
      <c r="AF65" s="4">
        <v>6.674639641627317E10</v>
      </c>
      <c r="AG65" s="4">
        <v>5.908906718739434E10</v>
      </c>
      <c r="AH65" s="4">
        <v>5.563441446521042E10</v>
      </c>
      <c r="AI65" s="4">
        <v>6.204856294725091E10</v>
      </c>
      <c r="AJ65" s="4">
        <v>4.571561455970638E10</v>
      </c>
      <c r="AK65" s="4">
        <v>4.8003078388540085E10</v>
      </c>
      <c r="AL65" s="4">
        <v>4.9945599428581215E10</v>
      </c>
      <c r="AM65" s="4">
        <v>4.254317804241482E10</v>
      </c>
      <c r="AN65" s="4">
        <v>4.1764315330436584E10</v>
      </c>
      <c r="AO65" s="4">
        <v>4.694158251946615E10</v>
      </c>
      <c r="AP65" s="4">
        <v>4.817761204215065E10</v>
      </c>
      <c r="AQ65" s="4">
        <v>4.818774752889903E10</v>
      </c>
      <c r="AR65" s="4">
        <v>4.8640653469302536E10</v>
      </c>
      <c r="AS65" s="4">
        <v>5.479037945888775E10</v>
      </c>
      <c r="AT65" s="4">
        <v>5.474472576571909E10</v>
      </c>
      <c r="AU65" s="4">
        <v>5.6760318215303604E10</v>
      </c>
      <c r="AV65" s="4">
        <v>6.786384133341947E10</v>
      </c>
      <c r="AW65" s="4">
        <v>8.53325811886107E10</v>
      </c>
      <c r="AX65" s="4">
        <v>1.03198251003394E11</v>
      </c>
      <c r="AY65" s="4">
        <v>1.1702732130615884E11</v>
      </c>
      <c r="AZ65" s="4">
        <v>1.3497712591857115E11</v>
      </c>
      <c r="BA65" s="4">
        <v>1.7100065342475085E11</v>
      </c>
      <c r="BB65" s="4">
        <v>1.3721104953515198E11</v>
      </c>
      <c r="BC65" s="4">
        <v>1.612073105154196E11</v>
      </c>
      <c r="BD65" s="4">
        <v>2.000130384889063E11</v>
      </c>
      <c r="BE65" s="4">
        <v>2.0905899195212546E11</v>
      </c>
      <c r="BF65" s="4">
        <v>2.09755003250664E11</v>
      </c>
      <c r="BG65" s="4">
        <v>2.138100237034463E11</v>
      </c>
      <c r="BH65" s="4">
        <v>1.6597917399102603E11</v>
      </c>
      <c r="BI65" s="4">
        <v>1.6003416295773782E11</v>
      </c>
      <c r="BJ65" s="4">
        <v>1.7009723085795645E11</v>
      </c>
      <c r="BK65" s="4">
        <v>1.7541498776092725E11</v>
      </c>
      <c r="BL65" s="4">
        <v>1.7115780336747278E11</v>
      </c>
      <c r="BM65" s="4">
        <v>1.4516390222816794E11</v>
      </c>
    </row>
    <row r="66" ht="12.75" customHeight="1">
      <c r="A66" s="4" t="s">
        <v>566</v>
      </c>
      <c r="B66" s="4" t="s">
        <v>567</v>
      </c>
      <c r="C66" s="4" t="s">
        <v>445</v>
      </c>
      <c r="D66" s="4" t="s">
        <v>446</v>
      </c>
      <c r="E66" s="4">
        <v>8.022809908533781E10</v>
      </c>
      <c r="F66" s="4">
        <v>7.042636145934143E10</v>
      </c>
      <c r="G66" s="4">
        <v>6.4535753438553696E10</v>
      </c>
      <c r="H66" s="4">
        <v>6.988326375896776E10</v>
      </c>
      <c r="I66" s="4">
        <v>8.102252878938402E10</v>
      </c>
      <c r="J66" s="4">
        <v>9.455486089089957E10</v>
      </c>
      <c r="K66" s="4">
        <v>1.0351157894453592E11</v>
      </c>
      <c r="L66" s="4">
        <v>1.0029945411394875E11</v>
      </c>
      <c r="M66" s="4">
        <v>1.0123523130713402E11</v>
      </c>
      <c r="N66" s="4">
        <v>1.1367649005078337E11</v>
      </c>
      <c r="O66" s="4">
        <v>1.2671932007440265E11</v>
      </c>
      <c r="P66" s="4">
        <v>1.3627446980128082E11</v>
      </c>
      <c r="Q66" s="4">
        <v>1.5459771818503128E11</v>
      </c>
      <c r="R66" s="4">
        <v>1.9464643094466827E11</v>
      </c>
      <c r="S66" s="4">
        <v>2.1959780217546872E11</v>
      </c>
      <c r="T66" s="4">
        <v>2.468748240668228E11</v>
      </c>
      <c r="U66" s="4">
        <v>2.5057959056905222E11</v>
      </c>
      <c r="V66" s="4">
        <v>2.8956430077774457E11</v>
      </c>
      <c r="W66" s="4">
        <v>2.8032898149261884E11</v>
      </c>
      <c r="X66" s="4">
        <v>3.2471014624867804E11</v>
      </c>
      <c r="Y66" s="4">
        <v>3.746895551319793E11</v>
      </c>
      <c r="Z66" s="4">
        <v>3.998304765786475E11</v>
      </c>
      <c r="AA66" s="4">
        <v>4.19619343470517E11</v>
      </c>
      <c r="AB66" s="4">
        <v>4.4030453063941675E11</v>
      </c>
      <c r="AC66" s="4">
        <v>4.779035308294592E11</v>
      </c>
      <c r="AD66" s="4">
        <v>5.23746677671532E11</v>
      </c>
      <c r="AE66" s="4">
        <v>5.222684605592368E11</v>
      </c>
      <c r="AF66" s="4">
        <v>5.1580486764646924E11</v>
      </c>
      <c r="AG66" s="4">
        <v>5.72051742353545E11</v>
      </c>
      <c r="AH66" s="4">
        <v>6.182454518989131E11</v>
      </c>
      <c r="AI66" s="4">
        <v>6.62701753534694E11</v>
      </c>
      <c r="AJ66" s="4">
        <v>7.192159799899032E11</v>
      </c>
      <c r="AK66" s="4">
        <v>8.059509001880544E11</v>
      </c>
      <c r="AL66" s="4">
        <v>8.848137621878397E11</v>
      </c>
      <c r="AM66" s="4">
        <v>1.0644377614627773E12</v>
      </c>
      <c r="AN66" s="4">
        <v>1.3138106780151292E12</v>
      </c>
      <c r="AO66" s="4">
        <v>1.509046901464461E12</v>
      </c>
      <c r="AP66" s="4">
        <v>1.5630837197211343E12</v>
      </c>
      <c r="AQ66" s="4">
        <v>1.4326276873489607E12</v>
      </c>
      <c r="AR66" s="4">
        <v>1.575922637667806E12</v>
      </c>
      <c r="AS66" s="4">
        <v>1.7334540577314363E12</v>
      </c>
      <c r="AT66" s="4">
        <v>1.8465576788581228E12</v>
      </c>
      <c r="AU66" s="4">
        <v>2.0470310650260347E12</v>
      </c>
      <c r="AV66" s="4">
        <v>2.3143222258772344E12</v>
      </c>
      <c r="AW66" s="4">
        <v>2.683390811016863E12</v>
      </c>
      <c r="AX66" s="4">
        <v>3.1086830427383525E12</v>
      </c>
      <c r="AY66" s="4">
        <v>3.7456706752711396E12</v>
      </c>
      <c r="AZ66" s="4">
        <v>4.740511155969643E12</v>
      </c>
      <c r="BA66" s="4">
        <v>5.990710174842976E12</v>
      </c>
      <c r="BB66" s="4">
        <v>6.501452914432557E12</v>
      </c>
      <c r="BC66" s="4">
        <v>7.876717091447722E12</v>
      </c>
      <c r="BD66" s="4">
        <v>9.614405505106715E12</v>
      </c>
      <c r="BE66" s="4">
        <v>1.0720903993610127E13</v>
      </c>
      <c r="BF66" s="4">
        <v>1.183348219722371E13</v>
      </c>
      <c r="BG66" s="4">
        <v>1.2755768289745414E13</v>
      </c>
      <c r="BH66" s="4">
        <v>1.328704005436042E13</v>
      </c>
      <c r="BI66" s="4">
        <v>1.3569980627868896E13</v>
      </c>
      <c r="BJ66" s="4">
        <v>1.4834229766065107E13</v>
      </c>
      <c r="BK66" s="4">
        <v>1.6586777101494725E13</v>
      </c>
      <c r="BL66" s="4">
        <v>1.715612862204877E13</v>
      </c>
      <c r="BM66" s="4">
        <v>1.7454153396870195E13</v>
      </c>
    </row>
    <row r="67" ht="12.75" customHeight="1">
      <c r="A67" s="4" t="s">
        <v>568</v>
      </c>
      <c r="B67" s="4" t="s">
        <v>569</v>
      </c>
      <c r="C67" s="4" t="s">
        <v>445</v>
      </c>
      <c r="D67" s="4" t="s">
        <v>446</v>
      </c>
      <c r="E67" s="4">
        <v>1.557609110380146E11</v>
      </c>
      <c r="F67" s="4">
        <v>1.565015271503525E11</v>
      </c>
      <c r="G67" s="4">
        <v>1.6172759533050793E11</v>
      </c>
      <c r="H67" s="4">
        <v>1.7147881015364508E11</v>
      </c>
      <c r="I67" s="4">
        <v>1.9683528379846472E11</v>
      </c>
      <c r="J67" s="4">
        <v>2.1347100270076248E11</v>
      </c>
      <c r="K67" s="4">
        <v>2.104909150908542E11</v>
      </c>
      <c r="L67" s="4">
        <v>2.2118602422532416E11</v>
      </c>
      <c r="M67" s="4">
        <v>2.3943324012706534E11</v>
      </c>
      <c r="N67" s="4">
        <v>2.6745750605518988E11</v>
      </c>
      <c r="O67" s="4">
        <v>2.830147420557878E11</v>
      </c>
      <c r="P67" s="4">
        <v>3.0647538825749866E11</v>
      </c>
      <c r="Q67" s="4">
        <v>3.3544969059073206E11</v>
      </c>
      <c r="R67" s="4">
        <v>4.2872864345923975E11</v>
      </c>
      <c r="S67" s="4">
        <v>6.005031529956189E11</v>
      </c>
      <c r="T67" s="4">
        <v>6.457965721825012E11</v>
      </c>
      <c r="U67" s="4">
        <v>7.0585854747265E11</v>
      </c>
      <c r="V67" s="4">
        <v>7.886021443703392E11</v>
      </c>
      <c r="W67" s="4">
        <v>8.760402400065482E11</v>
      </c>
      <c r="X67" s="4">
        <v>1.0644436479874546E12</v>
      </c>
      <c r="Y67" s="4">
        <v>1.3248699530237297E12</v>
      </c>
      <c r="Z67" s="4">
        <v>1.4786568167596328E12</v>
      </c>
      <c r="AA67" s="4">
        <v>1.4060822826652363E12</v>
      </c>
      <c r="AB67" s="4">
        <v>1.4156430588617285E12</v>
      </c>
      <c r="AC67" s="4">
        <v>1.4056348962235686E12</v>
      </c>
      <c r="AD67" s="4">
        <v>1.4438144188215503E12</v>
      </c>
      <c r="AE67" s="4">
        <v>1.4480114164831675E12</v>
      </c>
      <c r="AF67" s="4">
        <v>1.4470975935266138E12</v>
      </c>
      <c r="AG67" s="4">
        <v>1.5352799510315928E12</v>
      </c>
      <c r="AH67" s="4">
        <v>1.5613154897901248E12</v>
      </c>
      <c r="AI67" s="4">
        <v>1.8319873874694285E12</v>
      </c>
      <c r="AJ67" s="4">
        <v>1.9343721231177322E12</v>
      </c>
      <c r="AK67" s="4">
        <v>2.1234488620418538E12</v>
      </c>
      <c r="AL67" s="4">
        <v>2.3343893884846455E12</v>
      </c>
      <c r="AM67" s="4">
        <v>2.4407972348429966E12</v>
      </c>
      <c r="AN67" s="4">
        <v>2.494155781003428E12</v>
      </c>
      <c r="AO67" s="4">
        <v>2.7164199094832915E12</v>
      </c>
      <c r="AP67" s="4">
        <v>2.9049901062725356E12</v>
      </c>
      <c r="AQ67" s="4">
        <v>2.871235559318945E12</v>
      </c>
      <c r="AR67" s="4">
        <v>3.0389994640445513E12</v>
      </c>
      <c r="AS67" s="4">
        <v>3.306967998299724E12</v>
      </c>
      <c r="AT67" s="4">
        <v>3.2745889366805493E12</v>
      </c>
      <c r="AU67" s="4">
        <v>3.1821019390671055E12</v>
      </c>
      <c r="AV67" s="4">
        <v>3.537481540691089E12</v>
      </c>
      <c r="AW67" s="4">
        <v>4.113241766951702E12</v>
      </c>
      <c r="AX67" s="4">
        <v>4.794874941278201E12</v>
      </c>
      <c r="AY67" s="4">
        <v>5.48408294723832E12</v>
      </c>
      <c r="AZ67" s="4">
        <v>6.508713238524126E12</v>
      </c>
      <c r="BA67" s="4">
        <v>7.332883779102748E12</v>
      </c>
      <c r="BB67" s="4">
        <v>7.064067869170226E12</v>
      </c>
      <c r="BC67" s="4">
        <v>8.57660000389037E12</v>
      </c>
      <c r="BD67" s="4">
        <v>9.60932170509668E12</v>
      </c>
      <c r="BE67" s="4">
        <v>1.0076933482439389E13</v>
      </c>
      <c r="BF67" s="4">
        <v>1.0261105002159521E13</v>
      </c>
      <c r="BG67" s="4">
        <v>1.0615976272032049E13</v>
      </c>
      <c r="BH67" s="4">
        <v>1.0306669247462967E13</v>
      </c>
      <c r="BI67" s="4">
        <v>1.0547542985530643E13</v>
      </c>
      <c r="BJ67" s="4">
        <v>1.139755533661963E13</v>
      </c>
      <c r="BK67" s="4">
        <v>1.1457073674938543E13</v>
      </c>
      <c r="BL67" s="4">
        <v>1.1782968929039582E13</v>
      </c>
      <c r="BM67" s="4">
        <v>1.0845901024093084E13</v>
      </c>
    </row>
    <row r="68" ht="12.75" customHeight="1">
      <c r="A68" s="4" t="s">
        <v>570</v>
      </c>
      <c r="B68" s="4" t="s">
        <v>571</v>
      </c>
      <c r="C68" s="4" t="s">
        <v>445</v>
      </c>
      <c r="D68" s="4" t="s">
        <v>446</v>
      </c>
      <c r="E68" s="4">
        <v>1.5337135838728064E11</v>
      </c>
      <c r="F68" s="4">
        <v>1.5381945435500238E11</v>
      </c>
      <c r="G68" s="4">
        <v>1.5738423818939554E11</v>
      </c>
      <c r="H68" s="4">
        <v>1.7562478015386346E11</v>
      </c>
      <c r="I68" s="4">
        <v>2.0178007672783536E11</v>
      </c>
      <c r="J68" s="4">
        <v>2.247415769039403E11</v>
      </c>
      <c r="K68" s="4">
        <v>2.512659300367358E11</v>
      </c>
      <c r="L68" s="4">
        <v>2.7225550711945282E11</v>
      </c>
      <c r="M68" s="4">
        <v>2.999794245584304E11</v>
      </c>
      <c r="N68" s="4">
        <v>3.455496377733388E11</v>
      </c>
      <c r="O68" s="4">
        <v>4.079409311705551E11</v>
      </c>
      <c r="P68" s="4">
        <v>4.527526242220263E11</v>
      </c>
      <c r="Q68" s="4">
        <v>5.62019068217203E11</v>
      </c>
      <c r="R68" s="4">
        <v>7.408181214531162E11</v>
      </c>
      <c r="S68" s="4">
        <v>8.529132169351752E11</v>
      </c>
      <c r="T68" s="4">
        <v>9.338567353334358E11</v>
      </c>
      <c r="U68" s="4">
        <v>1.0266738267889456E12</v>
      </c>
      <c r="V68" s="4">
        <v>1.2238870062236987E12</v>
      </c>
      <c r="W68" s="4">
        <v>1.5447937235689666E12</v>
      </c>
      <c r="X68" s="4">
        <v>1.6774780627712134E12</v>
      </c>
      <c r="Y68" s="4">
        <v>1.8128779870962742E12</v>
      </c>
      <c r="Z68" s="4">
        <v>1.998510487492644E12</v>
      </c>
      <c r="AA68" s="4">
        <v>1.9584267889020557E12</v>
      </c>
      <c r="AB68" s="4">
        <v>2.084611550423459E12</v>
      </c>
      <c r="AC68" s="4">
        <v>2.2331569593919287E12</v>
      </c>
      <c r="AD68" s="4">
        <v>2.3569054294230303E12</v>
      </c>
      <c r="AE68" s="4">
        <v>3.08080279072051E12</v>
      </c>
      <c r="AF68" s="4">
        <v>3.618144820286814E12</v>
      </c>
      <c r="AG68" s="4">
        <v>4.3537324009639575E12</v>
      </c>
      <c r="AH68" s="4">
        <v>4.534148277900572E12</v>
      </c>
      <c r="AI68" s="4">
        <v>4.735686655807855E12</v>
      </c>
      <c r="AJ68" s="4">
        <v>5.347297429257789E12</v>
      </c>
      <c r="AK68" s="4">
        <v>5.842440012833677E12</v>
      </c>
      <c r="AL68" s="4">
        <v>6.534578558241842E12</v>
      </c>
      <c r="AM68" s="4">
        <v>7.308398231967046E12</v>
      </c>
      <c r="AN68" s="4">
        <v>8.305660529735622E12</v>
      </c>
      <c r="AO68" s="4">
        <v>8.003568915704888E12</v>
      </c>
      <c r="AP68" s="4">
        <v>7.65876357167836E12</v>
      </c>
      <c r="AQ68" s="4">
        <v>6.865108950748365E12</v>
      </c>
      <c r="AR68" s="4">
        <v>7.667166578807773E12</v>
      </c>
      <c r="AS68" s="4">
        <v>8.293503430323308E12</v>
      </c>
      <c r="AT68" s="4">
        <v>7.71656726391725E12</v>
      </c>
      <c r="AU68" s="4">
        <v>7.845735663486601E12</v>
      </c>
      <c r="AV68" s="4">
        <v>8.625237733626787E12</v>
      </c>
      <c r="AW68" s="4">
        <v>9.675804291398352E12</v>
      </c>
      <c r="AX68" s="4">
        <v>1.0331001353375932E13</v>
      </c>
      <c r="AY68" s="4">
        <v>1.0960487518348045E13</v>
      </c>
      <c r="AZ68" s="4">
        <v>1.2268135762195785E13</v>
      </c>
      <c r="BA68" s="4">
        <v>1.414800301582429E13</v>
      </c>
      <c r="BB68" s="4">
        <v>1.4577855775040701E13</v>
      </c>
      <c r="BC68" s="4">
        <v>1.6990763894087121E13</v>
      </c>
      <c r="BD68" s="4">
        <v>1.968147755995214E13</v>
      </c>
      <c r="BE68" s="4">
        <v>2.1065517287924023E13</v>
      </c>
      <c r="BF68" s="4">
        <v>2.131651068057754E13</v>
      </c>
      <c r="BG68" s="4">
        <v>2.1996327244686316E13</v>
      </c>
      <c r="BH68" s="4">
        <v>2.1904440888146652E13</v>
      </c>
      <c r="BI68" s="4">
        <v>2.2653391943372203E13</v>
      </c>
      <c r="BJ68" s="4">
        <v>2.422379543117726E13</v>
      </c>
      <c r="BK68" s="4">
        <v>2.635245011770218E13</v>
      </c>
      <c r="BL68" s="4">
        <v>2.6916892986113906E13</v>
      </c>
    </row>
    <row r="69" ht="12.75" customHeight="1">
      <c r="A69" s="4" t="s">
        <v>572</v>
      </c>
      <c r="B69" s="4" t="s">
        <v>573</v>
      </c>
      <c r="C69" s="4" t="s">
        <v>445</v>
      </c>
      <c r="D69" s="4" t="s">
        <v>446</v>
      </c>
      <c r="AG69" s="4">
        <v>8.897765615044863E11</v>
      </c>
      <c r="AH69" s="4">
        <v>8.638388809634928E11</v>
      </c>
      <c r="AI69" s="4">
        <v>9.180882141851279E11</v>
      </c>
      <c r="AJ69" s="4">
        <v>8.909137902915062E11</v>
      </c>
      <c r="AK69" s="4">
        <v>8.23207925175836E11</v>
      </c>
      <c r="AL69" s="4">
        <v>8.161485168875647E11</v>
      </c>
      <c r="AM69" s="4">
        <v>7.076913772293726E11</v>
      </c>
      <c r="AN69" s="4">
        <v>7.594261602308546E11</v>
      </c>
      <c r="AO69" s="4">
        <v>7.671059930410997E11</v>
      </c>
      <c r="AP69" s="4">
        <v>7.977728771125227E11</v>
      </c>
      <c r="AQ69" s="4">
        <v>7.48049899975579E11</v>
      </c>
      <c r="AR69" s="4">
        <v>6.28434961221345E11</v>
      </c>
      <c r="AS69" s="4">
        <v>6.996997784185201E11</v>
      </c>
      <c r="AT69" s="4">
        <v>6.955161326116595E11</v>
      </c>
      <c r="AU69" s="4">
        <v>7.9622716666326E11</v>
      </c>
      <c r="AV69" s="4">
        <v>1.0041899343731188E12</v>
      </c>
      <c r="AW69" s="4">
        <v>1.3305113149589407E12</v>
      </c>
      <c r="AX69" s="4">
        <v>1.6859023273809634E12</v>
      </c>
      <c r="AY69" s="4">
        <v>2.0684646299325552E12</v>
      </c>
      <c r="AZ69" s="4">
        <v>2.678370639204609E12</v>
      </c>
      <c r="BA69" s="4">
        <v>3.316902511131543E12</v>
      </c>
      <c r="BB69" s="4">
        <v>2.608099242368917E12</v>
      </c>
      <c r="BC69" s="4">
        <v>3.1112862575592617E12</v>
      </c>
      <c r="BD69" s="4">
        <v>3.843565605092332E12</v>
      </c>
      <c r="BE69" s="4">
        <v>4.074705077727234E12</v>
      </c>
      <c r="BF69" s="4">
        <v>4.3298024366414434E12</v>
      </c>
      <c r="BG69" s="4">
        <v>4.0417441879366475E12</v>
      </c>
      <c r="BH69" s="4">
        <v>3.094795378990301E12</v>
      </c>
      <c r="BI69" s="4">
        <v>2.96139728799334E12</v>
      </c>
      <c r="BJ69" s="4">
        <v>3.3269081162068843E12</v>
      </c>
      <c r="BK69" s="4">
        <v>3.4215888771591846E12</v>
      </c>
      <c r="BL69" s="4">
        <v>3.491568511353261E12</v>
      </c>
      <c r="BM69" s="4">
        <v>3.2176794522640874E12</v>
      </c>
    </row>
    <row r="70" ht="12.75" customHeight="1">
      <c r="A70" s="4" t="s">
        <v>574</v>
      </c>
      <c r="B70" s="4" t="s">
        <v>575</v>
      </c>
      <c r="C70" s="4" t="s">
        <v>445</v>
      </c>
      <c r="D70" s="4" t="s">
        <v>446</v>
      </c>
      <c r="K70" s="4">
        <v>7.362053131881682E11</v>
      </c>
      <c r="L70" s="4">
        <v>7.92846897711324E11</v>
      </c>
      <c r="M70" s="4">
        <v>8.293679618701968E11</v>
      </c>
      <c r="N70" s="4">
        <v>9.173353947414215E11</v>
      </c>
      <c r="O70" s="4">
        <v>1.0148157605147249E12</v>
      </c>
      <c r="P70" s="4">
        <v>1.1444764318435383E12</v>
      </c>
      <c r="Q70" s="4">
        <v>1.3713396690732312E12</v>
      </c>
      <c r="R70" s="4">
        <v>1.7418114782992754E12</v>
      </c>
      <c r="S70" s="4">
        <v>1.9681798672692568E12</v>
      </c>
      <c r="T70" s="4">
        <v>2.299234846384107E12</v>
      </c>
      <c r="U70" s="4">
        <v>2.390049320587058E12</v>
      </c>
      <c r="V70" s="4">
        <v>2.708634086229326E12</v>
      </c>
      <c r="W70" s="4">
        <v>3.305876750778184E12</v>
      </c>
      <c r="X70" s="4">
        <v>4.044118942751615E12</v>
      </c>
      <c r="Y70" s="4">
        <v>4.580594438169474E12</v>
      </c>
      <c r="Z70" s="4">
        <v>4.0768015370752617E12</v>
      </c>
      <c r="AA70" s="4">
        <v>3.928682114454979E12</v>
      </c>
      <c r="AB70" s="4">
        <v>3.8112474401501997E12</v>
      </c>
      <c r="AC70" s="4">
        <v>3.6631337067000566E12</v>
      </c>
      <c r="AD70" s="4">
        <v>3.79081631233399E12</v>
      </c>
      <c r="AE70" s="4">
        <v>5.174170511712892E12</v>
      </c>
      <c r="AF70" s="4">
        <v>6.393668402522977E12</v>
      </c>
      <c r="AG70" s="4">
        <v>7.116953232102656E12</v>
      </c>
      <c r="AH70" s="4">
        <v>7.211879335903389E12</v>
      </c>
      <c r="AI70" s="4">
        <v>8.823105645156168E12</v>
      </c>
      <c r="AJ70" s="4">
        <v>9.11594265933828E12</v>
      </c>
      <c r="AK70" s="4">
        <v>9.797870725657127E12</v>
      </c>
      <c r="AL70" s="4">
        <v>9.003394843267648E12</v>
      </c>
      <c r="AM70" s="4">
        <v>9.415724978914736E12</v>
      </c>
      <c r="AN70" s="4">
        <v>1.0866195173589986E13</v>
      </c>
      <c r="AO70" s="4">
        <v>1.1089853574145445E13</v>
      </c>
      <c r="AP70" s="4">
        <v>1.051863998847808E13</v>
      </c>
      <c r="AQ70" s="4">
        <v>1.07917014952793E13</v>
      </c>
      <c r="AR70" s="4">
        <v>1.0667876043934846E13</v>
      </c>
      <c r="AS70" s="4">
        <v>1.004043816369899E13</v>
      </c>
      <c r="AT70" s="4">
        <v>1.0150063252884668E13</v>
      </c>
      <c r="AU70" s="4">
        <v>1.1093129759237564E13</v>
      </c>
      <c r="AV70" s="4">
        <v>1.350859289354686E13</v>
      </c>
      <c r="AW70" s="4">
        <v>1.5744922966817941E13</v>
      </c>
      <c r="AX70" s="4">
        <v>1.676332371347536E13</v>
      </c>
      <c r="AY70" s="4">
        <v>1.8151630377883023E13</v>
      </c>
      <c r="AZ70" s="4">
        <v>2.1208067024894426E13</v>
      </c>
      <c r="BA70" s="4">
        <v>2.328878756295872E13</v>
      </c>
      <c r="BB70" s="4">
        <v>2.048889238889206E13</v>
      </c>
      <c r="BC70" s="4">
        <v>2.099117879331863E13</v>
      </c>
      <c r="BD70" s="4">
        <v>2.326774549306416E13</v>
      </c>
      <c r="BE70" s="4">
        <v>2.2432082553429543E13</v>
      </c>
      <c r="BF70" s="4">
        <v>2.3441137793195105E13</v>
      </c>
      <c r="BG70" s="4">
        <v>2.37642669638151E13</v>
      </c>
      <c r="BH70" s="4">
        <v>2.0476130622441984E13</v>
      </c>
      <c r="BI70" s="4">
        <v>2.0408867237330047E13</v>
      </c>
      <c r="BJ70" s="4">
        <v>2.1601609622591684E13</v>
      </c>
      <c r="BK70" s="4">
        <v>2.315565749541092E13</v>
      </c>
      <c r="BL70" s="4">
        <v>2.282820112914935E13</v>
      </c>
      <c r="BM70" s="4">
        <v>2.196094954519489E13</v>
      </c>
    </row>
    <row r="71" ht="12.75" customHeight="1">
      <c r="A71" s="4" t="s">
        <v>576</v>
      </c>
      <c r="B71" s="4" t="s">
        <v>577</v>
      </c>
      <c r="C71" s="4" t="s">
        <v>445</v>
      </c>
      <c r="D71" s="4" t="s">
        <v>446</v>
      </c>
      <c r="E71" s="4">
        <v>2.0694653264188159E9</v>
      </c>
      <c r="F71" s="4">
        <v>1.7538504167082589E9</v>
      </c>
      <c r="G71" s="4">
        <v>1.5182082212305195E9</v>
      </c>
      <c r="H71" s="4">
        <v>1.8243444920716863E9</v>
      </c>
      <c r="I71" s="4">
        <v>2.244146867901948E9</v>
      </c>
      <c r="J71" s="4">
        <v>2.3870482554517336E9</v>
      </c>
      <c r="K71" s="4">
        <v>2.4293095138085394E9</v>
      </c>
      <c r="L71" s="4">
        <v>2.553596091822576E9</v>
      </c>
      <c r="M71" s="4">
        <v>2.582180794185501E9</v>
      </c>
      <c r="N71" s="4">
        <v>3.112166848300401E9</v>
      </c>
      <c r="O71" s="4">
        <v>2.862504169998931E9</v>
      </c>
      <c r="P71" s="4">
        <v>2.754220263025284E9</v>
      </c>
      <c r="Q71" s="4">
        <v>3.1859872348408933E9</v>
      </c>
      <c r="R71" s="4">
        <v>3.8917555519413786E9</v>
      </c>
      <c r="S71" s="4">
        <v>6.599259420996049E9</v>
      </c>
      <c r="T71" s="4">
        <v>7.731677256809825E9</v>
      </c>
      <c r="U71" s="4">
        <v>9.091924304834766E9</v>
      </c>
      <c r="V71" s="4">
        <v>1.1026346589501144E10</v>
      </c>
      <c r="W71" s="4">
        <v>1.1922502170640518E10</v>
      </c>
      <c r="X71" s="4">
        <v>1.4175166007577393E10</v>
      </c>
      <c r="Y71" s="4">
        <v>1.7881514682878384E10</v>
      </c>
      <c r="Z71" s="4">
        <v>2.1810767209369484E10</v>
      </c>
      <c r="AA71" s="4">
        <v>1.9929853574609524E10</v>
      </c>
      <c r="AB71" s="4">
        <v>1.7152483214353632E10</v>
      </c>
      <c r="AC71" s="4">
        <v>1.6912515183278257E10</v>
      </c>
      <c r="AD71" s="4">
        <v>1.7149094589982655E10</v>
      </c>
      <c r="AE71" s="4">
        <v>1.5314143988062119E10</v>
      </c>
      <c r="AF71" s="4">
        <v>1.3945431882227064E10</v>
      </c>
      <c r="AG71" s="4">
        <v>1.3051886552337729E10</v>
      </c>
      <c r="AH71" s="4">
        <v>1.38908287076493E10</v>
      </c>
      <c r="AI71" s="4">
        <v>1.5239278100350185E10</v>
      </c>
      <c r="AJ71" s="4">
        <v>1.6988535267633818E10</v>
      </c>
      <c r="AK71" s="4">
        <v>1.809423811905953E10</v>
      </c>
      <c r="AL71" s="4">
        <v>1.893871735867934E10</v>
      </c>
      <c r="AM71" s="4">
        <v>2.270867333666833E10</v>
      </c>
      <c r="AN71" s="4">
        <v>2.4432884442221107E10</v>
      </c>
      <c r="AO71" s="4">
        <v>2.5226393196598297E10</v>
      </c>
      <c r="AP71" s="4">
        <v>2.8162053026513256E10</v>
      </c>
      <c r="AQ71" s="4">
        <v>2.7981896948474236E10</v>
      </c>
      <c r="AR71" s="4">
        <v>1.9645272636318157E10</v>
      </c>
      <c r="AS71" s="4">
        <v>1.832776488244122E10</v>
      </c>
      <c r="AT71" s="4">
        <v>2.4468324E10</v>
      </c>
      <c r="AU71" s="4">
        <v>2.8548945E10</v>
      </c>
      <c r="AV71" s="4">
        <v>3.2432858E10</v>
      </c>
      <c r="AW71" s="4">
        <v>3.6591661E10</v>
      </c>
      <c r="AX71" s="4">
        <v>4.1507085E10</v>
      </c>
      <c r="AY71" s="4">
        <v>4.6802044E10</v>
      </c>
      <c r="AZ71" s="4">
        <v>5.1007777E10</v>
      </c>
      <c r="BA71" s="4">
        <v>6.1762635E10</v>
      </c>
      <c r="BB71" s="4">
        <v>6.2519686E10</v>
      </c>
      <c r="BC71" s="4">
        <v>6.9555367E10</v>
      </c>
      <c r="BD71" s="4">
        <v>7.9276664E10</v>
      </c>
      <c r="BE71" s="4">
        <v>8.7924544E10</v>
      </c>
      <c r="BF71" s="4">
        <v>9.5129659E10</v>
      </c>
      <c r="BG71" s="4">
        <v>1.01726331E11</v>
      </c>
      <c r="BH71" s="4">
        <v>9.9290381E10</v>
      </c>
      <c r="BI71" s="4">
        <v>9.9937696E10</v>
      </c>
      <c r="BJ71" s="4">
        <v>1.04295862E11</v>
      </c>
      <c r="BK71" s="4">
        <v>1.07562008E11</v>
      </c>
      <c r="BL71" s="4">
        <v>1.08108009E11</v>
      </c>
      <c r="BM71" s="4">
        <v>9.880801E10</v>
      </c>
    </row>
    <row r="72" ht="12.75" customHeight="1">
      <c r="A72" s="4" t="s">
        <v>578</v>
      </c>
      <c r="B72" s="4" t="s">
        <v>579</v>
      </c>
      <c r="C72" s="4" t="s">
        <v>445</v>
      </c>
      <c r="D72" s="4" t="s">
        <v>446</v>
      </c>
      <c r="J72" s="4">
        <v>4.94866754041066E9</v>
      </c>
      <c r="K72" s="4">
        <v>5.278005611914526E9</v>
      </c>
      <c r="L72" s="4">
        <v>5.605484298982751E9</v>
      </c>
      <c r="M72" s="4">
        <v>5.932242990654205E9</v>
      </c>
      <c r="N72" s="4">
        <v>6.524455205811138E9</v>
      </c>
      <c r="O72" s="4">
        <v>8.042200452147701E9</v>
      </c>
      <c r="P72" s="4">
        <v>8.609283346085182E9</v>
      </c>
      <c r="Q72" s="4">
        <v>9.299638055842813E9</v>
      </c>
      <c r="R72" s="4">
        <v>1.0098534613441132E10</v>
      </c>
      <c r="S72" s="4">
        <v>9.228963224600042E9</v>
      </c>
      <c r="T72" s="4">
        <v>1.1632178868917141E10</v>
      </c>
      <c r="U72" s="4">
        <v>1.3315988083416088E10</v>
      </c>
      <c r="V72" s="4">
        <v>1.4400806875986668E10</v>
      </c>
      <c r="W72" s="4">
        <v>1.4811704063068527E10</v>
      </c>
      <c r="X72" s="4">
        <v>1.802057142857143E10</v>
      </c>
      <c r="Y72" s="4">
        <v>2.166990817706639E10</v>
      </c>
      <c r="Z72" s="4">
        <v>2.213608108108108E10</v>
      </c>
      <c r="AA72" s="4">
        <v>2.7655172413793102E10</v>
      </c>
      <c r="AB72" s="4">
        <v>3.0966239813736904E10</v>
      </c>
      <c r="AC72" s="4">
        <v>3.3971188991614704E10</v>
      </c>
      <c r="AD72" s="4">
        <v>3.905350225107319E10</v>
      </c>
      <c r="AE72" s="4">
        <v>4.125350795135641E10</v>
      </c>
      <c r="AF72" s="4">
        <v>4.0455616653574234E10</v>
      </c>
      <c r="AG72" s="4">
        <v>3.498012492901761E10</v>
      </c>
      <c r="AH72" s="4">
        <v>3.975629904997935E10</v>
      </c>
      <c r="AI72" s="4">
        <v>4.297891431135038E10</v>
      </c>
      <c r="AJ72" s="4">
        <v>3.738783649052842E10</v>
      </c>
      <c r="AK72" s="4">
        <v>4.185598651942346E10</v>
      </c>
      <c r="AL72" s="4">
        <v>4.657863145258103E10</v>
      </c>
      <c r="AM72" s="4">
        <v>5.189798339264532E10</v>
      </c>
      <c r="AN72" s="4">
        <v>6.015924506045414E10</v>
      </c>
      <c r="AO72" s="4">
        <v>6.762971698113208E10</v>
      </c>
      <c r="AP72" s="4">
        <v>7.843657817109145E10</v>
      </c>
      <c r="AQ72" s="4">
        <v>8.482880755608029E10</v>
      </c>
      <c r="AR72" s="4">
        <v>9.071070480684164E10</v>
      </c>
      <c r="AS72" s="4">
        <v>9.983854396007632E10</v>
      </c>
      <c r="AT72" s="4">
        <v>9.668463611859839E10</v>
      </c>
      <c r="AU72" s="4">
        <v>8.514606741573033E10</v>
      </c>
      <c r="AV72" s="4">
        <v>8.028846153846153E10</v>
      </c>
      <c r="AW72" s="4">
        <v>7.878246753246753E10</v>
      </c>
      <c r="AX72" s="4">
        <v>8.960066555740433E10</v>
      </c>
      <c r="AY72" s="4">
        <v>1.0742608695652174E11</v>
      </c>
      <c r="AZ72" s="4">
        <v>1.3043782837127846E11</v>
      </c>
      <c r="BA72" s="4">
        <v>1.6281818181818182E11</v>
      </c>
      <c r="BB72" s="4">
        <v>1.8914700544464612E11</v>
      </c>
      <c r="BC72" s="4">
        <v>2.18983666061706E11</v>
      </c>
      <c r="BD72" s="4">
        <v>2.359896729776248E11</v>
      </c>
      <c r="BE72" s="4">
        <v>2.791166666666667E11</v>
      </c>
      <c r="BF72" s="4">
        <v>2.884341085271318E11</v>
      </c>
      <c r="BG72" s="4">
        <v>3.0559540889526544E11</v>
      </c>
      <c r="BH72" s="4">
        <v>3.29366576819407E11</v>
      </c>
      <c r="BI72" s="4">
        <v>3.32441717791411E11</v>
      </c>
      <c r="BJ72" s="4">
        <v>2.357336956521739E11</v>
      </c>
      <c r="BK72" s="4">
        <v>2.497129994372538E11</v>
      </c>
      <c r="BL72" s="4">
        <v>3.0308086560364465E11</v>
      </c>
      <c r="BM72" s="4">
        <v>3.63069245165315E11</v>
      </c>
    </row>
    <row r="73" ht="12.75" customHeight="1">
      <c r="A73" s="4" t="s">
        <v>580</v>
      </c>
      <c r="B73" s="4" t="s">
        <v>581</v>
      </c>
      <c r="C73" s="4" t="s">
        <v>445</v>
      </c>
      <c r="D73" s="4" t="s">
        <v>446</v>
      </c>
      <c r="E73" s="4">
        <v>2.44822233085413E11</v>
      </c>
      <c r="F73" s="4">
        <v>2.6895340036115118E11</v>
      </c>
      <c r="G73" s="4">
        <v>2.988059570856373E11</v>
      </c>
      <c r="H73" s="4">
        <v>3.3532704784294165E11</v>
      </c>
      <c r="I73" s="4">
        <v>3.730077814855433E11</v>
      </c>
      <c r="J73" s="4">
        <v>4.077226720450981E11</v>
      </c>
      <c r="K73" s="4">
        <v>4.448632259221141E11</v>
      </c>
      <c r="L73" s="4">
        <v>4.8339739071153754E11</v>
      </c>
      <c r="M73" s="4">
        <v>5.189688992484055E11</v>
      </c>
      <c r="N73" s="4">
        <v>5.793074688830919E11</v>
      </c>
      <c r="O73" s="4">
        <v>6.426693823172144E11</v>
      </c>
      <c r="P73" s="4">
        <v>7.284039681072644E11</v>
      </c>
      <c r="Q73" s="4">
        <v>8.79933220963294E11</v>
      </c>
      <c r="R73" s="4">
        <v>1.1423283757244756E12</v>
      </c>
      <c r="S73" s="4">
        <v>1.295481649107163E12</v>
      </c>
      <c r="T73" s="4">
        <v>1.5021080943640276E12</v>
      </c>
      <c r="U73" s="4">
        <v>1.5676157197259624E12</v>
      </c>
      <c r="V73" s="4">
        <v>1.7831110881221116E12</v>
      </c>
      <c r="W73" s="4">
        <v>2.1835094365833723E12</v>
      </c>
      <c r="X73" s="4">
        <v>2.645027354092414E12</v>
      </c>
      <c r="Y73" s="4">
        <v>2.9623923563810815E12</v>
      </c>
      <c r="Z73" s="4">
        <v>2.5745527885732075E12</v>
      </c>
      <c r="AA73" s="4">
        <v>2.492657158208361E12</v>
      </c>
      <c r="AB73" s="4">
        <v>2.431770092845076E12</v>
      </c>
      <c r="AC73" s="4">
        <v>2.3325592812155317E12</v>
      </c>
      <c r="AD73" s="4">
        <v>2.3963459613560664E12</v>
      </c>
      <c r="AE73" s="4">
        <v>3.3631425638504014E12</v>
      </c>
      <c r="AF73" s="4">
        <v>4.1597239604768535E12</v>
      </c>
      <c r="AG73" s="4">
        <v>4.574852714498553E12</v>
      </c>
      <c r="AH73" s="4">
        <v>4.673042664268618E12</v>
      </c>
      <c r="AI73" s="4">
        <v>5.881137822224263E12</v>
      </c>
      <c r="AJ73" s="4">
        <v>6.114609722625935E12</v>
      </c>
      <c r="AK73" s="4">
        <v>6.746164548139045E12</v>
      </c>
      <c r="AL73" s="4">
        <v>6.173033059775899E12</v>
      </c>
      <c r="AM73" s="4">
        <v>6.516242163200539E12</v>
      </c>
      <c r="AN73" s="4">
        <v>7.5164493328853545E12</v>
      </c>
      <c r="AO73" s="4">
        <v>7.605460651709113E12</v>
      </c>
      <c r="AP73" s="4">
        <v>6.952380140406777E12</v>
      </c>
      <c r="AQ73" s="4">
        <v>7.149233472666704E12</v>
      </c>
      <c r="AR73" s="4">
        <v>7.114007930529703E12</v>
      </c>
      <c r="AS73" s="4">
        <v>6.479517906677186E12</v>
      </c>
      <c r="AT73" s="4">
        <v>6.590492526018275E12</v>
      </c>
      <c r="AU73" s="4">
        <v>7.166143619599005E12</v>
      </c>
      <c r="AV73" s="4">
        <v>8.842850733589025E12</v>
      </c>
      <c r="AW73" s="4">
        <v>1.0141488215182982E13</v>
      </c>
      <c r="AX73" s="4">
        <v>1.0519196931753908E13</v>
      </c>
      <c r="AY73" s="4">
        <v>1.1174269934238342E13</v>
      </c>
      <c r="AZ73" s="4">
        <v>1.286231443796814E13</v>
      </c>
      <c r="BA73" s="4">
        <v>1.409891891087311E13</v>
      </c>
      <c r="BB73" s="4">
        <v>1.2885387842544414E13</v>
      </c>
      <c r="BC73" s="4">
        <v>1.2626207695632559E13</v>
      </c>
      <c r="BD73" s="4">
        <v>1.3617896370499166E13</v>
      </c>
      <c r="BE73" s="4">
        <v>1.2635903316916895E13</v>
      </c>
      <c r="BF73" s="4">
        <v>1.3188825535935225E13</v>
      </c>
      <c r="BG73" s="4">
        <v>1.3489216575577572E13</v>
      </c>
      <c r="BH73" s="4">
        <v>1.1667231581453342E13</v>
      </c>
      <c r="BI73" s="4">
        <v>1.1963764271196615E13</v>
      </c>
      <c r="BJ73" s="4">
        <v>1.2640555958300531E13</v>
      </c>
      <c r="BK73" s="4">
        <v>1.3678330614580254E13</v>
      </c>
      <c r="BL73" s="4">
        <v>1.33635498486803E13</v>
      </c>
      <c r="BM73" s="4">
        <v>1.293336327656165E13</v>
      </c>
    </row>
    <row r="74" ht="12.75" customHeight="1">
      <c r="A74" s="4" t="s">
        <v>582</v>
      </c>
      <c r="B74" s="4" t="s">
        <v>583</v>
      </c>
      <c r="C74" s="4" t="s">
        <v>445</v>
      </c>
      <c r="D74" s="4" t="s">
        <v>446</v>
      </c>
      <c r="AK74" s="4">
        <v>4.771016516483756E8</v>
      </c>
      <c r="AL74" s="4">
        <v>4.678727147556032E8</v>
      </c>
      <c r="AM74" s="4">
        <v>5.316883116883117E8</v>
      </c>
      <c r="AN74" s="4">
        <v>5.78015625E8</v>
      </c>
      <c r="AO74" s="4">
        <v>6.935359541900672E8</v>
      </c>
      <c r="AP74" s="4">
        <v>6.864900901401408E8</v>
      </c>
      <c r="AQ74" s="4">
        <v>7.455261549328299E8</v>
      </c>
      <c r="AR74" s="4">
        <v>6.889213257120428E8</v>
      </c>
      <c r="AS74" s="4">
        <v>7.063708155844156E8</v>
      </c>
      <c r="AT74" s="4">
        <v>7.523684955126221E8</v>
      </c>
      <c r="AU74" s="4">
        <v>7.293213666518606E8</v>
      </c>
      <c r="AV74" s="4">
        <v>8.702477031827582E8</v>
      </c>
      <c r="AW74" s="4">
        <v>1.10905400543971E9</v>
      </c>
      <c r="AX74" s="4">
        <v>1.0984259007411551E9</v>
      </c>
      <c r="AY74" s="4">
        <v>1.2111618796747968E9</v>
      </c>
      <c r="AZ74" s="4">
        <v>1.3179744910569105E9</v>
      </c>
      <c r="BA74" s="4">
        <v>1.3801888E9</v>
      </c>
      <c r="BB74" s="4">
        <v>1.8566955512195122E9</v>
      </c>
      <c r="BC74" s="4">
        <v>1.5895154471544716E9</v>
      </c>
      <c r="BD74" s="4">
        <v>2.0650016260162601E9</v>
      </c>
    </row>
    <row r="75" ht="12.75" customHeight="1">
      <c r="A75" s="4" t="s">
        <v>584</v>
      </c>
      <c r="B75" s="4" t="s">
        <v>585</v>
      </c>
      <c r="C75" s="4" t="s">
        <v>445</v>
      </c>
      <c r="D75" s="4" t="s">
        <v>446</v>
      </c>
      <c r="E75" s="4">
        <v>1.207212607539704E10</v>
      </c>
      <c r="F75" s="4">
        <v>1.3834300571484875E10</v>
      </c>
      <c r="G75" s="4">
        <v>1.6138545209245983E10</v>
      </c>
      <c r="H75" s="4">
        <v>1.907491394771964E10</v>
      </c>
      <c r="I75" s="4">
        <v>2.134384464373407E10</v>
      </c>
      <c r="J75" s="4">
        <v>2.475695869492382E10</v>
      </c>
      <c r="K75" s="4">
        <v>2.8721062242163357E10</v>
      </c>
      <c r="L75" s="4">
        <v>3.164711922819819E10</v>
      </c>
      <c r="M75" s="4">
        <v>3.1475548481409546E10</v>
      </c>
      <c r="N75" s="4">
        <v>3.6038711599540985E10</v>
      </c>
      <c r="O75" s="4">
        <v>4.0992995008319466E10</v>
      </c>
      <c r="P75" s="4">
        <v>4.661942035928144E10</v>
      </c>
      <c r="Q75" s="4">
        <v>5.9132415221330574E10</v>
      </c>
      <c r="R75" s="4">
        <v>7.863952598515134E10</v>
      </c>
      <c r="S75" s="4">
        <v>9.72740063455437E10</v>
      </c>
      <c r="T75" s="4">
        <v>1.147770463768116E11</v>
      </c>
      <c r="U75" s="4">
        <v>1.1850718477990549E11</v>
      </c>
      <c r="V75" s="4">
        <v>1.3244927710843373E11</v>
      </c>
      <c r="W75" s="4">
        <v>1.605996875E11</v>
      </c>
      <c r="X75" s="4">
        <v>2.1460195587506198E11</v>
      </c>
      <c r="Y75" s="4">
        <v>2.3276682292875375E11</v>
      </c>
      <c r="Z75" s="4">
        <v>2.0280789151198416E11</v>
      </c>
      <c r="AA75" s="4">
        <v>1.959967545055278E11</v>
      </c>
      <c r="AB75" s="4">
        <v>1.7095118561484918E11</v>
      </c>
      <c r="AC75" s="4">
        <v>1.721029103705237E11</v>
      </c>
      <c r="AD75" s="4">
        <v>1.8079346379647748E11</v>
      </c>
      <c r="AE75" s="4">
        <v>2.5132107520494238E11</v>
      </c>
      <c r="AF75" s="4">
        <v>3.187479355881957E11</v>
      </c>
      <c r="AG75" s="4">
        <v>3.7616040994143695E11</v>
      </c>
      <c r="AH75" s="4">
        <v>4.147570569219958E11</v>
      </c>
      <c r="AI75" s="4">
        <v>5.365585912504081E11</v>
      </c>
      <c r="AJ75" s="4">
        <v>5.771661745396317E11</v>
      </c>
      <c r="AK75" s="4">
        <v>6.309160182025029E11</v>
      </c>
      <c r="AL75" s="4">
        <v>5.250756360308537E11</v>
      </c>
      <c r="AM75" s="4">
        <v>5.305626344553471E11</v>
      </c>
      <c r="AN75" s="4">
        <v>6.146090205497732E11</v>
      </c>
      <c r="AO75" s="4">
        <v>6.42588992512807E11</v>
      </c>
      <c r="AP75" s="4">
        <v>5.900772727272727E11</v>
      </c>
      <c r="AQ75" s="4">
        <v>6.192148346140995E11</v>
      </c>
      <c r="AR75" s="4">
        <v>6.3469316002557E11</v>
      </c>
      <c r="AS75" s="4">
        <v>5.968776487930718E11</v>
      </c>
      <c r="AT75" s="4">
        <v>6.272868008948546E11</v>
      </c>
      <c r="AU75" s="4">
        <v>7.053943158290984E11</v>
      </c>
      <c r="AV75" s="4">
        <v>9.054920993227991E11</v>
      </c>
      <c r="AW75" s="4">
        <v>1.0670933697541594E12</v>
      </c>
      <c r="AX75" s="4">
        <v>1.1532856609874392E12</v>
      </c>
      <c r="AY75" s="4">
        <v>1.2593438715343118E12</v>
      </c>
      <c r="AZ75" s="4">
        <v>1.4721311251026553E12</v>
      </c>
      <c r="BA75" s="4">
        <v>1.6252248425369856E12</v>
      </c>
      <c r="BB75" s="4">
        <v>1.485583495415393E12</v>
      </c>
      <c r="BC75" s="4">
        <v>1.420722034063002E12</v>
      </c>
      <c r="BD75" s="4">
        <v>1.4787728242240273E12</v>
      </c>
      <c r="BE75" s="4">
        <v>1.3248200911946665E12</v>
      </c>
      <c r="BF75" s="4">
        <v>1.3547574332127202E12</v>
      </c>
      <c r="BG75" s="4">
        <v>1.3693988445995793E12</v>
      </c>
      <c r="BH75" s="4">
        <v>1.1951192699715168E12</v>
      </c>
      <c r="BI75" s="4">
        <v>1.2320760173615305E12</v>
      </c>
      <c r="BJ75" s="4">
        <v>1.30929724650931E12</v>
      </c>
      <c r="BK75" s="4">
        <v>1.4214593636806702E12</v>
      </c>
      <c r="BL75" s="4">
        <v>1.3934905245176448E12</v>
      </c>
      <c r="BM75" s="4">
        <v>1.281199091016346E12</v>
      </c>
    </row>
    <row r="76" ht="12.75" customHeight="1">
      <c r="A76" s="4" t="s">
        <v>586</v>
      </c>
      <c r="B76" s="4" t="s">
        <v>587</v>
      </c>
      <c r="C76" s="4" t="s">
        <v>445</v>
      </c>
      <c r="D76" s="4" t="s">
        <v>446</v>
      </c>
      <c r="AN76" s="4">
        <v>4.4978237608182535E9</v>
      </c>
      <c r="AO76" s="4">
        <v>4.780170373260502E9</v>
      </c>
      <c r="AP76" s="4">
        <v>5.147710775473399E9</v>
      </c>
      <c r="AQ76" s="4">
        <v>5.665917232172655E9</v>
      </c>
      <c r="AR76" s="4">
        <v>5.762048551959114E9</v>
      </c>
      <c r="AS76" s="4">
        <v>5.694069842439878E9</v>
      </c>
      <c r="AT76" s="4">
        <v>6.259257899919435E9</v>
      </c>
      <c r="AU76" s="4">
        <v>7.372457379674107E9</v>
      </c>
      <c r="AV76" s="4">
        <v>9.877636630532972E9</v>
      </c>
      <c r="AW76" s="4">
        <v>1.214439751552795E10</v>
      </c>
      <c r="AX76" s="4">
        <v>1.4098326078845915E10</v>
      </c>
      <c r="AY76" s="4">
        <v>1.7012322167858486E10</v>
      </c>
      <c r="AZ76" s="4">
        <v>2.244558308239803E10</v>
      </c>
      <c r="BA76" s="4">
        <v>2.4371299252966164E10</v>
      </c>
      <c r="BB76" s="4">
        <v>1.9744110864128925E10</v>
      </c>
      <c r="BC76" s="4">
        <v>1.968503856734625E10</v>
      </c>
      <c r="BD76" s="4">
        <v>2.3394844085122623E10</v>
      </c>
      <c r="BE76" s="4">
        <v>2.319270898184456E10</v>
      </c>
      <c r="BF76" s="4">
        <v>2.527140670756597E10</v>
      </c>
      <c r="BG76" s="4">
        <v>2.6773473625192135E10</v>
      </c>
      <c r="BH76" s="4">
        <v>2.3048864242607212E10</v>
      </c>
      <c r="BI76" s="4">
        <v>2.4259552888971664E10</v>
      </c>
      <c r="BJ76" s="4">
        <v>2.688507700478024E10</v>
      </c>
      <c r="BK76" s="4">
        <v>3.061618421215923E10</v>
      </c>
      <c r="BL76" s="4">
        <v>3.1471100656243088E10</v>
      </c>
      <c r="BM76" s="4">
        <v>3.102996859127791E10</v>
      </c>
    </row>
    <row r="77" ht="12.75" customHeight="1">
      <c r="A77" s="4" t="s">
        <v>588</v>
      </c>
      <c r="B77" s="4" t="s">
        <v>589</v>
      </c>
      <c r="C77" s="4" t="s">
        <v>445</v>
      </c>
      <c r="D77" s="4" t="s">
        <v>446</v>
      </c>
      <c r="Z77" s="4">
        <v>7.324903188405798E9</v>
      </c>
      <c r="AA77" s="4">
        <v>7.707678019323672E9</v>
      </c>
      <c r="AB77" s="4">
        <v>8.56789082125604E9</v>
      </c>
      <c r="AC77" s="4">
        <v>8.096302367149759E9</v>
      </c>
      <c r="AD77" s="4">
        <v>9.480840483091787E9</v>
      </c>
      <c r="AE77" s="4">
        <v>9.848600869565218E9</v>
      </c>
      <c r="AF77" s="4">
        <v>1.0527338647342997E10</v>
      </c>
      <c r="AG77" s="4">
        <v>1.090893574879227E10</v>
      </c>
      <c r="AH77" s="4">
        <v>1.1476584879227055E10</v>
      </c>
      <c r="AI77" s="4">
        <v>1.2175166763285025E10</v>
      </c>
      <c r="AJ77" s="4">
        <v>1.3463868357487925E10</v>
      </c>
      <c r="AK77" s="4">
        <v>1.0492993077609276E10</v>
      </c>
      <c r="AL77" s="4">
        <v>8.830712713907812E9</v>
      </c>
      <c r="AM77" s="4">
        <v>6.927950564556568E9</v>
      </c>
      <c r="AN77" s="4">
        <v>7.663984567901235E9</v>
      </c>
      <c r="AO77" s="4">
        <v>8.547939730623744E9</v>
      </c>
      <c r="AP77" s="4">
        <v>8.589211390496122E9</v>
      </c>
      <c r="AQ77" s="4">
        <v>7.818224905550713E9</v>
      </c>
      <c r="AR77" s="4">
        <v>7.70083348200615E9</v>
      </c>
      <c r="AS77" s="4">
        <v>8.2423921036806135E9</v>
      </c>
      <c r="AT77" s="4">
        <v>8.23132601647494E9</v>
      </c>
      <c r="AU77" s="4">
        <v>7.850809498168027E9</v>
      </c>
      <c r="AV77" s="4">
        <v>8.623691300040789E9</v>
      </c>
      <c r="AW77" s="4">
        <v>1.0131187261442078E10</v>
      </c>
      <c r="AX77" s="4">
        <v>1.2401139453973831E10</v>
      </c>
      <c r="AY77" s="4">
        <v>1.5280861834602404E10</v>
      </c>
      <c r="AZ77" s="4">
        <v>1.9707616772799637E10</v>
      </c>
      <c r="BA77" s="4">
        <v>2.7066912635222847E10</v>
      </c>
      <c r="BB77" s="4">
        <v>3.2437389116038006E10</v>
      </c>
      <c r="BC77" s="4">
        <v>2.993379033434179E10</v>
      </c>
      <c r="BD77" s="4">
        <v>3.1952763089330025E10</v>
      </c>
      <c r="BE77" s="4">
        <v>4.331072141408288E10</v>
      </c>
      <c r="BF77" s="4">
        <v>4.7648211133218285E10</v>
      </c>
      <c r="BG77" s="4">
        <v>5.561222823351786E10</v>
      </c>
      <c r="BH77" s="4">
        <v>6.458933497880132E10</v>
      </c>
      <c r="BI77" s="4">
        <v>7.429661848108823E10</v>
      </c>
      <c r="BJ77" s="4">
        <v>8.177079197098204E10</v>
      </c>
      <c r="BK77" s="4">
        <v>8.426934832734543E10</v>
      </c>
      <c r="BL77" s="4">
        <v>9.591259062814124E10</v>
      </c>
      <c r="BM77" s="4">
        <v>1.0764505431187555E11</v>
      </c>
    </row>
    <row r="78" ht="12.75" customHeight="1">
      <c r="A78" s="4" t="s">
        <v>590</v>
      </c>
      <c r="B78" s="4" t="s">
        <v>591</v>
      </c>
      <c r="C78" s="4" t="s">
        <v>445</v>
      </c>
      <c r="D78" s="4" t="s">
        <v>446</v>
      </c>
      <c r="K78" s="4">
        <v>5.036116980055419E11</v>
      </c>
      <c r="L78" s="4">
        <v>5.4732911675029266E11</v>
      </c>
      <c r="M78" s="4">
        <v>5.862682898720312E11</v>
      </c>
      <c r="N78" s="4">
        <v>6.535153787634568E11</v>
      </c>
      <c r="O78" s="4">
        <v>7.259664644845651E11</v>
      </c>
      <c r="P78" s="4">
        <v>8.208482072950583E11</v>
      </c>
      <c r="Q78" s="4">
        <v>9.904737695022279E11</v>
      </c>
      <c r="R78" s="4">
        <v>1.2820841937221914E12</v>
      </c>
      <c r="S78" s="4">
        <v>1.4518305075956355E12</v>
      </c>
      <c r="T78" s="4">
        <v>1.6909472439645835E12</v>
      </c>
      <c r="U78" s="4">
        <v>1.7701353744636514E12</v>
      </c>
      <c r="V78" s="4">
        <v>2.0049892239791455E12</v>
      </c>
      <c r="W78" s="4">
        <v>2.4428084914649526E12</v>
      </c>
      <c r="X78" s="4">
        <v>2.9529670378511377E12</v>
      </c>
      <c r="Y78" s="4">
        <v>3.303320317528694E12</v>
      </c>
      <c r="Z78" s="4">
        <v>2.8800980416403945E12</v>
      </c>
      <c r="AA78" s="4">
        <v>2.7774767605018516E12</v>
      </c>
      <c r="AB78" s="4">
        <v>2.702168573595587E12</v>
      </c>
      <c r="AC78" s="4">
        <v>2.6034938774860283E12</v>
      </c>
      <c r="AD78" s="4">
        <v>2.677762681469494E12</v>
      </c>
      <c r="AE78" s="4">
        <v>3.744194533013709E12</v>
      </c>
      <c r="AF78" s="4">
        <v>4.631440977855917E12</v>
      </c>
      <c r="AG78" s="4">
        <v>5.084507532565936E12</v>
      </c>
      <c r="AH78" s="4">
        <v>5.193908218847686E12</v>
      </c>
      <c r="AI78" s="4">
        <v>6.498779370971595E12</v>
      </c>
      <c r="AJ78" s="4">
        <v>6.736355488676724E12</v>
      </c>
      <c r="AK78" s="4">
        <v>7.406674670074825E12</v>
      </c>
      <c r="AL78" s="4">
        <v>6.76152850718629E12</v>
      </c>
      <c r="AM78" s="4">
        <v>7.162340127732369E12</v>
      </c>
      <c r="AN78" s="4">
        <v>8.296580858229305E12</v>
      </c>
      <c r="AO78" s="4">
        <v>8.432154504294311E12</v>
      </c>
      <c r="AP78" s="4">
        <v>7.733659047681068E12</v>
      </c>
      <c r="AQ78" s="4">
        <v>7.96952202954867E12</v>
      </c>
      <c r="AR78" s="4">
        <v>7.923359820054075E12</v>
      </c>
      <c r="AS78" s="4">
        <v>7.259910985967586E12</v>
      </c>
      <c r="AT78" s="4">
        <v>7.387776438160299E12</v>
      </c>
      <c r="AU78" s="4">
        <v>8.04978774138565E12</v>
      </c>
      <c r="AV78" s="4">
        <v>9.912138102011707E12</v>
      </c>
      <c r="AW78" s="4">
        <v>1.1399581931162502E13</v>
      </c>
      <c r="AX78" s="4">
        <v>1.1905849931800572E13</v>
      </c>
      <c r="AY78" s="4">
        <v>1.2703537558145584E13</v>
      </c>
      <c r="AZ78" s="4">
        <v>1.4711232490704215E13</v>
      </c>
      <c r="BA78" s="4">
        <v>1.6237535014345473E13</v>
      </c>
      <c r="BB78" s="4">
        <v>1.470982557317763E13</v>
      </c>
      <c r="BC78" s="4">
        <v>1.4541445664320885E13</v>
      </c>
      <c r="BD78" s="4">
        <v>1.5738868154361756E13</v>
      </c>
      <c r="BE78" s="4">
        <v>1.4632642649230223E13</v>
      </c>
      <c r="BF78" s="4">
        <v>1.5291976140967021E13</v>
      </c>
      <c r="BG78" s="4">
        <v>1.563127612089708E13</v>
      </c>
      <c r="BH78" s="4">
        <v>1.354383008266012E13</v>
      </c>
      <c r="BI78" s="4">
        <v>1.388344469983155E13</v>
      </c>
      <c r="BJ78" s="4">
        <v>1.4727943783141984E13</v>
      </c>
      <c r="BK78" s="4">
        <v>1.5956518442929365E13</v>
      </c>
      <c r="BL78" s="4">
        <v>1.563399795535112E13</v>
      </c>
      <c r="BM78" s="4">
        <v>1.51926523997791E13</v>
      </c>
    </row>
    <row r="79" ht="12.75" customHeight="1">
      <c r="A79" s="4" t="s">
        <v>592</v>
      </c>
      <c r="B79" s="4" t="s">
        <v>593</v>
      </c>
      <c r="C79" s="4" t="s">
        <v>445</v>
      </c>
      <c r="D79" s="4" t="s">
        <v>446</v>
      </c>
      <c r="E79" s="4">
        <v>2.9349021069361626E10</v>
      </c>
      <c r="F79" s="4">
        <v>3.0472424079378418E10</v>
      </c>
      <c r="G79" s="4">
        <v>3.3693015219767536E10</v>
      </c>
      <c r="H79" s="4">
        <v>3.873683773328833E10</v>
      </c>
      <c r="I79" s="4">
        <v>3.4104522122947235E10</v>
      </c>
      <c r="J79" s="4">
        <v>3.747206047538839E10</v>
      </c>
      <c r="K79" s="4">
        <v>3.994009259610255E10</v>
      </c>
      <c r="L79" s="4">
        <v>3.87296334309346E10</v>
      </c>
      <c r="M79" s="4">
        <v>4.090714916735481E10</v>
      </c>
      <c r="N79" s="4">
        <v>4.594796261932513E10</v>
      </c>
      <c r="O79" s="4">
        <v>5.596545389929327E10</v>
      </c>
      <c r="P79" s="4">
        <v>5.695911170108545E10</v>
      </c>
      <c r="Q79" s="4">
        <v>6.528767382639969E10</v>
      </c>
      <c r="R79" s="4">
        <v>8.001283539919458E10</v>
      </c>
      <c r="S79" s="4">
        <v>1.1882580356436629E11</v>
      </c>
      <c r="T79" s="4">
        <v>1.336842225738692E11</v>
      </c>
      <c r="U79" s="4">
        <v>1.572559981364322E11</v>
      </c>
      <c r="V79" s="4">
        <v>1.727429885205306E11</v>
      </c>
      <c r="W79" s="4">
        <v>1.9060366350237976E11</v>
      </c>
      <c r="X79" s="4">
        <v>2.3949649616920425E11</v>
      </c>
      <c r="Y79" s="4">
        <v>2.978798291891086E11</v>
      </c>
      <c r="Z79" s="4">
        <v>4.1597997090516504E11</v>
      </c>
      <c r="AA79" s="4">
        <v>3.991394487610544E11</v>
      </c>
      <c r="AB79" s="4">
        <v>3.389916222412408E11</v>
      </c>
      <c r="AC79" s="4">
        <v>3.046385546926983E11</v>
      </c>
      <c r="AD79" s="4">
        <v>3.1357797625539294E11</v>
      </c>
      <c r="AE79" s="4">
        <v>2.964421042739988E11</v>
      </c>
      <c r="AF79" s="4">
        <v>2.980240413643301E11</v>
      </c>
      <c r="AG79" s="4">
        <v>3.13944440387451E11</v>
      </c>
      <c r="AH79" s="4">
        <v>2.89474120028551E11</v>
      </c>
      <c r="AI79" s="4">
        <v>4.5119864199109717E11</v>
      </c>
      <c r="AJ79" s="4">
        <v>2.6205272708415375E11</v>
      </c>
      <c r="AK79" s="4">
        <v>2.5931576573457623E11</v>
      </c>
      <c r="AL79" s="4">
        <v>2.413611901124998E11</v>
      </c>
      <c r="AM79" s="4">
        <v>2.2996396840616443E11</v>
      </c>
      <c r="AN79" s="4">
        <v>2.7899300205858575E11</v>
      </c>
      <c r="AO79" s="4">
        <v>2.8674066362747424E11</v>
      </c>
      <c r="AP79" s="4">
        <v>3.289215409518215E11</v>
      </c>
      <c r="AQ79" s="4">
        <v>3.319340491660858E11</v>
      </c>
      <c r="AR79" s="4">
        <v>3.7305928684122345E11</v>
      </c>
      <c r="AS79" s="4">
        <v>4.3911894606330597E11</v>
      </c>
      <c r="AT79" s="4">
        <v>4.252191887039962E11</v>
      </c>
      <c r="AU79" s="4">
        <v>4.1069754658816296E11</v>
      </c>
      <c r="AV79" s="4">
        <v>4.2272356146495233E11</v>
      </c>
      <c r="AW79" s="4">
        <v>5.348002119307806E11</v>
      </c>
      <c r="AX79" s="4">
        <v>6.728755704729291E11</v>
      </c>
      <c r="AY79" s="4">
        <v>8.426864358575518E11</v>
      </c>
      <c r="AZ79" s="4">
        <v>1.0411727541480756E12</v>
      </c>
      <c r="BA79" s="4">
        <v>1.342983096308923E12</v>
      </c>
      <c r="BB79" s="4">
        <v>1.2754761351351116E12</v>
      </c>
      <c r="BC79" s="4">
        <v>1.5206952760683591E12</v>
      </c>
      <c r="BD79" s="4">
        <v>1.5433412441372437E12</v>
      </c>
      <c r="BE79" s="4">
        <v>1.7761507118674978E12</v>
      </c>
      <c r="BF79" s="4">
        <v>1.870887865768488E12</v>
      </c>
      <c r="BG79" s="4">
        <v>2.0317301627550083E12</v>
      </c>
      <c r="BH79" s="4">
        <v>1.800110329488198E12</v>
      </c>
      <c r="BI79" s="4">
        <v>1.6391299852477048E12</v>
      </c>
      <c r="BJ79" s="4">
        <v>1.6769750538974915E12</v>
      </c>
      <c r="BK79" s="4">
        <v>1.7962798508323015E12</v>
      </c>
      <c r="BL79" s="4">
        <v>1.9150991919672148E12</v>
      </c>
      <c r="BM79" s="4">
        <v>1.7340710570108926E12</v>
      </c>
    </row>
    <row r="80" ht="12.75" customHeight="1">
      <c r="A80" s="4" t="s">
        <v>594</v>
      </c>
      <c r="B80" s="4" t="s">
        <v>595</v>
      </c>
      <c r="C80" s="4" t="s">
        <v>445</v>
      </c>
      <c r="D80" s="4" t="s">
        <v>446</v>
      </c>
      <c r="E80" s="4">
        <v>5.224102195527708E9</v>
      </c>
      <c r="F80" s="4">
        <v>5.921659485032839E9</v>
      </c>
      <c r="G80" s="4">
        <v>6.340580854390729E9</v>
      </c>
      <c r="H80" s="4">
        <v>6.885920328661869E9</v>
      </c>
      <c r="I80" s="4">
        <v>7.76665508578588E9</v>
      </c>
      <c r="J80" s="4">
        <v>8.589340019029848E9</v>
      </c>
      <c r="K80" s="4">
        <v>9.208524504876842E9</v>
      </c>
      <c r="L80" s="4">
        <v>9.368954010313196E9</v>
      </c>
      <c r="M80" s="4">
        <v>8.823033880329931E9</v>
      </c>
      <c r="N80" s="4">
        <v>1.007076672050114E10</v>
      </c>
      <c r="O80" s="4">
        <v>1.1357516987542469E10</v>
      </c>
      <c r="P80" s="4">
        <v>1.252740551292981E10</v>
      </c>
      <c r="Q80" s="4">
        <v>1.4743186119873817E10</v>
      </c>
      <c r="R80" s="4">
        <v>1.947236346662517E10</v>
      </c>
      <c r="S80" s="4">
        <v>2.4848821490467937E10</v>
      </c>
      <c r="T80" s="4">
        <v>2.9472623242282204E10</v>
      </c>
      <c r="U80" s="4">
        <v>3.1849513771349438E10</v>
      </c>
      <c r="V80" s="4">
        <v>3.3499799321233585E10</v>
      </c>
      <c r="W80" s="4">
        <v>3.625616028880866E10</v>
      </c>
      <c r="X80" s="4">
        <v>4.4465255686154785E10</v>
      </c>
      <c r="Y80" s="4">
        <v>5.3645202422696846E10</v>
      </c>
      <c r="Z80" s="4">
        <v>5.244833287406999E10</v>
      </c>
      <c r="AA80" s="4">
        <v>5.2797582336252625E10</v>
      </c>
      <c r="AB80" s="4">
        <v>5.0973526900085396E10</v>
      </c>
      <c r="AC80" s="4">
        <v>5.288880094974278E10</v>
      </c>
      <c r="AD80" s="4">
        <v>5.587586339217191E10</v>
      </c>
      <c r="AE80" s="4">
        <v>7.353155055125499E10</v>
      </c>
      <c r="AF80" s="4">
        <v>9.15947517922359E10</v>
      </c>
      <c r="AG80" s="4">
        <v>1.0905899076048329E11</v>
      </c>
      <c r="AH80" s="4">
        <v>1.1901205487044478E11</v>
      </c>
      <c r="AI80" s="4">
        <v>1.4143834551391696E11</v>
      </c>
      <c r="AJ80" s="4">
        <v>1.2777385678576678E11</v>
      </c>
      <c r="AK80" s="4">
        <v>1.1253251924608443E11</v>
      </c>
      <c r="AL80" s="4">
        <v>8.92141147080254E10</v>
      </c>
      <c r="AM80" s="4">
        <v>1.0329994308480365E11</v>
      </c>
      <c r="AN80" s="4">
        <v>1.341898148148148E11</v>
      </c>
      <c r="AO80" s="4">
        <v>1.3212917421692986E11</v>
      </c>
      <c r="AP80" s="4">
        <v>1.2691215210170656E11</v>
      </c>
      <c r="AQ80" s="4">
        <v>1.3403871829105473E11</v>
      </c>
      <c r="AR80" s="4">
        <v>1.352184103984658E11</v>
      </c>
      <c r="AS80" s="4">
        <v>1.257066519255574E11</v>
      </c>
      <c r="AT80" s="4">
        <v>1.2942102908277406E11</v>
      </c>
      <c r="AU80" s="4">
        <v>1.397383775644645E11</v>
      </c>
      <c r="AV80" s="4">
        <v>1.7127426636568848E11</v>
      </c>
      <c r="AW80" s="4">
        <v>1.9711696051651352E11</v>
      </c>
      <c r="AX80" s="4">
        <v>2.0480910334535504E11</v>
      </c>
      <c r="AY80" s="4">
        <v>2.169075398318906E11</v>
      </c>
      <c r="AZ80" s="4">
        <v>2.56052559540104E11</v>
      </c>
      <c r="BA80" s="4">
        <v>2.845539768565988E11</v>
      </c>
      <c r="BB80" s="4">
        <v>2.524965268130036E11</v>
      </c>
      <c r="BC80" s="4">
        <v>2.4918119047636905E11</v>
      </c>
      <c r="BD80" s="4">
        <v>2.752436977510112E11</v>
      </c>
      <c r="BE80" s="4">
        <v>2.583048346216049E11</v>
      </c>
      <c r="BF80" s="4">
        <v>2.7128528062137253E11</v>
      </c>
      <c r="BG80" s="4">
        <v>2.7449723080295764E11</v>
      </c>
      <c r="BH80" s="4">
        <v>2.3444008099827307E11</v>
      </c>
      <c r="BI80" s="4">
        <v>2.4060790701038336E11</v>
      </c>
      <c r="BJ80" s="4">
        <v>2.5501651753798276E11</v>
      </c>
      <c r="BK80" s="4">
        <v>2.758495745076923E11</v>
      </c>
      <c r="BL80" s="4">
        <v>2.6896606519999957E11</v>
      </c>
      <c r="BM80" s="4">
        <v>2.7123388340389178E11</v>
      </c>
    </row>
    <row r="81" ht="12.75" customHeight="1">
      <c r="A81" s="4" t="s">
        <v>596</v>
      </c>
      <c r="B81" s="4" t="s">
        <v>597</v>
      </c>
      <c r="C81" s="4" t="s">
        <v>445</v>
      </c>
      <c r="D81" s="4" t="s">
        <v>446</v>
      </c>
      <c r="E81" s="4">
        <v>1.1232842211308399E8</v>
      </c>
      <c r="F81" s="4">
        <v>1.1698778491373882E8</v>
      </c>
      <c r="G81" s="4">
        <v>1.2290643495781387E8</v>
      </c>
      <c r="H81" s="4">
        <v>1.2945472862359904E8</v>
      </c>
      <c r="I81" s="4">
        <v>1.4003274146832892E8</v>
      </c>
      <c r="J81" s="4">
        <v>1.470847500314822E8</v>
      </c>
      <c r="K81" s="4">
        <v>1.5060392551585305E8</v>
      </c>
      <c r="L81" s="4">
        <v>1.626258858634838E8</v>
      </c>
      <c r="M81" s="4">
        <v>1.6695293713500515E8</v>
      </c>
      <c r="N81" s="4">
        <v>1.8218206770356816E8</v>
      </c>
      <c r="O81" s="4">
        <v>2.1987848217356414E8</v>
      </c>
      <c r="P81" s="4">
        <v>2.477493277212674E8</v>
      </c>
      <c r="Q81" s="4">
        <v>3.16650508967523E8</v>
      </c>
      <c r="R81" s="4">
        <v>4.259633593553261E8</v>
      </c>
      <c r="S81" s="4">
        <v>5.585898709036742E8</v>
      </c>
      <c r="T81" s="4">
        <v>6.842682808127509E8</v>
      </c>
      <c r="U81" s="4">
        <v>6.94552411718837E8</v>
      </c>
      <c r="V81" s="4">
        <v>7.195331371266623E8</v>
      </c>
      <c r="W81" s="4">
        <v>8.292394898441191E8</v>
      </c>
      <c r="X81" s="4">
        <v>1.0197439272466196E9</v>
      </c>
      <c r="Y81" s="4">
        <v>1.202567359413203E9</v>
      </c>
      <c r="Z81" s="4">
        <v>1.2356658085654106E9</v>
      </c>
      <c r="AA81" s="4">
        <v>1.194122694122694E9</v>
      </c>
      <c r="AB81" s="4">
        <v>1.1231072763028517E9</v>
      </c>
      <c r="AC81" s="4">
        <v>1.1779974136338444E9</v>
      </c>
      <c r="AD81" s="4">
        <v>1.141123439667129E9</v>
      </c>
      <c r="AE81" s="4">
        <v>1.2902286168240798E9</v>
      </c>
      <c r="AF81" s="4">
        <v>1.177908191976847E9</v>
      </c>
      <c r="AG81" s="4">
        <v>1.1099769279172204E9</v>
      </c>
      <c r="AH81" s="4">
        <v>1.1826865772264545E9</v>
      </c>
      <c r="AI81" s="4">
        <v>1.337024782227024E9</v>
      </c>
      <c r="AJ81" s="4">
        <v>1.383843860124695E9</v>
      </c>
      <c r="AK81" s="4">
        <v>1.5324018629407852E9</v>
      </c>
      <c r="AL81" s="4">
        <v>1.636074717862239E9</v>
      </c>
      <c r="AM81" s="4">
        <v>1.8257632675363705E9</v>
      </c>
      <c r="AN81" s="4">
        <v>1.9703477209699209E9</v>
      </c>
      <c r="AO81" s="4">
        <v>2.1286966436257393E9</v>
      </c>
      <c r="AP81" s="4">
        <v>2.0901849414698346E9</v>
      </c>
      <c r="AQ81" s="4">
        <v>1.6531608616871352E9</v>
      </c>
      <c r="AR81" s="4">
        <v>1.9364845653939886E9</v>
      </c>
      <c r="AS81" s="4">
        <v>1.6782392182655265E9</v>
      </c>
      <c r="AT81" s="4">
        <v>1.6524642010014932E9</v>
      </c>
      <c r="AU81" s="4">
        <v>1.833279985367415E9</v>
      </c>
      <c r="AV81" s="4">
        <v>2.300453634349615E9</v>
      </c>
      <c r="AW81" s="4">
        <v>2.708078476630121E9</v>
      </c>
      <c r="AX81" s="4">
        <v>2.980484920165582E9</v>
      </c>
      <c r="AY81" s="4">
        <v>3.0763054528650646E9</v>
      </c>
      <c r="AZ81" s="4">
        <v>3.378314599764019E9</v>
      </c>
      <c r="BA81" s="4">
        <v>3.523185919558261E9</v>
      </c>
      <c r="BB81" s="4">
        <v>2.8706246356803193E9</v>
      </c>
      <c r="BC81" s="4">
        <v>3.1405088359484963E9</v>
      </c>
      <c r="BD81" s="4">
        <v>3.774530615659157E9</v>
      </c>
      <c r="BE81" s="4">
        <v>3.9720125705346665E9</v>
      </c>
      <c r="BF81" s="4">
        <v>4.1901432062561097E9</v>
      </c>
      <c r="BG81" s="4">
        <v>4.856963229839992E9</v>
      </c>
      <c r="BH81" s="4">
        <v>4.682546863081617E9</v>
      </c>
      <c r="BI81" s="4">
        <v>4.930204229722633E9</v>
      </c>
      <c r="BJ81" s="4">
        <v>5.353404422081378E9</v>
      </c>
      <c r="BK81" s="4">
        <v>5.581393120628532E9</v>
      </c>
      <c r="BL81" s="4">
        <v>5.496250694315867E9</v>
      </c>
      <c r="BM81" s="4">
        <v>4.376014755576148E9</v>
      </c>
    </row>
    <row r="82" ht="12.75" customHeight="1">
      <c r="A82" s="4" t="s">
        <v>598</v>
      </c>
      <c r="B82" s="4" t="s">
        <v>599</v>
      </c>
      <c r="C82" s="4" t="s">
        <v>445</v>
      </c>
      <c r="D82" s="4" t="s">
        <v>446</v>
      </c>
      <c r="E82" s="4">
        <v>6.222547800088224E10</v>
      </c>
      <c r="F82" s="4">
        <v>6.746164422203518E10</v>
      </c>
      <c r="G82" s="4">
        <v>7.560752980992879E10</v>
      </c>
      <c r="H82" s="4">
        <v>8.475919510586928E10</v>
      </c>
      <c r="I82" s="4">
        <v>9.400785104736778E10</v>
      </c>
      <c r="J82" s="4">
        <v>1.0153724814842683E11</v>
      </c>
      <c r="K82" s="4">
        <v>1.1004585217792784E11</v>
      </c>
      <c r="L82" s="4">
        <v>1.189729774862066E11</v>
      </c>
      <c r="M82" s="4">
        <v>1.2978544150745569E11</v>
      </c>
      <c r="N82" s="4">
        <v>1.419030686803094E11</v>
      </c>
      <c r="O82" s="4">
        <v>1.4845635998582733E11</v>
      </c>
      <c r="P82" s="4">
        <v>1.6596661536640228E11</v>
      </c>
      <c r="Q82" s="4">
        <v>2.0349414824447333E11</v>
      </c>
      <c r="R82" s="4">
        <v>2.644298762522098E11</v>
      </c>
      <c r="S82" s="4">
        <v>2.8555237315875616E11</v>
      </c>
      <c r="T82" s="4">
        <v>3.6083218601805115E11</v>
      </c>
      <c r="U82" s="4">
        <v>3.723190385140672E11</v>
      </c>
      <c r="V82" s="4">
        <v>4.102794864937149E11</v>
      </c>
      <c r="W82" s="4">
        <v>5.0670784883720935E11</v>
      </c>
      <c r="X82" s="4">
        <v>6.139531298180697E11</v>
      </c>
      <c r="Y82" s="4">
        <v>7.012884197454207E11</v>
      </c>
      <c r="Z82" s="4">
        <v>6.155522027761013E11</v>
      </c>
      <c r="AA82" s="4">
        <v>5.848777323086136E11</v>
      </c>
      <c r="AB82" s="4">
        <v>5.598691797917205E11</v>
      </c>
      <c r="AC82" s="4">
        <v>5.306837799294453E11</v>
      </c>
      <c r="AD82" s="4">
        <v>5.531384143670609E11</v>
      </c>
      <c r="AE82" s="4">
        <v>7.714707832181078E11</v>
      </c>
      <c r="AF82" s="4">
        <v>9.341733056859108E11</v>
      </c>
      <c r="AG82" s="4">
        <v>1.0188470432771721E12</v>
      </c>
      <c r="AH82" s="4">
        <v>1.0252118034135308E12</v>
      </c>
      <c r="AI82" s="4">
        <v>1.269179616913625E12</v>
      </c>
      <c r="AJ82" s="4">
        <v>1.269276828275782E12</v>
      </c>
      <c r="AK82" s="4">
        <v>1.4014659231722427E12</v>
      </c>
      <c r="AL82" s="4">
        <v>1.3228156126940005E12</v>
      </c>
      <c r="AM82" s="4">
        <v>1.3939827504725898E12</v>
      </c>
      <c r="AN82" s="4">
        <v>1.6010947562097515E12</v>
      </c>
      <c r="AO82" s="4">
        <v>1.6056750865495576E12</v>
      </c>
      <c r="AP82" s="4">
        <v>1.4528849179590918E12</v>
      </c>
      <c r="AQ82" s="4">
        <v>1.5031087391594397E12</v>
      </c>
      <c r="AR82" s="4">
        <v>1.4926475601960366E12</v>
      </c>
      <c r="AS82" s="4">
        <v>1.3622489404827715E12</v>
      </c>
      <c r="AT82" s="4">
        <v>1.3764653243847876E12</v>
      </c>
      <c r="AU82" s="4">
        <v>1.4942866553736118E12</v>
      </c>
      <c r="AV82" s="4">
        <v>1.8404808126410835E12</v>
      </c>
      <c r="AW82" s="4">
        <v>2.115742488204619E12</v>
      </c>
      <c r="AX82" s="4">
        <v>2.1961261037184429E12</v>
      </c>
      <c r="AY82" s="4">
        <v>2.318593651988458E12</v>
      </c>
      <c r="AZ82" s="4">
        <v>2.657213249384068E12</v>
      </c>
      <c r="BA82" s="4">
        <v>2.918382891460378E12</v>
      </c>
      <c r="BB82" s="4">
        <v>2.690222283967769E12</v>
      </c>
      <c r="BC82" s="4">
        <v>2.642609548930356E12</v>
      </c>
      <c r="BD82" s="4">
        <v>2.861408170264605E12</v>
      </c>
      <c r="BE82" s="4">
        <v>2.6838252250926284E12</v>
      </c>
      <c r="BF82" s="4">
        <v>2.8110777257035894E12</v>
      </c>
      <c r="BG82" s="4">
        <v>2.8521657606302666E12</v>
      </c>
      <c r="BH82" s="4">
        <v>2.4382078962518413E12</v>
      </c>
      <c r="BI82" s="4">
        <v>2.4712856070817163E12</v>
      </c>
      <c r="BJ82" s="4">
        <v>2.5887409016398096E12</v>
      </c>
      <c r="BK82" s="4">
        <v>2.7865025695597725E12</v>
      </c>
      <c r="BL82" s="4">
        <v>2.715518274227447E12</v>
      </c>
      <c r="BM82" s="4">
        <v>2.6030043959019526E12</v>
      </c>
    </row>
    <row r="83" ht="12.75" customHeight="1">
      <c r="A83" s="4" t="s">
        <v>600</v>
      </c>
      <c r="B83" s="4" t="s">
        <v>601</v>
      </c>
      <c r="C83" s="4" t="s">
        <v>445</v>
      </c>
      <c r="D83" s="4" t="s">
        <v>446</v>
      </c>
      <c r="AQ83" s="4">
        <v>1.107882640878701E9</v>
      </c>
      <c r="AR83" s="4">
        <v>1.1202803818697858E9</v>
      </c>
      <c r="AS83" s="4">
        <v>1.0587027254394972E9</v>
      </c>
      <c r="AT83" s="4">
        <v>1.1476546354592204E9</v>
      </c>
      <c r="AU83" s="4">
        <v>1.2626698924594982E9</v>
      </c>
      <c r="AV83" s="4">
        <v>1.4940115670112484E9</v>
      </c>
      <c r="AW83" s="4">
        <v>1.6882375523693478E9</v>
      </c>
      <c r="AX83" s="4">
        <v>1.7277926928913271E9</v>
      </c>
      <c r="AY83" s="4">
        <v>1.9844454160220623E9</v>
      </c>
      <c r="AZ83" s="4">
        <v>2.290133548873009E9</v>
      </c>
      <c r="BA83" s="4">
        <v>2.4324159981169457E9</v>
      </c>
      <c r="BB83" s="4">
        <v>2.268387770710142E9</v>
      </c>
      <c r="BC83" s="4">
        <v>2.3204246012695365E9</v>
      </c>
      <c r="BD83" s="4">
        <v>2.4908078305735097E9</v>
      </c>
      <c r="BE83" s="4">
        <v>2.366301251618472E9</v>
      </c>
      <c r="BF83" s="4">
        <v>2.6270498370813527E9</v>
      </c>
      <c r="BG83" s="4">
        <v>2.8507438752783966E9</v>
      </c>
      <c r="BH83" s="4">
        <v>2.5180962856166115E9</v>
      </c>
      <c r="BI83" s="4">
        <v>2.7388326871369786E9</v>
      </c>
      <c r="BJ83" s="4">
        <v>2.899226097623771E9</v>
      </c>
      <c r="BK83" s="4">
        <v>3.051341335951604E9</v>
      </c>
      <c r="BL83" s="4">
        <v>3.12629321977989E9</v>
      </c>
    </row>
    <row r="84" ht="12.75" customHeight="1">
      <c r="A84" s="4" t="s">
        <v>602</v>
      </c>
      <c r="B84" s="4" t="s">
        <v>603</v>
      </c>
      <c r="C84" s="4" t="s">
        <v>445</v>
      </c>
      <c r="D84" s="4" t="s">
        <v>446</v>
      </c>
      <c r="AB84" s="4">
        <v>1.065E8</v>
      </c>
      <c r="AE84" s="4">
        <v>1.1221E8</v>
      </c>
      <c r="AF84" s="4">
        <v>1.167E8</v>
      </c>
      <c r="AG84" s="4">
        <v>1.247E8</v>
      </c>
      <c r="AH84" s="4">
        <v>1.352E8</v>
      </c>
      <c r="AI84" s="4">
        <v>1.472E8</v>
      </c>
      <c r="AJ84" s="4">
        <v>1.662E8</v>
      </c>
      <c r="AK84" s="4">
        <v>1.781E8</v>
      </c>
      <c r="AL84" s="4">
        <v>1.984E8</v>
      </c>
      <c r="AM84" s="4">
        <v>2.025E8</v>
      </c>
      <c r="AN84" s="4">
        <v>2.215753E8</v>
      </c>
      <c r="AO84" s="4">
        <v>2.185347E8</v>
      </c>
      <c r="AP84" s="4">
        <v>2.066263E8</v>
      </c>
      <c r="AQ84" s="4">
        <v>2.188731E8</v>
      </c>
      <c r="AR84" s="4">
        <v>2.201405E8</v>
      </c>
      <c r="AS84" s="4">
        <v>2.332718E8</v>
      </c>
      <c r="AT84" s="4">
        <v>2.409709E8</v>
      </c>
      <c r="AU84" s="4">
        <v>2.425172E8</v>
      </c>
      <c r="AV84" s="4">
        <v>2.454329E8</v>
      </c>
      <c r="AW84" s="4">
        <v>2.40236E8</v>
      </c>
      <c r="AX84" s="4">
        <v>2.502819E8</v>
      </c>
      <c r="AY84" s="4">
        <v>2.535419E8</v>
      </c>
      <c r="AZ84" s="4">
        <v>2.5678719999999997E8</v>
      </c>
      <c r="BA84" s="4">
        <v>2.631451E8</v>
      </c>
      <c r="BB84" s="4">
        <v>2.802846E8</v>
      </c>
      <c r="BC84" s="4">
        <v>2.969441E8</v>
      </c>
      <c r="BD84" s="4">
        <v>3.113016E8</v>
      </c>
      <c r="BE84" s="4">
        <v>3.272487E8</v>
      </c>
      <c r="BF84" s="4">
        <v>3.172144E8</v>
      </c>
      <c r="BG84" s="4">
        <v>3.192712E8</v>
      </c>
      <c r="BH84" s="4">
        <v>3.164899E8</v>
      </c>
      <c r="BI84" s="4">
        <v>3.322652E8</v>
      </c>
      <c r="BJ84" s="4">
        <v>3.666668E8</v>
      </c>
      <c r="BK84" s="4">
        <v>4.019323E8</v>
      </c>
      <c r="BL84" s="4">
        <v>4.080606E8</v>
      </c>
    </row>
    <row r="85" ht="12.75" customHeight="1">
      <c r="A85" s="4" t="s">
        <v>604</v>
      </c>
      <c r="B85" s="4" t="s">
        <v>605</v>
      </c>
      <c r="C85" s="4" t="s">
        <v>445</v>
      </c>
      <c r="D85" s="4" t="s">
        <v>446</v>
      </c>
      <c r="E85" s="4">
        <v>1.4146897837681097E8</v>
      </c>
      <c r="F85" s="4">
        <v>1.6763790848980328E8</v>
      </c>
      <c r="G85" s="4">
        <v>1.8279653649991694E8</v>
      </c>
      <c r="H85" s="4">
        <v>1.5448024424682802E8</v>
      </c>
      <c r="I85" s="4">
        <v>2.1567985527255332E8</v>
      </c>
      <c r="J85" s="4">
        <v>2.2647428558711562E8</v>
      </c>
      <c r="K85" s="4">
        <v>2.4584978171594253E8</v>
      </c>
      <c r="L85" s="4">
        <v>2.715436802792645E8</v>
      </c>
      <c r="M85" s="4">
        <v>2.9446856453431064E8</v>
      </c>
      <c r="N85" s="4">
        <v>3.1812470104899293E8</v>
      </c>
      <c r="O85" s="4">
        <v>3.238024754810294E8</v>
      </c>
      <c r="P85" s="4">
        <v>3.8168707305860245E8</v>
      </c>
      <c r="Q85" s="4">
        <v>4.30508357724E8</v>
      </c>
      <c r="R85" s="4">
        <v>7.227807011233383E8</v>
      </c>
      <c r="S85" s="4">
        <v>1.544216003984248E9</v>
      </c>
      <c r="T85" s="4">
        <v>2.1575929366073127E9</v>
      </c>
      <c r="U85" s="4">
        <v>3.0094099709046283E9</v>
      </c>
      <c r="V85" s="4">
        <v>2.809349074177109E9</v>
      </c>
      <c r="W85" s="4">
        <v>2.38947926918832E9</v>
      </c>
      <c r="X85" s="4">
        <v>3.0302511163596597E9</v>
      </c>
      <c r="Y85" s="4">
        <v>4.279637933851357E9</v>
      </c>
      <c r="Z85" s="4">
        <v>3.862269126926806E9</v>
      </c>
      <c r="AA85" s="4">
        <v>3.6180078444490843E9</v>
      </c>
      <c r="AB85" s="4">
        <v>3.391275731318586E9</v>
      </c>
      <c r="AC85" s="4">
        <v>3.5614515622357564E9</v>
      </c>
      <c r="AD85" s="4">
        <v>3.339914759372745E9</v>
      </c>
      <c r="AE85" s="4">
        <v>3.403638193579053E9</v>
      </c>
      <c r="AF85" s="4">
        <v>3.2817970386656594E9</v>
      </c>
      <c r="AG85" s="4">
        <v>3.834503378354971E9</v>
      </c>
      <c r="AH85" s="4">
        <v>4.186411457456942E9</v>
      </c>
      <c r="AI85" s="4">
        <v>5.952293765844685E9</v>
      </c>
      <c r="AJ85" s="4">
        <v>5.40291995693831E9</v>
      </c>
      <c r="AK85" s="4">
        <v>5.592390848526475E9</v>
      </c>
      <c r="AL85" s="4">
        <v>4.378645081017691E9</v>
      </c>
      <c r="AM85" s="4">
        <v>4.190819314029582E9</v>
      </c>
      <c r="AN85" s="4">
        <v>4.958845906347692E9</v>
      </c>
      <c r="AO85" s="4">
        <v>5.694040336825709E9</v>
      </c>
      <c r="AP85" s="4">
        <v>5.326816858995863E9</v>
      </c>
      <c r="AQ85" s="4">
        <v>4.483417119839281E9</v>
      </c>
      <c r="AR85" s="4">
        <v>4.662992036207296E9</v>
      </c>
      <c r="AS85" s="4">
        <v>5.080483463999279E9</v>
      </c>
      <c r="AT85" s="4">
        <v>5.023265365251694E9</v>
      </c>
      <c r="AU85" s="4">
        <v>5.335451307543232E9</v>
      </c>
      <c r="AV85" s="4">
        <v>6.511903657440093E9</v>
      </c>
      <c r="AW85" s="4">
        <v>7.770219479726476E9</v>
      </c>
      <c r="AX85" s="4">
        <v>9.582783318388098E9</v>
      </c>
      <c r="AY85" s="4">
        <v>1.032759880067133E10</v>
      </c>
      <c r="AZ85" s="4">
        <v>1.2455410055748268E10</v>
      </c>
      <c r="BA85" s="4">
        <v>1.5571349775784754E10</v>
      </c>
      <c r="BB85" s="4">
        <v>1.2113699660679907E10</v>
      </c>
      <c r="BC85" s="4">
        <v>1.437259191647923E10</v>
      </c>
      <c r="BD85" s="4">
        <v>1.821030874829124E10</v>
      </c>
      <c r="BE85" s="4">
        <v>1.7170465294033195E10</v>
      </c>
      <c r="BF85" s="4">
        <v>1.7595745653367607E10</v>
      </c>
      <c r="BG85" s="4">
        <v>1.820396800189081E10</v>
      </c>
      <c r="BH85" s="4">
        <v>1.4383107714038813E10</v>
      </c>
      <c r="BI85" s="4">
        <v>1.4023890620338385E10</v>
      </c>
      <c r="BJ85" s="4">
        <v>1.4929488770731483E10</v>
      </c>
      <c r="BK85" s="4">
        <v>1.6862282413877844E10</v>
      </c>
      <c r="BL85" s="4">
        <v>1.6874450215135065E10</v>
      </c>
      <c r="BM85" s="4">
        <v>1.559318127091347E10</v>
      </c>
    </row>
    <row r="86" ht="12.75" customHeight="1">
      <c r="A86" s="4" t="s">
        <v>606</v>
      </c>
      <c r="B86" s="4" t="s">
        <v>607</v>
      </c>
      <c r="C86" s="4" t="s">
        <v>445</v>
      </c>
      <c r="D86" s="4" t="s">
        <v>446</v>
      </c>
      <c r="E86" s="4">
        <v>7.323396769210281E10</v>
      </c>
      <c r="F86" s="4">
        <v>7.774196570335442E10</v>
      </c>
      <c r="G86" s="4">
        <v>8.12475641568246E10</v>
      </c>
      <c r="H86" s="4">
        <v>8.656196181232494E10</v>
      </c>
      <c r="I86" s="4">
        <v>9.440755835116156E10</v>
      </c>
      <c r="J86" s="4">
        <v>1.0182475507899106E11</v>
      </c>
      <c r="K86" s="4">
        <v>1.085727521020447E11</v>
      </c>
      <c r="L86" s="4">
        <v>1.1311688821078702E11</v>
      </c>
      <c r="M86" s="4">
        <v>1.0775991006788947E11</v>
      </c>
      <c r="N86" s="4">
        <v>1.1646470280321764E11</v>
      </c>
      <c r="O86" s="4">
        <v>1.3067194624430045E11</v>
      </c>
      <c r="P86" s="4">
        <v>1.4811389632513995E11</v>
      </c>
      <c r="Q86" s="4">
        <v>1.6996503496503497E11</v>
      </c>
      <c r="R86" s="4">
        <v>1.9253797158255756E11</v>
      </c>
      <c r="S86" s="4">
        <v>2.0613136979897147E11</v>
      </c>
      <c r="T86" s="4">
        <v>2.4175663716814157E11</v>
      </c>
      <c r="U86" s="4">
        <v>2.326145552560647E11</v>
      </c>
      <c r="V86" s="4">
        <v>2.6306645735217163E11</v>
      </c>
      <c r="W86" s="4">
        <v>3.3588302972195593E11</v>
      </c>
      <c r="X86" s="4">
        <v>4.3899407030919104E11</v>
      </c>
      <c r="Y86" s="4">
        <v>5.649477108993726E11</v>
      </c>
      <c r="Z86" s="4">
        <v>5.407656752411576E11</v>
      </c>
      <c r="AA86" s="4">
        <v>5.150489168413696E11</v>
      </c>
      <c r="AB86" s="4">
        <v>4.8961800818553894E11</v>
      </c>
      <c r="AC86" s="4">
        <v>4.61487097632349E11</v>
      </c>
      <c r="AD86" s="4">
        <v>4.8928516427104724E11</v>
      </c>
      <c r="AE86" s="4">
        <v>6.014526531808854E11</v>
      </c>
      <c r="AF86" s="4">
        <v>7.451626082693251E11</v>
      </c>
      <c r="AG86" s="4">
        <v>9.101227321237993E11</v>
      </c>
      <c r="AH86" s="4">
        <v>9.268848167539268E11</v>
      </c>
      <c r="AI86" s="4">
        <v>1.0931693892045454E12</v>
      </c>
      <c r="AJ86" s="4">
        <v>1.1427971781305115E12</v>
      </c>
      <c r="AK86" s="4">
        <v>1.1796595296595298E12</v>
      </c>
      <c r="AL86" s="4">
        <v>1.061388722255549E12</v>
      </c>
      <c r="AM86" s="4">
        <v>1.1404897459442915E12</v>
      </c>
      <c r="AN86" s="4">
        <v>1.3416143285466309E12</v>
      </c>
      <c r="AO86" s="4">
        <v>1.415390015600624E12</v>
      </c>
      <c r="AP86" s="4">
        <v>1.5582023575638506E12</v>
      </c>
      <c r="AQ86" s="4">
        <v>1.6516180854587612E12</v>
      </c>
      <c r="AR86" s="4">
        <v>1.6821744054360137E12</v>
      </c>
      <c r="AS86" s="4">
        <v>1.6581933726736267E12</v>
      </c>
      <c r="AT86" s="4">
        <v>1.6386569742334822E12</v>
      </c>
      <c r="AU86" s="4">
        <v>1.7800824340527578E12</v>
      </c>
      <c r="AV86" s="4">
        <v>2.0509191836734692E12</v>
      </c>
      <c r="AW86" s="4">
        <v>2.412045038447455E12</v>
      </c>
      <c r="AX86" s="4">
        <v>2.5327963636363633E12</v>
      </c>
      <c r="AY86" s="4">
        <v>2.7060147194112236E12</v>
      </c>
      <c r="AZ86" s="4">
        <v>3.0934073629451777E12</v>
      </c>
      <c r="BA86" s="4">
        <v>2.9214319852941177E12</v>
      </c>
      <c r="BB86" s="4">
        <v>2.4123897803396167E12</v>
      </c>
      <c r="BC86" s="4">
        <v>2.4815795049978086E12</v>
      </c>
      <c r="BD86" s="4">
        <v>2.6598820409345127E12</v>
      </c>
      <c r="BE86" s="4">
        <v>2.7040172848619146E12</v>
      </c>
      <c r="BF86" s="4">
        <v>2.7832510901989497E12</v>
      </c>
      <c r="BG86" s="4">
        <v>3.065521109394938E12</v>
      </c>
      <c r="BH86" s="4">
        <v>2.9327847518462695E12</v>
      </c>
      <c r="BI86" s="4">
        <v>2.693247611031814E12</v>
      </c>
      <c r="BJ86" s="4">
        <v>2.6624840187358237E12</v>
      </c>
      <c r="BK86" s="4">
        <v>2.8573165248626064E12</v>
      </c>
      <c r="BL86" s="4">
        <v>2.8308135077468687E12</v>
      </c>
      <c r="BM86" s="4">
        <v>2.70774377717391E12</v>
      </c>
    </row>
    <row r="87" ht="12.75" customHeight="1">
      <c r="A87" s="4" t="s">
        <v>608</v>
      </c>
      <c r="B87" s="4" t="s">
        <v>609</v>
      </c>
      <c r="C87" s="4" t="s">
        <v>445</v>
      </c>
      <c r="D87" s="4" t="s">
        <v>446</v>
      </c>
      <c r="AI87" s="4">
        <v>7.753540783624521E9</v>
      </c>
      <c r="AL87" s="4">
        <v>2.6880163934426227E9</v>
      </c>
      <c r="AM87" s="4">
        <v>2.5140707718027306E9</v>
      </c>
      <c r="AN87" s="4">
        <v>2.693768412891793E9</v>
      </c>
      <c r="AO87" s="4">
        <v>3.095047603808305E9</v>
      </c>
      <c r="AP87" s="4">
        <v>3.5105202312138724E9</v>
      </c>
      <c r="AQ87" s="4">
        <v>3.6135415167650023E9</v>
      </c>
      <c r="AR87" s="4">
        <v>2.800049394912324E9</v>
      </c>
      <c r="AS87" s="4">
        <v>3.0574753351884646E9</v>
      </c>
      <c r="AT87" s="4">
        <v>3.2194886637723107E9</v>
      </c>
      <c r="AU87" s="4">
        <v>3.395728013845243E9</v>
      </c>
      <c r="AV87" s="4">
        <v>3.9912848953721395E9</v>
      </c>
      <c r="AW87" s="4">
        <v>5.125365191986644E9</v>
      </c>
      <c r="AX87" s="4">
        <v>6.410823633254262E9</v>
      </c>
      <c r="AY87" s="4">
        <v>7.74539429341721E9</v>
      </c>
      <c r="AZ87" s="4">
        <v>1.0172882370547739E10</v>
      </c>
      <c r="BA87" s="4">
        <v>1.2795076469009928E10</v>
      </c>
      <c r="BB87" s="4">
        <v>1.0766836276563902E10</v>
      </c>
      <c r="BC87" s="4">
        <v>1.2243505582674072E10</v>
      </c>
      <c r="BD87" s="4">
        <v>1.5107441446783278E10</v>
      </c>
      <c r="BE87" s="4">
        <v>1.6488403076364077E10</v>
      </c>
      <c r="BF87" s="4">
        <v>1.7189551520981125E10</v>
      </c>
      <c r="BG87" s="4">
        <v>1.762700345472051E10</v>
      </c>
      <c r="BH87" s="4">
        <v>1.495395055744062E10</v>
      </c>
      <c r="BI87" s="4">
        <v>1.514175856678075E10</v>
      </c>
      <c r="BJ87" s="4">
        <v>1.6242916915720263E10</v>
      </c>
      <c r="BK87" s="4">
        <v>1.7599700090762005E10</v>
      </c>
      <c r="BL87" s="4">
        <v>1.747725556225826E10</v>
      </c>
      <c r="BM87" s="4">
        <v>1.5891688903184303E10</v>
      </c>
    </row>
    <row r="88" ht="12.75" customHeight="1">
      <c r="A88" s="4" t="s">
        <v>610</v>
      </c>
      <c r="B88" s="4" t="s">
        <v>611</v>
      </c>
      <c r="C88" s="4" t="s">
        <v>445</v>
      </c>
      <c r="D88" s="4" t="s">
        <v>446</v>
      </c>
      <c r="E88" s="4">
        <v>1.2172300382678075E9</v>
      </c>
      <c r="F88" s="4">
        <v>1.3026742641991496E9</v>
      </c>
      <c r="G88" s="4">
        <v>1.38251559006942E9</v>
      </c>
      <c r="H88" s="4">
        <v>1.540797516794693E9</v>
      </c>
      <c r="I88" s="4">
        <v>1.7312961188711278E9</v>
      </c>
      <c r="J88" s="4">
        <v>2.0534628723827455E9</v>
      </c>
      <c r="K88" s="4">
        <v>2.1263005731766763E9</v>
      </c>
      <c r="L88" s="4">
        <v>1.7471875392071671E9</v>
      </c>
      <c r="M88" s="4">
        <v>1.6669101662889972E9</v>
      </c>
      <c r="N88" s="4">
        <v>1.962051319261343E9</v>
      </c>
      <c r="O88" s="4">
        <v>2.215029450380497E9</v>
      </c>
      <c r="P88" s="4">
        <v>2.4171077082531657E9</v>
      </c>
      <c r="Q88" s="4">
        <v>2.1122929446414168E9</v>
      </c>
      <c r="R88" s="4">
        <v>2.4654929577464786E9</v>
      </c>
      <c r="S88" s="4">
        <v>2.8944099378881984E9</v>
      </c>
      <c r="T88" s="4">
        <v>2.8101063829787235E9</v>
      </c>
      <c r="U88" s="4">
        <v>2.7652542372881355E9</v>
      </c>
      <c r="V88" s="4">
        <v>3.189428571428571E9</v>
      </c>
      <c r="W88" s="4">
        <v>3.662478184991274E9</v>
      </c>
      <c r="X88" s="4">
        <v>4.02022792022792E9</v>
      </c>
      <c r="Y88" s="4">
        <v>4.445228215767634E9</v>
      </c>
      <c r="Z88" s="4">
        <v>4.2224416149743247E9</v>
      </c>
      <c r="AA88" s="4">
        <v>4.035994397759104E9</v>
      </c>
      <c r="AB88" s="4">
        <v>4.057275042829034E9</v>
      </c>
      <c r="AC88" s="4">
        <v>4.412279843444227E9</v>
      </c>
      <c r="AD88" s="4">
        <v>4.50434214943471E9</v>
      </c>
      <c r="AE88" s="4">
        <v>5.727602644714723E9</v>
      </c>
      <c r="AF88" s="4">
        <v>5.074829931972789E9</v>
      </c>
      <c r="AG88" s="4">
        <v>5.197840979134165E9</v>
      </c>
      <c r="AH88" s="4">
        <v>5.251764264268021E9</v>
      </c>
      <c r="AI88" s="4">
        <v>5.889174825487001E9</v>
      </c>
      <c r="AJ88" s="4">
        <v>6.596546195652174E9</v>
      </c>
      <c r="AK88" s="4">
        <v>6.413901601830664E9</v>
      </c>
      <c r="AL88" s="4">
        <v>5.966255778120185E9</v>
      </c>
      <c r="AM88" s="4">
        <v>5.444560669456067E9</v>
      </c>
      <c r="AN88" s="4">
        <v>6.465137614678899E9</v>
      </c>
      <c r="AO88" s="4">
        <v>6.934984709480122E9</v>
      </c>
      <c r="AP88" s="4">
        <v>6.89130859375E9</v>
      </c>
      <c r="AQ88" s="4">
        <v>7.480968858131488E9</v>
      </c>
      <c r="AR88" s="4">
        <v>7.719354838709678E9</v>
      </c>
      <c r="AS88" s="4">
        <v>4.983024408148284E9</v>
      </c>
      <c r="AT88" s="4">
        <v>5.314909953929917E9</v>
      </c>
      <c r="AU88" s="4">
        <v>6.166330136294801E9</v>
      </c>
      <c r="AV88" s="4">
        <v>7.632406552838025E9</v>
      </c>
      <c r="AW88" s="4">
        <v>8.88136853807671E9</v>
      </c>
      <c r="AX88" s="4">
        <v>1.0744675209898365E10</v>
      </c>
      <c r="AY88" s="4">
        <v>2.0440893017156593E10</v>
      </c>
      <c r="AZ88" s="4">
        <v>2.482784494960326E10</v>
      </c>
      <c r="BA88" s="4">
        <v>2.8678701891095695E10</v>
      </c>
      <c r="BB88" s="4">
        <v>2.604810818505338E10</v>
      </c>
      <c r="BC88" s="4">
        <v>3.2197272797202797E10</v>
      </c>
      <c r="BD88" s="4">
        <v>3.933731480994344E10</v>
      </c>
      <c r="BE88" s="4">
        <v>4.127095473724588E10</v>
      </c>
      <c r="BF88" s="4">
        <v>6.282304369921873E10</v>
      </c>
      <c r="BG88" s="4">
        <v>5.1717482623913216E10</v>
      </c>
      <c r="BH88" s="4">
        <v>4.749890669161821E10</v>
      </c>
      <c r="BI88" s="4">
        <v>5.4499451834106094E10</v>
      </c>
      <c r="BJ88" s="4">
        <v>5.8845211998345474E10</v>
      </c>
      <c r="BK88" s="4">
        <v>6.531595512280766E10</v>
      </c>
      <c r="BL88" s="4">
        <v>6.723429258276058E10</v>
      </c>
      <c r="BM88" s="4">
        <v>7.235442886490323E10</v>
      </c>
    </row>
    <row r="89" ht="12.75" customHeight="1">
      <c r="A89" s="4" t="s">
        <v>612</v>
      </c>
      <c r="B89" s="4" t="s">
        <v>613</v>
      </c>
      <c r="C89" s="4" t="s">
        <v>445</v>
      </c>
      <c r="D89" s="4" t="s">
        <v>446</v>
      </c>
    </row>
    <row r="90" ht="12.75" customHeight="1">
      <c r="A90" s="4" t="s">
        <v>614</v>
      </c>
      <c r="B90" s="4" t="s">
        <v>615</v>
      </c>
      <c r="C90" s="4" t="s">
        <v>445</v>
      </c>
      <c r="D90" s="4" t="s">
        <v>446</v>
      </c>
      <c r="AE90" s="4">
        <v>1.9951867207473328E9</v>
      </c>
      <c r="AF90" s="4">
        <v>2.041538039577267E9</v>
      </c>
      <c r="AG90" s="4">
        <v>2.38429598238433E9</v>
      </c>
      <c r="AH90" s="4">
        <v>2.432029433826793E9</v>
      </c>
      <c r="AI90" s="4">
        <v>2.6667506858494983E9</v>
      </c>
      <c r="AJ90" s="4">
        <v>3.015058138925615E9</v>
      </c>
      <c r="AK90" s="4">
        <v>3.2846205432298155E9</v>
      </c>
      <c r="AL90" s="4">
        <v>3.2790966062135844E9</v>
      </c>
      <c r="AM90" s="4">
        <v>3.383092827586602E9</v>
      </c>
      <c r="AN90" s="4">
        <v>3.693710532911914E9</v>
      </c>
      <c r="AO90" s="4">
        <v>3.868968301918514E9</v>
      </c>
      <c r="AP90" s="4">
        <v>3.783700461643594E9</v>
      </c>
      <c r="AQ90" s="4">
        <v>3.588375476762483E9</v>
      </c>
      <c r="AR90" s="4">
        <v>3.4612825431257706E9</v>
      </c>
      <c r="AS90" s="4">
        <v>2.9953611406321673E9</v>
      </c>
      <c r="AT90" s="4">
        <v>2.8294359565156293E9</v>
      </c>
      <c r="AU90" s="4">
        <v>2.9501986489519057E9</v>
      </c>
      <c r="AV90" s="4">
        <v>3.446441698007382E9</v>
      </c>
      <c r="AW90" s="4">
        <v>3.6354581326531696E9</v>
      </c>
      <c r="AX90" s="4">
        <v>2.937071767255756E9</v>
      </c>
      <c r="AY90" s="4">
        <v>4.220019242751833E9</v>
      </c>
      <c r="AZ90" s="4">
        <v>6.281917655892415E9</v>
      </c>
      <c r="BA90" s="4">
        <v>6.964179193843762E9</v>
      </c>
      <c r="BB90" s="4">
        <v>6.716904568757692E9</v>
      </c>
      <c r="BC90" s="4">
        <v>6.853467857619597E9</v>
      </c>
      <c r="BD90" s="4">
        <v>6.785137172765169E9</v>
      </c>
      <c r="BE90" s="4">
        <v>7.63804525443072E9</v>
      </c>
      <c r="BF90" s="4">
        <v>8.376613843274754E9</v>
      </c>
      <c r="BG90" s="4">
        <v>8.778473614549713E9</v>
      </c>
      <c r="BH90" s="4">
        <v>8.794202443677536E9</v>
      </c>
      <c r="BI90" s="4">
        <v>8.595955581212664E9</v>
      </c>
      <c r="BJ90" s="4">
        <v>1.0324668266595018E10</v>
      </c>
      <c r="BK90" s="4">
        <v>1.1857030336527449E10</v>
      </c>
      <c r="BL90" s="4">
        <v>1.3513809258208292E10</v>
      </c>
      <c r="BM90" s="4">
        <v>1.56810509171588E10</v>
      </c>
    </row>
    <row r="91" ht="12.75" customHeight="1">
      <c r="A91" s="4" t="s">
        <v>616</v>
      </c>
      <c r="B91" s="4" t="s">
        <v>617</v>
      </c>
      <c r="C91" s="4" t="s">
        <v>445</v>
      </c>
      <c r="D91" s="4" t="s">
        <v>446</v>
      </c>
      <c r="K91" s="4">
        <v>4.421235369882959E7</v>
      </c>
      <c r="L91" s="4">
        <v>4.669536315588732E7</v>
      </c>
      <c r="M91" s="4">
        <v>4.116065857053713E7</v>
      </c>
      <c r="N91" s="4">
        <v>4.51687226995632E7</v>
      </c>
      <c r="O91" s="4">
        <v>5.2296836749387994E7</v>
      </c>
      <c r="P91" s="4">
        <v>5.572860897498296E7</v>
      </c>
      <c r="Q91" s="4">
        <v>5.916154499575276E7</v>
      </c>
      <c r="R91" s="4">
        <v>7.518796992481203E7</v>
      </c>
      <c r="S91" s="4">
        <v>9.579753346192062E7</v>
      </c>
      <c r="T91" s="4">
        <v>1.151825221238938E8</v>
      </c>
      <c r="U91" s="4">
        <v>1.1218946848182595E8</v>
      </c>
      <c r="V91" s="4">
        <v>1.3809424334932402E8</v>
      </c>
      <c r="W91" s="4">
        <v>1.7183679340269452E8</v>
      </c>
      <c r="X91" s="4">
        <v>2.0711438254607072E8</v>
      </c>
      <c r="Y91" s="4">
        <v>2.410807088901801E8</v>
      </c>
      <c r="Z91" s="4">
        <v>2.1876444578434327E8</v>
      </c>
      <c r="AA91" s="4">
        <v>2.1605149595981658E8</v>
      </c>
      <c r="AB91" s="4">
        <v>2.1344656257106042E8</v>
      </c>
      <c r="AC91" s="4">
        <v>1.773388019307497E8</v>
      </c>
      <c r="AD91" s="4">
        <v>2.2572485169110662E8</v>
      </c>
      <c r="AE91" s="4">
        <v>1.8564620938628158E8</v>
      </c>
      <c r="AF91" s="4">
        <v>2.206264842248106E8</v>
      </c>
      <c r="AG91" s="4">
        <v>2.6667312622980145E8</v>
      </c>
      <c r="AH91" s="4">
        <v>2.8411969249432987E8</v>
      </c>
      <c r="AI91" s="4">
        <v>3.1708337352455896E8</v>
      </c>
      <c r="AJ91" s="4">
        <v>6.903143213749986E8</v>
      </c>
      <c r="AK91" s="4">
        <v>7.142554605033894E8</v>
      </c>
      <c r="AL91" s="4">
        <v>7.550425480558238E8</v>
      </c>
      <c r="AM91" s="4">
        <v>7.464916925838569E8</v>
      </c>
      <c r="AN91" s="4">
        <v>7.859969824921681E8</v>
      </c>
      <c r="AO91" s="4">
        <v>8.482371085616298E8</v>
      </c>
      <c r="AP91" s="4">
        <v>8.0363074253446E8</v>
      </c>
      <c r="AQ91" s="4">
        <v>8.402852646315453E8</v>
      </c>
      <c r="AR91" s="4">
        <v>8.147234600837202E8</v>
      </c>
      <c r="AS91" s="4">
        <v>7.829154024210955E8</v>
      </c>
      <c r="AT91" s="4">
        <v>6.874088046305268E8</v>
      </c>
      <c r="AU91" s="4">
        <v>5.782360351042786E8</v>
      </c>
      <c r="AV91" s="4">
        <v>4.8703882161195916E8</v>
      </c>
      <c r="AW91" s="4">
        <v>9.619001068927509E8</v>
      </c>
      <c r="AX91" s="4">
        <v>1.0277022543866403E9</v>
      </c>
      <c r="AY91" s="4">
        <v>1.054113426709471E9</v>
      </c>
      <c r="AZ91" s="4">
        <v>1.279704744827808E9</v>
      </c>
      <c r="BA91" s="4">
        <v>1.5617634370324976E9</v>
      </c>
      <c r="BB91" s="4">
        <v>1.4501403859722867E9</v>
      </c>
      <c r="BC91" s="4">
        <v>1.5432923925460517E9</v>
      </c>
      <c r="BD91" s="4">
        <v>1.4096945539093392E9</v>
      </c>
      <c r="BE91" s="4">
        <v>1.4150062380950897E9</v>
      </c>
      <c r="BF91" s="4">
        <v>1.3756089561038556E9</v>
      </c>
      <c r="BG91" s="4">
        <v>1.2294606019217408E9</v>
      </c>
      <c r="BH91" s="4">
        <v>1.378176868315681E9</v>
      </c>
      <c r="BI91" s="4">
        <v>1.4845798443714335E9</v>
      </c>
      <c r="BJ91" s="4">
        <v>1.5049097532874622E9</v>
      </c>
      <c r="BK91" s="4">
        <v>1.670670668593905E9</v>
      </c>
      <c r="BL91" s="4">
        <v>1.8260737398252184E9</v>
      </c>
      <c r="BM91" s="4">
        <v>1.9019301576452816E9</v>
      </c>
    </row>
    <row r="92" ht="12.75" customHeight="1">
      <c r="A92" s="4" t="s">
        <v>618</v>
      </c>
      <c r="B92" s="4" t="s">
        <v>619</v>
      </c>
      <c r="C92" s="4" t="s">
        <v>445</v>
      </c>
      <c r="D92" s="4" t="s">
        <v>446</v>
      </c>
      <c r="O92" s="4">
        <v>7.87335948411852E7</v>
      </c>
      <c r="P92" s="4">
        <v>7.854005713724715E7</v>
      </c>
      <c r="Q92" s="4">
        <v>8.770282856516409E7</v>
      </c>
      <c r="R92" s="4">
        <v>8.93742372881356E7</v>
      </c>
      <c r="S92" s="4">
        <v>9.877532894736843E7</v>
      </c>
      <c r="T92" s="4">
        <v>1.08985740155434E8</v>
      </c>
      <c r="U92" s="4">
        <v>1.1238648900567651E8</v>
      </c>
      <c r="V92" s="4">
        <v>1.1497120720538434E8</v>
      </c>
      <c r="W92" s="4">
        <v>1.2266685878962538E8</v>
      </c>
      <c r="X92" s="4">
        <v>1.1853787513304359E8</v>
      </c>
      <c r="Y92" s="4">
        <v>1.1065383072270396E8</v>
      </c>
      <c r="Z92" s="4">
        <v>1.547319696969697E8</v>
      </c>
      <c r="AA92" s="4">
        <v>1.655236345037176E8</v>
      </c>
      <c r="AB92" s="4">
        <v>1.6357753832631403E8</v>
      </c>
      <c r="AC92" s="4">
        <v>1.3847890062860888E8</v>
      </c>
      <c r="AD92" s="4">
        <v>1.4385625312724775E8</v>
      </c>
      <c r="AE92" s="4">
        <v>1.3022501875115098E8</v>
      </c>
      <c r="AF92" s="4">
        <v>1.7383636201067728E8</v>
      </c>
      <c r="AG92" s="4">
        <v>1.6445812031417578E8</v>
      </c>
      <c r="AH92" s="4">
        <v>2.1314301644331634E8</v>
      </c>
      <c r="AI92" s="4">
        <v>2.4396199550978482E8</v>
      </c>
      <c r="AJ92" s="4">
        <v>2.5715037406971148E8</v>
      </c>
      <c r="AK92" s="4">
        <v>2.2631344374908602E8</v>
      </c>
      <c r="AL92" s="4">
        <v>2.368808216563877E8</v>
      </c>
      <c r="AM92" s="4">
        <v>2.356200435009272E8</v>
      </c>
      <c r="AN92" s="4">
        <v>2.5396692227819756E8</v>
      </c>
      <c r="AO92" s="4">
        <v>2.7041977941810745E8</v>
      </c>
      <c r="AP92" s="4">
        <v>2.685509982191974E8</v>
      </c>
      <c r="AQ92" s="4">
        <v>2.0645754449770302E8</v>
      </c>
      <c r="AR92" s="4">
        <v>2.2444666380054802E8</v>
      </c>
      <c r="AS92" s="4">
        <v>3.7109551004776067E8</v>
      </c>
      <c r="AT92" s="4">
        <v>3.9262138589457613E8</v>
      </c>
      <c r="AU92" s="4">
        <v>4.1780666707797974E8</v>
      </c>
      <c r="AV92" s="4">
        <v>4.7745859871073747E8</v>
      </c>
      <c r="AW92" s="4">
        <v>5.320629273824379E8</v>
      </c>
      <c r="AX92" s="4">
        <v>5.870290544446517E8</v>
      </c>
      <c r="AY92" s="4">
        <v>5.923656880520403E8</v>
      </c>
      <c r="AZ92" s="4">
        <v>6.969108109186629E8</v>
      </c>
      <c r="BA92" s="4">
        <v>8.681547085201794E8</v>
      </c>
      <c r="BB92" s="4">
        <v>8.301264699866083E8</v>
      </c>
      <c r="BC92" s="4">
        <v>8.498784242259864E8</v>
      </c>
      <c r="BD92" s="4">
        <v>1.099818651981141E9</v>
      </c>
      <c r="BE92" s="4">
        <v>9.892712296371624E8</v>
      </c>
      <c r="BF92" s="4">
        <v>1.046087417969158E9</v>
      </c>
      <c r="BG92" s="4">
        <v>1.0549156451965369E9</v>
      </c>
      <c r="BH92" s="4">
        <v>1.0482296294203922E9</v>
      </c>
      <c r="BI92" s="4">
        <v>1.1790049412290401E9</v>
      </c>
      <c r="BJ92" s="4">
        <v>1.350177127552304E9</v>
      </c>
      <c r="BK92" s="4">
        <v>1.504630120992751E9</v>
      </c>
      <c r="BL92" s="4">
        <v>1.4396384433813329E9</v>
      </c>
      <c r="BM92" s="4">
        <v>1.4317582429037538E9</v>
      </c>
    </row>
    <row r="93" ht="12.75" customHeight="1">
      <c r="A93" s="4" t="s">
        <v>620</v>
      </c>
      <c r="B93" s="4" t="s">
        <v>621</v>
      </c>
      <c r="C93" s="4" t="s">
        <v>445</v>
      </c>
      <c r="D93" s="4" t="s">
        <v>446</v>
      </c>
      <c r="G93" s="4">
        <v>9122751.453183454</v>
      </c>
      <c r="H93" s="4">
        <v>1.084009512836493E7</v>
      </c>
      <c r="I93" s="4">
        <v>1.2712471396021094E7</v>
      </c>
      <c r="J93" s="4">
        <v>6.4748333333333336E7</v>
      </c>
      <c r="K93" s="4">
        <v>6.911000000000001E7</v>
      </c>
      <c r="L93" s="4">
        <v>7.231744693271928E7</v>
      </c>
      <c r="M93" s="4">
        <v>6.751428571428572E7</v>
      </c>
      <c r="N93" s="4">
        <v>6.722571428571428E7</v>
      </c>
      <c r="O93" s="4">
        <v>6.6331428571428575E7</v>
      </c>
      <c r="P93" s="4">
        <v>6.4946954756798E7</v>
      </c>
      <c r="Q93" s="4">
        <v>6.542919823870797E7</v>
      </c>
      <c r="R93" s="4">
        <v>8.120322691383454E7</v>
      </c>
      <c r="S93" s="4">
        <v>9.415986270736909E7</v>
      </c>
      <c r="T93" s="4">
        <v>1.0429564338843696E8</v>
      </c>
      <c r="U93" s="4">
        <v>1.036530499379699E8</v>
      </c>
      <c r="V93" s="4">
        <v>1.0398752007582739E8</v>
      </c>
      <c r="Y93" s="4">
        <v>5.064288077375034E7</v>
      </c>
      <c r="Z93" s="4">
        <v>3.673142284569138E7</v>
      </c>
      <c r="AA93" s="4">
        <v>4.429464773347897E7</v>
      </c>
      <c r="AB93" s="4">
        <v>4.4442456947639965E7</v>
      </c>
      <c r="AC93" s="4">
        <v>5.03209144065688E7</v>
      </c>
      <c r="AD93" s="4">
        <v>6.2118564849542476E7</v>
      </c>
      <c r="AE93" s="4">
        <v>7.64073967552964E7</v>
      </c>
      <c r="AF93" s="4">
        <v>9.334584772703224E7</v>
      </c>
      <c r="AG93" s="4">
        <v>1.0053466329492673E8</v>
      </c>
      <c r="AH93" s="4">
        <v>8.826597458436035E7</v>
      </c>
      <c r="AI93" s="4">
        <v>1.121194065483309E8</v>
      </c>
      <c r="AJ93" s="4">
        <v>1.1090603207507509E8</v>
      </c>
      <c r="AK93" s="4">
        <v>1.3470718435554105E8</v>
      </c>
      <c r="AL93" s="4">
        <v>1.3604789615577763E8</v>
      </c>
      <c r="AM93" s="4">
        <v>1.0080700181392556E8</v>
      </c>
      <c r="AN93" s="4">
        <v>1.4185336825681502E8</v>
      </c>
      <c r="AO93" s="4">
        <v>2.324630364357591E8</v>
      </c>
      <c r="AP93" s="4">
        <v>4.423378494743771E8</v>
      </c>
      <c r="AQ93" s="4">
        <v>3.706876187173257E8</v>
      </c>
      <c r="AR93" s="4">
        <v>6.211178856685027E8</v>
      </c>
      <c r="AS93" s="4">
        <v>1.0459984964387157E9</v>
      </c>
      <c r="AT93" s="4">
        <v>1.4611390220295386E9</v>
      </c>
      <c r="AU93" s="4">
        <v>1.8067427422731116E9</v>
      </c>
      <c r="AV93" s="4">
        <v>2.484745935093289E9</v>
      </c>
      <c r="AW93" s="4">
        <v>4.410764338667325E9</v>
      </c>
      <c r="AX93" s="4">
        <v>8.217369092652238E9</v>
      </c>
      <c r="AY93" s="4">
        <v>1.008652869886043E10</v>
      </c>
      <c r="AZ93" s="4">
        <v>1.3071718758737305E10</v>
      </c>
      <c r="BA93" s="4">
        <v>1.9749893536320362E10</v>
      </c>
      <c r="BB93" s="4">
        <v>1.5027795173218706E10</v>
      </c>
      <c r="BC93" s="4">
        <v>1.6314443428940796E10</v>
      </c>
      <c r="BD93" s="4">
        <v>2.135734368189659E10</v>
      </c>
      <c r="BE93" s="4">
        <v>2.238834412399161E10</v>
      </c>
      <c r="BF93" s="4">
        <v>2.1948834290353775E10</v>
      </c>
      <c r="BG93" s="4">
        <v>2.1765453087479534E10</v>
      </c>
      <c r="BH93" s="4">
        <v>1.3185496881405462E10</v>
      </c>
      <c r="BI93" s="4">
        <v>1.1240808846692804E10</v>
      </c>
      <c r="BJ93" s="4">
        <v>1.2200913887641876E10</v>
      </c>
      <c r="BK93" s="4">
        <v>1.3097012189399487E10</v>
      </c>
      <c r="BL93" s="4">
        <v>1.1417278044985857E10</v>
      </c>
      <c r="BM93" s="4">
        <v>1.0021856754494387E10</v>
      </c>
    </row>
    <row r="94" ht="12.75" customHeight="1">
      <c r="A94" s="4" t="s">
        <v>622</v>
      </c>
      <c r="B94" s="4" t="s">
        <v>623</v>
      </c>
      <c r="C94" s="4" t="s">
        <v>445</v>
      </c>
      <c r="D94" s="4" t="s">
        <v>446</v>
      </c>
      <c r="E94" s="4">
        <v>4.335186016839422E9</v>
      </c>
      <c r="F94" s="4">
        <v>4.961400439317218E9</v>
      </c>
      <c r="G94" s="4">
        <v>5.213047711427045E9</v>
      </c>
      <c r="H94" s="4">
        <v>5.895278024092021E9</v>
      </c>
      <c r="I94" s="4">
        <v>6.669673257118299E9</v>
      </c>
      <c r="J94" s="4">
        <v>7.689154053358663E9</v>
      </c>
      <c r="K94" s="4">
        <v>8.59151794360129E9</v>
      </c>
      <c r="L94" s="4">
        <v>9.275600800356443E9</v>
      </c>
      <c r="M94" s="4">
        <v>1.0090675902536438E10</v>
      </c>
      <c r="N94" s="4">
        <v>1.1615657031238716E10</v>
      </c>
      <c r="O94" s="4">
        <v>1.3139863636363638E10</v>
      </c>
      <c r="P94" s="4">
        <v>1.459175E10</v>
      </c>
      <c r="Q94" s="4">
        <v>1.6885511363636364E10</v>
      </c>
      <c r="R94" s="4">
        <v>2.2347848101265823E10</v>
      </c>
      <c r="S94" s="4">
        <v>2.535130681818182E10</v>
      </c>
      <c r="T94" s="4">
        <v>2.852587672688629E10</v>
      </c>
      <c r="U94" s="4">
        <v>3.1152835820895523E10</v>
      </c>
      <c r="V94" s="4">
        <v>3.6176234967622574E10</v>
      </c>
      <c r="W94" s="4">
        <v>4.427020408163265E10</v>
      </c>
      <c r="X94" s="4">
        <v>5.4481876724931E10</v>
      </c>
      <c r="Y94" s="4">
        <v>5.682966426858514E10</v>
      </c>
      <c r="Z94" s="4">
        <v>5.234650676506765E10</v>
      </c>
      <c r="AA94" s="4">
        <v>5.4617989795918365E10</v>
      </c>
      <c r="AB94" s="4">
        <v>4.9428873839009285E10</v>
      </c>
      <c r="AC94" s="4">
        <v>4.802002418379686E10</v>
      </c>
      <c r="AD94" s="4">
        <v>4.782085122131754E10</v>
      </c>
      <c r="AE94" s="4">
        <v>5.637959347614411E10</v>
      </c>
      <c r="AF94" s="4">
        <v>6.565275037745345E10</v>
      </c>
      <c r="AG94" s="4">
        <v>7.626127792457362E10</v>
      </c>
      <c r="AH94" s="4">
        <v>7.916904322282837E10</v>
      </c>
      <c r="AI94" s="4">
        <v>9.789109200343938E10</v>
      </c>
      <c r="AJ94" s="4">
        <v>1.0514323237988408E11</v>
      </c>
      <c r="AK94" s="4">
        <v>1.1622467286378262E11</v>
      </c>
      <c r="AL94" s="4">
        <v>1.0880905915576695E11</v>
      </c>
      <c r="AM94" s="4">
        <v>1.1660180196629214E11</v>
      </c>
      <c r="AN94" s="4">
        <v>1.368783659361671E11</v>
      </c>
      <c r="AO94" s="4">
        <v>1.45861612400906E11</v>
      </c>
      <c r="AP94" s="4">
        <v>1.4315760014975665E11</v>
      </c>
      <c r="AQ94" s="4">
        <v>1.4442817248933472E11</v>
      </c>
      <c r="AR94" s="4">
        <v>1.4254072874493927E11</v>
      </c>
      <c r="AS94" s="4">
        <v>1.3013384558688042E11</v>
      </c>
      <c r="AT94" s="4">
        <v>1.3619135391498882E11</v>
      </c>
      <c r="AU94" s="4">
        <v>1.53830946734425E11</v>
      </c>
      <c r="AV94" s="4">
        <v>2.01924269751693E11</v>
      </c>
      <c r="AW94" s="4">
        <v>2.405212614849764E11</v>
      </c>
      <c r="AX94" s="4">
        <v>2.477830021141649E11</v>
      </c>
      <c r="AY94" s="4">
        <v>2.7331773679588507E11</v>
      </c>
      <c r="AZ94" s="4">
        <v>3.184979373117985E11</v>
      </c>
      <c r="BA94" s="4">
        <v>3.544608026951809E11</v>
      </c>
      <c r="BB94" s="4">
        <v>3.300002514587385E11</v>
      </c>
      <c r="BC94" s="4">
        <v>2.968353465702229E11</v>
      </c>
      <c r="BD94" s="4">
        <v>2.826256108924772E11</v>
      </c>
      <c r="BE94" s="4">
        <v>2.4205352923114642E11</v>
      </c>
      <c r="BF94" s="4">
        <v>2.384840460411776E11</v>
      </c>
      <c r="BG94" s="4">
        <v>2.3529547006717603E11</v>
      </c>
      <c r="BH94" s="4">
        <v>1.9531799437719653E11</v>
      </c>
      <c r="BI94" s="4">
        <v>1.927324742292176E11</v>
      </c>
      <c r="BJ94" s="4">
        <v>1.996308190543016E11</v>
      </c>
      <c r="BK94" s="4">
        <v>2.1214610754899612E11</v>
      </c>
      <c r="BL94" s="4">
        <v>2.053267245702271E11</v>
      </c>
      <c r="BM94" s="4">
        <v>1.8941010662001608E11</v>
      </c>
    </row>
    <row r="95" ht="12.75" customHeight="1">
      <c r="A95" s="4" t="s">
        <v>624</v>
      </c>
      <c r="B95" s="4" t="s">
        <v>625</v>
      </c>
      <c r="C95" s="4" t="s">
        <v>445</v>
      </c>
      <c r="D95" s="4" t="s">
        <v>446</v>
      </c>
      <c r="V95" s="4">
        <v>7.149449518518518E7</v>
      </c>
      <c r="W95" s="4">
        <v>8.832238629629628E7</v>
      </c>
      <c r="X95" s="4">
        <v>1.0224436222222221E8</v>
      </c>
      <c r="Y95" s="4">
        <v>1.1090045703703703E8</v>
      </c>
      <c r="Z95" s="4">
        <v>1.1565191888888888E8</v>
      </c>
      <c r="AA95" s="4">
        <v>1.2543558999999999E8</v>
      </c>
      <c r="AB95" s="4">
        <v>1.3180355222222221E8</v>
      </c>
      <c r="AC95" s="4">
        <v>1.4553331074074072E8</v>
      </c>
      <c r="AD95" s="4">
        <v>1.6772845518518516E8</v>
      </c>
      <c r="AE95" s="4">
        <v>1.8758952259259257E8</v>
      </c>
      <c r="AF95" s="4">
        <v>2.150095696296296E8</v>
      </c>
      <c r="AG95" s="4">
        <v>2.363575237037037E8</v>
      </c>
      <c r="AH95" s="4">
        <v>2.673276422222222E8</v>
      </c>
      <c r="AI95" s="4">
        <v>2.780987629629629E8</v>
      </c>
      <c r="AJ95" s="4">
        <v>3.007578888888889E8</v>
      </c>
      <c r="AK95" s="4">
        <v>3.101604444444444E8</v>
      </c>
      <c r="AL95" s="4">
        <v>3.098121851851852E8</v>
      </c>
      <c r="AM95" s="4">
        <v>3.251118148148148E8</v>
      </c>
      <c r="AN95" s="4">
        <v>3.421725185185185E8</v>
      </c>
      <c r="AO95" s="4">
        <v>3.669114444444444E8</v>
      </c>
      <c r="AP95" s="4">
        <v>3.921905925925926E8</v>
      </c>
      <c r="AQ95" s="4">
        <v>4.4590359259259254E8</v>
      </c>
      <c r="AR95" s="4">
        <v>4.820093703703703E8</v>
      </c>
      <c r="AS95" s="4">
        <v>5.200443703703703E8</v>
      </c>
      <c r="AT95" s="4">
        <v>5.2044418518518513E8</v>
      </c>
      <c r="AU95" s="4">
        <v>5.403369259259259E8</v>
      </c>
      <c r="AV95" s="4">
        <v>5.910184074074074E8</v>
      </c>
      <c r="AW95" s="4">
        <v>5.991185925925926E8</v>
      </c>
      <c r="AX95" s="4">
        <v>6.955555555555555E8</v>
      </c>
      <c r="AY95" s="4">
        <v>6.987006666666666E8</v>
      </c>
      <c r="AZ95" s="4">
        <v>7.586835925925926E8</v>
      </c>
      <c r="BA95" s="4">
        <v>8.25976037037037E8</v>
      </c>
      <c r="BB95" s="4">
        <v>7.712755555555555E8</v>
      </c>
      <c r="BC95" s="4">
        <v>7.710132592592592E8</v>
      </c>
      <c r="BD95" s="4">
        <v>7.786559259259259E8</v>
      </c>
      <c r="BE95" s="4">
        <v>7.998822592592592E8</v>
      </c>
      <c r="BF95" s="4">
        <v>8.42620111111111E8</v>
      </c>
      <c r="BG95" s="4">
        <v>9.114974074074074E8</v>
      </c>
      <c r="BH95" s="4">
        <v>9.970079259259259E8</v>
      </c>
      <c r="BI95" s="4">
        <v>1.0616312222222222E9</v>
      </c>
      <c r="BJ95" s="4">
        <v>1.1256851851851852E9</v>
      </c>
      <c r="BK95" s="4">
        <v>1.1686962962962961E9</v>
      </c>
      <c r="BL95" s="4">
        <v>1.2114037037037036E9</v>
      </c>
      <c r="BM95" s="4">
        <v>1.0892037037037036E9</v>
      </c>
    </row>
    <row r="96" ht="12.75" customHeight="1">
      <c r="A96" s="4" t="s">
        <v>626</v>
      </c>
      <c r="B96" s="4" t="s">
        <v>627</v>
      </c>
      <c r="C96" s="4" t="s">
        <v>445</v>
      </c>
      <c r="D96" s="4" t="s">
        <v>446</v>
      </c>
      <c r="O96" s="4">
        <v>6.952002666666667E7</v>
      </c>
      <c r="P96" s="4">
        <v>8.857095286885245E7</v>
      </c>
      <c r="Q96" s="4">
        <v>1.0610117565797994E8</v>
      </c>
      <c r="R96" s="4">
        <v>1.401537482436565E8</v>
      </c>
      <c r="S96" s="4">
        <v>1.6991894862918177E8</v>
      </c>
      <c r="T96" s="4">
        <v>2.1119430570299855E8</v>
      </c>
      <c r="U96" s="4">
        <v>2.407804135649297E8</v>
      </c>
      <c r="V96" s="4">
        <v>2.822693730010661E8</v>
      </c>
      <c r="W96" s="4">
        <v>3.55989047256374E8</v>
      </c>
      <c r="X96" s="4">
        <v>4.206424634099981E8</v>
      </c>
      <c r="Y96" s="4">
        <v>4.7605528841888607E8</v>
      </c>
      <c r="Z96" s="4">
        <v>4.3574697475924414E8</v>
      </c>
      <c r="AA96" s="4">
        <v>4.024050693677692E8</v>
      </c>
      <c r="AB96" s="4">
        <v>4.161837069436851E8</v>
      </c>
      <c r="AC96" s="4">
        <v>3.793716084429253E8</v>
      </c>
      <c r="AD96" s="4">
        <v>4.128760711184931E8</v>
      </c>
      <c r="AE96" s="4">
        <v>6.030156964528489E8</v>
      </c>
      <c r="AF96" s="4">
        <v>7.87392365831908E8</v>
      </c>
      <c r="AG96" s="4">
        <v>8.986110079477086E8</v>
      </c>
      <c r="AH96" s="4">
        <v>9.297967223878964E8</v>
      </c>
      <c r="AI96" s="4">
        <v>1.0189703648644282E9</v>
      </c>
      <c r="AJ96" s="4">
        <v>1.0164933948252951E9</v>
      </c>
      <c r="AK96" s="4">
        <v>1.037921836947698E9</v>
      </c>
      <c r="AL96" s="4">
        <v>9.272197288668857E8</v>
      </c>
      <c r="AM96" s="4">
        <v>1.0058799484325378E9</v>
      </c>
      <c r="AN96" s="4">
        <v>1.2089461659288876E9</v>
      </c>
      <c r="AO96" s="4">
        <v>1.197509786676324E9</v>
      </c>
      <c r="AP96" s="4">
        <v>1.072147778030131E9</v>
      </c>
      <c r="AQ96" s="4">
        <v>1.1498627029608405E9</v>
      </c>
      <c r="AR96" s="4">
        <v>1.131561595137754E9</v>
      </c>
      <c r="AS96" s="4">
        <v>1.0680308297559105E9</v>
      </c>
      <c r="AT96" s="4">
        <v>1.0861729225741336E9</v>
      </c>
      <c r="AU96" s="4">
        <v>1.1691387893143501E9</v>
      </c>
      <c r="AV96" s="4">
        <v>1.5587534344308333E9</v>
      </c>
      <c r="AW96" s="4">
        <v>1.8224866885880723E9</v>
      </c>
      <c r="AX96" s="4">
        <v>1.8498057329620304E9</v>
      </c>
      <c r="AY96" s="4">
        <v>2.013099482074393E9</v>
      </c>
      <c r="AZ96" s="4">
        <v>2.2498117089479585E9</v>
      </c>
      <c r="BA96" s="4">
        <v>2.4991075106412196E9</v>
      </c>
      <c r="BB96" s="4">
        <v>2.529948329571527E9</v>
      </c>
      <c r="BC96" s="4">
        <v>2.5031560605252395E9</v>
      </c>
      <c r="BD96" s="4">
        <v>2.6844673757147913E9</v>
      </c>
      <c r="BE96" s="4">
        <v>2.609667673716012E9</v>
      </c>
      <c r="BF96" s="4">
        <v>2.684952726884248E9</v>
      </c>
      <c r="BG96" s="4">
        <v>2.8420489977728286E9</v>
      </c>
      <c r="BH96" s="4">
        <v>2.49911562300272E9</v>
      </c>
      <c r="BI96" s="4">
        <v>2.7071467831305614E9</v>
      </c>
      <c r="BJ96" s="4">
        <v>2.826651925669024E9</v>
      </c>
      <c r="BK96" s="4">
        <v>3.051626389636715E9</v>
      </c>
    </row>
    <row r="97" ht="12.75" customHeight="1">
      <c r="A97" s="4" t="s">
        <v>628</v>
      </c>
      <c r="B97" s="4" t="s">
        <v>629</v>
      </c>
      <c r="C97" s="4" t="s">
        <v>445</v>
      </c>
      <c r="D97" s="4" t="s">
        <v>446</v>
      </c>
      <c r="E97" s="4">
        <v>1.0435998999999999E9</v>
      </c>
      <c r="F97" s="4">
        <v>1.0766999E9</v>
      </c>
      <c r="G97" s="4">
        <v>1.1436E9</v>
      </c>
      <c r="H97" s="4">
        <v>1.2628E9</v>
      </c>
      <c r="I97" s="4">
        <v>1.2990999E9</v>
      </c>
      <c r="J97" s="4">
        <v>1.3313999E9</v>
      </c>
      <c r="K97" s="4">
        <v>1.3907E9</v>
      </c>
      <c r="L97" s="4">
        <v>1.4535E9</v>
      </c>
      <c r="M97" s="4">
        <v>1.6105E9</v>
      </c>
      <c r="N97" s="4">
        <v>1.7153999E9</v>
      </c>
      <c r="O97" s="4">
        <v>1.904E9</v>
      </c>
      <c r="P97" s="4">
        <v>1.9848E9</v>
      </c>
      <c r="Q97" s="4">
        <v>2.1013000000000002E9</v>
      </c>
      <c r="R97" s="4">
        <v>2.5692001E9</v>
      </c>
      <c r="S97" s="4">
        <v>3.1614999E9</v>
      </c>
      <c r="T97" s="4">
        <v>3.6459E9</v>
      </c>
      <c r="U97" s="4">
        <v>4.3653002E9</v>
      </c>
      <c r="V97" s="4">
        <v>5.4805002E9</v>
      </c>
      <c r="W97" s="4">
        <v>6.0706002E9</v>
      </c>
      <c r="X97" s="4">
        <v>6.9026002E9</v>
      </c>
      <c r="Y97" s="4">
        <v>7.8787E9</v>
      </c>
      <c r="Z97" s="4">
        <v>8.6075003E9</v>
      </c>
      <c r="AA97" s="4">
        <v>8.7169997E9</v>
      </c>
      <c r="AB97" s="4">
        <v>9.0500004E9</v>
      </c>
      <c r="AC97" s="4">
        <v>9.4700001E9</v>
      </c>
      <c r="AD97" s="4">
        <v>9.721652086956522E9</v>
      </c>
      <c r="AE97" s="4">
        <v>7.231963515981735E9</v>
      </c>
      <c r="AF97" s="4">
        <v>7.08439984E9</v>
      </c>
      <c r="AG97" s="4">
        <v>7.841602824427481E9</v>
      </c>
      <c r="AH97" s="4">
        <v>8.410724360795455E9</v>
      </c>
      <c r="AI97" s="4">
        <v>7.650125217352534E9</v>
      </c>
      <c r="AJ97" s="4">
        <v>9.406097735091173E9</v>
      </c>
      <c r="AK97" s="4">
        <v>1.0440842165319305E10</v>
      </c>
      <c r="AL97" s="4">
        <v>1.1399942453064556E10</v>
      </c>
      <c r="AM97" s="4">
        <v>1.2983235568229239E10</v>
      </c>
      <c r="AN97" s="4">
        <v>1.4655404433277115E10</v>
      </c>
      <c r="AO97" s="4">
        <v>1.5674835615313896E10</v>
      </c>
      <c r="AP97" s="4">
        <v>1.7790026221613865E10</v>
      </c>
      <c r="AQ97" s="4">
        <v>1.939549199299387E10</v>
      </c>
      <c r="AR97" s="4">
        <v>1.8318412251364197E10</v>
      </c>
      <c r="AS97" s="4">
        <v>1.9288827158903545E10</v>
      </c>
      <c r="AT97" s="4">
        <v>1.8405203853103607E10</v>
      </c>
      <c r="AU97" s="4">
        <v>2.044420599102497E10</v>
      </c>
      <c r="AV97" s="4">
        <v>2.1576351798914482E10</v>
      </c>
      <c r="AW97" s="4">
        <v>2.357728622664066E10</v>
      </c>
      <c r="AX97" s="4">
        <v>2.678354366706402E10</v>
      </c>
      <c r="AY97" s="4">
        <v>2.9744368110909428E10</v>
      </c>
      <c r="AZ97" s="4">
        <v>3.3567868322625206E10</v>
      </c>
      <c r="BA97" s="4">
        <v>3.8503862830687836E10</v>
      </c>
      <c r="BB97" s="4">
        <v>3.712594356498726E10</v>
      </c>
      <c r="BC97" s="4">
        <v>4.0676432028593414E10</v>
      </c>
      <c r="BD97" s="4">
        <v>4.687611465049965E10</v>
      </c>
      <c r="BE97" s="4">
        <v>4.959396114174837E10</v>
      </c>
      <c r="BF97" s="4">
        <v>5.299654070359434E10</v>
      </c>
      <c r="BG97" s="4">
        <v>5.7852399963787796E10</v>
      </c>
      <c r="BH97" s="4">
        <v>6.2186186575743324E10</v>
      </c>
      <c r="BI97" s="4">
        <v>6.60537250490138E10</v>
      </c>
      <c r="BJ97" s="4">
        <v>7.165413437852992E10</v>
      </c>
      <c r="BK97" s="4">
        <v>7.320858375891052E10</v>
      </c>
      <c r="BL97" s="4">
        <v>7.702001520132005E10</v>
      </c>
      <c r="BM97" s="4">
        <v>7.76046321705853E10</v>
      </c>
    </row>
    <row r="98" ht="12.75" customHeight="1">
      <c r="A98" s="4" t="s">
        <v>630</v>
      </c>
      <c r="B98" s="4" t="s">
        <v>631</v>
      </c>
      <c r="C98" s="4" t="s">
        <v>445</v>
      </c>
      <c r="D98" s="4" t="s">
        <v>446</v>
      </c>
      <c r="AU98" s="4">
        <v>3.394E9</v>
      </c>
      <c r="AV98" s="4">
        <v>3.569E9</v>
      </c>
      <c r="AW98" s="4">
        <v>3.869E9</v>
      </c>
      <c r="AX98" s="4">
        <v>4.213E9</v>
      </c>
      <c r="AY98" s="4">
        <v>4.238E9</v>
      </c>
      <c r="AZ98" s="4">
        <v>4.397E9</v>
      </c>
      <c r="BA98" s="4">
        <v>4.658E9</v>
      </c>
      <c r="BB98" s="4">
        <v>4.828E9</v>
      </c>
      <c r="BC98" s="4">
        <v>4.949E9</v>
      </c>
      <c r="BD98" s="4">
        <v>4.984E9</v>
      </c>
      <c r="BE98" s="4">
        <v>5.265E9</v>
      </c>
      <c r="BF98" s="4">
        <v>5.399E9</v>
      </c>
      <c r="BG98" s="4">
        <v>5.61E9</v>
      </c>
      <c r="BH98" s="4">
        <v>5.799E9</v>
      </c>
      <c r="BI98" s="4">
        <v>5.901E9</v>
      </c>
      <c r="BJ98" s="4">
        <v>6.013E9</v>
      </c>
      <c r="BK98" s="4">
        <v>6.051E9</v>
      </c>
      <c r="BL98" s="4">
        <v>6.311E9</v>
      </c>
    </row>
    <row r="99" ht="12.75" customHeight="1">
      <c r="A99" s="4" t="s">
        <v>632</v>
      </c>
      <c r="B99" s="4" t="s">
        <v>633</v>
      </c>
      <c r="C99" s="4" t="s">
        <v>445</v>
      </c>
      <c r="D99" s="4" t="s">
        <v>446</v>
      </c>
      <c r="E99" s="4">
        <v>1.7021524820626494E8</v>
      </c>
      <c r="F99" s="4">
        <v>1.8584845126290616E8</v>
      </c>
      <c r="G99" s="4">
        <v>1.9494837543020475E8</v>
      </c>
      <c r="H99" s="4">
        <v>1.757568686927609E8</v>
      </c>
      <c r="I99" s="4">
        <v>1.9477337688852593E8</v>
      </c>
      <c r="J99" s="4">
        <v>2.1323529411764705E8</v>
      </c>
      <c r="K99" s="4">
        <v>2.287058823529412E8</v>
      </c>
      <c r="L99" s="4">
        <v>2.501764705882353E8</v>
      </c>
      <c r="M99" s="4">
        <v>2.2975E8</v>
      </c>
      <c r="N99" s="4">
        <v>2.493E8</v>
      </c>
      <c r="O99" s="4">
        <v>2.678E8</v>
      </c>
      <c r="P99" s="4">
        <v>2.8205E8</v>
      </c>
      <c r="Q99" s="4">
        <v>2.8538095238095236E8</v>
      </c>
      <c r="R99" s="4">
        <v>3.0704761904761904E8</v>
      </c>
      <c r="S99" s="4">
        <v>4.3395454545454544E8</v>
      </c>
      <c r="T99" s="4">
        <v>4.947916666666667E8</v>
      </c>
      <c r="U99" s="4">
        <v>4.5444E8</v>
      </c>
      <c r="V99" s="4">
        <v>4.4988E8</v>
      </c>
      <c r="W99" s="4">
        <v>5.0708E8</v>
      </c>
      <c r="X99" s="4">
        <v>5.3044E8</v>
      </c>
      <c r="Y99" s="4">
        <v>6.032E8</v>
      </c>
      <c r="Z99" s="4">
        <v>5.703571071428572E8</v>
      </c>
      <c r="AA99" s="4">
        <v>4.82E8</v>
      </c>
      <c r="AB99" s="4">
        <v>4.893333333333333E8</v>
      </c>
      <c r="AC99" s="4">
        <v>4.376316052631579E8</v>
      </c>
      <c r="AD99" s="4">
        <v>4.534883720930233E8</v>
      </c>
      <c r="AE99" s="4">
        <v>5.0465113953488374E8</v>
      </c>
      <c r="AF99" s="4">
        <v>3.545918469387755E8</v>
      </c>
      <c r="AG99" s="4">
        <v>4.1379999E8</v>
      </c>
      <c r="AH99" s="4">
        <v>3.797793897058824E8</v>
      </c>
      <c r="AI99" s="4">
        <v>3.9658226329113925E8</v>
      </c>
      <c r="AJ99" s="4">
        <v>3.485330948121646E8</v>
      </c>
      <c r="AK99" s="4">
        <v>3.7357314148681056E8</v>
      </c>
      <c r="AL99" s="4">
        <v>4.541013824884793E8</v>
      </c>
      <c r="AM99" s="4">
        <v>5.408749342010123E8</v>
      </c>
      <c r="AN99" s="4">
        <v>6.21626785915493E8</v>
      </c>
      <c r="AO99" s="4">
        <v>7.054060014245014E8</v>
      </c>
      <c r="AP99" s="4">
        <v>7.491380095645396E8</v>
      </c>
      <c r="AQ99" s="4">
        <v>7.175306831695666E8</v>
      </c>
      <c r="AR99" s="4">
        <v>6.94754988258295E8</v>
      </c>
      <c r="AS99" s="4">
        <v>7.126678967275119E8</v>
      </c>
      <c r="AT99" s="4">
        <v>7.121675756242766E8</v>
      </c>
      <c r="AU99" s="4">
        <v>7.261314347153385E8</v>
      </c>
      <c r="AV99" s="4">
        <v>7.430640767945665E8</v>
      </c>
      <c r="AW99" s="4">
        <v>7.878143791838433E8</v>
      </c>
      <c r="AX99" s="4">
        <v>8.248805503439649E8</v>
      </c>
      <c r="AY99" s="4">
        <v>2.3798183829990263E9</v>
      </c>
      <c r="AZ99" s="4">
        <v>2.7309689139970107E9</v>
      </c>
      <c r="BA99" s="4">
        <v>3.0251893992617216E9</v>
      </c>
      <c r="BB99" s="4">
        <v>3.165661864615573E9</v>
      </c>
      <c r="BC99" s="4">
        <v>3.4329133532780533E9</v>
      </c>
      <c r="BD99" s="4">
        <v>3.691384743322857E9</v>
      </c>
      <c r="BE99" s="4">
        <v>4.063090016160684E9</v>
      </c>
      <c r="BF99" s="4">
        <v>4.167801802791802E9</v>
      </c>
      <c r="BG99" s="4">
        <v>4.1276643358269253E9</v>
      </c>
      <c r="BH99" s="4">
        <v>4.2798403616833415E9</v>
      </c>
      <c r="BI99" s="4">
        <v>4.482697336561744E9</v>
      </c>
      <c r="BJ99" s="4">
        <v>4.748174334190189E9</v>
      </c>
      <c r="BK99" s="4">
        <v>4.787635821461159E9</v>
      </c>
      <c r="BL99" s="4">
        <v>5.1737595275070505E9</v>
      </c>
      <c r="BM99" s="4">
        <v>5.47125659472422E9</v>
      </c>
    </row>
    <row r="100" ht="12.75" customHeight="1">
      <c r="A100" s="4" t="s">
        <v>634</v>
      </c>
      <c r="B100" s="4" t="s">
        <v>635</v>
      </c>
      <c r="C100" s="4" t="s">
        <v>445</v>
      </c>
      <c r="D100" s="4" t="s">
        <v>446</v>
      </c>
      <c r="E100" s="4">
        <v>1.0659488435926E12</v>
      </c>
      <c r="F100" s="4">
        <v>1.1283195639086667E12</v>
      </c>
      <c r="G100" s="4">
        <v>1.217987853620265E12</v>
      </c>
      <c r="H100" s="4">
        <v>1.3120493483282842E12</v>
      </c>
      <c r="I100" s="4">
        <v>1.432139276432109E12</v>
      </c>
      <c r="J100" s="4">
        <v>1.555232129585113E12</v>
      </c>
      <c r="K100" s="4">
        <v>1.7061065623314004E12</v>
      </c>
      <c r="L100" s="4">
        <v>1.8304630351892742E12</v>
      </c>
      <c r="M100" s="4">
        <v>1.9850109116229211E12</v>
      </c>
      <c r="N100" s="4">
        <v>2.1839230173287903E12</v>
      </c>
      <c r="O100" s="4">
        <v>2.3860289218889106E12</v>
      </c>
      <c r="P100" s="4">
        <v>2.6488874255509233E12</v>
      </c>
      <c r="Q100" s="4">
        <v>3.0727602360529517E12</v>
      </c>
      <c r="R100" s="4">
        <v>3.7180344767967056E12</v>
      </c>
      <c r="S100" s="4">
        <v>4.1920398116899644E12</v>
      </c>
      <c r="T100" s="4">
        <v>4.6775903354597295E12</v>
      </c>
      <c r="U100" s="4">
        <v>5.09715109073665E12</v>
      </c>
      <c r="V100" s="4">
        <v>5.772450805430536E12</v>
      </c>
      <c r="W100" s="4">
        <v>6.917011010225209E12</v>
      </c>
      <c r="X100" s="4">
        <v>7.997577035608065E12</v>
      </c>
      <c r="Y100" s="4">
        <v>8.932268169520139E12</v>
      </c>
      <c r="Z100" s="4">
        <v>9.067177174698717E12</v>
      </c>
      <c r="AA100" s="4">
        <v>8.982298086329498E12</v>
      </c>
      <c r="AB100" s="4">
        <v>9.274371365636732E12</v>
      </c>
      <c r="AC100" s="4">
        <v>9.674203914142312E12</v>
      </c>
      <c r="AD100" s="4">
        <v>1.0157908243103793E13</v>
      </c>
      <c r="AE100" s="4">
        <v>1.2335124331783588E13</v>
      </c>
      <c r="AF100" s="4">
        <v>1.429742857600767E13</v>
      </c>
      <c r="AG100" s="4">
        <v>1.610151093724003E13</v>
      </c>
      <c r="AH100" s="4">
        <v>1.6848731322432117E13</v>
      </c>
      <c r="AI100" s="4">
        <v>1.8936732950533688E13</v>
      </c>
      <c r="AJ100" s="4">
        <v>2.0037666890721273E13</v>
      </c>
      <c r="AK100" s="4">
        <v>2.1558824096199188E13</v>
      </c>
      <c r="AL100" s="4">
        <v>2.1724096572045645E13</v>
      </c>
      <c r="AM100" s="4">
        <v>2.329072659357364E13</v>
      </c>
      <c r="AN100" s="4">
        <v>2.5864261896212727E13</v>
      </c>
      <c r="AO100" s="4">
        <v>2.6093038194702223E13</v>
      </c>
      <c r="AP100" s="4">
        <v>2.566042161448857E13</v>
      </c>
      <c r="AQ100" s="4">
        <v>2.5762351725382613E13</v>
      </c>
      <c r="AR100" s="4">
        <v>2.7059689480431344E13</v>
      </c>
      <c r="AS100" s="4">
        <v>2.7607702368513504E13</v>
      </c>
      <c r="AT100" s="4">
        <v>2.734529242667746E13</v>
      </c>
      <c r="AU100" s="4">
        <v>2.8497875152753977E13</v>
      </c>
      <c r="AV100" s="4">
        <v>3.1950393478197344E13</v>
      </c>
      <c r="AW100" s="4">
        <v>3.5564034458710195E13</v>
      </c>
      <c r="AX100" s="4">
        <v>3.761640127610322E13</v>
      </c>
      <c r="AY100" s="4">
        <v>3.973001666789598E13</v>
      </c>
      <c r="AZ100" s="4">
        <v>4.344905164115348E13</v>
      </c>
      <c r="BA100" s="4">
        <v>4.618017540267234E13</v>
      </c>
      <c r="BB100" s="4">
        <v>4.331528374022205E13</v>
      </c>
      <c r="BC100" s="4">
        <v>4.540731973944041E13</v>
      </c>
      <c r="BD100" s="4">
        <v>4.900422104503215E13</v>
      </c>
      <c r="BE100" s="4">
        <v>4.905921843675904E13</v>
      </c>
      <c r="BF100" s="4">
        <v>4.96580675636252E13</v>
      </c>
      <c r="BG100" s="4">
        <v>5.0752633575821164E13</v>
      </c>
      <c r="BH100" s="4">
        <v>4.796578090005703E13</v>
      </c>
      <c r="BI100" s="4">
        <v>4.8977796338975766E13</v>
      </c>
      <c r="BJ100" s="4">
        <v>5.1201521626373555E13</v>
      </c>
      <c r="BK100" s="4">
        <v>5.440528490369993E13</v>
      </c>
      <c r="BL100" s="4">
        <v>5.4846285453818914E13</v>
      </c>
      <c r="BM100" s="4">
        <v>5.32551685496963E13</v>
      </c>
    </row>
    <row r="101" ht="12.75" customHeight="1">
      <c r="A101" s="4" t="s">
        <v>636</v>
      </c>
      <c r="B101" s="4" t="s">
        <v>637</v>
      </c>
      <c r="C101" s="4" t="s">
        <v>445</v>
      </c>
      <c r="D101" s="4" t="s">
        <v>446</v>
      </c>
      <c r="E101" s="4">
        <v>1.320796651694569E9</v>
      </c>
      <c r="F101" s="4">
        <v>1.3836816511377556E9</v>
      </c>
      <c r="G101" s="4">
        <v>1.6123464122647462E9</v>
      </c>
      <c r="H101" s="4">
        <v>1.93529826645384E9</v>
      </c>
      <c r="I101" s="4">
        <v>2.206466461264338E9</v>
      </c>
      <c r="J101" s="4">
        <v>2.4350785340314136E9</v>
      </c>
      <c r="K101" s="4">
        <v>2.4898450166489425E9</v>
      </c>
      <c r="L101" s="4">
        <v>2.692474989125707E9</v>
      </c>
      <c r="M101" s="4">
        <v>2.716964388424184E9</v>
      </c>
      <c r="N101" s="4">
        <v>3.1897400551398187E9</v>
      </c>
      <c r="O101" s="4">
        <v>3.8007665356208773E9</v>
      </c>
      <c r="P101" s="4">
        <v>4.476001946014864E9</v>
      </c>
      <c r="Q101" s="4">
        <v>5.710107420143936E9</v>
      </c>
      <c r="R101" s="4">
        <v>8.030117555620325E9</v>
      </c>
      <c r="S101" s="4">
        <v>9.388663645758804E9</v>
      </c>
      <c r="T101" s="4">
        <v>1.0048022369914087E10</v>
      </c>
      <c r="U101" s="4">
        <v>1.28763660088077E10</v>
      </c>
      <c r="V101" s="4">
        <v>1.571943371943372E10</v>
      </c>
      <c r="W101" s="4">
        <v>1.8315007365971348E10</v>
      </c>
      <c r="X101" s="4">
        <v>2.252603594059208E10</v>
      </c>
      <c r="Y101" s="4">
        <v>2.886175920901911E10</v>
      </c>
      <c r="Z101" s="4">
        <v>3.1055409443042957E10</v>
      </c>
      <c r="AA101" s="4">
        <v>3.2291306281816837E10</v>
      </c>
      <c r="AB101" s="4">
        <v>2.990709133953642E10</v>
      </c>
      <c r="AC101" s="4">
        <v>3.3511383985674088E10</v>
      </c>
      <c r="AD101" s="4">
        <v>3.569954305077784E10</v>
      </c>
      <c r="AE101" s="4">
        <v>4.1075570591929054E10</v>
      </c>
      <c r="AF101" s="4">
        <v>5.062257158611492E10</v>
      </c>
      <c r="AG101" s="4">
        <v>5.970740456059441E10</v>
      </c>
      <c r="AH101" s="4">
        <v>6.879036910729625E10</v>
      </c>
      <c r="AI101" s="4">
        <v>7.692829084187015E10</v>
      </c>
      <c r="AJ101" s="4">
        <v>8.895962013588635E10</v>
      </c>
      <c r="AK101" s="4">
        <v>1.0427227863473116E11</v>
      </c>
      <c r="AL101" s="4">
        <v>1.2035394798076427E11</v>
      </c>
      <c r="AM101" s="4">
        <v>1.3581206976864552E11</v>
      </c>
      <c r="AN101" s="4">
        <v>1.4465291243310324E11</v>
      </c>
      <c r="AO101" s="4">
        <v>1.5971723362165936E11</v>
      </c>
      <c r="AP101" s="4">
        <v>1.773527854199765E11</v>
      </c>
      <c r="AQ101" s="4">
        <v>1.6888616322156662E11</v>
      </c>
      <c r="AR101" s="4">
        <v>1.6576809539155655E11</v>
      </c>
      <c r="AS101" s="4">
        <v>1.716681640825547E11</v>
      </c>
      <c r="AT101" s="4">
        <v>1.6940324152433707E11</v>
      </c>
      <c r="AU101" s="4">
        <v>1.6634922873738605E11</v>
      </c>
      <c r="AV101" s="4">
        <v>1.6138452252529922E11</v>
      </c>
      <c r="AW101" s="4">
        <v>1.690997688751926E11</v>
      </c>
      <c r="AX101" s="4">
        <v>1.8157008216218994E11</v>
      </c>
      <c r="AY101" s="4">
        <v>1.935362650943639E11</v>
      </c>
      <c r="AZ101" s="4">
        <v>2.1159740559386777E11</v>
      </c>
      <c r="BA101" s="4">
        <v>2.1927967843016385E11</v>
      </c>
      <c r="BB101" s="4">
        <v>2.1404641502618747E11</v>
      </c>
      <c r="BC101" s="4">
        <v>2.2863769757503992E11</v>
      </c>
      <c r="BD101" s="4">
        <v>2.4851361767728674E11</v>
      </c>
      <c r="BE101" s="4">
        <v>2.6262944149347635E11</v>
      </c>
      <c r="BF101" s="4">
        <v>2.756968798349665E11</v>
      </c>
      <c r="BG101" s="4">
        <v>2.914593569853368E11</v>
      </c>
      <c r="BH101" s="4">
        <v>3.093836270285611E11</v>
      </c>
      <c r="BI101" s="4">
        <v>3.208376383288458E11</v>
      </c>
      <c r="BJ101" s="4">
        <v>3.412441615767592E11</v>
      </c>
      <c r="BK101" s="4">
        <v>3.616915226127448E11</v>
      </c>
      <c r="BL101" s="4">
        <v>3.630163733585166E11</v>
      </c>
      <c r="BM101" s="4">
        <v>3.465858815036353E11</v>
      </c>
    </row>
    <row r="102" ht="12.75" customHeight="1">
      <c r="A102" s="4" t="s">
        <v>638</v>
      </c>
      <c r="B102" s="4" t="s">
        <v>639</v>
      </c>
      <c r="C102" s="4" t="s">
        <v>445</v>
      </c>
      <c r="D102" s="4" t="s">
        <v>446</v>
      </c>
      <c r="E102" s="4">
        <v>3.3565E8</v>
      </c>
      <c r="F102" s="4">
        <v>3.562E8</v>
      </c>
      <c r="G102" s="4">
        <v>3.8775E8</v>
      </c>
      <c r="H102" s="4">
        <v>4.102E8</v>
      </c>
      <c r="I102" s="4">
        <v>4.57E8</v>
      </c>
      <c r="J102" s="4">
        <v>5.0865E8</v>
      </c>
      <c r="K102" s="4">
        <v>5.4995E8</v>
      </c>
      <c r="L102" s="4">
        <v>5.981E8</v>
      </c>
      <c r="M102" s="4">
        <v>6.468E8</v>
      </c>
      <c r="N102" s="4">
        <v>6.6800005E8</v>
      </c>
      <c r="O102" s="4">
        <v>7.23E8</v>
      </c>
      <c r="P102" s="4">
        <v>7.31E8</v>
      </c>
      <c r="Q102" s="4">
        <v>8.0299995E8</v>
      </c>
      <c r="R102" s="4">
        <v>9.1249995E8</v>
      </c>
      <c r="S102" s="4">
        <v>1.0345E9</v>
      </c>
      <c r="T102" s="4">
        <v>1.124E9</v>
      </c>
      <c r="U102" s="4">
        <v>1.34799995E9</v>
      </c>
      <c r="V102" s="4">
        <v>1.66949995E9</v>
      </c>
      <c r="W102" s="4">
        <v>3.09724209322441E9</v>
      </c>
      <c r="X102" s="4">
        <v>3.54428197629198E9</v>
      </c>
      <c r="Y102" s="4">
        <v>3.968160045986835E9</v>
      </c>
      <c r="Z102" s="4">
        <v>4.04389487858005E9</v>
      </c>
      <c r="AA102" s="4">
        <v>4.2665035256105103E9</v>
      </c>
      <c r="AB102" s="4">
        <v>4.476697184859805E9</v>
      </c>
      <c r="AC102" s="4">
        <v>4.91531184648827E9</v>
      </c>
      <c r="AD102" s="4">
        <v>5.278120712545899E9</v>
      </c>
      <c r="AE102" s="4">
        <v>5.67782895890605E9</v>
      </c>
      <c r="AF102" s="4">
        <v>6.190521241464951E9</v>
      </c>
      <c r="AG102" s="4">
        <v>5.902717091547467E9</v>
      </c>
      <c r="AH102" s="4">
        <v>5.432344901778207E9</v>
      </c>
      <c r="AI102" s="4">
        <v>4.923009551515614E9</v>
      </c>
      <c r="AJ102" s="4">
        <v>4.648668478567533E9</v>
      </c>
      <c r="AK102" s="4">
        <v>4.943700431073683E9</v>
      </c>
      <c r="AL102" s="4">
        <v>4.926728932950691E9</v>
      </c>
      <c r="AM102" s="4">
        <v>4.642280682142518E9</v>
      </c>
      <c r="AN102" s="4">
        <v>5.347445005213764E9</v>
      </c>
      <c r="AO102" s="4">
        <v>5.215028986486486E9</v>
      </c>
      <c r="AP102" s="4">
        <v>5.737099650190114E9</v>
      </c>
      <c r="AQ102" s="4">
        <v>6.366340265878878E9</v>
      </c>
      <c r="AR102" s="4">
        <v>6.414520529616725E9</v>
      </c>
      <c r="AS102" s="4">
        <v>7.186650135439268E9</v>
      </c>
      <c r="AT102" s="4">
        <v>7.651174661428719E9</v>
      </c>
      <c r="AU102" s="4">
        <v>7.8582353334834E9</v>
      </c>
      <c r="AV102" s="4">
        <v>8.230387552225904E9</v>
      </c>
      <c r="AW102" s="4">
        <v>8.869311410951305E9</v>
      </c>
      <c r="AX102" s="4">
        <v>9.757034456757805E9</v>
      </c>
      <c r="AY102" s="4">
        <v>1.0917481688471148E10</v>
      </c>
      <c r="AZ102" s="4">
        <v>1.2361257680562687E10</v>
      </c>
      <c r="BA102" s="4">
        <v>1.388170103365461E10</v>
      </c>
      <c r="BB102" s="4">
        <v>1.458749622918111E10</v>
      </c>
      <c r="BC102" s="4">
        <v>1.5839344591984165E10</v>
      </c>
      <c r="BD102" s="4">
        <v>1.7710315005999863E10</v>
      </c>
      <c r="BE102" s="4">
        <v>1.8528601901323956E10</v>
      </c>
      <c r="BF102" s="4">
        <v>1.8499710127838535E10</v>
      </c>
      <c r="BG102" s="4">
        <v>1.9756494434703056E10</v>
      </c>
      <c r="BH102" s="4">
        <v>2.0979767785210434E10</v>
      </c>
      <c r="BI102" s="4">
        <v>2.171762207138165E10</v>
      </c>
      <c r="BJ102" s="4">
        <v>2.3136232229606888E10</v>
      </c>
      <c r="BK102" s="4">
        <v>2.4067778953842033E10</v>
      </c>
      <c r="BL102" s="4">
        <v>2.5089976946773567E10</v>
      </c>
      <c r="BM102" s="4">
        <v>2.3827840809701447E10</v>
      </c>
    </row>
    <row r="103" ht="12.75" customHeight="1">
      <c r="A103" s="4" t="s">
        <v>640</v>
      </c>
      <c r="B103" s="4" t="s">
        <v>641</v>
      </c>
      <c r="C103" s="4" t="s">
        <v>445</v>
      </c>
      <c r="D103" s="4" t="s">
        <v>446</v>
      </c>
      <c r="E103" s="4">
        <v>1.7362158669529064E10</v>
      </c>
      <c r="F103" s="4">
        <v>1.7811912756997448E10</v>
      </c>
      <c r="G103" s="4">
        <v>1.9385281267185246E10</v>
      </c>
      <c r="H103" s="4">
        <v>2.3388590794832355E10</v>
      </c>
      <c r="I103" s="4">
        <v>2.089427867512421E10</v>
      </c>
      <c r="J103" s="4">
        <v>2.4403046585388763E10</v>
      </c>
      <c r="K103" s="4">
        <v>2.657396567514081E10</v>
      </c>
      <c r="L103" s="4">
        <v>2.603098019917748E10</v>
      </c>
      <c r="M103" s="4">
        <v>2.7545736539546734E10</v>
      </c>
      <c r="N103" s="4">
        <v>3.06085935571E10</v>
      </c>
      <c r="O103" s="4">
        <v>3.2082851822972218E10</v>
      </c>
      <c r="P103" s="4">
        <v>3.4545607004583755E10</v>
      </c>
      <c r="Q103" s="4">
        <v>3.7625205415405495E10</v>
      </c>
      <c r="R103" s="4">
        <v>4.550821226364176E10</v>
      </c>
      <c r="S103" s="4">
        <v>5.547504758008257E10</v>
      </c>
      <c r="T103" s="4">
        <v>6.337758154408731E10</v>
      </c>
      <c r="U103" s="4">
        <v>6.72905506754879E10</v>
      </c>
      <c r="V103" s="4">
        <v>7.911053199801263E10</v>
      </c>
      <c r="W103" s="4">
        <v>9.138735566342029E10</v>
      </c>
      <c r="X103" s="4">
        <v>1.02157701714281E11</v>
      </c>
      <c r="Y103" s="4">
        <v>1.0879875360544275E11</v>
      </c>
      <c r="Z103" s="4">
        <v>1.0755547082189824E11</v>
      </c>
      <c r="AA103" s="4">
        <v>1.0790374107617964E11</v>
      </c>
      <c r="AB103" s="4">
        <v>1.0240903895841254E11</v>
      </c>
      <c r="AC103" s="4">
        <v>1.0227594079745032E11</v>
      </c>
      <c r="AD103" s="4">
        <v>1.0739505597034451E11</v>
      </c>
      <c r="AE103" s="4">
        <v>1.2419226548129695E11</v>
      </c>
      <c r="AF103" s="4">
        <v>1.386594921569499E11</v>
      </c>
      <c r="AG103" s="4">
        <v>1.3797581780007275E11</v>
      </c>
      <c r="AH103" s="4">
        <v>1.3328256208244423E11</v>
      </c>
      <c r="AI103" s="4">
        <v>1.390772776770018E11</v>
      </c>
      <c r="AJ103" s="4">
        <v>1.4071307685391302E11</v>
      </c>
      <c r="AK103" s="4">
        <v>1.3137888991712975E11</v>
      </c>
      <c r="AL103" s="4">
        <v>1.346169787167373E11</v>
      </c>
      <c r="AM103" s="4">
        <v>1.1514702792379051E11</v>
      </c>
      <c r="AN103" s="4">
        <v>1.3425034494771303E11</v>
      </c>
      <c r="AO103" s="4">
        <v>1.395437241239795E11</v>
      </c>
      <c r="AP103" s="4">
        <v>1.452310305511633E11</v>
      </c>
      <c r="AQ103" s="4">
        <v>1.53676807118387E11</v>
      </c>
      <c r="AR103" s="4">
        <v>1.5460924248893103E11</v>
      </c>
      <c r="AS103" s="4">
        <v>1.69513712116789E11</v>
      </c>
      <c r="AT103" s="4">
        <v>1.62102263972917E11</v>
      </c>
      <c r="AU103" s="4">
        <v>1.7411617389006238E11</v>
      </c>
      <c r="AV103" s="4">
        <v>1.972816603191851E11</v>
      </c>
      <c r="AW103" s="4">
        <v>2.2639335092084897E11</v>
      </c>
      <c r="AX103" s="4">
        <v>2.5837345306767148E11</v>
      </c>
      <c r="AY103" s="4">
        <v>3.064703956869101E11</v>
      </c>
      <c r="AZ103" s="4">
        <v>3.659936585846776E11</v>
      </c>
      <c r="BA103" s="4">
        <v>4.42038283994499E11</v>
      </c>
      <c r="BB103" s="4">
        <v>4.4855569137289923E11</v>
      </c>
      <c r="BC103" s="4">
        <v>4.9763393993604205E11</v>
      </c>
      <c r="BD103" s="4">
        <v>5.471550262212897E11</v>
      </c>
      <c r="BE103" s="4">
        <v>5.759781513874565E11</v>
      </c>
      <c r="BF103" s="4">
        <v>6.416697976605618E11</v>
      </c>
      <c r="BG103" s="4">
        <v>6.780235636443821E11</v>
      </c>
      <c r="BH103" s="4">
        <v>6.657944107119105E11</v>
      </c>
      <c r="BI103" s="4">
        <v>6.715728119644279E11</v>
      </c>
      <c r="BJ103" s="4">
        <v>7.169481861843843E11</v>
      </c>
      <c r="BK103" s="4">
        <v>7.64543929212911E11</v>
      </c>
      <c r="BL103" s="4">
        <v>7.895372436758804E11</v>
      </c>
      <c r="BM103" s="4">
        <v>8.014699438172753E11</v>
      </c>
    </row>
    <row r="104" ht="12.75" customHeight="1">
      <c r="A104" s="4" t="s">
        <v>642</v>
      </c>
      <c r="B104" s="4" t="s">
        <v>643</v>
      </c>
      <c r="C104" s="4" t="s">
        <v>445</v>
      </c>
      <c r="D104" s="4" t="s">
        <v>446</v>
      </c>
      <c r="AN104" s="4">
        <v>2.2534512415067745E10</v>
      </c>
      <c r="AO104" s="4">
        <v>2.384661305908614E10</v>
      </c>
      <c r="AP104" s="4">
        <v>2.386931107884577E10</v>
      </c>
      <c r="AQ104" s="4">
        <v>2.5562732258151E10</v>
      </c>
      <c r="AR104" s="4">
        <v>2.345689770100436E10</v>
      </c>
      <c r="AS104" s="4">
        <v>2.1633759450789803E10</v>
      </c>
      <c r="AT104" s="4">
        <v>2.305477885127868E10</v>
      </c>
      <c r="AU104" s="4">
        <v>2.6813968850519184E10</v>
      </c>
      <c r="AV104" s="4">
        <v>3.468290071266542E10</v>
      </c>
      <c r="AW104" s="4">
        <v>4.158747054679457E10</v>
      </c>
      <c r="AX104" s="4">
        <v>4.537674400180439E10</v>
      </c>
      <c r="AY104" s="4">
        <v>5.042307710207638E10</v>
      </c>
      <c r="AZ104" s="4">
        <v>6.007342697650687E10</v>
      </c>
      <c r="BA104" s="4">
        <v>7.02344259740453E10</v>
      </c>
      <c r="BB104" s="4">
        <v>6.260009395895375E10</v>
      </c>
      <c r="BC104" s="4">
        <v>5.9918313669167145E10</v>
      </c>
      <c r="BD104" s="4">
        <v>6.25378513524904E10</v>
      </c>
      <c r="BE104" s="4">
        <v>5.65808196238529E10</v>
      </c>
      <c r="BF104" s="4">
        <v>5.819406943414229E10</v>
      </c>
      <c r="BG104" s="4">
        <v>5.763958880558706E10</v>
      </c>
      <c r="BH104" s="4">
        <v>4.9525747503814926E10</v>
      </c>
      <c r="BI104" s="4">
        <v>5.160114766580891E10</v>
      </c>
      <c r="BJ104" s="4">
        <v>5.548164409804945E10</v>
      </c>
      <c r="BK104" s="4">
        <v>6.13752223470256E10</v>
      </c>
      <c r="BL104" s="4">
        <v>6.075258897631748E10</v>
      </c>
      <c r="BM104" s="4">
        <v>5.596658178016876E10</v>
      </c>
    </row>
    <row r="105" ht="12.75" customHeight="1">
      <c r="A105" s="4" t="s">
        <v>644</v>
      </c>
      <c r="B105" s="4" t="s">
        <v>645</v>
      </c>
      <c r="C105" s="4" t="s">
        <v>445</v>
      </c>
      <c r="D105" s="4" t="s">
        <v>446</v>
      </c>
      <c r="E105" s="4">
        <v>2.731872E8</v>
      </c>
      <c r="F105" s="4">
        <v>2.71066E8</v>
      </c>
      <c r="G105" s="4">
        <v>2.818968E8</v>
      </c>
      <c r="H105" s="4">
        <v>2.948834E8</v>
      </c>
      <c r="I105" s="4">
        <v>3.252812E8</v>
      </c>
      <c r="J105" s="4">
        <v>3.532518E8</v>
      </c>
      <c r="K105" s="4">
        <v>3.689486E8</v>
      </c>
      <c r="L105" s="4">
        <v>3.691242E8</v>
      </c>
      <c r="M105" s="4">
        <v>3.679688E8</v>
      </c>
      <c r="N105" s="4">
        <v>3.918204E8</v>
      </c>
      <c r="O105" s="4">
        <v>3.312E8</v>
      </c>
      <c r="P105" s="4">
        <v>3.628E8</v>
      </c>
      <c r="Q105" s="4">
        <v>3.72E8</v>
      </c>
      <c r="R105" s="4">
        <v>4.668E8</v>
      </c>
      <c r="S105" s="4">
        <v>5.654E8</v>
      </c>
      <c r="T105" s="4">
        <v>6.814E8</v>
      </c>
      <c r="U105" s="4">
        <v>8.79E8</v>
      </c>
      <c r="V105" s="4">
        <v>9.47E8</v>
      </c>
      <c r="W105" s="4">
        <v>9.742E8</v>
      </c>
      <c r="X105" s="4">
        <v>1.0806E9</v>
      </c>
      <c r="Y105" s="4">
        <v>1.3838E9</v>
      </c>
      <c r="Z105" s="4">
        <v>1.4794E9</v>
      </c>
      <c r="AA105" s="4">
        <v>1.4742E9</v>
      </c>
      <c r="AB105" s="4">
        <v>1.6236E9</v>
      </c>
      <c r="AC105" s="4">
        <v>1.8162E9</v>
      </c>
      <c r="AD105" s="4">
        <v>2.0094E9</v>
      </c>
      <c r="AE105" s="4">
        <v>2.318E9</v>
      </c>
      <c r="AF105" s="4">
        <v>2.0472E9</v>
      </c>
      <c r="AG105" s="4">
        <v>2.6139268E9</v>
      </c>
      <c r="AH105" s="4">
        <v>2.7362438E9</v>
      </c>
      <c r="AI105" s="4">
        <v>3.0962898E9</v>
      </c>
      <c r="AJ105" s="4">
        <v>3.4735406018216057E9</v>
      </c>
      <c r="AK105" s="4">
        <v>2.257121668193517E9</v>
      </c>
      <c r="AL105" s="4">
        <v>1.8782487410494905E9</v>
      </c>
      <c r="AM105" s="4">
        <v>2.1675641947342005E9</v>
      </c>
      <c r="AN105" s="4">
        <v>2.8133132788108196E9</v>
      </c>
      <c r="AO105" s="4">
        <v>2.907514522925029E9</v>
      </c>
      <c r="AP105" s="4">
        <v>3.3389388300174346E9</v>
      </c>
      <c r="AQ105" s="4">
        <v>3.723909226867807E9</v>
      </c>
      <c r="AR105" s="4">
        <v>4.1537363474422264E9</v>
      </c>
      <c r="AS105" s="4">
        <v>6.8686661196448765E9</v>
      </c>
      <c r="AT105" s="4">
        <v>6.364908099760377E9</v>
      </c>
      <c r="AU105" s="4">
        <v>6.106867933516246E9</v>
      </c>
      <c r="AV105" s="4">
        <v>5.000238128667692E9</v>
      </c>
      <c r="AW105" s="4">
        <v>6.005401729712295E9</v>
      </c>
      <c r="AX105" s="4">
        <v>7.049954288939052E9</v>
      </c>
      <c r="AY105" s="4">
        <v>7.4087878191302E9</v>
      </c>
      <c r="AZ105" s="4">
        <v>9.315973989165718E9</v>
      </c>
      <c r="BA105" s="4">
        <v>1.0386485527849352E10</v>
      </c>
      <c r="BB105" s="4">
        <v>1.126982115897499E10</v>
      </c>
      <c r="BC105" s="4">
        <v>1.1661585823228212E10</v>
      </c>
      <c r="BD105" s="4">
        <v>1.3008748131675026E10</v>
      </c>
      <c r="BE105" s="4">
        <v>1.3708931889788399E10</v>
      </c>
      <c r="BF105" s="4">
        <v>1.4498080022631725E10</v>
      </c>
      <c r="BG105" s="4">
        <v>1.4790765759527426E10</v>
      </c>
      <c r="BH105" s="4">
        <v>1.4857386163918356E10</v>
      </c>
      <c r="BI105" s="4">
        <v>1.3723267960843424E10</v>
      </c>
      <c r="BJ105" s="4">
        <v>1.4213814582793766E10</v>
      </c>
      <c r="BK105" s="4">
        <v>1.5965670198454798E10</v>
      </c>
      <c r="BL105" s="4">
        <v>1.4332163266397657E10</v>
      </c>
      <c r="BM105" s="4">
        <v>1.3417997065109932E10</v>
      </c>
    </row>
    <row r="106" ht="12.75" customHeight="1">
      <c r="A106" s="4" t="s">
        <v>646</v>
      </c>
      <c r="B106" s="4" t="s">
        <v>647</v>
      </c>
      <c r="C106" s="4" t="s">
        <v>445</v>
      </c>
      <c r="D106" s="4" t="s">
        <v>446</v>
      </c>
      <c r="AJ106" s="4">
        <v>3.475356969291496E10</v>
      </c>
      <c r="AK106" s="4">
        <v>3.8730585922218864E10</v>
      </c>
      <c r="AL106" s="4">
        <v>4.012491694059447E10</v>
      </c>
      <c r="AM106" s="4">
        <v>4.316667873521832E10</v>
      </c>
      <c r="AN106" s="4">
        <v>4.642567773414352E10</v>
      </c>
      <c r="AO106" s="4">
        <v>4.66587551516017E10</v>
      </c>
      <c r="AP106" s="4">
        <v>4.729695292875605E10</v>
      </c>
      <c r="AQ106" s="4">
        <v>4.870678730625736E10</v>
      </c>
      <c r="AR106" s="4">
        <v>4.907338017371591E10</v>
      </c>
      <c r="AS106" s="4">
        <v>4.721840589242581E10</v>
      </c>
      <c r="AT106" s="4">
        <v>5.374998909201972E10</v>
      </c>
      <c r="AU106" s="4">
        <v>6.7608919144368355E10</v>
      </c>
      <c r="AV106" s="4">
        <v>8.530200390804198E10</v>
      </c>
      <c r="AW106" s="4">
        <v>1.0396001791405789E11</v>
      </c>
      <c r="AX106" s="4">
        <v>1.12980947728383E11</v>
      </c>
      <c r="AY106" s="4">
        <v>1.1557725652359904E11</v>
      </c>
      <c r="AZ106" s="4">
        <v>1.399660015095918E11</v>
      </c>
      <c r="BA106" s="4">
        <v>1.581363264779654E11</v>
      </c>
      <c r="BB106" s="4">
        <v>1.3076031287668335E11</v>
      </c>
      <c r="BC106" s="4">
        <v>1.319165160519849E11</v>
      </c>
      <c r="BD106" s="4">
        <v>1.4175972246400238E11</v>
      </c>
      <c r="BE106" s="4">
        <v>1.2847549838037926E11</v>
      </c>
      <c r="BF106" s="4">
        <v>1.3541169896510875E11</v>
      </c>
      <c r="BG106" s="4">
        <v>1.4076501888063263E11</v>
      </c>
      <c r="BH106" s="4">
        <v>1.250742860211397E11</v>
      </c>
      <c r="BI106" s="4">
        <v>1.2847053411795366E11</v>
      </c>
      <c r="BJ106" s="4">
        <v>1.4296160573302582E11</v>
      </c>
      <c r="BK106" s="4">
        <v>1.604310929086455E11</v>
      </c>
      <c r="BL106" s="4">
        <v>1.6350365031308057E11</v>
      </c>
      <c r="BM106" s="4">
        <v>1.5501292762908673E11</v>
      </c>
    </row>
    <row r="107" ht="12.75" customHeight="1">
      <c r="A107" s="4" t="s">
        <v>648</v>
      </c>
      <c r="B107" s="4" t="s">
        <v>649</v>
      </c>
      <c r="C107" s="4" t="s">
        <v>445</v>
      </c>
      <c r="D107" s="4" t="s">
        <v>446</v>
      </c>
      <c r="E107" s="4">
        <v>3.159735978306196E11</v>
      </c>
      <c r="F107" s="4">
        <v>3.011989595363695E11</v>
      </c>
      <c r="G107" s="4">
        <v>3.136416809769757E11</v>
      </c>
      <c r="H107" s="4">
        <v>3.3493668308718286E11</v>
      </c>
      <c r="I107" s="4">
        <v>3.798721737551448E11</v>
      </c>
      <c r="J107" s="4">
        <v>4.156044240643658E11</v>
      </c>
      <c r="K107" s="4">
        <v>4.281576936906228E11</v>
      </c>
      <c r="L107" s="4">
        <v>4.404303429106975E11</v>
      </c>
      <c r="M107" s="4">
        <v>4.65423028984826E11</v>
      </c>
      <c r="N107" s="4">
        <v>5.2001443108127747E11</v>
      </c>
      <c r="O107" s="4">
        <v>5.654700133869753E11</v>
      </c>
      <c r="P107" s="4">
        <v>6.176755736149176E11</v>
      </c>
      <c r="Q107" s="4">
        <v>6.951157849419884E11</v>
      </c>
      <c r="R107" s="4">
        <v>8.940481748653706E11</v>
      </c>
      <c r="S107" s="4">
        <v>1.127759040993805E12</v>
      </c>
      <c r="T107" s="4">
        <v>1.2175388537664807E12</v>
      </c>
      <c r="U107" s="4">
        <v>1.3267166197063157E12</v>
      </c>
      <c r="V107" s="4">
        <v>1.5037860074541287E12</v>
      </c>
      <c r="W107" s="4">
        <v>1.621557095866237E12</v>
      </c>
      <c r="X107" s="4">
        <v>1.9430584097989866E12</v>
      </c>
      <c r="Y107" s="4">
        <v>2.290647728354122E12</v>
      </c>
      <c r="Z107" s="4">
        <v>2.4811421802323364E12</v>
      </c>
      <c r="AA107" s="4">
        <v>2.462841769761821E12</v>
      </c>
      <c r="AB107" s="4">
        <v>2.4284590832547607E12</v>
      </c>
      <c r="AC107" s="4">
        <v>2.483068087563489E12</v>
      </c>
      <c r="AD107" s="4">
        <v>2.6224703732425312E12</v>
      </c>
      <c r="AE107" s="4">
        <v>2.7286457413100156E12</v>
      </c>
      <c r="AF107" s="4">
        <v>2.789044020268065E12</v>
      </c>
      <c r="AG107" s="4">
        <v>3.016712766027164E12</v>
      </c>
      <c r="AH107" s="4">
        <v>3.13201926589437E12</v>
      </c>
      <c r="AI107" s="4">
        <v>3.5840039749826294E12</v>
      </c>
      <c r="AJ107" s="4">
        <v>3.6782101357397417E12</v>
      </c>
      <c r="AK107" s="4">
        <v>3.681604157233042E12</v>
      </c>
      <c r="AL107" s="4">
        <v>3.958617158300918E12</v>
      </c>
      <c r="AM107" s="4">
        <v>4.336070560463818E12</v>
      </c>
      <c r="AN107" s="4">
        <v>4.88261507731087E12</v>
      </c>
      <c r="AO107" s="4">
        <v>5.334156131931615E12</v>
      </c>
      <c r="AP107" s="4">
        <v>5.65704180813369E12</v>
      </c>
      <c r="AQ107" s="4">
        <v>5.502655624354392E12</v>
      </c>
      <c r="AR107" s="4">
        <v>5.358186624891764E12</v>
      </c>
      <c r="AS107" s="4">
        <v>5.833832943657865E12</v>
      </c>
      <c r="AT107" s="4">
        <v>5.906253561091397E12</v>
      </c>
      <c r="AU107" s="4">
        <v>5.994977399064978E12</v>
      </c>
      <c r="AV107" s="4">
        <v>6.735327226178992E12</v>
      </c>
      <c r="AW107" s="4">
        <v>8.028018379609899E12</v>
      </c>
      <c r="AX107" s="4">
        <v>9.60000496533673E12</v>
      </c>
      <c r="AY107" s="4">
        <v>1.1384673867589783E13</v>
      </c>
      <c r="AZ107" s="4">
        <v>1.4151570813598062E13</v>
      </c>
      <c r="BA107" s="4">
        <v>1.6994315603440979E13</v>
      </c>
      <c r="BB107" s="4">
        <v>1.6486091961326996E13</v>
      </c>
      <c r="BC107" s="4">
        <v>2.0019096942600996E13</v>
      </c>
      <c r="BD107" s="4">
        <v>2.3644990415567402E13</v>
      </c>
      <c r="BE107" s="4">
        <v>2.5141048332894957E13</v>
      </c>
      <c r="BF107" s="4">
        <v>2.6562338492258637E13</v>
      </c>
      <c r="BG107" s="4">
        <v>2.7471012811245203E13</v>
      </c>
      <c r="BH107" s="4">
        <v>2.594089734518273E13</v>
      </c>
      <c r="BI107" s="4">
        <v>2.6151809852679426E13</v>
      </c>
      <c r="BJ107" s="4">
        <v>2.8866087354758547E13</v>
      </c>
      <c r="BK107" s="4">
        <v>3.0647536029554363E13</v>
      </c>
      <c r="BL107" s="4">
        <v>3.1357177768786465E13</v>
      </c>
      <c r="BM107" s="4">
        <v>3.003260503076157E13</v>
      </c>
    </row>
    <row r="108" ht="12.75" customHeight="1">
      <c r="A108" s="4" t="s">
        <v>650</v>
      </c>
      <c r="B108" s="4" t="s">
        <v>651</v>
      </c>
      <c r="C108" s="4" t="s">
        <v>445</v>
      </c>
      <c r="D108" s="4" t="s">
        <v>446</v>
      </c>
      <c r="E108" s="4">
        <v>3.52596709532301E11</v>
      </c>
      <c r="F108" s="4">
        <v>3.4101540118200146E11</v>
      </c>
      <c r="G108" s="4">
        <v>3.5696938728505884E11</v>
      </c>
      <c r="H108" s="4">
        <v>3.8398398419001E11</v>
      </c>
      <c r="I108" s="4">
        <v>4.270484102547998E11</v>
      </c>
      <c r="J108" s="4">
        <v>4.6923535656007227E11</v>
      </c>
      <c r="K108" s="4">
        <v>4.866909096833985E11</v>
      </c>
      <c r="L108" s="4">
        <v>4.994327076523838E11</v>
      </c>
      <c r="M108" s="4">
        <v>5.2740543341122614E11</v>
      </c>
      <c r="N108" s="4">
        <v>5.90015813926187E11</v>
      </c>
      <c r="O108" s="4">
        <v>6.471085063465336E11</v>
      </c>
      <c r="P108" s="4">
        <v>6.991055521183801E11</v>
      </c>
      <c r="Q108" s="4">
        <v>7.796082820096211E11</v>
      </c>
      <c r="R108" s="4">
        <v>9.898543563180287E11</v>
      </c>
      <c r="S108" s="4">
        <v>1.2580445811736147E12</v>
      </c>
      <c r="T108" s="4">
        <v>1.375431261563197E12</v>
      </c>
      <c r="U108" s="4">
        <v>1.49016639073925E12</v>
      </c>
      <c r="V108" s="4">
        <v>1.6813137552599895E12</v>
      </c>
      <c r="W108" s="4">
        <v>1.8244309775962556E12</v>
      </c>
      <c r="X108" s="4">
        <v>2.1778175577011836E12</v>
      </c>
      <c r="Y108" s="4">
        <v>2.5687096103312397E12</v>
      </c>
      <c r="Z108" s="4">
        <v>2.900595479606296E12</v>
      </c>
      <c r="AA108" s="4">
        <v>2.85682322593829E12</v>
      </c>
      <c r="AB108" s="4">
        <v>2.752717167677108E12</v>
      </c>
      <c r="AC108" s="4">
        <v>2.7779351212508745E12</v>
      </c>
      <c r="AD108" s="4">
        <v>2.925441212866324E12</v>
      </c>
      <c r="AE108" s="4">
        <v>3.0257637549285386E12</v>
      </c>
      <c r="AF108" s="4">
        <v>3.1037983273093623E12</v>
      </c>
      <c r="AG108" s="4">
        <v>3.335889936037375E12</v>
      </c>
      <c r="AH108" s="4">
        <v>3.4457526622134673E12</v>
      </c>
      <c r="AI108" s="4">
        <v>3.924747351323267E12</v>
      </c>
      <c r="AJ108" s="4">
        <v>4.020992367645736E12</v>
      </c>
      <c r="AK108" s="4">
        <v>4.0168993024170356E12</v>
      </c>
      <c r="AL108" s="4">
        <v>4.2787910097395337E12</v>
      </c>
      <c r="AM108" s="4">
        <v>4.643362316876291E12</v>
      </c>
      <c r="AN108" s="4">
        <v>5.237200362179085E12</v>
      </c>
      <c r="AO108" s="4">
        <v>5.723198657197846E12</v>
      </c>
      <c r="AP108" s="4">
        <v>6.060197874601817E12</v>
      </c>
      <c r="AQ108" s="4">
        <v>5.911745537532807E12</v>
      </c>
      <c r="AR108" s="4">
        <v>5.7784995023908545E12</v>
      </c>
      <c r="AS108" s="4">
        <v>6.300214427008058E12</v>
      </c>
      <c r="AT108" s="4">
        <v>6.3698887504576875E12</v>
      </c>
      <c r="AU108" s="4">
        <v>6.496622925532166E12</v>
      </c>
      <c r="AV108" s="4">
        <v>7.295985756874686E12</v>
      </c>
      <c r="AW108" s="4">
        <v>8.684751170170738E12</v>
      </c>
      <c r="AX108" s="4">
        <v>1.0363985913637309E13</v>
      </c>
      <c r="AY108" s="4">
        <v>1.2305428133328266E13</v>
      </c>
      <c r="AZ108" s="4">
        <v>1.523620168302325E13</v>
      </c>
      <c r="BA108" s="4">
        <v>1.8288487233241637E13</v>
      </c>
      <c r="BB108" s="4">
        <v>1.7764478035108266E13</v>
      </c>
      <c r="BC108" s="4">
        <v>2.149305968297736E13</v>
      </c>
      <c r="BD108" s="4">
        <v>2.530527692625511E13</v>
      </c>
      <c r="BE108" s="4">
        <v>2.6923081448211543E13</v>
      </c>
      <c r="BF108" s="4">
        <v>2.8523243496381766E13</v>
      </c>
      <c r="BG108" s="4">
        <v>2.9565359867468883E13</v>
      </c>
      <c r="BH108" s="4">
        <v>2.801529486131171E13</v>
      </c>
      <c r="BI108" s="4">
        <v>2.8180986838493285E13</v>
      </c>
      <c r="BJ108" s="4">
        <v>3.0970110408649406E13</v>
      </c>
      <c r="BK108" s="4">
        <v>3.2869215496332777E13</v>
      </c>
      <c r="BL108" s="4">
        <v>3.3680957266845824E13</v>
      </c>
      <c r="BM108" s="4">
        <v>3.23507956948206E13</v>
      </c>
    </row>
    <row r="109" ht="12.75" customHeight="1">
      <c r="A109" s="4" t="s">
        <v>652</v>
      </c>
      <c r="B109" s="4" t="s">
        <v>653</v>
      </c>
      <c r="C109" s="4" t="s">
        <v>445</v>
      </c>
      <c r="D109" s="4" t="s">
        <v>446</v>
      </c>
      <c r="E109" s="4">
        <v>3.771751293931739E10</v>
      </c>
      <c r="F109" s="4">
        <v>3.982776771551725E10</v>
      </c>
      <c r="G109" s="4">
        <v>4.294073693652294E10</v>
      </c>
      <c r="H109" s="4">
        <v>4.82933372776804E10</v>
      </c>
      <c r="I109" s="4">
        <v>4.735773772134043E10</v>
      </c>
      <c r="J109" s="4">
        <v>5.3568496994890465E10</v>
      </c>
      <c r="K109" s="4">
        <v>5.81117837116986E10</v>
      </c>
      <c r="L109" s="4">
        <v>5.870122041217119E10</v>
      </c>
      <c r="M109" s="4">
        <v>6.170116553549802E10</v>
      </c>
      <c r="N109" s="4">
        <v>6.961692509831818E10</v>
      </c>
      <c r="O109" s="4">
        <v>8.070505993551534E10</v>
      </c>
      <c r="P109" s="4">
        <v>8.114228553788225E10</v>
      </c>
      <c r="Q109" s="4">
        <v>8.48482985788223E10</v>
      </c>
      <c r="R109" s="4">
        <v>9.748729965118419E10</v>
      </c>
      <c r="S109" s="4">
        <v>1.3150896499096013E11</v>
      </c>
      <c r="T109" s="4">
        <v>1.5765002857399622E11</v>
      </c>
      <c r="U109" s="4">
        <v>1.639674880494482E11</v>
      </c>
      <c r="V109" s="4">
        <v>1.788133538695863E11</v>
      </c>
      <c r="W109" s="4">
        <v>2.032190364157301E11</v>
      </c>
      <c r="X109" s="4">
        <v>2.3593137131813895E11</v>
      </c>
      <c r="Y109" s="4">
        <v>2.793242173560232E11</v>
      </c>
      <c r="Z109" s="4">
        <v>4.113001806541833E11</v>
      </c>
      <c r="AA109" s="4">
        <v>3.878662304608405E11</v>
      </c>
      <c r="AB109" s="4">
        <v>3.239230064464133E11</v>
      </c>
      <c r="AC109" s="4">
        <v>2.977771350877135E11</v>
      </c>
      <c r="AD109" s="4">
        <v>3.0683485732910645E11</v>
      </c>
      <c r="AE109" s="4">
        <v>3.0272904648566833E11</v>
      </c>
      <c r="AF109" s="4">
        <v>3.194444563999419E11</v>
      </c>
      <c r="AG109" s="4">
        <v>3.2543216961687695E11</v>
      </c>
      <c r="AH109" s="4">
        <v>3.180456841870719E11</v>
      </c>
      <c r="AI109" s="4">
        <v>3.434193084908235E11</v>
      </c>
      <c r="AJ109" s="4">
        <v>3.453744851130199E11</v>
      </c>
      <c r="AK109" s="4">
        <v>3.377980092975817E11</v>
      </c>
      <c r="AL109" s="4">
        <v>3.2165602926205023E11</v>
      </c>
      <c r="AM109" s="4">
        <v>3.0724768648212683E11</v>
      </c>
      <c r="AN109" s="4">
        <v>3.5490818161173676E11</v>
      </c>
      <c r="AO109" s="4">
        <v>3.8948156003559204E11</v>
      </c>
      <c r="AP109" s="4">
        <v>4.031328546101284E11</v>
      </c>
      <c r="AQ109" s="4">
        <v>4.0994471743838525E11</v>
      </c>
      <c r="AR109" s="4">
        <v>4.222830445958691E11</v>
      </c>
      <c r="AS109" s="4">
        <v>4.688195605796805E11</v>
      </c>
      <c r="AT109" s="4">
        <v>4.6587187044960803E11</v>
      </c>
      <c r="AU109" s="4">
        <v>5.0475340894388745E11</v>
      </c>
      <c r="AV109" s="4">
        <v>5.640938215173965E11</v>
      </c>
      <c r="AW109" s="4">
        <v>6.606060242334467E11</v>
      </c>
      <c r="AX109" s="4">
        <v>7.682027542558373E11</v>
      </c>
      <c r="AY109" s="4">
        <v>9.260440379936979E11</v>
      </c>
      <c r="AZ109" s="4">
        <v>1.090056250117376E12</v>
      </c>
      <c r="BA109" s="4">
        <v>1.300216193680815E12</v>
      </c>
      <c r="BB109" s="4">
        <v>1.285278003255954E12</v>
      </c>
      <c r="BC109" s="4">
        <v>1.4788151001297227E12</v>
      </c>
      <c r="BD109" s="4">
        <v>1.662399695257606E12</v>
      </c>
      <c r="BE109" s="4">
        <v>1.785050448630613E12</v>
      </c>
      <c r="BF109" s="4">
        <v>1.9676978768744912E12</v>
      </c>
      <c r="BG109" s="4">
        <v>2.1042999785357332E12</v>
      </c>
      <c r="BH109" s="4">
        <v>2.0864103131068792E12</v>
      </c>
      <c r="BI109" s="4">
        <v>2.0392507731562495E12</v>
      </c>
      <c r="BJ109" s="4">
        <v>2.1106889039783123E12</v>
      </c>
      <c r="BK109" s="4">
        <v>2.228356756468427E12</v>
      </c>
      <c r="BL109" s="4">
        <v>2.3328220257388667E12</v>
      </c>
      <c r="BM109" s="4">
        <v>2.330805085536469E12</v>
      </c>
    </row>
    <row r="110" ht="12.75" customHeight="1">
      <c r="A110" s="4" t="s">
        <v>654</v>
      </c>
      <c r="B110" s="4" t="s">
        <v>655</v>
      </c>
      <c r="C110" s="4" t="s">
        <v>445</v>
      </c>
      <c r="D110" s="4" t="s">
        <v>446</v>
      </c>
      <c r="E110" s="4">
        <v>1.2063675731376438E10</v>
      </c>
      <c r="F110" s="4">
        <v>1.291021988033633E10</v>
      </c>
      <c r="G110" s="4">
        <v>1.3806111069885618E10</v>
      </c>
      <c r="H110" s="4">
        <v>1.4611953713581821E10</v>
      </c>
      <c r="I110" s="4">
        <v>1.5945561034346037E10</v>
      </c>
      <c r="J110" s="4">
        <v>1.7314191978334435E10</v>
      </c>
      <c r="K110" s="4">
        <v>1.883364940572534E10</v>
      </c>
      <c r="L110" s="4">
        <v>1.8930428561632637E10</v>
      </c>
      <c r="M110" s="4">
        <v>1.9982392385934975E10</v>
      </c>
      <c r="N110" s="4">
        <v>2.2860731891405926E10</v>
      </c>
      <c r="O110" s="4">
        <v>3.1424600434648563E10</v>
      </c>
      <c r="P110" s="4">
        <v>2.9185312526580837E10</v>
      </c>
      <c r="Q110" s="4">
        <v>3.2770751246459717E10</v>
      </c>
      <c r="R110" s="4">
        <v>3.4960370826591644E10</v>
      </c>
      <c r="S110" s="4">
        <v>5.0396645094586136E10</v>
      </c>
      <c r="T110" s="4">
        <v>5.797154855684394E10</v>
      </c>
      <c r="U110" s="4">
        <v>6.99597442360175E10</v>
      </c>
      <c r="V110" s="4">
        <v>7.375674830893904E10</v>
      </c>
      <c r="W110" s="4">
        <v>8.018371994589603E10</v>
      </c>
      <c r="X110" s="4">
        <v>9.84272239290848E10</v>
      </c>
      <c r="Y110" s="4">
        <v>1.2626355107500381E11</v>
      </c>
      <c r="Z110" s="4">
        <v>2.4304160684555704E11</v>
      </c>
      <c r="AA110" s="4">
        <v>2.2213545596780518E11</v>
      </c>
      <c r="AB110" s="4">
        <v>1.6856537761836734E11</v>
      </c>
      <c r="AC110" s="4">
        <v>1.4465706088199252E11</v>
      </c>
      <c r="AD110" s="4">
        <v>1.4531782284284708E11</v>
      </c>
      <c r="AE110" s="4">
        <v>1.3101868564896335E11</v>
      </c>
      <c r="AF110" s="4">
        <v>1.3404177946482262E11</v>
      </c>
      <c r="AG110" s="4">
        <v>1.3762103450424408E11</v>
      </c>
      <c r="AH110" s="4">
        <v>1.3264592545521036E11</v>
      </c>
      <c r="AI110" s="4">
        <v>1.462997926057618E11</v>
      </c>
      <c r="AJ110" s="4">
        <v>1.469209128832693E11</v>
      </c>
      <c r="AK110" s="4">
        <v>1.4761294979573987E11</v>
      </c>
      <c r="AL110" s="4">
        <v>1.3104603166679253E11</v>
      </c>
      <c r="AM110" s="4">
        <v>1.3269029824609181E11</v>
      </c>
      <c r="AN110" s="4">
        <v>1.554087471202652E11</v>
      </c>
      <c r="AO110" s="4">
        <v>1.7166889634348712E11</v>
      </c>
      <c r="AP110" s="4">
        <v>1.7532557848765497E11</v>
      </c>
      <c r="AQ110" s="4">
        <v>1.733540451660222E11</v>
      </c>
      <c r="AR110" s="4">
        <v>1.806932007426655E11</v>
      </c>
      <c r="AS110" s="4">
        <v>2.0624756607623218E11</v>
      </c>
      <c r="AT110" s="4">
        <v>2.0581393999696967E11</v>
      </c>
      <c r="AU110" s="4">
        <v>2.2729535859699768E11</v>
      </c>
      <c r="AV110" s="4">
        <v>2.5506908459953854E11</v>
      </c>
      <c r="AW110" s="4">
        <v>3.1075107410668E11</v>
      </c>
      <c r="AX110" s="4">
        <v>3.716152933273135E11</v>
      </c>
      <c r="AY110" s="4">
        <v>4.653678900069169E11</v>
      </c>
      <c r="AZ110" s="4">
        <v>5.3691970242399695E11</v>
      </c>
      <c r="BA110" s="4">
        <v>6.361423754190215E11</v>
      </c>
      <c r="BB110" s="4">
        <v>5.964822172134646E11</v>
      </c>
      <c r="BC110" s="4">
        <v>7.000190055057128E11</v>
      </c>
      <c r="BD110" s="4">
        <v>8.043758697231469E11</v>
      </c>
      <c r="BE110" s="4">
        <v>8.895795219266254E11</v>
      </c>
      <c r="BF110" s="4">
        <v>9.658319201258837E11</v>
      </c>
      <c r="BG110" s="4">
        <v>1.036807352387696E12</v>
      </c>
      <c r="BH110" s="4">
        <v>9.996903540414353E11</v>
      </c>
      <c r="BI110" s="4">
        <v>9.309038422370402E11</v>
      </c>
      <c r="BJ110" s="4">
        <v>9.194742269806166E11</v>
      </c>
      <c r="BK110" s="4">
        <v>9.596044634678977E11</v>
      </c>
      <c r="BL110" s="4">
        <v>9.872636269557323E11</v>
      </c>
      <c r="BM110" s="4">
        <v>9.55550161950502E11</v>
      </c>
    </row>
    <row r="111" ht="12.75" customHeight="1">
      <c r="A111" s="4" t="s">
        <v>656</v>
      </c>
      <c r="B111" s="4" t="s">
        <v>657</v>
      </c>
      <c r="C111" s="4" t="s">
        <v>445</v>
      </c>
      <c r="D111" s="4" t="s">
        <v>446</v>
      </c>
      <c r="L111" s="4">
        <v>5.667756644831407E9</v>
      </c>
      <c r="M111" s="4">
        <v>7.07646529533327E9</v>
      </c>
      <c r="N111" s="4">
        <v>8.337423312883435E9</v>
      </c>
      <c r="O111" s="4">
        <v>9.15068493150685E9</v>
      </c>
      <c r="P111" s="4">
        <v>9.333536359798876E9</v>
      </c>
      <c r="Q111" s="4">
        <v>1.0997590361445784E10</v>
      </c>
      <c r="R111" s="4">
        <v>1.6273253012048193E10</v>
      </c>
      <c r="S111" s="4">
        <v>2.580240963855422E10</v>
      </c>
      <c r="T111" s="4">
        <v>3.046385542168675E10</v>
      </c>
      <c r="U111" s="4">
        <v>3.726915662650603E10</v>
      </c>
      <c r="V111" s="4">
        <v>4.5808915662650604E10</v>
      </c>
      <c r="W111" s="4">
        <v>5.145571909992074E10</v>
      </c>
      <c r="X111" s="4">
        <v>5.140018637930282E10</v>
      </c>
      <c r="Y111" s="4">
        <v>7.248233737034644E10</v>
      </c>
      <c r="Z111" s="4">
        <v>8.551823345077742E10</v>
      </c>
      <c r="AA111" s="4">
        <v>9.015844930723271E10</v>
      </c>
      <c r="AB111" s="4">
        <v>8.105228340461015E10</v>
      </c>
      <c r="AC111" s="4">
        <v>8.485369999404666E10</v>
      </c>
      <c r="AD111" s="4">
        <v>8.528949175032173E10</v>
      </c>
      <c r="AE111" s="4">
        <v>7.995407256985019E10</v>
      </c>
      <c r="AF111" s="4">
        <v>7.592961757687944E10</v>
      </c>
      <c r="AG111" s="4">
        <v>8.430017447720078E10</v>
      </c>
      <c r="AH111" s="4">
        <v>9.445142789833786E10</v>
      </c>
      <c r="AI111" s="4">
        <v>1.0614072735703163E11</v>
      </c>
      <c r="AJ111" s="4">
        <v>1.166219962171334E11</v>
      </c>
      <c r="AK111" s="4">
        <v>1.2802696657996375E11</v>
      </c>
      <c r="AL111" s="4">
        <v>1.580067003015332E11</v>
      </c>
      <c r="AM111" s="4">
        <v>1.7689214393150528E11</v>
      </c>
      <c r="AN111" s="4">
        <v>2.0213202872311533E11</v>
      </c>
      <c r="AO111" s="4">
        <v>2.273696793749733E11</v>
      </c>
      <c r="AP111" s="4">
        <v>2.15748998609635E11</v>
      </c>
      <c r="AQ111" s="4">
        <v>9.544554787271503E10</v>
      </c>
      <c r="AR111" s="4">
        <v>1.4000135121546185E11</v>
      </c>
      <c r="AS111" s="4">
        <v>1.6502101207780963E11</v>
      </c>
      <c r="AT111" s="4">
        <v>1.6044694778490857E11</v>
      </c>
      <c r="AU111" s="4">
        <v>1.9566061116518344E11</v>
      </c>
      <c r="AV111" s="4">
        <v>2.3477246382380835E11</v>
      </c>
      <c r="AW111" s="4">
        <v>2.568368752954519E11</v>
      </c>
      <c r="AX111" s="4">
        <v>2.858686182240172E11</v>
      </c>
      <c r="AY111" s="4">
        <v>3.6457051430484985E11</v>
      </c>
      <c r="AZ111" s="4">
        <v>4.3221673777486053E11</v>
      </c>
      <c r="BA111" s="4">
        <v>5.1022863499225824E11</v>
      </c>
      <c r="BB111" s="4">
        <v>5.395800856124014E11</v>
      </c>
      <c r="BC111" s="4">
        <v>7.550941603630709E11</v>
      </c>
      <c r="BD111" s="4">
        <v>8.929691079230942E11</v>
      </c>
      <c r="BE111" s="4">
        <v>9.178699101057491E11</v>
      </c>
      <c r="BF111" s="4">
        <v>9.125241367180182E11</v>
      </c>
      <c r="BG111" s="4">
        <v>8.908147552332253E11</v>
      </c>
      <c r="BH111" s="4">
        <v>8.60854235065079E11</v>
      </c>
      <c r="BI111" s="4">
        <v>9.318773641777417E11</v>
      </c>
      <c r="BJ111" s="4">
        <v>1.0156187425658127E12</v>
      </c>
      <c r="BK111" s="4">
        <v>1.0422715310119897E12</v>
      </c>
      <c r="BL111" s="4">
        <v>1.1190912590746206E12</v>
      </c>
      <c r="BM111" s="4">
        <v>1.0584238383451445E12</v>
      </c>
    </row>
    <row r="112" ht="12.75" customHeight="1">
      <c r="A112" s="4" t="s">
        <v>658</v>
      </c>
      <c r="B112" s="4" t="s">
        <v>659</v>
      </c>
      <c r="C112" s="4" t="s">
        <v>445</v>
      </c>
      <c r="D112" s="4" t="s">
        <v>446</v>
      </c>
      <c r="E112" s="4">
        <v>2.6675755356451977E10</v>
      </c>
      <c r="F112" s="4">
        <v>2.7957707199326836E10</v>
      </c>
      <c r="G112" s="4">
        <v>3.028069893307838E10</v>
      </c>
      <c r="H112" s="4">
        <v>3.516932619895303E10</v>
      </c>
      <c r="I112" s="4">
        <v>3.251970555144941E10</v>
      </c>
      <c r="J112" s="4">
        <v>3.766421918016644E10</v>
      </c>
      <c r="K112" s="4">
        <v>4.079653701561397E10</v>
      </c>
      <c r="L112" s="4">
        <v>4.132492615101086E10</v>
      </c>
      <c r="M112" s="4">
        <v>4.333509864586622E10</v>
      </c>
      <c r="N112" s="4">
        <v>4.851570007911445E10</v>
      </c>
      <c r="O112" s="4">
        <v>5.0311788697219604E10</v>
      </c>
      <c r="P112" s="4">
        <v>5.3480333040854904E10</v>
      </c>
      <c r="Q112" s="4">
        <v>5.3219120176657364E10</v>
      </c>
      <c r="R112" s="4">
        <v>6.437797483610847E10</v>
      </c>
      <c r="S112" s="4">
        <v>8.296097997349254E10</v>
      </c>
      <c r="T112" s="4">
        <v>1.024120422872002E11</v>
      </c>
      <c r="U112" s="4">
        <v>9.480861238799564E10</v>
      </c>
      <c r="V112" s="4">
        <v>1.0646610720283022E11</v>
      </c>
      <c r="W112" s="4">
        <v>1.2541406797835938E11</v>
      </c>
      <c r="X112" s="4">
        <v>1.3912686573657288E11</v>
      </c>
      <c r="Y112" s="4">
        <v>1.5291795231848773E11</v>
      </c>
      <c r="Z112" s="4">
        <v>1.5597948316271878E11</v>
      </c>
      <c r="AA112" s="4">
        <v>1.5536798628866687E11</v>
      </c>
      <c r="AB112" s="4">
        <v>1.4960466714961316E11</v>
      </c>
      <c r="AC112" s="4">
        <v>1.495950787506872E11</v>
      </c>
      <c r="AD112" s="4">
        <v>1.5845950378992633E11</v>
      </c>
      <c r="AE112" s="4">
        <v>1.7059246161729788E11</v>
      </c>
      <c r="AF112" s="4">
        <v>1.8479508146803714E11</v>
      </c>
      <c r="AG112" s="4">
        <v>1.8705030605767038E11</v>
      </c>
      <c r="AH112" s="4">
        <v>1.8483328199054648E11</v>
      </c>
      <c r="AI112" s="4">
        <v>1.9621408082407178E11</v>
      </c>
      <c r="AJ112" s="4">
        <v>1.9757173306395624E11</v>
      </c>
      <c r="AK112" s="4">
        <v>1.8888225694186993E11</v>
      </c>
      <c r="AL112" s="4">
        <v>1.9040964220443356E11</v>
      </c>
      <c r="AM112" s="4">
        <v>1.7366583972603494E11</v>
      </c>
      <c r="AN112" s="4">
        <v>1.9827061520805524E11</v>
      </c>
      <c r="AO112" s="4">
        <v>2.1635968678430746E11</v>
      </c>
      <c r="AP112" s="4">
        <v>2.265232982250056E11</v>
      </c>
      <c r="AQ112" s="4">
        <v>2.3574474052160834E11</v>
      </c>
      <c r="AR112" s="4">
        <v>2.405207647030827E11</v>
      </c>
      <c r="AS112" s="4">
        <v>2.6106677779337115E11</v>
      </c>
      <c r="AT112" s="4">
        <v>2.5852182320230502E11</v>
      </c>
      <c r="AU112" s="4">
        <v>2.755938903015317E11</v>
      </c>
      <c r="AV112" s="4">
        <v>3.06909263344766E11</v>
      </c>
      <c r="AW112" s="4">
        <v>3.470095110292984E11</v>
      </c>
      <c r="AX112" s="4">
        <v>3.9296528869442346E11</v>
      </c>
      <c r="AY112" s="4">
        <v>4.5577802073465436E11</v>
      </c>
      <c r="AZ112" s="4">
        <v>5.4770312015387213E11</v>
      </c>
      <c r="BA112" s="4">
        <v>6.580881959255775E11</v>
      </c>
      <c r="BB112" s="4">
        <v>6.857404681504542E11</v>
      </c>
      <c r="BC112" s="4">
        <v>7.740672847920394E11</v>
      </c>
      <c r="BD112" s="4">
        <v>8.511641031941771E11</v>
      </c>
      <c r="BE112" s="4">
        <v>8.857434651094623E11</v>
      </c>
      <c r="BF112" s="4">
        <v>9.924921589994641E11</v>
      </c>
      <c r="BG112" s="4">
        <v>1.0571278360583114E12</v>
      </c>
      <c r="BH112" s="4">
        <v>1.0788966161967627E12</v>
      </c>
      <c r="BI112" s="4">
        <v>1.1053182831859417E12</v>
      </c>
      <c r="BJ112" s="4">
        <v>1.1924828791448047E12</v>
      </c>
      <c r="BK112" s="4">
        <v>1.2712038260642498E12</v>
      </c>
      <c r="BL112" s="4">
        <v>1.3502524983571716E12</v>
      </c>
      <c r="BM112" s="4">
        <v>1.3837677897630505E12</v>
      </c>
    </row>
    <row r="113" ht="12.75" customHeight="1">
      <c r="A113" s="4" t="s">
        <v>660</v>
      </c>
      <c r="B113" s="4" t="s">
        <v>661</v>
      </c>
      <c r="C113" s="4" t="s">
        <v>445</v>
      </c>
      <c r="D113" s="4" t="s">
        <v>446</v>
      </c>
      <c r="AN113" s="4">
        <v>9.147628736891532E8</v>
      </c>
      <c r="AO113" s="4">
        <v>1.0230058627792743E9</v>
      </c>
      <c r="AP113" s="4">
        <v>1.1809681654085984E9</v>
      </c>
      <c r="AQ113" s="4">
        <v>1.3826053893205488E9</v>
      </c>
      <c r="AR113" s="4">
        <v>1.5674025136964228E9</v>
      </c>
      <c r="AS113" s="4">
        <v>1.5636677996157825E9</v>
      </c>
      <c r="AT113" s="4">
        <v>1.6591312437383714E9</v>
      </c>
      <c r="AU113" s="4">
        <v>1.947332921747183E9</v>
      </c>
      <c r="AV113" s="4">
        <v>2.328658227848101E9</v>
      </c>
      <c r="AW113" s="4">
        <v>2.822358473169832E9</v>
      </c>
      <c r="AX113" s="4">
        <v>3.0323999999999995E9</v>
      </c>
      <c r="AY113" s="4">
        <v>3.4226513339466424E9</v>
      </c>
      <c r="AZ113" s="4">
        <v>4.46610044017607E9</v>
      </c>
      <c r="BA113" s="4">
        <v>5.928420955882353E9</v>
      </c>
      <c r="BB113" s="4">
        <v>5.487083657890637E9</v>
      </c>
      <c r="BC113" s="4">
        <v>5.920177688504327E9</v>
      </c>
      <c r="BD113" s="4">
        <v>6.566098381669604E9</v>
      </c>
      <c r="BE113" s="4">
        <v>6.690725118483413E9</v>
      </c>
      <c r="BF113" s="4">
        <v>7.000748788494606E9</v>
      </c>
      <c r="BG113" s="4">
        <v>7.70883495145631E9</v>
      </c>
      <c r="BH113" s="4">
        <v>7.085288006111536E9</v>
      </c>
      <c r="BI113" s="4">
        <v>6.846691871455576E9</v>
      </c>
      <c r="BJ113" s="4">
        <v>6.979581724581724E9</v>
      </c>
      <c r="BK113" s="4">
        <v>7.49196931287525E9</v>
      </c>
    </row>
    <row r="114" ht="12.75" customHeight="1">
      <c r="A114" s="4" t="s">
        <v>355</v>
      </c>
      <c r="B114" s="4" t="s">
        <v>662</v>
      </c>
      <c r="C114" s="4" t="s">
        <v>445</v>
      </c>
      <c r="D114" s="4" t="s">
        <v>446</v>
      </c>
      <c r="E114" s="4">
        <v>3.7029883875457275E10</v>
      </c>
      <c r="F114" s="4">
        <v>3.923243578409459E10</v>
      </c>
      <c r="G114" s="4">
        <v>4.216148185870136E10</v>
      </c>
      <c r="H114" s="4">
        <v>4.842192345874126E10</v>
      </c>
      <c r="I114" s="4">
        <v>5.648028994082615E10</v>
      </c>
      <c r="J114" s="4">
        <v>5.9554854574794205E10</v>
      </c>
      <c r="K114" s="4">
        <v>4.5865462033909996E10</v>
      </c>
      <c r="L114" s="4">
        <v>5.013494220344666E10</v>
      </c>
      <c r="M114" s="4">
        <v>5.308545587082267E10</v>
      </c>
      <c r="N114" s="4">
        <v>5.8447995016849335E10</v>
      </c>
      <c r="O114" s="4">
        <v>6.2422483054517334E10</v>
      </c>
      <c r="P114" s="4">
        <v>6.735098802090411E10</v>
      </c>
      <c r="Q114" s="4">
        <v>7.146319383040645E10</v>
      </c>
      <c r="R114" s="4">
        <v>8.551526958552205E10</v>
      </c>
      <c r="S114" s="4">
        <v>9.952589911577562E10</v>
      </c>
      <c r="T114" s="4">
        <v>9.847279645711397E10</v>
      </c>
      <c r="U114" s="4">
        <v>1.0271716446589397E11</v>
      </c>
      <c r="V114" s="4">
        <v>1.214873224742984E11</v>
      </c>
      <c r="W114" s="4">
        <v>1.373002953080378E11</v>
      </c>
      <c r="X114" s="4">
        <v>1.529916537928644E11</v>
      </c>
      <c r="Y114" s="4">
        <v>1.8632534508975394E11</v>
      </c>
      <c r="Z114" s="4">
        <v>1.9349061003209958E11</v>
      </c>
      <c r="AA114" s="4">
        <v>2.0071514536091833E11</v>
      </c>
      <c r="AB114" s="4">
        <v>2.1826227341009882E11</v>
      </c>
      <c r="AC114" s="4">
        <v>2.1215823416406015E11</v>
      </c>
      <c r="AD114" s="4">
        <v>2.325118778420408E11</v>
      </c>
      <c r="AE114" s="4">
        <v>2.4898599404419974E11</v>
      </c>
      <c r="AF114" s="4">
        <v>2.790335840921587E11</v>
      </c>
      <c r="AG114" s="4">
        <v>2.965889948120594E11</v>
      </c>
      <c r="AH114" s="4">
        <v>2.960423549861256E11</v>
      </c>
      <c r="AI114" s="4">
        <v>3.209790264196334E11</v>
      </c>
      <c r="AJ114" s="4">
        <v>2.7010534187922638E11</v>
      </c>
      <c r="AK114" s="4">
        <v>2.882084303839644E11</v>
      </c>
      <c r="AL114" s="4">
        <v>2.792960229879194E11</v>
      </c>
      <c r="AM114" s="4">
        <v>3.2727558353955865E11</v>
      </c>
      <c r="AN114" s="4">
        <v>3.602819527167968E11</v>
      </c>
      <c r="AO114" s="4">
        <v>3.9289705434807104E11</v>
      </c>
      <c r="AP114" s="4">
        <v>4.158677538638743E11</v>
      </c>
      <c r="AQ114" s="4">
        <v>4.21351477504743E11</v>
      </c>
      <c r="AR114" s="4">
        <v>4.5882041733780707E11</v>
      </c>
      <c r="AS114" s="4">
        <v>4.6839493726236993E11</v>
      </c>
      <c r="AT114" s="4">
        <v>4.8544101453863824E11</v>
      </c>
      <c r="AU114" s="4">
        <v>5.149379488700804E11</v>
      </c>
      <c r="AV114" s="4">
        <v>6.07699285433872E11</v>
      </c>
      <c r="AW114" s="4">
        <v>7.091485148046594E11</v>
      </c>
      <c r="AX114" s="4">
        <v>8.203815955129016E11</v>
      </c>
      <c r="AY114" s="4">
        <v>9.402598887921414E11</v>
      </c>
      <c r="AZ114" s="4">
        <v>1.2167354415248618E12</v>
      </c>
      <c r="BA114" s="4">
        <v>1.1988955821375146E12</v>
      </c>
      <c r="BB114" s="4">
        <v>1.3418866027986855E12</v>
      </c>
      <c r="BC114" s="4">
        <v>1.6756153356005637E12</v>
      </c>
      <c r="BD114" s="4">
        <v>1.8230499277720461E12</v>
      </c>
      <c r="BE114" s="4">
        <v>1.8276378591362344E12</v>
      </c>
      <c r="BF114" s="4">
        <v>1.856722121394419E12</v>
      </c>
      <c r="BG114" s="4">
        <v>2.039127446299302E12</v>
      </c>
      <c r="BH114" s="4">
        <v>2.1035878138121995E12</v>
      </c>
      <c r="BI114" s="4">
        <v>2.294797980509512E12</v>
      </c>
      <c r="BJ114" s="4">
        <v>2.651472946375047E12</v>
      </c>
      <c r="BK114" s="4">
        <v>2.7011117827745703E12</v>
      </c>
      <c r="BL114" s="4">
        <v>2.870504096717477E12</v>
      </c>
      <c r="BM114" s="4">
        <v>2.622983732006447E12</v>
      </c>
    </row>
    <row r="115" ht="12.75" customHeight="1">
      <c r="A115" s="4" t="s">
        <v>663</v>
      </c>
      <c r="B115" s="4" t="s">
        <v>664</v>
      </c>
      <c r="C115" s="4" t="s">
        <v>445</v>
      </c>
      <c r="D115" s="4" t="s">
        <v>446</v>
      </c>
    </row>
    <row r="116" ht="12.75" customHeight="1">
      <c r="A116" s="4" t="s">
        <v>665</v>
      </c>
      <c r="B116" s="4" t="s">
        <v>666</v>
      </c>
      <c r="C116" s="4" t="s">
        <v>445</v>
      </c>
      <c r="D116" s="4" t="s">
        <v>446</v>
      </c>
      <c r="E116" s="4">
        <v>1.93932977543739E9</v>
      </c>
      <c r="F116" s="4">
        <v>2.0880122823566668E9</v>
      </c>
      <c r="G116" s="4">
        <v>2.260349684086246E9</v>
      </c>
      <c r="H116" s="4">
        <v>2.4308437684455333E9</v>
      </c>
      <c r="I116" s="4">
        <v>2.766608945874023E9</v>
      </c>
      <c r="J116" s="4">
        <v>2.9457041429976544E9</v>
      </c>
      <c r="K116" s="4">
        <v>3.1040343932316236E9</v>
      </c>
      <c r="L116" s="4">
        <v>3.343636773367585E9</v>
      </c>
      <c r="M116" s="4">
        <v>3.278584478330227E9</v>
      </c>
      <c r="N116" s="4">
        <v>3.787077343727825E9</v>
      </c>
      <c r="O116" s="4">
        <v>4.396684936684937E9</v>
      </c>
      <c r="P116" s="4">
        <v>5.099049444231506E9</v>
      </c>
      <c r="Q116" s="4">
        <v>6.319051927616051E9</v>
      </c>
      <c r="R116" s="4">
        <v>7.482346131584025E9</v>
      </c>
      <c r="S116" s="4">
        <v>7.898097956177499E9</v>
      </c>
      <c r="T116" s="4">
        <v>9.485294425087109E9</v>
      </c>
      <c r="U116" s="4">
        <v>9.455237758279083E9</v>
      </c>
      <c r="V116" s="4">
        <v>1.1250103036131336E10</v>
      </c>
      <c r="W116" s="4">
        <v>1.4650291452733313E10</v>
      </c>
      <c r="X116" s="4">
        <v>1.8322206640876854E10</v>
      </c>
      <c r="Y116" s="4">
        <v>2.17512655769542E10</v>
      </c>
      <c r="Z116" s="4">
        <v>2.0673430092533905E10</v>
      </c>
      <c r="AA116" s="4">
        <v>2.1478119830091663E10</v>
      </c>
      <c r="AB116" s="4">
        <v>2.0769303122247234E10</v>
      </c>
      <c r="AC116" s="4">
        <v>2.010980023903022E10</v>
      </c>
      <c r="AD116" s="4">
        <v>2.127334721412509E10</v>
      </c>
      <c r="AE116" s="4">
        <v>2.8719072700296738E10</v>
      </c>
      <c r="AF116" s="4">
        <v>3.3925835674157303E10</v>
      </c>
      <c r="AG116" s="4">
        <v>3.777881823635273E10</v>
      </c>
      <c r="AH116" s="4">
        <v>3.924454291773635E10</v>
      </c>
      <c r="AI116" s="4">
        <v>4.9313360687768654E10</v>
      </c>
      <c r="AJ116" s="4">
        <v>4.979530739003676E10</v>
      </c>
      <c r="AK116" s="4">
        <v>5.592730269328689E10</v>
      </c>
      <c r="AL116" s="4">
        <v>5.242569368531225E10</v>
      </c>
      <c r="AM116" s="4">
        <v>5.710660659599529E10</v>
      </c>
      <c r="AN116" s="4">
        <v>6.91506616161616E10</v>
      </c>
      <c r="AO116" s="4">
        <v>7.578649949596774E10</v>
      </c>
      <c r="AP116" s="4">
        <v>8.282106375358167E10</v>
      </c>
      <c r="AQ116" s="4">
        <v>9.012173713132219E10</v>
      </c>
      <c r="AR116" s="4">
        <v>9.8730943959088E10</v>
      </c>
      <c r="AS116" s="4">
        <v>9.98712391744979E10</v>
      </c>
      <c r="AT116" s="4">
        <v>1.0918114272930649E11</v>
      </c>
      <c r="AU116" s="4">
        <v>1.2794659043854697E11</v>
      </c>
      <c r="AV116" s="4">
        <v>1.6425964898419864E11</v>
      </c>
      <c r="AW116" s="4">
        <v>1.9392735659299725E11</v>
      </c>
      <c r="AX116" s="4">
        <v>2.117036313891307E11</v>
      </c>
      <c r="AY116" s="4">
        <v>2.3198361686112155E11</v>
      </c>
      <c r="AZ116" s="4">
        <v>2.6981869559266354E11</v>
      </c>
      <c r="BA116" s="4">
        <v>2.7481983301596603E11</v>
      </c>
      <c r="BB116" s="4">
        <v>2.3587908585718256E11</v>
      </c>
      <c r="BC116" s="4">
        <v>2.220711820642135E11</v>
      </c>
      <c r="BD116" s="4">
        <v>2.376445673292913E11</v>
      </c>
      <c r="BE116" s="4">
        <v>2.2498439751031018E11</v>
      </c>
      <c r="BF116" s="4">
        <v>2.3848384953557352E11</v>
      </c>
      <c r="BG116" s="4">
        <v>2.5890961916970004E11</v>
      </c>
      <c r="BH116" s="4">
        <v>2.91521892625047E11</v>
      </c>
      <c r="BI116" s="4">
        <v>2.995563608396313E11</v>
      </c>
      <c r="BJ116" s="4">
        <v>3.38503196943167E11</v>
      </c>
      <c r="BK116" s="4">
        <v>3.859671061170993E11</v>
      </c>
      <c r="BL116" s="4">
        <v>3.985902101203366E11</v>
      </c>
      <c r="BM116" s="4">
        <v>4.186218184823046E11</v>
      </c>
    </row>
    <row r="117" ht="12.75" customHeight="1">
      <c r="A117" s="4" t="s">
        <v>667</v>
      </c>
      <c r="B117" s="4" t="s">
        <v>668</v>
      </c>
      <c r="C117" s="4" t="s">
        <v>445</v>
      </c>
      <c r="D117" s="4" t="s">
        <v>446</v>
      </c>
      <c r="E117" s="4">
        <v>4.1991343899036956E9</v>
      </c>
      <c r="F117" s="4">
        <v>4.426949094840303E9</v>
      </c>
      <c r="G117" s="4">
        <v>4.6935664164834585E9</v>
      </c>
      <c r="H117" s="4">
        <v>4.928628018387591E9</v>
      </c>
      <c r="I117" s="4">
        <v>5.3798456477013855E9</v>
      </c>
      <c r="J117" s="4">
        <v>6.197319929040383E9</v>
      </c>
      <c r="K117" s="4">
        <v>6.789938671750944E9</v>
      </c>
      <c r="L117" s="4">
        <v>7.55538369016E9</v>
      </c>
      <c r="M117" s="4">
        <v>8.623172959898033E9</v>
      </c>
      <c r="N117" s="4">
        <v>9.743089607495869E9</v>
      </c>
      <c r="O117" s="4">
        <v>1.0976245153589386E10</v>
      </c>
      <c r="P117" s="4">
        <v>1.3731801564090826E10</v>
      </c>
      <c r="Q117" s="4">
        <v>1.7153463263108646E10</v>
      </c>
      <c r="R117" s="4">
        <v>2.7081698249508286E10</v>
      </c>
      <c r="S117" s="4">
        <v>4.620909207213827E10</v>
      </c>
      <c r="T117" s="4">
        <v>5.17762223498869E10</v>
      </c>
      <c r="U117" s="4">
        <v>6.805529508075381E10</v>
      </c>
      <c r="V117" s="4">
        <v>8.06001227019632E10</v>
      </c>
      <c r="W117" s="4">
        <v>7.799431662148138E10</v>
      </c>
      <c r="X117" s="4">
        <v>9.03918773259285E10</v>
      </c>
      <c r="Y117" s="4">
        <v>9.43622755800229E10</v>
      </c>
      <c r="Z117" s="4">
        <v>1.0049931274992252E11</v>
      </c>
      <c r="AA117" s="4">
        <v>1.2594875643948515E11</v>
      </c>
      <c r="AB117" s="4">
        <v>1.5636515661824072E11</v>
      </c>
      <c r="AC117" s="4">
        <v>1.6227672861951862E11</v>
      </c>
      <c r="AD117" s="4">
        <v>1.8018362959968427E11</v>
      </c>
      <c r="AE117" s="4">
        <v>2.0909456183348007E11</v>
      </c>
      <c r="AF117" s="4">
        <v>1.3400999592316888E11</v>
      </c>
      <c r="AG117" s="4">
        <v>1.2305786133390797E11</v>
      </c>
      <c r="AH117" s="4">
        <v>1.2049636291627124E11</v>
      </c>
      <c r="AI117" s="4">
        <v>1.2481326392622499E11</v>
      </c>
      <c r="AL117" s="4">
        <v>6.374362323201201E10</v>
      </c>
      <c r="AM117" s="4">
        <v>7.184146117259639E10</v>
      </c>
      <c r="AN117" s="4">
        <v>9.641922574367368E10</v>
      </c>
      <c r="AO117" s="4">
        <v>1.2040393188544078E11</v>
      </c>
      <c r="AP117" s="4">
        <v>1.1391916342115488E11</v>
      </c>
      <c r="AQ117" s="4">
        <v>1.102769133625078E11</v>
      </c>
      <c r="AR117" s="4">
        <v>1.138484500883509E11</v>
      </c>
      <c r="AS117" s="4">
        <v>1.0959170780221602E11</v>
      </c>
      <c r="AT117" s="4">
        <v>1.2687875029594432E11</v>
      </c>
      <c r="AU117" s="4">
        <v>1.2862691750371953E11</v>
      </c>
      <c r="AV117" s="4">
        <v>1.5354475139543008E11</v>
      </c>
      <c r="AW117" s="4">
        <v>1.9004343396484137E11</v>
      </c>
      <c r="AX117" s="4">
        <v>2.2645213829154214E11</v>
      </c>
      <c r="AY117" s="4">
        <v>2.6629891166114447E11</v>
      </c>
      <c r="AZ117" s="4">
        <v>3.4988160145856036E11</v>
      </c>
      <c r="BA117" s="4">
        <v>4.123361724468494E11</v>
      </c>
      <c r="BB117" s="4">
        <v>4.16397025729361E11</v>
      </c>
      <c r="BC117" s="4">
        <v>4.868076153261469E11</v>
      </c>
      <c r="BD117" s="4">
        <v>5.807649029174391E11</v>
      </c>
      <c r="BE117" s="4">
        <v>5.988684609128467E11</v>
      </c>
      <c r="BF117" s="4">
        <v>4.6029314932432556E11</v>
      </c>
      <c r="BG117" s="4">
        <v>4.326870361778182E11</v>
      </c>
      <c r="BH117" s="4">
        <v>3.8495147969742004E11</v>
      </c>
      <c r="BI117" s="4">
        <v>4.179835835655399E11</v>
      </c>
      <c r="BJ117" s="4">
        <v>4.4534525645910547E11</v>
      </c>
      <c r="BK117" s="4">
        <v>2.943566806246583E11</v>
      </c>
      <c r="BL117" s="4">
        <v>2.5824549766439365E11</v>
      </c>
      <c r="BM117" s="4">
        <v>1.9171827148375903E11</v>
      </c>
    </row>
    <row r="118" ht="12.75" customHeight="1">
      <c r="A118" s="4" t="s">
        <v>669</v>
      </c>
      <c r="B118" s="4" t="s">
        <v>670</v>
      </c>
      <c r="C118" s="4" t="s">
        <v>445</v>
      </c>
      <c r="D118" s="4" t="s">
        <v>446</v>
      </c>
      <c r="G118" s="4">
        <v>1.9546348361803417E9</v>
      </c>
      <c r="H118" s="4">
        <v>1.978437692523103E9</v>
      </c>
      <c r="I118" s="4">
        <v>2.3405211425371046E9</v>
      </c>
      <c r="M118" s="4">
        <v>2.8969476337160463E9</v>
      </c>
      <c r="N118" s="4">
        <v>3.008120974516942E9</v>
      </c>
      <c r="O118" s="4">
        <v>3.281713805656679E9</v>
      </c>
      <c r="P118" s="4">
        <v>3.8653465346534657E9</v>
      </c>
      <c r="Q118" s="4">
        <v>4.1138480024031243E9</v>
      </c>
      <c r="R118" s="4">
        <v>5.134367778144602E9</v>
      </c>
      <c r="S118" s="4">
        <v>1.1516762614290552E10</v>
      </c>
      <c r="T118" s="4">
        <v>1.345851676261429E10</v>
      </c>
      <c r="U118" s="4">
        <v>1.7754825601083645E10</v>
      </c>
      <c r="V118" s="4">
        <v>1.98381307145276E10</v>
      </c>
      <c r="W118" s="4">
        <v>2.3762275651879444E10</v>
      </c>
      <c r="X118" s="4">
        <v>3.781645783948527E10</v>
      </c>
      <c r="Y118" s="4">
        <v>5.2569E10</v>
      </c>
      <c r="Z118" s="4">
        <v>3.7823E10</v>
      </c>
      <c r="AA118" s="4">
        <v>4.2382333333333336E10</v>
      </c>
      <c r="AB118" s="4">
        <v>4.071290322580645E10</v>
      </c>
      <c r="AC118" s="4">
        <v>4.693838709677419E10</v>
      </c>
      <c r="AD118" s="4">
        <v>4.842516129032258E10</v>
      </c>
      <c r="AE118" s="4">
        <v>4.726451612903226E10</v>
      </c>
      <c r="AF118" s="4">
        <v>5.67741935483871E10</v>
      </c>
      <c r="AG118" s="4">
        <v>6.268451612903226E10</v>
      </c>
      <c r="AH118" s="4">
        <v>6.583193548387097E10</v>
      </c>
      <c r="AI118" s="4">
        <v>1.8040806451612903E11</v>
      </c>
      <c r="AJ118" s="4">
        <v>4.0779634966378486E8</v>
      </c>
      <c r="AK118" s="4">
        <v>5.536719576719576E8</v>
      </c>
      <c r="AL118" s="4">
        <v>1.0319448811318939E9</v>
      </c>
      <c r="AM118" s="4">
        <v>3.9913492827572927E9</v>
      </c>
      <c r="AN118" s="4">
        <v>1.2894029888112158E10</v>
      </c>
      <c r="AO118" s="4">
        <v>1.0433698621342705E10</v>
      </c>
      <c r="AP118" s="4">
        <v>2.0764857056379494E10</v>
      </c>
      <c r="AQ118" s="4">
        <v>2.0617405044242462E10</v>
      </c>
      <c r="AR118" s="4">
        <v>3.688160158381936E10</v>
      </c>
      <c r="AS118" s="4">
        <v>4.836425094390507E10</v>
      </c>
      <c r="AT118" s="4">
        <v>3.6176430128805725E10</v>
      </c>
      <c r="AU118" s="4">
        <v>3.292845467242459E10</v>
      </c>
      <c r="AV118" s="4">
        <v>2.192156947881626E10</v>
      </c>
      <c r="AW118" s="4">
        <v>3.662790176206301E10</v>
      </c>
      <c r="AX118" s="4">
        <v>4.995489035326087E10</v>
      </c>
      <c r="AY118" s="4">
        <v>6.5140147197121475E10</v>
      </c>
      <c r="AZ118" s="4">
        <v>8.883705519526195E10</v>
      </c>
      <c r="BA118" s="4">
        <v>1.3161443371224457E11</v>
      </c>
      <c r="BB118" s="4">
        <v>1.1165758166234955E11</v>
      </c>
      <c r="BC118" s="4">
        <v>1.3851672264957266E11</v>
      </c>
      <c r="BD118" s="4">
        <v>1.8574966444444446E11</v>
      </c>
      <c r="BE118" s="4">
        <v>2.1800248173769147E11</v>
      </c>
      <c r="BF118" s="4">
        <v>2.3463767512864493E11</v>
      </c>
      <c r="BG118" s="4">
        <v>2.2841565617495712E11</v>
      </c>
      <c r="BH118" s="4">
        <v>1.6677410967373242E11</v>
      </c>
      <c r="BI118" s="4">
        <v>1.6660248874788495E11</v>
      </c>
      <c r="BJ118" s="4">
        <v>1.9064389822635135E11</v>
      </c>
      <c r="BK118" s="4">
        <v>2.1227180714436694E11</v>
      </c>
      <c r="BL118" s="4">
        <v>2.2243413705583755E11</v>
      </c>
      <c r="BM118" s="4">
        <v>1.672244325603188E11</v>
      </c>
    </row>
    <row r="119" ht="12.75" customHeight="1">
      <c r="A119" s="4" t="s">
        <v>671</v>
      </c>
      <c r="B119" s="4" t="s">
        <v>672</v>
      </c>
      <c r="C119" s="4" t="s">
        <v>445</v>
      </c>
      <c r="D119" s="4" t="s">
        <v>446</v>
      </c>
      <c r="E119" s="4">
        <v>2.4843409696872595E8</v>
      </c>
      <c r="F119" s="4">
        <v>2.5388565632925302E8</v>
      </c>
      <c r="G119" s="4">
        <v>2.8491651615953743E8</v>
      </c>
      <c r="H119" s="4">
        <v>3.4006165011989796E8</v>
      </c>
      <c r="I119" s="4">
        <v>4.342679369145834E8</v>
      </c>
      <c r="J119" s="4">
        <v>5.236949493706893E8</v>
      </c>
      <c r="K119" s="4">
        <v>6.28893310399926E8</v>
      </c>
      <c r="L119" s="4">
        <v>6.212259621547079E8</v>
      </c>
      <c r="M119" s="4">
        <v>4.7439947162235904E8</v>
      </c>
      <c r="N119" s="4">
        <v>4.147093113529599E8</v>
      </c>
      <c r="O119" s="4">
        <v>5.2670454545454544E8</v>
      </c>
      <c r="P119" s="4">
        <v>6.702511363636364E8</v>
      </c>
      <c r="Q119" s="4">
        <v>8.396521640607296E8</v>
      </c>
      <c r="R119" s="4">
        <v>1.1544402529679353E9</v>
      </c>
      <c r="S119" s="4">
        <v>1.5151905952976487E9</v>
      </c>
      <c r="T119" s="4">
        <v>1.406875081327261E9</v>
      </c>
      <c r="U119" s="4">
        <v>1.669488389965417E9</v>
      </c>
      <c r="V119" s="4">
        <v>2.2085090762809877E9</v>
      </c>
      <c r="W119" s="4">
        <v>2.511826196009E9</v>
      </c>
      <c r="X119" s="4">
        <v>2.8534350538854227E9</v>
      </c>
      <c r="Y119" s="4">
        <v>3.3814190428547606E9</v>
      </c>
      <c r="Z119" s="4">
        <v>3.492997010049556E9</v>
      </c>
      <c r="AA119" s="4">
        <v>3.2066265635752745E9</v>
      </c>
      <c r="AB119" s="4">
        <v>2.765950295457839E9</v>
      </c>
      <c r="AC119" s="4">
        <v>2.864441355853056E9</v>
      </c>
      <c r="AD119" s="4">
        <v>2.984052332458797E9</v>
      </c>
      <c r="AE119" s="4">
        <v>3.989622714953703E9</v>
      </c>
      <c r="AF119" s="4">
        <v>5.520318352931443E9</v>
      </c>
      <c r="AG119" s="4">
        <v>6.106635769749384E9</v>
      </c>
      <c r="AH119" s="4">
        <v>5.672569396477671E9</v>
      </c>
      <c r="AI119" s="4">
        <v>6.468736286927071E9</v>
      </c>
      <c r="AJ119" s="4">
        <v>6.909730237319968E9</v>
      </c>
      <c r="AK119" s="4">
        <v>7.080981668546326E9</v>
      </c>
      <c r="AL119" s="4">
        <v>6.218581472474676E9</v>
      </c>
      <c r="AM119" s="4">
        <v>6.389460285598275E9</v>
      </c>
      <c r="AN119" s="4">
        <v>7.123633356365655E9</v>
      </c>
      <c r="AO119" s="4">
        <v>7.426081278195489E9</v>
      </c>
      <c r="AP119" s="4">
        <v>7.569666973653219E9</v>
      </c>
      <c r="AQ119" s="4">
        <v>8.503693098622713E9</v>
      </c>
      <c r="AR119" s="4">
        <v>8.982047589489502E9</v>
      </c>
      <c r="AS119" s="4">
        <v>9.02566036175842E9</v>
      </c>
      <c r="AT119" s="4">
        <v>8.234846804605819E9</v>
      </c>
      <c r="AU119" s="4">
        <v>9.318395054859337E9</v>
      </c>
      <c r="AV119" s="4">
        <v>1.142933303784432E10</v>
      </c>
      <c r="AW119" s="4">
        <v>1.38253025357699E10</v>
      </c>
      <c r="AX119" s="4">
        <v>1.6852963067049637E10</v>
      </c>
      <c r="AY119" s="4">
        <v>1.7465318552294098E10</v>
      </c>
      <c r="AZ119" s="4">
        <v>2.165250559675279E10</v>
      </c>
      <c r="BA119" s="4">
        <v>1.807462298701845E10</v>
      </c>
      <c r="BB119" s="4">
        <v>1.3154414219206978E10</v>
      </c>
      <c r="BC119" s="4">
        <v>1.3751161917739773E10</v>
      </c>
      <c r="BD119" s="4">
        <v>1.5221622925931889E10</v>
      </c>
      <c r="BE119" s="4">
        <v>1.4751508133544277E10</v>
      </c>
      <c r="BF119" s="4">
        <v>1.612506051531174E10</v>
      </c>
      <c r="BG119" s="4">
        <v>1.786766217789113E10</v>
      </c>
      <c r="BH119" s="4">
        <v>1.7517210519091156E10</v>
      </c>
      <c r="BI119" s="4">
        <v>2.0793168030952427E10</v>
      </c>
      <c r="BJ119" s="4">
        <v>2.4728285177460316E10</v>
      </c>
      <c r="BK119" s="4">
        <v>2.622422869339538E10</v>
      </c>
      <c r="BL119" s="4">
        <v>2.483671477146379E10</v>
      </c>
      <c r="BM119" s="4">
        <v>2.171467056960328E10</v>
      </c>
    </row>
    <row r="120" ht="12.75" customHeight="1">
      <c r="A120" s="4" t="s">
        <v>673</v>
      </c>
      <c r="B120" s="4" t="s">
        <v>674</v>
      </c>
      <c r="C120" s="4" t="s">
        <v>445</v>
      </c>
      <c r="D120" s="4" t="s">
        <v>446</v>
      </c>
      <c r="E120" s="4">
        <v>2.5985E9</v>
      </c>
      <c r="F120" s="4">
        <v>3.1385E9</v>
      </c>
      <c r="G120" s="4">
        <v>2.51E9</v>
      </c>
      <c r="H120" s="4">
        <v>2.9923333333333335E9</v>
      </c>
      <c r="I120" s="4">
        <v>3.4053333333333335E9</v>
      </c>
      <c r="J120" s="4">
        <v>3.6633333333333335E9</v>
      </c>
      <c r="K120" s="4">
        <v>3.9800000000000005E9</v>
      </c>
      <c r="L120" s="4">
        <v>4.0300000000000005E9</v>
      </c>
      <c r="M120" s="4">
        <v>4.619E9</v>
      </c>
      <c r="N120" s="4">
        <v>5.329333333333334E9</v>
      </c>
      <c r="AN120" s="4">
        <v>1.0073490386211935E11</v>
      </c>
      <c r="AO120" s="4">
        <v>1.1042866121502647E11</v>
      </c>
      <c r="AP120" s="4">
        <v>1.1497687974720242E11</v>
      </c>
      <c r="AQ120" s="4">
        <v>1.1620799900002632E11</v>
      </c>
      <c r="AR120" s="4">
        <v>1.1737357658767543E11</v>
      </c>
      <c r="AS120" s="4">
        <v>1.3270532165894096E11</v>
      </c>
      <c r="AT120" s="4">
        <v>1.3105697196661673E11</v>
      </c>
      <c r="AU120" s="4">
        <v>1.214116381020727E11</v>
      </c>
      <c r="AV120" s="4">
        <v>1.2733011857447136E11</v>
      </c>
      <c r="AW120" s="4">
        <v>1.3572817157518964E11</v>
      </c>
      <c r="AX120" s="4">
        <v>1.4266052632751743E11</v>
      </c>
      <c r="AY120" s="4">
        <v>1.5415775214327393E11</v>
      </c>
      <c r="AZ120" s="4">
        <v>1.7906782965361115E11</v>
      </c>
      <c r="BA120" s="4">
        <v>2.1633889409141583E11</v>
      </c>
      <c r="BB120" s="4">
        <v>2.0749929735778043E11</v>
      </c>
      <c r="BC120" s="4">
        <v>2.3400005670003143E11</v>
      </c>
      <c r="BD120" s="4">
        <v>2.6101392769022272E11</v>
      </c>
      <c r="BE120" s="4">
        <v>2.571730864636885E11</v>
      </c>
      <c r="BF120" s="4">
        <v>2.926926574519206E11</v>
      </c>
      <c r="BG120" s="4">
        <v>3.100475049085713E11</v>
      </c>
      <c r="BH120" s="4">
        <v>3.001224997212815E11</v>
      </c>
      <c r="BI120" s="4">
        <v>3.186165061579452E11</v>
      </c>
      <c r="BJ120" s="4">
        <v>3.526679258110281E11</v>
      </c>
      <c r="BK120" s="4">
        <v>3.7045565117995795E11</v>
      </c>
      <c r="BL120" s="4">
        <v>3.9465220889313806E11</v>
      </c>
      <c r="BM120" s="4">
        <v>4.019538048370874E11</v>
      </c>
    </row>
    <row r="121" ht="12.75" customHeight="1">
      <c r="A121" s="4" t="s">
        <v>675</v>
      </c>
      <c r="B121" s="4" t="s">
        <v>676</v>
      </c>
      <c r="C121" s="4" t="s">
        <v>445</v>
      </c>
      <c r="D121" s="4" t="s">
        <v>446</v>
      </c>
      <c r="E121" s="4">
        <v>4.038528834419115E10</v>
      </c>
      <c r="F121" s="4">
        <v>4.484276029319238E10</v>
      </c>
      <c r="G121" s="4">
        <v>5.038389189899112E10</v>
      </c>
      <c r="H121" s="4">
        <v>5.7710743059834145E10</v>
      </c>
      <c r="I121" s="4">
        <v>6.317541701900941E10</v>
      </c>
      <c r="J121" s="4">
        <v>6.797815385051908E10</v>
      </c>
      <c r="K121" s="4">
        <v>7.365487001127574E10</v>
      </c>
      <c r="L121" s="4">
        <v>8.113312006542024E10</v>
      </c>
      <c r="M121" s="4">
        <v>8.794223167835052E10</v>
      </c>
      <c r="N121" s="4">
        <v>9.708508280737509E10</v>
      </c>
      <c r="O121" s="4">
        <v>1.1339531598513013E11</v>
      </c>
      <c r="P121" s="4">
        <v>1.2467236579275905E11</v>
      </c>
      <c r="Q121" s="4">
        <v>1.4526003984063745E11</v>
      </c>
      <c r="R121" s="4">
        <v>1.754920557954168E11</v>
      </c>
      <c r="S121" s="4">
        <v>1.995644894313784E11</v>
      </c>
      <c r="T121" s="4">
        <v>2.2769585112692764E11</v>
      </c>
      <c r="U121" s="4">
        <v>2.2471727843684576E11</v>
      </c>
      <c r="V121" s="4">
        <v>2.575963133640553E11</v>
      </c>
      <c r="W121" s="4">
        <v>3.150583230663929E11</v>
      </c>
      <c r="X121" s="4">
        <v>3.936771615008157E11</v>
      </c>
      <c r="Y121" s="4">
        <v>4.7725677594392944E11</v>
      </c>
      <c r="Z121" s="4">
        <v>4.3070285130301483E11</v>
      </c>
      <c r="AA121" s="4">
        <v>4.272726456692913E11</v>
      </c>
      <c r="AB121" s="4">
        <v>4.4304237378888324E11</v>
      </c>
      <c r="AC121" s="4">
        <v>4.378876890015429E11</v>
      </c>
      <c r="AD121" s="4">
        <v>4.5221749214075653E11</v>
      </c>
      <c r="AE121" s="4">
        <v>6.403863527730874E11</v>
      </c>
      <c r="AF121" s="4">
        <v>8.057131281744846E11</v>
      </c>
      <c r="AG121" s="4">
        <v>8.916089571556084E11</v>
      </c>
      <c r="AH121" s="4">
        <v>9.286613322043466E11</v>
      </c>
      <c r="AI121" s="4">
        <v>1.1812226535229475E12</v>
      </c>
      <c r="AJ121" s="4">
        <v>1.246220156079288E12</v>
      </c>
      <c r="AK121" s="4">
        <v>1.3201616449332288E12</v>
      </c>
      <c r="AL121" s="4">
        <v>1.0649580755506337E12</v>
      </c>
      <c r="AM121" s="4">
        <v>1.0992166882804995E12</v>
      </c>
      <c r="AN121" s="4">
        <v>1.1746620706050159E12</v>
      </c>
      <c r="AO121" s="4">
        <v>1.3124265277952063E12</v>
      </c>
      <c r="AP121" s="4">
        <v>1.2418796043656206E12</v>
      </c>
      <c r="AQ121" s="4">
        <v>1.270052525928404E12</v>
      </c>
      <c r="AR121" s="4">
        <v>1.2520237587896868E12</v>
      </c>
      <c r="AS121" s="4">
        <v>1.143829832319882E12</v>
      </c>
      <c r="AT121" s="4">
        <v>1.1670127964205818E12</v>
      </c>
      <c r="AU121" s="4">
        <v>1.2707123094297007E12</v>
      </c>
      <c r="AV121" s="4">
        <v>1.5741458239277651E12</v>
      </c>
      <c r="AW121" s="4">
        <v>1.803226967966228E12</v>
      </c>
      <c r="AX121" s="4">
        <v>1.8575243128964058E12</v>
      </c>
      <c r="AY121" s="4">
        <v>1.9479197089449253E12</v>
      </c>
      <c r="AZ121" s="4">
        <v>2.210292636189433E12</v>
      </c>
      <c r="BA121" s="4">
        <v>2.3988565987988867E12</v>
      </c>
      <c r="BB121" s="4">
        <v>2.1912418727424285E12</v>
      </c>
      <c r="BC121" s="4">
        <v>2.1340178432471558E12</v>
      </c>
      <c r="BD121" s="4">
        <v>2.291991045770294E12</v>
      </c>
      <c r="BE121" s="4">
        <v>2.0870770324351492E12</v>
      </c>
      <c r="BF121" s="4">
        <v>2.141315327318207E12</v>
      </c>
      <c r="BG121" s="4">
        <v>2.1591339197437651E12</v>
      </c>
      <c r="BH121" s="4">
        <v>1.8358992373200383E12</v>
      </c>
      <c r="BI121" s="4">
        <v>1.875797463583867E12</v>
      </c>
      <c r="BJ121" s="4">
        <v>1.956950469673287E12</v>
      </c>
      <c r="BK121" s="4">
        <v>2.091117091124097E12</v>
      </c>
      <c r="BL121" s="4">
        <v>2.0049133577999968E12</v>
      </c>
      <c r="BM121" s="4">
        <v>1.8864452683407056E12</v>
      </c>
    </row>
    <row r="122" ht="12.75" customHeight="1">
      <c r="A122" s="4" t="s">
        <v>677</v>
      </c>
      <c r="B122" s="4" t="s">
        <v>678</v>
      </c>
      <c r="C122" s="4" t="s">
        <v>445</v>
      </c>
      <c r="D122" s="4" t="s">
        <v>446</v>
      </c>
      <c r="E122" s="4">
        <v>6.990506789864203E8</v>
      </c>
      <c r="F122" s="4">
        <v>7.480288394232115E8</v>
      </c>
      <c r="G122" s="4">
        <v>7.777124457510849E8</v>
      </c>
      <c r="H122" s="4">
        <v>8.266904661906761E8</v>
      </c>
      <c r="I122" s="4">
        <v>8.979314013719726E8</v>
      </c>
      <c r="J122" s="4">
        <v>9.721405571888561E8</v>
      </c>
      <c r="K122" s="4">
        <v>1.0967380652386951E9</v>
      </c>
      <c r="L122" s="4">
        <v>1.1480254073460371E9</v>
      </c>
      <c r="M122" s="4">
        <v>1.0838833553342133E9</v>
      </c>
      <c r="N122" s="4">
        <v>1.1912876515060601E9</v>
      </c>
      <c r="O122" s="4">
        <v>1.4047760710428417E9</v>
      </c>
      <c r="P122" s="4">
        <v>1.5398655139289145E9</v>
      </c>
      <c r="Q122" s="4">
        <v>1.8750488599348536E9</v>
      </c>
      <c r="R122" s="4">
        <v>1.9059175531914895E9</v>
      </c>
      <c r="S122" s="4">
        <v>2.3750962490375094E9</v>
      </c>
      <c r="T122" s="4">
        <v>2.860411285887141E9</v>
      </c>
      <c r="U122" s="4">
        <v>2.966010229897701E9</v>
      </c>
      <c r="V122" s="4">
        <v>3.2496973930260696E9</v>
      </c>
      <c r="W122" s="4">
        <v>2.6444492322932143E9</v>
      </c>
      <c r="X122" s="4">
        <v>2.4250339981867633E9</v>
      </c>
      <c r="Y122" s="4">
        <v>2.679409453239025E9</v>
      </c>
      <c r="Z122" s="4">
        <v>2.979061412372291E9</v>
      </c>
      <c r="AA122" s="4">
        <v>3.2935332884248343E9</v>
      </c>
      <c r="AB122" s="4">
        <v>3.61929412069144E9</v>
      </c>
      <c r="AC122" s="4">
        <v>2.3735669574921374E9</v>
      </c>
      <c r="AD122" s="4">
        <v>2.1002231497139566E9</v>
      </c>
      <c r="AE122" s="4">
        <v>2.7545661762021246E9</v>
      </c>
      <c r="AF122" s="4">
        <v>3.2869875517159677E9</v>
      </c>
      <c r="AG122" s="4">
        <v>3.8283107349779544E9</v>
      </c>
      <c r="AH122" s="4">
        <v>4.404970058837865E9</v>
      </c>
      <c r="AI122" s="4">
        <v>4.592224067371938E9</v>
      </c>
      <c r="AJ122" s="4">
        <v>4.1061991762890086E9</v>
      </c>
      <c r="AK122" s="4">
        <v>3.535460089807189E9</v>
      </c>
      <c r="AL122" s="4">
        <v>5.440064773173645E9</v>
      </c>
      <c r="AM122" s="4">
        <v>5.452564385433069E9</v>
      </c>
      <c r="AN122" s="4">
        <v>6.577523824700289E9</v>
      </c>
      <c r="AO122" s="4">
        <v>7.393883554779685E9</v>
      </c>
      <c r="AP122" s="4">
        <v>8.400033893996526E9</v>
      </c>
      <c r="AQ122" s="4">
        <v>8.78719562243502E9</v>
      </c>
      <c r="AR122" s="4">
        <v>8.887061866892056E9</v>
      </c>
      <c r="AS122" s="4">
        <v>9.005064474930035E9</v>
      </c>
      <c r="AT122" s="4">
        <v>9.194717835999853E9</v>
      </c>
      <c r="AU122" s="4">
        <v>9.71901792592929E9</v>
      </c>
      <c r="AV122" s="4">
        <v>9.430230564469898E9</v>
      </c>
      <c r="AW122" s="4">
        <v>1.0174664853947565E10</v>
      </c>
      <c r="AX122" s="4">
        <v>1.1243868485742773E10</v>
      </c>
      <c r="AY122" s="4">
        <v>1.1930171468379576E10</v>
      </c>
      <c r="AZ122" s="4">
        <v>1.2799593017710089E10</v>
      </c>
      <c r="BA122" s="4">
        <v>1.3709402085320562E10</v>
      </c>
      <c r="BB122" s="4">
        <v>1.2120460872800337E10</v>
      </c>
      <c r="BC122" s="4">
        <v>1.3220556882704617E10</v>
      </c>
      <c r="BD122" s="4">
        <v>1.4444655299877172E10</v>
      </c>
      <c r="BE122" s="4">
        <v>1.4807086889209892E10</v>
      </c>
      <c r="BF122" s="4">
        <v>1.4264202737308249E10</v>
      </c>
      <c r="BG122" s="4">
        <v>1.3899228824216091E10</v>
      </c>
      <c r="BH122" s="4">
        <v>1.4188935947569372E10</v>
      </c>
      <c r="BI122" s="4">
        <v>1.4077109396858387E10</v>
      </c>
      <c r="BJ122" s="4">
        <v>1.4808989993318459E10</v>
      </c>
      <c r="BK122" s="4">
        <v>1.5730793852791348E10</v>
      </c>
      <c r="BL122" s="4">
        <v>1.5830768549891571E10</v>
      </c>
      <c r="BM122" s="4">
        <v>1.3812421803408361E10</v>
      </c>
    </row>
    <row r="123" ht="12.75" customHeight="1">
      <c r="A123" s="4" t="s">
        <v>679</v>
      </c>
      <c r="B123" s="4" t="s">
        <v>680</v>
      </c>
      <c r="C123" s="4" t="s">
        <v>445</v>
      </c>
      <c r="D123" s="4" t="s">
        <v>446</v>
      </c>
      <c r="J123" s="4">
        <v>5.998319798375806E8</v>
      </c>
      <c r="K123" s="4">
        <v>6.580789694763372E8</v>
      </c>
      <c r="L123" s="4">
        <v>6.317558106972837E8</v>
      </c>
      <c r="M123" s="4">
        <v>5.611873424810978E8</v>
      </c>
      <c r="N123" s="4">
        <v>6.989638756650798E8</v>
      </c>
      <c r="O123" s="4">
        <v>6.395967516101933E8</v>
      </c>
      <c r="P123" s="4">
        <v>6.78241388966676E8</v>
      </c>
      <c r="Q123" s="4">
        <v>7.885746289554747E8</v>
      </c>
      <c r="R123" s="4">
        <v>9.437005477784541E8</v>
      </c>
      <c r="S123" s="4">
        <v>1.1974542067680845E9</v>
      </c>
      <c r="T123" s="4">
        <v>1.3630393996247656E9</v>
      </c>
      <c r="U123" s="4">
        <v>1.708734939759036E9</v>
      </c>
      <c r="V123" s="4">
        <v>2.0965684785909507E9</v>
      </c>
      <c r="W123" s="4">
        <v>2.602748691099477E9</v>
      </c>
      <c r="X123" s="4">
        <v>3.2717282717282715E9</v>
      </c>
      <c r="Y123" s="4">
        <v>3.9100369251426654E9</v>
      </c>
      <c r="Z123" s="4">
        <v>4.384685230024213E9</v>
      </c>
      <c r="AA123" s="4">
        <v>4.680567375886525E9</v>
      </c>
      <c r="AB123" s="4">
        <v>4.920407601211787E9</v>
      </c>
      <c r="AC123" s="4">
        <v>4.9667100130039015E9</v>
      </c>
      <c r="AD123" s="4">
        <v>4.993829194120628E9</v>
      </c>
      <c r="AE123" s="4">
        <v>6.40138E9</v>
      </c>
      <c r="AF123" s="4">
        <v>6.755599113737075E9</v>
      </c>
      <c r="AG123" s="4">
        <v>6.277197435212396E9</v>
      </c>
      <c r="AH123" s="4">
        <v>4.2209450052210236E9</v>
      </c>
      <c r="AI123" s="4">
        <v>4.160003917432575E9</v>
      </c>
      <c r="AJ123" s="4">
        <v>4.344250257012777E9</v>
      </c>
      <c r="AK123" s="4">
        <v>5.311329067372757E9</v>
      </c>
      <c r="AL123" s="4">
        <v>5.605841535575119E9</v>
      </c>
      <c r="AM123" s="4">
        <v>6.237739516244454E9</v>
      </c>
      <c r="AN123" s="4">
        <v>6.727446632420092E9</v>
      </c>
      <c r="AO123" s="4">
        <v>6.9283592383638935E9</v>
      </c>
      <c r="AP123" s="4">
        <v>7.246188575458392E9</v>
      </c>
      <c r="AQ123" s="4">
        <v>7.91232736248237E9</v>
      </c>
      <c r="AR123" s="4">
        <v>8.149106064880114E9</v>
      </c>
      <c r="AS123" s="4">
        <v>8.460424400564176E9</v>
      </c>
      <c r="AT123" s="4">
        <v>8.975689844851904E9</v>
      </c>
      <c r="AU123" s="4">
        <v>9.582453032440058E9</v>
      </c>
      <c r="AV123" s="4">
        <v>1.0195660789844852E10</v>
      </c>
      <c r="AW123" s="4">
        <v>1.1411390409026798E10</v>
      </c>
      <c r="AX123" s="4">
        <v>1.2588665303244007E10</v>
      </c>
      <c r="AY123" s="4">
        <v>1.505692976022567E10</v>
      </c>
      <c r="AZ123" s="4">
        <v>1.7110587447108604E10</v>
      </c>
      <c r="BA123" s="4">
        <v>2.2657662392560238E10</v>
      </c>
      <c r="BB123" s="4">
        <v>2.4537876056338028E10</v>
      </c>
      <c r="BC123" s="4">
        <v>2.7133804225352116E10</v>
      </c>
      <c r="BD123" s="4">
        <v>2.952414915492958E10</v>
      </c>
      <c r="BE123" s="4">
        <v>3.1634561690140846E10</v>
      </c>
      <c r="BF123" s="4">
        <v>3.445444014084507E10</v>
      </c>
      <c r="BG123" s="4">
        <v>3.684764352112676E10</v>
      </c>
      <c r="BH123" s="4">
        <v>3.8587017887323944E10</v>
      </c>
      <c r="BI123" s="4">
        <v>3.989255112676057E10</v>
      </c>
      <c r="BJ123" s="4">
        <v>4.140896084507043E10</v>
      </c>
      <c r="BK123" s="4">
        <v>4.293211267605634E10</v>
      </c>
      <c r="BL123" s="4">
        <v>4.450289591549296E10</v>
      </c>
      <c r="BM123" s="4">
        <v>4.369765927531367E10</v>
      </c>
    </row>
    <row r="124" ht="12.75" customHeight="1">
      <c r="A124" s="4" t="s">
        <v>681</v>
      </c>
      <c r="B124" s="4" t="s">
        <v>682</v>
      </c>
      <c r="C124" s="4" t="s">
        <v>445</v>
      </c>
      <c r="D124" s="4" t="s">
        <v>446</v>
      </c>
      <c r="E124" s="4">
        <v>4.43073429504E10</v>
      </c>
      <c r="F124" s="4">
        <v>5.350861773937778E10</v>
      </c>
      <c r="G124" s="4">
        <v>6.072301868373333E10</v>
      </c>
      <c r="H124" s="4">
        <v>6.949813179733333E10</v>
      </c>
      <c r="I124" s="4">
        <v>8.174900638151111E10</v>
      </c>
      <c r="J124" s="4">
        <v>9.095027825777777E10</v>
      </c>
      <c r="K124" s="4">
        <v>1.0562807034311111E11</v>
      </c>
      <c r="L124" s="4">
        <v>1.237818802176E11</v>
      </c>
      <c r="M124" s="4">
        <v>1.466010726855111E11</v>
      </c>
      <c r="N124" s="4">
        <v>1.722041994808889E11</v>
      </c>
      <c r="O124" s="4">
        <v>2.1260918791944446E11</v>
      </c>
      <c r="P124" s="4">
        <v>2.4015180746024054E11</v>
      </c>
      <c r="Q124" s="4">
        <v>3.180312974923517E11</v>
      </c>
      <c r="R124" s="4">
        <v>4.3208267045071857E11</v>
      </c>
      <c r="S124" s="4">
        <v>4.796259986134055E11</v>
      </c>
      <c r="T124" s="4">
        <v>5.2154190567325104E11</v>
      </c>
      <c r="U124" s="4">
        <v>5.861618589996713E11</v>
      </c>
      <c r="V124" s="4">
        <v>7.214117865368143E11</v>
      </c>
      <c r="W124" s="4">
        <v>1.0136121735188416E12</v>
      </c>
      <c r="X124" s="4">
        <v>1.0550121195263303E12</v>
      </c>
      <c r="Y124" s="4">
        <v>1.1053859737638748E12</v>
      </c>
      <c r="Z124" s="4">
        <v>1.2189889351298066E12</v>
      </c>
      <c r="AA124" s="4">
        <v>1.13451800188456E12</v>
      </c>
      <c r="AB124" s="4">
        <v>1.2433235920588333E12</v>
      </c>
      <c r="AC124" s="4">
        <v>1.3183816270037576E12</v>
      </c>
      <c r="AD124" s="4">
        <v>1.3988927448206936E12</v>
      </c>
      <c r="AE124" s="4">
        <v>2.0789533336735505E12</v>
      </c>
      <c r="AF124" s="4">
        <v>2.532808573157031E12</v>
      </c>
      <c r="AG124" s="4">
        <v>3.071683013178912E12</v>
      </c>
      <c r="AH124" s="4">
        <v>3.0549141662631807E12</v>
      </c>
      <c r="AI124" s="4">
        <v>3.1328176528480415E12</v>
      </c>
      <c r="AJ124" s="4">
        <v>3.584420077100842E12</v>
      </c>
      <c r="AK124" s="4">
        <v>3.908809463463857E12</v>
      </c>
      <c r="AL124" s="4">
        <v>4.454143876947206E12</v>
      </c>
      <c r="AM124" s="4">
        <v>4.907039384469678E12</v>
      </c>
      <c r="AN124" s="4">
        <v>5.449116304981097E12</v>
      </c>
      <c r="AO124" s="4">
        <v>4.833712542207097E12</v>
      </c>
      <c r="AP124" s="4">
        <v>4.414732843544432E12</v>
      </c>
      <c r="AQ124" s="4">
        <v>4.032509760872936E12</v>
      </c>
      <c r="AR124" s="4">
        <v>4.562078822335453E12</v>
      </c>
      <c r="AS124" s="4">
        <v>4.887519660744858E12</v>
      </c>
      <c r="AT124" s="4">
        <v>4.3035442598427207E12</v>
      </c>
      <c r="AU124" s="4">
        <v>4.115116279069767E12</v>
      </c>
      <c r="AV124" s="4">
        <v>4.445658071221864E12</v>
      </c>
      <c r="AW124" s="4">
        <v>4.815148854362112E12</v>
      </c>
      <c r="AX124" s="4">
        <v>4.755410630912137E12</v>
      </c>
      <c r="AY124" s="4">
        <v>4.530377224970399E12</v>
      </c>
      <c r="AZ124" s="4">
        <v>4.515264514430568E12</v>
      </c>
      <c r="BA124" s="4">
        <v>5.0379084651144795E12</v>
      </c>
      <c r="BB124" s="4">
        <v>5.2313826745937E12</v>
      </c>
      <c r="BC124" s="4">
        <v>5.70009811474441E12</v>
      </c>
      <c r="BD124" s="4">
        <v>6.157459594823717E12</v>
      </c>
      <c r="BE124" s="4">
        <v>6.203213121334122E12</v>
      </c>
      <c r="BF124" s="4">
        <v>5.155717056270827E12</v>
      </c>
      <c r="BG124" s="4">
        <v>4.850413536037841E12</v>
      </c>
      <c r="BH124" s="4">
        <v>4.389475622588974E12</v>
      </c>
      <c r="BI124" s="4">
        <v>4.922538141454615E12</v>
      </c>
      <c r="BJ124" s="4">
        <v>4.866864409657679E12</v>
      </c>
      <c r="BK124" s="4">
        <v>4.954806619995188E12</v>
      </c>
      <c r="BL124" s="4">
        <v>5.064872875604594E12</v>
      </c>
    </row>
    <row r="125" ht="12.75" customHeight="1">
      <c r="A125" s="4" t="s">
        <v>683</v>
      </c>
      <c r="B125" s="4" t="s">
        <v>684</v>
      </c>
      <c r="C125" s="4" t="s">
        <v>445</v>
      </c>
      <c r="D125" s="4" t="s">
        <v>446</v>
      </c>
      <c r="AI125" s="4">
        <v>2.693272910273715E10</v>
      </c>
      <c r="AJ125" s="4">
        <v>2.4923076923076923E10</v>
      </c>
      <c r="AK125" s="4">
        <v>2.4917355371900826E10</v>
      </c>
      <c r="AL125" s="4">
        <v>2.340926087994272E10</v>
      </c>
      <c r="AM125" s="4">
        <v>2.1250792886105423E10</v>
      </c>
      <c r="AN125" s="4">
        <v>2.0374302652381878E10</v>
      </c>
      <c r="AO125" s="4">
        <v>2.1035368250888145E10</v>
      </c>
      <c r="AP125" s="4">
        <v>2.216593206296603E10</v>
      </c>
      <c r="AQ125" s="4">
        <v>2.2135254836003082E10</v>
      </c>
      <c r="AR125" s="4">
        <v>1.687082183975844E10</v>
      </c>
      <c r="AS125" s="4">
        <v>1.8291994909004436E10</v>
      </c>
      <c r="AT125" s="4">
        <v>2.2152694161888237E10</v>
      </c>
      <c r="AU125" s="4">
        <v>2.4636593223346676E10</v>
      </c>
      <c r="AV125" s="4">
        <v>3.0833699702759407E10</v>
      </c>
      <c r="AW125" s="4">
        <v>4.315164700260963E10</v>
      </c>
      <c r="AX125" s="4">
        <v>5.712367173389525E10</v>
      </c>
      <c r="AY125" s="4">
        <v>8.100388454540985E10</v>
      </c>
      <c r="AZ125" s="4">
        <v>1.048498868255841E11</v>
      </c>
      <c r="BA125" s="4">
        <v>1.3344161224679799E11</v>
      </c>
      <c r="BB125" s="4">
        <v>1.1530866114292726E11</v>
      </c>
      <c r="BC125" s="4">
        <v>1.4804734824064334E11</v>
      </c>
      <c r="BD125" s="4">
        <v>1.9262650797158383E11</v>
      </c>
      <c r="BE125" s="4">
        <v>2.0799856886578925E11</v>
      </c>
      <c r="BF125" s="4">
        <v>2.3663455207810205E11</v>
      </c>
      <c r="BG125" s="4">
        <v>2.214155728195E11</v>
      </c>
      <c r="BH125" s="4">
        <v>1.8438843214871536E11</v>
      </c>
      <c r="BI125" s="4">
        <v>1.3727832008417114E11</v>
      </c>
      <c r="BJ125" s="4">
        <v>1.668058005957037E11</v>
      </c>
      <c r="BK125" s="4">
        <v>1.7933999485938443E11</v>
      </c>
      <c r="BL125" s="4">
        <v>1.816671900755407E11</v>
      </c>
      <c r="BM125" s="4">
        <v>1.698354264271529E11</v>
      </c>
    </row>
    <row r="126" ht="12.75" customHeight="1">
      <c r="A126" s="4" t="s">
        <v>685</v>
      </c>
      <c r="B126" s="4" t="s">
        <v>686</v>
      </c>
      <c r="C126" s="4" t="s">
        <v>445</v>
      </c>
      <c r="D126" s="4" t="s">
        <v>446</v>
      </c>
      <c r="E126" s="4">
        <v>7.912654588180758E8</v>
      </c>
      <c r="F126" s="4">
        <v>7.929594721390238E8</v>
      </c>
      <c r="G126" s="4">
        <v>8.681114000140728E8</v>
      </c>
      <c r="H126" s="4">
        <v>9.265893485729532E8</v>
      </c>
      <c r="I126" s="4">
        <v>9.98759333643326E8</v>
      </c>
      <c r="J126" s="4">
        <v>9.979193199800489E8</v>
      </c>
      <c r="K126" s="4">
        <v>1.164519673197631E9</v>
      </c>
      <c r="L126" s="4">
        <v>1.2325595059235919E9</v>
      </c>
      <c r="M126" s="4">
        <v>1.3532954575261025E9</v>
      </c>
      <c r="N126" s="4">
        <v>1.4583794154027777E9</v>
      </c>
      <c r="O126" s="4">
        <v>1.603447357251713E9</v>
      </c>
      <c r="P126" s="4">
        <v>1.7783912891912289E9</v>
      </c>
      <c r="Q126" s="4">
        <v>2.1072791573833563E9</v>
      </c>
      <c r="R126" s="4">
        <v>2.5089984574073014E9</v>
      </c>
      <c r="S126" s="4">
        <v>2.969942180346918E9</v>
      </c>
      <c r="T126" s="4">
        <v>3.2593449357683606E9</v>
      </c>
      <c r="U126" s="4">
        <v>3.4745423920321245E9</v>
      </c>
      <c r="V126" s="4">
        <v>4.494378855331085E9</v>
      </c>
      <c r="W126" s="4">
        <v>5.303734882534466E9</v>
      </c>
      <c r="X126" s="4">
        <v>6.234390975270911E9</v>
      </c>
      <c r="Y126" s="4">
        <v>7.265315331622727E9</v>
      </c>
      <c r="Z126" s="4">
        <v>6.854491453902078E9</v>
      </c>
      <c r="AA126" s="4">
        <v>6.431579357312563E9</v>
      </c>
      <c r="AB126" s="4">
        <v>5.979198463830247E9</v>
      </c>
      <c r="AC126" s="4">
        <v>6.191437070441838E9</v>
      </c>
      <c r="AD126" s="4">
        <v>6.135034338304307E9</v>
      </c>
      <c r="AE126" s="4">
        <v>7.239126716932191E9</v>
      </c>
      <c r="AF126" s="4">
        <v>7.97082053075078E9</v>
      </c>
      <c r="AG126" s="4">
        <v>8.355380879129548E9</v>
      </c>
      <c r="AH126" s="4">
        <v>8.283114648367749E9</v>
      </c>
      <c r="AI126" s="4">
        <v>8.572359162856306E9</v>
      </c>
      <c r="AJ126" s="4">
        <v>8.151479004213335E9</v>
      </c>
      <c r="AK126" s="4">
        <v>8.2091291717364855E9</v>
      </c>
      <c r="AL126" s="4">
        <v>5.751789915053628E9</v>
      </c>
      <c r="AM126" s="4">
        <v>7.148145375785451E9</v>
      </c>
      <c r="AN126" s="4">
        <v>9.046326059988567E9</v>
      </c>
      <c r="AO126" s="4">
        <v>1.2045858436239931E10</v>
      </c>
      <c r="AP126" s="4">
        <v>1.311577373756636E10</v>
      </c>
      <c r="AQ126" s="4">
        <v>1.4093998843733383E10</v>
      </c>
      <c r="AR126" s="4">
        <v>1.2896013576732428E10</v>
      </c>
      <c r="AS126" s="4">
        <v>1.270535710300556E10</v>
      </c>
      <c r="AT126" s="4">
        <v>1.2986007425878052E10</v>
      </c>
      <c r="AU126" s="4">
        <v>1.314774391072406E10</v>
      </c>
      <c r="AV126" s="4">
        <v>1.4904517649847567E10</v>
      </c>
      <c r="AW126" s="4">
        <v>1.6095337093836597E10</v>
      </c>
      <c r="AX126" s="4">
        <v>1.873789774479479E10</v>
      </c>
      <c r="AY126" s="4">
        <v>2.5825524820806423E10</v>
      </c>
      <c r="AZ126" s="4">
        <v>3.1958195182240604E10</v>
      </c>
      <c r="BA126" s="4">
        <v>3.5895153327849686E10</v>
      </c>
      <c r="BB126" s="4">
        <v>3.70215120488158E10</v>
      </c>
      <c r="BC126" s="4">
        <v>4.000008834680412E10</v>
      </c>
      <c r="BD126" s="4">
        <v>4.195343359141006E10</v>
      </c>
      <c r="BE126" s="4">
        <v>5.04127548610191E10</v>
      </c>
      <c r="BF126" s="4">
        <v>5.509672804794079E10</v>
      </c>
      <c r="BG126" s="4">
        <v>6.144804680160414E10</v>
      </c>
      <c r="BH126" s="4">
        <v>6.400775016933443E10</v>
      </c>
      <c r="BI126" s="4">
        <v>6.918875536429947E10</v>
      </c>
      <c r="BJ126" s="4">
        <v>7.896500465618228E10</v>
      </c>
      <c r="BK126" s="4">
        <v>8.777858296413878E10</v>
      </c>
      <c r="BL126" s="4">
        <v>9.550308853809198E10</v>
      </c>
      <c r="BM126" s="4">
        <v>9.88429396491149E10</v>
      </c>
    </row>
    <row r="127" ht="12.75" customHeight="1">
      <c r="A127" s="4" t="s">
        <v>687</v>
      </c>
      <c r="B127" s="4" t="s">
        <v>688</v>
      </c>
      <c r="C127" s="4" t="s">
        <v>445</v>
      </c>
      <c r="D127" s="4" t="s">
        <v>446</v>
      </c>
      <c r="AI127" s="4">
        <v>2.675E9</v>
      </c>
      <c r="AJ127" s="4">
        <v>2.5694444444444447E9</v>
      </c>
      <c r="AK127" s="4">
        <v>2.3165625E9</v>
      </c>
      <c r="AL127" s="4">
        <v>2.0282954545454545E9</v>
      </c>
      <c r="AM127" s="4">
        <v>1.6810069930069928E9</v>
      </c>
      <c r="AN127" s="4">
        <v>1.6610185185185184E9</v>
      </c>
      <c r="AO127" s="4">
        <v>1.8275705861678448E9</v>
      </c>
      <c r="AP127" s="4">
        <v>1.7678640357194295E9</v>
      </c>
      <c r="AQ127" s="4">
        <v>1.6459637498314617E9</v>
      </c>
      <c r="AR127" s="4">
        <v>1.2490614870145676E9</v>
      </c>
      <c r="AS127" s="4">
        <v>1.3696884980677826E9</v>
      </c>
      <c r="AT127" s="4">
        <v>1.525116370279392E9</v>
      </c>
      <c r="AU127" s="4">
        <v>1.605643104730212E9</v>
      </c>
      <c r="AV127" s="4">
        <v>1.9190080904964125E9</v>
      </c>
      <c r="AW127" s="4">
        <v>2.211534585003399E9</v>
      </c>
      <c r="AX127" s="4">
        <v>2.4602480261778316E9</v>
      </c>
      <c r="AY127" s="4">
        <v>2.8341688894201913E9</v>
      </c>
      <c r="AZ127" s="4">
        <v>3.802566170815435E9</v>
      </c>
      <c r="BA127" s="4">
        <v>5.13995778491084E9</v>
      </c>
      <c r="BB127" s="4">
        <v>4.690062255122471E9</v>
      </c>
      <c r="BC127" s="4">
        <v>4.794357795071392E9</v>
      </c>
      <c r="BD127" s="4">
        <v>6.197766118598557E9</v>
      </c>
      <c r="BE127" s="4">
        <v>6.605139933410631E9</v>
      </c>
      <c r="BF127" s="4">
        <v>7.335027591916281E9</v>
      </c>
      <c r="BG127" s="4">
        <v>7.468096566711584E9</v>
      </c>
      <c r="BH127" s="4">
        <v>6.67817834045121E9</v>
      </c>
      <c r="BI127" s="4">
        <v>6.813092065835074E9</v>
      </c>
      <c r="BJ127" s="4">
        <v>7.702934800128364E9</v>
      </c>
      <c r="BK127" s="4">
        <v>8.271106196042646E9</v>
      </c>
      <c r="BL127" s="4">
        <v>8.871019822767035E9</v>
      </c>
      <c r="BM127" s="4">
        <v>7.73597661264163E9</v>
      </c>
    </row>
    <row r="128" ht="12.75" customHeight="1">
      <c r="A128" s="4" t="s">
        <v>689</v>
      </c>
      <c r="B128" s="4" t="s">
        <v>690</v>
      </c>
      <c r="C128" s="4" t="s">
        <v>445</v>
      </c>
      <c r="D128" s="4" t="s">
        <v>446</v>
      </c>
      <c r="E128" s="4">
        <v>6.371428657142857E8</v>
      </c>
      <c r="F128" s="4">
        <v>6.428571342857143E8</v>
      </c>
      <c r="G128" s="4">
        <v>6.600000085714285E8</v>
      </c>
      <c r="H128" s="4">
        <v>7.285714371428572E8</v>
      </c>
      <c r="I128" s="4">
        <v>7.828571285714285E8</v>
      </c>
      <c r="J128" s="4">
        <v>8.685714285714285E8</v>
      </c>
      <c r="K128" s="4">
        <v>9.142857142857143E8</v>
      </c>
      <c r="L128" s="4">
        <v>9.628571342857143E8</v>
      </c>
      <c r="M128" s="4">
        <v>1.0657142485714285E9</v>
      </c>
      <c r="N128" s="4">
        <v>9.788732323943661E8</v>
      </c>
      <c r="O128" s="4">
        <v>7.184011577241628E8</v>
      </c>
      <c r="P128" s="4">
        <v>9.699114213941804E8</v>
      </c>
      <c r="Q128" s="4">
        <v>5.055494413750767E8</v>
      </c>
      <c r="R128" s="4">
        <v>7.028991559820335E8</v>
      </c>
      <c r="S128" s="4">
        <v>5.884438936897731E8</v>
      </c>
      <c r="AL128" s="4">
        <v>2.5337275920287247E9</v>
      </c>
      <c r="AM128" s="4">
        <v>2.791435272257651E9</v>
      </c>
      <c r="AN128" s="4">
        <v>3.441205692903884E9</v>
      </c>
      <c r="AO128" s="4">
        <v>3.5066957195716047E9</v>
      </c>
      <c r="AP128" s="4">
        <v>3.443413388706751E9</v>
      </c>
      <c r="AQ128" s="4">
        <v>3.120425502569675E9</v>
      </c>
      <c r="AR128" s="4">
        <v>3.517242477233684E9</v>
      </c>
      <c r="AS128" s="4">
        <v>3.6540317162764916E9</v>
      </c>
      <c r="AT128" s="4">
        <v>3.9840005170189857E9</v>
      </c>
      <c r="AU128" s="4">
        <v>4.284028482549707E9</v>
      </c>
      <c r="AV128" s="4">
        <v>4.658246918260141E9</v>
      </c>
      <c r="AW128" s="4">
        <v>5.337833248028284E9</v>
      </c>
      <c r="AX128" s="4">
        <v>6.293046161826464E9</v>
      </c>
      <c r="AY128" s="4">
        <v>7.274595706663547E9</v>
      </c>
      <c r="AZ128" s="4">
        <v>8.639235842177565E9</v>
      </c>
      <c r="BA128" s="4">
        <v>1.0351914093162645E10</v>
      </c>
      <c r="BB128" s="4">
        <v>1.0401851850606232E10</v>
      </c>
      <c r="BC128" s="4">
        <v>1.1242275198970556E10</v>
      </c>
      <c r="BD128" s="4">
        <v>1.2829541141017519E10</v>
      </c>
      <c r="BE128" s="4">
        <v>1.4054443213473097E10</v>
      </c>
      <c r="BF128" s="4">
        <v>1.5227991395223467E10</v>
      </c>
      <c r="BG128" s="4">
        <v>1.6702610842410551E10</v>
      </c>
      <c r="BH128" s="4">
        <v>1.8049954289430058E10</v>
      </c>
      <c r="BI128" s="4">
        <v>2.0016747754015266E10</v>
      </c>
      <c r="BJ128" s="4">
        <v>2.2177200511588196E10</v>
      </c>
      <c r="BK128" s="4">
        <v>2.457175358350398E10</v>
      </c>
      <c r="BL128" s="4">
        <v>2.708938978696842E10</v>
      </c>
      <c r="BM128" s="4">
        <v>2.5291251427397865E10</v>
      </c>
    </row>
    <row r="129" ht="12.75" customHeight="1">
      <c r="A129" s="4" t="s">
        <v>691</v>
      </c>
      <c r="B129" s="4" t="s">
        <v>692</v>
      </c>
      <c r="C129" s="4" t="s">
        <v>445</v>
      </c>
      <c r="D129" s="4" t="s">
        <v>446</v>
      </c>
      <c r="O129" s="4">
        <v>1.4295279544693673E7</v>
      </c>
      <c r="P129" s="4">
        <v>1.527863247863248E7</v>
      </c>
      <c r="Q129" s="4">
        <v>1.8936526946107786E7</v>
      </c>
      <c r="R129" s="4">
        <v>3.171065772578114E7</v>
      </c>
      <c r="S129" s="4">
        <v>8.56371743722131E7</v>
      </c>
      <c r="T129" s="4">
        <v>5.508181699175285E7</v>
      </c>
      <c r="U129" s="4">
        <v>4.110961749969449E7</v>
      </c>
      <c r="V129" s="4">
        <v>3.874805943668219E7</v>
      </c>
      <c r="W129" s="4">
        <v>4.521002632482545E7</v>
      </c>
      <c r="X129" s="4">
        <v>4.2620165437066846E7</v>
      </c>
      <c r="Y129" s="4">
        <v>3.8715554543384194E7</v>
      </c>
      <c r="Z129" s="4">
        <v>4.136980004596645E7</v>
      </c>
      <c r="AA129" s="4">
        <v>4.05720661324678E7</v>
      </c>
      <c r="AB129" s="4">
        <v>3.783783783783784E7</v>
      </c>
      <c r="AC129" s="4">
        <v>4.1246160596752964E7</v>
      </c>
      <c r="AD129" s="4">
        <v>3.2125148404218175E7</v>
      </c>
      <c r="AE129" s="4">
        <v>3.2085561497326203E7</v>
      </c>
      <c r="AF129" s="4">
        <v>3.360873827195071E7</v>
      </c>
      <c r="AG129" s="4">
        <v>4.2972107195874676E7</v>
      </c>
      <c r="AH129" s="4">
        <v>4.111972165111498E7</v>
      </c>
      <c r="AI129" s="4">
        <v>3.980953867769886E7</v>
      </c>
      <c r="AJ129" s="4">
        <v>4.75151892818196E7</v>
      </c>
      <c r="AK129" s="4">
        <v>4.7737955346651E7</v>
      </c>
      <c r="AL129" s="4">
        <v>4.691962464300286E7</v>
      </c>
      <c r="AM129" s="4">
        <v>5.4832577862260565E7</v>
      </c>
      <c r="AN129" s="4">
        <v>5.633802816901409E7</v>
      </c>
      <c r="AO129" s="4">
        <v>6.651537679004617E7</v>
      </c>
      <c r="AP129" s="4">
        <v>6.75374795903221E7</v>
      </c>
      <c r="AQ129" s="4">
        <v>6.533484106043472E7</v>
      </c>
      <c r="AR129" s="4">
        <v>6.903225806451613E7</v>
      </c>
      <c r="AS129" s="4">
        <v>6.725417439703153E7</v>
      </c>
      <c r="AT129" s="4">
        <v>6.310127236991828E7</v>
      </c>
      <c r="AU129" s="4">
        <v>7.219645767684451E7</v>
      </c>
      <c r="AV129" s="4">
        <v>9.023185680005188E7</v>
      </c>
      <c r="AW129" s="4">
        <v>1.0236703927048096E8</v>
      </c>
      <c r="AX129" s="4">
        <v>1.1213394425353187E8</v>
      </c>
      <c r="AY129" s="4">
        <v>1.1023493975903614E8</v>
      </c>
      <c r="AZ129" s="4">
        <v>1.3267174295038071E8</v>
      </c>
      <c r="BA129" s="4">
        <v>1.410426103002852E8</v>
      </c>
      <c r="BB129" s="4">
        <v>1.3242005927312432E8</v>
      </c>
      <c r="BC129" s="4">
        <v>1.5612089524857822E8</v>
      </c>
      <c r="BD129" s="4">
        <v>1.8170500257864878E8</v>
      </c>
      <c r="BE129" s="4">
        <v>1.9024332159867468E8</v>
      </c>
      <c r="BF129" s="4">
        <v>1.8511392160648772E8</v>
      </c>
      <c r="BG129" s="4">
        <v>1.7970344330268615E8</v>
      </c>
      <c r="BH129" s="4">
        <v>1.7111787243633085E8</v>
      </c>
      <c r="BI129" s="4">
        <v>1.7832887303003272E8</v>
      </c>
      <c r="BJ129" s="4">
        <v>1.8727621091355E8</v>
      </c>
      <c r="BK129" s="4">
        <v>1.967378959952182E8</v>
      </c>
      <c r="BL129" s="4">
        <v>1.9464720194647205E8</v>
      </c>
      <c r="BM129" s="4">
        <v>1.9957332599270526E8</v>
      </c>
    </row>
    <row r="130" ht="12.75" customHeight="1">
      <c r="A130" s="4" t="s">
        <v>693</v>
      </c>
      <c r="B130" s="4" t="s">
        <v>694</v>
      </c>
      <c r="C130" s="4" t="s">
        <v>445</v>
      </c>
      <c r="D130" s="4" t="s">
        <v>446</v>
      </c>
      <c r="E130" s="4">
        <v>1.2366563611969901E7</v>
      </c>
      <c r="F130" s="4">
        <v>1.2483229306422448E7</v>
      </c>
      <c r="G130" s="4">
        <v>1.254156215364872E7</v>
      </c>
      <c r="H130" s="4">
        <v>1.2833226389780086E7</v>
      </c>
      <c r="I130" s="4">
        <v>1.3416554862042816E7</v>
      </c>
      <c r="J130" s="4">
        <v>1.3593932322053676E7</v>
      </c>
      <c r="K130" s="4">
        <v>1.4469078179696616E7</v>
      </c>
      <c r="L130" s="4">
        <v>1.6742338251986379E7</v>
      </c>
      <c r="M130" s="4">
        <v>1.46E7</v>
      </c>
      <c r="N130" s="4">
        <v>1.585E7</v>
      </c>
      <c r="O130" s="4">
        <v>1.63E7</v>
      </c>
      <c r="P130" s="4">
        <v>1.962474645030426E7</v>
      </c>
      <c r="Q130" s="4">
        <v>2.2944849115504682E7</v>
      </c>
      <c r="R130" s="4">
        <v>2.4196018376722816E7</v>
      </c>
      <c r="S130" s="4">
        <v>3.1514856307842184E7</v>
      </c>
      <c r="T130" s="4">
        <v>3.336405529953917E7</v>
      </c>
      <c r="U130" s="4">
        <v>3.0095602294455066E7</v>
      </c>
      <c r="V130" s="4">
        <v>4.449629629629629E7</v>
      </c>
      <c r="W130" s="4">
        <v>4.943333333333333E7</v>
      </c>
      <c r="X130" s="4">
        <v>5.884074074074074E7</v>
      </c>
      <c r="Y130" s="4">
        <v>6.845925925925925E7</v>
      </c>
      <c r="Z130" s="4">
        <v>8.088888888888888E7</v>
      </c>
      <c r="AA130" s="4">
        <v>8.602222222222222E7</v>
      </c>
      <c r="AB130" s="4">
        <v>8.687407407407407E7</v>
      </c>
      <c r="AC130" s="4">
        <v>9.86037037037037E7</v>
      </c>
      <c r="AD130" s="4">
        <v>1.110074074074074E8</v>
      </c>
      <c r="AE130" s="4">
        <v>1.3068518518518518E8</v>
      </c>
      <c r="AF130" s="4">
        <v>1.4774814814814815E8</v>
      </c>
      <c r="AG130" s="4">
        <v>1.7269259259259257E8</v>
      </c>
      <c r="AH130" s="4">
        <v>1.9251851851851848E8</v>
      </c>
      <c r="AI130" s="4">
        <v>2.1725925925925925E8</v>
      </c>
      <c r="AJ130" s="4">
        <v>2.2054074074074072E8</v>
      </c>
      <c r="AK130" s="4">
        <v>2.4213703703703701E8</v>
      </c>
      <c r="AL130" s="4">
        <v>2.6375555555555555E8</v>
      </c>
      <c r="AM130" s="4">
        <v>2.951592592592592E8</v>
      </c>
      <c r="AN130" s="4">
        <v>3.134851851851852E8</v>
      </c>
      <c r="AO130" s="4">
        <v>3.339444444444444E8</v>
      </c>
      <c r="AP130" s="4">
        <v>3.746413079746413E8</v>
      </c>
      <c r="AQ130" s="4">
        <v>3.832573314054796E8</v>
      </c>
      <c r="AR130" s="4">
        <v>4.0659548437326217E8</v>
      </c>
      <c r="AS130" s="4">
        <v>4.21695769843918E8</v>
      </c>
      <c r="AT130" s="4">
        <v>4.5864382901419944E8</v>
      </c>
      <c r="AU130" s="4">
        <v>4.810773736699663E8</v>
      </c>
      <c r="AV130" s="4">
        <v>4.698698698698699E8</v>
      </c>
      <c r="AW130" s="4">
        <v>5.0689999999999994E8</v>
      </c>
      <c r="AX130" s="4">
        <v>5.472037037037036E8</v>
      </c>
      <c r="AY130" s="4">
        <v>6.44411111111111E8</v>
      </c>
      <c r="AZ130" s="4">
        <v>6.892851851851852E8</v>
      </c>
      <c r="BA130" s="4">
        <v>7.512333333333333E8</v>
      </c>
      <c r="BB130" s="4">
        <v>7.478629629629629E8</v>
      </c>
      <c r="BC130" s="4">
        <v>7.601703703703703E8</v>
      </c>
      <c r="BD130" s="4">
        <v>8.177592592592592E8</v>
      </c>
      <c r="BE130" s="4">
        <v>8.004148148148148E8</v>
      </c>
      <c r="BF130" s="4">
        <v>8.397703703703703E8</v>
      </c>
      <c r="BG130" s="4">
        <v>9.165666666666666E8</v>
      </c>
      <c r="BH130" s="4">
        <v>9.231555555555555E8</v>
      </c>
      <c r="BI130" s="4">
        <v>9.711703703703703E8</v>
      </c>
      <c r="BJ130" s="4">
        <v>9.969444444444444E8</v>
      </c>
      <c r="BK130" s="4">
        <v>1.0108222222222222E9</v>
      </c>
      <c r="BL130" s="4">
        <v>1.044711111111111E9</v>
      </c>
      <c r="BM130" s="4">
        <v>9.274518518518518E8</v>
      </c>
    </row>
    <row r="131" ht="12.75" customHeight="1">
      <c r="A131" s="4" t="s">
        <v>695</v>
      </c>
      <c r="B131" s="4" t="s">
        <v>696</v>
      </c>
      <c r="C131" s="4" t="s">
        <v>445</v>
      </c>
      <c r="D131" s="4" t="s">
        <v>446</v>
      </c>
      <c r="E131" s="4">
        <v>3.9581907586241856E9</v>
      </c>
      <c r="F131" s="4">
        <v>2.4175582893665576E9</v>
      </c>
      <c r="G131" s="4">
        <v>2.814318516609679E9</v>
      </c>
      <c r="H131" s="4">
        <v>3.9887845722483544E9</v>
      </c>
      <c r="I131" s="4">
        <v>3.45893935773377E9</v>
      </c>
      <c r="J131" s="4">
        <v>3.1208333333333335E9</v>
      </c>
      <c r="K131" s="4">
        <v>3.928908380629469E9</v>
      </c>
      <c r="L131" s="4">
        <v>4.855907141800976E9</v>
      </c>
      <c r="M131" s="4">
        <v>6.119284294234593E9</v>
      </c>
      <c r="N131" s="4">
        <v>7.678581343697945E9</v>
      </c>
      <c r="O131" s="4">
        <v>9.005023183925812E9</v>
      </c>
      <c r="P131" s="4">
        <v>9.903499927985022E9</v>
      </c>
      <c r="Q131" s="4">
        <v>1.0862327878032019E10</v>
      </c>
      <c r="R131" s="4">
        <v>1.3876531432014462E10</v>
      </c>
      <c r="S131" s="4">
        <v>1.9544094741266346E10</v>
      </c>
      <c r="T131" s="4">
        <v>2.1784297520661156E10</v>
      </c>
      <c r="U131" s="4">
        <v>2.9902479338842976E10</v>
      </c>
      <c r="V131" s="4">
        <v>3.8446487603305786E10</v>
      </c>
      <c r="W131" s="4">
        <v>5.1972107438016525E10</v>
      </c>
      <c r="X131" s="4">
        <v>6.694690082644628E10</v>
      </c>
      <c r="Y131" s="4">
        <v>6.539864675765109E10</v>
      </c>
      <c r="Z131" s="4">
        <v>7.293335095370248E10</v>
      </c>
      <c r="AA131" s="4">
        <v>7.835886633473764E10</v>
      </c>
      <c r="AB131" s="4">
        <v>8.776036094102481E10</v>
      </c>
      <c r="AC131" s="4">
        <v>9.751023598600461E10</v>
      </c>
      <c r="AD131" s="4">
        <v>1.0129617709937703E11</v>
      </c>
      <c r="AE131" s="4">
        <v>1.1683680299506494E11</v>
      </c>
      <c r="AF131" s="4">
        <v>1.4794825972257678E11</v>
      </c>
      <c r="AG131" s="4">
        <v>1.995908239572368E11</v>
      </c>
      <c r="AH131" s="4">
        <v>2.469272927650195E11</v>
      </c>
      <c r="AI131" s="4">
        <v>2.8336752571493164E11</v>
      </c>
      <c r="AJ131" s="4">
        <v>3.30648530715211E11</v>
      </c>
      <c r="AK131" s="4">
        <v>3.555252674053673E11</v>
      </c>
      <c r="AL131" s="4">
        <v>3.92666101884959E11</v>
      </c>
      <c r="AM131" s="4">
        <v>4.63617399962661E11</v>
      </c>
      <c r="AN131" s="4">
        <v>5.665834273341372E11</v>
      </c>
      <c r="AO131" s="4">
        <v>6.10169556840077E11</v>
      </c>
      <c r="AP131" s="4">
        <v>5.697545438299573E11</v>
      </c>
      <c r="AQ131" s="4">
        <v>3.8333093104235645E11</v>
      </c>
      <c r="AR131" s="4">
        <v>4.975126596120523E11</v>
      </c>
      <c r="AS131" s="4">
        <v>5.76178114168494E11</v>
      </c>
      <c r="AT131" s="4">
        <v>5.476582312798705E11</v>
      </c>
      <c r="AU131" s="4">
        <v>6.272460814170044E11</v>
      </c>
      <c r="AV131" s="4">
        <v>7.027173320129908E11</v>
      </c>
      <c r="AW131" s="4">
        <v>7.931750078580659E11</v>
      </c>
      <c r="AX131" s="4">
        <v>9.349010713329838E11</v>
      </c>
      <c r="AY131" s="4">
        <v>1.0532169098875618E12</v>
      </c>
      <c r="AZ131" s="4">
        <v>1.1726140865398635E12</v>
      </c>
      <c r="BA131" s="4">
        <v>1.0473390102252472E12</v>
      </c>
      <c r="BB131" s="4">
        <v>9.439418762187433E11</v>
      </c>
      <c r="BC131" s="4">
        <v>1.1440669653244941E12</v>
      </c>
      <c r="BD131" s="4">
        <v>1.253223044718987E12</v>
      </c>
      <c r="BE131" s="4">
        <v>1.2784276343425857E12</v>
      </c>
      <c r="BF131" s="4">
        <v>1.3707951999761794E12</v>
      </c>
      <c r="BG131" s="4">
        <v>1.4843182196336272E12</v>
      </c>
      <c r="BH131" s="4">
        <v>1.4657732455471497E12</v>
      </c>
      <c r="BI131" s="4">
        <v>1.5001115962363718E12</v>
      </c>
      <c r="BJ131" s="4">
        <v>1.6239014968357908E12</v>
      </c>
      <c r="BK131" s="4">
        <v>1.7248456156292595E12</v>
      </c>
      <c r="BL131" s="4">
        <v>1.6467392195098928E12</v>
      </c>
      <c r="BM131" s="4">
        <v>1.6305250054691072E12</v>
      </c>
    </row>
    <row r="132" ht="12.75" customHeight="1">
      <c r="A132" s="4" t="s">
        <v>697</v>
      </c>
      <c r="B132" s="4" t="s">
        <v>698</v>
      </c>
      <c r="C132" s="4" t="s">
        <v>445</v>
      </c>
      <c r="D132" s="4" t="s">
        <v>446</v>
      </c>
      <c r="J132" s="4">
        <v>2.0974516942033045E9</v>
      </c>
      <c r="K132" s="4">
        <v>2.3914869784374127E9</v>
      </c>
      <c r="L132" s="4">
        <v>2.44189302716326E9</v>
      </c>
      <c r="M132" s="4">
        <v>2.6631195743489223E9</v>
      </c>
      <c r="N132" s="4">
        <v>2.769532343881266E9</v>
      </c>
      <c r="O132" s="4">
        <v>2.8739848781853824E9</v>
      </c>
      <c r="P132" s="4">
        <v>3.880370401572592E9</v>
      </c>
      <c r="Q132" s="4">
        <v>4.451200972940103E9</v>
      </c>
      <c r="R132" s="4">
        <v>5.408293998651382E9</v>
      </c>
      <c r="S132" s="4">
        <v>1.3004774556616644E10</v>
      </c>
      <c r="T132" s="4">
        <v>1.202413827586207E10</v>
      </c>
      <c r="U132" s="4">
        <v>1.3131668946648428E10</v>
      </c>
      <c r="V132" s="4">
        <v>1.4135729588276342E10</v>
      </c>
      <c r="W132" s="4">
        <v>1.5500908760450745E10</v>
      </c>
      <c r="X132" s="4">
        <v>2.474601953690304E10</v>
      </c>
      <c r="Y132" s="4">
        <v>2.8638550499445065E10</v>
      </c>
      <c r="Z132" s="4">
        <v>2.5056672166427547E10</v>
      </c>
      <c r="AA132" s="4">
        <v>2.1577977770059048E10</v>
      </c>
      <c r="AB132" s="4">
        <v>2.0869434305317326E10</v>
      </c>
      <c r="AC132" s="4">
        <v>2.1697297872340427E10</v>
      </c>
      <c r="AD132" s="4">
        <v>2.1442619680851063E10</v>
      </c>
      <c r="AE132" s="4">
        <v>1.7903681693048862E10</v>
      </c>
      <c r="AF132" s="4">
        <v>2.2365734481521347E10</v>
      </c>
      <c r="AG132" s="4">
        <v>2.069247275985663E10</v>
      </c>
      <c r="AH132" s="4">
        <v>2.4312117767188564E10</v>
      </c>
      <c r="AI132" s="4">
        <v>1.842777777777778E10</v>
      </c>
      <c r="AJ132" s="4">
        <v>1.10087931762223E10</v>
      </c>
      <c r="AK132" s="4">
        <v>1.9858555214723927E10</v>
      </c>
      <c r="AL132" s="4">
        <v>2.3941391390728477E10</v>
      </c>
      <c r="AM132" s="4">
        <v>2.484848383838384E10</v>
      </c>
      <c r="AN132" s="4">
        <v>2.7191353887399464E10</v>
      </c>
      <c r="AO132" s="4">
        <v>3.1493319973279892E10</v>
      </c>
      <c r="AP132" s="4">
        <v>3.035509396636993E10</v>
      </c>
      <c r="AQ132" s="4">
        <v>2.5939960629921257E10</v>
      </c>
      <c r="AR132" s="4">
        <v>3.0123850197109066E10</v>
      </c>
      <c r="AS132" s="4">
        <v>3.771284224250326E10</v>
      </c>
      <c r="AT132" s="4">
        <v>3.488751222693186E10</v>
      </c>
      <c r="AU132" s="4">
        <v>3.813754524514643E10</v>
      </c>
      <c r="AV132" s="4">
        <v>4.78765100671141E10</v>
      </c>
      <c r="AW132" s="4">
        <v>5.943909060061079E10</v>
      </c>
      <c r="AX132" s="4">
        <v>8.079863013698631E10</v>
      </c>
      <c r="AY132" s="4">
        <v>1.0154893177119228E11</v>
      </c>
      <c r="AZ132" s="4">
        <v>1.1463969035890218E11</v>
      </c>
      <c r="BA132" s="4">
        <v>1.473950892857143E11</v>
      </c>
      <c r="BB132" s="4">
        <v>1.0596316886726894E11</v>
      </c>
      <c r="BC132" s="4">
        <v>1.1541939986043263E11</v>
      </c>
      <c r="BD132" s="4">
        <v>1.5406811594202896E11</v>
      </c>
      <c r="BE132" s="4">
        <v>1.740703822793855E11</v>
      </c>
      <c r="BF132" s="4">
        <v>1.7416114245416077E11</v>
      </c>
      <c r="BG132" s="4">
        <v>1.6263141250878424E11</v>
      </c>
      <c r="BH132" s="4">
        <v>1.1456729810568295E11</v>
      </c>
      <c r="BI132" s="4">
        <v>1.0941972856669977E11</v>
      </c>
      <c r="BJ132" s="4">
        <v>1.2070743541235805E11</v>
      </c>
      <c r="BK132" s="4">
        <v>1.3818240049358508E11</v>
      </c>
      <c r="BL132" s="4">
        <v>1.3619676018097563E11</v>
      </c>
    </row>
    <row r="133" ht="12.75" customHeight="1">
      <c r="A133" s="4" t="s">
        <v>699</v>
      </c>
      <c r="B133" s="4" t="s">
        <v>700</v>
      </c>
      <c r="C133" s="4" t="s">
        <v>445</v>
      </c>
      <c r="D133" s="4" t="s">
        <v>446</v>
      </c>
      <c r="E133" s="4">
        <v>6.562080816584699E10</v>
      </c>
      <c r="F133" s="4">
        <v>6.862407352171315E10</v>
      </c>
      <c r="G133" s="4">
        <v>7.917479469246985E10</v>
      </c>
      <c r="H133" s="4">
        <v>7.88101370644409E10</v>
      </c>
      <c r="I133" s="4">
        <v>9.090616985473863E10</v>
      </c>
      <c r="J133" s="4">
        <v>9.758771266243106E10</v>
      </c>
      <c r="K133" s="4">
        <v>1.0737596028192017E11</v>
      </c>
      <c r="L133" s="4">
        <v>1.1012854102492809E11</v>
      </c>
      <c r="M133" s="4">
        <v>1.1897449135551491E11</v>
      </c>
      <c r="N133" s="4">
        <v>1.3362557481832378E11</v>
      </c>
      <c r="O133" s="4">
        <v>1.4501715517330746E11</v>
      </c>
      <c r="P133" s="4">
        <v>1.6088585633853986E11</v>
      </c>
      <c r="Q133" s="4">
        <v>1.8266658739299313E11</v>
      </c>
      <c r="R133" s="4">
        <v>2.396152433287162E11</v>
      </c>
      <c r="S133" s="4">
        <v>3.1549678958697144E11</v>
      </c>
      <c r="T133" s="4">
        <v>3.398784292202612E11</v>
      </c>
      <c r="U133" s="4">
        <v>3.754569798756919E11</v>
      </c>
      <c r="V133" s="4">
        <v>4.078176464509586E11</v>
      </c>
      <c r="W133" s="4">
        <v>4.644930189831942E11</v>
      </c>
      <c r="X133" s="4">
        <v>5.483023437585779E11</v>
      </c>
      <c r="Y133" s="4">
        <v>6.553425473643239E11</v>
      </c>
      <c r="Z133" s="4">
        <v>7.58245679409868E11</v>
      </c>
      <c r="AA133" s="4">
        <v>7.056013931587572E11</v>
      </c>
      <c r="AB133" s="4">
        <v>6.153964863862507E11</v>
      </c>
      <c r="AC133" s="4">
        <v>6.287914073115187E11</v>
      </c>
      <c r="AD133" s="4">
        <v>6.501071330097256E11</v>
      </c>
      <c r="AE133" s="4">
        <v>6.554611742678575E11</v>
      </c>
      <c r="AF133" s="4">
        <v>7.034003442950444E11</v>
      </c>
      <c r="AG133" s="4">
        <v>7.880636761235614E11</v>
      </c>
      <c r="AH133" s="4">
        <v>8.827316871072351E11</v>
      </c>
      <c r="AI133" s="4">
        <v>1.0411811927660997E12</v>
      </c>
      <c r="AJ133" s="4">
        <v>1.2979740283199717E12</v>
      </c>
      <c r="AK133" s="4">
        <v>1.1997002369821133E12</v>
      </c>
      <c r="AL133" s="4">
        <v>1.397343156804036E12</v>
      </c>
      <c r="AM133" s="4">
        <v>1.6095653067983513E12</v>
      </c>
      <c r="AN133" s="4">
        <v>1.6877463459085854E12</v>
      </c>
      <c r="AO133" s="4">
        <v>1.8422580266817822E12</v>
      </c>
      <c r="AP133" s="4">
        <v>2.0100641572960095E12</v>
      </c>
      <c r="AQ133" s="4">
        <v>2.0199089638178467E12</v>
      </c>
      <c r="AR133" s="4">
        <v>1.7915254739597117E12</v>
      </c>
      <c r="AS133" s="4">
        <v>1.9808489584767483E12</v>
      </c>
      <c r="AT133" s="4">
        <v>1.9257050280490962E12</v>
      </c>
      <c r="AU133" s="4">
        <v>1.7314823116075054E12</v>
      </c>
      <c r="AV133" s="4">
        <v>1.7733002522182786E12</v>
      </c>
      <c r="AW133" s="4">
        <v>2.0232296339446306E12</v>
      </c>
      <c r="AX133" s="4">
        <v>2.4484740653275347E12</v>
      </c>
      <c r="AY133" s="4">
        <v>2.8609587373116543E12</v>
      </c>
      <c r="AZ133" s="4">
        <v>3.381017765452484E12</v>
      </c>
      <c r="BA133" s="4">
        <v>3.9123413577631455E12</v>
      </c>
      <c r="BB133" s="4">
        <v>3.6363802839767217E12</v>
      </c>
      <c r="BC133" s="4">
        <v>4.547338067672413E12</v>
      </c>
      <c r="BD133" s="4">
        <v>5.310229211101996E12</v>
      </c>
      <c r="BE133" s="4">
        <v>5.288327452642466E12</v>
      </c>
      <c r="BF133" s="4">
        <v>5.431239202702655E12</v>
      </c>
      <c r="BG133" s="4">
        <v>5.46016313268333E12</v>
      </c>
      <c r="BH133" s="4">
        <v>4.653088092007601E12</v>
      </c>
      <c r="BI133" s="4">
        <v>4.527157303795283E12</v>
      </c>
      <c r="BJ133" s="4">
        <v>5.04652325612021E12</v>
      </c>
      <c r="BK133" s="4">
        <v>4.897955761446678E12</v>
      </c>
      <c r="BL133" s="4">
        <v>4.841640251322169E12</v>
      </c>
      <c r="BM133" s="4">
        <v>4.007837786207944E12</v>
      </c>
    </row>
    <row r="134" ht="12.75" customHeight="1">
      <c r="A134" s="4" t="s">
        <v>701</v>
      </c>
      <c r="B134" s="4" t="s">
        <v>702</v>
      </c>
      <c r="C134" s="4" t="s">
        <v>445</v>
      </c>
      <c r="D134" s="4" t="s">
        <v>446</v>
      </c>
      <c r="AC134" s="4">
        <v>1.7571428057142856E9</v>
      </c>
      <c r="AD134" s="4">
        <v>2.3666666155555553E9</v>
      </c>
      <c r="AE134" s="4">
        <v>1.7768420410526316E9</v>
      </c>
      <c r="AF134" s="4">
        <v>1.0872731036963859E9</v>
      </c>
      <c r="AG134" s="4">
        <v>5.989612692978786E8</v>
      </c>
      <c r="AH134" s="4">
        <v>7.14046821093797E8</v>
      </c>
      <c r="AI134" s="4">
        <v>8.655598561638997E8</v>
      </c>
      <c r="AJ134" s="4">
        <v>1.0280879723108478E9</v>
      </c>
      <c r="AK134" s="4">
        <v>1.1278069446151268E9</v>
      </c>
      <c r="AL134" s="4">
        <v>1.3277486546596859E9</v>
      </c>
      <c r="AM134" s="4">
        <v>1.5436063451168365E9</v>
      </c>
      <c r="AN134" s="4">
        <v>1.7635363045396364E9</v>
      </c>
      <c r="AO134" s="4">
        <v>1.8736715503463552E9</v>
      </c>
      <c r="AP134" s="4">
        <v>1.7470118573310688E9</v>
      </c>
      <c r="AQ134" s="4">
        <v>1.2801778387190535E9</v>
      </c>
      <c r="AR134" s="4">
        <v>1.4544306424918334E9</v>
      </c>
      <c r="AS134" s="4">
        <v>1.7311980224549377E9</v>
      </c>
      <c r="AT134" s="4">
        <v>1.7686190583464744E9</v>
      </c>
      <c r="AU134" s="4">
        <v>1.7581766530774584E9</v>
      </c>
      <c r="AV134" s="4">
        <v>2.023324407303157E9</v>
      </c>
      <c r="AW134" s="4">
        <v>2.366398119882102E9</v>
      </c>
      <c r="AX134" s="4">
        <v>2.735558726256249E9</v>
      </c>
      <c r="AY134" s="4">
        <v>3.452882514001658E9</v>
      </c>
      <c r="AZ134" s="4">
        <v>4.222962987538592E9</v>
      </c>
      <c r="BA134" s="4">
        <v>5.443915120507948E9</v>
      </c>
      <c r="BB134" s="4">
        <v>5.832915387089084E9</v>
      </c>
      <c r="BC134" s="4">
        <v>7.127792629582945E9</v>
      </c>
      <c r="BD134" s="4">
        <v>8.749241114189129E9</v>
      </c>
      <c r="BE134" s="4">
        <v>1.0191350119680822E10</v>
      </c>
      <c r="BF134" s="4">
        <v>1.1942230508333982E10</v>
      </c>
      <c r="BG134" s="4">
        <v>1.3268458231928415E10</v>
      </c>
      <c r="BH134" s="4">
        <v>1.4390442307399641E10</v>
      </c>
      <c r="BI134" s="4">
        <v>1.5805692545872349E10</v>
      </c>
      <c r="BJ134" s="4">
        <v>1.68530874854118E10</v>
      </c>
      <c r="BK134" s="4">
        <v>1.7953786416143097E10</v>
      </c>
      <c r="BL134" s="4">
        <v>1.8245925331239628E10</v>
      </c>
      <c r="BM134" s="4">
        <v>1.913619484865335E10</v>
      </c>
    </row>
    <row r="135" ht="12.75" customHeight="1">
      <c r="A135" s="4" t="s">
        <v>703</v>
      </c>
      <c r="B135" s="4" t="s">
        <v>704</v>
      </c>
      <c r="C135" s="4" t="s">
        <v>445</v>
      </c>
      <c r="D135" s="4" t="s">
        <v>446</v>
      </c>
      <c r="AG135" s="4">
        <v>3.3135400679324584E9</v>
      </c>
      <c r="AH135" s="4">
        <v>2.717998687710016E9</v>
      </c>
      <c r="AI135" s="4">
        <v>2.8384853539618664E9</v>
      </c>
      <c r="AJ135" s="4">
        <v>4.690415092536633E9</v>
      </c>
      <c r="AK135" s="4">
        <v>5.843579160901219E9</v>
      </c>
      <c r="AL135" s="4">
        <v>7.941744492121101E9</v>
      </c>
      <c r="AM135" s="4">
        <v>9.599127049937504E9</v>
      </c>
      <c r="AN135" s="4">
        <v>1.1718795528493893E10</v>
      </c>
      <c r="AO135" s="4">
        <v>1.3690217333269695E10</v>
      </c>
      <c r="AP135" s="4">
        <v>1.5751867489444624E10</v>
      </c>
      <c r="AQ135" s="4">
        <v>1.7247179005521946E10</v>
      </c>
      <c r="AR135" s="4">
        <v>1.7391056369226524E10</v>
      </c>
      <c r="AS135" s="4">
        <v>1.7260364842454395E10</v>
      </c>
      <c r="AT135" s="4">
        <v>1.7649751243781094E10</v>
      </c>
      <c r="AU135" s="4">
        <v>1.915223880597015E10</v>
      </c>
      <c r="AV135" s="4">
        <v>2.008291873963516E10</v>
      </c>
      <c r="AW135" s="4">
        <v>2.1159827992039803E10</v>
      </c>
      <c r="AX135" s="4">
        <v>2.149733649897181E10</v>
      </c>
      <c r="AY135" s="4">
        <v>2.202270985154229E10</v>
      </c>
      <c r="AZ135" s="4">
        <v>2.4827355014660034E10</v>
      </c>
      <c r="BA135" s="4">
        <v>2.911891610560531E10</v>
      </c>
      <c r="BB135" s="4">
        <v>3.539958292862355E10</v>
      </c>
      <c r="BC135" s="4">
        <v>3.8443907042321724E10</v>
      </c>
      <c r="BD135" s="4">
        <v>3.992712596119403E10</v>
      </c>
      <c r="BE135" s="4">
        <v>4.403599174567164E10</v>
      </c>
      <c r="BF135" s="4">
        <v>4.6909335135124374E10</v>
      </c>
      <c r="BG135" s="4">
        <v>4.813448662461028E10</v>
      </c>
      <c r="BH135" s="4">
        <v>4.993937483270315E10</v>
      </c>
      <c r="BI135" s="4">
        <v>5.120512250381426E10</v>
      </c>
      <c r="BJ135" s="4">
        <v>5.314063826912106E10</v>
      </c>
      <c r="BK135" s="4">
        <v>5.4961275741558876E10</v>
      </c>
      <c r="BL135" s="4">
        <v>5.199163449163449E10</v>
      </c>
      <c r="BM135" s="4">
        <v>3.338324685758003E10</v>
      </c>
    </row>
    <row r="136" ht="12.75" customHeight="1">
      <c r="A136" s="4" t="s">
        <v>705</v>
      </c>
      <c r="B136" s="4" t="s">
        <v>706</v>
      </c>
      <c r="C136" s="4" t="s">
        <v>445</v>
      </c>
      <c r="D136" s="4" t="s">
        <v>446</v>
      </c>
      <c r="AS136" s="4">
        <v>8.74E8</v>
      </c>
      <c r="AT136" s="4">
        <v>9.06E8</v>
      </c>
      <c r="AU136" s="4">
        <v>9.27E8</v>
      </c>
      <c r="AV136" s="4">
        <v>7.48E8</v>
      </c>
      <c r="AW136" s="4">
        <v>8.97E8</v>
      </c>
      <c r="AX136" s="4">
        <v>9.49E8</v>
      </c>
      <c r="AY136" s="4">
        <v>1.119E9</v>
      </c>
      <c r="AZ136" s="4">
        <v>1.373E9</v>
      </c>
      <c r="BA136" s="4">
        <v>1.726E9</v>
      </c>
      <c r="BB136" s="4">
        <v>1.768E9</v>
      </c>
      <c r="BC136" s="4">
        <v>1.998E9</v>
      </c>
      <c r="BD136" s="4">
        <v>2.398E9</v>
      </c>
      <c r="BE136" s="4">
        <v>2.721E9</v>
      </c>
      <c r="BF136" s="4">
        <v>3.067E9</v>
      </c>
      <c r="BG136" s="4">
        <v>3.144E9</v>
      </c>
      <c r="BH136" s="4">
        <v>3.177E9</v>
      </c>
      <c r="BI136" s="4">
        <v>3.277826E9</v>
      </c>
      <c r="BJ136" s="4">
        <v>3.285455E9</v>
      </c>
      <c r="BK136" s="4">
        <v>3.264E9</v>
      </c>
      <c r="BL136" s="4">
        <v>3.0705181E9</v>
      </c>
      <c r="BM136" s="4">
        <v>2.95E9</v>
      </c>
    </row>
    <row r="137" ht="12.75" customHeight="1">
      <c r="A137" s="4" t="s">
        <v>707</v>
      </c>
      <c r="B137" s="4" t="s">
        <v>708</v>
      </c>
      <c r="C137" s="4" t="s">
        <v>445</v>
      </c>
      <c r="D137" s="4" t="s">
        <v>446</v>
      </c>
      <c r="AI137" s="4">
        <v>2.890183615819209E10</v>
      </c>
      <c r="AJ137" s="4">
        <v>3.199501246882793E10</v>
      </c>
      <c r="AK137" s="4">
        <v>3.3881392045454544E10</v>
      </c>
      <c r="AL137" s="4">
        <v>3.0657030223390274E10</v>
      </c>
      <c r="AM137" s="4">
        <v>2.860792192881745E10</v>
      </c>
      <c r="AN137" s="4">
        <v>2.5544128198995453E10</v>
      </c>
      <c r="AO137" s="4">
        <v>2.7884615384615383E10</v>
      </c>
      <c r="AP137" s="4">
        <v>3.0698633109134304E10</v>
      </c>
      <c r="AQ137" s="4">
        <v>2.724978614200171E10</v>
      </c>
      <c r="AR137" s="4">
        <v>3.597671410090556E10</v>
      </c>
      <c r="AS137" s="4">
        <v>3.8270206950409996E10</v>
      </c>
      <c r="AT137" s="4">
        <v>3.411006445215667E10</v>
      </c>
      <c r="AU137" s="4">
        <v>2.0481889763779526E10</v>
      </c>
      <c r="AV137" s="4">
        <v>2.6265625E10</v>
      </c>
      <c r="AW137" s="4">
        <v>3.312230769230769E10</v>
      </c>
      <c r="AX137" s="4">
        <v>4.733414857841639E10</v>
      </c>
      <c r="AY137" s="4">
        <v>5.4961936662606575E10</v>
      </c>
      <c r="AZ137" s="4">
        <v>6.751623633771583E10</v>
      </c>
      <c r="BA137" s="4">
        <v>8.714040536122916E10</v>
      </c>
      <c r="BB137" s="4">
        <v>6.30283207020343E10</v>
      </c>
      <c r="BC137" s="4">
        <v>7.477344490053679E10</v>
      </c>
      <c r="BD137" s="4">
        <v>3.4699395523607254E10</v>
      </c>
      <c r="BE137" s="4">
        <v>8.18736625188238E10</v>
      </c>
      <c r="BF137" s="4">
        <v>6.550287017378312E10</v>
      </c>
      <c r="BG137" s="4">
        <v>4.114272241433511E10</v>
      </c>
      <c r="BH137" s="4">
        <v>2.7842131479872574E10</v>
      </c>
      <c r="BI137" s="4">
        <v>2.619714326812428E10</v>
      </c>
      <c r="BJ137" s="4">
        <v>3.7883243650452E10</v>
      </c>
      <c r="BK137" s="4">
        <v>5.2607888717948715E10</v>
      </c>
      <c r="BL137" s="4">
        <v>5.2091152228342514E10</v>
      </c>
      <c r="BM137" s="4">
        <v>2.5418461532200836E10</v>
      </c>
    </row>
    <row r="138" ht="12.75" customHeight="1">
      <c r="A138" s="4" t="s">
        <v>709</v>
      </c>
      <c r="B138" s="4" t="s">
        <v>710</v>
      </c>
      <c r="C138" s="4" t="s">
        <v>445</v>
      </c>
      <c r="D138" s="4" t="s">
        <v>446</v>
      </c>
      <c r="Y138" s="4">
        <v>1.7037037037037036E8</v>
      </c>
      <c r="Z138" s="4">
        <v>1.9444444444444442E8</v>
      </c>
      <c r="AA138" s="4">
        <v>1.833333333333333E8</v>
      </c>
      <c r="AB138" s="4">
        <v>1.9703703703703701E8</v>
      </c>
      <c r="AC138" s="4">
        <v>2.5148148148148146E8</v>
      </c>
      <c r="AD138" s="4">
        <v>2.844444444444444E8</v>
      </c>
      <c r="AE138" s="4">
        <v>3.4E8</v>
      </c>
      <c r="AF138" s="4">
        <v>3.755555555555555E8</v>
      </c>
      <c r="AG138" s="4">
        <v>4.296296296296296E8</v>
      </c>
      <c r="AH138" s="4">
        <v>4.866666666666666E8</v>
      </c>
      <c r="AI138" s="4">
        <v>5.796296296296296E8</v>
      </c>
      <c r="AJ138" s="4">
        <v>6.137037037037036E8</v>
      </c>
      <c r="AK138" s="4">
        <v>6.74074074074074E8</v>
      </c>
      <c r="AL138" s="4">
        <v>6.848148148148148E8</v>
      </c>
      <c r="AM138" s="4">
        <v>7.137037037037036E8</v>
      </c>
      <c r="AN138" s="4">
        <v>7.629629629629629E8</v>
      </c>
      <c r="AO138" s="4">
        <v>7.888888888888888E8</v>
      </c>
      <c r="AP138" s="4">
        <v>8.059259259259259E8</v>
      </c>
      <c r="AQ138" s="4">
        <v>8.774074074074074E8</v>
      </c>
      <c r="AR138" s="4">
        <v>9.218518518518518E8</v>
      </c>
      <c r="AS138" s="4">
        <v>9.325925925925925E8</v>
      </c>
      <c r="AT138" s="4">
        <v>8.925925925925925E8</v>
      </c>
      <c r="AU138" s="4">
        <v>9.0E8</v>
      </c>
      <c r="AV138" s="4">
        <v>9.874074074074073E8</v>
      </c>
      <c r="AW138" s="4">
        <v>1.0666666666666666E9</v>
      </c>
      <c r="AX138" s="4">
        <v>1.1355555555555556E9</v>
      </c>
      <c r="AY138" s="4">
        <v>1.2683191851851852E9</v>
      </c>
      <c r="AZ138" s="4">
        <v>1.3360888148148148E9</v>
      </c>
      <c r="BA138" s="4">
        <v>1.437731111111111E9</v>
      </c>
      <c r="BB138" s="4">
        <v>1.4015078888888888E9</v>
      </c>
      <c r="BC138" s="4">
        <v>1.486758037037037E9</v>
      </c>
      <c r="BD138" s="4">
        <v>1.5769884074074073E9</v>
      </c>
      <c r="BE138" s="4">
        <v>1.6051467777777777E9</v>
      </c>
      <c r="BF138" s="4">
        <v>1.6648167407407405E9</v>
      </c>
      <c r="BG138" s="4">
        <v>1.7551308148148148E9</v>
      </c>
      <c r="BH138" s="4">
        <v>1.8080798888888888E9</v>
      </c>
      <c r="BI138" s="4">
        <v>1.865375222222222E9</v>
      </c>
      <c r="BJ138" s="4">
        <v>1.9990904074074073E9</v>
      </c>
      <c r="BK138" s="4">
        <v>2.065875074074074E9</v>
      </c>
      <c r="BL138" s="4">
        <v>2.1224506296296294E9</v>
      </c>
      <c r="BM138" s="4">
        <v>1.7033642407407405E9</v>
      </c>
    </row>
    <row r="139" ht="12.75" customHeight="1">
      <c r="A139" s="4" t="s">
        <v>711</v>
      </c>
      <c r="B139" s="4" t="s">
        <v>712</v>
      </c>
      <c r="C139" s="4" t="s">
        <v>445</v>
      </c>
      <c r="D139" s="4" t="s">
        <v>446</v>
      </c>
      <c r="E139" s="4">
        <v>8.165150914310065E10</v>
      </c>
      <c r="F139" s="4">
        <v>8.645035339909464E10</v>
      </c>
      <c r="G139" s="4">
        <v>9.888739534504356E10</v>
      </c>
      <c r="H139" s="4">
        <v>9.979946318044635E10</v>
      </c>
      <c r="I139" s="4">
        <v>1.112149319205404E11</v>
      </c>
      <c r="J139" s="4">
        <v>1.185633368706764E11</v>
      </c>
      <c r="K139" s="4">
        <v>1.3004025540369777E11</v>
      </c>
      <c r="L139" s="4">
        <v>1.3346637579133456E11</v>
      </c>
      <c r="M139" s="4">
        <v>1.43750503797266E11</v>
      </c>
      <c r="N139" s="4">
        <v>1.609795861568778E11</v>
      </c>
      <c r="O139" s="4">
        <v>1.7525477706003033E11</v>
      </c>
      <c r="P139" s="4">
        <v>1.9582042143236133E11</v>
      </c>
      <c r="Q139" s="4">
        <v>2.1997076742952682E11</v>
      </c>
      <c r="R139" s="4">
        <v>2.881039341749253E11</v>
      </c>
      <c r="S139" s="4">
        <v>3.7442635428962195E11</v>
      </c>
      <c r="T139" s="4">
        <v>3.920826304790589E11</v>
      </c>
      <c r="U139" s="4">
        <v>4.3558172026730084E11</v>
      </c>
      <c r="V139" s="4">
        <v>4.7873967119306866E11</v>
      </c>
      <c r="W139" s="4">
        <v>5.435181443406802E11</v>
      </c>
      <c r="X139" s="4">
        <v>6.479805810747948E11</v>
      </c>
      <c r="Y139" s="4">
        <v>7.805558712928558E11</v>
      </c>
      <c r="Z139" s="4">
        <v>9.000894276286855E11</v>
      </c>
      <c r="AA139" s="4">
        <v>8.39696390095132E11</v>
      </c>
      <c r="AB139" s="4">
        <v>7.401766172379943E11</v>
      </c>
      <c r="AC139" s="4">
        <v>7.47410622357896E11</v>
      </c>
      <c r="AD139" s="4">
        <v>7.698821764113633E11</v>
      </c>
      <c r="AE139" s="4">
        <v>7.755230310449042E11</v>
      </c>
      <c r="AF139" s="4">
        <v>8.186960987012399E11</v>
      </c>
      <c r="AG139" s="4">
        <v>9.230915341790784E11</v>
      </c>
      <c r="AH139" s="4">
        <v>1.0076825881047786E12</v>
      </c>
      <c r="AI139" s="4">
        <v>1.179424261650807E12</v>
      </c>
      <c r="AJ139" s="4">
        <v>1.4508702208061223E12</v>
      </c>
      <c r="AK139" s="4">
        <v>1.371525457209783E12</v>
      </c>
      <c r="AL139" s="4">
        <v>1.576942722802892E12</v>
      </c>
      <c r="AM139" s="4">
        <v>1.8021945159185056E12</v>
      </c>
      <c r="AN139" s="4">
        <v>1.9217824995585413E12</v>
      </c>
      <c r="AO139" s="4">
        <v>2.0794875394009124E12</v>
      </c>
      <c r="AP139" s="4">
        <v>2.279721886788597E12</v>
      </c>
      <c r="AQ139" s="4">
        <v>2.300396012666502E12</v>
      </c>
      <c r="AR139" s="4">
        <v>2.0755353473323762E12</v>
      </c>
      <c r="AS139" s="4">
        <v>2.292389832740977E12</v>
      </c>
      <c r="AT139" s="4">
        <v>2.242465755431334E12</v>
      </c>
      <c r="AU139" s="4">
        <v>2.0120483080896357E12</v>
      </c>
      <c r="AV139" s="4">
        <v>2.054973027040793E12</v>
      </c>
      <c r="AW139" s="4">
        <v>2.36831549991904E12</v>
      </c>
      <c r="AX139" s="4">
        <v>2.8636673227641733E12</v>
      </c>
      <c r="AY139" s="4">
        <v>3.3563555722374336E12</v>
      </c>
      <c r="AZ139" s="4">
        <v>3.954073971906958E12</v>
      </c>
      <c r="BA139" s="4">
        <v>4.594982918426356E12</v>
      </c>
      <c r="BB139" s="4">
        <v>4.318864633566091E12</v>
      </c>
      <c r="BC139" s="4">
        <v>5.3541708852846455E12</v>
      </c>
      <c r="BD139" s="4">
        <v>6.087219507908606E12</v>
      </c>
      <c r="BE139" s="4">
        <v>6.1505936499498125E12</v>
      </c>
      <c r="BF139" s="4">
        <v>6.30318908023961E12</v>
      </c>
      <c r="BG139" s="4">
        <v>6.426823619044387E12</v>
      </c>
      <c r="BH139" s="4">
        <v>5.531155510354608E12</v>
      </c>
      <c r="BI139" s="4">
        <v>5.405520920068149E12</v>
      </c>
      <c r="BJ139" s="4">
        <v>6.003763531340162E12</v>
      </c>
      <c r="BK139" s="4">
        <v>5.865831110516879E12</v>
      </c>
      <c r="BL139" s="4">
        <v>5.786726554928075E12</v>
      </c>
      <c r="BM139" s="4">
        <v>4.838097985061951E12</v>
      </c>
    </row>
    <row r="140" ht="12.75" customHeight="1">
      <c r="A140" s="4" t="s">
        <v>713</v>
      </c>
      <c r="B140" s="4" t="s">
        <v>714</v>
      </c>
      <c r="C140" s="4" t="s">
        <v>445</v>
      </c>
      <c r="D140" s="4" t="s">
        <v>446</v>
      </c>
      <c r="Y140" s="4">
        <v>1.1032682135166112E11</v>
      </c>
      <c r="Z140" s="4">
        <v>1.1175121916633513E11</v>
      </c>
      <c r="AA140" s="4">
        <v>1.1130857305059178E11</v>
      </c>
      <c r="AB140" s="4">
        <v>1.0477216220487758E11</v>
      </c>
      <c r="AC140" s="4">
        <v>1.0386511052923663E11</v>
      </c>
      <c r="AD140" s="4">
        <v>1.150818944489009E11</v>
      </c>
      <c r="AE140" s="4">
        <v>1.2480606198357846E11</v>
      </c>
      <c r="AF140" s="4">
        <v>1.397622678918861E11</v>
      </c>
      <c r="AG140" s="4">
        <v>1.4487662150343515E11</v>
      </c>
      <c r="AH140" s="4">
        <v>1.4811794935079205E11</v>
      </c>
      <c r="AI140" s="4">
        <v>1.5576847585628793E11</v>
      </c>
      <c r="AJ140" s="4">
        <v>1.5727809769101953E11</v>
      </c>
      <c r="AK140" s="4">
        <v>1.4595520968410043E11</v>
      </c>
      <c r="AL140" s="4">
        <v>1.484794506571181E11</v>
      </c>
      <c r="AM140" s="4">
        <v>1.3708371741398763E11</v>
      </c>
      <c r="AN140" s="4">
        <v>1.5775148287722406E11</v>
      </c>
      <c r="AO140" s="4">
        <v>1.7347054524270792E11</v>
      </c>
      <c r="AP140" s="4">
        <v>1.82929560806915E11</v>
      </c>
      <c r="AQ140" s="4">
        <v>1.872985465476435E11</v>
      </c>
      <c r="AR140" s="4">
        <v>1.9132731321124634E11</v>
      </c>
      <c r="AS140" s="4">
        <v>2.1480690250086383E11</v>
      </c>
      <c r="AT140" s="4">
        <v>2.07418545966298E11</v>
      </c>
      <c r="AU140" s="4">
        <v>2.2817964287572946E11</v>
      </c>
      <c r="AV140" s="4">
        <v>2.554291654426628E11</v>
      </c>
      <c r="AW140" s="4">
        <v>2.922199622769364E11</v>
      </c>
      <c r="AX140" s="4">
        <v>3.433734417633634E11</v>
      </c>
      <c r="AY140" s="4">
        <v>4.0162291396133246E11</v>
      </c>
      <c r="AZ140" s="4">
        <v>4.864974407227773E11</v>
      </c>
      <c r="BA140" s="4">
        <v>5.967027948102499E11</v>
      </c>
      <c r="BB140" s="4">
        <v>6.065442855079753E11</v>
      </c>
      <c r="BC140" s="4">
        <v>6.914619620645925E11</v>
      </c>
      <c r="BD140" s="4">
        <v>7.763165899031547E11</v>
      </c>
      <c r="BE140" s="4">
        <v>8.177478030781056E11</v>
      </c>
      <c r="BF140" s="4">
        <v>8.957233887954545E11</v>
      </c>
      <c r="BG140" s="4">
        <v>9.676548040263091E11</v>
      </c>
      <c r="BH140" s="4">
        <v>9.519781802507856E11</v>
      </c>
      <c r="BI140" s="4">
        <v>9.509215276875197E11</v>
      </c>
      <c r="BJ140" s="4">
        <v>1.0396142325298767E12</v>
      </c>
      <c r="BK140" s="4">
        <v>1.0756151101175667E12</v>
      </c>
      <c r="BL140" s="4">
        <v>1.1314516848339268E12</v>
      </c>
      <c r="BM140" s="4">
        <v>1.1301879422839453E12</v>
      </c>
    </row>
    <row r="141" ht="12.75" customHeight="1">
      <c r="A141" s="4" t="s">
        <v>715</v>
      </c>
      <c r="B141" s="4" t="s">
        <v>716</v>
      </c>
      <c r="C141" s="4" t="s">
        <v>445</v>
      </c>
      <c r="D141" s="4" t="s">
        <v>446</v>
      </c>
      <c r="L141" s="4">
        <v>1.9969697501674564E10</v>
      </c>
      <c r="M141" s="4">
        <v>2.098055404758421E10</v>
      </c>
      <c r="N141" s="4">
        <v>2.4114226665738323E10</v>
      </c>
      <c r="O141" s="4">
        <v>2.5098352779893883E10</v>
      </c>
      <c r="P141" s="4">
        <v>2.7919313005336937E10</v>
      </c>
      <c r="Q141" s="4">
        <v>3.0566145913344707E10</v>
      </c>
      <c r="R141" s="4">
        <v>3.646220102347212E10</v>
      </c>
      <c r="S141" s="4">
        <v>4.5421497093482574E10</v>
      </c>
      <c r="T141" s="4">
        <v>5.358468642357346E10</v>
      </c>
      <c r="U141" s="4">
        <v>5.668559475320565E10</v>
      </c>
      <c r="V141" s="4">
        <v>6.593215878411305E10</v>
      </c>
      <c r="W141" s="4">
        <v>7.418304005954439E10</v>
      </c>
      <c r="X141" s="4">
        <v>8.037491399693903E10</v>
      </c>
      <c r="Y141" s="4">
        <v>8.505338464837349E10</v>
      </c>
      <c r="Z141" s="4">
        <v>8.766627969890279E10</v>
      </c>
      <c r="AA141" s="4">
        <v>9.049526915826971E10</v>
      </c>
      <c r="AB141" s="4">
        <v>8.747228016484772E10</v>
      </c>
      <c r="AC141" s="4">
        <v>8.467082830670534E10</v>
      </c>
      <c r="AD141" s="4">
        <v>8.851948924270004E10</v>
      </c>
      <c r="AE141" s="4">
        <v>9.447449249956737E10</v>
      </c>
      <c r="AF141" s="4">
        <v>1.0194883620140775E11</v>
      </c>
      <c r="AG141" s="4">
        <v>9.97221603817409E10</v>
      </c>
      <c r="AH141" s="4">
        <v>9.809534353358829E10</v>
      </c>
      <c r="AI141" s="4">
        <v>1.0303158827866469E11</v>
      </c>
      <c r="AJ141" s="4">
        <v>1.0343009523257285E11</v>
      </c>
      <c r="AK141" s="4">
        <v>9.332055843082373E10</v>
      </c>
      <c r="AL141" s="4">
        <v>9.507177875228076E10</v>
      </c>
      <c r="AM141" s="4">
        <v>7.950069007577882E10</v>
      </c>
      <c r="AN141" s="4">
        <v>8.966572701814554E10</v>
      </c>
      <c r="AO141" s="4">
        <v>9.474849378821832E10</v>
      </c>
      <c r="AP141" s="4">
        <v>1.0111728795741287E11</v>
      </c>
      <c r="AQ141" s="4">
        <v>1.0138983566268327E11</v>
      </c>
      <c r="AR141" s="4">
        <v>1.0200413502065144E11</v>
      </c>
      <c r="AS141" s="4">
        <v>1.2575775173874469E11</v>
      </c>
      <c r="AT141" s="4">
        <v>1.1747398398468875E11</v>
      </c>
      <c r="AU141" s="4">
        <v>1.2687145854403172E11</v>
      </c>
      <c r="AV141" s="4">
        <v>1.4026222182858057E11</v>
      </c>
      <c r="AW141" s="4">
        <v>1.623361443595957E11</v>
      </c>
      <c r="AX141" s="4">
        <v>1.9001439006310474E11</v>
      </c>
      <c r="AY141" s="4">
        <v>2.2283187598504224E11</v>
      </c>
      <c r="AZ141" s="4">
        <v>2.7211359290354623E11</v>
      </c>
      <c r="BA141" s="4">
        <v>3.3057338566322736E11</v>
      </c>
      <c r="BB141" s="4">
        <v>3.404385477156726E11</v>
      </c>
      <c r="BC141" s="4">
        <v>3.832441158710356E11</v>
      </c>
      <c r="BD141" s="4">
        <v>4.078987958526616E11</v>
      </c>
      <c r="BE141" s="4">
        <v>4.2091453711637195E11</v>
      </c>
      <c r="BF141" s="4">
        <v>4.599461128006533E11</v>
      </c>
      <c r="BG141" s="4">
        <v>4.9781101978733246E11</v>
      </c>
      <c r="BH141" s="4">
        <v>4.972637619605928E11</v>
      </c>
      <c r="BI141" s="4">
        <v>4.708227444098254E11</v>
      </c>
      <c r="BJ141" s="4">
        <v>4.863504133775817E11</v>
      </c>
      <c r="BK141" s="4">
        <v>5.023636332034486E11</v>
      </c>
      <c r="BL141" s="4">
        <v>5.318346852241771E11</v>
      </c>
      <c r="BM141" s="4">
        <v>5.466613353461534E11</v>
      </c>
    </row>
    <row r="142" ht="12.75" customHeight="1">
      <c r="A142" s="4" t="s">
        <v>717</v>
      </c>
      <c r="B142" s="4" t="s">
        <v>718</v>
      </c>
      <c r="C142" s="4" t="s">
        <v>445</v>
      </c>
      <c r="D142" s="4" t="s">
        <v>446</v>
      </c>
      <c r="O142" s="4">
        <v>9.009833066544706E7</v>
      </c>
      <c r="P142" s="4">
        <v>1.0488862817194417E8</v>
      </c>
      <c r="Q142" s="4">
        <v>1.249419250104734E8</v>
      </c>
      <c r="R142" s="4">
        <v>1.659306117290192E8</v>
      </c>
      <c r="S142" s="4">
        <v>1.9398372046186894E8</v>
      </c>
      <c r="T142" s="4">
        <v>2.4638747917715877E8</v>
      </c>
      <c r="U142" s="4">
        <v>2.724938790206433E8</v>
      </c>
      <c r="V142" s="4">
        <v>3.0349627626378196E8</v>
      </c>
      <c r="W142" s="4">
        <v>4.3691817673378074E8</v>
      </c>
      <c r="X142" s="4">
        <v>5.031806699945871E8</v>
      </c>
      <c r="Y142" s="4">
        <v>5.34701915617354E8</v>
      </c>
      <c r="Z142" s="4">
        <v>5.1165869056104267E8</v>
      </c>
      <c r="AA142" s="4">
        <v>5.220903314781067E8</v>
      </c>
      <c r="AB142" s="4">
        <v>5.2403410985660523E8</v>
      </c>
      <c r="AC142" s="4">
        <v>5.0261735540707326E8</v>
      </c>
      <c r="AD142" s="4">
        <v>5.290789955638761E8</v>
      </c>
      <c r="AE142" s="4">
        <v>7.793651676024238E8</v>
      </c>
      <c r="AF142" s="4">
        <v>1.0528433476394849E9</v>
      </c>
      <c r="AG142" s="4">
        <v>1.161757671017563E9</v>
      </c>
      <c r="AH142" s="4">
        <v>1.1200009169264627E9</v>
      </c>
      <c r="AI142" s="4">
        <v>1.421466239562338E9</v>
      </c>
      <c r="AJ142" s="4">
        <v>1.4841520223152022E9</v>
      </c>
      <c r="AK142" s="4">
        <v>1.631197909258996E9</v>
      </c>
      <c r="AL142" s="4">
        <v>1.6731044937736871E9</v>
      </c>
      <c r="AM142" s="4">
        <v>1.9481182276815093E9</v>
      </c>
      <c r="AN142" s="4">
        <v>2.428461395348837E9</v>
      </c>
      <c r="AO142" s="4">
        <v>2.5040332524271846E9</v>
      </c>
      <c r="AP142" s="4">
        <v>2.298410390684214E9</v>
      </c>
      <c r="AQ142" s="4">
        <v>2.4797213408746033E9</v>
      </c>
      <c r="AR142" s="4">
        <v>2.664026095060578E9</v>
      </c>
      <c r="AS142" s="4">
        <v>2.4839531027948837E9</v>
      </c>
      <c r="AT142" s="4">
        <v>2.49182270680256E9</v>
      </c>
      <c r="AU142" s="4">
        <v>2.6886308225330424E9</v>
      </c>
      <c r="AV142" s="4">
        <v>3.070691319521794E9</v>
      </c>
      <c r="AW142" s="4">
        <v>3.4543626859670286E9</v>
      </c>
      <c r="AX142" s="4">
        <v>3.6592515258592997E9</v>
      </c>
      <c r="AY142" s="4">
        <v>4.000239272611262E9</v>
      </c>
      <c r="AZ142" s="4">
        <v>4.601299566811064E9</v>
      </c>
      <c r="BA142" s="4">
        <v>5.081432924014403E9</v>
      </c>
      <c r="BB142" s="4">
        <v>4.504549214226633E9</v>
      </c>
      <c r="BC142" s="4">
        <v>5.082366478089942E9</v>
      </c>
      <c r="BD142" s="4">
        <v>5.739977477477477E9</v>
      </c>
      <c r="BE142" s="4">
        <v>5.456009384664605E9</v>
      </c>
      <c r="BF142" s="4">
        <v>6.391735893839681E9</v>
      </c>
      <c r="BG142" s="4">
        <v>6.657170923379175E9</v>
      </c>
      <c r="BH142" s="4">
        <v>6.268391521197007E9</v>
      </c>
      <c r="BI142" s="4">
        <v>6.237264055206007E9</v>
      </c>
      <c r="BJ142" s="4">
        <v>6.474256118614806E9</v>
      </c>
      <c r="BK142" s="4">
        <v>6.839145106861642E9</v>
      </c>
    </row>
    <row r="143" ht="12.75" customHeight="1">
      <c r="A143" s="4" t="s">
        <v>719</v>
      </c>
      <c r="B143" s="4" t="s">
        <v>720</v>
      </c>
      <c r="C143" s="4" t="s">
        <v>445</v>
      </c>
      <c r="D143" s="4" t="s">
        <v>446</v>
      </c>
      <c r="E143" s="4">
        <v>1.409873949579832E9</v>
      </c>
      <c r="F143" s="4">
        <v>1.444327731092437E9</v>
      </c>
      <c r="G143" s="4">
        <v>1.434156378600823E9</v>
      </c>
      <c r="H143" s="4">
        <v>1.240672268907563E9</v>
      </c>
      <c r="I143" s="4">
        <v>1.309747899159664E9</v>
      </c>
      <c r="J143" s="4">
        <v>1.6983193277310925E9</v>
      </c>
      <c r="K143" s="4">
        <v>1.751470588235294E9</v>
      </c>
      <c r="L143" s="4">
        <v>1.8594650205761316E9</v>
      </c>
      <c r="M143" s="4">
        <v>1.801344537815126E9</v>
      </c>
      <c r="N143" s="4">
        <v>1.9655462184873948E9</v>
      </c>
      <c r="O143" s="4">
        <v>2.296470588235294E9</v>
      </c>
      <c r="P143" s="4">
        <v>2.3693086003372684E9</v>
      </c>
      <c r="Q143" s="4">
        <v>2.5539363484087105E9</v>
      </c>
      <c r="R143" s="4">
        <v>2.875625E9</v>
      </c>
      <c r="S143" s="4">
        <v>3.5745864661654134E9</v>
      </c>
      <c r="T143" s="4">
        <v>3.7912981455064197E9</v>
      </c>
      <c r="U143" s="4">
        <v>3.5913198573127227E9</v>
      </c>
      <c r="V143" s="4">
        <v>4.1045095828635855E9</v>
      </c>
      <c r="W143" s="4">
        <v>2.733183856502242E9</v>
      </c>
      <c r="X143" s="4">
        <v>3.36461143224149E9</v>
      </c>
      <c r="Y143" s="4">
        <v>4.024621899576527E9</v>
      </c>
      <c r="Z143" s="4">
        <v>4.415844155844156E9</v>
      </c>
      <c r="AA143" s="4">
        <v>4.768765016818837E9</v>
      </c>
      <c r="AB143" s="4">
        <v>5.167913302167445E9</v>
      </c>
      <c r="AC143" s="4">
        <v>6.043474842767295E9</v>
      </c>
      <c r="AD143" s="4">
        <v>5.9784609720176735E9</v>
      </c>
      <c r="AE143" s="4">
        <v>6.405210563882941E9</v>
      </c>
      <c r="AF143" s="4">
        <v>6.682167119565217E9</v>
      </c>
      <c r="AG143" s="4">
        <v>6.978371581263754E9</v>
      </c>
      <c r="AH143" s="4">
        <v>6.987267683772539E9</v>
      </c>
      <c r="AI143" s="4">
        <v>8.032551173240139E9</v>
      </c>
      <c r="AJ143" s="4">
        <v>9.000362581580856E9</v>
      </c>
      <c r="AK143" s="4">
        <v>9.703011635865847E9</v>
      </c>
      <c r="AL143" s="4">
        <v>1.033867963576159E10</v>
      </c>
      <c r="AM143" s="4">
        <v>1.1717604208822338E10</v>
      </c>
      <c r="AN143" s="4">
        <v>1.3029697560975609E10</v>
      </c>
      <c r="AO143" s="4">
        <v>1.3897738375248777E10</v>
      </c>
      <c r="AP143" s="4">
        <v>1.5091913883709103E10</v>
      </c>
      <c r="AQ143" s="4">
        <v>1.5794972847168346E10</v>
      </c>
      <c r="AR143" s="4">
        <v>1.5656327859569649E10</v>
      </c>
      <c r="AS143" s="4">
        <v>1.6330814179976625E10</v>
      </c>
      <c r="AT143" s="4">
        <v>1.5749753804834377E10</v>
      </c>
      <c r="AU143" s="4">
        <v>1.6536535647083422E10</v>
      </c>
      <c r="AV143" s="4">
        <v>1.8881765437215084E10</v>
      </c>
      <c r="AW143" s="4">
        <v>2.066252594129855E10</v>
      </c>
      <c r="AX143" s="4">
        <v>2.440579104477612E10</v>
      </c>
      <c r="AY143" s="4">
        <v>2.8279814924591778E10</v>
      </c>
      <c r="AZ143" s="4">
        <v>3.23502484108216E10</v>
      </c>
      <c r="BA143" s="4">
        <v>4.071381230973159E10</v>
      </c>
      <c r="BB143" s="4">
        <v>4.206621787153486E10</v>
      </c>
      <c r="BC143" s="4">
        <v>5.672574922190431E10</v>
      </c>
      <c r="BD143" s="4">
        <v>6.529275300546645E10</v>
      </c>
      <c r="BE143" s="4">
        <v>6.8434409315112305E10</v>
      </c>
      <c r="BF143" s="4">
        <v>7.43178065383632E10</v>
      </c>
      <c r="BG143" s="4">
        <v>7.935644984057713E10</v>
      </c>
      <c r="BH143" s="4">
        <v>8.060408068857747E10</v>
      </c>
      <c r="BI143" s="4">
        <v>8.24010387095356E10</v>
      </c>
      <c r="BJ143" s="4">
        <v>8.742176272862929E10</v>
      </c>
      <c r="BK143" s="4">
        <v>8.795427208210678E10</v>
      </c>
      <c r="BL143" s="4">
        <v>8.397558425440323E10</v>
      </c>
      <c r="BM143" s="4">
        <v>8.070660022864992E10</v>
      </c>
    </row>
    <row r="144" ht="12.75" customHeight="1">
      <c r="A144" s="4" t="s">
        <v>721</v>
      </c>
      <c r="B144" s="4" t="s">
        <v>722</v>
      </c>
      <c r="C144" s="4" t="s">
        <v>445</v>
      </c>
      <c r="D144" s="4" t="s">
        <v>446</v>
      </c>
      <c r="E144" s="4">
        <v>8.892058904124113E10</v>
      </c>
      <c r="F144" s="4">
        <v>9.406108094035706E10</v>
      </c>
      <c r="G144" s="4">
        <v>9.597857209811871E10</v>
      </c>
      <c r="H144" s="4">
        <v>1.0679793582198882E11</v>
      </c>
      <c r="I144" s="4">
        <v>1.2029539861764641E11</v>
      </c>
      <c r="J144" s="4">
        <v>1.3003460585855188E11</v>
      </c>
      <c r="K144" s="4">
        <v>1.1950769697037222E11</v>
      </c>
      <c r="L144" s="4">
        <v>1.2768432588763795E11</v>
      </c>
      <c r="M144" s="4">
        <v>1.3743748127759216E11</v>
      </c>
      <c r="N144" s="4">
        <v>1.5285721710605698E11</v>
      </c>
      <c r="O144" s="4">
        <v>1.694951471669177E11</v>
      </c>
      <c r="P144" s="4">
        <v>1.7857966216948636E11</v>
      </c>
      <c r="Q144" s="4">
        <v>1.944475297556188E11</v>
      </c>
      <c r="R144" s="4">
        <v>2.3931044901204163E11</v>
      </c>
      <c r="S144" s="4">
        <v>3.191014645715428E11</v>
      </c>
      <c r="T144" s="4">
        <v>3.544211110440447E11</v>
      </c>
      <c r="U144" s="4">
        <v>3.943879509011257E11</v>
      </c>
      <c r="V144" s="4">
        <v>4.5380308678451886E11</v>
      </c>
      <c r="W144" s="4">
        <v>5.0053465871591046E11</v>
      </c>
      <c r="X144" s="4">
        <v>5.754242670388949E11</v>
      </c>
      <c r="Y144" s="4">
        <v>6.987432462866603E11</v>
      </c>
      <c r="Z144" s="4">
        <v>8.40698555835287E11</v>
      </c>
      <c r="AA144" s="4">
        <v>8.653735810000199E11</v>
      </c>
      <c r="AB144" s="4">
        <v>8.555447190956322E11</v>
      </c>
      <c r="AC144" s="4">
        <v>8.449677508827727E11</v>
      </c>
      <c r="AD144" s="4">
        <v>9.002439521062249E11</v>
      </c>
      <c r="AE144" s="4">
        <v>9.573119392555488E11</v>
      </c>
      <c r="AF144" s="4">
        <v>9.372646707392572E11</v>
      </c>
      <c r="AG144" s="4">
        <v>9.551599463609949E11</v>
      </c>
      <c r="AH144" s="4">
        <v>9.546206288613221E11</v>
      </c>
      <c r="AI144" s="4">
        <v>1.0281747067209916E12</v>
      </c>
      <c r="AJ144" s="4">
        <v>9.672507711376324E11</v>
      </c>
      <c r="AK144" s="4">
        <v>1.0254751275917417E12</v>
      </c>
      <c r="AL144" s="4">
        <v>1.0335285345124113E12</v>
      </c>
      <c r="AM144" s="4">
        <v>1.11408990403908E12</v>
      </c>
      <c r="AN144" s="4">
        <v>1.2640553432405698E12</v>
      </c>
      <c r="AO144" s="4">
        <v>1.4061848726672449E12</v>
      </c>
      <c r="AP144" s="4">
        <v>1.437862957877982E12</v>
      </c>
      <c r="AQ144" s="4">
        <v>1.3183049656462312E12</v>
      </c>
      <c r="AR144" s="4">
        <v>1.4242918475062363E12</v>
      </c>
      <c r="AS144" s="4">
        <v>1.4980242140951768E12</v>
      </c>
      <c r="AT144" s="4">
        <v>1.531746222986392E12</v>
      </c>
      <c r="AU144" s="4">
        <v>1.641152542728407E12</v>
      </c>
      <c r="AV144" s="4">
        <v>1.8853568428214116E12</v>
      </c>
      <c r="AW144" s="4">
        <v>2.184904551979593E12</v>
      </c>
      <c r="AX144" s="4">
        <v>2.540565157695377E12</v>
      </c>
      <c r="AY144" s="4">
        <v>3.0163831806442617E12</v>
      </c>
      <c r="AZ144" s="4">
        <v>3.710276424796771E12</v>
      </c>
      <c r="BA144" s="4">
        <v>4.196278697520994E12</v>
      </c>
      <c r="BB144" s="4">
        <v>4.265473284529029E12</v>
      </c>
      <c r="BC144" s="4">
        <v>5.187232128411466E12</v>
      </c>
      <c r="BD144" s="4">
        <v>5.906401101271697E12</v>
      </c>
      <c r="BE144" s="4">
        <v>6.1956834142434E12</v>
      </c>
      <c r="BF144" s="4">
        <v>6.307742047940428E12</v>
      </c>
      <c r="BG144" s="4">
        <v>6.561460119567905E12</v>
      </c>
      <c r="BH144" s="4">
        <v>6.439837796354413E12</v>
      </c>
      <c r="BI144" s="4">
        <v>6.722961960319859E12</v>
      </c>
      <c r="BJ144" s="4">
        <v>7.241764591199765E12</v>
      </c>
      <c r="BK144" s="4">
        <v>7.336705281131427E12</v>
      </c>
      <c r="BL144" s="4">
        <v>7.729875233288057E12</v>
      </c>
      <c r="BM144" s="4">
        <v>7.328773718411433E12</v>
      </c>
    </row>
    <row r="145" ht="12.75" customHeight="1">
      <c r="A145" s="4" t="s">
        <v>723</v>
      </c>
      <c r="B145" s="4" t="s">
        <v>724</v>
      </c>
      <c r="C145" s="4" t="s">
        <v>445</v>
      </c>
      <c r="D145" s="4" t="s">
        <v>446</v>
      </c>
      <c r="E145" s="4">
        <v>3.347953443859535E11</v>
      </c>
      <c r="F145" s="4">
        <v>3.210877903226444E11</v>
      </c>
      <c r="G145" s="4">
        <v>3.3442929020664404E11</v>
      </c>
      <c r="H145" s="4">
        <v>3.6018320969823804E11</v>
      </c>
      <c r="I145" s="4">
        <v>4.0458283668515295E11</v>
      </c>
      <c r="J145" s="4">
        <v>4.464584595630881E11</v>
      </c>
      <c r="K145" s="4">
        <v>4.6213998306122894E11</v>
      </c>
      <c r="L145" s="4">
        <v>4.7457590170027155E11</v>
      </c>
      <c r="M145" s="4">
        <v>5.0131458004298083E11</v>
      </c>
      <c r="N145" s="4">
        <v>5.614094538858096E11</v>
      </c>
      <c r="O145" s="4">
        <v>6.155660419639509E11</v>
      </c>
      <c r="P145" s="4">
        <v>6.633403247582235E11</v>
      </c>
      <c r="Q145" s="4">
        <v>7.424703176148135E11</v>
      </c>
      <c r="R145" s="4">
        <v>9.393384672297439E11</v>
      </c>
      <c r="S145" s="4">
        <v>1.1938718299906658E12</v>
      </c>
      <c r="T145" s="4">
        <v>1.321858658510641E12</v>
      </c>
      <c r="U145" s="4">
        <v>1.4271282093456025E12</v>
      </c>
      <c r="V145" s="4">
        <v>1.603904697333796E12</v>
      </c>
      <c r="W145" s="4">
        <v>1.7416908627375515E12</v>
      </c>
      <c r="X145" s="4">
        <v>2.06905266906809E12</v>
      </c>
      <c r="Y145" s="4">
        <v>2.4255960501278667E12</v>
      </c>
      <c r="Z145" s="4">
        <v>2.734871868620047E12</v>
      </c>
      <c r="AA145" s="4">
        <v>2.70377482570035E12</v>
      </c>
      <c r="AB145" s="4">
        <v>2.615126371281231E12</v>
      </c>
      <c r="AC145" s="4">
        <v>2.6535220806539673E12</v>
      </c>
      <c r="AD145" s="4">
        <v>2.7982399123528267E12</v>
      </c>
      <c r="AE145" s="4">
        <v>2.9011903286283237E12</v>
      </c>
      <c r="AF145" s="4">
        <v>2.989084457728906E12</v>
      </c>
      <c r="AG145" s="4">
        <v>3.200135764526264E12</v>
      </c>
      <c r="AH145" s="4">
        <v>3.320438131586223E12</v>
      </c>
      <c r="AI145" s="4">
        <v>3.781972534098362E12</v>
      </c>
      <c r="AJ145" s="4">
        <v>3.8406212129968027E12</v>
      </c>
      <c r="AK145" s="4">
        <v>3.807007777857841E12</v>
      </c>
      <c r="AL145" s="4">
        <v>4.0624826315324985E12</v>
      </c>
      <c r="AM145" s="4">
        <v>4.408411537185315E12</v>
      </c>
      <c r="AN145" s="4">
        <v>4.933114593005732E12</v>
      </c>
      <c r="AO145" s="4">
        <v>5.395551510338836E12</v>
      </c>
      <c r="AP145" s="4">
        <v>5.70849955587498E12</v>
      </c>
      <c r="AQ145" s="4">
        <v>5.539519842486227E12</v>
      </c>
      <c r="AR145" s="4">
        <v>5.416094830005562E12</v>
      </c>
      <c r="AS145" s="4">
        <v>5.918005533167279E12</v>
      </c>
      <c r="AT145" s="4">
        <v>5.970741847656369E12</v>
      </c>
      <c r="AU145" s="4">
        <v>6.125443508073805E12</v>
      </c>
      <c r="AV145" s="4">
        <v>6.904111272750561E12</v>
      </c>
      <c r="AW145" s="4">
        <v>8.196269775282656E12</v>
      </c>
      <c r="AX145" s="4">
        <v>9.763317277415512E12</v>
      </c>
      <c r="AY145" s="4">
        <v>1.1598162273466865E13</v>
      </c>
      <c r="AZ145" s="4">
        <v>1.4370224616892256E13</v>
      </c>
      <c r="BA145" s="4">
        <v>1.7208551046916428E13</v>
      </c>
      <c r="BB145" s="4">
        <v>1.6789235164442916E13</v>
      </c>
      <c r="BC145" s="4">
        <v>2.0365705502197754E13</v>
      </c>
      <c r="BD145" s="4">
        <v>2.4168276681186277E13</v>
      </c>
      <c r="BE145" s="4">
        <v>2.5744973604266918E13</v>
      </c>
      <c r="BF145" s="4">
        <v>2.731863722199394E13</v>
      </c>
      <c r="BG145" s="4">
        <v>2.8250608405525945E13</v>
      </c>
      <c r="BH145" s="4">
        <v>2.682727359087874E13</v>
      </c>
      <c r="BI145" s="4">
        <v>2.699104598016648E13</v>
      </c>
      <c r="BJ145" s="4">
        <v>2.9651326854372836E13</v>
      </c>
      <c r="BK145" s="4">
        <v>3.143495723464377E13</v>
      </c>
      <c r="BL145" s="4">
        <v>3.2252234228551207E13</v>
      </c>
      <c r="BM145" s="4">
        <v>3.0980178559592605E13</v>
      </c>
    </row>
    <row r="146" ht="12.75" customHeight="1">
      <c r="A146" s="4" t="s">
        <v>725</v>
      </c>
      <c r="B146" s="4" t="s">
        <v>726</v>
      </c>
      <c r="C146" s="4" t="s">
        <v>445</v>
      </c>
      <c r="D146" s="4" t="s">
        <v>446</v>
      </c>
      <c r="E146" s="4">
        <v>3.457930841383172E7</v>
      </c>
      <c r="F146" s="4">
        <v>3.5699286014279716E7</v>
      </c>
      <c r="G146" s="4">
        <v>4.1859162816743664E7</v>
      </c>
      <c r="H146" s="4">
        <v>4.703905921881562E7</v>
      </c>
      <c r="I146" s="4">
        <v>5.193896122077558E7</v>
      </c>
      <c r="J146" s="4">
        <v>5.4878902421951555E7</v>
      </c>
      <c r="K146" s="4">
        <v>5.6698866022679545E7</v>
      </c>
      <c r="L146" s="4">
        <v>5.9260814783704326E7</v>
      </c>
      <c r="M146" s="4">
        <v>6.144477110457791E7</v>
      </c>
      <c r="N146" s="4">
        <v>6.596668066638667E7</v>
      </c>
      <c r="O146" s="4">
        <v>6.873862522749545E7</v>
      </c>
      <c r="P146" s="4">
        <v>7.64821029082774E7</v>
      </c>
      <c r="Q146" s="4">
        <v>8.091583192402758E7</v>
      </c>
      <c r="R146" s="4">
        <v>1.2118155619596542E8</v>
      </c>
      <c r="S146" s="4">
        <v>1.5084621044885945E8</v>
      </c>
      <c r="T146" s="4">
        <v>1.495605138607167E8</v>
      </c>
      <c r="U146" s="4">
        <v>1.4765409383624655E8</v>
      </c>
      <c r="V146" s="4">
        <v>1.933072677092916E8</v>
      </c>
      <c r="W146" s="4">
        <v>2.665593376264949E8</v>
      </c>
      <c r="X146" s="4">
        <v>2.901425178147268E8</v>
      </c>
      <c r="Y146" s="4">
        <v>4.315613764766307E8</v>
      </c>
      <c r="Z146" s="4">
        <v>4.3418803418803424E8</v>
      </c>
      <c r="AA146" s="4">
        <v>3.4874682261926687E8</v>
      </c>
      <c r="AB146" s="4">
        <v>3.866993088591688E8</v>
      </c>
      <c r="AC146" s="4">
        <v>3.331584762421202E8</v>
      </c>
      <c r="AD146" s="4">
        <v>2.68626912549917E8</v>
      </c>
      <c r="AE146" s="4">
        <v>3.188628884026258E8</v>
      </c>
      <c r="AF146" s="4">
        <v>4.0277485265225935E8</v>
      </c>
      <c r="AG146" s="4">
        <v>4.703891796789091E8</v>
      </c>
      <c r="AH146" s="4">
        <v>4.9540488809242386E8</v>
      </c>
      <c r="AI146" s="4">
        <v>5.964151045491439E8</v>
      </c>
      <c r="AJ146" s="4">
        <v>7.043291927715207E8</v>
      </c>
      <c r="AK146" s="4">
        <v>8.310339410939692E8</v>
      </c>
      <c r="AL146" s="4">
        <v>8.355928022768308E8</v>
      </c>
      <c r="AM146" s="4">
        <v>8.78250450602681E8</v>
      </c>
      <c r="AN146" s="4">
        <v>1.0018898569104794E9</v>
      </c>
      <c r="AO146" s="4">
        <v>9.461232758821204E8</v>
      </c>
      <c r="AP146" s="4">
        <v>9.979960286458334E8</v>
      </c>
      <c r="AQ146" s="4">
        <v>9.284582059584321E8</v>
      </c>
      <c r="AR146" s="4">
        <v>9.127712906129798E8</v>
      </c>
      <c r="AS146" s="4">
        <v>8.872952678751549E8</v>
      </c>
      <c r="AT146" s="4">
        <v>8.257069612386893E8</v>
      </c>
      <c r="AU146" s="4">
        <v>7.757806976766249E8</v>
      </c>
      <c r="AV146" s="4">
        <v>1.157832934551271E9</v>
      </c>
      <c r="AW146" s="4">
        <v>1.5112366555204656E9</v>
      </c>
      <c r="AX146" s="4">
        <v>1.68235093485132E9</v>
      </c>
      <c r="AY146" s="4">
        <v>1.8001055896034853E9</v>
      </c>
      <c r="AZ146" s="4">
        <v>1.6820169472279785E9</v>
      </c>
      <c r="BA146" s="4">
        <v>1.7668254127729626E9</v>
      </c>
      <c r="BB146" s="4">
        <v>1.7408305108748245E9</v>
      </c>
      <c r="BC146" s="4">
        <v>2.23473197355119E9</v>
      </c>
      <c r="BD146" s="4">
        <v>2.5794216862491217E9</v>
      </c>
      <c r="BE146" s="4">
        <v>2.4777022528007793E9</v>
      </c>
      <c r="BF146" s="4">
        <v>2.367113170003731E9</v>
      </c>
      <c r="BG146" s="4">
        <v>2.4410531757074275E9</v>
      </c>
      <c r="BH146" s="4">
        <v>2.3597597990422373E9</v>
      </c>
      <c r="BI146" s="4">
        <v>2.114323793982662E9</v>
      </c>
      <c r="BJ146" s="4">
        <v>2.3068435285285287E9</v>
      </c>
      <c r="BK146" s="4">
        <v>2.5141468879166384E9</v>
      </c>
      <c r="BL146" s="4">
        <v>2.366213068575067E9</v>
      </c>
      <c r="BM146" s="4">
        <v>1.8445101376781683E9</v>
      </c>
    </row>
    <row r="147" ht="12.75" customHeight="1">
      <c r="A147" s="4" t="s">
        <v>727</v>
      </c>
      <c r="B147" s="4" t="s">
        <v>728</v>
      </c>
      <c r="C147" s="4" t="s">
        <v>445</v>
      </c>
      <c r="D147" s="4" t="s">
        <v>446</v>
      </c>
      <c r="E147" s="4">
        <v>1.8184291742344977E11</v>
      </c>
      <c r="F147" s="4">
        <v>1.6791648492559723E11</v>
      </c>
      <c r="G147" s="4">
        <v>1.7616727681277515E11</v>
      </c>
      <c r="H147" s="4">
        <v>1.9093400073900235E11</v>
      </c>
      <c r="I147" s="4">
        <v>2.1062702015408572E11</v>
      </c>
      <c r="J147" s="4">
        <v>2.3492780190206177E11</v>
      </c>
      <c r="K147" s="4">
        <v>2.608504450444256E11</v>
      </c>
      <c r="L147" s="4">
        <v>2.635081387782229E11</v>
      </c>
      <c r="M147" s="4">
        <v>2.6899231018496396E11</v>
      </c>
      <c r="N147" s="4">
        <v>3.006023727107412E11</v>
      </c>
      <c r="O147" s="4">
        <v>3.414864107486239E11</v>
      </c>
      <c r="P147" s="4">
        <v>3.8022215091018506E11</v>
      </c>
      <c r="Q147" s="4">
        <v>4.3632264665269824E11</v>
      </c>
      <c r="R147" s="4">
        <v>5.543535812868112E11</v>
      </c>
      <c r="S147" s="4">
        <v>6.528592353025425E11</v>
      </c>
      <c r="T147" s="4">
        <v>7.174325605777434E11</v>
      </c>
      <c r="U147" s="4">
        <v>7.827756742284625E11</v>
      </c>
      <c r="V147" s="4">
        <v>9.08650722049731E11</v>
      </c>
      <c r="W147" s="4">
        <v>9.467017035778622E11</v>
      </c>
      <c r="X147" s="4">
        <v>1.131178893976543E12</v>
      </c>
      <c r="Y147" s="4">
        <v>1.2822326362548882E12</v>
      </c>
      <c r="Z147" s="4">
        <v>1.3591893073028188E12</v>
      </c>
      <c r="AA147" s="4">
        <v>1.390632287709803E12</v>
      </c>
      <c r="AB147" s="4">
        <v>1.2849626774578708E12</v>
      </c>
      <c r="AC147" s="4">
        <v>1.3529352448037769E12</v>
      </c>
      <c r="AD147" s="4">
        <v>1.4462778545920874E12</v>
      </c>
      <c r="AE147" s="4">
        <v>1.5381754749992893E12</v>
      </c>
      <c r="AF147" s="4">
        <v>1.6213167616081492E12</v>
      </c>
      <c r="AG147" s="4">
        <v>1.7861156305025764E12</v>
      </c>
      <c r="AH147" s="4">
        <v>1.8926283210300264E12</v>
      </c>
      <c r="AI147" s="4">
        <v>2.019779291446366E12</v>
      </c>
      <c r="AJ147" s="4">
        <v>2.2272183077265303E12</v>
      </c>
      <c r="AK147" s="4">
        <v>2.084173676928058E12</v>
      </c>
      <c r="AL147" s="4">
        <v>2.165664962330689E12</v>
      </c>
      <c r="AM147" s="4">
        <v>2.4676814225134746E12</v>
      </c>
      <c r="AN147" s="4">
        <v>3.0172222322510522E12</v>
      </c>
      <c r="AO147" s="4">
        <v>3.3278493670943286E12</v>
      </c>
      <c r="AP147" s="4">
        <v>3.4844550589677476E12</v>
      </c>
      <c r="AQ147" s="4">
        <v>3.3542686637199653E12</v>
      </c>
      <c r="AR147" s="4">
        <v>3.0990137423613887E12</v>
      </c>
      <c r="AS147" s="4">
        <v>3.4031826396055757E12</v>
      </c>
      <c r="AT147" s="4">
        <v>3.5175874526661006E12</v>
      </c>
      <c r="AU147" s="4">
        <v>3.7264563818462397E12</v>
      </c>
      <c r="AV147" s="4">
        <v>4.247010409763589E12</v>
      </c>
      <c r="AW147" s="4">
        <v>5.106325375252731E12</v>
      </c>
      <c r="AX147" s="4">
        <v>6.163883672646311E12</v>
      </c>
      <c r="AY147" s="4">
        <v>7.4397432993397295E12</v>
      </c>
      <c r="AZ147" s="4">
        <v>9.37319937871217E12</v>
      </c>
      <c r="BA147" s="4">
        <v>1.1652798092621436E13</v>
      </c>
      <c r="BB147" s="4">
        <v>1.1261036722933932E13</v>
      </c>
      <c r="BC147" s="4">
        <v>1.3506800567376576E13</v>
      </c>
      <c r="BD147" s="4">
        <v>1.6459319334580666E13</v>
      </c>
      <c r="BE147" s="4">
        <v>1.7608000389701785E13</v>
      </c>
      <c r="BF147" s="4">
        <v>1.8978677563922734E13</v>
      </c>
      <c r="BG147" s="4">
        <v>1.970055934990579E13</v>
      </c>
      <c r="BH147" s="4">
        <v>1.8473312885797027E13</v>
      </c>
      <c r="BI147" s="4">
        <v>1.85221612174496E13</v>
      </c>
      <c r="BJ147" s="4">
        <v>2.055770809724628E13</v>
      </c>
      <c r="BK147" s="4">
        <v>2.253501891264248E13</v>
      </c>
      <c r="BL147" s="4">
        <v>2.2961683332059906E13</v>
      </c>
      <c r="BM147" s="4">
        <v>2.252139976058985E13</v>
      </c>
    </row>
    <row r="148" ht="12.75" customHeight="1">
      <c r="A148" s="4" t="s">
        <v>729</v>
      </c>
      <c r="B148" s="4" t="s">
        <v>730</v>
      </c>
      <c r="C148" s="4" t="s">
        <v>445</v>
      </c>
      <c r="D148" s="4" t="s">
        <v>446</v>
      </c>
      <c r="AN148" s="4">
        <v>7.8671403953370495E9</v>
      </c>
      <c r="AO148" s="4">
        <v>8.382519637462235E9</v>
      </c>
      <c r="AP148" s="4">
        <v>1.0118631851532152E10</v>
      </c>
      <c r="AQ148" s="4">
        <v>1.1239547690979713E10</v>
      </c>
      <c r="AR148" s="4">
        <v>1.097158394475615E10</v>
      </c>
      <c r="AS148" s="4">
        <v>1.1524776866637894E10</v>
      </c>
      <c r="AT148" s="4">
        <v>1.223738800172637E10</v>
      </c>
      <c r="AU148" s="4">
        <v>1.4259781159011929E10</v>
      </c>
      <c r="AV148" s="4">
        <v>1.8781721376198536E10</v>
      </c>
      <c r="AW148" s="4">
        <v>2.2627507451564827E10</v>
      </c>
      <c r="AX148" s="4">
        <v>2.6097677571837296E10</v>
      </c>
      <c r="AY148" s="4">
        <v>3.018357510352616E10</v>
      </c>
      <c r="AZ148" s="4">
        <v>3.969789135194308E10</v>
      </c>
      <c r="BA148" s="4">
        <v>4.779755158788233E10</v>
      </c>
      <c r="BB148" s="4">
        <v>3.738812204614957E10</v>
      </c>
      <c r="BC148" s="4">
        <v>3.712869402824299E10</v>
      </c>
      <c r="BD148" s="4">
        <v>4.3535051482386894E10</v>
      </c>
      <c r="BE148" s="4">
        <v>4.2927454291478E10</v>
      </c>
      <c r="BF148" s="4">
        <v>4.6523420074437225E10</v>
      </c>
      <c r="BG148" s="4">
        <v>4.853365959217279E10</v>
      </c>
      <c r="BH148" s="4">
        <v>4.141887297611961E10</v>
      </c>
      <c r="BI148" s="4">
        <v>4.301808723757409E10</v>
      </c>
      <c r="BJ148" s="4">
        <v>4.764077063442701E10</v>
      </c>
      <c r="BK148" s="4">
        <v>5.3696648755434715E10</v>
      </c>
      <c r="BL148" s="4">
        <v>5.463993878023521E10</v>
      </c>
      <c r="BM148" s="4">
        <v>5.588727183300249E10</v>
      </c>
    </row>
    <row r="149" ht="12.75" customHeight="1">
      <c r="A149" s="4" t="s">
        <v>731</v>
      </c>
      <c r="B149" s="4" t="s">
        <v>732</v>
      </c>
      <c r="C149" s="4" t="s">
        <v>445</v>
      </c>
      <c r="D149" s="4" t="s">
        <v>446</v>
      </c>
      <c r="E149" s="4">
        <v>7.039257059429578E8</v>
      </c>
      <c r="F149" s="4">
        <v>7.04145671350213E8</v>
      </c>
      <c r="G149" s="4">
        <v>7.415094807962842E8</v>
      </c>
      <c r="H149" s="4">
        <v>7.911405957727553E8</v>
      </c>
      <c r="I149" s="4">
        <v>9.031587539436224E8</v>
      </c>
      <c r="J149" s="4">
        <v>9.21600736304026E8</v>
      </c>
      <c r="K149" s="4">
        <v>9.684401494709507E8</v>
      </c>
      <c r="L149" s="4">
        <v>9.747217625353267E8</v>
      </c>
      <c r="M149" s="4">
        <v>1.0664471308205178E9</v>
      </c>
      <c r="N149" s="4">
        <v>1.2348789805019953E9</v>
      </c>
      <c r="O149" s="4">
        <v>1.5091553045582895E9</v>
      </c>
      <c r="P149" s="4">
        <v>1.572311184482047E9</v>
      </c>
      <c r="Q149" s="4">
        <v>1.9687333883237102E9</v>
      </c>
      <c r="R149" s="4">
        <v>2.701874353135997E9</v>
      </c>
      <c r="S149" s="4">
        <v>3.295860604805302E9</v>
      </c>
      <c r="T149" s="4">
        <v>3.233432050016453E9</v>
      </c>
      <c r="U149" s="4">
        <v>3.5442685475444098E9</v>
      </c>
      <c r="V149" s="4">
        <v>3.9228958919527297E9</v>
      </c>
      <c r="W149" s="4">
        <v>4.884868707570129E9</v>
      </c>
      <c r="X149" s="4">
        <v>5.711458447991195E9</v>
      </c>
      <c r="Y149" s="4">
        <v>6.232005793902607E9</v>
      </c>
      <c r="Z149" s="4">
        <v>5.231808996088657E9</v>
      </c>
      <c r="AA149" s="4">
        <v>4.764549708634999E9</v>
      </c>
      <c r="AB149" s="4">
        <v>4.683697830374753E9</v>
      </c>
      <c r="AC149" s="4">
        <v>4.594891790002793E9</v>
      </c>
      <c r="AD149" s="4">
        <v>4.738559684761193E9</v>
      </c>
      <c r="AE149" s="4">
        <v>6.92126422250316E9</v>
      </c>
      <c r="AF149" s="4">
        <v>8.614215018908699E9</v>
      </c>
      <c r="AG149" s="4">
        <v>9.750161272627537E9</v>
      </c>
      <c r="AH149" s="4">
        <v>1.0391504914004913E10</v>
      </c>
      <c r="AI149" s="4">
        <v>1.3229247947851278E10</v>
      </c>
      <c r="AJ149" s="4">
        <v>1.4321878322504429E10</v>
      </c>
      <c r="AK149" s="4">
        <v>1.6065740276035131E10</v>
      </c>
      <c r="AL149" s="4">
        <v>1.6486900652985075E10</v>
      </c>
      <c r="AM149" s="4">
        <v>1.8325790933204727E10</v>
      </c>
      <c r="AN149" s="4">
        <v>2.158817049808429E10</v>
      </c>
      <c r="AO149" s="4">
        <v>2.1776609771986973E10</v>
      </c>
      <c r="AP149" s="4">
        <v>1.9731912494361748E10</v>
      </c>
      <c r="AQ149" s="4">
        <v>2.0209122027117138E10</v>
      </c>
      <c r="AR149" s="4">
        <v>2.2235929043255913E10</v>
      </c>
      <c r="AS149" s="4">
        <v>2.1263514833241203E10</v>
      </c>
      <c r="AT149" s="4">
        <v>2.127241879194631E10</v>
      </c>
      <c r="AU149" s="4">
        <v>2.3616328816111423E10</v>
      </c>
      <c r="AV149" s="4">
        <v>2.9557325056433407E10</v>
      </c>
      <c r="AW149" s="4">
        <v>3.4685281847529175E10</v>
      </c>
      <c r="AX149" s="4">
        <v>3.734739460266136E10</v>
      </c>
      <c r="AY149" s="4">
        <v>4.241430811692385E10</v>
      </c>
      <c r="AZ149" s="4">
        <v>5.088813441007391E10</v>
      </c>
      <c r="BA149" s="4">
        <v>5.5849686538743225E10</v>
      </c>
      <c r="BB149" s="4">
        <v>5.1370543206446236E10</v>
      </c>
      <c r="BC149" s="4">
        <v>5.321247681229568E10</v>
      </c>
      <c r="BD149" s="4">
        <v>6.000463023441345E10</v>
      </c>
      <c r="BE149" s="4">
        <v>5.6677961787071655E10</v>
      </c>
      <c r="BF149" s="4">
        <v>6.17393522123049E10</v>
      </c>
      <c r="BG149" s="4">
        <v>6.610385323675717E10</v>
      </c>
      <c r="BH149" s="4">
        <v>5.774445795472968E10</v>
      </c>
      <c r="BI149" s="4">
        <v>6.0691483443122116E10</v>
      </c>
      <c r="BJ149" s="4">
        <v>6.402341233970753E10</v>
      </c>
      <c r="BK149" s="4">
        <v>7.088532588309409E10</v>
      </c>
      <c r="BL149" s="4">
        <v>7.110491910814107E10</v>
      </c>
      <c r="BM149" s="4">
        <v>7.326398210301187E10</v>
      </c>
    </row>
    <row r="150" ht="12.75" customHeight="1">
      <c r="A150" s="4" t="s">
        <v>733</v>
      </c>
      <c r="B150" s="4" t="s">
        <v>734</v>
      </c>
      <c r="C150" s="4" t="s">
        <v>445</v>
      </c>
      <c r="D150" s="4" t="s">
        <v>446</v>
      </c>
      <c r="AN150" s="4">
        <v>5.785775812892184E9</v>
      </c>
      <c r="AO150" s="4">
        <v>5.969114344053088E9</v>
      </c>
      <c r="AP150" s="4">
        <v>6.521609000725865E9</v>
      </c>
      <c r="AQ150" s="4">
        <v>7.15916954605028E9</v>
      </c>
      <c r="AR150" s="4">
        <v>7.525408359356234E9</v>
      </c>
      <c r="AS150" s="4">
        <v>7.949253765932793E9</v>
      </c>
      <c r="AT150" s="4">
        <v>8.351415939109022E9</v>
      </c>
      <c r="AU150" s="4">
        <v>9.545172805820827E9</v>
      </c>
      <c r="AV150" s="4">
        <v>1.1749456401426638E10</v>
      </c>
      <c r="AW150" s="4">
        <v>1.440188239885521E10</v>
      </c>
      <c r="AX150" s="4">
        <v>1.6959313005600498E10</v>
      </c>
      <c r="AY150" s="4">
        <v>2.151744544770504E10</v>
      </c>
      <c r="AZ150" s="4">
        <v>3.1004884420735878E10</v>
      </c>
      <c r="BA150" s="4">
        <v>3.575622569799737E10</v>
      </c>
      <c r="BB150" s="4">
        <v>2.6317286627745342E10</v>
      </c>
      <c r="BC150" s="4">
        <v>2.3869752327332474E10</v>
      </c>
      <c r="BD150" s="4">
        <v>2.8374734038003082E10</v>
      </c>
      <c r="BE150" s="4">
        <v>2.8324787663654522E10</v>
      </c>
      <c r="BF150" s="4">
        <v>3.0436727789436417E10</v>
      </c>
      <c r="BG150" s="4">
        <v>3.1329367172740917E10</v>
      </c>
      <c r="BH150" s="4">
        <v>2.7239653843502155E10</v>
      </c>
      <c r="BI150" s="4">
        <v>2.805232586204609E10</v>
      </c>
      <c r="BJ150" s="4">
        <v>3.0383528686290554E10</v>
      </c>
      <c r="BK150" s="4">
        <v>3.43992065898596E10</v>
      </c>
      <c r="BL150" s="4">
        <v>3.4055464655325436E10</v>
      </c>
      <c r="BM150" s="4">
        <v>3.3505185228706707E10</v>
      </c>
    </row>
    <row r="151" ht="12.75" customHeight="1">
      <c r="A151" s="4" t="s">
        <v>735</v>
      </c>
      <c r="B151" s="4" t="s">
        <v>736</v>
      </c>
      <c r="C151" s="4" t="s">
        <v>445</v>
      </c>
      <c r="D151" s="4" t="s">
        <v>446</v>
      </c>
      <c r="AA151" s="4">
        <v>1.1425037746153107E9</v>
      </c>
      <c r="AB151" s="4">
        <v>1.133008225931781E9</v>
      </c>
      <c r="AC151" s="4">
        <v>1.3043532369266E9</v>
      </c>
      <c r="AD151" s="4">
        <v>1.3620793118967845E9</v>
      </c>
      <c r="AE151" s="4">
        <v>1.5320970398841913E9</v>
      </c>
      <c r="AF151" s="4">
        <v>1.9577267846887562E9</v>
      </c>
      <c r="AG151" s="4">
        <v>2.2887595453075643E9</v>
      </c>
      <c r="AH151" s="4">
        <v>2.705659766738446E9</v>
      </c>
      <c r="AI151" s="4">
        <v>3.246477995262436E9</v>
      </c>
      <c r="AJ151" s="4">
        <v>3.765226190922379E9</v>
      </c>
      <c r="AK151" s="4">
        <v>4.9143910791114235E9</v>
      </c>
      <c r="AL151" s="4">
        <v>5.665570560771123E9</v>
      </c>
      <c r="AM151" s="4">
        <v>6.311194301722297E9</v>
      </c>
      <c r="AN151" s="4">
        <v>7.04611059514546E9</v>
      </c>
      <c r="AO151" s="4">
        <v>7.1768929503916445E9</v>
      </c>
      <c r="AP151" s="4">
        <v>7.267563602623099E9</v>
      </c>
      <c r="AQ151" s="4">
        <v>6.797764074798216E9</v>
      </c>
      <c r="AR151" s="4">
        <v>6.547629474843279E9</v>
      </c>
      <c r="AS151" s="4">
        <v>6.774193548387096E9</v>
      </c>
      <c r="AT151" s="4">
        <v>6.860272608452106E9</v>
      </c>
      <c r="AU151" s="4">
        <v>7.371723056240197E9</v>
      </c>
      <c r="AV151" s="4">
        <v>8.24652171744876E9</v>
      </c>
      <c r="AW151" s="4">
        <v>1.0643215078158112E10</v>
      </c>
      <c r="AX151" s="4">
        <v>1.2160002995843266E10</v>
      </c>
      <c r="AY151" s="4">
        <v>1.4874147024270752E10</v>
      </c>
      <c r="AZ151" s="4">
        <v>1.843987605619781E10</v>
      </c>
      <c r="BA151" s="4">
        <v>2.1027044550566704E10</v>
      </c>
      <c r="BB151" s="4">
        <v>2.1587740941597885E10</v>
      </c>
      <c r="BC151" s="4">
        <v>2.8241858488915546E10</v>
      </c>
      <c r="BD151" s="4">
        <v>3.684592551944327E10</v>
      </c>
      <c r="BE151" s="4">
        <v>4.318952677755667E10</v>
      </c>
      <c r="BF151" s="4">
        <v>5.1536304807680275E10</v>
      </c>
      <c r="BG151" s="4">
        <v>5.490303113770956E10</v>
      </c>
      <c r="BH151" s="4">
        <v>4.5060237946149025E10</v>
      </c>
      <c r="BI151" s="4">
        <v>4.508511463271254E10</v>
      </c>
      <c r="BJ151" s="4">
        <v>5.0456765512085724E10</v>
      </c>
      <c r="BK151" s="4">
        <v>5.530244657788789E10</v>
      </c>
      <c r="BL151" s="4">
        <v>5.515370794870207E10</v>
      </c>
    </row>
    <row r="152" ht="12.75" customHeight="1">
      <c r="A152" s="4" t="s">
        <v>737</v>
      </c>
      <c r="B152" s="4" t="s">
        <v>738</v>
      </c>
      <c r="C152" s="4" t="s">
        <v>445</v>
      </c>
      <c r="D152" s="4" t="s">
        <v>446</v>
      </c>
    </row>
    <row r="153" ht="12.75" customHeight="1">
      <c r="A153" s="4" t="s">
        <v>739</v>
      </c>
      <c r="B153" s="4" t="s">
        <v>740</v>
      </c>
      <c r="C153" s="4" t="s">
        <v>445</v>
      </c>
      <c r="D153" s="4" t="s">
        <v>446</v>
      </c>
      <c r="E153" s="4">
        <v>2.0371507163323781E9</v>
      </c>
      <c r="F153" s="4">
        <v>2.0256895366070545E9</v>
      </c>
      <c r="G153" s="4">
        <v>2.3796064222902875E9</v>
      </c>
      <c r="H153" s="4">
        <v>2.6572473273391957E9</v>
      </c>
      <c r="I153" s="4">
        <v>2.7983397687975497E9</v>
      </c>
      <c r="J153" s="4">
        <v>2.948325264301946E9</v>
      </c>
      <c r="K153" s="4">
        <v>2.8763956130817113E9</v>
      </c>
      <c r="L153" s="4">
        <v>3.046339294536113E9</v>
      </c>
      <c r="M153" s="4">
        <v>3.2714158679972334E9</v>
      </c>
      <c r="N153" s="4">
        <v>3.6516154530184765E9</v>
      </c>
      <c r="O153" s="4">
        <v>3.956328426044857E9</v>
      </c>
      <c r="P153" s="4">
        <v>4.356633663366337E9</v>
      </c>
      <c r="Q153" s="4">
        <v>5.074117544774822E9</v>
      </c>
      <c r="R153" s="4">
        <v>6.242177798339379E9</v>
      </c>
      <c r="S153" s="4">
        <v>7.675408485514212E9</v>
      </c>
      <c r="T153" s="4">
        <v>8.98482418260333E9</v>
      </c>
      <c r="U153" s="4">
        <v>9.584323309121355E9</v>
      </c>
      <c r="V153" s="4">
        <v>1.1049896742388914E10</v>
      </c>
      <c r="W153" s="4">
        <v>1.323685410516716E10</v>
      </c>
      <c r="X153" s="4">
        <v>1.5912133569285221E10</v>
      </c>
      <c r="Y153" s="4">
        <v>2.172877005537774E10</v>
      </c>
      <c r="Z153" s="4">
        <v>1.778817172244456E10</v>
      </c>
      <c r="AA153" s="4">
        <v>1.769234135812718E10</v>
      </c>
      <c r="AB153" s="4">
        <v>1.625146068932544E10</v>
      </c>
      <c r="AC153" s="4">
        <v>1.4824728528460361E10</v>
      </c>
      <c r="AD153" s="4">
        <v>1.4991283215740831E10</v>
      </c>
      <c r="AE153" s="4">
        <v>1.9462175321822414E10</v>
      </c>
      <c r="AF153" s="4">
        <v>2.1765261041726482E10</v>
      </c>
      <c r="AG153" s="4">
        <v>2.5705296183503674E10</v>
      </c>
      <c r="AH153" s="4">
        <v>2.6314220188025726E10</v>
      </c>
      <c r="AI153" s="4">
        <v>3.0180108561930527E10</v>
      </c>
      <c r="AJ153" s="4">
        <v>3.228538816529989E10</v>
      </c>
      <c r="AK153" s="4">
        <v>3.371106943078004E10</v>
      </c>
      <c r="AL153" s="4">
        <v>3.1655473663834824E10</v>
      </c>
      <c r="AM153" s="4">
        <v>3.56041374225796E10</v>
      </c>
      <c r="AN153" s="4">
        <v>3.903028546838408E10</v>
      </c>
      <c r="AO153" s="4">
        <v>4.3161452678438255E10</v>
      </c>
      <c r="AP153" s="4">
        <v>3.914784452608376E10</v>
      </c>
      <c r="AQ153" s="4">
        <v>4.180621937861813E10</v>
      </c>
      <c r="AR153" s="4">
        <v>4.163202759985313E10</v>
      </c>
      <c r="AS153" s="4">
        <v>3.885725133634482E10</v>
      </c>
      <c r="AT153" s="4">
        <v>3.9459581217375916E10</v>
      </c>
      <c r="AU153" s="4">
        <v>4.223683682061519E10</v>
      </c>
      <c r="AV153" s="4">
        <v>5.206405883397393E10</v>
      </c>
      <c r="AW153" s="4">
        <v>5.962602016238159E10</v>
      </c>
      <c r="AX153" s="4">
        <v>6.234302265087422E10</v>
      </c>
      <c r="AY153" s="4">
        <v>6.864082548092228E10</v>
      </c>
      <c r="AZ153" s="4">
        <v>7.904129487445529E10</v>
      </c>
      <c r="BA153" s="4">
        <v>9.250725778356967E10</v>
      </c>
      <c r="BB153" s="4">
        <v>9.28973203758176E10</v>
      </c>
      <c r="BC153" s="4">
        <v>9.321674666159769E10</v>
      </c>
      <c r="BD153" s="4">
        <v>1.0137047429510872E11</v>
      </c>
      <c r="BE153" s="4">
        <v>9.826630661536324E10</v>
      </c>
      <c r="BF153" s="4">
        <v>1.0682564987210754E11</v>
      </c>
      <c r="BG153" s="4">
        <v>1.10081248587369E11</v>
      </c>
      <c r="BH153" s="4">
        <v>1.011798080763598E11</v>
      </c>
      <c r="BI153" s="4">
        <v>1.0331164924802448E11</v>
      </c>
      <c r="BJ153" s="4">
        <v>1.0968272802311185E11</v>
      </c>
      <c r="BK153" s="4">
        <v>1.1809622740009161E11</v>
      </c>
      <c r="BL153" s="4">
        <v>1.1970032546193758E11</v>
      </c>
      <c r="BM153" s="4">
        <v>1.1287059169404431E11</v>
      </c>
    </row>
    <row r="154" ht="12.75" customHeight="1">
      <c r="A154" s="4" t="s">
        <v>741</v>
      </c>
      <c r="B154" s="4" t="s">
        <v>742</v>
      </c>
      <c r="C154" s="4" t="s">
        <v>445</v>
      </c>
      <c r="D154" s="4" t="s">
        <v>446</v>
      </c>
      <c r="O154" s="4">
        <v>2.9307386803849727E8</v>
      </c>
      <c r="P154" s="4">
        <v>3.276514879749647E8</v>
      </c>
      <c r="Q154" s="4">
        <v>4.0246033324798936E8</v>
      </c>
      <c r="R154" s="4">
        <v>5.2355281509955174E8</v>
      </c>
      <c r="S154" s="4">
        <v>5.639396706842421E8</v>
      </c>
      <c r="T154" s="4">
        <v>7.119229942584395E8</v>
      </c>
      <c r="U154" s="4">
        <v>7.353399119176496E8</v>
      </c>
      <c r="V154" s="4">
        <v>8.112509273881227E8</v>
      </c>
      <c r="W154" s="4">
        <v>1.0005357353766388E9</v>
      </c>
      <c r="X154" s="4">
        <v>1.2098982933944438E9</v>
      </c>
      <c r="Y154" s="4">
        <v>1.3781309956018474E9</v>
      </c>
      <c r="Z154" s="4">
        <v>1.205166025476019E9</v>
      </c>
      <c r="AA154" s="4">
        <v>1.1432290718321931E9</v>
      </c>
      <c r="AB154" s="4">
        <v>1.0925517810367265E9</v>
      </c>
      <c r="AC154" s="4">
        <v>1.0373149562320927E9</v>
      </c>
      <c r="AD154" s="4">
        <v>1.08285107649699E9</v>
      </c>
      <c r="AE154" s="4">
        <v>1.5152095882084513E9</v>
      </c>
      <c r="AF154" s="4">
        <v>1.8390955952914326E9</v>
      </c>
      <c r="AG154" s="4">
        <v>2.0006746671352973E9</v>
      </c>
      <c r="AH154" s="4">
        <v>2.0101168512416658E9</v>
      </c>
      <c r="AI154" s="4">
        <v>2.481316053965071E9</v>
      </c>
      <c r="AJ154" s="4">
        <v>2.4805988838507147E9</v>
      </c>
      <c r="AK154" s="4">
        <v>2.737192565055762E9</v>
      </c>
      <c r="AL154" s="4">
        <v>2.57430240908038E9</v>
      </c>
      <c r="AM154" s="4">
        <v>2.7203100189035916E9</v>
      </c>
      <c r="AN154" s="4">
        <v>3.1304626100670257E9</v>
      </c>
      <c r="AO154" s="4">
        <v>3.1376732914476213E9</v>
      </c>
      <c r="AP154" s="4">
        <v>2.840175545066307E9</v>
      </c>
      <c r="AQ154" s="4">
        <v>2.934498443406716E9</v>
      </c>
      <c r="AR154" s="4">
        <v>2.9060937566588535E9</v>
      </c>
      <c r="AS154" s="4">
        <v>2.6478858485351024E9</v>
      </c>
      <c r="AT154" s="4">
        <v>2.7188683060109286E9</v>
      </c>
      <c r="AU154" s="4">
        <v>2.968987019230769E9</v>
      </c>
      <c r="AV154" s="4">
        <v>3.6013210645526614E9</v>
      </c>
      <c r="AW154" s="4">
        <v>4.1379135E9</v>
      </c>
      <c r="AX154" s="4">
        <v>4.20308419350827E9</v>
      </c>
      <c r="AY154" s="4">
        <v>4.582988332706059E9</v>
      </c>
      <c r="AZ154" s="4">
        <v>5.867916780728169E9</v>
      </c>
      <c r="BA154" s="4">
        <v>6.476490405741907E9</v>
      </c>
      <c r="BB154" s="4">
        <v>5.451653237010281E9</v>
      </c>
      <c r="BC154" s="4">
        <v>5.367625613151266E9</v>
      </c>
      <c r="BD154" s="4">
        <v>6.08880846325167E9</v>
      </c>
      <c r="BE154" s="4">
        <v>5.743029680071952E9</v>
      </c>
      <c r="BF154" s="4">
        <v>6.555983530349316E9</v>
      </c>
      <c r="BG154" s="4">
        <v>7.06961604889066E9</v>
      </c>
      <c r="BH154" s="4">
        <v>6.261622101409076E9</v>
      </c>
      <c r="BI154" s="4">
        <v>6.472990923179101E9</v>
      </c>
      <c r="BJ154" s="4">
        <v>6.431314957071848E9</v>
      </c>
      <c r="BK154" s="4">
        <v>7.194024563060935E9</v>
      </c>
      <c r="BL154" s="4">
        <v>7.4237098399194E9</v>
      </c>
    </row>
    <row r="155" ht="12.75" customHeight="1">
      <c r="A155" s="4" t="s">
        <v>743</v>
      </c>
      <c r="B155" s="4" t="s">
        <v>744</v>
      </c>
      <c r="C155" s="4" t="s">
        <v>445</v>
      </c>
      <c r="D155" s="4" t="s">
        <v>446</v>
      </c>
      <c r="AN155" s="4">
        <v>1.75297992641489E9</v>
      </c>
      <c r="AO155" s="4">
        <v>1.6951221739130435E9</v>
      </c>
      <c r="AP155" s="4">
        <v>1.930081168831169E9</v>
      </c>
      <c r="AQ155" s="4">
        <v>1.6987175046554935E9</v>
      </c>
      <c r="AR155" s="4">
        <v>1.1707829573744323E9</v>
      </c>
      <c r="AS155" s="4">
        <v>1.2884293917995076E9</v>
      </c>
      <c r="AT155" s="4">
        <v>1.4806735940560203E9</v>
      </c>
      <c r="AU155" s="4">
        <v>1.6618181684226036E9</v>
      </c>
      <c r="AV155" s="4">
        <v>1.980907434768264E9</v>
      </c>
      <c r="AW155" s="4">
        <v>2.59824955589984E9</v>
      </c>
      <c r="AX155" s="4">
        <v>2.988348836470999E9</v>
      </c>
      <c r="AY155" s="4">
        <v>3.4082445491999907E9</v>
      </c>
      <c r="AZ155" s="4">
        <v>4.401189466140577E9</v>
      </c>
      <c r="BA155" s="4">
        <v>6.054849884526559E9</v>
      </c>
      <c r="BB155" s="4">
        <v>5.43942203139627E9</v>
      </c>
      <c r="BC155" s="4">
        <v>6.974960345371201E9</v>
      </c>
      <c r="BD155" s="4">
        <v>8.414360656296322E9</v>
      </c>
      <c r="BE155" s="4">
        <v>8.709165249269283E9</v>
      </c>
      <c r="BF155" s="4">
        <v>9.496684701433247E9</v>
      </c>
      <c r="BG155" s="4">
        <v>9.510219299495567E9</v>
      </c>
      <c r="BH155" s="4">
        <v>7.745231660334246E9</v>
      </c>
      <c r="BI155" s="4">
        <v>8.07148054086068E9</v>
      </c>
      <c r="BJ155" s="4">
        <v>9.669759987026327E9</v>
      </c>
      <c r="BK155" s="4">
        <v>1.1456728401306902E10</v>
      </c>
      <c r="BL155" s="4">
        <v>1.1968699005980051E10</v>
      </c>
      <c r="BM155" s="4">
        <v>1.1914040905262583E10</v>
      </c>
    </row>
    <row r="156" ht="12.75" customHeight="1">
      <c r="A156" s="4" t="s">
        <v>745</v>
      </c>
      <c r="B156" s="4" t="s">
        <v>746</v>
      </c>
      <c r="C156" s="4" t="s">
        <v>445</v>
      </c>
      <c r="D156" s="4" t="s">
        <v>446</v>
      </c>
      <c r="E156" s="4">
        <v>6.73081724076322E8</v>
      </c>
      <c r="F156" s="4">
        <v>6.991619438571029E8</v>
      </c>
      <c r="G156" s="4">
        <v>7.392869068515533E8</v>
      </c>
      <c r="H156" s="4">
        <v>7.593458629713308E8</v>
      </c>
      <c r="I156" s="4">
        <v>8.024821829241924E8</v>
      </c>
      <c r="J156" s="4">
        <v>8.335634721623518E8</v>
      </c>
      <c r="K156" s="4">
        <v>9.002645836882052E8</v>
      </c>
      <c r="L156" s="4">
        <v>9.564369311423473E8</v>
      </c>
      <c r="M156" s="4">
        <v>1.0316696363611614E9</v>
      </c>
      <c r="N156" s="4">
        <v>1.0563910545386014E9</v>
      </c>
      <c r="O156" s="4">
        <v>1.111859569771502E9</v>
      </c>
      <c r="P156" s="4">
        <v>1.1995076299917893E9</v>
      </c>
      <c r="Q156" s="4">
        <v>1.3415906815851088E9</v>
      </c>
      <c r="R156" s="4">
        <v>1.6530623473625412E9</v>
      </c>
      <c r="S156" s="4">
        <v>1.9175081900468938E9</v>
      </c>
      <c r="T156" s="4">
        <v>2.2830492332875834E9</v>
      </c>
      <c r="U156" s="4">
        <v>2.1818441939254036E9</v>
      </c>
      <c r="V156" s="4">
        <v>2.358930406428964E9</v>
      </c>
      <c r="W156" s="4">
        <v>2.6697551155056915E9</v>
      </c>
      <c r="X156" s="4">
        <v>3.4635658814248624E9</v>
      </c>
      <c r="Y156" s="4">
        <v>5.201818349002815E9</v>
      </c>
      <c r="Z156" s="4">
        <v>4.759333969851406E9</v>
      </c>
      <c r="AA156" s="4">
        <v>4.784977348970423E9</v>
      </c>
      <c r="AB156" s="4">
        <v>4.686457013057696E9</v>
      </c>
      <c r="AC156" s="4">
        <v>3.905938480823517E9</v>
      </c>
      <c r="AD156" s="4">
        <v>3.802557894906136E9</v>
      </c>
      <c r="AE156" s="4">
        <v>4.347989798834363E9</v>
      </c>
      <c r="AF156" s="4">
        <v>3.212900560809914E9</v>
      </c>
      <c r="AG156" s="4">
        <v>3.1894569612797194E9</v>
      </c>
      <c r="AH156" s="4">
        <v>3.1756383325404015E9</v>
      </c>
      <c r="AI156" s="4">
        <v>3.9313348707496405E9</v>
      </c>
      <c r="AJ156" s="4">
        <v>3.254713056021707E9</v>
      </c>
      <c r="AK156" s="4">
        <v>3.71496700718602E9</v>
      </c>
      <c r="AL156" s="4">
        <v>4.0632989192868047E9</v>
      </c>
      <c r="AM156" s="4">
        <v>3.5222269027586145E9</v>
      </c>
      <c r="AN156" s="4">
        <v>3.838101052212316E9</v>
      </c>
      <c r="AO156" s="4">
        <v>4.931861239078644E9</v>
      </c>
      <c r="AP156" s="4">
        <v>4.262965281583599E9</v>
      </c>
      <c r="AQ156" s="4">
        <v>4.401967499255936E9</v>
      </c>
      <c r="AR156" s="4">
        <v>4.2779037802913055E9</v>
      </c>
      <c r="AS156" s="4">
        <v>4.629247090978165E9</v>
      </c>
      <c r="AT156" s="4">
        <v>5.438332738103731E9</v>
      </c>
      <c r="AU156" s="4">
        <v>5.351701534158007E9</v>
      </c>
      <c r="AV156" s="4">
        <v>6.3724987198461275E9</v>
      </c>
      <c r="AW156" s="4">
        <v>5.064732715726151E9</v>
      </c>
      <c r="AX156" s="4">
        <v>5.859269849145228E9</v>
      </c>
      <c r="AY156" s="4">
        <v>6.395712392236817E9</v>
      </c>
      <c r="AZ156" s="4">
        <v>8.524620739240741E9</v>
      </c>
      <c r="BA156" s="4">
        <v>1.0725137477999508E10</v>
      </c>
      <c r="BB156" s="4">
        <v>9.616879920507341E9</v>
      </c>
      <c r="BC156" s="4">
        <v>9.982711030263884E9</v>
      </c>
      <c r="BD156" s="4">
        <v>1.155182106233342E10</v>
      </c>
      <c r="BE156" s="4">
        <v>1.157897805287889E10</v>
      </c>
      <c r="BF156" s="4">
        <v>1.2423557906918175E10</v>
      </c>
      <c r="BG156" s="4">
        <v>1.2522959157229525E10</v>
      </c>
      <c r="BH156" s="4">
        <v>1.1323023786569822E10</v>
      </c>
      <c r="BI156" s="4">
        <v>1.184861501839801E10</v>
      </c>
      <c r="BJ156" s="4">
        <v>1.31763132331978E10</v>
      </c>
      <c r="BK156" s="4">
        <v>1.361441255087222E10</v>
      </c>
      <c r="BL156" s="4">
        <v>1.4191911512040983E10</v>
      </c>
      <c r="BM156" s="4">
        <v>1.3720634105402988E10</v>
      </c>
    </row>
    <row r="157" ht="12.75" customHeight="1">
      <c r="A157" s="4" t="s">
        <v>747</v>
      </c>
      <c r="B157" s="4" t="s">
        <v>748</v>
      </c>
      <c r="C157" s="4" t="s">
        <v>445</v>
      </c>
      <c r="D157" s="4" t="s">
        <v>446</v>
      </c>
      <c r="Y157" s="4">
        <v>4.24635761589404E7</v>
      </c>
      <c r="Z157" s="4">
        <v>4.478145695364238E7</v>
      </c>
      <c r="AA157" s="4">
        <v>4.793584379358438E7</v>
      </c>
      <c r="AB157" s="4">
        <v>5.7829787234042555E7</v>
      </c>
      <c r="AC157" s="4">
        <v>1.0950354609929079E8</v>
      </c>
      <c r="AD157" s="4">
        <v>1.2715492957746479E8</v>
      </c>
      <c r="AE157" s="4">
        <v>1.4190209790209788E8</v>
      </c>
      <c r="AF157" s="4">
        <v>1.4126898047722343E8</v>
      </c>
      <c r="AG157" s="4">
        <v>1.686104783599089E8</v>
      </c>
      <c r="AH157" s="4">
        <v>1.895353982300885E8</v>
      </c>
      <c r="AI157" s="4">
        <v>2.1508900523560208E8</v>
      </c>
      <c r="AJ157" s="4">
        <v>2.4446829268292683E8</v>
      </c>
      <c r="AK157" s="4">
        <v>2.8485335856196785E8</v>
      </c>
      <c r="AL157" s="4">
        <v>3.223266423357664E8</v>
      </c>
      <c r="AM157" s="4">
        <v>3.558843830888697E8</v>
      </c>
      <c r="AN157" s="4">
        <v>3.989889549702634E8</v>
      </c>
      <c r="AO157" s="4">
        <v>4.503823279524214E8</v>
      </c>
      <c r="AP157" s="4">
        <v>5.082236023789295E8</v>
      </c>
      <c r="AQ157" s="4">
        <v>5.400963976210705E8</v>
      </c>
      <c r="AR157" s="4">
        <v>5.892397536108751E8</v>
      </c>
      <c r="AS157" s="4">
        <v>6.24337145284622E8</v>
      </c>
      <c r="AT157" s="4">
        <v>8.701797385620915E8</v>
      </c>
      <c r="AU157" s="4">
        <v>8.9703125E8</v>
      </c>
      <c r="AV157" s="4">
        <v>1.0521210546875E9</v>
      </c>
      <c r="AW157" s="4">
        <v>1.2268295625E9</v>
      </c>
      <c r="AX157" s="4">
        <v>1.1633624375E9</v>
      </c>
      <c r="AY157" s="4">
        <v>1.575200390625E9</v>
      </c>
      <c r="AZ157" s="4">
        <v>1.8683834609375E9</v>
      </c>
      <c r="BA157" s="4">
        <v>2.2716461875E9</v>
      </c>
      <c r="BB157" s="4">
        <v>2.345294875E9</v>
      </c>
      <c r="BC157" s="4">
        <v>2.5881760546875E9</v>
      </c>
      <c r="BD157" s="4">
        <v>2.774351760032872E9</v>
      </c>
      <c r="BE157" s="4">
        <v>2.886170571696345E9</v>
      </c>
      <c r="BF157" s="4">
        <v>3.2950113817540526E9</v>
      </c>
      <c r="BG157" s="4">
        <v>3.6973515968375335E9</v>
      </c>
      <c r="BH157" s="4">
        <v>4.1094472970070868E9</v>
      </c>
      <c r="BI157" s="4">
        <v>4.379115587829573E9</v>
      </c>
      <c r="BJ157" s="4">
        <v>4.754352303892897E9</v>
      </c>
      <c r="BK157" s="4">
        <v>5.299773143696234E9</v>
      </c>
      <c r="BL157" s="4">
        <v>5.642179170458978E9</v>
      </c>
      <c r="BM157" s="4">
        <v>4.0302031667748213E9</v>
      </c>
    </row>
    <row r="158" ht="12.75" customHeight="1">
      <c r="A158" s="4" t="s">
        <v>749</v>
      </c>
      <c r="B158" s="4" t="s">
        <v>750</v>
      </c>
      <c r="C158" s="4" t="s">
        <v>445</v>
      </c>
      <c r="D158" s="4" t="s">
        <v>446</v>
      </c>
      <c r="M158" s="4">
        <v>4.537214934813593E10</v>
      </c>
      <c r="N158" s="4">
        <v>5.048252653562006E10</v>
      </c>
      <c r="O158" s="4">
        <v>5.688218346324674E10</v>
      </c>
      <c r="P158" s="4">
        <v>6.740410431218296E10</v>
      </c>
      <c r="Q158" s="4">
        <v>8.171322210635318E10</v>
      </c>
      <c r="R158" s="4">
        <v>1.1038006075075356E11</v>
      </c>
      <c r="S158" s="4">
        <v>2.0573291369850775E11</v>
      </c>
      <c r="T158" s="4">
        <v>2.278013781238906E11</v>
      </c>
      <c r="U158" s="4">
        <v>2.8753056498094995E11</v>
      </c>
      <c r="V158" s="4">
        <v>3.3359382031168774E11</v>
      </c>
      <c r="W158" s="4">
        <v>3.563125279574623E11</v>
      </c>
      <c r="X158" s="4">
        <v>4.661472550384663E11</v>
      </c>
      <c r="Y158" s="4">
        <v>6.037057039483479E11</v>
      </c>
      <c r="Z158" s="4">
        <v>6.236227312036929E11</v>
      </c>
      <c r="AA158" s="4">
        <v>6.227167075688105E11</v>
      </c>
      <c r="AB158" s="4">
        <v>6.305170690364247E11</v>
      </c>
      <c r="AC158" s="4">
        <v>6.42272421083416E11</v>
      </c>
      <c r="AD158" s="4">
        <v>6.554146855324985E11</v>
      </c>
      <c r="AE158" s="4">
        <v>6.646844438092286E11</v>
      </c>
      <c r="AF158" s="4">
        <v>6.00296545923692E11</v>
      </c>
      <c r="AG158" s="4">
        <v>5.855510909759929E11</v>
      </c>
      <c r="AH158" s="4">
        <v>6.051103223503704E11</v>
      </c>
      <c r="AI158" s="4">
        <v>7.998011747377616E11</v>
      </c>
      <c r="AJ158" s="4">
        <v>5.508430137149171E11</v>
      </c>
      <c r="AK158" s="4">
        <v>5.969091151818707E11</v>
      </c>
      <c r="AL158" s="4">
        <v>6.019373874437732E11</v>
      </c>
      <c r="AM158" s="4">
        <v>6.225730397550688E11</v>
      </c>
      <c r="AN158" s="4">
        <v>7.01886491696057E11</v>
      </c>
      <c r="AO158" s="4">
        <v>7.90402662114741E11</v>
      </c>
      <c r="AP158" s="4">
        <v>8.298453291452328E11</v>
      </c>
      <c r="AQ158" s="4">
        <v>8.069664903774095E11</v>
      </c>
      <c r="AR158" s="4">
        <v>8.789372321378502E11</v>
      </c>
      <c r="AS158" s="4">
        <v>9.877259404073417E11</v>
      </c>
      <c r="AT158" s="4">
        <v>9.780152891587339E11</v>
      </c>
      <c r="AU158" s="4">
        <v>9.692859968232551E11</v>
      </c>
      <c r="AV158" s="4">
        <v>1.07744306232607E12</v>
      </c>
      <c r="AW158" s="4">
        <v>1.271967632711924E12</v>
      </c>
      <c r="AX158" s="4">
        <v>1.5307896136303894E12</v>
      </c>
      <c r="AY158" s="4">
        <v>1.7917519721873994E12</v>
      </c>
      <c r="AZ158" s="4">
        <v>2.1242631785119966E12</v>
      </c>
      <c r="BA158" s="4">
        <v>2.6559769899803296E12</v>
      </c>
      <c r="BB158" s="4">
        <v>2.372592810154563E12</v>
      </c>
      <c r="BC158" s="4">
        <v>2.7681653795331997E12</v>
      </c>
      <c r="BD158" s="4">
        <v>3.280098594623344E12</v>
      </c>
      <c r="BE158" s="4">
        <v>3.57661011702215E12</v>
      </c>
      <c r="BF158" s="4">
        <v>3.5488064169236396E12</v>
      </c>
      <c r="BG158" s="4">
        <v>3.5639822386248887E12</v>
      </c>
      <c r="BH158" s="4">
        <v>3.1329437471364336E12</v>
      </c>
      <c r="BI158" s="4">
        <v>3.146760043268075E12</v>
      </c>
      <c r="BJ158" s="4">
        <v>3.267070786136302E12</v>
      </c>
      <c r="BK158" s="4">
        <v>3.3882744439302217E12</v>
      </c>
      <c r="BL158" s="4">
        <v>3.4307209367818545E12</v>
      </c>
      <c r="BM158" s="4">
        <v>3.0985311383291924E12</v>
      </c>
    </row>
    <row r="159" ht="12.75" customHeight="1">
      <c r="A159" s="4" t="s">
        <v>751</v>
      </c>
      <c r="B159" s="4" t="s">
        <v>752</v>
      </c>
      <c r="C159" s="4" t="s">
        <v>445</v>
      </c>
      <c r="D159" s="4" t="s">
        <v>446</v>
      </c>
      <c r="E159" s="4">
        <v>1.304E10</v>
      </c>
      <c r="F159" s="4">
        <v>1.416E10</v>
      </c>
      <c r="G159" s="4">
        <v>1.52E10</v>
      </c>
      <c r="H159" s="4">
        <v>1.696E10</v>
      </c>
      <c r="I159" s="4">
        <v>2.008E10</v>
      </c>
      <c r="J159" s="4">
        <v>2.184E10</v>
      </c>
      <c r="K159" s="4">
        <v>2.432E10</v>
      </c>
      <c r="L159" s="4">
        <v>2.656E10</v>
      </c>
      <c r="M159" s="4">
        <v>2.936E10</v>
      </c>
      <c r="N159" s="4">
        <v>3.248E10</v>
      </c>
      <c r="O159" s="4">
        <v>3.552E10</v>
      </c>
      <c r="P159" s="4">
        <v>3.92E10</v>
      </c>
      <c r="Q159" s="4">
        <v>4.52E10</v>
      </c>
      <c r="R159" s="4">
        <v>5.528E10</v>
      </c>
      <c r="S159" s="4">
        <v>7.2E10</v>
      </c>
      <c r="T159" s="4">
        <v>8.8E10</v>
      </c>
      <c r="U159" s="4">
        <v>8.902597402597403E10</v>
      </c>
      <c r="V159" s="4">
        <v>8.18141592920354E10</v>
      </c>
      <c r="W159" s="4">
        <v>1.025E11</v>
      </c>
      <c r="X159" s="4">
        <v>1.3456140350877193E11</v>
      </c>
      <c r="Y159" s="4">
        <v>2.0513908695652173E11</v>
      </c>
      <c r="Z159" s="4">
        <v>2.6395933673469388E11</v>
      </c>
      <c r="AA159" s="4">
        <v>1.8460915780141846E11</v>
      </c>
      <c r="AB159" s="4">
        <v>1.561591985845129E11</v>
      </c>
      <c r="AC159" s="4">
        <v>1.842614958283671E11</v>
      </c>
      <c r="AD159" s="4">
        <v>1.9521978980147916E11</v>
      </c>
      <c r="AE159" s="4">
        <v>1.3455009643674403E11</v>
      </c>
      <c r="AF159" s="4">
        <v>1.4754073828181686E11</v>
      </c>
      <c r="AG159" s="4">
        <v>1.81611549975804E11</v>
      </c>
      <c r="AH159" s="4">
        <v>2.2140066971358926E11</v>
      </c>
      <c r="AI159" s="4">
        <v>2.6125358280594467E11</v>
      </c>
      <c r="AJ159" s="4">
        <v>3.131427684534853E11</v>
      </c>
      <c r="AK159" s="4">
        <v>3.6315759824226953E11</v>
      </c>
      <c r="AL159" s="4">
        <v>5.007360656053408E11</v>
      </c>
      <c r="AM159" s="4">
        <v>5.278132381262777E11</v>
      </c>
      <c r="AN159" s="4">
        <v>3.6007390924385455E11</v>
      </c>
      <c r="AO159" s="4">
        <v>4.1097559531015607E11</v>
      </c>
      <c r="AP159" s="4">
        <v>5.0041348310917474E11</v>
      </c>
      <c r="AQ159" s="4">
        <v>5.2650212937828375E11</v>
      </c>
      <c r="AR159" s="4">
        <v>6.002328740429271E11</v>
      </c>
      <c r="AS159" s="4">
        <v>7.079067445746436E11</v>
      </c>
      <c r="AT159" s="4">
        <v>7.567063005897905E11</v>
      </c>
      <c r="AU159" s="4">
        <v>7.72106378935377E11</v>
      </c>
      <c r="AV159" s="4">
        <v>7.293363196774492E11</v>
      </c>
      <c r="AW159" s="4">
        <v>7.822406019847599E11</v>
      </c>
      <c r="AX159" s="4">
        <v>8.774762213821012E11</v>
      </c>
      <c r="AY159" s="4">
        <v>9.753871317160892E11</v>
      </c>
      <c r="AZ159" s="4">
        <v>1.0526962822788748E12</v>
      </c>
      <c r="BA159" s="4">
        <v>1.1099890635866196E12</v>
      </c>
      <c r="BB159" s="4">
        <v>9.000453506493506E11</v>
      </c>
      <c r="BC159" s="4">
        <v>1.0578012955840457E12</v>
      </c>
      <c r="BD159" s="4">
        <v>1.180489601957612E12</v>
      </c>
      <c r="BE159" s="4">
        <v>1.2010899870154524E12</v>
      </c>
      <c r="BF159" s="4">
        <v>1.2744430847165674E12</v>
      </c>
      <c r="BG159" s="4">
        <v>1.315351183524544E12</v>
      </c>
      <c r="BH159" s="4">
        <v>1.1718676081977246E12</v>
      </c>
      <c r="BI159" s="4">
        <v>1.0784906516253127E12</v>
      </c>
      <c r="BJ159" s="4">
        <v>1.15891303579637E12</v>
      </c>
      <c r="BK159" s="4">
        <v>1.2223488072831956E12</v>
      </c>
      <c r="BL159" s="4">
        <v>1.2688705271600325E12</v>
      </c>
      <c r="BM159" s="4">
        <v>1.0761633161749375E12</v>
      </c>
    </row>
    <row r="160" ht="12.75" customHeight="1">
      <c r="A160" s="4" t="s">
        <v>753</v>
      </c>
      <c r="B160" s="4" t="s">
        <v>754</v>
      </c>
      <c r="C160" s="4" t="s">
        <v>445</v>
      </c>
      <c r="D160" s="4" t="s">
        <v>446</v>
      </c>
      <c r="Z160" s="4">
        <v>3.102E7</v>
      </c>
      <c r="AA160" s="4">
        <v>3.4918E7</v>
      </c>
      <c r="AB160" s="4">
        <v>4.1749E7</v>
      </c>
      <c r="AC160" s="4">
        <v>4.5144E7</v>
      </c>
      <c r="AD160" s="4">
        <v>4.3879E7</v>
      </c>
      <c r="AE160" s="4">
        <v>5.5989E7</v>
      </c>
      <c r="AF160" s="4">
        <v>6.2983E7</v>
      </c>
      <c r="AG160" s="4">
        <v>7.0688E7</v>
      </c>
      <c r="AH160" s="4">
        <v>7.2798E7</v>
      </c>
      <c r="AI160" s="4">
        <v>7.8476E7</v>
      </c>
      <c r="AJ160" s="4">
        <v>8.2507E7</v>
      </c>
      <c r="AK160" s="4">
        <v>9.1063E7</v>
      </c>
      <c r="AL160" s="4">
        <v>9.9461E7</v>
      </c>
      <c r="AM160" s="4">
        <v>1.08071E8</v>
      </c>
      <c r="AN160" s="4">
        <v>1.2023E8</v>
      </c>
      <c r="AO160" s="4">
        <v>1.10858E8</v>
      </c>
      <c r="AP160" s="4">
        <v>1.107056E8</v>
      </c>
      <c r="AQ160" s="4">
        <v>1.122794E8</v>
      </c>
      <c r="AR160" s="4">
        <v>1.143263E8</v>
      </c>
      <c r="AS160" s="4">
        <v>1.153475E8</v>
      </c>
      <c r="AT160" s="4">
        <v>1.22824E8</v>
      </c>
      <c r="AU160" s="4">
        <v>1.317382E8</v>
      </c>
      <c r="AV160" s="4">
        <v>1.3139850000000001E8</v>
      </c>
      <c r="AW160" s="4">
        <v>1.324402E8</v>
      </c>
      <c r="AX160" s="4">
        <v>1.365595E8</v>
      </c>
      <c r="AY160" s="4">
        <v>1.415158E8</v>
      </c>
      <c r="AZ160" s="4">
        <v>1.483467E8</v>
      </c>
      <c r="BA160" s="4">
        <v>1.518989E8</v>
      </c>
      <c r="BB160" s="4">
        <v>1.497696E8</v>
      </c>
      <c r="BC160" s="4">
        <v>1.604071E8</v>
      </c>
      <c r="BD160" s="4">
        <v>1.721885E8</v>
      </c>
      <c r="BE160" s="4">
        <v>1.804363E8</v>
      </c>
      <c r="BF160" s="4">
        <v>1.848404E8</v>
      </c>
      <c r="BG160" s="4">
        <v>1.821428E8</v>
      </c>
      <c r="BH160" s="4">
        <v>1.838143E8</v>
      </c>
      <c r="BI160" s="4">
        <v>2.015109E8</v>
      </c>
      <c r="BJ160" s="4">
        <v>2.132041E8</v>
      </c>
      <c r="BK160" s="4">
        <v>2.215889E8</v>
      </c>
      <c r="BL160" s="4">
        <v>2.394622E8</v>
      </c>
    </row>
    <row r="161" ht="12.75" customHeight="1">
      <c r="A161" s="4" t="s">
        <v>755</v>
      </c>
      <c r="B161" s="4" t="s">
        <v>756</v>
      </c>
      <c r="C161" s="4" t="s">
        <v>445</v>
      </c>
      <c r="D161" s="4" t="s">
        <v>446</v>
      </c>
      <c r="E161" s="4">
        <v>3.2212550638457764E11</v>
      </c>
      <c r="F161" s="4">
        <v>3.08137575552815E11</v>
      </c>
      <c r="G161" s="4">
        <v>3.196942660528757E11</v>
      </c>
      <c r="H161" s="4">
        <v>3.4127368663923224E11</v>
      </c>
      <c r="I161" s="4">
        <v>3.897307450461257E11</v>
      </c>
      <c r="J161" s="4">
        <v>4.288218880443343E11</v>
      </c>
      <c r="K161" s="4">
        <v>4.430749712690056E11</v>
      </c>
      <c r="L161" s="4">
        <v>4.559757494379439E11</v>
      </c>
      <c r="M161" s="4">
        <v>4.8177491258631647E11</v>
      </c>
      <c r="N161" s="4">
        <v>5.3894511627950934E11</v>
      </c>
      <c r="O161" s="4">
        <v>5.921981275900245E11</v>
      </c>
      <c r="P161" s="4">
        <v>6.373437877385425E11</v>
      </c>
      <c r="Q161" s="4">
        <v>7.140108021482559E11</v>
      </c>
      <c r="R161" s="4">
        <v>9.053944393271906E11</v>
      </c>
      <c r="S161" s="4">
        <v>1.151589550522558E12</v>
      </c>
      <c r="T161" s="4">
        <v>1.2719669134516948E12</v>
      </c>
      <c r="U161" s="4">
        <v>1.3743527029574316E12</v>
      </c>
      <c r="V161" s="4">
        <v>1.5425151633733918E12</v>
      </c>
      <c r="W161" s="4">
        <v>1.6726130193322595E12</v>
      </c>
      <c r="X161" s="4">
        <v>1.9942261357415632E12</v>
      </c>
      <c r="Y161" s="4">
        <v>2.346435466492388E12</v>
      </c>
      <c r="Z161" s="4">
        <v>2.6531766575346265E12</v>
      </c>
      <c r="AA161" s="4">
        <v>2.6192800571016885E12</v>
      </c>
      <c r="AB161" s="4">
        <v>2.5334564276635034E12</v>
      </c>
      <c r="AC161" s="4">
        <v>2.574634599866419E12</v>
      </c>
      <c r="AD161" s="4">
        <v>2.7157981978558784E12</v>
      </c>
      <c r="AE161" s="4">
        <v>2.8131085048285312E12</v>
      </c>
      <c r="AF161" s="4">
        <v>2.893751921434181E12</v>
      </c>
      <c r="AG161" s="4">
        <v>3.10701426564983E12</v>
      </c>
      <c r="AH161" s="4">
        <v>3.227981323261193E12</v>
      </c>
      <c r="AI161" s="4">
        <v>3.6834047946322744E12</v>
      </c>
      <c r="AJ161" s="4">
        <v>3.7415490244106484E12</v>
      </c>
      <c r="AK161" s="4">
        <v>3.717002592025553E12</v>
      </c>
      <c r="AL161" s="4">
        <v>3.970397845046876E12</v>
      </c>
      <c r="AM161" s="4">
        <v>4.3288970596597017E12</v>
      </c>
      <c r="AN161" s="4">
        <v>4.843533635792593E12</v>
      </c>
      <c r="AO161" s="4">
        <v>5.300410946559055E12</v>
      </c>
      <c r="AP161" s="4">
        <v>5.60709487242089E12</v>
      </c>
      <c r="AQ161" s="4">
        <v>5.438327609040412E12</v>
      </c>
      <c r="AR161" s="4">
        <v>5.314703129512366E12</v>
      </c>
      <c r="AS161" s="4">
        <v>5.795021107067576E12</v>
      </c>
      <c r="AT161" s="4">
        <v>5.854743134260786E12</v>
      </c>
      <c r="AU161" s="4">
        <v>6.000979292472184E12</v>
      </c>
      <c r="AV161" s="4">
        <v>6.766264566448441E12</v>
      </c>
      <c r="AW161" s="4">
        <v>8.036346846288662E12</v>
      </c>
      <c r="AX161" s="4">
        <v>9.575812124828895E12</v>
      </c>
      <c r="AY161" s="4">
        <v>1.1377996579820004E13</v>
      </c>
      <c r="AZ161" s="4">
        <v>1.4100981841115705E13</v>
      </c>
      <c r="BA161" s="4">
        <v>1.6882628091406807E13</v>
      </c>
      <c r="BB161" s="4">
        <v>1.6457153182934031E13</v>
      </c>
      <c r="BC161" s="4">
        <v>1.99862646637241E13</v>
      </c>
      <c r="BD161" s="4">
        <v>2.375489461289632E13</v>
      </c>
      <c r="BE161" s="4">
        <v>2.531525167605948E13</v>
      </c>
      <c r="BF161" s="4">
        <v>2.6852248108123344E13</v>
      </c>
      <c r="BG161" s="4">
        <v>2.7750785274437348E13</v>
      </c>
      <c r="BH161" s="4">
        <v>2.6333244714729664E13</v>
      </c>
      <c r="BI161" s="4">
        <v>2.6516584318675434E13</v>
      </c>
      <c r="BJ161" s="4">
        <v>2.915375773768791E13</v>
      </c>
      <c r="BK161" s="4">
        <v>3.0917603112934926E13</v>
      </c>
      <c r="BL161" s="4">
        <v>3.1709624259848605E13</v>
      </c>
      <c r="BM161" s="4">
        <v>3.043309118938846E13</v>
      </c>
    </row>
    <row r="162" ht="12.75" customHeight="1">
      <c r="A162" s="4" t="s">
        <v>757</v>
      </c>
      <c r="B162" s="4" t="s">
        <v>758</v>
      </c>
      <c r="C162" s="4" t="s">
        <v>445</v>
      </c>
      <c r="D162" s="4" t="s">
        <v>446</v>
      </c>
      <c r="AI162" s="4">
        <v>4.699646643109541E9</v>
      </c>
      <c r="AJ162" s="4">
        <v>4.938775510204082E9</v>
      </c>
      <c r="AK162" s="4">
        <v>2.436849341976036E9</v>
      </c>
      <c r="AL162" s="4">
        <v>2.6824568965517244E9</v>
      </c>
      <c r="AM162" s="4">
        <v>3.5565819861431875E9</v>
      </c>
      <c r="AN162" s="4">
        <v>4.68007874015748E9</v>
      </c>
      <c r="AO162" s="4">
        <v>4.651453634085214E9</v>
      </c>
      <c r="AP162" s="4">
        <v>3.928975903614458E9</v>
      </c>
      <c r="AQ162" s="4">
        <v>3.7562087912087913E9</v>
      </c>
      <c r="AR162" s="4">
        <v>3.863743409490334E9</v>
      </c>
      <c r="AS162" s="4">
        <v>3.7736530581271815E9</v>
      </c>
      <c r="AT162" s="4">
        <v>3.7094797178130507E9</v>
      </c>
      <c r="AU162" s="4">
        <v>3.994762861115402E9</v>
      </c>
      <c r="AV162" s="4">
        <v>4.948324125230203E9</v>
      </c>
      <c r="AW162" s="4">
        <v>5.682776765836876E9</v>
      </c>
      <c r="AX162" s="4">
        <v>6.2578007709474535E9</v>
      </c>
      <c r="AY162" s="4">
        <v>6.862881738061078E9</v>
      </c>
      <c r="AZ162" s="4">
        <v>8.338305008944544E9</v>
      </c>
      <c r="BA162" s="4">
        <v>9.911371237458195E9</v>
      </c>
      <c r="BB162" s="4">
        <v>9.406125226860254E9</v>
      </c>
      <c r="BC162" s="4">
        <v>9.412311665949203E9</v>
      </c>
      <c r="BD162" s="4">
        <v>1.0494822518652498E10</v>
      </c>
      <c r="BE162" s="4">
        <v>9.743277661795408E9</v>
      </c>
      <c r="BF162" s="4">
        <v>1.0816616379310345E10</v>
      </c>
      <c r="BG162" s="4">
        <v>1.136156330749354E10</v>
      </c>
      <c r="BH162" s="4">
        <v>1.0071243243243244E10</v>
      </c>
      <c r="BI162" s="4">
        <v>1.0680463278865147E10</v>
      </c>
      <c r="BJ162" s="4">
        <v>1.1310265324794146E10</v>
      </c>
      <c r="BK162" s="4">
        <v>1.2679934731389103E10</v>
      </c>
      <c r="BL162" s="4">
        <v>1.2547086168489635E10</v>
      </c>
      <c r="BM162" s="4">
        <v>1.2266949805143559E10</v>
      </c>
    </row>
    <row r="163" ht="12.75" customHeight="1">
      <c r="A163" s="4" t="s">
        <v>759</v>
      </c>
      <c r="B163" s="4" t="s">
        <v>760</v>
      </c>
      <c r="C163" s="4" t="s">
        <v>445</v>
      </c>
      <c r="D163" s="4" t="s">
        <v>446</v>
      </c>
      <c r="L163" s="4">
        <v>2.754945201419995E8</v>
      </c>
      <c r="M163" s="4">
        <v>3.4377196466216713E8</v>
      </c>
      <c r="N163" s="4">
        <v>3.399138330962461E8</v>
      </c>
      <c r="O163" s="4">
        <v>3.5977236326220655E8</v>
      </c>
      <c r="P163" s="4">
        <v>3.952185672028807E8</v>
      </c>
      <c r="Q163" s="4">
        <v>4.8661733238740516E8</v>
      </c>
      <c r="R163" s="4">
        <v>5.636836603119397E8</v>
      </c>
      <c r="S163" s="4">
        <v>5.387472683333561E8</v>
      </c>
      <c r="T163" s="4">
        <v>8.307106151799542E8</v>
      </c>
      <c r="U163" s="4">
        <v>9.392279936639596E8</v>
      </c>
      <c r="V163" s="4">
        <v>1.0498384925575862E9</v>
      </c>
      <c r="W163" s="4">
        <v>1.222702356109457E9</v>
      </c>
      <c r="X163" s="4">
        <v>1.5954232856465917E9</v>
      </c>
      <c r="Y163" s="4">
        <v>1.7596908116069891E9</v>
      </c>
      <c r="Z163" s="4">
        <v>1.5389721581782017E9</v>
      </c>
      <c r="AA163" s="4">
        <v>1.3337540342348886E9</v>
      </c>
      <c r="AB163" s="4">
        <v>1.2977654485049834E9</v>
      </c>
      <c r="AC163" s="4">
        <v>1.2329320081371906E9</v>
      </c>
      <c r="AD163" s="4">
        <v>1.3921959333397143E9</v>
      </c>
      <c r="AE163" s="4">
        <v>1.8521634745466363E9</v>
      </c>
      <c r="AF163" s="4">
        <v>2.0906297226361115E9</v>
      </c>
      <c r="AG163" s="4">
        <v>2.169040741558955E9</v>
      </c>
      <c r="AH163" s="4">
        <v>2.181821902439529E9</v>
      </c>
      <c r="AI163" s="4">
        <v>2.681912030493843E9</v>
      </c>
      <c r="AJ163" s="4">
        <v>2.7241315451695795E9</v>
      </c>
      <c r="AK163" s="4">
        <v>2.8306733888242855E9</v>
      </c>
      <c r="AL163" s="4">
        <v>2.8182808760761485E9</v>
      </c>
      <c r="AM163" s="4">
        <v>2.0818464827477145E9</v>
      </c>
      <c r="AN163" s="4">
        <v>2.7064252983681808E9</v>
      </c>
      <c r="AO163" s="4">
        <v>2.7804222122699456E9</v>
      </c>
      <c r="AP163" s="4">
        <v>2.6971056940795593E9</v>
      </c>
      <c r="AQ163" s="4">
        <v>2.9203585867523413E9</v>
      </c>
      <c r="AR163" s="4">
        <v>3.440724983520812E9</v>
      </c>
      <c r="AS163" s="4">
        <v>2.9614848579571056E9</v>
      </c>
      <c r="AT163" s="4">
        <v>3.4683379091714787E9</v>
      </c>
      <c r="AU163" s="4">
        <v>3.9081214591274896E9</v>
      </c>
      <c r="AV163" s="4">
        <v>4.714072191046209E9</v>
      </c>
      <c r="AW163" s="4">
        <v>5.454249456705188E9</v>
      </c>
      <c r="AX163" s="4">
        <v>6.24751544973015E9</v>
      </c>
      <c r="AY163" s="4">
        <v>6.90593454838354E9</v>
      </c>
      <c r="AZ163" s="4">
        <v>8.15646913286716E9</v>
      </c>
      <c r="BA163" s="4">
        <v>9.838404004932737E9</v>
      </c>
      <c r="BB163" s="4">
        <v>1.0231962890612541E10</v>
      </c>
      <c r="BC163" s="4">
        <v>1.0689167195337536E10</v>
      </c>
      <c r="BD163" s="4">
        <v>1.2995113407233463E10</v>
      </c>
      <c r="BE163" s="4">
        <v>1.2442036265148426E10</v>
      </c>
      <c r="BF163" s="4">
        <v>1.3242691429594193E10</v>
      </c>
      <c r="BG163" s="4">
        <v>1.4364937996866072E10</v>
      </c>
      <c r="BH163" s="4">
        <v>1.3104764333994068E10</v>
      </c>
      <c r="BI163" s="4">
        <v>1.402604869073124E10</v>
      </c>
      <c r="BJ163" s="4">
        <v>1.5365714371331633E10</v>
      </c>
      <c r="BK163" s="4">
        <v>1.7070866299094511E10</v>
      </c>
      <c r="BL163" s="4">
        <v>1.7281815733959595E10</v>
      </c>
      <c r="BM163" s="4">
        <v>1.739376139708054E10</v>
      </c>
    </row>
    <row r="164" ht="12.75" customHeight="1">
      <c r="A164" s="4" t="s">
        <v>761</v>
      </c>
      <c r="B164" s="4" t="s">
        <v>762</v>
      </c>
      <c r="C164" s="4" t="s">
        <v>445</v>
      </c>
      <c r="D164" s="4" t="s">
        <v>446</v>
      </c>
      <c r="O164" s="4">
        <v>2.5072182155367813E8</v>
      </c>
      <c r="P164" s="4">
        <v>2.645798797848782E8</v>
      </c>
      <c r="Q164" s="4">
        <v>2.951182493249325E8</v>
      </c>
      <c r="R164" s="4">
        <v>3.4560202537539285E8</v>
      </c>
      <c r="S164" s="4">
        <v>3.760941084753313E8</v>
      </c>
      <c r="T164" s="4">
        <v>4.746204395849604E8</v>
      </c>
      <c r="U164" s="4">
        <v>5.2793698879127544E8</v>
      </c>
      <c r="V164" s="4">
        <v>6.255733455321745E8</v>
      </c>
      <c r="W164" s="4">
        <v>7.936751698785785E8</v>
      </c>
      <c r="X164" s="4">
        <v>1.0013008383233533E9</v>
      </c>
      <c r="Y164" s="4">
        <v>1.2502421078796918E9</v>
      </c>
      <c r="Z164" s="4">
        <v>1.2434693605683837E9</v>
      </c>
      <c r="AA164" s="4">
        <v>1.234518125E9</v>
      </c>
      <c r="AB164" s="4">
        <v>1.1657713690062542E9</v>
      </c>
      <c r="AC164" s="4">
        <v>1.1018285687680416E9</v>
      </c>
      <c r="AD164" s="4">
        <v>1.1178352855051246E9</v>
      </c>
      <c r="AE164" s="4">
        <v>1.435079200349574E9</v>
      </c>
      <c r="AF164" s="4">
        <v>1.7512477634194832E9</v>
      </c>
      <c r="AG164" s="4">
        <v>2.0194742441935902E9</v>
      </c>
      <c r="AH164" s="4">
        <v>2.1185747721113575E9</v>
      </c>
      <c r="AI164" s="4">
        <v>2.547163582331487E9</v>
      </c>
      <c r="AJ164" s="4">
        <v>2.750041434262948E9</v>
      </c>
      <c r="AK164" s="4">
        <v>3.021910216718266E9</v>
      </c>
      <c r="AL164" s="4">
        <v>2.7091783267827063E9</v>
      </c>
      <c r="AM164" s="4">
        <v>2.998570146540952E9</v>
      </c>
      <c r="AN164" s="4">
        <v>3.720400535019455E9</v>
      </c>
      <c r="AO164" s="4">
        <v>3.8228828013339686E9</v>
      </c>
      <c r="AP164" s="4">
        <v>3.7934184184184184E9</v>
      </c>
      <c r="AQ164" s="4">
        <v>4.0105712233395953E9</v>
      </c>
      <c r="AR164" s="4">
        <v>4.1213507318123116E9</v>
      </c>
      <c r="AS164" s="4">
        <v>4.069515579071135E9</v>
      </c>
      <c r="AT164" s="4">
        <v>4.0883689783458934E9</v>
      </c>
      <c r="AU164" s="4">
        <v>4.470446391446391E9</v>
      </c>
      <c r="AV164" s="4">
        <v>5.448415500170707E9</v>
      </c>
      <c r="AW164" s="4">
        <v>6.098092551071251E9</v>
      </c>
      <c r="AX164" s="4">
        <v>6.416184181072005E9</v>
      </c>
      <c r="AY164" s="4">
        <v>6.77832404968009E9</v>
      </c>
      <c r="AZ164" s="4">
        <v>7.925371475499589E9</v>
      </c>
      <c r="BA164" s="4">
        <v>9.090406767247694E9</v>
      </c>
      <c r="BB164" s="4">
        <v>8.696366907474298E9</v>
      </c>
      <c r="BC164" s="4">
        <v>9.03593212249768E9</v>
      </c>
      <c r="BD164" s="4">
        <v>9.638916481069042E9</v>
      </c>
      <c r="BE164" s="4">
        <v>9.462238211486574E9</v>
      </c>
      <c r="BF164" s="4">
        <v>1.0551661176783106E10</v>
      </c>
      <c r="BG164" s="4">
        <v>1.1626281387006775E10</v>
      </c>
      <c r="BH164" s="4">
        <v>1.10914344835238E10</v>
      </c>
      <c r="BI164" s="4">
        <v>1.1721521912720167E10</v>
      </c>
      <c r="BJ164" s="4">
        <v>1.3221298307889402E10</v>
      </c>
      <c r="BK164" s="4">
        <v>1.4864712990163084E10</v>
      </c>
      <c r="BL164" s="4">
        <v>1.5215714309097391E10</v>
      </c>
      <c r="BM164" s="4">
        <v>1.4647384607603998E10</v>
      </c>
    </row>
    <row r="165" ht="12.75" customHeight="1">
      <c r="A165" s="4" t="s">
        <v>763</v>
      </c>
      <c r="B165" s="4" t="s">
        <v>764</v>
      </c>
      <c r="C165" s="4" t="s">
        <v>445</v>
      </c>
      <c r="D165" s="4" t="s">
        <v>446</v>
      </c>
      <c r="AR165" s="4">
        <v>7.640810198258778E9</v>
      </c>
      <c r="AS165" s="4">
        <v>4.660052520078388E9</v>
      </c>
      <c r="AT165" s="4">
        <v>4.27540472983833E9</v>
      </c>
      <c r="AU165" s="4">
        <v>7.630308165036703E9</v>
      </c>
      <c r="AV165" s="4">
        <v>8.981700373870089E9</v>
      </c>
      <c r="AW165" s="4">
        <v>8.85740566993548E9</v>
      </c>
      <c r="AX165" s="4">
        <v>1.057331252535918E10</v>
      </c>
      <c r="AY165" s="4">
        <v>1.4575281202840788E10</v>
      </c>
      <c r="AZ165" s="4">
        <v>2.5434981977828423E10</v>
      </c>
      <c r="BA165" s="4">
        <v>3.183123221467975E10</v>
      </c>
      <c r="BB165" s="4">
        <v>4.221404804280435E10</v>
      </c>
      <c r="BC165" s="4">
        <v>5.1518307518334335E10</v>
      </c>
      <c r="BD165" s="4">
        <v>5.4148124619098335E10</v>
      </c>
      <c r="BE165" s="4">
        <v>5.325453155750559E10</v>
      </c>
      <c r="BF165" s="4">
        <v>5.817545972969076E10</v>
      </c>
      <c r="BG165" s="4">
        <v>5.9640204521777275E10</v>
      </c>
      <c r="BH165" s="4">
        <v>6.029173689393968E10</v>
      </c>
      <c r="BI165" s="4">
        <v>6.144939205614883E10</v>
      </c>
      <c r="BJ165" s="4">
        <v>6.714472583057528E10</v>
      </c>
      <c r="BK165" s="4">
        <v>6.869775936123097E10</v>
      </c>
      <c r="BL165" s="4">
        <v>7.984429429606468E10</v>
      </c>
      <c r="BM165" s="4">
        <v>7.618558609679738E10</v>
      </c>
    </row>
    <row r="166" ht="12.75" customHeight="1">
      <c r="A166" s="4" t="s">
        <v>765</v>
      </c>
      <c r="B166" s="4" t="s">
        <v>766</v>
      </c>
      <c r="C166" s="4" t="s">
        <v>445</v>
      </c>
      <c r="D166" s="4" t="s">
        <v>446</v>
      </c>
      <c r="AL166" s="4">
        <v>2.7489874326127893E11</v>
      </c>
      <c r="AM166" s="4">
        <v>2.844612680980335E11</v>
      </c>
      <c r="AN166" s="4">
        <v>3.3275557272542224E11</v>
      </c>
      <c r="AO166" s="4">
        <v>3.8132145828727014E11</v>
      </c>
      <c r="AP166" s="4">
        <v>4.017403596369052E11</v>
      </c>
      <c r="AQ166" s="4">
        <v>4.073000305957394E11</v>
      </c>
      <c r="AR166" s="4">
        <v>4.4587802839909766E11</v>
      </c>
      <c r="AS166" s="4">
        <v>4.722129349609797E11</v>
      </c>
      <c r="AT166" s="4">
        <v>4.7375132113292786E11</v>
      </c>
      <c r="AU166" s="4">
        <v>4.558939381273417E11</v>
      </c>
      <c r="AV166" s="4">
        <v>4.994237579529414E11</v>
      </c>
      <c r="AW166" s="4">
        <v>5.933566884915452E11</v>
      </c>
      <c r="AX166" s="4">
        <v>6.988474881467576E11</v>
      </c>
      <c r="AY166" s="4">
        <v>8.119804925367672E11</v>
      </c>
      <c r="AZ166" s="4">
        <v>1.0033717556184126E12</v>
      </c>
      <c r="BA166" s="4">
        <v>1.2431899365760337E12</v>
      </c>
      <c r="BB166" s="4">
        <v>1.2000393469106929E12</v>
      </c>
      <c r="BC166" s="4">
        <v>1.384912175998826E12</v>
      </c>
      <c r="BD166" s="4">
        <v>1.566956831882245E12</v>
      </c>
      <c r="BE166" s="4">
        <v>1.7298867359040022E12</v>
      </c>
      <c r="BF166" s="4">
        <v>1.619261331095107E12</v>
      </c>
      <c r="BG166" s="4">
        <v>1.5928590361186912E12</v>
      </c>
      <c r="BH166" s="4">
        <v>1.4285966818623457E12</v>
      </c>
      <c r="BI166" s="4">
        <v>1.4513551661639685E12</v>
      </c>
      <c r="BJ166" s="4">
        <v>1.4314324769451567E12</v>
      </c>
      <c r="BK166" s="4">
        <v>1.3410595043388772E12</v>
      </c>
      <c r="BL166" s="4">
        <v>1.3660236405399502E12</v>
      </c>
      <c r="BM166" s="4">
        <v>1.2146785605877307E12</v>
      </c>
    </row>
    <row r="167" ht="12.75" customHeight="1">
      <c r="A167" s="4" t="s">
        <v>767</v>
      </c>
      <c r="B167" s="4" t="s">
        <v>768</v>
      </c>
      <c r="C167" s="4" t="s">
        <v>445</v>
      </c>
      <c r="D167" s="4" t="s">
        <v>446</v>
      </c>
      <c r="AS167" s="4">
        <v>9.842975893599336E8</v>
      </c>
      <c r="AT167" s="4">
        <v>1.15986924592513E9</v>
      </c>
      <c r="AU167" s="4">
        <v>1.284685050524129E9</v>
      </c>
      <c r="AV167" s="4">
        <v>1.7077100531493838E9</v>
      </c>
      <c r="AW167" s="4">
        <v>2.0732344176806555E9</v>
      </c>
      <c r="AX167" s="4">
        <v>2.2571744807859716E9</v>
      </c>
      <c r="AY167" s="4">
        <v>2.721903148914816E9</v>
      </c>
      <c r="AZ167" s="4">
        <v>3.680711743772242E9</v>
      </c>
      <c r="BA167" s="4">
        <v>4.545674527610957E9</v>
      </c>
      <c r="BB167" s="4">
        <v>4.1593303695470963E9</v>
      </c>
      <c r="BC167" s="4">
        <v>4.143033275884927E9</v>
      </c>
      <c r="BD167" s="4">
        <v>4.544516982182628E9</v>
      </c>
      <c r="BE167" s="4">
        <v>4.087725812668637E9</v>
      </c>
      <c r="BF167" s="4">
        <v>4.466040642847655E9</v>
      </c>
      <c r="BG167" s="4">
        <v>4.594024179620034E9</v>
      </c>
      <c r="BH167" s="4">
        <v>4.0547120825474315E9</v>
      </c>
      <c r="BI167" s="4">
        <v>4.377033429267213E9</v>
      </c>
      <c r="BJ167" s="4">
        <v>4.856632399457749E9</v>
      </c>
      <c r="BK167" s="4">
        <v>5.506767831837506E9</v>
      </c>
      <c r="BL167" s="4">
        <v>5.542674764890283E9</v>
      </c>
      <c r="BM167" s="4">
        <v>4.778582336182337E9</v>
      </c>
    </row>
    <row r="168" ht="12.75" customHeight="1">
      <c r="A168" s="4" t="s">
        <v>769</v>
      </c>
      <c r="B168" s="4" t="s">
        <v>770</v>
      </c>
      <c r="C168" s="4" t="s">
        <v>445</v>
      </c>
      <c r="D168" s="4" t="s">
        <v>446</v>
      </c>
      <c r="Z168" s="4">
        <v>2.3100991E9</v>
      </c>
      <c r="AA168" s="4">
        <v>2.5524019333333335E9</v>
      </c>
      <c r="AB168" s="4">
        <v>2.7257366333333335E9</v>
      </c>
      <c r="AC168" s="4">
        <v>2.0987345999999998E9</v>
      </c>
      <c r="AD168" s="4">
        <v>2.186505475E9</v>
      </c>
      <c r="AE168" s="4">
        <v>2.8961788666666665E9</v>
      </c>
      <c r="AF168" s="4">
        <v>3.0206116E9</v>
      </c>
      <c r="AG168" s="4">
        <v>3.2044615666666665E9</v>
      </c>
      <c r="AH168" s="4">
        <v>3.5769668E9</v>
      </c>
      <c r="AI168" s="4">
        <v>2.56078566E9</v>
      </c>
      <c r="AJ168" s="4">
        <v>2.3790183263157897E9</v>
      </c>
      <c r="AK168" s="4">
        <v>1.3176118638497653E9</v>
      </c>
      <c r="AL168" s="4">
        <v>7.684016341545731E8</v>
      </c>
      <c r="AM168" s="4">
        <v>9.25817092217484E8</v>
      </c>
      <c r="AN168" s="4">
        <v>1.452165005238403E9</v>
      </c>
      <c r="AO168" s="4">
        <v>1.345719472358831E9</v>
      </c>
      <c r="AP168" s="4">
        <v>1.1809342028380105E9</v>
      </c>
      <c r="AQ168" s="4">
        <v>1.1244402489782991E9</v>
      </c>
      <c r="AR168" s="4">
        <v>1.0574085886826869E9</v>
      </c>
      <c r="AS168" s="4">
        <v>1.1368961236129804E9</v>
      </c>
      <c r="AT168" s="4">
        <v>1.267997934312504E9</v>
      </c>
      <c r="AU168" s="4">
        <v>1.3965557199740865E9</v>
      </c>
      <c r="AV168" s="4">
        <v>1.5952973557834878E9</v>
      </c>
      <c r="AW168" s="4">
        <v>1.9920668080959773E9</v>
      </c>
      <c r="AX168" s="4">
        <v>2.5234715320108323E9</v>
      </c>
      <c r="AY168" s="4">
        <v>3.4140555661138024E9</v>
      </c>
      <c r="AZ168" s="4">
        <v>4.234999823308392E9</v>
      </c>
      <c r="BA168" s="4">
        <v>5.623216448868515E9</v>
      </c>
      <c r="BB168" s="4">
        <v>4.58385036788972E9</v>
      </c>
      <c r="BC168" s="4">
        <v>7.189481824072877E9</v>
      </c>
      <c r="BD168" s="4">
        <v>1.0409797649306314E10</v>
      </c>
      <c r="BE168" s="4">
        <v>1.229277063119669E10</v>
      </c>
      <c r="BF168" s="4">
        <v>1.258212260419213E10</v>
      </c>
      <c r="BG168" s="4">
        <v>1.2226514722086063E10</v>
      </c>
      <c r="BH168" s="4">
        <v>1.1749620619596153E10</v>
      </c>
      <c r="BI168" s="4">
        <v>1.1186734674384684E10</v>
      </c>
      <c r="BJ168" s="4">
        <v>1.142575527953946E10</v>
      </c>
      <c r="BK168" s="4">
        <v>1.3108769495747211E10</v>
      </c>
      <c r="BL168" s="4">
        <v>1.3996719329423601E10</v>
      </c>
      <c r="BM168" s="4">
        <v>1.313712865947902E10</v>
      </c>
    </row>
    <row r="169" ht="12.75" customHeight="1">
      <c r="A169" s="4" t="s">
        <v>771</v>
      </c>
      <c r="B169" s="4" t="s">
        <v>772</v>
      </c>
      <c r="C169" s="4" t="s">
        <v>445</v>
      </c>
      <c r="D169" s="4" t="s">
        <v>446</v>
      </c>
      <c r="AU169" s="4">
        <v>1.284E9</v>
      </c>
      <c r="AV169" s="4">
        <v>1.239E9</v>
      </c>
      <c r="AW169" s="4">
        <v>1.21E9</v>
      </c>
      <c r="AX169" s="4">
        <v>1.061E9</v>
      </c>
      <c r="AY169" s="4">
        <v>9.9E8</v>
      </c>
      <c r="AZ169" s="4">
        <v>9.38E8</v>
      </c>
      <c r="BA169" s="4">
        <v>9.39E8</v>
      </c>
      <c r="BB169" s="4">
        <v>7.95E8</v>
      </c>
      <c r="BC169" s="4">
        <v>7.99E8</v>
      </c>
      <c r="BD169" s="4">
        <v>7.29E8</v>
      </c>
      <c r="BE169" s="4">
        <v>7.46E8</v>
      </c>
      <c r="BF169" s="4">
        <v>7.72E8</v>
      </c>
      <c r="BG169" s="4">
        <v>8.32E8</v>
      </c>
      <c r="BH169" s="4">
        <v>9.1E8</v>
      </c>
      <c r="BI169" s="4">
        <v>1.23E9</v>
      </c>
      <c r="BJ169" s="4">
        <v>1.56E9</v>
      </c>
      <c r="BK169" s="4">
        <v>1.302E9</v>
      </c>
      <c r="BL169" s="4">
        <v>1.182E9</v>
      </c>
    </row>
    <row r="170" ht="12.75" customHeight="1">
      <c r="A170" s="4" t="s">
        <v>773</v>
      </c>
      <c r="B170" s="4" t="s">
        <v>774</v>
      </c>
      <c r="C170" s="4" t="s">
        <v>445</v>
      </c>
      <c r="D170" s="4" t="s">
        <v>446</v>
      </c>
      <c r="AJ170" s="4">
        <v>3.633406064830951E9</v>
      </c>
      <c r="AK170" s="4">
        <v>2.639953230549154E9</v>
      </c>
      <c r="AL170" s="4">
        <v>2.729550591089773E9</v>
      </c>
      <c r="AM170" s="4">
        <v>2.7965499784718313E9</v>
      </c>
      <c r="AN170" s="4">
        <v>2.899922841660849E9</v>
      </c>
      <c r="AO170" s="4">
        <v>3.856799844160904E9</v>
      </c>
      <c r="AP170" s="4">
        <v>4.648832184067362E9</v>
      </c>
      <c r="AQ170" s="4">
        <v>5.2638775200848875E9</v>
      </c>
      <c r="AR170" s="4">
        <v>5.976408043772652E9</v>
      </c>
      <c r="AS170" s="4">
        <v>5.656473652411474E9</v>
      </c>
      <c r="AT170" s="4">
        <v>5.398568543634923E9</v>
      </c>
      <c r="AU170" s="4">
        <v>5.6770032392938595E9</v>
      </c>
      <c r="AV170" s="4">
        <v>6.303391143833859E9</v>
      </c>
      <c r="AW170" s="4">
        <v>7.631120533361676E9</v>
      </c>
      <c r="AX170" s="4">
        <v>8.542070109709033E9</v>
      </c>
      <c r="AY170" s="4">
        <v>9.17688907042298E9</v>
      </c>
      <c r="AZ170" s="4">
        <v>1.0450843291293056E10</v>
      </c>
      <c r="BA170" s="4">
        <v>1.2556195188596167E10</v>
      </c>
      <c r="BB170" s="4">
        <v>1.191447149714917E10</v>
      </c>
      <c r="BC170" s="4">
        <v>1.1104648673001553E10</v>
      </c>
      <c r="BD170" s="4">
        <v>1.4381552432949402E10</v>
      </c>
      <c r="BE170" s="4">
        <v>1.6350804543051493E10</v>
      </c>
      <c r="BF170" s="4">
        <v>1.697432055102129E10</v>
      </c>
      <c r="BG170" s="4">
        <v>1.771608410758882E10</v>
      </c>
      <c r="BH170" s="4">
        <v>1.5950969018945787E10</v>
      </c>
      <c r="BI170" s="4">
        <v>1.1936999283179132E10</v>
      </c>
      <c r="BJ170" s="4">
        <v>1.3219084261366407E10</v>
      </c>
      <c r="BK170" s="4">
        <v>1.484587005070925E10</v>
      </c>
      <c r="BL170" s="4">
        <v>1.5291448211603004E10</v>
      </c>
      <c r="BM170" s="4">
        <v>1.4021421105907839E10</v>
      </c>
    </row>
    <row r="171" ht="12.75" customHeight="1">
      <c r="A171" s="4" t="s">
        <v>775</v>
      </c>
      <c r="B171" s="4" t="s">
        <v>776</v>
      </c>
      <c r="C171" s="4" t="s">
        <v>445</v>
      </c>
      <c r="D171" s="4" t="s">
        <v>446</v>
      </c>
      <c r="F171" s="4">
        <v>1.5921314000328618E8</v>
      </c>
      <c r="G171" s="4">
        <v>1.642715908355656E8</v>
      </c>
      <c r="H171" s="4">
        <v>1.6818633127126187E8</v>
      </c>
      <c r="I171" s="4">
        <v>2.244957892654755E8</v>
      </c>
      <c r="J171" s="4">
        <v>2.5534052674530232E8</v>
      </c>
      <c r="K171" s="4">
        <v>2.6653365916221625E8</v>
      </c>
      <c r="L171" s="4">
        <v>2.826153674648804E8</v>
      </c>
      <c r="M171" s="4">
        <v>3.113960003210843E8</v>
      </c>
      <c r="N171" s="4">
        <v>2.950621380678377E8</v>
      </c>
      <c r="O171" s="4">
        <v>3.094053160589555E8</v>
      </c>
      <c r="P171" s="4">
        <v>3.355690887178325E8</v>
      </c>
      <c r="Q171" s="4">
        <v>3.9166944925347E8</v>
      </c>
      <c r="R171" s="4">
        <v>4.932375443529343E8</v>
      </c>
      <c r="S171" s="4">
        <v>6.130109581459898E8</v>
      </c>
      <c r="T171" s="4">
        <v>7.033786533500285E8</v>
      </c>
      <c r="U171" s="4">
        <v>7.750463775917524E8</v>
      </c>
      <c r="V171" s="4">
        <v>7.99029666591345E8</v>
      </c>
      <c r="W171" s="4">
        <v>8.04629876770723E8</v>
      </c>
      <c r="X171" s="4">
        <v>9.519009452002833E8</v>
      </c>
      <c r="Y171" s="4">
        <v>1.0479246491177939E9</v>
      </c>
      <c r="Z171" s="4">
        <v>1.1054953683814619E9</v>
      </c>
      <c r="AA171" s="4">
        <v>1.1087760102557466E9</v>
      </c>
      <c r="AB171" s="4">
        <v>1.1651706256595893E9</v>
      </c>
      <c r="AC171" s="4">
        <v>1.074373735452911E9</v>
      </c>
      <c r="AD171" s="4">
        <v>1.0097233263175235E9</v>
      </c>
      <c r="AE171" s="4">
        <v>1.1866287785123618E9</v>
      </c>
      <c r="AF171" s="4">
        <v>1.344665270688653E9</v>
      </c>
      <c r="AG171" s="4">
        <v>1.414951854056441E9</v>
      </c>
      <c r="AH171" s="4">
        <v>1.4506470192050908E9</v>
      </c>
      <c r="AI171" s="4">
        <v>1.5069144078233078E9</v>
      </c>
      <c r="AJ171" s="4">
        <v>2.1336882703243601E9</v>
      </c>
      <c r="AK171" s="4">
        <v>2.1642922081652822E9</v>
      </c>
      <c r="AL171" s="4">
        <v>1.8473506117245831E9</v>
      </c>
      <c r="AM171" s="4">
        <v>1.9448767550070808E9</v>
      </c>
      <c r="AN171" s="4">
        <v>2.09173142068923E9</v>
      </c>
      <c r="AO171" s="4">
        <v>2.1320818819139786E9</v>
      </c>
      <c r="AP171" s="4">
        <v>2.072001066821202E9</v>
      </c>
      <c r="AQ171" s="4">
        <v>2.0323458318300474E9</v>
      </c>
      <c r="AR171" s="4">
        <v>1.9859243869144783E9</v>
      </c>
      <c r="AS171" s="4">
        <v>1.779523344341064E9</v>
      </c>
      <c r="AT171" s="4">
        <v>1.7460647187916865E9</v>
      </c>
      <c r="AU171" s="4">
        <v>1.7770585929881246E9</v>
      </c>
      <c r="AV171" s="4">
        <v>2.051147606736874E9</v>
      </c>
      <c r="AW171" s="4">
        <v>2.3625010232424912E9</v>
      </c>
      <c r="AX171" s="4">
        <v>2.93601952560241E9</v>
      </c>
      <c r="AY171" s="4">
        <v>3.919577285927029E9</v>
      </c>
      <c r="AZ171" s="4">
        <v>4.346206808540259E9</v>
      </c>
      <c r="BA171" s="4">
        <v>5.206444406661545E9</v>
      </c>
      <c r="BB171" s="4">
        <v>4.714592492929725E9</v>
      </c>
      <c r="BC171" s="4">
        <v>5.628882266377666E9</v>
      </c>
      <c r="BD171" s="4">
        <v>6.764635686793447E9</v>
      </c>
      <c r="BE171" s="4">
        <v>6.728208836221428E9</v>
      </c>
      <c r="BF171" s="4">
        <v>7.223063169727486E9</v>
      </c>
      <c r="BG171" s="4">
        <v>6.592537781815179E9</v>
      </c>
      <c r="BH171" s="4">
        <v>6.166857628622117E9</v>
      </c>
      <c r="BI171" s="4">
        <v>6.398744505081292E9</v>
      </c>
      <c r="BJ171" s="4">
        <v>6.75733355027933E9</v>
      </c>
      <c r="BK171" s="4">
        <v>7.050987978120627E9</v>
      </c>
      <c r="BL171" s="4">
        <v>7.600650037846301E9</v>
      </c>
      <c r="BM171" s="4">
        <v>7.778525642928834E9</v>
      </c>
    </row>
    <row r="172" ht="12.75" customHeight="1">
      <c r="A172" s="4" t="s">
        <v>777</v>
      </c>
      <c r="B172" s="4" t="s">
        <v>778</v>
      </c>
      <c r="C172" s="4" t="s">
        <v>445</v>
      </c>
      <c r="D172" s="4" t="s">
        <v>446</v>
      </c>
      <c r="U172" s="4">
        <v>7.040335254059718E8</v>
      </c>
      <c r="V172" s="4">
        <v>8.236344649100237E8</v>
      </c>
      <c r="W172" s="4">
        <v>1.0153651452955399E9</v>
      </c>
      <c r="X172" s="4">
        <v>1.21114123111555E9</v>
      </c>
      <c r="Y172" s="4">
        <v>1.131788191507359E9</v>
      </c>
      <c r="Z172" s="4">
        <v>1.142393554523583E9</v>
      </c>
      <c r="AA172" s="4">
        <v>1.0784088296160035E9</v>
      </c>
      <c r="AB172" s="4">
        <v>1.0902769472587175E9</v>
      </c>
      <c r="AC172" s="4">
        <v>1.0405570893386376E9</v>
      </c>
      <c r="AD172" s="4">
        <v>1.0761210943823862E9</v>
      </c>
      <c r="AE172" s="4">
        <v>1.462900255450603E9</v>
      </c>
      <c r="AF172" s="4">
        <v>1.8808529142271435E9</v>
      </c>
      <c r="AG172" s="4">
        <v>2.1345170676529467E9</v>
      </c>
      <c r="AH172" s="4">
        <v>2.181930254823014E9</v>
      </c>
      <c r="AI172" s="4">
        <v>2.653480001345578E9</v>
      </c>
      <c r="AJ172" s="4">
        <v>2.8568906806028504E9</v>
      </c>
      <c r="AK172" s="4">
        <v>3.2242675478050785E9</v>
      </c>
      <c r="AL172" s="4">
        <v>3.263368410018132E9</v>
      </c>
      <c r="AM172" s="4">
        <v>3.55813704037772E9</v>
      </c>
      <c r="AN172" s="4">
        <v>4.040345933292305E9</v>
      </c>
      <c r="AO172" s="4">
        <v>4.42194391049749E9</v>
      </c>
      <c r="AP172" s="4">
        <v>4.187367601734315E9</v>
      </c>
      <c r="AQ172" s="4">
        <v>4.169664285386805E9</v>
      </c>
      <c r="AR172" s="4">
        <v>4.3437103328065815E9</v>
      </c>
      <c r="AS172" s="4">
        <v>4.663313620017067E9</v>
      </c>
      <c r="AT172" s="4">
        <v>4.613630622775007E9</v>
      </c>
      <c r="AU172" s="4">
        <v>4.841310239636873E9</v>
      </c>
      <c r="AV172" s="4">
        <v>5.816553826855187E9</v>
      </c>
      <c r="AW172" s="4">
        <v>6.578844486062876E9</v>
      </c>
      <c r="AX172" s="4">
        <v>6.488750452600674E9</v>
      </c>
      <c r="AY172" s="4">
        <v>7.0288033657015085E9</v>
      </c>
      <c r="AZ172" s="4">
        <v>8.15013875715741E9</v>
      </c>
      <c r="BA172" s="4">
        <v>9.990370016307709E9</v>
      </c>
      <c r="BB172" s="4">
        <v>9.128843109155876E9</v>
      </c>
      <c r="BC172" s="4">
        <v>1.0003670690349657E10</v>
      </c>
      <c r="BD172" s="4">
        <v>1.1518413429968351E10</v>
      </c>
      <c r="BE172" s="4">
        <v>1.166869652621229E10</v>
      </c>
      <c r="BF172" s="4">
        <v>1.2129658758325438E10</v>
      </c>
      <c r="BG172" s="4">
        <v>1.2803438964943825E10</v>
      </c>
      <c r="BH172" s="4">
        <v>1.1692287066381035E10</v>
      </c>
      <c r="BI172" s="4">
        <v>1.2232469391757267E10</v>
      </c>
      <c r="BJ172" s="4">
        <v>1.3259348213989962E10</v>
      </c>
      <c r="BK172" s="4">
        <v>1.418193016241607E10</v>
      </c>
      <c r="BL172" s="4">
        <v>1.40463378548466E10</v>
      </c>
      <c r="BM172" s="4">
        <v>1.0914065306242344E10</v>
      </c>
    </row>
    <row r="173" ht="12.75" customHeight="1">
      <c r="A173" s="4" t="s">
        <v>779</v>
      </c>
      <c r="B173" s="4" t="s">
        <v>780</v>
      </c>
      <c r="C173" s="4" t="s">
        <v>445</v>
      </c>
      <c r="D173" s="4" t="s">
        <v>446</v>
      </c>
      <c r="E173" s="4">
        <v>1.629567408651827E8</v>
      </c>
      <c r="F173" s="4">
        <v>1.745765084698306E8</v>
      </c>
      <c r="G173" s="4">
        <v>1.8311633767324653E8</v>
      </c>
      <c r="H173" s="4">
        <v>1.9081618367632645E8</v>
      </c>
      <c r="I173" s="4">
        <v>1.9473610527789444E8</v>
      </c>
      <c r="J173" s="4">
        <v>2.2945541089178213E8</v>
      </c>
      <c r="K173" s="4">
        <v>2.603947921041579E8</v>
      </c>
      <c r="L173" s="4">
        <v>2.698149682408175E8</v>
      </c>
      <c r="M173" s="4">
        <v>2.4516980679227167E8</v>
      </c>
      <c r="N173" s="4">
        <v>2.65810632425297E8</v>
      </c>
      <c r="O173" s="4">
        <v>2.9053162126485056E8</v>
      </c>
      <c r="P173" s="4">
        <v>3.6538692983511853E8</v>
      </c>
      <c r="Q173" s="4">
        <v>4.0606287425149703E8</v>
      </c>
      <c r="R173" s="4">
        <v>4.442817038935677E8</v>
      </c>
      <c r="S173" s="4">
        <v>5.486210175939134E8</v>
      </c>
      <c r="T173" s="4">
        <v>6.132206529289188E8</v>
      </c>
      <c r="U173" s="4">
        <v>6.703176341730559E8</v>
      </c>
      <c r="V173" s="4">
        <v>8.062908406246538E8</v>
      </c>
      <c r="W173" s="4">
        <v>9.49034016830627E8</v>
      </c>
      <c r="X173" s="4">
        <v>1.0582690659811482E9</v>
      </c>
      <c r="Y173" s="4">
        <v>1.2376554611501045E9</v>
      </c>
      <c r="Z173" s="4">
        <v>1.2376856919468334E9</v>
      </c>
      <c r="AA173" s="4">
        <v>1.180104216011369E9</v>
      </c>
      <c r="AB173" s="4">
        <v>1.2231868403132448E9</v>
      </c>
      <c r="AC173" s="4">
        <v>1.2080089854252157E9</v>
      </c>
      <c r="AD173" s="4">
        <v>1.1313477982665348E9</v>
      </c>
      <c r="AE173" s="4">
        <v>1.1836548277900167E9</v>
      </c>
      <c r="AF173" s="4">
        <v>1.183094127767465E9</v>
      </c>
      <c r="AG173" s="4">
        <v>1.3799242572131338E9</v>
      </c>
      <c r="AH173" s="4">
        <v>1.5902155825330675E9</v>
      </c>
      <c r="AI173" s="4">
        <v>1.8807715563047383E9</v>
      </c>
      <c r="AJ173" s="4">
        <v>2.203545856668926E9</v>
      </c>
      <c r="AK173" s="4">
        <v>1.7995170815641217E9</v>
      </c>
      <c r="AL173" s="4">
        <v>2.0706369355864449E9</v>
      </c>
      <c r="AM173" s="4">
        <v>1.18180259603498E9</v>
      </c>
      <c r="AN173" s="4">
        <v>1.3974579323069675E9</v>
      </c>
      <c r="AO173" s="4">
        <v>2.281034131364928E9</v>
      </c>
      <c r="AP173" s="4">
        <v>2.6632349338976665E9</v>
      </c>
      <c r="AQ173" s="4">
        <v>1.7505842652875352E9</v>
      </c>
      <c r="AR173" s="4">
        <v>1.7759217181053393E9</v>
      </c>
      <c r="AS173" s="4">
        <v>1.7435065313265195E9</v>
      </c>
      <c r="AT173" s="4">
        <v>1.7165028622954044E9</v>
      </c>
      <c r="AU173" s="4">
        <v>3.4957483976302533E9</v>
      </c>
      <c r="AV173" s="4">
        <v>3.2088370772506866E9</v>
      </c>
      <c r="AW173" s="4">
        <v>3.4760944988751664E9</v>
      </c>
      <c r="AX173" s="4">
        <v>3.655909664142301E9</v>
      </c>
      <c r="AY173" s="4">
        <v>3.9980201766736393E9</v>
      </c>
      <c r="AZ173" s="4">
        <v>4.432937045798968E9</v>
      </c>
      <c r="BA173" s="4">
        <v>5.321012192336185E9</v>
      </c>
      <c r="BB173" s="4">
        <v>6.191127665196303E9</v>
      </c>
      <c r="BC173" s="4">
        <v>6.959655570890982E9</v>
      </c>
      <c r="BD173" s="4">
        <v>8.004000737307167E9</v>
      </c>
      <c r="BE173" s="4">
        <v>6.0284879288335085E9</v>
      </c>
      <c r="BF173" s="4">
        <v>5.518880768579554E9</v>
      </c>
      <c r="BG173" s="4">
        <v>6.047813437318044E9</v>
      </c>
      <c r="BH173" s="4">
        <v>6.373212640846044E9</v>
      </c>
      <c r="BI173" s="4">
        <v>5.433040159887466E9</v>
      </c>
      <c r="BJ173" s="4">
        <v>8.78757092044408E9</v>
      </c>
      <c r="BK173" s="4">
        <v>9.712994564915964E9</v>
      </c>
      <c r="BL173" s="4">
        <v>1.0862613621905966E10</v>
      </c>
      <c r="BM173" s="4">
        <v>1.196184855259767E10</v>
      </c>
    </row>
    <row r="174" ht="12.75" customHeight="1">
      <c r="A174" s="4" t="s">
        <v>781</v>
      </c>
      <c r="B174" s="4" t="s">
        <v>782</v>
      </c>
      <c r="C174" s="4" t="s">
        <v>445</v>
      </c>
      <c r="D174" s="4" t="s">
        <v>446</v>
      </c>
      <c r="E174" s="4">
        <v>1.9162419966026394E9</v>
      </c>
      <c r="F174" s="4">
        <v>1.9018685482817197E9</v>
      </c>
      <c r="G174" s="4">
        <v>2.0015026786880963E9</v>
      </c>
      <c r="H174" s="4">
        <v>2.5101267476806483E9</v>
      </c>
      <c r="I174" s="4">
        <v>2.674441395531164E9</v>
      </c>
      <c r="J174" s="4">
        <v>2.956356984189207E9</v>
      </c>
      <c r="K174" s="4">
        <v>3.1435384816411867E9</v>
      </c>
      <c r="L174" s="4">
        <v>3.1889455115640926E9</v>
      </c>
      <c r="M174" s="4">
        <v>3.330393309813145E9</v>
      </c>
      <c r="N174" s="4">
        <v>3.664575983274533E9</v>
      </c>
      <c r="O174" s="4">
        <v>3.864170913367307E9</v>
      </c>
      <c r="P174" s="4">
        <v>4.2443403335189857E9</v>
      </c>
      <c r="Q174" s="4">
        <v>5.043268548730316E9</v>
      </c>
      <c r="R174" s="4">
        <v>7.662996766668032E9</v>
      </c>
      <c r="S174" s="4">
        <v>9.496074114079184E9</v>
      </c>
      <c r="T174" s="4">
        <v>9.298800799467022E9</v>
      </c>
      <c r="U174" s="4">
        <v>1.1050125904941769E10</v>
      </c>
      <c r="V174" s="4">
        <v>1.3139397879169544E10</v>
      </c>
      <c r="W174" s="4">
        <v>1.6358376511226254E10</v>
      </c>
      <c r="X174" s="4">
        <v>2.1213672089197586E10</v>
      </c>
      <c r="Y174" s="4">
        <v>2.4488033442050625E10</v>
      </c>
      <c r="Z174" s="4">
        <v>2.5004557093876133E10</v>
      </c>
      <c r="AA174" s="4">
        <v>2.6804401815534813E10</v>
      </c>
      <c r="AB174" s="4">
        <v>3.0346788437513462E10</v>
      </c>
      <c r="AC174" s="4">
        <v>3.394350571769927E10</v>
      </c>
      <c r="AD174" s="4">
        <v>3.120016109544905E10</v>
      </c>
      <c r="AE174" s="4">
        <v>2.7734562640427677E10</v>
      </c>
      <c r="AF174" s="4">
        <v>3.218169550722337E10</v>
      </c>
      <c r="AG174" s="4">
        <v>3.5271880250496414E10</v>
      </c>
      <c r="AH174" s="4">
        <v>3.884856763142351E10</v>
      </c>
      <c r="AI174" s="4">
        <v>4.402417834300714E10</v>
      </c>
      <c r="AJ174" s="4">
        <v>4.914314809426826E10</v>
      </c>
      <c r="AK174" s="4">
        <v>5.9167550162955986E10</v>
      </c>
      <c r="AL174" s="4">
        <v>6.6894837030418396E10</v>
      </c>
      <c r="AM174" s="4">
        <v>7.447835695778082E10</v>
      </c>
      <c r="AN174" s="4">
        <v>8.870534290271132E10</v>
      </c>
      <c r="AO174" s="4">
        <v>1.0085539391048573E11</v>
      </c>
      <c r="AP174" s="4">
        <v>1.000053233018667E11</v>
      </c>
      <c r="AQ174" s="4">
        <v>7.21674989808398E10</v>
      </c>
      <c r="AR174" s="4">
        <v>7.914842105263158E10</v>
      </c>
      <c r="AS174" s="4">
        <v>9.378973684210527E10</v>
      </c>
      <c r="AT174" s="4">
        <v>9.278394736842105E10</v>
      </c>
      <c r="AU174" s="4">
        <v>1.0084552631578947E11</v>
      </c>
      <c r="AV174" s="4">
        <v>1.1020236842105264E11</v>
      </c>
      <c r="AW174" s="4">
        <v>1.2474947368421053E11</v>
      </c>
      <c r="AX174" s="4">
        <v>1.4353410261149692E11</v>
      </c>
      <c r="AY174" s="4">
        <v>1.6269123820947604E11</v>
      </c>
      <c r="AZ174" s="4">
        <v>1.9354782406329996E11</v>
      </c>
      <c r="BA174" s="4">
        <v>2.308138977156904E11</v>
      </c>
      <c r="BB174" s="4">
        <v>2.022576251950631E11</v>
      </c>
      <c r="BC174" s="4">
        <v>2.5501660923287076E11</v>
      </c>
      <c r="BD174" s="4">
        <v>2.979519607843137E11</v>
      </c>
      <c r="BE174" s="4">
        <v>3.144431494431494E11</v>
      </c>
      <c r="BF174" s="4">
        <v>3.2327715890697894E11</v>
      </c>
      <c r="BG174" s="4">
        <v>3.380619633963763E11</v>
      </c>
      <c r="BH174" s="4">
        <v>3.0135480399436694E11</v>
      </c>
      <c r="BI174" s="4">
        <v>3.0125538027625775E11</v>
      </c>
      <c r="BJ174" s="4">
        <v>3.191121365454376E11</v>
      </c>
      <c r="BK174" s="4">
        <v>3.587150571237392E11</v>
      </c>
      <c r="BL174" s="4">
        <v>3.646813675316838E11</v>
      </c>
      <c r="BM174" s="4">
        <v>3.36664444247042E11</v>
      </c>
    </row>
    <row r="175" ht="12.75" customHeight="1">
      <c r="A175" s="4" t="s">
        <v>783</v>
      </c>
      <c r="B175" s="4" t="s">
        <v>784</v>
      </c>
      <c r="C175" s="4" t="s">
        <v>445</v>
      </c>
      <c r="D175" s="4" t="s">
        <v>446</v>
      </c>
      <c r="E175" s="4">
        <v>5.838461883467236E11</v>
      </c>
      <c r="F175" s="4">
        <v>6.043242020506442E11</v>
      </c>
      <c r="G175" s="4">
        <v>6.474215976178828E11</v>
      </c>
      <c r="H175" s="4">
        <v>6.837263552135157E11</v>
      </c>
      <c r="I175" s="4">
        <v>7.35285089547337E11</v>
      </c>
      <c r="J175" s="4">
        <v>7.9832951862968E11</v>
      </c>
      <c r="K175" s="4">
        <v>8.762225574104374E11</v>
      </c>
      <c r="L175" s="4">
        <v>9.275237584857529E11</v>
      </c>
      <c r="M175" s="4">
        <v>1.0144798105198955E12</v>
      </c>
      <c r="N175" s="4">
        <v>1.0992133116616902E12</v>
      </c>
      <c r="O175" s="4">
        <v>1.1613853953201262E12</v>
      </c>
      <c r="P175" s="4">
        <v>1.264333061774609E12</v>
      </c>
      <c r="Q175" s="4">
        <v>1.392428220486918E12</v>
      </c>
      <c r="R175" s="4">
        <v>1.5569673588141187E12</v>
      </c>
      <c r="S175" s="4">
        <v>1.7059642973415132E12</v>
      </c>
      <c r="T175" s="4">
        <v>1.859083029689343E12</v>
      </c>
      <c r="U175" s="4">
        <v>2.080373864908722E12</v>
      </c>
      <c r="V175" s="4">
        <v>2.2938851570286787E12</v>
      </c>
      <c r="W175" s="4">
        <v>2.570707667537477E12</v>
      </c>
      <c r="X175" s="4">
        <v>2.870923302612259E12</v>
      </c>
      <c r="Y175" s="4">
        <v>3.131774126516067E12</v>
      </c>
      <c r="Z175" s="4">
        <v>3.5139959636569897E12</v>
      </c>
      <c r="AA175" s="4">
        <v>3.658081025119136E12</v>
      </c>
      <c r="AB175" s="4">
        <v>3.975475111781889E12</v>
      </c>
      <c r="AC175" s="4">
        <v>4.393971258071621E12</v>
      </c>
      <c r="AD175" s="4">
        <v>4.704774999482751E12</v>
      </c>
      <c r="AE175" s="4">
        <v>4.958242427343982E12</v>
      </c>
      <c r="AF175" s="4">
        <v>5.287828242049448E12</v>
      </c>
      <c r="AG175" s="4">
        <v>5.745207451214254E12</v>
      </c>
      <c r="AH175" s="4">
        <v>6.208137243275243E12</v>
      </c>
      <c r="AI175" s="4">
        <v>6.558665950908468E12</v>
      </c>
      <c r="AJ175" s="4">
        <v>6.770092083643188E12</v>
      </c>
      <c r="AK175" s="4">
        <v>7.114394589252918E12</v>
      </c>
      <c r="AL175" s="4">
        <v>7.437550121856439E12</v>
      </c>
      <c r="AM175" s="4">
        <v>7.867242439537611E12</v>
      </c>
      <c r="AN175" s="4">
        <v>8.245811373433404E12</v>
      </c>
      <c r="AO175" s="4">
        <v>8.704363777972134E12</v>
      </c>
      <c r="AP175" s="4">
        <v>9.235474283855557E12</v>
      </c>
      <c r="AQ175" s="4">
        <v>9.699948950000002E12</v>
      </c>
      <c r="AR175" s="4">
        <v>1.031240083127112E13</v>
      </c>
      <c r="AS175" s="4">
        <v>1.100059909893159E13</v>
      </c>
      <c r="AT175" s="4">
        <v>1.1324483674355373E13</v>
      </c>
      <c r="AU175" s="4">
        <v>1.1701005616098008E13</v>
      </c>
      <c r="AV175" s="4">
        <v>1.235797104963479E13</v>
      </c>
      <c r="AW175" s="4">
        <v>1.3244904088278248E13</v>
      </c>
      <c r="AX175" s="4">
        <v>1.4214616964778678E13</v>
      </c>
      <c r="AY175" s="4">
        <v>1.5140020223590975E13</v>
      </c>
      <c r="AZ175" s="4">
        <v>1.5927446063783262E13</v>
      </c>
      <c r="BA175" s="4">
        <v>1.627281377472165E13</v>
      </c>
      <c r="BB175" s="4">
        <v>1.5830214167157291E13</v>
      </c>
      <c r="BC175" s="4">
        <v>1.6616030620486258E13</v>
      </c>
      <c r="BD175" s="4">
        <v>1.7342220425174518E13</v>
      </c>
      <c r="BE175" s="4">
        <v>1.8031752018521594E13</v>
      </c>
      <c r="BF175" s="4">
        <v>1.8637912373834984E13</v>
      </c>
      <c r="BG175" s="4">
        <v>1.933932756143994E13</v>
      </c>
      <c r="BH175" s="4">
        <v>1.980146392621714E13</v>
      </c>
      <c r="BI175" s="4">
        <v>2.0279970339907426E13</v>
      </c>
      <c r="BJ175" s="4">
        <v>2.1199387143244098E13</v>
      </c>
      <c r="BK175" s="4">
        <v>2.2340938595869637E13</v>
      </c>
      <c r="BL175" s="4">
        <v>2.3182285203905984E13</v>
      </c>
      <c r="BM175" s="4">
        <v>2.2587300006483914E13</v>
      </c>
    </row>
    <row r="176" ht="12.75" customHeight="1">
      <c r="A176" s="4" t="s">
        <v>785</v>
      </c>
      <c r="B176" s="4" t="s">
        <v>786</v>
      </c>
      <c r="C176" s="4" t="s">
        <v>445</v>
      </c>
      <c r="D176" s="4" t="s">
        <v>446</v>
      </c>
      <c r="Y176" s="4">
        <v>2.422096074584579E9</v>
      </c>
      <c r="Z176" s="4">
        <v>2.249854740001846E9</v>
      </c>
      <c r="AA176" s="4">
        <v>2.1187414688432305E9</v>
      </c>
      <c r="AB176" s="4">
        <v>2.2974006875745716E9</v>
      </c>
      <c r="AC176" s="4">
        <v>1.951229617583861E9</v>
      </c>
      <c r="AD176" s="4">
        <v>1.608219310315215E9</v>
      </c>
      <c r="AE176" s="4">
        <v>1.8090738617512865E9</v>
      </c>
      <c r="AF176" s="4">
        <v>2.300105497125722E9</v>
      </c>
      <c r="AG176" s="4">
        <v>2.4950596274407434E9</v>
      </c>
      <c r="AH176" s="4">
        <v>2.5351135654883175E9</v>
      </c>
      <c r="AI176" s="4">
        <v>2.7899444979582653E9</v>
      </c>
      <c r="AJ176" s="4">
        <v>2.9968855741880016E9</v>
      </c>
      <c r="AK176" s="4">
        <v>3.4295385184644465E9</v>
      </c>
      <c r="AL176" s="4">
        <v>3.2512306207462125E9</v>
      </c>
      <c r="AM176" s="4">
        <v>3.666501464254534E9</v>
      </c>
      <c r="AN176" s="4">
        <v>3.978497747278404E9</v>
      </c>
      <c r="AO176" s="4">
        <v>3.9892086705156426E9</v>
      </c>
      <c r="AP176" s="4">
        <v>4.154955685104037E9</v>
      </c>
      <c r="AQ176" s="4">
        <v>3.8730986519634604E9</v>
      </c>
      <c r="AR176" s="4">
        <v>3.8685415986692696E9</v>
      </c>
      <c r="AS176" s="4">
        <v>3.9222479846370497E9</v>
      </c>
      <c r="AT176" s="4">
        <v>3.5573333631974287E9</v>
      </c>
      <c r="AU176" s="4">
        <v>3.3491847621642776E9</v>
      </c>
      <c r="AV176" s="4">
        <v>4.926471288091557E9</v>
      </c>
      <c r="AW176" s="4">
        <v>6.609198826380033E9</v>
      </c>
      <c r="AX176" s="4">
        <v>7.248394161405905E9</v>
      </c>
      <c r="AY176" s="4">
        <v>8.001779553231562E9</v>
      </c>
      <c r="AZ176" s="4">
        <v>8.839526448027288E9</v>
      </c>
      <c r="BA176" s="4">
        <v>8.607475302832254E9</v>
      </c>
      <c r="BB176" s="4">
        <v>8.938868166336838E9</v>
      </c>
      <c r="BC176" s="4">
        <v>1.1431334446807592E10</v>
      </c>
      <c r="BD176" s="4">
        <v>1.2523402326917452E10</v>
      </c>
      <c r="BE176" s="4">
        <v>1.3042007432359835E10</v>
      </c>
      <c r="BF176" s="4">
        <v>1.2043276401416088E10</v>
      </c>
      <c r="BG176" s="4">
        <v>1.2435416063468906E10</v>
      </c>
      <c r="BH176" s="4">
        <v>1.1335179560986965E10</v>
      </c>
      <c r="BI176" s="4">
        <v>1.072199467624293E10</v>
      </c>
      <c r="BJ176" s="4">
        <v>1.2895153157346334E10</v>
      </c>
      <c r="BK176" s="4">
        <v>1.3681065175486061E10</v>
      </c>
      <c r="BL176" s="4">
        <v>1.2565772084744125E10</v>
      </c>
      <c r="BM176" s="4">
        <v>1.0699926682651327E10</v>
      </c>
    </row>
    <row r="177" ht="12.75" customHeight="1">
      <c r="A177" s="4" t="s">
        <v>787</v>
      </c>
      <c r="B177" s="4" t="s">
        <v>788</v>
      </c>
      <c r="C177" s="4" t="s">
        <v>445</v>
      </c>
      <c r="D177" s="4" t="s">
        <v>446</v>
      </c>
      <c r="J177" s="4">
        <v>1.5959449354880807E8</v>
      </c>
      <c r="K177" s="4">
        <v>1.6420653756167462E8</v>
      </c>
      <c r="L177" s="4">
        <v>1.8003676887300986E8</v>
      </c>
      <c r="M177" s="4">
        <v>2.155071640342577E8</v>
      </c>
      <c r="N177" s="4">
        <v>2.6310883453668395E8</v>
      </c>
      <c r="O177" s="4">
        <v>3.5881568190321463E8</v>
      </c>
      <c r="P177" s="4">
        <v>4.1363433527009726E8</v>
      </c>
      <c r="Q177" s="4">
        <v>5.058925128619274E8</v>
      </c>
      <c r="R177" s="4">
        <v>5.422948648124295E8</v>
      </c>
      <c r="S177" s="4">
        <v>6.374001991104894E8</v>
      </c>
      <c r="T177" s="4">
        <v>8.166478658314296E8</v>
      </c>
      <c r="U177" s="4">
        <v>7.983105096474335E8</v>
      </c>
      <c r="V177" s="4">
        <v>8.376167565337366E8</v>
      </c>
      <c r="W177" s="4">
        <v>8.460075977203958E8</v>
      </c>
      <c r="X177" s="4">
        <v>1.0472251302433331E9</v>
      </c>
      <c r="Y177" s="4">
        <v>1.1824571426064794E9</v>
      </c>
      <c r="Z177" s="4">
        <v>9.725638102303252E8</v>
      </c>
      <c r="AA177" s="4">
        <v>9.046196297972683E8</v>
      </c>
      <c r="AB177" s="4">
        <v>8.238329404505113E8</v>
      </c>
      <c r="AC177" s="4">
        <v>7.960189784712999E8</v>
      </c>
      <c r="AD177" s="4">
        <v>8.548238217231768E8</v>
      </c>
      <c r="AE177" s="4">
        <v>1.2012625178764403E9</v>
      </c>
      <c r="AF177" s="4">
        <v>1.4881135322858417E9</v>
      </c>
      <c r="AG177" s="4">
        <v>2.0727357873177876E9</v>
      </c>
      <c r="AH177" s="4">
        <v>2.185072798331841E9</v>
      </c>
      <c r="AI177" s="4">
        <v>2.5293101038360834E9</v>
      </c>
      <c r="AJ177" s="4">
        <v>2.6537815964600844E9</v>
      </c>
      <c r="AK177" s="4">
        <v>2.9237649263971753E9</v>
      </c>
      <c r="AL177" s="4">
        <v>3.070161471044505E9</v>
      </c>
      <c r="AM177" s="4">
        <v>3.0387276170390053E9</v>
      </c>
      <c r="AN177" s="4">
        <v>3.628440274670005E9</v>
      </c>
      <c r="AO177" s="4">
        <v>3.6069684339268174E9</v>
      </c>
      <c r="AP177" s="4">
        <v>3.2914898405714126E9</v>
      </c>
      <c r="AQ177" s="4">
        <v>3.158806480261072E9</v>
      </c>
      <c r="AR177" s="4">
        <v>3.056999988091459E9</v>
      </c>
      <c r="AS177" s="4">
        <v>2.682347064364198E9</v>
      </c>
    </row>
    <row r="178" ht="12.75" customHeight="1">
      <c r="A178" s="4" t="s">
        <v>789</v>
      </c>
      <c r="B178" s="4" t="s">
        <v>790</v>
      </c>
      <c r="C178" s="4" t="s">
        <v>445</v>
      </c>
      <c r="D178" s="4" t="s">
        <v>446</v>
      </c>
      <c r="E178" s="4">
        <v>4.4952687256548613E8</v>
      </c>
      <c r="F178" s="4">
        <v>4.8578523494037557E8</v>
      </c>
      <c r="G178" s="4">
        <v>5.317364929091778E8</v>
      </c>
      <c r="H178" s="4">
        <v>5.862947614935163E8</v>
      </c>
      <c r="I178" s="4">
        <v>5.82816358347155E8</v>
      </c>
      <c r="J178" s="4">
        <v>6.733836042387831E8</v>
      </c>
      <c r="K178" s="4">
        <v>7.022961843613439E8</v>
      </c>
      <c r="L178" s="4">
        <v>6.655869750883025E8</v>
      </c>
      <c r="M178" s="4">
        <v>6.412142106689686E8</v>
      </c>
      <c r="N178" s="4">
        <v>6.258679226775135E8</v>
      </c>
      <c r="O178" s="4">
        <v>6.499167082424184E8</v>
      </c>
      <c r="P178" s="4">
        <v>6.935735953209748E8</v>
      </c>
      <c r="Q178" s="4">
        <v>7.427797403935125E8</v>
      </c>
      <c r="R178" s="4">
        <v>9.463850330119181E8</v>
      </c>
      <c r="S178" s="4">
        <v>1.0261369744753634E9</v>
      </c>
      <c r="T178" s="4">
        <v>1.0486909332102733E9</v>
      </c>
      <c r="U178" s="4">
        <v>1.0645175745604215E9</v>
      </c>
      <c r="V178" s="4">
        <v>1.2914579731251707E9</v>
      </c>
      <c r="W178" s="4">
        <v>1.7743652751822577E9</v>
      </c>
      <c r="X178" s="4">
        <v>2.1092781019887025E9</v>
      </c>
      <c r="Y178" s="4">
        <v>2.508524186433522E9</v>
      </c>
      <c r="Z178" s="4">
        <v>2.1708930389005322E9</v>
      </c>
      <c r="AA178" s="4">
        <v>2.017611927403705E9</v>
      </c>
      <c r="AB178" s="4">
        <v>1.8030997315425675E9</v>
      </c>
      <c r="AC178" s="4">
        <v>1.461243212428142E9</v>
      </c>
      <c r="AD178" s="4">
        <v>1.4405815337563968E9</v>
      </c>
      <c r="AE178" s="4">
        <v>1.9040970202933302E9</v>
      </c>
      <c r="AF178" s="4">
        <v>2.2330058225853357E9</v>
      </c>
      <c r="AG178" s="4">
        <v>2.280356338228668E9</v>
      </c>
      <c r="AH178" s="4">
        <v>2.1795671075015917E9</v>
      </c>
      <c r="AI178" s="4">
        <v>3.5123563530797963E9</v>
      </c>
      <c r="AJ178" s="4">
        <v>3.2857969797973747E9</v>
      </c>
      <c r="AK178" s="4">
        <v>3.3862325920183396E9</v>
      </c>
      <c r="AL178" s="4">
        <v>3.052673622858386E9</v>
      </c>
      <c r="AM178" s="4">
        <v>1.9380581612511566E9</v>
      </c>
      <c r="AN178" s="4">
        <v>2.3025376821802897E9</v>
      </c>
      <c r="AO178" s="4">
        <v>2.405687081127955E9</v>
      </c>
      <c r="AP178" s="4">
        <v>2.290318800334573E9</v>
      </c>
      <c r="AQ178" s="4">
        <v>2.6433634069766374E9</v>
      </c>
      <c r="AR178" s="4">
        <v>2.5377900227353487E9</v>
      </c>
      <c r="AS178" s="4">
        <v>2.2417531202126703E9</v>
      </c>
      <c r="AT178" s="4">
        <v>2.448714680562214E9</v>
      </c>
      <c r="AU178" s="4">
        <v>2.7821929869577227E9</v>
      </c>
      <c r="AV178" s="4">
        <v>3.3940848846709785E9</v>
      </c>
      <c r="AW178" s="4">
        <v>3.7604439657297597E9</v>
      </c>
      <c r="AX178" s="4">
        <v>4.383315656990955E9</v>
      </c>
      <c r="AY178" s="4">
        <v>4.7563614799887295E9</v>
      </c>
      <c r="AZ178" s="4">
        <v>5.731485267334916E9</v>
      </c>
      <c r="BA178" s="4">
        <v>7.297600896860987E9</v>
      </c>
      <c r="BB178" s="4">
        <v>7.352131669294105E9</v>
      </c>
      <c r="BC178" s="4">
        <v>7.851191899340796E9</v>
      </c>
      <c r="BD178" s="4">
        <v>8.772951261818071E9</v>
      </c>
      <c r="BE178" s="4">
        <v>9.42691334922319E9</v>
      </c>
      <c r="BF178" s="4">
        <v>1.0224897934721954E10</v>
      </c>
      <c r="BG178" s="4">
        <v>1.0862944203559116E10</v>
      </c>
      <c r="BH178" s="4">
        <v>9.685577941031952E9</v>
      </c>
      <c r="BI178" s="4">
        <v>1.0355006770101397E10</v>
      </c>
      <c r="BJ178" s="4">
        <v>1.118954108339747E10</v>
      </c>
      <c r="BK178" s="4">
        <v>1.2846952856845798E10</v>
      </c>
      <c r="BL178" s="4">
        <v>1.2911689659350994E10</v>
      </c>
      <c r="BM178" s="4">
        <v>1.3678234008471367E10</v>
      </c>
    </row>
    <row r="179" ht="12.75" customHeight="1">
      <c r="A179" s="4" t="s">
        <v>791</v>
      </c>
      <c r="B179" s="4" t="s">
        <v>792</v>
      </c>
      <c r="C179" s="4" t="s">
        <v>445</v>
      </c>
      <c r="D179" s="4" t="s">
        <v>446</v>
      </c>
      <c r="E179" s="4">
        <v>4.1960922581548367E9</v>
      </c>
      <c r="F179" s="4">
        <v>4.467200335993279E9</v>
      </c>
      <c r="G179" s="4">
        <v>4.909302953940921E9</v>
      </c>
      <c r="H179" s="4">
        <v>5.165489010219795E9</v>
      </c>
      <c r="I179" s="4">
        <v>5.552822483550328E9</v>
      </c>
      <c r="J179" s="4">
        <v>5.874422511549769E9</v>
      </c>
      <c r="K179" s="4">
        <v>6.366792664146717E9</v>
      </c>
      <c r="L179" s="4">
        <v>5.203135937281254E9</v>
      </c>
      <c r="M179" s="4">
        <v>5.2008959820803585E9</v>
      </c>
      <c r="N179" s="4">
        <v>6.6341873162536745E9</v>
      </c>
      <c r="O179" s="4">
        <v>1.254584908301834E10</v>
      </c>
      <c r="P179" s="4">
        <v>9.181769911504425E9</v>
      </c>
      <c r="Q179" s="4">
        <v>1.2274416017797552E10</v>
      </c>
      <c r="R179" s="4">
        <v>1.5162871287128712E10</v>
      </c>
      <c r="S179" s="4">
        <v>2.4846641318124207E10</v>
      </c>
      <c r="T179" s="4">
        <v>2.777893462469734E10</v>
      </c>
      <c r="U179" s="4">
        <v>3.6308883248730965E10</v>
      </c>
      <c r="V179" s="4">
        <v>3.6035407725321884E10</v>
      </c>
      <c r="W179" s="4">
        <v>3.652786220871327E10</v>
      </c>
      <c r="X179" s="4">
        <v>4.7259911894273125E10</v>
      </c>
      <c r="Y179" s="4">
        <v>6.420178812260536E10</v>
      </c>
      <c r="Z179" s="4">
        <v>1.644752095151901E11</v>
      </c>
      <c r="AA179" s="4">
        <v>1.427693633133755E11</v>
      </c>
      <c r="AB179" s="4">
        <v>9.709491179069481E10</v>
      </c>
      <c r="AC179" s="4">
        <v>7.348435952109967E10</v>
      </c>
      <c r="AD179" s="4">
        <v>7.374582115629956E10</v>
      </c>
      <c r="AE179" s="4">
        <v>5.480585258115158E10</v>
      </c>
      <c r="AF179" s="4">
        <v>5.267604193057912E10</v>
      </c>
      <c r="AG179" s="4">
        <v>4.964847043979629E10</v>
      </c>
      <c r="AH179" s="4">
        <v>4.400306110833569E10</v>
      </c>
      <c r="AI179" s="4">
        <v>5.4035795388091545E10</v>
      </c>
      <c r="AJ179" s="4">
        <v>4.911843304753184E10</v>
      </c>
      <c r="AK179" s="4">
        <v>4.7794925814755806E10</v>
      </c>
      <c r="AL179" s="4">
        <v>2.7752204320088303E10</v>
      </c>
      <c r="AM179" s="4">
        <v>3.3833042987758224E10</v>
      </c>
      <c r="AN179" s="4">
        <v>4.4062465800170555E10</v>
      </c>
      <c r="AO179" s="4">
        <v>5.10758150925E10</v>
      </c>
      <c r="AP179" s="4">
        <v>5.445783519349273E10</v>
      </c>
      <c r="AQ179" s="4">
        <v>5.4604050168181816E10</v>
      </c>
      <c r="AR179" s="4">
        <v>5.93726134856576E10</v>
      </c>
      <c r="AS179" s="4">
        <v>6.944875693258327E10</v>
      </c>
      <c r="AT179" s="4">
        <v>7.403036447205058E10</v>
      </c>
      <c r="AU179" s="4">
        <v>9.53858193205737E10</v>
      </c>
      <c r="AV179" s="4">
        <v>1.0491194783412164E11</v>
      </c>
      <c r="AW179" s="4">
        <v>1.3638597932243694E11</v>
      </c>
      <c r="AX179" s="4">
        <v>1.761340871503409E11</v>
      </c>
      <c r="AY179" s="4">
        <v>2.3610398243163516E11</v>
      </c>
      <c r="AZ179" s="4">
        <v>2.7562568496861487E11</v>
      </c>
      <c r="BA179" s="4">
        <v>3.3703551267693555E11</v>
      </c>
      <c r="BB179" s="4">
        <v>2.918802043274187E11</v>
      </c>
      <c r="BC179" s="4">
        <v>3.6145662221572125E11</v>
      </c>
      <c r="BD179" s="4">
        <v>4.0499359413358203E11</v>
      </c>
      <c r="BE179" s="4">
        <v>4.555015245754981E11</v>
      </c>
      <c r="BF179" s="4">
        <v>5.0869296193749243E11</v>
      </c>
      <c r="BG179" s="4">
        <v>5.4667637456772064E11</v>
      </c>
      <c r="BH179" s="4">
        <v>4.868032950978898E11</v>
      </c>
      <c r="BI179" s="4">
        <v>4.0465000642861285E11</v>
      </c>
      <c r="BJ179" s="4">
        <v>3.7574646953866595E11</v>
      </c>
      <c r="BK179" s="4">
        <v>3.971904844643077E11</v>
      </c>
      <c r="BL179" s="4">
        <v>4.481204288587692E11</v>
      </c>
      <c r="BM179" s="4">
        <v>4.3229377626239795E11</v>
      </c>
    </row>
    <row r="180" ht="12.75" customHeight="1">
      <c r="A180" s="4" t="s">
        <v>793</v>
      </c>
      <c r="B180" s="4" t="s">
        <v>794</v>
      </c>
      <c r="C180" s="4" t="s">
        <v>445</v>
      </c>
      <c r="D180" s="4" t="s">
        <v>446</v>
      </c>
      <c r="E180" s="4">
        <v>2.2385466666666663E8</v>
      </c>
      <c r="F180" s="4">
        <v>2.4052472342857143E8</v>
      </c>
      <c r="G180" s="4">
        <v>2.6529158866666666E8</v>
      </c>
      <c r="H180" s="4">
        <v>2.9291624114285713E8</v>
      </c>
      <c r="I180" s="4">
        <v>3.419737588571428E8</v>
      </c>
      <c r="J180" s="4">
        <v>5.665428723571428E8</v>
      </c>
      <c r="K180" s="4">
        <v>6.06671444E8</v>
      </c>
      <c r="L180" s="4">
        <v>6.571714367142857E8</v>
      </c>
      <c r="M180" s="4">
        <v>6.958999804285715E8</v>
      </c>
      <c r="N180" s="4">
        <v>7.479714495714287E8</v>
      </c>
      <c r="O180" s="4">
        <v>7.765856810714287E8</v>
      </c>
      <c r="P180" s="4">
        <v>8.265714134285715E8</v>
      </c>
      <c r="Q180" s="4">
        <v>8.808428900714287E8</v>
      </c>
      <c r="R180" s="4">
        <v>1.0935714415000002E9</v>
      </c>
      <c r="S180" s="4">
        <v>1.520900045142857E9</v>
      </c>
      <c r="T180" s="4">
        <v>1.5904285226428573E9</v>
      </c>
      <c r="U180" s="4">
        <v>1.8478713717142859E9</v>
      </c>
      <c r="V180" s="4">
        <v>2.239857060571429E9</v>
      </c>
      <c r="W180" s="4">
        <v>2.1421286037857146E9</v>
      </c>
      <c r="X180" s="4">
        <v>1.527852635631579E9</v>
      </c>
      <c r="Y180" s="4">
        <v>2.1893473675263157E9</v>
      </c>
      <c r="Z180" s="4">
        <v>2.4482901096499996E9</v>
      </c>
      <c r="AA180" s="4">
        <v>2.4651651796956525E9</v>
      </c>
      <c r="AB180" s="4">
        <v>2.743341724083333E9</v>
      </c>
      <c r="AC180" s="4">
        <v>3.105517091413793E9</v>
      </c>
      <c r="AD180" s="4">
        <v>2.6838162887906976E9</v>
      </c>
      <c r="AE180" s="4">
        <v>2.8857106088807945E9</v>
      </c>
      <c r="AF180" s="4">
        <v>3.851213727678571E9</v>
      </c>
      <c r="AG180" s="4">
        <v>2.6309042618324676E9</v>
      </c>
      <c r="AH180" s="4">
        <v>1.0131847457071515E9</v>
      </c>
      <c r="AI180" s="4">
        <v>1.0094554838709677E9</v>
      </c>
      <c r="AJ180" s="4">
        <v>1.4888041237113404E9</v>
      </c>
      <c r="AK180" s="4">
        <v>1.7928E9</v>
      </c>
      <c r="AL180" s="4">
        <v>1.756454248366013E9</v>
      </c>
      <c r="AM180" s="4">
        <v>3.8631851190476193E9</v>
      </c>
      <c r="AN180" s="4">
        <v>4.14047E9</v>
      </c>
      <c r="AO180" s="4">
        <v>4.308351902786011E9</v>
      </c>
      <c r="AP180" s="4">
        <v>4.389965590965379E9</v>
      </c>
      <c r="AQ180" s="4">
        <v>4.635267224841949E9</v>
      </c>
      <c r="AR180" s="4">
        <v>4.855717874682472E9</v>
      </c>
      <c r="AS180" s="4">
        <v>5.107329007092198E9</v>
      </c>
      <c r="AT180" s="4">
        <v>5.32314656570315E9</v>
      </c>
      <c r="AU180" s="4">
        <v>5.2242130175438595E9</v>
      </c>
      <c r="AV180" s="4">
        <v>5.322454925847458E9</v>
      </c>
      <c r="AW180" s="4">
        <v>5.795568204645324E9</v>
      </c>
      <c r="AX180" s="4">
        <v>6.321335612222335E9</v>
      </c>
      <c r="AY180" s="4">
        <v>6.76336173288486E9</v>
      </c>
      <c r="AZ180" s="4">
        <v>7.423367753475893E9</v>
      </c>
      <c r="BA180" s="4">
        <v>8.496998229394122E9</v>
      </c>
      <c r="BB180" s="4">
        <v>8.298679908552324E9</v>
      </c>
      <c r="BC180" s="4">
        <v>8.758639096476934E9</v>
      </c>
      <c r="BD180" s="4">
        <v>9.774351930718016E9</v>
      </c>
      <c r="BE180" s="4">
        <v>1.0532049076940718E10</v>
      </c>
      <c r="BF180" s="4">
        <v>1.0982979274192244E10</v>
      </c>
      <c r="BG180" s="4">
        <v>1.188043407078112E10</v>
      </c>
      <c r="BH180" s="4">
        <v>1.2756706583311321E10</v>
      </c>
      <c r="BI180" s="4">
        <v>1.328608364487614E10</v>
      </c>
      <c r="BJ180" s="4">
        <v>1.3785909906192493E10</v>
      </c>
      <c r="BK180" s="4">
        <v>1.3025208219768518E10</v>
      </c>
      <c r="BL180" s="4">
        <v>1.2611218627063225E10</v>
      </c>
      <c r="BM180" s="4">
        <v>1.262147626382778E10</v>
      </c>
    </row>
    <row r="181" ht="12.75" customHeight="1">
      <c r="A181" s="4" t="s">
        <v>795</v>
      </c>
      <c r="B181" s="4" t="s">
        <v>796</v>
      </c>
      <c r="C181" s="4" t="s">
        <v>445</v>
      </c>
      <c r="D181" s="4" t="s">
        <v>446</v>
      </c>
      <c r="E181" s="4">
        <v>1.2276734172082758E10</v>
      </c>
      <c r="F181" s="4">
        <v>1.349383373999494E10</v>
      </c>
      <c r="G181" s="4">
        <v>1.4647057370141788E10</v>
      </c>
      <c r="H181" s="4">
        <v>1.5891241386290953E10</v>
      </c>
      <c r="I181" s="4">
        <v>1.8699380731346462E10</v>
      </c>
      <c r="J181" s="4">
        <v>2.1000586933204056E10</v>
      </c>
      <c r="K181" s="4">
        <v>2.2867203317402157E10</v>
      </c>
      <c r="L181" s="4">
        <v>2.5087562181321754E10</v>
      </c>
      <c r="M181" s="4">
        <v>2.781760574325027E10</v>
      </c>
      <c r="N181" s="4">
        <v>3.403594660418154E10</v>
      </c>
      <c r="O181" s="4">
        <v>3.816471662506848E10</v>
      </c>
      <c r="P181" s="4">
        <v>4.457912280701754E10</v>
      </c>
      <c r="Q181" s="4">
        <v>5.470655726448778E10</v>
      </c>
      <c r="R181" s="4">
        <v>7.184090966419676E10</v>
      </c>
      <c r="S181" s="4">
        <v>8.724341339454054E10</v>
      </c>
      <c r="T181" s="4">
        <v>1.002495233530847E11</v>
      </c>
      <c r="U181" s="4">
        <v>1.0916872062010335E11</v>
      </c>
      <c r="V181" s="4">
        <v>1.2701699021280417E11</v>
      </c>
      <c r="W181" s="4">
        <v>1.5585969545732327E11</v>
      </c>
      <c r="X181" s="4">
        <v>1.7966940569043173E11</v>
      </c>
      <c r="Y181" s="4">
        <v>1.9515209266238086E11</v>
      </c>
      <c r="Z181" s="4">
        <v>1.6413421708027905E11</v>
      </c>
      <c r="AA181" s="4">
        <v>1.5847952793595773E11</v>
      </c>
      <c r="AB181" s="4">
        <v>1.5344546598718246E11</v>
      </c>
      <c r="AC181" s="4">
        <v>1.4391266414835165E11</v>
      </c>
      <c r="AD181" s="4">
        <v>1.4384582271762207E11</v>
      </c>
      <c r="AE181" s="4">
        <v>2.0086209570066562E11</v>
      </c>
      <c r="AF181" s="4">
        <v>2.4504631092254132E11</v>
      </c>
      <c r="AG181" s="4">
        <v>2.6191050841788382E11</v>
      </c>
      <c r="AH181" s="4">
        <v>2.5833670580899927E11</v>
      </c>
      <c r="AI181" s="4">
        <v>3.183305119206099E11</v>
      </c>
      <c r="AJ181" s="4">
        <v>3.275003276756247E11</v>
      </c>
      <c r="AK181" s="4">
        <v>3.629628721804511E11</v>
      </c>
      <c r="AL181" s="4">
        <v>3.535501696725202E11</v>
      </c>
      <c r="AM181" s="4">
        <v>3.791302603220729E11</v>
      </c>
      <c r="AN181" s="4">
        <v>4.523016744441394E11</v>
      </c>
      <c r="AO181" s="4">
        <v>4.5049019607843134E11</v>
      </c>
      <c r="AP181" s="4">
        <v>4.1681274000451776E11</v>
      </c>
      <c r="AQ181" s="4">
        <v>4.3800822039546765E11</v>
      </c>
      <c r="AR181" s="4">
        <v>4.4689857234178564E11</v>
      </c>
      <c r="AS181" s="4">
        <v>4.164427860696518E11</v>
      </c>
      <c r="AT181" s="4">
        <v>4.31213422818792E11</v>
      </c>
      <c r="AU181" s="4">
        <v>4.716139657444005E11</v>
      </c>
      <c r="AV181" s="4">
        <v>5.787923250564333E11</v>
      </c>
      <c r="AW181" s="4">
        <v>6.571715917556494E11</v>
      </c>
      <c r="AX181" s="4">
        <v>6.850926501678895E11</v>
      </c>
      <c r="AY181" s="4">
        <v>7.333408606197466E11</v>
      </c>
      <c r="AZ181" s="4">
        <v>8.474815220366821E11</v>
      </c>
      <c r="BA181" s="4">
        <v>9.479976563644354E11</v>
      </c>
      <c r="BB181" s="4">
        <v>8.680772436787997E11</v>
      </c>
      <c r="BC181" s="4">
        <v>8.465548949310839E11</v>
      </c>
      <c r="BD181" s="4">
        <v>9.040859807960177E11</v>
      </c>
      <c r="BE181" s="4">
        <v>8.389713069909064E11</v>
      </c>
      <c r="BF181" s="4">
        <v>8.769235188504048E11</v>
      </c>
      <c r="BG181" s="4">
        <v>8.909813110776582E11</v>
      </c>
      <c r="BH181" s="4">
        <v>7.652649497809987E11</v>
      </c>
      <c r="BI181" s="4">
        <v>7.835281817045667E11</v>
      </c>
      <c r="BJ181" s="4">
        <v>8.318099449608787E11</v>
      </c>
      <c r="BK181" s="4">
        <v>9.135970860625995E11</v>
      </c>
      <c r="BL181" s="4">
        <v>9.070508631450966E11</v>
      </c>
      <c r="BM181" s="4">
        <v>9.122423351190686E11</v>
      </c>
    </row>
    <row r="182" ht="12.75" customHeight="1">
      <c r="A182" s="4" t="s">
        <v>797</v>
      </c>
      <c r="B182" s="4" t="s">
        <v>798</v>
      </c>
      <c r="C182" s="4" t="s">
        <v>445</v>
      </c>
      <c r="D182" s="4" t="s">
        <v>446</v>
      </c>
      <c r="E182" s="4">
        <v>5.163271598157023E9</v>
      </c>
      <c r="F182" s="4">
        <v>5.632460936545755E9</v>
      </c>
      <c r="G182" s="4">
        <v>6.066976682673636E9</v>
      </c>
      <c r="H182" s="4">
        <v>6.510239502764891E9</v>
      </c>
      <c r="I182" s="4">
        <v>7.1592027064802685E9</v>
      </c>
      <c r="J182" s="4">
        <v>8.058681060159001E9</v>
      </c>
      <c r="K182" s="4">
        <v>8.696460205339703E9</v>
      </c>
      <c r="L182" s="4">
        <v>9.514496703397615E9</v>
      </c>
      <c r="M182" s="4">
        <v>1.0159934136783834E10</v>
      </c>
      <c r="N182" s="4">
        <v>1.1063065083488796E10</v>
      </c>
      <c r="O182" s="4">
        <v>1.2814123115261309E10</v>
      </c>
      <c r="P182" s="4">
        <v>1.4583114840062925E10</v>
      </c>
      <c r="Q182" s="4">
        <v>1.735861084970098E10</v>
      </c>
      <c r="R182" s="4">
        <v>2.253425370286864E10</v>
      </c>
      <c r="S182" s="4">
        <v>2.7145693810134125E10</v>
      </c>
      <c r="T182" s="4">
        <v>3.287780520002296E10</v>
      </c>
      <c r="U182" s="4">
        <v>3.5942270686337395E10</v>
      </c>
      <c r="V182" s="4">
        <v>4.150803043110735E10</v>
      </c>
      <c r="W182" s="4">
        <v>4.6523091009671326E10</v>
      </c>
      <c r="X182" s="4">
        <v>5.313224462392133E10</v>
      </c>
      <c r="Y182" s="4">
        <v>6.443938289601556E10</v>
      </c>
      <c r="Z182" s="4">
        <v>6.3596654760867676E10</v>
      </c>
      <c r="AA182" s="4">
        <v>6.264719553765107E10</v>
      </c>
      <c r="AB182" s="4">
        <v>6.162724083109479E10</v>
      </c>
      <c r="AC182" s="4">
        <v>6.205795503277583E10</v>
      </c>
      <c r="AD182" s="4">
        <v>6.5416879914390724E10</v>
      </c>
      <c r="AE182" s="4">
        <v>7.869325327599496E10</v>
      </c>
      <c r="AF182" s="4">
        <v>9.423005565862709E10</v>
      </c>
      <c r="AG182" s="4">
        <v>1.0190026085622218E11</v>
      </c>
      <c r="AH182" s="4">
        <v>1.0263378955753494E11</v>
      </c>
      <c r="AI182" s="4">
        <v>1.1979168330750676E11</v>
      </c>
      <c r="AJ182" s="4">
        <v>1.2187246448348734E11</v>
      </c>
      <c r="AK182" s="4">
        <v>1.3083804006758388E11</v>
      </c>
      <c r="AL182" s="4">
        <v>1.2057907275059557E11</v>
      </c>
      <c r="AM182" s="4">
        <v>1.2713146111992746E11</v>
      </c>
      <c r="AN182" s="4">
        <v>1.5202961232478848E11</v>
      </c>
      <c r="AO182" s="4">
        <v>1.6352010915067136E11</v>
      </c>
      <c r="AP182" s="4">
        <v>1.613566318884836E11</v>
      </c>
      <c r="AQ182" s="4">
        <v>1.5416336430266E11</v>
      </c>
      <c r="AR182" s="4">
        <v>1.6228446507334085E11</v>
      </c>
      <c r="AS182" s="4">
        <v>1.7124713126860416E11</v>
      </c>
      <c r="AT182" s="4">
        <v>1.739722188240266E11</v>
      </c>
      <c r="AU182" s="4">
        <v>1.955241864776172E11</v>
      </c>
      <c r="AV182" s="4">
        <v>2.2885850682184122E11</v>
      </c>
      <c r="AW182" s="4">
        <v>2.6451163066698315E11</v>
      </c>
      <c r="AX182" s="4">
        <v>3.0888428405122235E11</v>
      </c>
      <c r="AY182" s="4">
        <v>3.455813699655404E11</v>
      </c>
      <c r="AZ182" s="4">
        <v>4.0093710015865704E11</v>
      </c>
      <c r="BA182" s="4">
        <v>4.6225E11</v>
      </c>
      <c r="BB182" s="4">
        <v>3.861903853187666E11</v>
      </c>
      <c r="BC182" s="4">
        <v>4.2875703846684106E11</v>
      </c>
      <c r="BD182" s="4">
        <v>4.982834384542811E11</v>
      </c>
      <c r="BE182" s="4">
        <v>5.0950631714654065E11</v>
      </c>
      <c r="BF182" s="4">
        <v>5.227615319148936E11</v>
      </c>
      <c r="BG182" s="4">
        <v>4.98410050251256E11</v>
      </c>
      <c r="BH182" s="4">
        <v>3.858015500671694E11</v>
      </c>
      <c r="BI182" s="4">
        <v>3.688271428571428E11</v>
      </c>
      <c r="BJ182" s="4">
        <v>3.9839395526899036E11</v>
      </c>
      <c r="BK182" s="4">
        <v>4.3699969259145404E11</v>
      </c>
      <c r="BL182" s="4">
        <v>4.0550999999999994E11</v>
      </c>
      <c r="BM182" s="4">
        <v>3.620089565448271E11</v>
      </c>
    </row>
    <row r="183" ht="12.75" customHeight="1">
      <c r="A183" s="4" t="s">
        <v>799</v>
      </c>
      <c r="B183" s="4" t="s">
        <v>800</v>
      </c>
      <c r="C183" s="4" t="s">
        <v>445</v>
      </c>
      <c r="D183" s="4" t="s">
        <v>446</v>
      </c>
      <c r="E183" s="4">
        <v>5.083344139650873E8</v>
      </c>
      <c r="F183" s="4">
        <v>5.3195956162226015E8</v>
      </c>
      <c r="G183" s="4">
        <v>5.740911011943824E8</v>
      </c>
      <c r="H183" s="4">
        <v>4.969479044430329E8</v>
      </c>
      <c r="I183" s="4">
        <v>4.9609877530864197E8</v>
      </c>
      <c r="J183" s="4">
        <v>7.352670822942643E8</v>
      </c>
      <c r="K183" s="4">
        <v>9.06811943824649E8</v>
      </c>
      <c r="L183" s="4">
        <v>8.419740254626591E8</v>
      </c>
      <c r="M183" s="4">
        <v>7.72228643405428E8</v>
      </c>
      <c r="N183" s="4">
        <v>7.886419654320987E8</v>
      </c>
      <c r="O183" s="4">
        <v>8.659753086419753E8</v>
      </c>
      <c r="P183" s="4">
        <v>8.827654716049383E8</v>
      </c>
      <c r="Q183" s="4">
        <v>1.0240988049382716E9</v>
      </c>
      <c r="R183" s="4">
        <v>9.721017249953681E8</v>
      </c>
      <c r="S183" s="4">
        <v>1.2179535469760365E9</v>
      </c>
      <c r="T183" s="4">
        <v>1.5757892544693801E9</v>
      </c>
      <c r="U183" s="4">
        <v>1.4527929891086464E9</v>
      </c>
      <c r="V183" s="4">
        <v>1.3824E9</v>
      </c>
      <c r="W183" s="4">
        <v>1.6041624974594529E9</v>
      </c>
      <c r="X183" s="4">
        <v>1.8512500083333333E9</v>
      </c>
      <c r="Y183" s="4">
        <v>1.9459165833333333E9</v>
      </c>
      <c r="Z183" s="4">
        <v>2.2755833166666665E9</v>
      </c>
      <c r="AA183" s="4">
        <v>2.395429852430757E9</v>
      </c>
      <c r="AB183" s="4">
        <v>2.447174803377913E9</v>
      </c>
      <c r="AC183" s="4">
        <v>2.5812073877970943E9</v>
      </c>
      <c r="AD183" s="4">
        <v>2.619913955515564E9</v>
      </c>
      <c r="AE183" s="4">
        <v>2.850784523377108E9</v>
      </c>
      <c r="AF183" s="4">
        <v>2.9572553795431495E9</v>
      </c>
      <c r="AG183" s="4">
        <v>3.487009748356382E9</v>
      </c>
      <c r="AH183" s="4">
        <v>3.5252281531736097E9</v>
      </c>
      <c r="AI183" s="4">
        <v>3.6275624026602683E9</v>
      </c>
      <c r="AJ183" s="4">
        <v>3.921476084890719E9</v>
      </c>
      <c r="AK183" s="4">
        <v>3.4012115812917595E9</v>
      </c>
      <c r="AL183" s="4">
        <v>3.6600416666666665E9</v>
      </c>
      <c r="AM183" s="4">
        <v>4.0667755102040815E9</v>
      </c>
      <c r="AN183" s="4">
        <v>4.401104417670683E9</v>
      </c>
      <c r="AO183" s="4">
        <v>4.52158038147139E9</v>
      </c>
      <c r="AP183" s="4">
        <v>4.918691916535157E9</v>
      </c>
      <c r="AQ183" s="4">
        <v>4.856255044390637E9</v>
      </c>
      <c r="AR183" s="4">
        <v>5.03364238410596E9</v>
      </c>
      <c r="AS183" s="4">
        <v>5.494252207905025E9</v>
      </c>
      <c r="AT183" s="4">
        <v>6.00705504217687E9</v>
      </c>
      <c r="AU183" s="4">
        <v>6.050875806664032E9</v>
      </c>
      <c r="AV183" s="4">
        <v>6.330473096540709E9</v>
      </c>
      <c r="AW183" s="4">
        <v>7.273938314719876E9</v>
      </c>
      <c r="AX183" s="4">
        <v>8.130258041467058E9</v>
      </c>
      <c r="AY183" s="4">
        <v>9.043715355888098E9</v>
      </c>
      <c r="AZ183" s="4">
        <v>1.032561801737897E10</v>
      </c>
      <c r="BA183" s="4">
        <v>1.2545438605395878E10</v>
      </c>
      <c r="BB183" s="4">
        <v>1.2854985464076431E10</v>
      </c>
      <c r="BC183" s="4">
        <v>1.6002656434474615E10</v>
      </c>
      <c r="BD183" s="4">
        <v>2.1621710002511147E10</v>
      </c>
      <c r="BE183" s="4">
        <v>2.1703106502492603E10</v>
      </c>
      <c r="BF183" s="4">
        <v>2.216220895608931E10</v>
      </c>
      <c r="BG183" s="4">
        <v>2.2731602969686108E10</v>
      </c>
      <c r="BH183" s="4">
        <v>2.4360795410159687E10</v>
      </c>
      <c r="BI183" s="4">
        <v>2.45240981844236E10</v>
      </c>
      <c r="BJ183" s="4">
        <v>2.8971589213134045E10</v>
      </c>
      <c r="BK183" s="4">
        <v>3.3111525182713257E10</v>
      </c>
      <c r="BL183" s="4">
        <v>3.418618069492848E10</v>
      </c>
      <c r="BM183" s="4">
        <v>3.3657175561329033E10</v>
      </c>
    </row>
    <row r="184" ht="12.75" customHeight="1">
      <c r="A184" s="4" t="s">
        <v>801</v>
      </c>
      <c r="B184" s="4" t="s">
        <v>802</v>
      </c>
      <c r="C184" s="4" t="s">
        <v>445</v>
      </c>
      <c r="D184" s="4" t="s">
        <v>446</v>
      </c>
      <c r="BC184" s="4">
        <v>4.756452039108606E7</v>
      </c>
      <c r="BD184" s="4">
        <v>6.6055407670314506E7</v>
      </c>
      <c r="BE184" s="4">
        <v>9.692720148484224E7</v>
      </c>
      <c r="BF184" s="4">
        <v>9.849184364419821E7</v>
      </c>
      <c r="BG184" s="4">
        <v>1.0465436518865328E8</v>
      </c>
      <c r="BH184" s="4">
        <v>8.677926616191031E7</v>
      </c>
      <c r="BI184" s="4">
        <v>1.0008734895909157E8</v>
      </c>
      <c r="BJ184" s="4">
        <v>1.095859416245569E8</v>
      </c>
      <c r="BK184" s="4">
        <v>1.240213936904116E8</v>
      </c>
      <c r="BL184" s="4">
        <v>1.182234301244457E8</v>
      </c>
    </row>
    <row r="185" ht="12.75" customHeight="1">
      <c r="A185" s="4" t="s">
        <v>803</v>
      </c>
      <c r="B185" s="4" t="s">
        <v>804</v>
      </c>
      <c r="C185" s="4" t="s">
        <v>445</v>
      </c>
      <c r="D185" s="4" t="s">
        <v>446</v>
      </c>
      <c r="E185" s="4">
        <v>5.485854791970964E9</v>
      </c>
      <c r="F185" s="4">
        <v>5.6700641682177305E9</v>
      </c>
      <c r="G185" s="4">
        <v>6.077496267762943E9</v>
      </c>
      <c r="H185" s="4">
        <v>6.638937283139627E9</v>
      </c>
      <c r="I185" s="4">
        <v>7.274144350818086E9</v>
      </c>
      <c r="J185" s="4">
        <v>5.654463586003662E9</v>
      </c>
      <c r="K185" s="4">
        <v>5.863733230976156E9</v>
      </c>
      <c r="L185" s="4">
        <v>5.9614180935300255E9</v>
      </c>
      <c r="M185" s="4">
        <v>5.180597620641352E9</v>
      </c>
      <c r="N185" s="4">
        <v>5.761588761694213E9</v>
      </c>
      <c r="P185" s="4">
        <v>7.911136757068666E9</v>
      </c>
      <c r="Q185" s="4">
        <v>9.567331064657269E9</v>
      </c>
      <c r="R185" s="4">
        <v>1.2802281897871157E10</v>
      </c>
      <c r="S185" s="4">
        <v>1.3940981798124657E10</v>
      </c>
      <c r="T185" s="4">
        <v>1.2861983284391235E10</v>
      </c>
      <c r="U185" s="4">
        <v>1.3604832424006235E10</v>
      </c>
      <c r="V185" s="4">
        <v>1.5446825318455614E10</v>
      </c>
      <c r="W185" s="4">
        <v>1.853051839464883E10</v>
      </c>
      <c r="X185" s="4">
        <v>2.07312431132926E10</v>
      </c>
      <c r="Y185" s="4">
        <v>2.3244547384674774E10</v>
      </c>
      <c r="Z185" s="4">
        <v>2.4417617184247772E10</v>
      </c>
      <c r="AA185" s="4">
        <v>2.4164603058994904E10</v>
      </c>
      <c r="AB185" s="4">
        <v>2.430927970557308E10</v>
      </c>
      <c r="AC185" s="4">
        <v>2.1665975318884163E10</v>
      </c>
      <c r="AD185" s="4">
        <v>2.4679795396419437E10</v>
      </c>
      <c r="AE185" s="4">
        <v>3.06046683565695E10</v>
      </c>
      <c r="AF185" s="4">
        <v>4.037635406994739E10</v>
      </c>
      <c r="AG185" s="4">
        <v>4.5176811594202896E10</v>
      </c>
      <c r="AH185" s="4">
        <v>4.392022252470853E10</v>
      </c>
      <c r="AI185" s="4">
        <v>4.549512938504751E10</v>
      </c>
      <c r="AJ185" s="4">
        <v>4.274532973216296E10</v>
      </c>
      <c r="AK185" s="4">
        <v>4.16498298596342E10</v>
      </c>
      <c r="AL185" s="4">
        <v>4.677562081743266E10</v>
      </c>
      <c r="AM185" s="4">
        <v>5.5314732279137924E10</v>
      </c>
      <c r="AN185" s="4">
        <v>6.391870350690754E10</v>
      </c>
      <c r="AO185" s="4">
        <v>7.014083529901485E10</v>
      </c>
      <c r="AP185" s="4">
        <v>6.607514341549518E10</v>
      </c>
      <c r="AQ185" s="4">
        <v>5.622716985104479E10</v>
      </c>
      <c r="AR185" s="4">
        <v>5.8762260625875755E10</v>
      </c>
      <c r="AS185" s="4">
        <v>5.262328195670312E10</v>
      </c>
      <c r="AT185" s="4">
        <v>5.387242591662481E10</v>
      </c>
      <c r="AU185" s="4">
        <v>6.662772931144955E10</v>
      </c>
      <c r="AV185" s="4">
        <v>8.825088555026262E10</v>
      </c>
      <c r="AW185" s="4">
        <v>1.0390521008403362E11</v>
      </c>
      <c r="AX185" s="4">
        <v>1.1472012955009506E11</v>
      </c>
      <c r="AY185" s="4">
        <v>1.1153881071266455E11</v>
      </c>
      <c r="AZ185" s="4">
        <v>1.371889468655839E11</v>
      </c>
      <c r="BA185" s="4">
        <v>1.33131369930414E11</v>
      </c>
      <c r="BB185" s="4">
        <v>1.2137360234867886E11</v>
      </c>
      <c r="BC185" s="4">
        <v>1.46517541181254E11</v>
      </c>
      <c r="BD185" s="4">
        <v>1.6829135711173914E11</v>
      </c>
      <c r="BE185" s="4">
        <v>1.76206659722524E11</v>
      </c>
      <c r="BF185" s="4">
        <v>1.909065751360027E11</v>
      </c>
      <c r="BG185" s="4">
        <v>2.0131349722091696E11</v>
      </c>
      <c r="BH185" s="4">
        <v>1.780644711379208E11</v>
      </c>
      <c r="BI185" s="4">
        <v>1.8894345730147403E11</v>
      </c>
      <c r="BJ185" s="4">
        <v>2.0695060069039478E11</v>
      </c>
      <c r="BK185" s="4">
        <v>2.1222572665786444E11</v>
      </c>
      <c r="BL185" s="4">
        <v>2.091274545229012E11</v>
      </c>
      <c r="BM185" s="4">
        <v>2.1248201360504675E11</v>
      </c>
    </row>
    <row r="186" ht="12.75" customHeight="1">
      <c r="A186" s="4" t="s">
        <v>805</v>
      </c>
      <c r="B186" s="4" t="s">
        <v>806</v>
      </c>
      <c r="C186" s="4" t="s">
        <v>445</v>
      </c>
      <c r="D186" s="4" t="s">
        <v>446</v>
      </c>
      <c r="E186" s="4">
        <v>1.0809192887673566E12</v>
      </c>
      <c r="F186" s="4">
        <v>1.136637327305457E12</v>
      </c>
      <c r="G186" s="4">
        <v>1.2269038918973142E12</v>
      </c>
      <c r="H186" s="4">
        <v>1.322444599057405E12</v>
      </c>
      <c r="I186" s="4">
        <v>1.4453620865956323E12</v>
      </c>
      <c r="J186" s="4">
        <v>1.5687321989383284E12</v>
      </c>
      <c r="K186" s="4">
        <v>1.7217597310766418E12</v>
      </c>
      <c r="L186" s="4">
        <v>1.8482954425049963E12</v>
      </c>
      <c r="M186" s="4">
        <v>2.004937959357323E12</v>
      </c>
      <c r="N186" s="4">
        <v>2.205468158993205E12</v>
      </c>
      <c r="O186" s="4">
        <v>2.40377405785449E12</v>
      </c>
      <c r="P186" s="4">
        <v>2.6620947484876045E12</v>
      </c>
      <c r="Q186" s="4">
        <v>3.0879844958186685E12</v>
      </c>
      <c r="R186" s="4">
        <v>3.730827921446096E12</v>
      </c>
      <c r="S186" s="4">
        <v>4.1802687518459644E12</v>
      </c>
      <c r="T186" s="4">
        <v>4.685476837067552E12</v>
      </c>
      <c r="U186" s="4">
        <v>5.081565306987495E12</v>
      </c>
      <c r="V186" s="4">
        <v>5.732926000456336E12</v>
      </c>
      <c r="W186" s="4">
        <v>6.887515035545458E12</v>
      </c>
      <c r="X186" s="4">
        <v>7.955856451354097E12</v>
      </c>
      <c r="Y186" s="4">
        <v>8.841960072427682E12</v>
      </c>
      <c r="Z186" s="4">
        <v>9.000940777044988E12</v>
      </c>
      <c r="AA186" s="4">
        <v>8.866239697477072E12</v>
      </c>
      <c r="AB186" s="4">
        <v>9.156294586804E12</v>
      </c>
      <c r="AC186" s="4">
        <v>9.575823140678715E12</v>
      </c>
      <c r="AD186" s="4">
        <v>1.008540896031085E13</v>
      </c>
      <c r="AE186" s="4">
        <v>1.2215612484705562E13</v>
      </c>
      <c r="AF186" s="4">
        <v>1.4146970447112197E13</v>
      </c>
      <c r="AG186" s="4">
        <v>1.5945901965192762E13</v>
      </c>
      <c r="AH186" s="4">
        <v>1.6687147317666256E13</v>
      </c>
      <c r="AI186" s="4">
        <v>1.8798432904451227E13</v>
      </c>
      <c r="AJ186" s="4">
        <v>1.989637300862438E13</v>
      </c>
      <c r="AK186" s="4">
        <v>2.1399194215217176E13</v>
      </c>
      <c r="AL186" s="4">
        <v>2.1691256754507133E13</v>
      </c>
      <c r="AM186" s="4">
        <v>2.3182702498958953E13</v>
      </c>
      <c r="AN186" s="4">
        <v>2.5556317395522062E13</v>
      </c>
      <c r="AO186" s="4">
        <v>2.577780121372633E13</v>
      </c>
      <c r="AP186" s="4">
        <v>2.539893108894877E13</v>
      </c>
      <c r="AQ186" s="4">
        <v>2.5671310941860258E13</v>
      </c>
      <c r="AR186" s="4">
        <v>2.6953310114773742E13</v>
      </c>
      <c r="AS186" s="4">
        <v>2.7528368824762004E13</v>
      </c>
      <c r="AT186" s="4">
        <v>2.7282684105617656E13</v>
      </c>
      <c r="AU186" s="4">
        <v>2.8458472196802543E13</v>
      </c>
      <c r="AV186" s="4">
        <v>3.1848492628064652E13</v>
      </c>
      <c r="AW186" s="4">
        <v>3.545624472546665E13</v>
      </c>
      <c r="AX186" s="4">
        <v>3.7509638199618984E13</v>
      </c>
      <c r="AY186" s="4">
        <v>3.958351211389882E13</v>
      </c>
      <c r="AZ186" s="4">
        <v>4.332842915427573E13</v>
      </c>
      <c r="BA186" s="4">
        <v>4.592129914238163E13</v>
      </c>
      <c r="BB186" s="4">
        <v>4.299680273496516E13</v>
      </c>
      <c r="BC186" s="4">
        <v>4.5115360408643234E13</v>
      </c>
      <c r="BD186" s="4">
        <v>4.851559470790935E13</v>
      </c>
      <c r="BE186" s="4">
        <v>4.84908045979095E13</v>
      </c>
      <c r="BF186" s="4">
        <v>4.914921741132598E13</v>
      </c>
      <c r="BG186" s="4">
        <v>5.019265146958592E13</v>
      </c>
      <c r="BH186" s="4">
        <v>4.738321316853677E13</v>
      </c>
      <c r="BI186" s="4">
        <v>4.828812436065085E13</v>
      </c>
      <c r="BJ186" s="4">
        <v>5.039509097401869E13</v>
      </c>
      <c r="BK186" s="4">
        <v>5.332747150509347E13</v>
      </c>
      <c r="BL186" s="4">
        <v>5.3791284572855E13</v>
      </c>
      <c r="BM186" s="4">
        <v>5.205961376268814E13</v>
      </c>
    </row>
    <row r="187" ht="12.75" customHeight="1">
      <c r="A187" s="4" t="s">
        <v>807</v>
      </c>
      <c r="B187" s="4" t="s">
        <v>808</v>
      </c>
      <c r="C187" s="4" t="s">
        <v>445</v>
      </c>
      <c r="D187" s="4" t="s">
        <v>446</v>
      </c>
      <c r="J187" s="4">
        <v>6.328759451134136E7</v>
      </c>
      <c r="K187" s="4">
        <v>6.77681321758611E7</v>
      </c>
      <c r="L187" s="4">
        <v>1.071527202430268E8</v>
      </c>
      <c r="M187" s="4">
        <v>1.8886489080873528E8</v>
      </c>
      <c r="N187" s="4">
        <v>2.399808015358771E8</v>
      </c>
      <c r="O187" s="4">
        <v>2.5629949604031676E8</v>
      </c>
      <c r="P187" s="4">
        <v>3.010105871029836E8</v>
      </c>
      <c r="Q187" s="4">
        <v>3.668577384054195E8</v>
      </c>
      <c r="R187" s="4">
        <v>4.8303393213572854E8</v>
      </c>
      <c r="S187" s="4">
        <v>1.645917776491025E9</v>
      </c>
      <c r="T187" s="4">
        <v>2.0966991893456862E9</v>
      </c>
      <c r="U187" s="4">
        <v>2.5602200347423277E9</v>
      </c>
      <c r="V187" s="4">
        <v>2.7411699478865085E9</v>
      </c>
      <c r="W187" s="4">
        <v>2.7403013896931095E9</v>
      </c>
      <c r="X187" s="4">
        <v>3.73335263462652E9</v>
      </c>
      <c r="Y187" s="4">
        <v>5.981760277938622E9</v>
      </c>
      <c r="Z187" s="4">
        <v>7.259120150550087E9</v>
      </c>
      <c r="AA187" s="4">
        <v>7.554719455703532E9</v>
      </c>
      <c r="AB187" s="4">
        <v>7.932541690793283E9</v>
      </c>
      <c r="AC187" s="4">
        <v>8.821366531557615E9</v>
      </c>
      <c r="AD187" s="4">
        <v>1.0005500579038795E10</v>
      </c>
      <c r="AE187" s="4">
        <v>7.323822251308901E9</v>
      </c>
      <c r="AF187" s="4">
        <v>7.811183094928478E9</v>
      </c>
      <c r="AG187" s="4">
        <v>8.386215864759428E9</v>
      </c>
      <c r="AH187" s="4">
        <v>9.37217165149545E9</v>
      </c>
      <c r="AI187" s="4">
        <v>1.1685045513654097E10</v>
      </c>
      <c r="AJ187" s="4">
        <v>1.134148244473342E10</v>
      </c>
      <c r="AK187" s="4">
        <v>1.2452275682704811E10</v>
      </c>
      <c r="AL187" s="4">
        <v>1.2493107932379713E10</v>
      </c>
      <c r="AM187" s="4">
        <v>1.2918855656697008E10</v>
      </c>
      <c r="AN187" s="4">
        <v>1.380260078023407E10</v>
      </c>
      <c r="AO187" s="4">
        <v>1.52777633289987E10</v>
      </c>
      <c r="AP187" s="4">
        <v>1.5837451235370611E10</v>
      </c>
      <c r="AQ187" s="4">
        <v>1.3996914596136126E10</v>
      </c>
      <c r="AR187" s="4">
        <v>1.5593456122493603E10</v>
      </c>
      <c r="AS187" s="4">
        <v>1.9507452508065567E10</v>
      </c>
      <c r="AT187" s="4">
        <v>1.945200047561826E10</v>
      </c>
      <c r="AU187" s="4">
        <v>2.0142756174721016E10</v>
      </c>
      <c r="AV187" s="4">
        <v>2.1633708220007256E10</v>
      </c>
      <c r="AW187" s="4">
        <v>2.4763713000600464E10</v>
      </c>
      <c r="AX187" s="4">
        <v>3.108199172478517E10</v>
      </c>
      <c r="AY187" s="4">
        <v>3.72157796555935E10</v>
      </c>
      <c r="AZ187" s="4">
        <v>4.2085379489049675E10</v>
      </c>
      <c r="BA187" s="4">
        <v>6.090545245792796E10</v>
      </c>
      <c r="BB187" s="4">
        <v>4.838836351642731E10</v>
      </c>
      <c r="BC187" s="4">
        <v>5.691306577925877E10</v>
      </c>
      <c r="BD187" s="4">
        <v>6.787190737544838E10</v>
      </c>
      <c r="BE187" s="4">
        <v>7.651106970432275E10</v>
      </c>
      <c r="BF187" s="4">
        <v>7.855562250926527E10</v>
      </c>
      <c r="BG187" s="4">
        <v>8.068692910219272E10</v>
      </c>
      <c r="BH187" s="4">
        <v>6.842025756660364E10</v>
      </c>
      <c r="BI187" s="4">
        <v>6.544127866829467E10</v>
      </c>
      <c r="BJ187" s="4">
        <v>7.058560684377971E10</v>
      </c>
      <c r="BK187" s="4">
        <v>7.978876896894902E10</v>
      </c>
      <c r="BL187" s="4">
        <v>7.633151866857712E10</v>
      </c>
    </row>
    <row r="188" ht="12.75" customHeight="1">
      <c r="A188" s="4" t="s">
        <v>809</v>
      </c>
      <c r="B188" s="4" t="s">
        <v>810</v>
      </c>
      <c r="C188" s="4" t="s">
        <v>445</v>
      </c>
      <c r="D188" s="4" t="s">
        <v>446</v>
      </c>
      <c r="O188" s="4">
        <v>3.136233260906869E9</v>
      </c>
      <c r="P188" s="4">
        <v>3.7231370412673583E9</v>
      </c>
      <c r="Q188" s="4">
        <v>4.506196563427736E9</v>
      </c>
      <c r="R188" s="4">
        <v>6.528868603801732E9</v>
      </c>
      <c r="S188" s="4">
        <v>1.2036304483827059E10</v>
      </c>
      <c r="T188" s="4">
        <v>1.3435793650927471E10</v>
      </c>
      <c r="U188" s="4">
        <v>1.6702714337703642E10</v>
      </c>
      <c r="V188" s="4">
        <v>1.8808461332496273E10</v>
      </c>
      <c r="W188" s="4">
        <v>2.0750414063992626E10</v>
      </c>
      <c r="X188" s="4">
        <v>2.6944769306241558E10</v>
      </c>
      <c r="Y188" s="4">
        <v>3.741450940001004E10</v>
      </c>
      <c r="Z188" s="4">
        <v>3.761238438183375E10</v>
      </c>
      <c r="AA188" s="4">
        <v>3.557635942222704E10</v>
      </c>
      <c r="AB188" s="4">
        <v>3.360790419095337E10</v>
      </c>
      <c r="AC188" s="4">
        <v>3.38501445618484E10</v>
      </c>
      <c r="AD188" s="4">
        <v>3.216831563694134E10</v>
      </c>
      <c r="AE188" s="4">
        <v>3.2574738193112522E10</v>
      </c>
      <c r="AF188" s="4">
        <v>3.866108394684946E10</v>
      </c>
      <c r="AG188" s="4">
        <v>4.343552038805659E10</v>
      </c>
      <c r="AH188" s="4">
        <v>4.54801597139788E10</v>
      </c>
      <c r="AI188" s="4">
        <v>5.443043587910963E10</v>
      </c>
      <c r="AJ188" s="4">
        <v>5.604813454635237E10</v>
      </c>
      <c r="AK188" s="4">
        <v>6.1139186292147E10</v>
      </c>
      <c r="AL188" s="4">
        <v>5.822221098998129E10</v>
      </c>
      <c r="AM188" s="4">
        <v>6.090333491652642E10</v>
      </c>
      <c r="AN188" s="4">
        <v>7.02273262818248E10</v>
      </c>
      <c r="AO188" s="4">
        <v>7.398894960644334E10</v>
      </c>
      <c r="AP188" s="4">
        <v>7.685597087627237E10</v>
      </c>
      <c r="AQ188" s="4">
        <v>7.528404242944043E10</v>
      </c>
      <c r="AR188" s="4">
        <v>8.095380425164099E10</v>
      </c>
      <c r="AS188" s="4">
        <v>9.141697640295331E10</v>
      </c>
      <c r="AT188" s="4">
        <v>9.094784245246013E10</v>
      </c>
      <c r="AU188" s="4">
        <v>9.811874758752176E10</v>
      </c>
      <c r="AV188" s="4">
        <v>1.2214913192973724E11</v>
      </c>
      <c r="AW188" s="4">
        <v>1.515717511434256E11</v>
      </c>
      <c r="AX188" s="4">
        <v>1.83618511588325E11</v>
      </c>
      <c r="AY188" s="4">
        <v>2.1577533678903012E11</v>
      </c>
      <c r="AZ188" s="4">
        <v>2.64052157919952E11</v>
      </c>
      <c r="BA188" s="4">
        <v>3.2305646135268756E11</v>
      </c>
      <c r="BB188" s="4">
        <v>2.773102087110409E11</v>
      </c>
      <c r="BC188" s="4">
        <v>3.226326221654752E11</v>
      </c>
      <c r="BD188" s="4">
        <v>3.971588223657553E11</v>
      </c>
      <c r="BE188" s="4">
        <v>4.143638061328209E11</v>
      </c>
      <c r="BF188" s="4">
        <v>4.3244557806131354E11</v>
      </c>
      <c r="BG188" s="4">
        <v>4.4697516877624274E11</v>
      </c>
      <c r="BH188" s="4">
        <v>3.7095463640115533E11</v>
      </c>
      <c r="BI188" s="4">
        <v>3.6664078307973175E11</v>
      </c>
      <c r="BJ188" s="4">
        <v>3.9920835142710504E11</v>
      </c>
      <c r="BK188" s="4">
        <v>4.43035376761848E11</v>
      </c>
      <c r="BL188" s="4">
        <v>4.334546221242122E11</v>
      </c>
      <c r="BM188" s="4">
        <v>3.776076777589845E11</v>
      </c>
    </row>
    <row r="189" ht="12.75" customHeight="1">
      <c r="A189" s="4" t="s">
        <v>811</v>
      </c>
      <c r="B189" s="4" t="s">
        <v>812</v>
      </c>
      <c r="C189" s="4" t="s">
        <v>445</v>
      </c>
      <c r="D189" s="4" t="s">
        <v>446</v>
      </c>
      <c r="E189" s="4">
        <v>3.7492650146997066E9</v>
      </c>
      <c r="F189" s="4">
        <v>4.1186476270474596E9</v>
      </c>
      <c r="G189" s="4">
        <v>4.310163796724066E9</v>
      </c>
      <c r="H189" s="4">
        <v>4.630827383452332E9</v>
      </c>
      <c r="I189" s="4">
        <v>5.204955900881983E9</v>
      </c>
      <c r="J189" s="4">
        <v>5.929231415371693E9</v>
      </c>
      <c r="K189" s="4">
        <v>6.561108777824444E9</v>
      </c>
      <c r="L189" s="4">
        <v>7.464510709785805E9</v>
      </c>
      <c r="M189" s="4">
        <v>8.0419991600168E9</v>
      </c>
      <c r="N189" s="4">
        <v>8.683116337673246E9</v>
      </c>
      <c r="O189" s="4">
        <v>1.0027509449811005E10</v>
      </c>
      <c r="P189" s="4">
        <v>1.066589668206636E10</v>
      </c>
      <c r="Q189" s="4">
        <v>9.41501635956604E9</v>
      </c>
      <c r="R189" s="4">
        <v>6.383429490210915E9</v>
      </c>
      <c r="S189" s="4">
        <v>8.89919191919192E9</v>
      </c>
      <c r="T189" s="4">
        <v>1.123060606060606E10</v>
      </c>
      <c r="U189" s="4">
        <v>1.3168080808080807E10</v>
      </c>
      <c r="V189" s="4">
        <v>1.5126060606060606E10</v>
      </c>
      <c r="W189" s="4">
        <v>1.7811515151515152E10</v>
      </c>
      <c r="X189" s="4">
        <v>1.968838383838384E10</v>
      </c>
      <c r="Y189" s="4">
        <v>2.3654444444444443E10</v>
      </c>
      <c r="Z189" s="4">
        <v>2.810060606060606E10</v>
      </c>
      <c r="AA189" s="4">
        <v>3.072597156398104E10</v>
      </c>
      <c r="AB189" s="4">
        <v>2.869188976377953E10</v>
      </c>
      <c r="AC189" s="4">
        <v>3.1151825467497772E10</v>
      </c>
      <c r="AD189" s="4">
        <v>3.1144920844327175E10</v>
      </c>
      <c r="AE189" s="4">
        <v>3.1899070055796654E10</v>
      </c>
      <c r="AF189" s="4">
        <v>3.3351529274686863E10</v>
      </c>
      <c r="AG189" s="4">
        <v>3.847274280831672E10</v>
      </c>
      <c r="AH189" s="4">
        <v>4.017101822907153E10</v>
      </c>
      <c r="AI189" s="4">
        <v>4.001042397045763E10</v>
      </c>
      <c r="AJ189" s="4">
        <v>4.562523469770935E10</v>
      </c>
      <c r="AK189" s="4">
        <v>4.888460684812655E10</v>
      </c>
      <c r="AL189" s="4">
        <v>5.1809949334239555E10</v>
      </c>
      <c r="AM189" s="4">
        <v>5.229345690626652E10</v>
      </c>
      <c r="AN189" s="4">
        <v>6.063602242261759E10</v>
      </c>
      <c r="AO189" s="4">
        <v>6.332012280712233E10</v>
      </c>
      <c r="AP189" s="4">
        <v>6.243330033809407E10</v>
      </c>
      <c r="AQ189" s="4">
        <v>6.21919558143478E10</v>
      </c>
      <c r="AR189" s="4">
        <v>6.297385571888736E10</v>
      </c>
      <c r="AS189" s="4">
        <v>8.201774341628413E10</v>
      </c>
      <c r="AT189" s="4">
        <v>7.948440398488492E10</v>
      </c>
      <c r="AU189" s="4">
        <v>7.990498538486522E10</v>
      </c>
      <c r="AV189" s="4">
        <v>9.17605429400717E10</v>
      </c>
      <c r="AW189" s="4">
        <v>1.0775968386312315E11</v>
      </c>
      <c r="AX189" s="4">
        <v>1.2005529199293773E11</v>
      </c>
      <c r="AY189" s="4">
        <v>1.3726406110604344E11</v>
      </c>
      <c r="AZ189" s="4">
        <v>1.5238571631191638E11</v>
      </c>
      <c r="BA189" s="4">
        <v>1.700778141063049E11</v>
      </c>
      <c r="BB189" s="4">
        <v>1.6815277528303162E11</v>
      </c>
      <c r="BC189" s="4">
        <v>1.7716563507706534E11</v>
      </c>
      <c r="BD189" s="4">
        <v>2.1358741318399557E11</v>
      </c>
      <c r="BE189" s="4">
        <v>2.2438362082956964E11</v>
      </c>
      <c r="BF189" s="4">
        <v>2.3121856717897867E11</v>
      </c>
      <c r="BG189" s="4">
        <v>2.4436088875080704E11</v>
      </c>
      <c r="BH189" s="4">
        <v>2.7055613170117093E11</v>
      </c>
      <c r="BI189" s="4">
        <v>2.786546377376899E11</v>
      </c>
      <c r="BJ189" s="4">
        <v>3.0456725321909705E11</v>
      </c>
      <c r="BK189" s="4">
        <v>3.1456754155833887E11</v>
      </c>
      <c r="BL189" s="4">
        <v>2.7822190602284106E11</v>
      </c>
      <c r="BM189" s="4">
        <v>2.6368655268620825E11</v>
      </c>
    </row>
    <row r="190" ht="12.75" customHeight="1">
      <c r="A190" s="4" t="s">
        <v>813</v>
      </c>
      <c r="B190" s="4" t="s">
        <v>814</v>
      </c>
      <c r="C190" s="4" t="s">
        <v>445</v>
      </c>
      <c r="D190" s="4" t="s">
        <v>446</v>
      </c>
      <c r="E190" s="4">
        <v>5.371471E8</v>
      </c>
      <c r="F190" s="4">
        <v>5.990263E8</v>
      </c>
      <c r="G190" s="4">
        <v>6.521209E8</v>
      </c>
      <c r="H190" s="4">
        <v>7.227845E8</v>
      </c>
      <c r="I190" s="4">
        <v>7.761375E8</v>
      </c>
      <c r="J190" s="4">
        <v>8.524853E8</v>
      </c>
      <c r="K190" s="4">
        <v>9.28833E8</v>
      </c>
      <c r="L190" s="4">
        <v>1.0343764000000001E9</v>
      </c>
      <c r="M190" s="4">
        <v>1.1127911E9</v>
      </c>
      <c r="N190" s="4">
        <v>1.2213057E9</v>
      </c>
      <c r="O190" s="4">
        <v>1.3510064E9</v>
      </c>
      <c r="P190" s="4">
        <v>1.5239172E9</v>
      </c>
      <c r="Q190" s="4">
        <v>1.6734117E9</v>
      </c>
      <c r="R190" s="4">
        <v>1.9137934E9</v>
      </c>
      <c r="S190" s="4">
        <v>2.1883076E9</v>
      </c>
      <c r="T190" s="4">
        <v>2.4353041E9</v>
      </c>
      <c r="U190" s="4">
        <v>2.588106E9</v>
      </c>
      <c r="V190" s="4">
        <v>2.7382619E9</v>
      </c>
      <c r="W190" s="4">
        <v>3.2445586E9</v>
      </c>
      <c r="X190" s="4">
        <v>3.7045516E9</v>
      </c>
      <c r="Y190" s="4">
        <v>4.6140864E9</v>
      </c>
      <c r="Z190" s="4">
        <v>5.2224215E9</v>
      </c>
      <c r="AA190" s="4">
        <v>5.7697679E9</v>
      </c>
      <c r="AB190" s="4">
        <v>5.9237559E9</v>
      </c>
      <c r="AC190" s="4">
        <v>6.1833871E9</v>
      </c>
      <c r="AD190" s="4">
        <v>6.5415171E9</v>
      </c>
      <c r="AE190" s="4">
        <v>6.7978342E9</v>
      </c>
      <c r="AF190" s="4">
        <v>6.8276653E9</v>
      </c>
      <c r="AG190" s="4">
        <v>5.9027834E9</v>
      </c>
      <c r="AH190" s="4">
        <v>5.9184698E9</v>
      </c>
      <c r="AI190" s="4">
        <v>6.433967E9</v>
      </c>
      <c r="AJ190" s="4">
        <v>7.0746755E9</v>
      </c>
      <c r="AK190" s="4">
        <v>8.0423377E9</v>
      </c>
      <c r="AL190" s="4">
        <v>8.7825854E9</v>
      </c>
      <c r="AM190" s="4">
        <v>9.3652898E9</v>
      </c>
      <c r="AN190" s="4">
        <v>9.5738137E9</v>
      </c>
      <c r="AO190" s="4">
        <v>9.870494E9</v>
      </c>
      <c r="AP190" s="4">
        <v>1.06772861E10</v>
      </c>
      <c r="AQ190" s="4">
        <v>1.15754864E10</v>
      </c>
      <c r="AR190" s="4">
        <v>1.21302522E10</v>
      </c>
      <c r="AS190" s="4">
        <v>1.2304115E10</v>
      </c>
      <c r="AT190" s="4">
        <v>1.25020134E10</v>
      </c>
      <c r="AU190" s="4">
        <v>1.29943104E10</v>
      </c>
      <c r="AV190" s="4">
        <v>1.36939812E10</v>
      </c>
      <c r="AW190" s="4">
        <v>1.50133817E10</v>
      </c>
      <c r="AX190" s="4">
        <v>1.63743939E10</v>
      </c>
      <c r="AY190" s="4">
        <v>1.81416663E10</v>
      </c>
      <c r="AZ190" s="4">
        <v>2.12959842E10</v>
      </c>
      <c r="BA190" s="4">
        <v>2.51558886E10</v>
      </c>
      <c r="BB190" s="4">
        <v>2.71166356E10</v>
      </c>
      <c r="BC190" s="4">
        <v>2.94403E10</v>
      </c>
      <c r="BD190" s="4">
        <v>3.46862E10</v>
      </c>
      <c r="BE190" s="4">
        <v>4.04297E10</v>
      </c>
      <c r="BF190" s="4">
        <v>4.55999E10</v>
      </c>
      <c r="BG190" s="4">
        <v>4.99214E10</v>
      </c>
      <c r="BH190" s="4">
        <v>5.40918E10</v>
      </c>
      <c r="BI190" s="4">
        <v>5.79077E10</v>
      </c>
      <c r="BJ190" s="4">
        <v>6.22027E10</v>
      </c>
      <c r="BK190" s="4">
        <v>6.49283E10</v>
      </c>
      <c r="BL190" s="4">
        <v>6.678789999999999E10</v>
      </c>
      <c r="BM190" s="4">
        <v>5.29381E10</v>
      </c>
    </row>
    <row r="191" ht="12.75" customHeight="1">
      <c r="A191" s="4" t="s">
        <v>815</v>
      </c>
      <c r="B191" s="4" t="s">
        <v>816</v>
      </c>
      <c r="C191" s="4" t="s">
        <v>445</v>
      </c>
      <c r="D191" s="4" t="s">
        <v>446</v>
      </c>
      <c r="E191" s="4">
        <v>2.571908062076923E9</v>
      </c>
      <c r="F191" s="4">
        <v>2.8996548403656716E9</v>
      </c>
      <c r="G191" s="4">
        <v>3.286773187876866E9</v>
      </c>
      <c r="H191" s="4">
        <v>3.6009577711529856E9</v>
      </c>
      <c r="I191" s="4">
        <v>4.356913870235075E9</v>
      </c>
      <c r="J191" s="4">
        <v>5.166861068421641E9</v>
      </c>
      <c r="K191" s="4">
        <v>6.113607728156716E9</v>
      </c>
      <c r="L191" s="4">
        <v>6.2042537585761595E9</v>
      </c>
      <c r="M191" s="4">
        <v>5.736083835224806E9</v>
      </c>
      <c r="N191" s="4">
        <v>6.420909789638243E9</v>
      </c>
      <c r="O191" s="4">
        <v>7.43222317677261E9</v>
      </c>
      <c r="P191" s="4">
        <v>8.289582883501291E9</v>
      </c>
      <c r="Q191" s="4">
        <v>9.18941340901292E9</v>
      </c>
      <c r="R191" s="4">
        <v>1.0994381894798449E10</v>
      </c>
      <c r="S191" s="4">
        <v>1.3858441211219637E10</v>
      </c>
      <c r="T191" s="4">
        <v>1.6877163792128395E10</v>
      </c>
      <c r="U191" s="4">
        <v>1.594770937965071E10</v>
      </c>
      <c r="V191" s="4">
        <v>1.4620386673854416E10</v>
      </c>
      <c r="W191" s="4">
        <v>1.2495779622071018E10</v>
      </c>
      <c r="X191" s="4">
        <v>1.5962459447216827E10</v>
      </c>
      <c r="Y191" s="4">
        <v>1.8134029179639324E10</v>
      </c>
      <c r="Z191" s="4">
        <v>2.164913762030547E10</v>
      </c>
      <c r="AA191" s="4">
        <v>2.1793496819337875E10</v>
      </c>
      <c r="AB191" s="4">
        <v>1.7345624453691635E10</v>
      </c>
      <c r="AC191" s="4">
        <v>1.759966005428604E10</v>
      </c>
      <c r="AD191" s="4">
        <v>1.6548827018287197E10</v>
      </c>
      <c r="AE191" s="4">
        <v>1.5244232957875948E10</v>
      </c>
      <c r="AF191" s="4">
        <v>2.0702298396971703E10</v>
      </c>
      <c r="AG191" s="4">
        <v>1.54394084472288E10</v>
      </c>
      <c r="AH191" s="4">
        <v>2.249955908603431E10</v>
      </c>
      <c r="AI191" s="4">
        <v>2.6410386669360916E10</v>
      </c>
      <c r="AJ191" s="4">
        <v>3.4341465998200283E10</v>
      </c>
      <c r="AK191" s="4">
        <v>3.5966302303262955E10</v>
      </c>
      <c r="AL191" s="4">
        <v>3.483207722085365E10</v>
      </c>
      <c r="AM191" s="4">
        <v>4.488207976689127E10</v>
      </c>
      <c r="AN191" s="4">
        <v>5.331279368738364E10</v>
      </c>
      <c r="AO191" s="4">
        <v>5.525241413030192E10</v>
      </c>
      <c r="AP191" s="4">
        <v>5.814752252252252E10</v>
      </c>
      <c r="AQ191" s="4">
        <v>5.5501467877381035E10</v>
      </c>
      <c r="AR191" s="4">
        <v>5.0187324567882996E10</v>
      </c>
      <c r="AS191" s="4">
        <v>5.174474913321299E10</v>
      </c>
      <c r="AT191" s="4">
        <v>5.203015877540549E10</v>
      </c>
      <c r="AU191" s="4">
        <v>5.477755351508088E10</v>
      </c>
      <c r="AV191" s="4">
        <v>5.8731030121867096E10</v>
      </c>
      <c r="AW191" s="4">
        <v>6.676870349756869E10</v>
      </c>
      <c r="AX191" s="4">
        <v>7.606060606060606E10</v>
      </c>
      <c r="AY191" s="4">
        <v>8.8643193061748E10</v>
      </c>
      <c r="AZ191" s="4">
        <v>1.0217098114413551E11</v>
      </c>
      <c r="BA191" s="4">
        <v>1.205505998154414E11</v>
      </c>
      <c r="BB191" s="4">
        <v>1.2082298652147932E11</v>
      </c>
      <c r="BC191" s="4">
        <v>1.4752893702877774E11</v>
      </c>
      <c r="BD191" s="4">
        <v>1.7176173704658508E11</v>
      </c>
      <c r="BE191" s="4">
        <v>1.926489990900819E11</v>
      </c>
      <c r="BF191" s="4">
        <v>2.0117546911432693E11</v>
      </c>
      <c r="BG191" s="4">
        <v>2.0078936245156744E11</v>
      </c>
      <c r="BH191" s="4">
        <v>1.898053008416028E11</v>
      </c>
      <c r="BI191" s="4">
        <v>1.918959438238867E11</v>
      </c>
      <c r="BJ191" s="4">
        <v>2.110072074835148E11</v>
      </c>
      <c r="BK191" s="4">
        <v>2.2257469725552243E11</v>
      </c>
      <c r="BL191" s="4">
        <v>2.2847091960566925E11</v>
      </c>
      <c r="BM191" s="4">
        <v>2.0201436378723282E11</v>
      </c>
    </row>
    <row r="192" ht="12.75" customHeight="1">
      <c r="A192" s="4" t="s">
        <v>817</v>
      </c>
      <c r="B192" s="4" t="s">
        <v>818</v>
      </c>
      <c r="C192" s="4" t="s">
        <v>445</v>
      </c>
      <c r="D192" s="4" t="s">
        <v>446</v>
      </c>
      <c r="E192" s="4">
        <v>6.684568805068805E9</v>
      </c>
      <c r="F192" s="4">
        <v>7.256966966225558E9</v>
      </c>
      <c r="G192" s="4">
        <v>4.399827767967036E9</v>
      </c>
      <c r="H192" s="4">
        <v>4.87530986634017E9</v>
      </c>
      <c r="I192" s="4">
        <v>5.271404668367347E9</v>
      </c>
      <c r="J192" s="4">
        <v>5.784398976982097E9</v>
      </c>
      <c r="K192" s="4">
        <v>6.371459304410183E9</v>
      </c>
      <c r="L192" s="4">
        <v>6.809134235542982E9</v>
      </c>
      <c r="M192" s="4">
        <v>7.591603053435114E9</v>
      </c>
      <c r="N192" s="4">
        <v>8.408229699142951E9</v>
      </c>
      <c r="O192" s="4">
        <v>6.687204834368705E9</v>
      </c>
      <c r="P192" s="4">
        <v>7.408305735653093E9</v>
      </c>
      <c r="Q192" s="4">
        <v>8.017468688200396E9</v>
      </c>
      <c r="R192" s="4">
        <v>1.0082885603066767E10</v>
      </c>
      <c r="S192" s="4">
        <v>1.3781139969651882E10</v>
      </c>
      <c r="T192" s="4">
        <v>1.4893969287655735E10</v>
      </c>
      <c r="U192" s="4">
        <v>1.709756327029824E10</v>
      </c>
      <c r="V192" s="4">
        <v>1.964810612200789E10</v>
      </c>
      <c r="W192" s="4">
        <v>2.2706155475304787E10</v>
      </c>
      <c r="X192" s="4">
        <v>2.7502168726957275E10</v>
      </c>
      <c r="Y192" s="4">
        <v>3.245054184306521E10</v>
      </c>
      <c r="Z192" s="4">
        <v>3.56464169525425E10</v>
      </c>
      <c r="AA192" s="4">
        <v>3.714016393442623E10</v>
      </c>
      <c r="AB192" s="4">
        <v>3.3212180658165882E10</v>
      </c>
      <c r="AC192" s="4">
        <v>3.1408492876691E10</v>
      </c>
      <c r="AD192" s="4">
        <v>3.073433544899045E10</v>
      </c>
      <c r="AE192" s="4">
        <v>2.9868339080826267E10</v>
      </c>
      <c r="AF192" s="4">
        <v>3.3195933429600784E10</v>
      </c>
      <c r="AG192" s="4">
        <v>3.7885440418683365E10</v>
      </c>
      <c r="AH192" s="4">
        <v>4.2575183905560646E10</v>
      </c>
      <c r="AI192" s="4">
        <v>4.431159375578454E10</v>
      </c>
      <c r="AJ192" s="4">
        <v>4.541756130224975E10</v>
      </c>
      <c r="AK192" s="4">
        <v>5.29763449289564E10</v>
      </c>
      <c r="AL192" s="4">
        <v>5.4368083953111916E10</v>
      </c>
      <c r="AM192" s="4">
        <v>6.408446012446436E10</v>
      </c>
      <c r="AN192" s="4">
        <v>7.411998724450113E10</v>
      </c>
      <c r="AO192" s="4">
        <v>8.284814061802661E10</v>
      </c>
      <c r="AP192" s="4">
        <v>8.234426057066849E10</v>
      </c>
      <c r="AQ192" s="4">
        <v>7.220702876775977E10</v>
      </c>
      <c r="AR192" s="4">
        <v>8.299514579293408E10</v>
      </c>
      <c r="AS192" s="4">
        <v>8.367026170800145E10</v>
      </c>
      <c r="AT192" s="4">
        <v>7.892107968787689E10</v>
      </c>
      <c r="AU192" s="4">
        <v>8.430729197381577E10</v>
      </c>
      <c r="AV192" s="4">
        <v>8.703914596528256E10</v>
      </c>
      <c r="AW192" s="4">
        <v>9.50020285046904E10</v>
      </c>
      <c r="AX192" s="4">
        <v>1.074199617176934E11</v>
      </c>
      <c r="AY192" s="4">
        <v>1.2765285920104141E11</v>
      </c>
      <c r="AZ192" s="4">
        <v>1.559803782536339E11</v>
      </c>
      <c r="BA192" s="4">
        <v>1.8100670091692786E11</v>
      </c>
      <c r="BB192" s="4">
        <v>1.7613170917476257E11</v>
      </c>
      <c r="BC192" s="4">
        <v>2.0836872686140677E11</v>
      </c>
      <c r="BD192" s="4">
        <v>2.3421693036979575E11</v>
      </c>
      <c r="BE192" s="4">
        <v>2.6192050995055508E11</v>
      </c>
      <c r="BF192" s="4">
        <v>2.8390272826071594E11</v>
      </c>
      <c r="BG192" s="4">
        <v>2.974832471010379E11</v>
      </c>
      <c r="BH192" s="4">
        <v>3.0644614062870856E11</v>
      </c>
      <c r="BI192" s="4">
        <v>3.186267614928673E11</v>
      </c>
      <c r="BJ192" s="4">
        <v>3.2848086714268994E11</v>
      </c>
      <c r="BK192" s="4">
        <v>3.4684209417451306E11</v>
      </c>
      <c r="BL192" s="4">
        <v>3.768232785608486E11</v>
      </c>
      <c r="BM192" s="4">
        <v>3.6148935435000024E11</v>
      </c>
    </row>
    <row r="193" ht="12.75" customHeight="1">
      <c r="A193" s="4" t="s">
        <v>819</v>
      </c>
      <c r="B193" s="4" t="s">
        <v>820</v>
      </c>
      <c r="C193" s="4" t="s">
        <v>445</v>
      </c>
      <c r="D193" s="4" t="s">
        <v>446</v>
      </c>
      <c r="AS193" s="4">
        <v>1.462975E8</v>
      </c>
      <c r="AT193" s="4">
        <v>1.569079E8</v>
      </c>
      <c r="AU193" s="4">
        <v>1.631849E8</v>
      </c>
      <c r="AV193" s="4">
        <v>1.539632E8</v>
      </c>
      <c r="AW193" s="4">
        <v>1.651862E8</v>
      </c>
      <c r="AX193" s="4">
        <v>1.904529E8</v>
      </c>
      <c r="AY193" s="4">
        <v>1.923824E8</v>
      </c>
      <c r="AZ193" s="4">
        <v>1.988977E8</v>
      </c>
      <c r="BA193" s="4">
        <v>1.982839E8</v>
      </c>
      <c r="BB193" s="4">
        <v>1.875228E8</v>
      </c>
      <c r="BC193" s="4">
        <v>1.85943E8</v>
      </c>
      <c r="BD193" s="4">
        <v>1.969111E8</v>
      </c>
      <c r="BE193" s="4">
        <v>2.123978E8</v>
      </c>
      <c r="BF193" s="4">
        <v>2.211172E8</v>
      </c>
      <c r="BG193" s="4">
        <v>2.416698E8</v>
      </c>
      <c r="BH193" s="4">
        <v>2.804577E8</v>
      </c>
      <c r="BI193" s="4">
        <v>2.950654E8</v>
      </c>
      <c r="BJ193" s="4">
        <v>2.861068E8</v>
      </c>
      <c r="BK193" s="4">
        <v>2.804357E8</v>
      </c>
      <c r="BL193" s="4">
        <v>2.683549E8</v>
      </c>
    </row>
    <row r="194" ht="12.75" customHeight="1">
      <c r="A194" s="4" t="s">
        <v>821</v>
      </c>
      <c r="B194" s="4" t="s">
        <v>822</v>
      </c>
      <c r="C194" s="4" t="s">
        <v>445</v>
      </c>
      <c r="D194" s="4" t="s">
        <v>446</v>
      </c>
      <c r="E194" s="4">
        <v>2.3049603298121637E8</v>
      </c>
      <c r="F194" s="4">
        <v>2.4483203503252622E8</v>
      </c>
      <c r="G194" s="4">
        <v>2.6118403737230152E8</v>
      </c>
      <c r="H194" s="4">
        <v>2.759680394877148E8</v>
      </c>
      <c r="I194" s="4">
        <v>3.053120436864897E8</v>
      </c>
      <c r="J194" s="4">
        <v>3.441594803449434E8</v>
      </c>
      <c r="K194" s="4">
        <v>3.909732332848023E8</v>
      </c>
      <c r="L194" s="4">
        <v>4.417069100683167E8</v>
      </c>
      <c r="M194" s="4">
        <v>4.8516082428043455E8</v>
      </c>
      <c r="N194" s="4">
        <v>5.512373166088028E8</v>
      </c>
      <c r="O194" s="4">
        <v>6.455371262179415E8</v>
      </c>
      <c r="P194" s="4">
        <v>7.177161304938831E8</v>
      </c>
      <c r="Q194" s="4">
        <v>8.588020359281437E8</v>
      </c>
      <c r="R194" s="4">
        <v>1.2991052407328506E9</v>
      </c>
      <c r="S194" s="4">
        <v>1.4673460599971294E9</v>
      </c>
      <c r="T194" s="4">
        <v>1.3565911768556094E9</v>
      </c>
      <c r="U194" s="4">
        <v>1.511856584258325E9</v>
      </c>
      <c r="V194" s="4">
        <v>1.640763204447814E9</v>
      </c>
      <c r="W194" s="4">
        <v>1.9479475243334744E9</v>
      </c>
      <c r="X194" s="4">
        <v>2.293621944366395E9</v>
      </c>
      <c r="Y194" s="4">
        <v>2.545983007899836E9</v>
      </c>
      <c r="Z194" s="4">
        <v>2.498068350668648E9</v>
      </c>
      <c r="AA194" s="4">
        <v>2.368584969532837E9</v>
      </c>
      <c r="AB194" s="4">
        <v>2.5624925248176055E9</v>
      </c>
      <c r="AC194" s="4">
        <v>2.552526263075896E9</v>
      </c>
      <c r="AD194" s="4">
        <v>2.423373088073578E9</v>
      </c>
      <c r="AE194" s="4">
        <v>2.648033765698991E9</v>
      </c>
      <c r="AF194" s="4">
        <v>3.143848331314021E9</v>
      </c>
      <c r="AG194" s="4">
        <v>3.6559797024564643E9</v>
      </c>
      <c r="AH194" s="4">
        <v>3.5464601769911504E9</v>
      </c>
      <c r="AI194" s="4">
        <v>3.219730364996233E9</v>
      </c>
      <c r="AJ194" s="4">
        <v>3.7873949579831934E9</v>
      </c>
      <c r="AK194" s="4">
        <v>4.377980510055982E9</v>
      </c>
      <c r="AL194" s="4">
        <v>4.97455028618152E9</v>
      </c>
      <c r="AM194" s="4">
        <v>5.502786069651742E9</v>
      </c>
      <c r="AN194" s="4">
        <v>4.636057476425685E9</v>
      </c>
      <c r="AO194" s="4">
        <v>5.155311077389984E9</v>
      </c>
      <c r="AP194" s="4">
        <v>4.936615298793669E9</v>
      </c>
      <c r="AQ194" s="4">
        <v>3.7894430146166177E9</v>
      </c>
      <c r="AR194" s="4">
        <v>3.4770382040173297E9</v>
      </c>
      <c r="AS194" s="4">
        <v>3.521339699074074E9</v>
      </c>
      <c r="AT194" s="4">
        <v>3.0810242124292445E9</v>
      </c>
      <c r="AU194" s="4">
        <v>2.999511040197643E9</v>
      </c>
      <c r="AV194" s="4">
        <v>3.5364118242958045E9</v>
      </c>
      <c r="AW194" s="4">
        <v>3.9271578669646463E9</v>
      </c>
      <c r="AX194" s="4">
        <v>4.865892972275951E9</v>
      </c>
      <c r="AY194" s="4">
        <v>8.35500670657899E9</v>
      </c>
      <c r="AZ194" s="4">
        <v>9.545177014130104E9</v>
      </c>
      <c r="BA194" s="4">
        <v>1.167084093181734E10</v>
      </c>
      <c r="BB194" s="4">
        <v>1.1619637798990961E10</v>
      </c>
      <c r="BC194" s="4">
        <v>1.4250755231125656E10</v>
      </c>
      <c r="BD194" s="4">
        <v>1.7984910501897934E10</v>
      </c>
      <c r="BE194" s="4">
        <v>2.1295659243616817E10</v>
      </c>
      <c r="BF194" s="4">
        <v>2.1261432791267544E10</v>
      </c>
      <c r="BG194" s="4">
        <v>2.3210682538392788E10</v>
      </c>
      <c r="BH194" s="4">
        <v>2.172353117324086E10</v>
      </c>
      <c r="BI194" s="4">
        <v>2.0759069103096073E10</v>
      </c>
      <c r="BJ194" s="4">
        <v>2.274261355368791E10</v>
      </c>
      <c r="BK194" s="4">
        <v>2.4109509852740246E10</v>
      </c>
      <c r="BL194" s="4">
        <v>2.482910701107011E10</v>
      </c>
      <c r="BM194" s="4">
        <v>2.359152302528644E10</v>
      </c>
    </row>
    <row r="195" ht="12.75" customHeight="1">
      <c r="A195" s="4" t="s">
        <v>823</v>
      </c>
      <c r="B195" s="4" t="s">
        <v>824</v>
      </c>
      <c r="C195" s="4" t="s">
        <v>445</v>
      </c>
      <c r="D195" s="4" t="s">
        <v>446</v>
      </c>
      <c r="AI195" s="4">
        <v>6.5977749036984436E10</v>
      </c>
      <c r="AJ195" s="4">
        <v>8.550093593499008E10</v>
      </c>
      <c r="AK195" s="4">
        <v>9.433705069327269E10</v>
      </c>
      <c r="AL195" s="4">
        <v>9.604564502617801E10</v>
      </c>
      <c r="AM195" s="4">
        <v>1.108033915166982E11</v>
      </c>
      <c r="AN195" s="4">
        <v>1.4229278350515466E11</v>
      </c>
      <c r="AO195" s="4">
        <v>1.601932420904269E11</v>
      </c>
      <c r="AP195" s="4">
        <v>1.593577897722075E11</v>
      </c>
      <c r="AQ195" s="4">
        <v>1.7468579156356104E11</v>
      </c>
      <c r="AR195" s="4">
        <v>1.7003100501625873E11</v>
      </c>
      <c r="AS195" s="4">
        <v>1.7221946112606705E11</v>
      </c>
      <c r="AT195" s="4">
        <v>1.9090549353916806E11</v>
      </c>
      <c r="AU195" s="4">
        <v>1.9907205882352942E11</v>
      </c>
      <c r="AV195" s="4">
        <v>2.1782726080584198E11</v>
      </c>
      <c r="AW195" s="4">
        <v>2.5511018153980753E11</v>
      </c>
      <c r="AX195" s="4">
        <v>3.0614433626951013E11</v>
      </c>
      <c r="AY195" s="4">
        <v>3.446220030935808E11</v>
      </c>
      <c r="AZ195" s="4">
        <v>4.290285053650782E11</v>
      </c>
      <c r="BA195" s="4">
        <v>5.336090818528973E11</v>
      </c>
      <c r="BB195" s="4">
        <v>4.397375084131919E11</v>
      </c>
      <c r="BC195" s="4">
        <v>4.7983417902032965E11</v>
      </c>
      <c r="BD195" s="4">
        <v>5.283012690697988E11</v>
      </c>
      <c r="BE195" s="4">
        <v>4.9852356824811914E11</v>
      </c>
      <c r="BF195" s="4">
        <v>5.210162627349237E11</v>
      </c>
      <c r="BG195" s="4">
        <v>5.42477096211761E11</v>
      </c>
      <c r="BH195" s="4">
        <v>4.778119113940841E11</v>
      </c>
      <c r="BI195" s="4">
        <v>4.7263036420817694E11</v>
      </c>
      <c r="BJ195" s="4">
        <v>5.265088773053211E11</v>
      </c>
      <c r="BK195" s="4">
        <v>5.874089802717101E11</v>
      </c>
      <c r="BL195" s="4">
        <v>5.958620869282109E11</v>
      </c>
      <c r="BM195" s="4">
        <v>5.941646908949362E11</v>
      </c>
    </row>
    <row r="196" ht="12.75" customHeight="1">
      <c r="A196" s="4" t="s">
        <v>825</v>
      </c>
      <c r="B196" s="4" t="s">
        <v>826</v>
      </c>
      <c r="C196" s="4" t="s">
        <v>445</v>
      </c>
      <c r="D196" s="4" t="s">
        <v>446</v>
      </c>
      <c r="E196" s="4">
        <v>2.0951544748056866E10</v>
      </c>
      <c r="F196" s="4">
        <v>2.1546817734296085E10</v>
      </c>
      <c r="G196" s="4">
        <v>2.3587218352415886E10</v>
      </c>
      <c r="H196" s="4">
        <v>2.7488662211942867E10</v>
      </c>
      <c r="I196" s="4">
        <v>2.5607056503340935E10</v>
      </c>
      <c r="J196" s="4">
        <v>2.8861405674862923E10</v>
      </c>
      <c r="K196" s="4">
        <v>3.1699952533330574E10</v>
      </c>
      <c r="L196" s="4">
        <v>2.9930459966888E10</v>
      </c>
      <c r="M196" s="4">
        <v>3.1546663898214005E10</v>
      </c>
      <c r="N196" s="4">
        <v>3.572878985715569E10</v>
      </c>
      <c r="O196" s="4">
        <v>4.370564733508475E10</v>
      </c>
      <c r="P196" s="4">
        <v>4.271969125244726E10</v>
      </c>
      <c r="Q196" s="4">
        <v>4.969410935573681E10</v>
      </c>
      <c r="R196" s="4">
        <v>6.104275047987746E10</v>
      </c>
      <c r="S196" s="4">
        <v>8.657244491369414E10</v>
      </c>
      <c r="T196" s="4">
        <v>9.890427248752435E10</v>
      </c>
      <c r="U196" s="4">
        <v>1.1599470598604001E11</v>
      </c>
      <c r="V196" s="4">
        <v>1.2834918202062714E11</v>
      </c>
      <c r="W196" s="4">
        <v>1.4295271572765686E11</v>
      </c>
      <c r="X196" s="4">
        <v>1.804302104948198E11</v>
      </c>
      <c r="Y196" s="4">
        <v>2.2071458489781094E11</v>
      </c>
      <c r="Z196" s="4">
        <v>3.0902565133698566E11</v>
      </c>
      <c r="AA196" s="4">
        <v>2.901529956524291E11</v>
      </c>
      <c r="AB196" s="4">
        <v>2.313783040759325E11</v>
      </c>
      <c r="AC196" s="4">
        <v>2.110769387374339E11</v>
      </c>
      <c r="AD196" s="4">
        <v>2.1842076339472958E11</v>
      </c>
      <c r="AE196" s="4">
        <v>2.1206491726052847E11</v>
      </c>
      <c r="AF196" s="4">
        <v>2.343307016512459E11</v>
      </c>
      <c r="AG196" s="4">
        <v>2.3778933287634445E11</v>
      </c>
      <c r="AH196" s="4">
        <v>2.3321240527240143E11</v>
      </c>
      <c r="AI196" s="4">
        <v>3.702810591130481E11</v>
      </c>
      <c r="AJ196" s="4">
        <v>1.6684561258393784E11</v>
      </c>
      <c r="AK196" s="4">
        <v>1.5961225744778937E11</v>
      </c>
      <c r="AL196" s="4">
        <v>1.4210483314706277E11</v>
      </c>
      <c r="AM196" s="4">
        <v>1.3437755361858864E11</v>
      </c>
      <c r="AN196" s="4">
        <v>1.7272372194744254E11</v>
      </c>
      <c r="AO196" s="4">
        <v>1.855707881046431E11</v>
      </c>
      <c r="AP196" s="4">
        <v>2.0479198108745972E11</v>
      </c>
      <c r="AQ196" s="4">
        <v>2.1120344466653998E11</v>
      </c>
      <c r="AR196" s="4">
        <v>2.318061442334267E11</v>
      </c>
      <c r="AS196" s="4">
        <v>2.7078737866846024E11</v>
      </c>
      <c r="AT196" s="4">
        <v>2.5598903114017822E11</v>
      </c>
      <c r="AU196" s="4">
        <v>2.9368572476871E11</v>
      </c>
      <c r="AV196" s="4">
        <v>3.187261723819997E11</v>
      </c>
      <c r="AW196" s="4">
        <v>3.982064239094252E11</v>
      </c>
      <c r="AX196" s="4">
        <v>4.967171518204416E11</v>
      </c>
      <c r="AY196" s="4">
        <v>6.279917177957375E11</v>
      </c>
      <c r="AZ196" s="4">
        <v>7.592494793443867E11</v>
      </c>
      <c r="BA196" s="4">
        <v>9.566794839567524E11</v>
      </c>
      <c r="BB196" s="4">
        <v>8.684261507907124E11</v>
      </c>
      <c r="BC196" s="4">
        <v>1.0255175973374525E12</v>
      </c>
      <c r="BD196" s="4">
        <v>1.1825918321865E12</v>
      </c>
      <c r="BE196" s="4">
        <v>1.2973628191416924E12</v>
      </c>
      <c r="BF196" s="4">
        <v>1.4214984719641655E12</v>
      </c>
      <c r="BG196" s="4">
        <v>1.4983146479669866E12</v>
      </c>
      <c r="BH196" s="4">
        <v>1.319824386706791E12</v>
      </c>
      <c r="BI196" s="4">
        <v>1.2123319231873423E12</v>
      </c>
      <c r="BJ196" s="4">
        <v>1.2663781149953977E12</v>
      </c>
      <c r="BK196" s="4">
        <v>1.3324255505226294E12</v>
      </c>
      <c r="BL196" s="4">
        <v>1.3994412495578774E12</v>
      </c>
      <c r="BM196" s="4">
        <v>1.303276093315239E12</v>
      </c>
    </row>
    <row r="197" ht="12.75" customHeight="1">
      <c r="A197" s="4" t="s">
        <v>827</v>
      </c>
      <c r="B197" s="4" t="s">
        <v>828</v>
      </c>
      <c r="C197" s="4" t="s">
        <v>445</v>
      </c>
      <c r="D197" s="4" t="s">
        <v>446</v>
      </c>
      <c r="E197" s="4">
        <v>1.6919E9</v>
      </c>
      <c r="F197" s="4">
        <v>1.8651E9</v>
      </c>
      <c r="G197" s="4">
        <v>2.0944E9</v>
      </c>
      <c r="H197" s="4">
        <v>2.3336E9</v>
      </c>
      <c r="I197" s="4">
        <v>2.5705E9</v>
      </c>
      <c r="J197" s="4">
        <v>2.8815E9</v>
      </c>
      <c r="K197" s="4">
        <v>3.1705E9</v>
      </c>
      <c r="L197" s="4">
        <v>3.5327E9</v>
      </c>
      <c r="M197" s="4">
        <v>3.9417E9</v>
      </c>
      <c r="N197" s="4">
        <v>4.4607E9</v>
      </c>
      <c r="O197" s="4">
        <v>5.0347E9</v>
      </c>
      <c r="P197" s="4">
        <v>5.6468E9</v>
      </c>
      <c r="Q197" s="4">
        <v>6.3289E9</v>
      </c>
      <c r="R197" s="4">
        <v>7.0024E9</v>
      </c>
      <c r="S197" s="4">
        <v>7.6848E9</v>
      </c>
      <c r="T197" s="4">
        <v>8.198299999999999E9</v>
      </c>
      <c r="U197" s="4">
        <v>8.9686E9</v>
      </c>
      <c r="V197" s="4">
        <v>9.9109E9</v>
      </c>
      <c r="W197" s="4">
        <v>1.1165E10</v>
      </c>
      <c r="X197" s="4">
        <v>1.275E10</v>
      </c>
      <c r="Y197" s="4">
        <v>1.44361E10</v>
      </c>
      <c r="Z197" s="4">
        <v>1.59557E10</v>
      </c>
      <c r="AA197" s="4">
        <v>1.67642E10</v>
      </c>
      <c r="AB197" s="4">
        <v>1.72766E10</v>
      </c>
      <c r="AC197" s="4">
        <v>1.91626E10</v>
      </c>
      <c r="AD197" s="4">
        <v>2.02892E10</v>
      </c>
      <c r="AE197" s="4">
        <v>2.20093E10</v>
      </c>
      <c r="AF197" s="4">
        <v>2.40258E10</v>
      </c>
      <c r="AG197" s="4">
        <v>2.63858E10</v>
      </c>
      <c r="AH197" s="4">
        <v>2.81612E10</v>
      </c>
      <c r="AI197" s="4">
        <v>3.0603919E10</v>
      </c>
      <c r="AJ197" s="4">
        <v>3.2287031E10</v>
      </c>
      <c r="AK197" s="4">
        <v>3.463043E10</v>
      </c>
      <c r="AL197" s="4">
        <v>3.6922456E10</v>
      </c>
      <c r="AM197" s="4">
        <v>3.969063E10</v>
      </c>
      <c r="AN197" s="4">
        <v>4.2647331E10</v>
      </c>
      <c r="AO197" s="4">
        <v>4.5340835E10</v>
      </c>
      <c r="AP197" s="4">
        <v>4.8187039E10</v>
      </c>
      <c r="AQ197" s="4">
        <v>5.40864E10</v>
      </c>
      <c r="AR197" s="4">
        <v>5.7841E10</v>
      </c>
      <c r="AS197" s="4">
        <v>6.17018E10</v>
      </c>
      <c r="AT197" s="4">
        <v>6.92084E10</v>
      </c>
      <c r="AU197" s="4">
        <v>7.16235E10</v>
      </c>
      <c r="AV197" s="4">
        <v>7.48274E10</v>
      </c>
      <c r="AW197" s="4">
        <v>8.0322313E10</v>
      </c>
      <c r="AX197" s="4">
        <v>8.39145213E10</v>
      </c>
      <c r="AY197" s="4">
        <v>8.72761644E10</v>
      </c>
      <c r="AZ197" s="4">
        <v>8.95241316E10</v>
      </c>
      <c r="BA197" s="4">
        <v>9.36393E10</v>
      </c>
      <c r="BB197" s="4">
        <v>9.63856E10</v>
      </c>
      <c r="BC197" s="4">
        <v>9.83813E10</v>
      </c>
      <c r="BD197" s="4">
        <v>1.003517E11</v>
      </c>
      <c r="BE197" s="4">
        <v>1.015648E11</v>
      </c>
      <c r="BF197" s="4">
        <v>1.0245E11</v>
      </c>
      <c r="BG197" s="4">
        <v>1.024458E11</v>
      </c>
      <c r="BH197" s="4">
        <v>1.033755E11</v>
      </c>
      <c r="BI197" s="4">
        <v>1.043367E11</v>
      </c>
      <c r="BJ197" s="4">
        <v>1.034455E11</v>
      </c>
      <c r="BK197" s="4">
        <v>1.00925E11</v>
      </c>
      <c r="BL197" s="4">
        <v>1.049146E11</v>
      </c>
      <c r="BM197" s="4">
        <v>1.031383E11</v>
      </c>
    </row>
    <row r="198" ht="12.75" customHeight="1">
      <c r="A198" s="4" t="s">
        <v>829</v>
      </c>
      <c r="B198" s="4" t="s">
        <v>830</v>
      </c>
      <c r="C198" s="4" t="s">
        <v>445</v>
      </c>
      <c r="D198" s="4" t="s">
        <v>446</v>
      </c>
    </row>
    <row r="199" ht="12.75" customHeight="1">
      <c r="A199" s="4" t="s">
        <v>831</v>
      </c>
      <c r="B199" s="4" t="s">
        <v>832</v>
      </c>
      <c r="C199" s="4" t="s">
        <v>445</v>
      </c>
      <c r="D199" s="4" t="s">
        <v>446</v>
      </c>
      <c r="E199" s="4">
        <v>3.1932004043729734E9</v>
      </c>
      <c r="F199" s="4">
        <v>3.417516639375963E9</v>
      </c>
      <c r="G199" s="4">
        <v>3.668222357657018E9</v>
      </c>
      <c r="H199" s="4">
        <v>3.905734459726928E9</v>
      </c>
      <c r="I199" s="4">
        <v>4.235608177671023E9</v>
      </c>
      <c r="J199" s="4">
        <v>4.687464054834548E9</v>
      </c>
      <c r="K199" s="4">
        <v>5.135387845971077E9</v>
      </c>
      <c r="L199" s="4">
        <v>5.740241165634326E9</v>
      </c>
      <c r="M199" s="4">
        <v>6.354262628335375E9</v>
      </c>
      <c r="N199" s="4">
        <v>6.969025825628685E9</v>
      </c>
      <c r="O199" s="4">
        <v>8.10823570432357E9</v>
      </c>
      <c r="P199" s="4">
        <v>9.201604240282686E9</v>
      </c>
      <c r="Q199" s="4">
        <v>1.1239117865085249E10</v>
      </c>
      <c r="R199" s="4">
        <v>1.5090564186426819E10</v>
      </c>
      <c r="S199" s="4">
        <v>1.7512391475927387E10</v>
      </c>
      <c r="T199" s="4">
        <v>1.9347607843137253E10</v>
      </c>
      <c r="U199" s="4">
        <v>2.033283156498674E10</v>
      </c>
      <c r="V199" s="4">
        <v>2.1439523310633842E10</v>
      </c>
      <c r="W199" s="4">
        <v>2.348761405109489E10</v>
      </c>
      <c r="X199" s="4">
        <v>2.662281967213115E10</v>
      </c>
      <c r="Y199" s="4">
        <v>3.2896519823788544E10</v>
      </c>
      <c r="Z199" s="4">
        <v>3.197727687296417E10</v>
      </c>
      <c r="AA199" s="4">
        <v>3.0527754793138245E10</v>
      </c>
      <c r="AB199" s="4">
        <v>2.723965074194716E10</v>
      </c>
      <c r="AC199" s="4">
        <v>2.521796904957546E10</v>
      </c>
      <c r="AD199" s="4">
        <v>2.7115807742087303E10</v>
      </c>
      <c r="AE199" s="4">
        <v>3.874590135370594E10</v>
      </c>
      <c r="AF199" s="4">
        <v>4.818292585740714E10</v>
      </c>
      <c r="AG199" s="4">
        <v>5.634725069637883E10</v>
      </c>
      <c r="AH199" s="4">
        <v>6.059409218232748E10</v>
      </c>
      <c r="AI199" s="4">
        <v>7.871386021656589E10</v>
      </c>
      <c r="AJ199" s="4">
        <v>8.923359927847925E10</v>
      </c>
      <c r="AK199" s="4">
        <v>1.0759209830709831E11</v>
      </c>
      <c r="AL199" s="4">
        <v>9.500975190125919E10</v>
      </c>
      <c r="AM199" s="4">
        <v>9.968864130434782E10</v>
      </c>
      <c r="AN199" s="4">
        <v>1.1812200743001193E11</v>
      </c>
      <c r="AO199" s="4">
        <v>1.2263008968027034E11</v>
      </c>
      <c r="AP199" s="4">
        <v>1.1701653516295026E11</v>
      </c>
      <c r="AQ199" s="4">
        <v>1.2394632791629564E11</v>
      </c>
      <c r="AR199" s="4">
        <v>1.2742734391647134E11</v>
      </c>
      <c r="AS199" s="4">
        <v>1.1831071033720288E11</v>
      </c>
      <c r="AT199" s="4">
        <v>1.2149888948545862E11</v>
      </c>
      <c r="AU199" s="4">
        <v>1.3415609166196123E11</v>
      </c>
      <c r="AV199" s="4">
        <v>1.648621422121896E11</v>
      </c>
      <c r="AW199" s="4">
        <v>1.890345021107524E11</v>
      </c>
      <c r="AX199" s="4">
        <v>1.9718033080462628E11</v>
      </c>
      <c r="AY199" s="4">
        <v>2.0858169489399072E11</v>
      </c>
      <c r="AZ199" s="4">
        <v>2.4019080344921982E11</v>
      </c>
      <c r="BA199" s="4">
        <v>2.623447795517797E11</v>
      </c>
      <c r="BB199" s="4">
        <v>2.437016351764379E11</v>
      </c>
      <c r="BC199" s="4">
        <v>2.3788090831765213E11</v>
      </c>
      <c r="BD199" s="4">
        <v>2.447972265671087E11</v>
      </c>
      <c r="BE199" s="4">
        <v>2.162366087739764E11</v>
      </c>
      <c r="BF199" s="4">
        <v>2.2636950210423566E11</v>
      </c>
      <c r="BG199" s="4">
        <v>2.2959617084699496E11</v>
      </c>
      <c r="BH199" s="4">
        <v>1.993138943274855E11</v>
      </c>
      <c r="BI199" s="4">
        <v>2.0628602278189377E11</v>
      </c>
      <c r="BJ199" s="4">
        <v>2.208111104921489E11</v>
      </c>
      <c r="BK199" s="4">
        <v>2.4219478853353748E11</v>
      </c>
      <c r="BL199" s="4">
        <v>2.3951077094827414E11</v>
      </c>
      <c r="BM199" s="4">
        <v>2.312555872767415E11</v>
      </c>
    </row>
    <row r="200" ht="12.75" customHeight="1">
      <c r="A200" s="4" t="s">
        <v>833</v>
      </c>
      <c r="B200" s="4" t="s">
        <v>834</v>
      </c>
      <c r="C200" s="4" t="s">
        <v>445</v>
      </c>
      <c r="D200" s="4" t="s">
        <v>446</v>
      </c>
      <c r="J200" s="4">
        <v>4.435873015873016E8</v>
      </c>
      <c r="K200" s="4">
        <v>4.658888888888889E8</v>
      </c>
      <c r="L200" s="4">
        <v>4.9267460317460316E8</v>
      </c>
      <c r="M200" s="4">
        <v>5.176507936507937E8</v>
      </c>
      <c r="N200" s="4">
        <v>5.562936507936507E8</v>
      </c>
      <c r="O200" s="4">
        <v>5.946111111111112E8</v>
      </c>
      <c r="P200" s="4">
        <v>6.645714285714285E8</v>
      </c>
      <c r="Q200" s="4">
        <v>7.690396825396825E8</v>
      </c>
      <c r="R200" s="4">
        <v>9.95531746031746E8</v>
      </c>
      <c r="S200" s="4">
        <v>1.3334753968253968E9</v>
      </c>
      <c r="T200" s="4">
        <v>1.511420634920635E9</v>
      </c>
      <c r="U200" s="4">
        <v>1.6989603174603174E9</v>
      </c>
      <c r="V200" s="4">
        <v>2.0921587301587303E9</v>
      </c>
      <c r="W200" s="4">
        <v>2.559857142857143E9</v>
      </c>
      <c r="X200" s="4">
        <v>3.4167777777777777E9</v>
      </c>
      <c r="Y200" s="4">
        <v>4.448087301587301E9</v>
      </c>
      <c r="Z200" s="4">
        <v>5.624515873015873E9</v>
      </c>
      <c r="AA200" s="4">
        <v>5.419411764705882E9</v>
      </c>
      <c r="AB200" s="4">
        <v>5.673248726180089E9</v>
      </c>
      <c r="AC200" s="4">
        <v>4.502462807060198E9</v>
      </c>
      <c r="AD200" s="4">
        <v>3.2824492358726115E9</v>
      </c>
      <c r="AE200" s="4">
        <v>3.723993942720042E9</v>
      </c>
      <c r="AF200" s="4">
        <v>3.9710447238015423E9</v>
      </c>
      <c r="AG200" s="4">
        <v>4.255683528339679E9</v>
      </c>
      <c r="AH200" s="4">
        <v>4.757732199966777E9</v>
      </c>
      <c r="AI200" s="4">
        <v>5.81211452302702E9</v>
      </c>
      <c r="AJ200" s="4">
        <v>6.984367762903712E9</v>
      </c>
      <c r="AK200" s="4">
        <v>7.157424031060454E9</v>
      </c>
      <c r="AL200" s="4">
        <v>7.24953362030614E9</v>
      </c>
      <c r="AM200" s="4">
        <v>7.870982004819505E9</v>
      </c>
      <c r="AN200" s="4">
        <v>9.062131475023178E9</v>
      </c>
      <c r="AO200" s="4">
        <v>9.78839178052421E9</v>
      </c>
      <c r="AP200" s="4">
        <v>9.96522567805093E9</v>
      </c>
      <c r="AQ200" s="4">
        <v>9.26048157242462E9</v>
      </c>
      <c r="AR200" s="4">
        <v>8.83707023551892E9</v>
      </c>
      <c r="AS200" s="4">
        <v>8.855705139558565E9</v>
      </c>
      <c r="AT200" s="4">
        <v>8.4958064321846695E9</v>
      </c>
      <c r="AU200" s="4">
        <v>7.196260656845559E9</v>
      </c>
      <c r="AV200" s="4">
        <v>7.691367471179918E9</v>
      </c>
      <c r="AW200" s="4">
        <v>9.624440836293095E9</v>
      </c>
      <c r="AX200" s="4">
        <v>1.0737500188112309E10</v>
      </c>
      <c r="AY200" s="4">
        <v>1.3429430050260954E10</v>
      </c>
      <c r="AZ200" s="4">
        <v>1.7856270473152958E10</v>
      </c>
      <c r="BA200" s="4">
        <v>2.46165376182325E10</v>
      </c>
      <c r="BB200" s="4">
        <v>2.2355601273354515E10</v>
      </c>
      <c r="BC200" s="4">
        <v>2.72377828496908E10</v>
      </c>
      <c r="BD200" s="4">
        <v>3.3756238766500004E10</v>
      </c>
      <c r="BE200" s="4">
        <v>3.3296438306474674E10</v>
      </c>
      <c r="BF200" s="4">
        <v>3.865133428767318E10</v>
      </c>
      <c r="BG200" s="4">
        <v>4.037798720868898E10</v>
      </c>
      <c r="BH200" s="4">
        <v>3.6211372702808464E10</v>
      </c>
      <c r="BI200" s="4">
        <v>3.6089550659091446E10</v>
      </c>
      <c r="BJ200" s="4">
        <v>3.899712947355579E10</v>
      </c>
      <c r="BK200" s="4">
        <v>4.0225448340632164E10</v>
      </c>
      <c r="BL200" s="4">
        <v>3.790694407461278E10</v>
      </c>
      <c r="BM200" s="4">
        <v>3.530423823011319E10</v>
      </c>
    </row>
    <row r="201" ht="12.75" customHeight="1">
      <c r="A201" s="4" t="s">
        <v>835</v>
      </c>
      <c r="B201" s="4" t="s">
        <v>836</v>
      </c>
      <c r="C201" s="4" t="s">
        <v>445</v>
      </c>
      <c r="D201" s="4" t="s">
        <v>446</v>
      </c>
      <c r="AM201" s="4">
        <v>2.8433E9</v>
      </c>
      <c r="AN201" s="4">
        <v>3.2828E9</v>
      </c>
      <c r="AO201" s="4">
        <v>3.4096E9</v>
      </c>
      <c r="AP201" s="4">
        <v>3.7598E9</v>
      </c>
      <c r="AQ201" s="4">
        <v>4.0678E9</v>
      </c>
      <c r="AR201" s="4">
        <v>4.2712E9</v>
      </c>
      <c r="AS201" s="4">
        <v>4.3136E9</v>
      </c>
      <c r="AT201" s="4">
        <v>4.0037E9</v>
      </c>
      <c r="AU201" s="4">
        <v>3.5558E9</v>
      </c>
      <c r="AV201" s="4">
        <v>3.968E9</v>
      </c>
      <c r="AW201" s="4">
        <v>4.6031E9</v>
      </c>
      <c r="AX201" s="4">
        <v>5.1257E9</v>
      </c>
      <c r="AY201" s="4">
        <v>5.3483E9</v>
      </c>
      <c r="AZ201" s="4">
        <v>5.8157E9</v>
      </c>
      <c r="BA201" s="4">
        <v>7.3104E9</v>
      </c>
      <c r="BB201" s="4">
        <v>8.0857E9</v>
      </c>
      <c r="BC201" s="4">
        <v>9.6815E9</v>
      </c>
      <c r="BD201" s="4">
        <v>1.11861E10</v>
      </c>
      <c r="BE201" s="4">
        <v>1.22084E10</v>
      </c>
      <c r="BF201" s="4">
        <v>1.35155E10</v>
      </c>
      <c r="BG201" s="4">
        <v>1.39897E10</v>
      </c>
      <c r="BH201" s="4">
        <v>1.39724E10</v>
      </c>
      <c r="BI201" s="4">
        <v>1.54054E10</v>
      </c>
      <c r="BJ201" s="4">
        <v>1.6128E10</v>
      </c>
      <c r="BK201" s="4">
        <v>1.62766E10</v>
      </c>
      <c r="BL201" s="4">
        <v>1.71335E10</v>
      </c>
      <c r="BM201" s="4">
        <v>1.55613E10</v>
      </c>
    </row>
    <row r="202" ht="12.75" customHeight="1">
      <c r="A202" s="4" t="s">
        <v>837</v>
      </c>
      <c r="B202" s="4" t="s">
        <v>838</v>
      </c>
      <c r="C202" s="4" t="s">
        <v>445</v>
      </c>
      <c r="D202" s="4" t="s">
        <v>446</v>
      </c>
      <c r="T202" s="4">
        <v>1.1372592995467772E9</v>
      </c>
      <c r="U202" s="4">
        <v>1.1403811396438673E9</v>
      </c>
      <c r="V202" s="4">
        <v>1.1897826650114713E9</v>
      </c>
      <c r="W202" s="4">
        <v>1.3798531680075114E9</v>
      </c>
      <c r="X202" s="4">
        <v>1.6905598590681674E9</v>
      </c>
      <c r="Y202" s="4">
        <v>1.9621973693156483E9</v>
      </c>
      <c r="Z202" s="4">
        <v>2.0215484482152283E9</v>
      </c>
      <c r="AA202" s="4">
        <v>1.9739217031152859E9</v>
      </c>
      <c r="AB202" s="4">
        <v>1.8773895014873748E9</v>
      </c>
      <c r="AC202" s="4">
        <v>1.9780840005796144E9</v>
      </c>
      <c r="AD202" s="4">
        <v>1.8730888284140925E9</v>
      </c>
      <c r="AE202" s="4">
        <v>2.042954223608383E9</v>
      </c>
      <c r="AF202" s="4">
        <v>1.9854384602735527E9</v>
      </c>
      <c r="AG202" s="4">
        <v>2.0316949290111694E9</v>
      </c>
      <c r="AH202" s="4">
        <v>2.1000103470262644E9</v>
      </c>
      <c r="AI202" s="4">
        <v>2.35114769857837E9</v>
      </c>
      <c r="AJ202" s="4">
        <v>2.5005068414018006E9</v>
      </c>
      <c r="AK202" s="4">
        <v>2.742975755640446E9</v>
      </c>
      <c r="AL202" s="4">
        <v>2.9079930807025847E9</v>
      </c>
      <c r="AM202" s="4">
        <v>3.42602222681851E9</v>
      </c>
      <c r="AN202" s="4">
        <v>3.7168336025178947E9</v>
      </c>
      <c r="AO202" s="4">
        <v>3.978702294718358E9</v>
      </c>
      <c r="AP202" s="4">
        <v>3.9856364243125896E9</v>
      </c>
      <c r="AQ202" s="4">
        <v>3.413029052478281E9</v>
      </c>
      <c r="AR202" s="4">
        <v>3.7543595983295784E9</v>
      </c>
      <c r="AS202" s="4">
        <v>3.4449219467691264E9</v>
      </c>
      <c r="AT202" s="4">
        <v>3.395627454744119E9</v>
      </c>
      <c r="AU202" s="4">
        <v>3.564053859657984E9</v>
      </c>
      <c r="AV202" s="4">
        <v>4.178053060696341E9</v>
      </c>
      <c r="AW202" s="4">
        <v>4.818328883275589E9</v>
      </c>
      <c r="AX202" s="4">
        <v>5.329582188202395E9</v>
      </c>
      <c r="AY202" s="4">
        <v>5.613654035007355E9</v>
      </c>
      <c r="AZ202" s="4">
        <v>6.192507684068999E9</v>
      </c>
      <c r="BA202" s="4">
        <v>6.609313685018548E9</v>
      </c>
      <c r="BB202" s="4">
        <v>5.916221183876312E9</v>
      </c>
      <c r="BC202" s="4">
        <v>6.566824402180967E9</v>
      </c>
      <c r="BD202" s="4">
        <v>7.713434654210943E9</v>
      </c>
      <c r="BE202" s="4">
        <v>8.187035163226417E9</v>
      </c>
      <c r="BF202" s="4">
        <v>8.498098714239329E9</v>
      </c>
      <c r="BG202" s="4">
        <v>9.226348805808546E9</v>
      </c>
      <c r="BH202" s="4">
        <v>9.019943659004755E9</v>
      </c>
      <c r="BI202" s="4">
        <v>9.453367093789276E9</v>
      </c>
      <c r="BJ202" s="4">
        <v>1.0213198744518122E10</v>
      </c>
      <c r="BK202" s="4">
        <v>1.0648756157993597E10</v>
      </c>
      <c r="BL202" s="4">
        <v>1.0637424277521944E10</v>
      </c>
      <c r="BM202" s="4">
        <v>9.170736596477268E9</v>
      </c>
    </row>
    <row r="203" ht="12.75" customHeight="1">
      <c r="A203" s="4" t="s">
        <v>839</v>
      </c>
      <c r="B203" s="4" t="s">
        <v>840</v>
      </c>
      <c r="C203" s="4" t="s">
        <v>445</v>
      </c>
      <c r="D203" s="4" t="s">
        <v>446</v>
      </c>
      <c r="E203" s="4">
        <v>1.0463322238739279E12</v>
      </c>
      <c r="F203" s="4">
        <v>1.106297047932926E12</v>
      </c>
      <c r="G203" s="4">
        <v>1.1945187264982927E12</v>
      </c>
      <c r="H203" s="4">
        <v>1.2867133968931155E12</v>
      </c>
      <c r="I203" s="4">
        <v>1.4038248145718203E12</v>
      </c>
      <c r="J203" s="4">
        <v>1.5252245657253276E12</v>
      </c>
      <c r="K203" s="4">
        <v>1.672966281754219E12</v>
      </c>
      <c r="L203" s="4">
        <v>1.795895375018828E12</v>
      </c>
      <c r="M203" s="4">
        <v>1.947967064072046E12</v>
      </c>
      <c r="N203" s="4">
        <v>2.1418764053380837E12</v>
      </c>
      <c r="O203" s="4">
        <v>2.338904873088652E12</v>
      </c>
      <c r="P203" s="4">
        <v>2.593220311847221E12</v>
      </c>
      <c r="Q203" s="4">
        <v>3.008225161321953E12</v>
      </c>
      <c r="R203" s="4">
        <v>3.631999239239831E12</v>
      </c>
      <c r="S203" s="4">
        <v>4.056157566762023E12</v>
      </c>
      <c r="T203" s="4">
        <v>4.544828267736272E12</v>
      </c>
      <c r="U203" s="4">
        <v>4.931701506582471E12</v>
      </c>
      <c r="V203" s="4">
        <v>5.575613161952614E12</v>
      </c>
      <c r="W203" s="4">
        <v>6.699543007604227E12</v>
      </c>
      <c r="X203" s="4">
        <v>7.702798684686732E12</v>
      </c>
      <c r="Y203" s="4">
        <v>8.529692427301196E12</v>
      </c>
      <c r="Z203" s="4">
        <v>8.626038602052937E12</v>
      </c>
      <c r="AA203" s="4">
        <v>8.588187250289124E12</v>
      </c>
      <c r="AB203" s="4">
        <v>8.912666875066771E12</v>
      </c>
      <c r="AC203" s="4">
        <v>9.314263461784764E12</v>
      </c>
      <c r="AD203" s="4">
        <v>9.807882089555506E12</v>
      </c>
      <c r="AE203" s="4">
        <v>1.1984015066026242E13</v>
      </c>
      <c r="AF203" s="4">
        <v>1.3894911665053748E13</v>
      </c>
      <c r="AG203" s="4">
        <v>1.5652599177129783E13</v>
      </c>
      <c r="AH203" s="4">
        <v>1.6347923949949586E13</v>
      </c>
      <c r="AI203" s="4">
        <v>1.8350033992484633E13</v>
      </c>
      <c r="AJ203" s="4">
        <v>1.937576015211323E13</v>
      </c>
      <c r="AK203" s="4">
        <v>2.0806448564406164E13</v>
      </c>
      <c r="AL203" s="4">
        <v>2.0946888231803824E13</v>
      </c>
      <c r="AM203" s="4">
        <v>2.2431285438898246E13</v>
      </c>
      <c r="AN203" s="4">
        <v>2.487534171831534E13</v>
      </c>
      <c r="AO203" s="4">
        <v>2.4999232594060035E13</v>
      </c>
      <c r="AP203" s="4">
        <v>2.4520554968206887E13</v>
      </c>
      <c r="AQ203" s="4">
        <v>2.463949750637734E13</v>
      </c>
      <c r="AR203" s="4">
        <v>2.5862526638965793E13</v>
      </c>
      <c r="AS203" s="4">
        <v>2.6294186756224707E13</v>
      </c>
      <c r="AT203" s="4">
        <v>2.605331612915045E13</v>
      </c>
      <c r="AU203" s="4">
        <v>2.7167091609748984E13</v>
      </c>
      <c r="AV203" s="4">
        <v>3.04725189939018E13</v>
      </c>
      <c r="AW203" s="4">
        <v>3.3857505694163848E13</v>
      </c>
      <c r="AX203" s="4">
        <v>3.564419926979343E13</v>
      </c>
      <c r="AY203" s="4">
        <v>3.751868525283944E13</v>
      </c>
      <c r="AZ203" s="4">
        <v>4.093986051008898E13</v>
      </c>
      <c r="BA203" s="4">
        <v>4.327911815707112E13</v>
      </c>
      <c r="BB203" s="4">
        <v>4.078705533821821E13</v>
      </c>
      <c r="BC203" s="4">
        <v>4.255072929592642E13</v>
      </c>
      <c r="BD203" s="4">
        <v>4.568593111983308E13</v>
      </c>
      <c r="BE203" s="4">
        <v>4.564102493144683E13</v>
      </c>
      <c r="BF203" s="4">
        <v>4.6101860324218234E13</v>
      </c>
      <c r="BG203" s="4">
        <v>4.7060942290187016E13</v>
      </c>
      <c r="BH203" s="4">
        <v>4.455805112112822E13</v>
      </c>
      <c r="BI203" s="4">
        <v>4.555170973319319E13</v>
      </c>
      <c r="BJ203" s="4">
        <v>4.7483868055092805E13</v>
      </c>
      <c r="BK203" s="4">
        <v>5.034539790861318E13</v>
      </c>
      <c r="BL203" s="4">
        <v>5.079525952373991E13</v>
      </c>
      <c r="BM203" s="4">
        <v>4.930810449276153E13</v>
      </c>
    </row>
    <row r="204" ht="12.75" customHeight="1">
      <c r="A204" s="4" t="s">
        <v>841</v>
      </c>
      <c r="B204" s="4" t="s">
        <v>842</v>
      </c>
      <c r="C204" s="4" t="s">
        <v>445</v>
      </c>
      <c r="D204" s="4" t="s">
        <v>446</v>
      </c>
      <c r="J204" s="4">
        <v>1.7653458960338852E8</v>
      </c>
      <c r="K204" s="4">
        <v>2.1565945501730177E8</v>
      </c>
      <c r="L204" s="4">
        <v>2.2098436912915015E8</v>
      </c>
      <c r="M204" s="4">
        <v>2.5959007629300085E8</v>
      </c>
      <c r="N204" s="4">
        <v>2.4294377686229914E8</v>
      </c>
      <c r="O204" s="4">
        <v>2.540359992171968E8</v>
      </c>
      <c r="P204" s="4">
        <v>2.966134968732691E8</v>
      </c>
      <c r="Q204" s="4">
        <v>3.2584325466712266E8</v>
      </c>
      <c r="R204" s="4">
        <v>4.312541030464766E8</v>
      </c>
      <c r="S204" s="4">
        <v>5.553379856829913E8</v>
      </c>
      <c r="T204" s="4">
        <v>6.903197549111924E8</v>
      </c>
      <c r="U204" s="4">
        <v>7.322861433429102E8</v>
      </c>
      <c r="V204" s="4">
        <v>7.931931874155699E8</v>
      </c>
      <c r="W204" s="4">
        <v>1.0055732942076297E9</v>
      </c>
      <c r="X204" s="4">
        <v>1.2150317752679532E9</v>
      </c>
      <c r="Y204" s="4">
        <v>1.3621515236899333E9</v>
      </c>
      <c r="Z204" s="4">
        <v>1.2799728663817177E9</v>
      </c>
      <c r="AA204" s="4">
        <v>1.2864626426369748E9</v>
      </c>
      <c r="AB204" s="4">
        <v>1.335895286391797E9</v>
      </c>
      <c r="AC204" s="4">
        <v>1.3789914033788133E9</v>
      </c>
      <c r="AD204" s="4">
        <v>1.5072307788992124E9</v>
      </c>
      <c r="AE204" s="4">
        <v>2.301514717298065E9</v>
      </c>
      <c r="AF204" s="4">
        <v>2.5431991483892965E9</v>
      </c>
      <c r="AG204" s="4">
        <v>2.68747282962988E9</v>
      </c>
      <c r="AH204" s="4">
        <v>2.636461517105197E9</v>
      </c>
      <c r="AI204" s="4">
        <v>3.1812063048154917E9</v>
      </c>
      <c r="AJ204" s="4">
        <v>3.2673676098952813E9</v>
      </c>
      <c r="AK204" s="4">
        <v>3.5582151102480865E9</v>
      </c>
      <c r="AL204" s="4">
        <v>3.694600399892248E9</v>
      </c>
      <c r="AM204" s="4">
        <v>3.522272321407664E9</v>
      </c>
      <c r="AN204" s="4">
        <v>3.9823748459270854E9</v>
      </c>
      <c r="AO204" s="4">
        <v>3.954696873748918E9</v>
      </c>
      <c r="AP204" s="4">
        <v>3.5670625118729267E9</v>
      </c>
      <c r="AQ204" s="4">
        <v>3.7751607973892775E9</v>
      </c>
      <c r="AR204" s="4">
        <v>3.797016068696881E9</v>
      </c>
      <c r="AS204" s="4">
        <v>3.4475431379414983E9</v>
      </c>
    </row>
    <row r="205" ht="12.75" customHeight="1">
      <c r="A205" s="4" t="s">
        <v>843</v>
      </c>
      <c r="B205" s="4" t="s">
        <v>844</v>
      </c>
      <c r="C205" s="4" t="s">
        <v>445</v>
      </c>
      <c r="D205" s="4" t="s">
        <v>446</v>
      </c>
      <c r="O205" s="4">
        <v>3.017913017913018E8</v>
      </c>
      <c r="P205" s="4">
        <v>3.877000842459983E8</v>
      </c>
      <c r="Q205" s="4">
        <v>5.1025994072047424E8</v>
      </c>
      <c r="R205" s="4">
        <v>7.938843680404373E8</v>
      </c>
      <c r="S205" s="4">
        <v>2.401403227440847E9</v>
      </c>
      <c r="T205" s="4">
        <v>2.5127840333782787E9</v>
      </c>
      <c r="U205" s="4">
        <v>3.284301332189534E9</v>
      </c>
      <c r="V205" s="4">
        <v>3.6175801717605457E9</v>
      </c>
      <c r="W205" s="4">
        <v>4.052000412700869E9</v>
      </c>
      <c r="X205" s="4">
        <v>5.633000318024011E9</v>
      </c>
      <c r="Y205" s="4">
        <v>7.829094613070823E9</v>
      </c>
      <c r="Z205" s="4">
        <v>8.661263763736263E9</v>
      </c>
      <c r="AA205" s="4">
        <v>7.596703214285714E9</v>
      </c>
      <c r="AB205" s="4">
        <v>6.467582307692307E9</v>
      </c>
      <c r="AC205" s="4">
        <v>6.704395824175824E9</v>
      </c>
      <c r="AD205" s="4">
        <v>6.153296456043956E9</v>
      </c>
      <c r="AE205" s="4">
        <v>5.05302195054945E9</v>
      </c>
      <c r="AF205" s="4">
        <v>5.446428681318681E9</v>
      </c>
      <c r="AG205" s="4">
        <v>6.038187032967032E9</v>
      </c>
      <c r="AH205" s="4">
        <v>6.487912087912087E9</v>
      </c>
      <c r="AI205" s="4">
        <v>7.360439423076922E9</v>
      </c>
      <c r="AJ205" s="4">
        <v>6.883516483516483E9</v>
      </c>
      <c r="AK205" s="4">
        <v>7.646153983516483E9</v>
      </c>
      <c r="AL205" s="4">
        <v>7.156593653846153E9</v>
      </c>
      <c r="AM205" s="4">
        <v>7.374450769230769E9</v>
      </c>
      <c r="AN205" s="4">
        <v>8.137911978021977E9</v>
      </c>
      <c r="AO205" s="4">
        <v>9.059340384615385E9</v>
      </c>
      <c r="AP205" s="4">
        <v>1.1297802115384615E10</v>
      </c>
      <c r="AQ205" s="4">
        <v>1.0255495027472527E10</v>
      </c>
      <c r="AR205" s="4">
        <v>1.2393131868131868E10</v>
      </c>
      <c r="AS205" s="4">
        <v>1.775989010989011E10</v>
      </c>
      <c r="AT205" s="4">
        <v>1.7538461538461536E10</v>
      </c>
      <c r="AU205" s="4">
        <v>1.9363736263736263E10</v>
      </c>
      <c r="AV205" s="4">
        <v>2.3533791208791206E10</v>
      </c>
      <c r="AW205" s="4">
        <v>3.1734065934065933E10</v>
      </c>
      <c r="AX205" s="4">
        <v>4.453049450549451E10</v>
      </c>
      <c r="AY205" s="4">
        <v>6.088214285714285E10</v>
      </c>
      <c r="AZ205" s="4">
        <v>7.97120879120879E10</v>
      </c>
      <c r="BA205" s="4">
        <v>1.1527005494505495E11</v>
      </c>
      <c r="BB205" s="4">
        <v>9.779835164835164E10</v>
      </c>
      <c r="BC205" s="4">
        <v>1.2512230634615384E11</v>
      </c>
      <c r="BD205" s="4">
        <v>1.6777526861403708E11</v>
      </c>
      <c r="BE205" s="4">
        <v>1.868335023621283E11</v>
      </c>
      <c r="BF205" s="4">
        <v>1.987276429792967E11</v>
      </c>
      <c r="BG205" s="4">
        <v>2.0622459856462387E11</v>
      </c>
      <c r="BH205" s="4">
        <v>1.617399555777478E11</v>
      </c>
      <c r="BI205" s="4">
        <v>1.5173218185711346E11</v>
      </c>
      <c r="BJ205" s="4">
        <v>1.610991222153066E11</v>
      </c>
      <c r="BK205" s="4">
        <v>1.8333495381320877E11</v>
      </c>
      <c r="BL205" s="4">
        <v>1.7583755099618515E11</v>
      </c>
      <c r="BM205" s="4">
        <v>1.46373588866511E11</v>
      </c>
    </row>
    <row r="206" ht="12.75" customHeight="1">
      <c r="A206" s="4" t="s">
        <v>845</v>
      </c>
      <c r="B206" s="4" t="s">
        <v>846</v>
      </c>
      <c r="C206" s="4" t="s">
        <v>445</v>
      </c>
      <c r="D206" s="4" t="s">
        <v>446</v>
      </c>
      <c r="AF206" s="4">
        <v>3.841363636363636E10</v>
      </c>
      <c r="AG206" s="4">
        <v>4.080952380952381E10</v>
      </c>
      <c r="AH206" s="4">
        <v>4.210526315789474E10</v>
      </c>
      <c r="AI206" s="4">
        <v>3.8995454545454544E10</v>
      </c>
      <c r="AJ206" s="4">
        <v>2.8998684210526318E10</v>
      </c>
      <c r="AK206" s="4">
        <v>2.5121666666666668E10</v>
      </c>
      <c r="AL206" s="4">
        <v>2.6362894736842106E10</v>
      </c>
      <c r="AM206" s="4">
        <v>3.0074440483383686E10</v>
      </c>
      <c r="AN206" s="4">
        <v>3.743531726512543E10</v>
      </c>
      <c r="AO206" s="4">
        <v>3.6937074278300354E10</v>
      </c>
      <c r="AP206" s="4">
        <v>3.557491629464286E10</v>
      </c>
      <c r="AQ206" s="4">
        <v>4.169411897251014E10</v>
      </c>
      <c r="AR206" s="4">
        <v>3.5952781582208305E10</v>
      </c>
      <c r="AS206" s="4">
        <v>3.725325901699756E10</v>
      </c>
      <c r="AT206" s="4">
        <v>4.039482467912322E10</v>
      </c>
      <c r="AU206" s="4">
        <v>4.6066101951293304E10</v>
      </c>
      <c r="AV206" s="4">
        <v>5.780650602409639E10</v>
      </c>
      <c r="AW206" s="4">
        <v>7.497266905659221E10</v>
      </c>
      <c r="AX206" s="4">
        <v>9.845279198270241E10</v>
      </c>
      <c r="AY206" s="4">
        <v>1.2202299750800996E11</v>
      </c>
      <c r="AZ206" s="4">
        <v>1.7458520280523315E11</v>
      </c>
      <c r="BA206" s="4">
        <v>2.143136289650244E11</v>
      </c>
      <c r="BB206" s="4">
        <v>1.7410369593021347E11</v>
      </c>
      <c r="BC206" s="4">
        <v>1.6630935523458887E11</v>
      </c>
      <c r="BD206" s="4">
        <v>1.8332674014301648E11</v>
      </c>
      <c r="BE206" s="4">
        <v>1.706358053168791E11</v>
      </c>
      <c r="BF206" s="4">
        <v>1.908013461942967E11</v>
      </c>
      <c r="BG206" s="4">
        <v>1.9995936343007285E11</v>
      </c>
      <c r="BH206" s="4">
        <v>1.7772921087450385E11</v>
      </c>
      <c r="BI206" s="4">
        <v>1.8812881848640128E11</v>
      </c>
      <c r="BJ206" s="4">
        <v>2.1169542257865515E11</v>
      </c>
      <c r="BK206" s="4">
        <v>2.414574030850416E11</v>
      </c>
      <c r="BL206" s="4">
        <v>2.496968545741995E11</v>
      </c>
      <c r="BM206" s="4">
        <v>2.4871555136663525E11</v>
      </c>
    </row>
    <row r="207" ht="12.75" customHeight="1">
      <c r="A207" s="4" t="s">
        <v>847</v>
      </c>
      <c r="B207" s="4" t="s">
        <v>848</v>
      </c>
      <c r="C207" s="4" t="s">
        <v>445</v>
      </c>
      <c r="D207" s="4" t="s">
        <v>446</v>
      </c>
      <c r="AG207" s="4">
        <v>5.547134551495016E11</v>
      </c>
      <c r="AH207" s="4">
        <v>5.065001739602692E11</v>
      </c>
      <c r="AI207" s="4">
        <v>5.168142740219559E11</v>
      </c>
      <c r="AJ207" s="4">
        <v>5.1796296296296295E11</v>
      </c>
      <c r="AK207" s="4">
        <v>4.602905569007264E11</v>
      </c>
      <c r="AL207" s="4">
        <v>4.3508371385083716E11</v>
      </c>
      <c r="AM207" s="4">
        <v>3.950773012484637E11</v>
      </c>
      <c r="AN207" s="4">
        <v>3.955371857348544E11</v>
      </c>
      <c r="AO207" s="4">
        <v>3.9172489074449817E11</v>
      </c>
      <c r="AP207" s="4">
        <v>4.0492895419187555E11</v>
      </c>
      <c r="AQ207" s="4">
        <v>2.7095548686244205E11</v>
      </c>
      <c r="AR207" s="4">
        <v>1.959071283509342E11</v>
      </c>
      <c r="AS207" s="4">
        <v>2.5971014219694278E11</v>
      </c>
      <c r="AT207" s="4">
        <v>3.066020706205005E11</v>
      </c>
      <c r="AU207" s="4">
        <v>3.454704944178628E11</v>
      </c>
      <c r="AV207" s="4">
        <v>4.303477707317868E11</v>
      </c>
      <c r="AW207" s="4">
        <v>5.910166907427976E11</v>
      </c>
      <c r="AX207" s="4">
        <v>7.640171079923915E11</v>
      </c>
      <c r="AY207" s="4">
        <v>9.899305422786952E11</v>
      </c>
      <c r="AZ207" s="4">
        <v>1.2997057648236177E12</v>
      </c>
      <c r="BA207" s="4">
        <v>1.6608463876247842E12</v>
      </c>
      <c r="BB207" s="4">
        <v>1.2226442822018625E12</v>
      </c>
      <c r="BC207" s="4">
        <v>1.5249174684420063E12</v>
      </c>
      <c r="BD207" s="4">
        <v>2.0459256082743691E12</v>
      </c>
      <c r="BE207" s="4">
        <v>2.2082957736431494E12</v>
      </c>
      <c r="BF207" s="4">
        <v>2.2924732466210806E12</v>
      </c>
      <c r="BG207" s="4">
        <v>2.0592419654908254E12</v>
      </c>
      <c r="BH207" s="4">
        <v>1.363481063446766E12</v>
      </c>
      <c r="BI207" s="4">
        <v>1.2767869792218135E12</v>
      </c>
      <c r="BJ207" s="4">
        <v>1.5741993870708982E12</v>
      </c>
      <c r="BK207" s="4">
        <v>1.6573288657099863E12</v>
      </c>
      <c r="BL207" s="4">
        <v>1.6874485254666135E12</v>
      </c>
      <c r="BM207" s="4">
        <v>1.4834977848676025E12</v>
      </c>
    </row>
    <row r="208" ht="12.75" customHeight="1">
      <c r="A208" s="4" t="s">
        <v>849</v>
      </c>
      <c r="B208" s="4" t="s">
        <v>850</v>
      </c>
      <c r="C208" s="4" t="s">
        <v>445</v>
      </c>
      <c r="D208" s="4" t="s">
        <v>446</v>
      </c>
      <c r="E208" s="4">
        <v>1.19000024E8</v>
      </c>
      <c r="F208" s="4">
        <v>1.22000016E8</v>
      </c>
      <c r="G208" s="4">
        <v>1.25000008E8</v>
      </c>
      <c r="H208" s="4">
        <v>1.28E8</v>
      </c>
      <c r="I208" s="4">
        <v>1.29999994E8</v>
      </c>
      <c r="J208" s="4">
        <v>1.4879998E8</v>
      </c>
      <c r="K208" s="4">
        <v>1.2452570285714285E8</v>
      </c>
      <c r="L208" s="4">
        <v>1.59560018E8</v>
      </c>
      <c r="M208" s="4">
        <v>1.72200018E8</v>
      </c>
      <c r="N208" s="4">
        <v>1.88700037E8</v>
      </c>
      <c r="O208" s="4">
        <v>2.19900006E8</v>
      </c>
      <c r="P208" s="4">
        <v>2.229525781963808E8</v>
      </c>
      <c r="Q208" s="4">
        <v>2.4645783833668095E8</v>
      </c>
      <c r="R208" s="4">
        <v>2.9074615714592123E8</v>
      </c>
      <c r="S208" s="4">
        <v>3.0845842318385434E8</v>
      </c>
      <c r="T208" s="4">
        <v>5.718632957401224E8</v>
      </c>
      <c r="U208" s="4">
        <v>6.377541621010944E8</v>
      </c>
      <c r="V208" s="4">
        <v>7.466505585546895E8</v>
      </c>
      <c r="W208" s="4">
        <v>9.057091472701896E8</v>
      </c>
      <c r="X208" s="4">
        <v>1.1093462205288455E9</v>
      </c>
      <c r="Y208" s="4">
        <v>1.2547653499318528E9</v>
      </c>
      <c r="Z208" s="4">
        <v>1.4070626076321445E9</v>
      </c>
      <c r="AA208" s="4">
        <v>1.4072426402321084E9</v>
      </c>
      <c r="AB208" s="4">
        <v>1.4796881258852017E9</v>
      </c>
      <c r="AC208" s="4">
        <v>1.5874129572226286E9</v>
      </c>
      <c r="AD208" s="4">
        <v>1.71562583917973E9</v>
      </c>
      <c r="AE208" s="4">
        <v>1.94471106130888E9</v>
      </c>
      <c r="AF208" s="4">
        <v>2.157434025164673E9</v>
      </c>
      <c r="AG208" s="4">
        <v>2.3954938775136466E9</v>
      </c>
      <c r="AH208" s="4">
        <v>2.405021932899974E9</v>
      </c>
      <c r="AI208" s="4">
        <v>2.550185618147737E9</v>
      </c>
      <c r="AJ208" s="4">
        <v>1.9116009697661154E9</v>
      </c>
      <c r="AK208" s="4">
        <v>2.029026704027069E9</v>
      </c>
      <c r="AL208" s="4">
        <v>1.9715259988768487E9</v>
      </c>
      <c r="AM208" s="4">
        <v>7.536363704545455E8</v>
      </c>
      <c r="AN208" s="4">
        <v>1.2935350109446747E9</v>
      </c>
      <c r="AO208" s="4">
        <v>1.382334879408122E9</v>
      </c>
      <c r="AP208" s="4">
        <v>1.8515583017001967E9</v>
      </c>
      <c r="AQ208" s="4">
        <v>1.9893434952184355E9</v>
      </c>
      <c r="AR208" s="4">
        <v>2.1556594126103973E9</v>
      </c>
      <c r="AS208" s="4">
        <v>2.067528500406214E9</v>
      </c>
      <c r="AT208" s="4">
        <v>1.9654445148997083E9</v>
      </c>
      <c r="AU208" s="4">
        <v>1.9647799207851143E9</v>
      </c>
      <c r="AV208" s="4">
        <v>2.137093489319359E9</v>
      </c>
      <c r="AW208" s="4">
        <v>2.375281626602523E9</v>
      </c>
      <c r="AX208" s="4">
        <v>2.932213574709953E9</v>
      </c>
      <c r="AY208" s="4">
        <v>3.3179514683702664E9</v>
      </c>
      <c r="AZ208" s="4">
        <v>4.0680659286412954E9</v>
      </c>
      <c r="BA208" s="4">
        <v>5.177015141482461E9</v>
      </c>
      <c r="BB208" s="4">
        <v>5.671332137798657E9</v>
      </c>
      <c r="BC208" s="4">
        <v>6.121234528988259E9</v>
      </c>
      <c r="BD208" s="4">
        <v>6.88103826961727E9</v>
      </c>
      <c r="BE208" s="4">
        <v>7.650300319829996E9</v>
      </c>
      <c r="BF208" s="4">
        <v>7.815599502656827E9</v>
      </c>
      <c r="BG208" s="4">
        <v>8.24133251654991E9</v>
      </c>
      <c r="BH208" s="4">
        <v>8.53904844778065E9</v>
      </c>
      <c r="BI208" s="4">
        <v>8.690485823145462E9</v>
      </c>
      <c r="BJ208" s="4">
        <v>9.253098954277685E9</v>
      </c>
      <c r="BK208" s="4">
        <v>9.640280084195723E9</v>
      </c>
      <c r="BL208" s="4">
        <v>1.0355974217373478E10</v>
      </c>
      <c r="BM208" s="4">
        <v>1.0333991891703197E10</v>
      </c>
    </row>
    <row r="209" ht="12.75" customHeight="1">
      <c r="A209" s="4" t="s">
        <v>851</v>
      </c>
      <c r="B209" s="4" t="s">
        <v>852</v>
      </c>
      <c r="C209" s="4" t="s">
        <v>445</v>
      </c>
      <c r="D209" s="4" t="s">
        <v>446</v>
      </c>
      <c r="E209" s="4">
        <v>4.717069960692329E10</v>
      </c>
      <c r="F209" s="4">
        <v>5.033177078081392E10</v>
      </c>
      <c r="G209" s="4">
        <v>5.372151949422693E10</v>
      </c>
      <c r="H209" s="4">
        <v>6.042625539458992E10</v>
      </c>
      <c r="I209" s="4">
        <v>6.917949430412677E10</v>
      </c>
      <c r="J209" s="4">
        <v>7.42965126940871E10</v>
      </c>
      <c r="K209" s="4">
        <v>6.247511695829539E10</v>
      </c>
      <c r="L209" s="4">
        <v>6.873335725307689E10</v>
      </c>
      <c r="M209" s="4">
        <v>7.203981801671501E10</v>
      </c>
      <c r="N209" s="4">
        <v>7.919549014528629E10</v>
      </c>
      <c r="O209" s="4">
        <v>8.573728303965225E10</v>
      </c>
      <c r="P209" s="4">
        <v>9.119587960141837E10</v>
      </c>
      <c r="Q209" s="4">
        <v>9.168052930217445E10</v>
      </c>
      <c r="R209" s="4">
        <v>1.0481250064221977E11</v>
      </c>
      <c r="S209" s="4">
        <v>1.2697225346931381E11</v>
      </c>
      <c r="T209" s="4">
        <v>1.3590783161368289E11</v>
      </c>
      <c r="U209" s="4">
        <v>1.3264780550507553E11</v>
      </c>
      <c r="V209" s="4">
        <v>1.5359983237800092E11</v>
      </c>
      <c r="W209" s="4">
        <v>1.747736639858219E11</v>
      </c>
      <c r="X209" s="4">
        <v>1.9575115505395007E11</v>
      </c>
      <c r="Y209" s="4">
        <v>2.3603216828702356E11</v>
      </c>
      <c r="Z209" s="4">
        <v>2.502136426829928E11</v>
      </c>
      <c r="AA209" s="4">
        <v>2.5886918463276877E11</v>
      </c>
      <c r="AB209" s="4">
        <v>2.7403273275483774E11</v>
      </c>
      <c r="AC209" s="4">
        <v>2.7275783156165884E11</v>
      </c>
      <c r="AD209" s="4">
        <v>2.965989846088413E11</v>
      </c>
      <c r="AE209" s="4">
        <v>3.141280868267832E11</v>
      </c>
      <c r="AF209" s="4">
        <v>3.4879392292163824E11</v>
      </c>
      <c r="AG209" s="4">
        <v>3.747898606881803E11</v>
      </c>
      <c r="AH209" s="4">
        <v>3.782252878125988E11</v>
      </c>
      <c r="AI209" s="4">
        <v>4.071874161267553E11</v>
      </c>
      <c r="AJ209" s="4">
        <v>3.6226260412701385E11</v>
      </c>
      <c r="AK209" s="4">
        <v>3.847335957372618E11</v>
      </c>
      <c r="AL209" s="4">
        <v>3.811001856451854E11</v>
      </c>
      <c r="AM209" s="4">
        <v>4.3232414245839545E11</v>
      </c>
      <c r="AN209" s="4">
        <v>4.798495813011072E11</v>
      </c>
      <c r="AO209" s="4">
        <v>5.2497041971220044E11</v>
      </c>
      <c r="AP209" s="4">
        <v>5.507121236449373E11</v>
      </c>
      <c r="AQ209" s="4">
        <v>5.584245941658195E11</v>
      </c>
      <c r="AR209" s="4">
        <v>5.983239187098282E11</v>
      </c>
      <c r="AS209" s="4">
        <v>6.304290619292281E11</v>
      </c>
      <c r="AT209" s="4">
        <v>6.458702738370634E11</v>
      </c>
      <c r="AU209" s="4">
        <v>6.776274875670854E11</v>
      </c>
      <c r="AV209" s="4">
        <v>7.910027179166741E11</v>
      </c>
      <c r="AW209" s="4">
        <v>9.170893394022521E11</v>
      </c>
      <c r="AX209" s="4">
        <v>1.0505853178639664E12</v>
      </c>
      <c r="AY209" s="4">
        <v>1.196088039743311E12</v>
      </c>
      <c r="AZ209" s="4">
        <v>1.5041934839875598E12</v>
      </c>
      <c r="BA209" s="4">
        <v>1.5274726061901135E12</v>
      </c>
      <c r="BB209" s="4">
        <v>1.683456769133309E12</v>
      </c>
      <c r="BC209" s="4">
        <v>2.0607811959031748E12</v>
      </c>
      <c r="BD209" s="4">
        <v>2.27454548871622E12</v>
      </c>
      <c r="BE209" s="4">
        <v>2.300183795624866E12</v>
      </c>
      <c r="BF209" s="4">
        <v>2.3600234516952026E12</v>
      </c>
      <c r="BG209" s="4">
        <v>2.5845511703218564E12</v>
      </c>
      <c r="BH209" s="4">
        <v>2.70020765723833E12</v>
      </c>
      <c r="BI209" s="4">
        <v>2.9263487799321064E12</v>
      </c>
      <c r="BJ209" s="4">
        <v>3.348219136908605E12</v>
      </c>
      <c r="BK209" s="4">
        <v>3.4368846157131562E12</v>
      </c>
      <c r="BL209" s="4">
        <v>3.596914996945217E12</v>
      </c>
      <c r="BM209" s="4">
        <v>3.35151977052079E12</v>
      </c>
    </row>
    <row r="210" ht="12.75" customHeight="1">
      <c r="A210" s="4" t="s">
        <v>853</v>
      </c>
      <c r="B210" s="4" t="s">
        <v>854</v>
      </c>
      <c r="C210" s="4" t="s">
        <v>445</v>
      </c>
      <c r="D210" s="4" t="s">
        <v>446</v>
      </c>
      <c r="M210" s="4">
        <v>4.187777711111111E9</v>
      </c>
      <c r="N210" s="4">
        <v>4.485777644444445E9</v>
      </c>
      <c r="O210" s="4">
        <v>5.377268848529445E9</v>
      </c>
      <c r="P210" s="4">
        <v>7.184863276545356E9</v>
      </c>
      <c r="Q210" s="4">
        <v>9.6640679296561E9</v>
      </c>
      <c r="R210" s="4">
        <v>1.494749105646053E10</v>
      </c>
      <c r="S210" s="4">
        <v>4.541297190937945E10</v>
      </c>
      <c r="T210" s="4">
        <v>4.677330372089322E10</v>
      </c>
      <c r="U210" s="4">
        <v>6.400562387032267E10</v>
      </c>
      <c r="V210" s="4">
        <v>7.418836350585316E10</v>
      </c>
      <c r="W210" s="4">
        <v>8.026573229258325E10</v>
      </c>
      <c r="X210" s="4">
        <v>1.118597264287375E11</v>
      </c>
      <c r="Y210" s="4">
        <v>1.645416582985959E11</v>
      </c>
      <c r="Z210" s="4">
        <v>1.8429188876719144E11</v>
      </c>
      <c r="AA210" s="4">
        <v>1.532389918688755E11</v>
      </c>
      <c r="AB210" s="4">
        <v>1.2917160202514703E11</v>
      </c>
      <c r="AC210" s="4">
        <v>1.1962491895620943E11</v>
      </c>
      <c r="AD210" s="4">
        <v>1.0389789281097874E11</v>
      </c>
      <c r="AE210" s="4">
        <v>8.696201301055522E10</v>
      </c>
      <c r="AF210" s="4">
        <v>8.569594176004514E10</v>
      </c>
      <c r="AG210" s="4">
        <v>8.825616206897249E10</v>
      </c>
      <c r="AH210" s="4">
        <v>9.534435282369693E10</v>
      </c>
      <c r="AI210" s="4">
        <v>1.1763027180248038E11</v>
      </c>
      <c r="AJ210" s="4">
        <v>1.3222326849132176E11</v>
      </c>
      <c r="AK210" s="4">
        <v>1.3708787666221628E11</v>
      </c>
      <c r="AL210" s="4">
        <v>1.3296790141522029E11</v>
      </c>
      <c r="AM210" s="4">
        <v>1.3517488648865154E11</v>
      </c>
      <c r="AN210" s="4">
        <v>1.4334303634178906E11</v>
      </c>
      <c r="AO210" s="4">
        <v>1.5866239874499332E11</v>
      </c>
      <c r="AP210" s="4">
        <v>1.6596355740987982E11</v>
      </c>
      <c r="AQ210" s="4">
        <v>1.4677549808E11</v>
      </c>
      <c r="AR210" s="4">
        <v>1.6171696E11</v>
      </c>
      <c r="AS210" s="4">
        <v>1.8951492621333334E11</v>
      </c>
      <c r="AT210" s="4">
        <v>1.8413746973333334E11</v>
      </c>
      <c r="AU210" s="4">
        <v>1.8960592024E11</v>
      </c>
      <c r="AV210" s="4">
        <v>2.1580765525333334E11</v>
      </c>
      <c r="AW210" s="4">
        <v>2.5874226304E11</v>
      </c>
      <c r="AX210" s="4">
        <v>3.2845970011475543E11</v>
      </c>
      <c r="AY210" s="4">
        <v>3.7690013572763684E11</v>
      </c>
      <c r="AZ210" s="4">
        <v>4.1596458305537024E11</v>
      </c>
      <c r="BA210" s="4">
        <v>5.1979673864E11</v>
      </c>
      <c r="BB210" s="4">
        <v>4.2909789928E11</v>
      </c>
      <c r="BC210" s="4">
        <v>5.2820733264E11</v>
      </c>
      <c r="BD210" s="4">
        <v>6.712388401066666E11</v>
      </c>
      <c r="BE210" s="4">
        <v>7.3597484336E11</v>
      </c>
      <c r="BF210" s="4">
        <v>7.466471274133334E11</v>
      </c>
      <c r="BG210" s="4">
        <v>7.563503473333334E11</v>
      </c>
      <c r="BH210" s="4">
        <v>6.5426990288E11</v>
      </c>
      <c r="BI210" s="4">
        <v>6.4493554144E11</v>
      </c>
      <c r="BJ210" s="4">
        <v>6.885862442933334E11</v>
      </c>
      <c r="BK210" s="4">
        <v>7.865218315733334E11</v>
      </c>
      <c r="BL210" s="4">
        <v>7.9296683816E11</v>
      </c>
      <c r="BM210" s="4">
        <v>7.001178732492693E11</v>
      </c>
    </row>
    <row r="211" ht="12.75" customHeight="1">
      <c r="A211" s="4" t="s">
        <v>855</v>
      </c>
      <c r="B211" s="4" t="s">
        <v>856</v>
      </c>
      <c r="C211" s="4" t="s">
        <v>445</v>
      </c>
      <c r="D211" s="4" t="s">
        <v>446</v>
      </c>
      <c r="E211" s="4">
        <v>1.3073333333333335E9</v>
      </c>
      <c r="F211" s="4">
        <v>1.4193333333333335E9</v>
      </c>
      <c r="G211" s="4">
        <v>1.5416666666666667E9</v>
      </c>
      <c r="H211" s="4">
        <v>1.5683333333333335E9</v>
      </c>
      <c r="I211" s="4">
        <v>1.6113333333333335E9</v>
      </c>
      <c r="J211" s="4">
        <v>1.6793333333333335E9</v>
      </c>
      <c r="K211" s="4">
        <v>1.7230000000000002E9</v>
      </c>
      <c r="L211" s="4">
        <v>1.8656666666666667E9</v>
      </c>
      <c r="M211" s="4">
        <v>1.947333333333334E9</v>
      </c>
      <c r="N211" s="4">
        <v>2.1443333333333335E9</v>
      </c>
      <c r="O211" s="4">
        <v>2.437666666666667E9</v>
      </c>
      <c r="P211" s="4">
        <v>2.656E9</v>
      </c>
      <c r="Q211" s="4">
        <v>2.8820000000000005E9</v>
      </c>
      <c r="R211" s="4">
        <v>3.571666666666667E9</v>
      </c>
      <c r="S211" s="4">
        <v>4.595E9</v>
      </c>
      <c r="T211" s="4">
        <v>5.598000000000001E9</v>
      </c>
      <c r="U211" s="4">
        <v>6.979333333333334E9</v>
      </c>
      <c r="V211" s="4">
        <v>8.704E9</v>
      </c>
      <c r="W211" s="4">
        <v>7.6705E9</v>
      </c>
      <c r="X211" s="4">
        <v>9.03225E9</v>
      </c>
      <c r="Y211" s="4">
        <v>7.459833333333334E9</v>
      </c>
      <c r="Z211" s="4">
        <v>1.00165E10</v>
      </c>
      <c r="AA211" s="4">
        <v>9.240000000000002E9</v>
      </c>
      <c r="AB211" s="4">
        <v>8.230153846153847E9</v>
      </c>
      <c r="AC211" s="4">
        <v>9.701357142857143E9</v>
      </c>
      <c r="AD211" s="4">
        <v>1.2403733333333334E10</v>
      </c>
      <c r="AE211" s="4">
        <v>1.57690625E10</v>
      </c>
      <c r="AF211" s="4">
        <v>2.0155555555555557E10</v>
      </c>
      <c r="AG211" s="4">
        <v>1.539916666666667E10</v>
      </c>
      <c r="AH211" s="4">
        <v>1.5291507936507936E10</v>
      </c>
      <c r="AI211" s="4">
        <v>1.2408647540983606E10</v>
      </c>
      <c r="AJ211" s="4">
        <v>1.1379222222222223E10</v>
      </c>
      <c r="AK211" s="4">
        <v>7.034219712525667E9</v>
      </c>
      <c r="AL211" s="4">
        <v>8.881785938480854E9</v>
      </c>
      <c r="AM211" s="4">
        <v>1.2794192334254143E10</v>
      </c>
      <c r="AN211" s="4">
        <v>1.3829744878636599E10</v>
      </c>
      <c r="AO211" s="4">
        <v>9.018243044451551E9</v>
      </c>
      <c r="AP211" s="4">
        <v>1.1681494637304054E10</v>
      </c>
      <c r="AQ211" s="4">
        <v>1.125032798804781E10</v>
      </c>
      <c r="AR211" s="4">
        <v>1.068204525836468E10</v>
      </c>
      <c r="AS211" s="4">
        <v>1.2257418326073427E10</v>
      </c>
      <c r="AT211" s="4">
        <v>1.3182979783533049E10</v>
      </c>
      <c r="AU211" s="4">
        <v>1.4803189092704416E10</v>
      </c>
      <c r="AV211" s="4">
        <v>1.7646503525174343E10</v>
      </c>
      <c r="AW211" s="4">
        <v>2.1457470202783916E10</v>
      </c>
      <c r="AX211" s="4">
        <v>2.6524538565740322E10</v>
      </c>
      <c r="AY211" s="4">
        <v>3.582240861155883E10</v>
      </c>
      <c r="AZ211" s="4">
        <v>4.5898948564059326E10</v>
      </c>
      <c r="BA211" s="4">
        <v>5.452658023155679E10</v>
      </c>
      <c r="BB211" s="4">
        <v>4.9957202646410194E10</v>
      </c>
      <c r="BC211" s="4">
        <v>6.563399826539462E10</v>
      </c>
      <c r="BD211" s="4">
        <v>5.7892238677555695E10</v>
      </c>
      <c r="BE211" s="4">
        <v>4.8243204173783775E10</v>
      </c>
      <c r="BF211" s="4">
        <v>5.121534406625665E10</v>
      </c>
      <c r="BG211" s="4">
        <v>6.173130393522034E10</v>
      </c>
      <c r="BH211" s="4">
        <v>6.445852178708026E10</v>
      </c>
      <c r="BI211" s="4">
        <v>5.280406566991244E10</v>
      </c>
      <c r="BJ211" s="4">
        <v>4.501717906909734E10</v>
      </c>
      <c r="BK211" s="4">
        <v>3.452258697000181E10</v>
      </c>
      <c r="BL211" s="4">
        <v>3.225044824945946E10</v>
      </c>
      <c r="BM211" s="4">
        <v>2.611082919040078E10</v>
      </c>
    </row>
    <row r="212" ht="12.75" customHeight="1">
      <c r="A212" s="4" t="s">
        <v>857</v>
      </c>
      <c r="B212" s="4" t="s">
        <v>858</v>
      </c>
      <c r="C212" s="4" t="s">
        <v>445</v>
      </c>
      <c r="D212" s="4" t="s">
        <v>446</v>
      </c>
      <c r="E212" s="4">
        <v>1.0036923745578889E9</v>
      </c>
      <c r="F212" s="4">
        <v>1.0589752655888301E9</v>
      </c>
      <c r="G212" s="4">
        <v>1.0854755734895897E9</v>
      </c>
      <c r="H212" s="4">
        <v>1.1221396372569263E9</v>
      </c>
      <c r="I212" s="4">
        <v>1.1889305677136333E9</v>
      </c>
      <c r="J212" s="4">
        <v>1.2100583960602975E9</v>
      </c>
      <c r="K212" s="4">
        <v>1.2469083737428524E9</v>
      </c>
      <c r="L212" s="4">
        <v>1.246480958513851E9</v>
      </c>
      <c r="M212" s="4">
        <v>1.3093848301907058E9</v>
      </c>
      <c r="N212" s="4">
        <v>1.2452348068954566E9</v>
      </c>
      <c r="O212" s="4">
        <v>1.2974078286095705E9</v>
      </c>
      <c r="P212" s="4">
        <v>1.3395488236685534E9</v>
      </c>
      <c r="Q212" s="4">
        <v>1.6208572771933787E9</v>
      </c>
      <c r="R212" s="4">
        <v>1.8633984483259218E9</v>
      </c>
      <c r="S212" s="4">
        <v>2.0993249498460479E9</v>
      </c>
      <c r="T212" s="4">
        <v>2.830388404878451E9</v>
      </c>
      <c r="U212" s="4">
        <v>2.8697778124100847E9</v>
      </c>
      <c r="V212" s="4">
        <v>2.938046307228941E9</v>
      </c>
      <c r="W212" s="4">
        <v>3.2803543393934126E9</v>
      </c>
      <c r="X212" s="4">
        <v>4.084878667856156E9</v>
      </c>
      <c r="Y212" s="4">
        <v>4.510107330120736E9</v>
      </c>
      <c r="Z212" s="4">
        <v>4.095892072290883E9</v>
      </c>
      <c r="AA212" s="4">
        <v>4.0139508684594607E9</v>
      </c>
      <c r="AB212" s="4">
        <v>3.569356462078957E9</v>
      </c>
      <c r="AC212" s="4">
        <v>3.4851651605753384E9</v>
      </c>
      <c r="AD212" s="4">
        <v>3.8189446030069027E9</v>
      </c>
      <c r="AE212" s="4">
        <v>5.392093507648238E9</v>
      </c>
      <c r="AF212" s="4">
        <v>6.487352282671428E9</v>
      </c>
      <c r="AG212" s="4">
        <v>6.418419798131766E9</v>
      </c>
      <c r="AH212" s="4">
        <v>6.366039352622674E9</v>
      </c>
      <c r="AI212" s="4">
        <v>7.390967034673635E9</v>
      </c>
      <c r="AJ212" s="4">
        <v>7.255210700978955E9</v>
      </c>
      <c r="AK212" s="4">
        <v>7.769817869310647E9</v>
      </c>
      <c r="AL212" s="4">
        <v>7.367985694791615E9</v>
      </c>
      <c r="AM212" s="4">
        <v>5.034588159286116E9</v>
      </c>
      <c r="AN212" s="4">
        <v>6.32634296293447E9</v>
      </c>
      <c r="AO212" s="4">
        <v>6.559712550659522E9</v>
      </c>
      <c r="AP212" s="4">
        <v>6.041478436080425E9</v>
      </c>
      <c r="AQ212" s="4">
        <v>6.5056076333693695E9</v>
      </c>
      <c r="AR212" s="4">
        <v>6.63284774026753E9</v>
      </c>
      <c r="AS212" s="4">
        <v>6.046725378199063E9</v>
      </c>
      <c r="AT212" s="4">
        <v>6.539623162798026E9</v>
      </c>
      <c r="AU212" s="4">
        <v>7.037368538179754E9</v>
      </c>
      <c r="AV212" s="4">
        <v>8.810461468011412E9</v>
      </c>
      <c r="AW212" s="4">
        <v>1.0133399582999899E10</v>
      </c>
      <c r="AX212" s="4">
        <v>1.1069290804091503E10</v>
      </c>
      <c r="AY212" s="4">
        <v>1.1739446873774944E10</v>
      </c>
      <c r="AZ212" s="4">
        <v>1.4005710262357206E10</v>
      </c>
      <c r="BA212" s="4">
        <v>1.685399117690583E10</v>
      </c>
      <c r="BB212" s="4">
        <v>1.6145868284564486E10</v>
      </c>
      <c r="BC212" s="4">
        <v>1.6121314670965288E10</v>
      </c>
      <c r="BD212" s="4">
        <v>1.7814284622171825E10</v>
      </c>
      <c r="BE212" s="4">
        <v>1.76608717259977E10</v>
      </c>
      <c r="BF212" s="4">
        <v>1.8918668644194084E10</v>
      </c>
      <c r="BG212" s="4">
        <v>1.9797254643121227E10</v>
      </c>
      <c r="BH212" s="4">
        <v>1.777476663604594E10</v>
      </c>
      <c r="BI212" s="4">
        <v>1.904031281513371E10</v>
      </c>
      <c r="BJ212" s="4">
        <v>2.0996564751599354E10</v>
      </c>
      <c r="BK212" s="4">
        <v>2.3116699808172344E10</v>
      </c>
      <c r="BL212" s="4">
        <v>2.330621374236019E10</v>
      </c>
      <c r="BM212" s="4">
        <v>2.491090423585702E10</v>
      </c>
    </row>
    <row r="213" ht="12.75" customHeight="1">
      <c r="A213" s="4" t="s">
        <v>859</v>
      </c>
      <c r="B213" s="4" t="s">
        <v>860</v>
      </c>
      <c r="C213" s="4" t="s">
        <v>445</v>
      </c>
      <c r="D213" s="4" t="s">
        <v>446</v>
      </c>
      <c r="E213" s="4">
        <v>7.047563047171044E8</v>
      </c>
      <c r="F213" s="4">
        <v>7.646347837449367E8</v>
      </c>
      <c r="G213" s="4">
        <v>8.262446099568797E8</v>
      </c>
      <c r="H213" s="4">
        <v>9.176140075787274E8</v>
      </c>
      <c r="I213" s="4">
        <v>8.941591532732263E8</v>
      </c>
      <c r="J213" s="4">
        <v>9.746504638703777E8</v>
      </c>
      <c r="K213" s="4">
        <v>1.0964327714621718E9</v>
      </c>
      <c r="L213" s="4">
        <v>1.238043904351235E9</v>
      </c>
      <c r="M213" s="4">
        <v>1.4257154057232459E9</v>
      </c>
      <c r="N213" s="4">
        <v>1.6599046125702338E9</v>
      </c>
      <c r="O213" s="4">
        <v>1.9205866980269177E9</v>
      </c>
      <c r="P213" s="4">
        <v>2.2637854436168823E9</v>
      </c>
      <c r="Q213" s="4">
        <v>2.721440980758514E9</v>
      </c>
      <c r="R213" s="4">
        <v>3.6962133333333335E9</v>
      </c>
      <c r="S213" s="4">
        <v>5.221534955644177E9</v>
      </c>
      <c r="T213" s="4">
        <v>5.633673929993024E9</v>
      </c>
      <c r="U213" s="4">
        <v>6.327077974107029E9</v>
      </c>
      <c r="V213" s="4">
        <v>6.618585073660353E9</v>
      </c>
      <c r="W213" s="4">
        <v>7.517176354841354E9</v>
      </c>
      <c r="X213" s="4">
        <v>9.296921723834652E9</v>
      </c>
      <c r="Y213" s="4">
        <v>1.1896256782856619E10</v>
      </c>
      <c r="Z213" s="4">
        <v>1.417522884363908E10</v>
      </c>
      <c r="AA213" s="4">
        <v>1.6084252378473043E10</v>
      </c>
      <c r="AB213" s="4">
        <v>1.778411214953271E10</v>
      </c>
      <c r="AC213" s="4">
        <v>1.9749361097964977E10</v>
      </c>
      <c r="AD213" s="4">
        <v>1.9156532745769066E10</v>
      </c>
      <c r="AE213" s="4">
        <v>1.858674605699741E10</v>
      </c>
      <c r="AF213" s="4">
        <v>2.0919215578212547E10</v>
      </c>
      <c r="AG213" s="4">
        <v>2.5371462488129158E10</v>
      </c>
      <c r="AH213" s="4">
        <v>3.0465364738620552E10</v>
      </c>
      <c r="AI213" s="4">
        <v>3.6144336768702255E10</v>
      </c>
      <c r="AJ213" s="4">
        <v>4.546616497829233E10</v>
      </c>
      <c r="AK213" s="4">
        <v>5.2130263965623085E10</v>
      </c>
      <c r="AL213" s="4">
        <v>6.060347815323679E10</v>
      </c>
      <c r="AM213" s="4">
        <v>7.369084719130548E10</v>
      </c>
      <c r="AN213" s="4">
        <v>8.781099195710455E10</v>
      </c>
      <c r="AO213" s="4">
        <v>9.629588652482271E10</v>
      </c>
      <c r="AP213" s="4">
        <v>1.0012419181034483E11</v>
      </c>
      <c r="AQ213" s="4">
        <v>8.572831022944551E10</v>
      </c>
      <c r="AR213" s="4">
        <v>8.628466076696165E10</v>
      </c>
      <c r="AS213" s="4">
        <v>9.607447795823666E10</v>
      </c>
      <c r="AT213" s="4">
        <v>8.979494334989116E10</v>
      </c>
      <c r="AU213" s="4">
        <v>9.25377527085893E10</v>
      </c>
      <c r="AV213" s="4">
        <v>9.764544828377913E10</v>
      </c>
      <c r="AW213" s="4">
        <v>1.1503549875754349E11</v>
      </c>
      <c r="AX213" s="4">
        <v>1.2780761836097092E11</v>
      </c>
      <c r="AY213" s="4">
        <v>1.4863037321417334E11</v>
      </c>
      <c r="AZ213" s="4">
        <v>1.809419414770088E11</v>
      </c>
      <c r="BA213" s="4">
        <v>1.9361198671284186E11</v>
      </c>
      <c r="BB213" s="4">
        <v>1.941522860089378E11</v>
      </c>
      <c r="BC213" s="4">
        <v>2.3980938760542722E11</v>
      </c>
      <c r="BD213" s="4">
        <v>2.7935116870726666E11</v>
      </c>
      <c r="BE213" s="4">
        <v>2.950872209330239E11</v>
      </c>
      <c r="BF213" s="4">
        <v>3.075763605849916E11</v>
      </c>
      <c r="BG213" s="4">
        <v>3.1485115618341095E11</v>
      </c>
      <c r="BH213" s="4">
        <v>3.080041460576084E11</v>
      </c>
      <c r="BI213" s="4">
        <v>3.187638074556641E11</v>
      </c>
      <c r="BJ213" s="4">
        <v>3.4333775074226953E11</v>
      </c>
      <c r="BK213" s="4">
        <v>3.759815391459075E11</v>
      </c>
      <c r="BL213" s="4">
        <v>3.743863069931095E11</v>
      </c>
      <c r="BM213" s="4">
        <v>3.399984779299848E11</v>
      </c>
    </row>
    <row r="214" ht="12.75" customHeight="1">
      <c r="A214" s="4" t="s">
        <v>861</v>
      </c>
      <c r="B214" s="4" t="s">
        <v>862</v>
      </c>
      <c r="C214" s="4" t="s">
        <v>445</v>
      </c>
      <c r="D214" s="4" t="s">
        <v>446</v>
      </c>
      <c r="L214" s="4">
        <v>2.5203524032563843E7</v>
      </c>
      <c r="M214" s="4">
        <v>2.8084252758274823E7</v>
      </c>
      <c r="N214" s="4">
        <v>2.860641139804096E7</v>
      </c>
      <c r="P214" s="4">
        <v>5.005688282138794E7</v>
      </c>
      <c r="Q214" s="4">
        <v>4.060671205063896E7</v>
      </c>
      <c r="R214" s="4">
        <v>5.527210884353741E7</v>
      </c>
      <c r="S214" s="4">
        <v>8.453933228256197E7</v>
      </c>
      <c r="T214" s="4">
        <v>7.461709647859667E7</v>
      </c>
      <c r="U214" s="4">
        <v>8.30991079066357E7</v>
      </c>
      <c r="V214" s="4">
        <v>9.314703925482368E7</v>
      </c>
      <c r="W214" s="4">
        <v>1.110220899622296E8</v>
      </c>
      <c r="X214" s="4">
        <v>1.51270207852194E8</v>
      </c>
      <c r="Y214" s="4">
        <v>1.83176669076886E8</v>
      </c>
      <c r="Z214" s="4">
        <v>1.942082279935647E8</v>
      </c>
      <c r="AA214" s="4">
        <v>1.9256513232416847E8</v>
      </c>
      <c r="AB214" s="4">
        <v>1.8109002263625282E8</v>
      </c>
      <c r="AC214" s="4">
        <v>1.8136138808196592E8</v>
      </c>
      <c r="AD214" s="4">
        <v>1.6545110750945437E8</v>
      </c>
      <c r="AE214" s="4">
        <v>1.4757393051966694E8</v>
      </c>
      <c r="AF214" s="4">
        <v>1.5524384765137523E8</v>
      </c>
      <c r="AG214" s="4">
        <v>1.7671068427370948E8</v>
      </c>
      <c r="AH214" s="4">
        <v>1.726844583987441E8</v>
      </c>
      <c r="AI214" s="4">
        <v>2.147263524201202E8</v>
      </c>
      <c r="AJ214" s="4">
        <v>2.2764107853248858E8</v>
      </c>
      <c r="AK214" s="4">
        <v>2.6911649192309004E8</v>
      </c>
      <c r="AL214" s="4">
        <v>3.008438686200082E8</v>
      </c>
      <c r="AM214" s="4">
        <v>4.028680804520873E8</v>
      </c>
      <c r="AN214" s="4">
        <v>4.694794327490531E8</v>
      </c>
      <c r="AO214" s="4">
        <v>5.105989232839839E8</v>
      </c>
      <c r="AP214" s="4">
        <v>5.265140305092954E8</v>
      </c>
      <c r="AQ214" s="4">
        <v>4.5767920923664755E8</v>
      </c>
      <c r="AR214" s="4">
        <v>4.880014881875116E8</v>
      </c>
      <c r="AS214" s="4">
        <v>4.19933580931046E8</v>
      </c>
      <c r="AT214" s="4">
        <v>4.0943539219401294E8</v>
      </c>
      <c r="AU214" s="4">
        <v>3.464319582740635E8</v>
      </c>
      <c r="AV214" s="4">
        <v>3.525226821567034E8</v>
      </c>
      <c r="AW214" s="4">
        <v>3.976111266984649E8</v>
      </c>
      <c r="AX214" s="4">
        <v>4.7689876359579813E8</v>
      </c>
      <c r="AY214" s="4">
        <v>5.38668769301531E8</v>
      </c>
      <c r="AZ214" s="4">
        <v>6.202300052273915E8</v>
      </c>
      <c r="BA214" s="4">
        <v>6.991571909807819E8</v>
      </c>
      <c r="BB214" s="4">
        <v>7.359404096834265E8</v>
      </c>
      <c r="BC214" s="4">
        <v>8.467976935953871E8</v>
      </c>
      <c r="BD214" s="4">
        <v>1.0499522332587386E9</v>
      </c>
      <c r="BE214" s="4">
        <v>1.1909941266043072E9</v>
      </c>
      <c r="BF214" s="4">
        <v>1.284698922227852E9</v>
      </c>
      <c r="BG214" s="4">
        <v>1.3355388933331525E9</v>
      </c>
      <c r="BH214" s="4">
        <v>1.3070615437098057E9</v>
      </c>
      <c r="BI214" s="4">
        <v>1.3785511184922373E9</v>
      </c>
      <c r="BJ214" s="4">
        <v>1.4837589066105433E9</v>
      </c>
      <c r="BK214" s="4">
        <v>1.5745991826469665E9</v>
      </c>
      <c r="BL214" s="4">
        <v>1.5702155773607066E9</v>
      </c>
      <c r="BM214" s="4">
        <v>1.5512455256045E9</v>
      </c>
    </row>
    <row r="215" ht="12.75" customHeight="1">
      <c r="A215" s="4" t="s">
        <v>863</v>
      </c>
      <c r="B215" s="4" t="s">
        <v>864</v>
      </c>
      <c r="C215" s="4" t="s">
        <v>445</v>
      </c>
      <c r="D215" s="4" t="s">
        <v>446</v>
      </c>
      <c r="E215" s="4">
        <v>3.2200947156704026E8</v>
      </c>
      <c r="F215" s="4">
        <v>3.278346805571025E8</v>
      </c>
      <c r="G215" s="4">
        <v>3.427215798176362E8</v>
      </c>
      <c r="H215" s="4">
        <v>3.485469521343678E8</v>
      </c>
      <c r="I215" s="4">
        <v>3.7184811474795556E8</v>
      </c>
      <c r="J215" s="4">
        <v>3.593798562480575E8</v>
      </c>
      <c r="K215" s="4">
        <v>3.754798498080601E8</v>
      </c>
      <c r="L215" s="4">
        <v>3.487953030003852E8</v>
      </c>
      <c r="M215" s="4">
        <v>3.298600919440368E8</v>
      </c>
      <c r="N215" s="4">
        <v>4.086901634760654E8</v>
      </c>
      <c r="O215" s="4">
        <v>4.344103737641495E8</v>
      </c>
      <c r="P215" s="4">
        <v>4.195494250770856E8</v>
      </c>
      <c r="Q215" s="4">
        <v>4.653810899845401E8</v>
      </c>
      <c r="R215" s="4">
        <v>5.752302343870584E8</v>
      </c>
      <c r="S215" s="4">
        <v>6.485906429398885E8</v>
      </c>
      <c r="T215" s="4">
        <v>6.793359011174507E8</v>
      </c>
      <c r="U215" s="4">
        <v>5.948956723338485E8</v>
      </c>
      <c r="V215" s="4">
        <v>6.917777583951155E8</v>
      </c>
      <c r="W215" s="4">
        <v>9.607283389364303E8</v>
      </c>
      <c r="X215" s="4">
        <v>1.1093747220829353E9</v>
      </c>
      <c r="Y215" s="4">
        <v>1.1006858449228423E9</v>
      </c>
      <c r="Z215" s="4">
        <v>1.1148304719178672E9</v>
      </c>
      <c r="AA215" s="4">
        <v>1.2953618859241917E9</v>
      </c>
      <c r="AB215" s="4">
        <v>9.951043053470745E8</v>
      </c>
      <c r="AC215" s="4">
        <v>1.0874718619892826E9</v>
      </c>
      <c r="AD215" s="4">
        <v>8.568904986258342E8</v>
      </c>
      <c r="AE215" s="4">
        <v>4.901814566244097E8</v>
      </c>
      <c r="AF215" s="4">
        <v>7.013076022844303E8</v>
      </c>
      <c r="AG215" s="4">
        <v>1.0550839453773758E9</v>
      </c>
      <c r="AH215" s="4">
        <v>9.329744119171417E8</v>
      </c>
      <c r="AI215" s="4">
        <v>6.496448268004473E8</v>
      </c>
      <c r="AJ215" s="4">
        <v>7.799814589214889E8</v>
      </c>
      <c r="AK215" s="4">
        <v>6.799979975971166E8</v>
      </c>
      <c r="AL215" s="4">
        <v>7.688123348017621E8</v>
      </c>
      <c r="AM215" s="4">
        <v>9.119159706834838E8</v>
      </c>
      <c r="AN215" s="4">
        <v>8.707587394067796E8</v>
      </c>
      <c r="AO215" s="4">
        <v>9.417421527098947E8</v>
      </c>
      <c r="AP215" s="4">
        <v>8.502180336220071E8</v>
      </c>
      <c r="AQ215" s="4">
        <v>6.723759273471477E8</v>
      </c>
      <c r="AR215" s="4">
        <v>6.693847688726305E8</v>
      </c>
      <c r="AS215" s="4">
        <v>6.358740021987478E8</v>
      </c>
      <c r="AT215" s="4">
        <v>1.090467712307731E9</v>
      </c>
      <c r="AU215" s="4">
        <v>1.253340519533111E9</v>
      </c>
      <c r="AV215" s="4">
        <v>1.3858100721921716E9</v>
      </c>
      <c r="AW215" s="4">
        <v>1.4485366308814273E9</v>
      </c>
      <c r="AX215" s="4">
        <v>1.6504943669987497E9</v>
      </c>
      <c r="AY215" s="4">
        <v>1.885112201852778E9</v>
      </c>
      <c r="AZ215" s="4">
        <v>2.158496872857964E9</v>
      </c>
      <c r="BA215" s="4">
        <v>2.5054587050333843E9</v>
      </c>
      <c r="BB215" s="4">
        <v>2.4538998468831687E9</v>
      </c>
      <c r="BC215" s="4">
        <v>2.578026297159125E9</v>
      </c>
      <c r="BD215" s="4">
        <v>2.9425467810454803E9</v>
      </c>
      <c r="BE215" s="4">
        <v>3.8018626113641376E9</v>
      </c>
      <c r="BF215" s="4">
        <v>4.920343194993393E9</v>
      </c>
      <c r="BG215" s="4">
        <v>5.015157815734061E9</v>
      </c>
      <c r="BH215" s="4">
        <v>4.2187238751379037E9</v>
      </c>
      <c r="BI215" s="4">
        <v>3.674794530189564E9</v>
      </c>
      <c r="BJ215" s="4">
        <v>3.739577973239432E9</v>
      </c>
      <c r="BK215" s="4">
        <v>4.0851147942232366E9</v>
      </c>
      <c r="BL215" s="4">
        <v>4.121733705291649E9</v>
      </c>
      <c r="BM215" s="4">
        <v>3.865018882897548E9</v>
      </c>
    </row>
    <row r="216" ht="12.75" customHeight="1">
      <c r="A216" s="4" t="s">
        <v>865</v>
      </c>
      <c r="B216" s="4" t="s">
        <v>866</v>
      </c>
      <c r="C216" s="4" t="s">
        <v>445</v>
      </c>
      <c r="D216" s="4" t="s">
        <v>446</v>
      </c>
      <c r="J216" s="4">
        <v>8.7772E8</v>
      </c>
      <c r="K216" s="4">
        <v>9.2952E8</v>
      </c>
      <c r="L216" s="4">
        <v>9.762E8</v>
      </c>
      <c r="M216" s="4">
        <v>1.0097601E9</v>
      </c>
      <c r="N216" s="4">
        <v>1.0494000000000001E9</v>
      </c>
      <c r="O216" s="4">
        <v>1.13292E9</v>
      </c>
      <c r="P216" s="4">
        <v>1.18612E9</v>
      </c>
      <c r="Q216" s="4">
        <v>1.26372E9</v>
      </c>
      <c r="R216" s="4">
        <v>1.44232E9</v>
      </c>
      <c r="S216" s="4">
        <v>1.66588E9</v>
      </c>
      <c r="T216" s="4">
        <v>1.8841201E9</v>
      </c>
      <c r="U216" s="4">
        <v>2.3282801E9</v>
      </c>
      <c r="V216" s="4">
        <v>2.9416401E9</v>
      </c>
      <c r="W216" s="4">
        <v>3.12796E9</v>
      </c>
      <c r="X216" s="4">
        <v>3.4636399E9</v>
      </c>
      <c r="Y216" s="4">
        <v>3.5739599E9</v>
      </c>
      <c r="Z216" s="4">
        <v>3.4372002E9</v>
      </c>
      <c r="AA216" s="4">
        <v>3.3991891E9</v>
      </c>
      <c r="AB216" s="4">
        <v>3.5063478E9</v>
      </c>
      <c r="AC216" s="4">
        <v>3.6616834E9</v>
      </c>
      <c r="AD216" s="4">
        <v>3.8003686E9</v>
      </c>
      <c r="AE216" s="4">
        <v>3.7716632E9</v>
      </c>
      <c r="AF216" s="4">
        <v>3.9580458E9</v>
      </c>
      <c r="AG216" s="4">
        <v>4.18988E9</v>
      </c>
      <c r="AH216" s="4">
        <v>4.3722153E9</v>
      </c>
      <c r="AI216" s="4">
        <v>4.817542204026731E9</v>
      </c>
      <c r="AJ216" s="4">
        <v>5.2523424E9</v>
      </c>
      <c r="AK216" s="4">
        <v>5.8133993E9</v>
      </c>
      <c r="AL216" s="4">
        <v>6.6802692E9</v>
      </c>
      <c r="AM216" s="4">
        <v>7.679384E9</v>
      </c>
      <c r="AN216" s="4">
        <v>8.9219471E9</v>
      </c>
      <c r="AO216" s="4">
        <v>9.5863278E9</v>
      </c>
      <c r="AP216" s="4">
        <v>1.02217059E10</v>
      </c>
      <c r="AQ216" s="4">
        <v>1.09366699E10</v>
      </c>
      <c r="AR216" s="4">
        <v>1.1284197E10</v>
      </c>
      <c r="AS216" s="4">
        <v>1.17849277E10</v>
      </c>
      <c r="AT216" s="4">
        <v>1.22825336E10</v>
      </c>
      <c r="AU216" s="4">
        <v>1.26641903E10</v>
      </c>
      <c r="AV216" s="4">
        <v>1.32438922E10</v>
      </c>
      <c r="AW216" s="4">
        <v>1.37248109E10</v>
      </c>
      <c r="AX216" s="4">
        <v>1.46980014E10</v>
      </c>
      <c r="AY216" s="4">
        <v>1.59998864E10</v>
      </c>
      <c r="AZ216" s="4">
        <v>1.70117509E10</v>
      </c>
      <c r="BA216" s="4">
        <v>1.798689E10</v>
      </c>
      <c r="BB216" s="4">
        <v>1.760162E10</v>
      </c>
      <c r="BC216" s="4">
        <v>1.844792E10</v>
      </c>
      <c r="BD216" s="4">
        <v>2.028379E10</v>
      </c>
      <c r="BE216" s="4">
        <v>2.138615E10</v>
      </c>
      <c r="BF216" s="4">
        <v>2.199097E10</v>
      </c>
      <c r="BG216" s="4">
        <v>2.259346E10</v>
      </c>
      <c r="BH216" s="4">
        <v>2.343824E10</v>
      </c>
      <c r="BI216" s="4">
        <v>2.419143E10</v>
      </c>
      <c r="BJ216" s="4">
        <v>2.49792E10</v>
      </c>
      <c r="BK216" s="4">
        <v>2.602085E10</v>
      </c>
      <c r="BL216" s="4">
        <v>2.689666E10</v>
      </c>
      <c r="BM216" s="4">
        <v>2.463872E10</v>
      </c>
    </row>
    <row r="217" ht="12.75" customHeight="1">
      <c r="A217" s="4" t="s">
        <v>867</v>
      </c>
      <c r="B217" s="4" t="s">
        <v>868</v>
      </c>
      <c r="C217" s="4" t="s">
        <v>445</v>
      </c>
      <c r="D217" s="4" t="s">
        <v>446</v>
      </c>
      <c r="AR217" s="4">
        <v>1.1090986575751119E9</v>
      </c>
      <c r="AS217" s="4">
        <v>1.0051593882439654E9</v>
      </c>
      <c r="AT217" s="4">
        <v>1.0774134790528233E9</v>
      </c>
      <c r="AU217" s="4">
        <v>1.1682692307692308E9</v>
      </c>
      <c r="AV217" s="4">
        <v>1.464326160815402E9</v>
      </c>
      <c r="AW217" s="4">
        <v>1.72375E9</v>
      </c>
      <c r="AX217" s="4">
        <v>1.785847531401567E9</v>
      </c>
      <c r="AY217" s="4">
        <v>1.908167105758374E9</v>
      </c>
      <c r="AZ217" s="4">
        <v>2.1858746235970435E9</v>
      </c>
      <c r="BA217" s="4">
        <v>2.393437820418925E9</v>
      </c>
      <c r="BB217" s="4">
        <v>2.0561267018616283E9</v>
      </c>
      <c r="BC217" s="4">
        <v>1.8812143709399445E9</v>
      </c>
      <c r="BD217" s="4">
        <v>1.8137527839643652E9</v>
      </c>
      <c r="BE217" s="4">
        <v>1.6047796479506617E9</v>
      </c>
      <c r="BF217" s="4">
        <v>1.6788418116615753E9</v>
      </c>
      <c r="BG217" s="4">
        <v>1.6739736946990833E9</v>
      </c>
      <c r="BH217" s="4">
        <v>1.4193947712102852E9</v>
      </c>
      <c r="BI217" s="4">
        <v>1.4683772721385875E9</v>
      </c>
      <c r="BJ217" s="4">
        <v>1.5286307074979439E9</v>
      </c>
      <c r="BK217" s="4">
        <v>1.6553008725342703E9</v>
      </c>
      <c r="BL217" s="4">
        <v>1.6163696459963503E9</v>
      </c>
    </row>
    <row r="218" ht="12.75" customHeight="1">
      <c r="A218" s="4" t="s">
        <v>869</v>
      </c>
      <c r="B218" s="4" t="s">
        <v>870</v>
      </c>
      <c r="C218" s="4" t="s">
        <v>445</v>
      </c>
      <c r="D218" s="4" t="s">
        <v>446</v>
      </c>
      <c r="E218" s="4">
        <v>1.804599367760253E8</v>
      </c>
      <c r="F218" s="4">
        <v>1.9165991437603426E8</v>
      </c>
      <c r="G218" s="4">
        <v>2.03531927547229E8</v>
      </c>
      <c r="H218" s="4">
        <v>2.1614593594162562E8</v>
      </c>
      <c r="I218" s="4">
        <v>2.2952991266803494E8</v>
      </c>
      <c r="J218" s="4">
        <v>2.4372453317280096E8</v>
      </c>
      <c r="K218" s="4">
        <v>2.5737445575326547E8</v>
      </c>
      <c r="L218" s="4">
        <v>2.71780364837811E8</v>
      </c>
      <c r="M218" s="4">
        <v>2.8671827969032186E8</v>
      </c>
      <c r="N218" s="4">
        <v>3.063572845714286E8</v>
      </c>
      <c r="O218" s="4">
        <v>3.2260000914285713E8</v>
      </c>
      <c r="P218" s="4">
        <v>3.311027421934181E8</v>
      </c>
      <c r="Q218" s="4">
        <v>4.1694243692783767E8</v>
      </c>
      <c r="R218" s="4">
        <v>5.07028428241662E8</v>
      </c>
      <c r="S218" s="4">
        <v>4.675774322478157E8</v>
      </c>
      <c r="T218" s="4">
        <v>7.108502265289912E8</v>
      </c>
      <c r="U218" s="4">
        <v>8.07275808737093E8</v>
      </c>
      <c r="V218" s="4">
        <v>4.9855087304347825E8</v>
      </c>
      <c r="W218" s="4">
        <v>5.649860596685083E8</v>
      </c>
      <c r="X218" s="4">
        <v>5.904198551181102E8</v>
      </c>
      <c r="Y218" s="4">
        <v>6.035926568222091E8</v>
      </c>
      <c r="Z218" s="4">
        <v>6.991122668357642E8</v>
      </c>
      <c r="AA218" s="4">
        <v>7.74419569699066E8</v>
      </c>
      <c r="AB218" s="4">
        <v>7.339013659353542E8</v>
      </c>
      <c r="AC218" s="4">
        <v>7.883072134382352E8</v>
      </c>
      <c r="AD218" s="4">
        <v>8.764046176565007E8</v>
      </c>
      <c r="AE218" s="4">
        <v>9.303187053322015E8</v>
      </c>
      <c r="AF218" s="4">
        <v>1.0097927243977171E9</v>
      </c>
      <c r="AG218" s="4">
        <v>1.0382912844969462E9</v>
      </c>
      <c r="AH218" s="4">
        <v>1.0923929631990004E9</v>
      </c>
      <c r="AI218" s="4">
        <v>9.170442280126789E8</v>
      </c>
      <c r="BF218" s="4">
        <v>3.892402684756117E9</v>
      </c>
      <c r="BG218" s="4">
        <v>3.963532302465496E9</v>
      </c>
      <c r="BH218" s="4">
        <v>4.048860871413228E9</v>
      </c>
      <c r="BI218" s="4">
        <v>4.198485403879188E9</v>
      </c>
      <c r="BJ218" s="4">
        <v>4.508845348327565E9</v>
      </c>
      <c r="BK218" s="4">
        <v>4.72072728320485E9</v>
      </c>
      <c r="BL218" s="4">
        <v>4.942319040698219E9</v>
      </c>
      <c r="BM218" s="4">
        <v>4.9176075822289505E9</v>
      </c>
    </row>
    <row r="219" ht="12.75" customHeight="1">
      <c r="A219" s="4" t="s">
        <v>871</v>
      </c>
      <c r="B219" s="4" t="s">
        <v>872</v>
      </c>
      <c r="C219" s="4" t="s">
        <v>445</v>
      </c>
      <c r="D219" s="4" t="s">
        <v>446</v>
      </c>
      <c r="AN219" s="4">
        <v>1.6832598870056498E10</v>
      </c>
      <c r="AO219" s="4">
        <v>2.181800744878957E10</v>
      </c>
      <c r="AP219" s="4">
        <v>2.5676487999594067E10</v>
      </c>
      <c r="AQ219" s="4">
        <v>1.9457979423376003E10</v>
      </c>
      <c r="AR219" s="4">
        <v>1.9388663551001156E10</v>
      </c>
      <c r="AS219" s="4">
        <v>6.875845986521209E9</v>
      </c>
      <c r="AT219" s="4">
        <v>1.296053872375911E10</v>
      </c>
      <c r="AU219" s="4">
        <v>1.7120906918350328E10</v>
      </c>
      <c r="AV219" s="4">
        <v>2.2482365321765587E10</v>
      </c>
      <c r="AW219" s="4">
        <v>2.6141968161092403E10</v>
      </c>
      <c r="AX219" s="4">
        <v>2.768322595924681E10</v>
      </c>
      <c r="AY219" s="4">
        <v>3.248207036032038E10</v>
      </c>
      <c r="AZ219" s="4">
        <v>4.317099061647292E10</v>
      </c>
      <c r="BA219" s="4">
        <v>5.2194221468500725E10</v>
      </c>
      <c r="BB219" s="4">
        <v>4.51628943809318E10</v>
      </c>
      <c r="BC219" s="4">
        <v>4.181946869182505E10</v>
      </c>
      <c r="BD219" s="4">
        <v>4.9258136128967155E10</v>
      </c>
      <c r="BE219" s="4">
        <v>4.330925292105673E10</v>
      </c>
      <c r="BF219" s="4">
        <v>4.839423947467616E10</v>
      </c>
      <c r="BG219" s="4">
        <v>4.7062206677653946E10</v>
      </c>
      <c r="BH219" s="4">
        <v>3.965595884254775E10</v>
      </c>
      <c r="BI219" s="4">
        <v>4.069264337303274E10</v>
      </c>
      <c r="BJ219" s="4">
        <v>4.417905527988872E10</v>
      </c>
      <c r="BK219" s="4">
        <v>5.064065022146222E10</v>
      </c>
      <c r="BL219" s="4">
        <v>5.147501653212934E10</v>
      </c>
      <c r="BM219" s="4">
        <v>5.2960134078688835E10</v>
      </c>
    </row>
    <row r="220" ht="12.75" customHeight="1">
      <c r="A220" s="4" t="s">
        <v>873</v>
      </c>
      <c r="B220" s="4" t="s">
        <v>874</v>
      </c>
      <c r="C220" s="4" t="s">
        <v>445</v>
      </c>
      <c r="D220" s="4" t="s">
        <v>446</v>
      </c>
      <c r="E220" s="4">
        <v>2.9241261008730267E10</v>
      </c>
      <c r="F220" s="4">
        <v>3.0384230629630703E10</v>
      </c>
      <c r="G220" s="4">
        <v>3.2919570183990772E10</v>
      </c>
      <c r="H220" s="4">
        <v>3.771583294771988E10</v>
      </c>
      <c r="I220" s="4">
        <v>3.683319815069644E10</v>
      </c>
      <c r="J220" s="4">
        <v>4.102582955939819E10</v>
      </c>
      <c r="K220" s="4">
        <v>4.42666107650339E10</v>
      </c>
      <c r="L220" s="4">
        <v>4.376155175938615E10</v>
      </c>
      <c r="M220" s="4">
        <v>4.679442752999896E10</v>
      </c>
      <c r="N220" s="4">
        <v>5.351059632995027E10</v>
      </c>
      <c r="O220" s="4">
        <v>6.29672349662965E10</v>
      </c>
      <c r="P220" s="4">
        <v>6.4038855617477356E10</v>
      </c>
      <c r="Q220" s="4">
        <v>7.234885252441145E10</v>
      </c>
      <c r="R220" s="4">
        <v>9.256558238999335E10</v>
      </c>
      <c r="S220" s="4">
        <v>1.2071099592818785E11</v>
      </c>
      <c r="T220" s="4">
        <v>1.3328412470028346E11</v>
      </c>
      <c r="U220" s="4">
        <v>1.444418527965029E11</v>
      </c>
      <c r="V220" s="4">
        <v>1.5894099592272375E11</v>
      </c>
      <c r="W220" s="4">
        <v>1.7589449068274792E11</v>
      </c>
      <c r="X220" s="4">
        <v>2.114681670774394E11</v>
      </c>
      <c r="Y220" s="4">
        <v>2.6650813662931277E11</v>
      </c>
      <c r="Z220" s="4">
        <v>3.715036008178466E11</v>
      </c>
      <c r="AA220" s="4">
        <v>3.419153067476481E11</v>
      </c>
      <c r="AB220" s="4">
        <v>2.9783877521058777E11</v>
      </c>
      <c r="AC220" s="4">
        <v>2.6020872743214645E11</v>
      </c>
      <c r="AD220" s="4">
        <v>2.468774011613473E11</v>
      </c>
      <c r="AE220" s="4">
        <v>2.5437219026610355E11</v>
      </c>
      <c r="AF220" s="4">
        <v>2.896042252315805E11</v>
      </c>
      <c r="AG220" s="4">
        <v>2.973509859076532E11</v>
      </c>
      <c r="AH220" s="4">
        <v>2.957301607924242E11</v>
      </c>
      <c r="AI220" s="4">
        <v>3.334215581937695E11</v>
      </c>
      <c r="AJ220" s="4">
        <v>3.3717734068955634E11</v>
      </c>
      <c r="AK220" s="4">
        <v>3.374228299761169E11</v>
      </c>
      <c r="AL220" s="4">
        <v>3.1621280407464624E11</v>
      </c>
      <c r="AM220" s="4">
        <v>3.0855916497489874E11</v>
      </c>
      <c r="AN220" s="4">
        <v>3.581651796812592E11</v>
      </c>
      <c r="AO220" s="4">
        <v>3.6933478606603345E11</v>
      </c>
      <c r="AP220" s="4">
        <v>3.8307664198451263E11</v>
      </c>
      <c r="AQ220" s="4">
        <v>3.706892059354726E11</v>
      </c>
      <c r="AR220" s="4">
        <v>3.750454351072515E11</v>
      </c>
      <c r="AS220" s="4">
        <v>4.000518763308258E11</v>
      </c>
      <c r="AT220" s="4">
        <v>3.819980114774801E11</v>
      </c>
      <c r="AU220" s="4">
        <v>4.164433750256314E11</v>
      </c>
      <c r="AV220" s="4">
        <v>5.21682838646596E11</v>
      </c>
      <c r="AW220" s="4">
        <v>6.487258398892435E11</v>
      </c>
      <c r="AX220" s="4">
        <v>7.706473377051598E11</v>
      </c>
      <c r="AY220" s="4">
        <v>9.148237269575386E11</v>
      </c>
      <c r="AZ220" s="4">
        <v>1.0617987892106567E12</v>
      </c>
      <c r="BA220" s="4">
        <v>1.2185009403244924E12</v>
      </c>
      <c r="BB220" s="4">
        <v>1.1610202959978542E12</v>
      </c>
      <c r="BC220" s="4">
        <v>1.383032723160146E12</v>
      </c>
      <c r="BD220" s="4">
        <v>1.553736832741488E12</v>
      </c>
      <c r="BE220" s="4">
        <v>1.629296447405669E12</v>
      </c>
      <c r="BF220" s="4">
        <v>1.7345519145890361E12</v>
      </c>
      <c r="BG220" s="4">
        <v>1.802336897655551E12</v>
      </c>
      <c r="BH220" s="4">
        <v>1.6496049209943105E12</v>
      </c>
      <c r="BI220" s="4">
        <v>1.5409085837107036E12</v>
      </c>
      <c r="BJ220" s="4">
        <v>1.641164325953979E12</v>
      </c>
      <c r="BK220" s="4">
        <v>1.7203006186166426E12</v>
      </c>
      <c r="BL220" s="4">
        <v>1.7684610551981077E12</v>
      </c>
      <c r="BM220" s="4">
        <v>1.6845086520057896E12</v>
      </c>
    </row>
    <row r="221" ht="12.75" customHeight="1">
      <c r="A221" s="4" t="s">
        <v>875</v>
      </c>
      <c r="B221" s="4" t="s">
        <v>876</v>
      </c>
      <c r="C221" s="4" t="s">
        <v>445</v>
      </c>
      <c r="D221" s="4" t="s">
        <v>446</v>
      </c>
      <c r="BA221" s="4">
        <v>1.4586253383063168E10</v>
      </c>
      <c r="BB221" s="4">
        <v>1.2231264525067104E10</v>
      </c>
      <c r="BC221" s="4">
        <v>1.4602072410950586E10</v>
      </c>
      <c r="BD221" s="4">
        <v>1.490730893275343E10</v>
      </c>
      <c r="BE221" s="4">
        <v>1.1931472169491526E10</v>
      </c>
      <c r="BF221" s="4">
        <v>1.842646901694915E10</v>
      </c>
      <c r="BG221" s="4">
        <v>1.3962212847457626E10</v>
      </c>
      <c r="BH221" s="4">
        <v>1.1997800760224182E10</v>
      </c>
    </row>
    <row r="222" ht="12.75" customHeight="1">
      <c r="A222" s="4" t="s">
        <v>877</v>
      </c>
      <c r="B222" s="4" t="s">
        <v>878</v>
      </c>
      <c r="C222" s="4" t="s">
        <v>445</v>
      </c>
      <c r="D222" s="4" t="s">
        <v>446</v>
      </c>
      <c r="E222" s="4">
        <v>2.9252647706234562E10</v>
      </c>
      <c r="F222" s="4">
        <v>3.0395076455581867E10</v>
      </c>
      <c r="G222" s="4">
        <v>3.293141220208289E10</v>
      </c>
      <c r="H222" s="4">
        <v>3.7728782383301346E10</v>
      </c>
      <c r="I222" s="4">
        <v>3.684782295807642E10</v>
      </c>
      <c r="J222" s="4">
        <v>4.10404201298772E10</v>
      </c>
      <c r="K222" s="4">
        <v>4.428192144923856E10</v>
      </c>
      <c r="L222" s="4">
        <v>4.3777102195355034E10</v>
      </c>
      <c r="M222" s="4">
        <v>4.680918609213021E10</v>
      </c>
      <c r="N222" s="4">
        <v>5.352536489959331E10</v>
      </c>
      <c r="O222" s="4">
        <v>6.29835998757538E10</v>
      </c>
      <c r="P222" s="4">
        <v>6.405901359998888E10</v>
      </c>
      <c r="Q222" s="4">
        <v>7.237798781982385E10</v>
      </c>
      <c r="R222" s="4">
        <v>9.260033561477777E10</v>
      </c>
      <c r="S222" s="4">
        <v>1.2075088054189862E11</v>
      </c>
      <c r="T222" s="4">
        <v>1.3332835552534845E11</v>
      </c>
      <c r="U222" s="4">
        <v>1.4448702952778458E11</v>
      </c>
      <c r="V222" s="4">
        <v>1.5900189031830725E11</v>
      </c>
      <c r="W222" s="4">
        <v>1.7597724560262814E11</v>
      </c>
      <c r="X222" s="4">
        <v>2.1159417363282288E11</v>
      </c>
      <c r="Y222" s="4">
        <v>2.6665278727754984E11</v>
      </c>
      <c r="Z222" s="4">
        <v>3.7165225811683734E11</v>
      </c>
      <c r="AA222" s="4">
        <v>3.420576188196211E11</v>
      </c>
      <c r="AB222" s="4">
        <v>2.97981105081574E11</v>
      </c>
      <c r="AC222" s="4">
        <v>2.6035685255991357E11</v>
      </c>
      <c r="AD222" s="4">
        <v>2.4704396570874518E11</v>
      </c>
      <c r="AE222" s="4">
        <v>2.54578584951287E11</v>
      </c>
      <c r="AF222" s="4">
        <v>2.8985208089594714E11</v>
      </c>
      <c r="AG222" s="4">
        <v>2.976339094252199E11</v>
      </c>
      <c r="AH222" s="4">
        <v>2.960341382780054E11</v>
      </c>
      <c r="AI222" s="4">
        <v>3.337892281668428E11</v>
      </c>
      <c r="AJ222" s="4">
        <v>3.375508399620827E11</v>
      </c>
      <c r="AK222" s="4">
        <v>3.3785731404539594E11</v>
      </c>
      <c r="AL222" s="4">
        <v>3.1668930436808295E11</v>
      </c>
      <c r="AM222" s="4">
        <v>3.090487835506019E11</v>
      </c>
      <c r="AN222" s="4">
        <v>3.586762037011429E11</v>
      </c>
      <c r="AO222" s="4">
        <v>3.6984041916350934E11</v>
      </c>
      <c r="AP222" s="4">
        <v>3.83642898554191E11</v>
      </c>
      <c r="AQ222" s="4">
        <v>3.7130175158243146E11</v>
      </c>
      <c r="AR222" s="4">
        <v>3.756727616920464E11</v>
      </c>
      <c r="AS222" s="4">
        <v>4.0067061774558936E11</v>
      </c>
      <c r="AT222" s="4">
        <v>3.8262442617566376E11</v>
      </c>
      <c r="AU222" s="4">
        <v>4.1714567002417316E11</v>
      </c>
      <c r="AV222" s="4">
        <v>5.2239233556164813E11</v>
      </c>
      <c r="AW222" s="4">
        <v>6.495693767184349E11</v>
      </c>
      <c r="AX222" s="4">
        <v>7.715704338186617E11</v>
      </c>
      <c r="AY222" s="4">
        <v>9.15843911815123E11</v>
      </c>
      <c r="AZ222" s="4">
        <v>1.06283481681204E12</v>
      </c>
      <c r="BA222" s="4">
        <v>1.219468115408052E12</v>
      </c>
      <c r="BB222" s="4">
        <v>1.1618676028686597E12</v>
      </c>
      <c r="BC222" s="4">
        <v>1.3840025152951968E12</v>
      </c>
      <c r="BD222" s="4">
        <v>1.554802475477038E12</v>
      </c>
      <c r="BE222" s="4">
        <v>1.6303563517717449E12</v>
      </c>
      <c r="BF222" s="4">
        <v>1.7358801771981519E12</v>
      </c>
      <c r="BG222" s="4">
        <v>1.8036800147272834E12</v>
      </c>
      <c r="BH222" s="4">
        <v>1.6509825155264968E12</v>
      </c>
      <c r="BI222" s="4">
        <v>1.5423363522052354E12</v>
      </c>
      <c r="BJ222" s="4">
        <v>1.6426900388179854E12</v>
      </c>
      <c r="BK222" s="4">
        <v>1.7218878250857883E12</v>
      </c>
      <c r="BL222" s="4">
        <v>1.7700433077151775E12</v>
      </c>
      <c r="BM222" s="4">
        <v>1.68563162989234E12</v>
      </c>
    </row>
    <row r="223" ht="12.75" customHeight="1">
      <c r="A223" s="4" t="s">
        <v>879</v>
      </c>
      <c r="B223" s="4" t="s">
        <v>880</v>
      </c>
      <c r="C223" s="4" t="s">
        <v>445</v>
      </c>
      <c r="D223" s="4" t="s">
        <v>446</v>
      </c>
      <c r="O223" s="4">
        <v>7.870904004976888E9</v>
      </c>
      <c r="P223" s="4">
        <v>8.855140785303814E9</v>
      </c>
      <c r="Q223" s="4">
        <v>1.043290708739217E10</v>
      </c>
      <c r="R223" s="4">
        <v>1.3001919399043226E10</v>
      </c>
      <c r="S223" s="4">
        <v>2.0197143814824856E10</v>
      </c>
      <c r="T223" s="4">
        <v>2.299209195532604E10</v>
      </c>
      <c r="U223" s="4">
        <v>2.6245537497646122E10</v>
      </c>
      <c r="V223" s="4">
        <v>2.9804161677998608E10</v>
      </c>
      <c r="W223" s="4">
        <v>3.2044114317074413E10</v>
      </c>
      <c r="X223" s="4">
        <v>3.976661640128679E10</v>
      </c>
      <c r="Y223" s="4">
        <v>5.291682069944716E10</v>
      </c>
      <c r="Z223" s="4">
        <v>5.4679732066753746E10</v>
      </c>
      <c r="AA223" s="4">
        <v>5.442071552547097E10</v>
      </c>
      <c r="AB223" s="4">
        <v>5.264896499544638E10</v>
      </c>
      <c r="AC223" s="4">
        <v>5.216570215582794E10</v>
      </c>
      <c r="AD223" s="4">
        <v>5.024618411809387E10</v>
      </c>
      <c r="AE223" s="4">
        <v>4.931642349612505E10</v>
      </c>
      <c r="AF223" s="4">
        <v>5.6331277123296616E10</v>
      </c>
      <c r="AG223" s="4">
        <v>6.203455394250551E10</v>
      </c>
      <c r="AH223" s="4">
        <v>6.453839598941259E10</v>
      </c>
      <c r="AI223" s="4">
        <v>7.47313697870795E10</v>
      </c>
      <c r="AJ223" s="4">
        <v>7.63156962814587E10</v>
      </c>
      <c r="AK223" s="4">
        <v>8.119407666719008E10</v>
      </c>
      <c r="AL223" s="4">
        <v>8.008818474936261E10</v>
      </c>
      <c r="AM223" s="4">
        <v>8.428108540475085E10</v>
      </c>
      <c r="AN223" s="4">
        <v>9.586496582350359E10</v>
      </c>
      <c r="AO223" s="4">
        <v>1.0190597706633974E11</v>
      </c>
      <c r="AP223" s="4">
        <v>1.0897069626041656E11</v>
      </c>
      <c r="AQ223" s="4">
        <v>1.088238705252036E11</v>
      </c>
      <c r="AR223" s="4">
        <v>1.1663774055633656E11</v>
      </c>
      <c r="AS223" s="4">
        <v>1.2907006746157219E11</v>
      </c>
      <c r="AT223" s="4">
        <v>1.295836627301124E11</v>
      </c>
      <c r="AU223" s="4">
        <v>1.3866447084979697E11</v>
      </c>
      <c r="AV223" s="4">
        <v>1.658628809407111E11</v>
      </c>
      <c r="AW223" s="4">
        <v>1.9963891029886002E11</v>
      </c>
      <c r="AX223" s="4">
        <v>2.3785717362777942E11</v>
      </c>
      <c r="AY223" s="4">
        <v>2.7705316068170325E11</v>
      </c>
      <c r="AZ223" s="4">
        <v>3.3211530151979565E11</v>
      </c>
      <c r="BA223" s="4">
        <v>4.000063421313947E11</v>
      </c>
      <c r="BB223" s="4">
        <v>3.426364101771409E11</v>
      </c>
      <c r="BC223" s="4">
        <v>3.9372389384864325E11</v>
      </c>
      <c r="BD223" s="4">
        <v>4.745405291786742E11</v>
      </c>
      <c r="BE223" s="4">
        <v>4.946019574441312E11</v>
      </c>
      <c r="BF223" s="4">
        <v>5.143628877830443E11</v>
      </c>
      <c r="BG223" s="4">
        <v>5.306411454062003E11</v>
      </c>
      <c r="BH223" s="4">
        <v>4.5303808006114026E11</v>
      </c>
      <c r="BI223" s="4">
        <v>4.455908859721343E11</v>
      </c>
      <c r="BJ223" s="4">
        <v>4.811847070553937E11</v>
      </c>
      <c r="BK223" s="4">
        <v>5.2911634946076337E11</v>
      </c>
      <c r="BL223" s="4">
        <v>5.207364469228702E11</v>
      </c>
      <c r="BM223" s="4">
        <v>4.553435391943604E11</v>
      </c>
    </row>
    <row r="224" ht="12.75" customHeight="1">
      <c r="A224" s="4" t="s">
        <v>881</v>
      </c>
      <c r="B224" s="4" t="s">
        <v>882</v>
      </c>
      <c r="C224" s="4" t="s">
        <v>445</v>
      </c>
      <c r="D224" s="4" t="s">
        <v>446</v>
      </c>
      <c r="AT224" s="4">
        <v>7.595121068524446E7</v>
      </c>
      <c r="AU224" s="4">
        <v>8.517130816544348E7</v>
      </c>
      <c r="AV224" s="4">
        <v>1.0208558346527451E8</v>
      </c>
      <c r="AW224" s="4">
        <v>1.1458256162709673E8</v>
      </c>
      <c r="AX224" s="4">
        <v>1.3645027467323357E8</v>
      </c>
      <c r="AY224" s="4">
        <v>1.4277559725591633E8</v>
      </c>
      <c r="AZ224" s="4">
        <v>1.491464230837421E8</v>
      </c>
      <c r="BA224" s="4">
        <v>1.8802119059284663E8</v>
      </c>
      <c r="BB224" s="4">
        <v>1.878204645710584E8</v>
      </c>
      <c r="BC224" s="4">
        <v>1.9665251426725528E8</v>
      </c>
      <c r="BD224" s="4">
        <v>2.3148927014452913E8</v>
      </c>
      <c r="BE224" s="4">
        <v>2.5068084574783722E8</v>
      </c>
      <c r="BF224" s="4">
        <v>3.0055448361162645E8</v>
      </c>
      <c r="BG224" s="4">
        <v>3.465283291832267E8</v>
      </c>
      <c r="BH224" s="4">
        <v>3.1606607234375423E8</v>
      </c>
      <c r="BI224" s="4">
        <v>3.454956149799824E8</v>
      </c>
      <c r="BJ224" s="4">
        <v>3.75614126193877E8</v>
      </c>
      <c r="BK224" s="4">
        <v>4.12253809728799E8</v>
      </c>
      <c r="BL224" s="4">
        <v>4.2742503968433946E8</v>
      </c>
      <c r="BM224" s="4">
        <v>4.729144699193296E8</v>
      </c>
    </row>
    <row r="225" ht="12.75" customHeight="1">
      <c r="A225" s="4" t="s">
        <v>883</v>
      </c>
      <c r="B225" s="4" t="s">
        <v>884</v>
      </c>
      <c r="C225" s="4" t="s">
        <v>445</v>
      </c>
      <c r="D225" s="4" t="s">
        <v>446</v>
      </c>
      <c r="E225" s="4">
        <v>9.965E7</v>
      </c>
      <c r="F225" s="4">
        <v>1.077E8</v>
      </c>
      <c r="G225" s="4">
        <v>1.1615E8</v>
      </c>
      <c r="H225" s="4">
        <v>1.2595E8</v>
      </c>
      <c r="I225" s="4">
        <v>1.344E8</v>
      </c>
      <c r="J225" s="4">
        <v>1.5415E8</v>
      </c>
      <c r="K225" s="4">
        <v>1.9035E8</v>
      </c>
      <c r="L225" s="4">
        <v>2.207E8</v>
      </c>
      <c r="M225" s="4">
        <v>2.4135E8</v>
      </c>
      <c r="N225" s="4">
        <v>2.5965E8</v>
      </c>
      <c r="O225" s="4">
        <v>2.749E8</v>
      </c>
      <c r="P225" s="4">
        <v>3.01E8</v>
      </c>
      <c r="Q225" s="4">
        <v>3.1195E8</v>
      </c>
      <c r="R225" s="4">
        <v>3.3944999999999994E8</v>
      </c>
      <c r="S225" s="4">
        <v>4.0985E8</v>
      </c>
      <c r="T225" s="4">
        <v>4.6550000000000006E8</v>
      </c>
      <c r="U225" s="4">
        <v>5.0549999999999994E8</v>
      </c>
      <c r="V225" s="4">
        <v>6.415E8</v>
      </c>
      <c r="W225" s="4">
        <v>7.355E8</v>
      </c>
      <c r="X225" s="4">
        <v>7.825E8</v>
      </c>
      <c r="Y225" s="4">
        <v>7.95E8</v>
      </c>
      <c r="Z225" s="4">
        <v>8.89E8</v>
      </c>
      <c r="AA225" s="4">
        <v>9.15E8</v>
      </c>
      <c r="AB225" s="4">
        <v>8.835E8</v>
      </c>
      <c r="AC225" s="4">
        <v>8.64E8</v>
      </c>
      <c r="AD225" s="4">
        <v>8.73E8</v>
      </c>
      <c r="AE225" s="4">
        <v>8.91E8</v>
      </c>
      <c r="AF225" s="4">
        <v>9.8E8</v>
      </c>
      <c r="AG225" s="4">
        <v>1.161E9</v>
      </c>
      <c r="AH225" s="4">
        <v>5.426E8</v>
      </c>
      <c r="AI225" s="4">
        <v>3.884E8</v>
      </c>
      <c r="AJ225" s="4">
        <v>4.481E8</v>
      </c>
      <c r="AK225" s="4">
        <v>4.046E8</v>
      </c>
      <c r="AL225" s="4">
        <v>4.287647058823529E8</v>
      </c>
      <c r="AM225" s="4">
        <v>6.054925373134328E8</v>
      </c>
      <c r="AN225" s="4">
        <v>6.915904977375566E8</v>
      </c>
      <c r="AO225" s="4">
        <v>8.614114713216957E8</v>
      </c>
      <c r="AP225" s="4">
        <v>9.264225E8</v>
      </c>
      <c r="AQ225" s="4">
        <v>1.11085E9</v>
      </c>
      <c r="AR225" s="4">
        <v>8.862906976744186E8</v>
      </c>
      <c r="AS225" s="4">
        <v>9.476719696969696E8</v>
      </c>
      <c r="AT225" s="4">
        <v>8.342793577981651E8</v>
      </c>
      <c r="AU225" s="4">
        <v>1.0935744680851064E9</v>
      </c>
      <c r="AV225" s="4">
        <v>1.2741903114186852E9</v>
      </c>
      <c r="AW225" s="4">
        <v>1.484092538405267E9</v>
      </c>
      <c r="AX225" s="4">
        <v>1.7933887322912471E9</v>
      </c>
      <c r="AY225" s="4">
        <v>2.626380435178773E9</v>
      </c>
      <c r="AZ225" s="4">
        <v>2.9366120218579235E9</v>
      </c>
      <c r="BA225" s="4">
        <v>3.532969034608379E9</v>
      </c>
      <c r="BB225" s="4">
        <v>3.8754098360655737E9</v>
      </c>
      <c r="BC225" s="4">
        <v>4.368398047643331E9</v>
      </c>
      <c r="BD225" s="4">
        <v>4.422276621787026E9</v>
      </c>
      <c r="BE225" s="4">
        <v>4.98E9</v>
      </c>
      <c r="BF225" s="4">
        <v>5.145757575757576E9</v>
      </c>
      <c r="BG225" s="4">
        <v>5.240606060606061E9</v>
      </c>
      <c r="BH225" s="4">
        <v>5.126291450815114E9</v>
      </c>
      <c r="BI225" s="4">
        <v>3.317438910830684E9</v>
      </c>
      <c r="BJ225" s="4">
        <v>3.5916235960308237E9</v>
      </c>
      <c r="BK225" s="4">
        <v>3.9962479061976547E9</v>
      </c>
      <c r="BL225" s="4">
        <v>4.221373022257978E9</v>
      </c>
      <c r="BM225" s="4">
        <v>3.807922874483055E9</v>
      </c>
    </row>
    <row r="226" ht="12.75" customHeight="1">
      <c r="A226" s="4" t="s">
        <v>885</v>
      </c>
      <c r="B226" s="4" t="s">
        <v>886</v>
      </c>
      <c r="C226" s="4" t="s">
        <v>445</v>
      </c>
      <c r="D226" s="4" t="s">
        <v>446</v>
      </c>
      <c r="AI226" s="4">
        <v>1.2747380650076181E10</v>
      </c>
      <c r="AJ226" s="4">
        <v>1.4272201755470392E10</v>
      </c>
      <c r="AK226" s="4">
        <v>1.5495514296804243E10</v>
      </c>
      <c r="AL226" s="4">
        <v>1.65206769735301E10</v>
      </c>
      <c r="AM226" s="4">
        <v>2.0162936291375015E10</v>
      </c>
      <c r="AN226" s="4">
        <v>2.5840146405228756E10</v>
      </c>
      <c r="AO226" s="4">
        <v>2.7925036755386562E10</v>
      </c>
      <c r="AP226" s="4">
        <v>2.7706028095615723E10</v>
      </c>
      <c r="AQ226" s="4">
        <v>2.985600067121602E10</v>
      </c>
      <c r="AR226" s="4">
        <v>3.0453383763051353E10</v>
      </c>
      <c r="AS226" s="4">
        <v>2.916995301271421E10</v>
      </c>
      <c r="AT226" s="4">
        <v>3.0752150335570473E10</v>
      </c>
      <c r="AU226" s="4">
        <v>3.513034067381893E10</v>
      </c>
      <c r="AV226" s="4">
        <v>4.681658916478555E10</v>
      </c>
      <c r="AW226" s="4">
        <v>5.733201514775267E10</v>
      </c>
      <c r="AX226" s="4">
        <v>6.278530531028479E10</v>
      </c>
      <c r="AY226" s="4">
        <v>7.070809810563292E10</v>
      </c>
      <c r="AZ226" s="4">
        <v>8.64540815767862E10</v>
      </c>
      <c r="BA226" s="4">
        <v>1.0046950930130365E11</v>
      </c>
      <c r="BB226" s="4">
        <v>8.904628924701306E10</v>
      </c>
      <c r="BC226" s="4">
        <v>9.031071834901561E10</v>
      </c>
      <c r="BD226" s="4">
        <v>9.912280287417175E10</v>
      </c>
      <c r="BE226" s="4">
        <v>9.453473068060231E10</v>
      </c>
      <c r="BF226" s="4">
        <v>9.884864155463107E10</v>
      </c>
      <c r="BG226" s="4">
        <v>1.011897157493738E11</v>
      </c>
      <c r="BH226" s="4">
        <v>8.846755524372557E10</v>
      </c>
      <c r="BI226" s="4">
        <v>8.965525397642577E10</v>
      </c>
      <c r="BJ226" s="4">
        <v>9.520946645943996E10</v>
      </c>
      <c r="BK226" s="4">
        <v>1.0547465120655484E11</v>
      </c>
      <c r="BL226" s="4">
        <v>1.0511916023411748E11</v>
      </c>
      <c r="BM226" s="4">
        <v>1.0457414624836449E11</v>
      </c>
    </row>
    <row r="227" ht="12.75" customHeight="1">
      <c r="A227" s="4" t="s">
        <v>887</v>
      </c>
      <c r="B227" s="4" t="s">
        <v>888</v>
      </c>
      <c r="C227" s="4" t="s">
        <v>445</v>
      </c>
      <c r="D227" s="4" t="s">
        <v>446</v>
      </c>
      <c r="AN227" s="4">
        <v>2.1352224019409626E10</v>
      </c>
      <c r="AO227" s="4">
        <v>2.1507232648725212E10</v>
      </c>
      <c r="AP227" s="4">
        <v>2.0763101740696278E10</v>
      </c>
      <c r="AQ227" s="4">
        <v>2.2146231967686092E10</v>
      </c>
      <c r="AR227" s="4">
        <v>2.271138431114041E10</v>
      </c>
      <c r="AS227" s="4">
        <v>2.0289627636676712E10</v>
      </c>
      <c r="AT227" s="4">
        <v>2.0876309970385E10</v>
      </c>
      <c r="AU227" s="4">
        <v>2.3489890274314217E10</v>
      </c>
      <c r="AV227" s="4">
        <v>2.9634713641096844E10</v>
      </c>
      <c r="AW227" s="4">
        <v>3.4414784504235176E10</v>
      </c>
      <c r="AX227" s="4">
        <v>3.620639597065041E10</v>
      </c>
      <c r="AY227" s="4">
        <v>3.94810450382637E10</v>
      </c>
      <c r="AZ227" s="4">
        <v>4.800637284423761E10</v>
      </c>
      <c r="BA227" s="4">
        <v>5.555250915482642E10</v>
      </c>
      <c r="BB227" s="4">
        <v>5.036805640455682E10</v>
      </c>
      <c r="BC227" s="4">
        <v>4.816125040524681E10</v>
      </c>
      <c r="BD227" s="4">
        <v>5.151636665481972E10</v>
      </c>
      <c r="BE227" s="4">
        <v>4.658045747027691E10</v>
      </c>
      <c r="BF227" s="4">
        <v>4.840189680830635E10</v>
      </c>
      <c r="BG227" s="4">
        <v>4.9930685013460335E10</v>
      </c>
      <c r="BH227" s="4">
        <v>4.309017339469132E10</v>
      </c>
      <c r="BI227" s="4">
        <v>4.473633352245219E10</v>
      </c>
      <c r="BJ227" s="4">
        <v>4.846659228161547E10</v>
      </c>
      <c r="BK227" s="4">
        <v>5.413518744381362E10</v>
      </c>
      <c r="BL227" s="4">
        <v>5.4174227308886185E10</v>
      </c>
      <c r="BM227" s="4">
        <v>5.28804736998803E10</v>
      </c>
    </row>
    <row r="228" ht="12.75" customHeight="1">
      <c r="A228" s="4" t="s">
        <v>889</v>
      </c>
      <c r="B228" s="4" t="s">
        <v>890</v>
      </c>
      <c r="C228" s="4" t="s">
        <v>445</v>
      </c>
      <c r="D228" s="4" t="s">
        <v>446</v>
      </c>
      <c r="E228" s="4">
        <v>1.5822585033576399E10</v>
      </c>
      <c r="F228" s="4">
        <v>1.72126866145726E10</v>
      </c>
      <c r="G228" s="4">
        <v>1.8667251380074615E10</v>
      </c>
      <c r="H228" s="4">
        <v>2.0204870629744133E10</v>
      </c>
      <c r="I228" s="4">
        <v>2.2532416750012466E10</v>
      </c>
      <c r="J228" s="4">
        <v>2.4795499685774994E10</v>
      </c>
      <c r="K228" s="4">
        <v>2.6971486546284794E10</v>
      </c>
      <c r="L228" s="4">
        <v>2.927599567468876E10</v>
      </c>
      <c r="M228" s="4">
        <v>3.1066819929285286E10</v>
      </c>
      <c r="N228" s="4">
        <v>3.373810248215581E10</v>
      </c>
      <c r="O228" s="4">
        <v>3.8092452060620125E10</v>
      </c>
      <c r="P228" s="4">
        <v>4.156641292260872E10</v>
      </c>
      <c r="Q228" s="4">
        <v>4.895414580883588E10</v>
      </c>
      <c r="R228" s="4">
        <v>5.940496668422137E10</v>
      </c>
      <c r="S228" s="4">
        <v>6.601333896472496E10</v>
      </c>
      <c r="T228" s="4">
        <v>8.288539762053851E10</v>
      </c>
      <c r="U228" s="4">
        <v>8.936207167290341E10</v>
      </c>
      <c r="V228" s="4">
        <v>9.446874085148161E10</v>
      </c>
      <c r="W228" s="4">
        <v>1.044423512227509E11</v>
      </c>
      <c r="X228" s="4">
        <v>1.233864101607147E11</v>
      </c>
      <c r="Y228" s="4">
        <v>1.420920682806885E11</v>
      </c>
      <c r="Z228" s="4">
        <v>1.296869382233282E11</v>
      </c>
      <c r="AA228" s="4">
        <v>1.1438055773087575E11</v>
      </c>
      <c r="AB228" s="4">
        <v>1.050143566667971E11</v>
      </c>
      <c r="AC228" s="4">
        <v>1.0920136258130031E11</v>
      </c>
      <c r="AD228" s="4">
        <v>1.1412353758179431E11</v>
      </c>
      <c r="AE228" s="4">
        <v>1.504980577236229E11</v>
      </c>
      <c r="AF228" s="4">
        <v>1.830096383508927E11</v>
      </c>
      <c r="AG228" s="4">
        <v>2.0698667450058752E11</v>
      </c>
      <c r="AH228" s="4">
        <v>2.1794831562456372E11</v>
      </c>
      <c r="AI228" s="4">
        <v>2.6184619449888492E11</v>
      </c>
      <c r="AJ228" s="4">
        <v>2.7422903431169904E11</v>
      </c>
      <c r="AK228" s="4">
        <v>2.843211155946289E11</v>
      </c>
      <c r="AL228" s="4">
        <v>2.1295333658812344E11</v>
      </c>
      <c r="AM228" s="4">
        <v>2.2903356661482632E11</v>
      </c>
      <c r="AN228" s="4">
        <v>2.6730587526109933E11</v>
      </c>
      <c r="AO228" s="4">
        <v>2.9174381151207874E11</v>
      </c>
      <c r="AP228" s="4">
        <v>2.681461446777299E11</v>
      </c>
      <c r="AQ228" s="4">
        <v>2.708090667807142E11</v>
      </c>
      <c r="AR228" s="4">
        <v>2.7407218241673123E11</v>
      </c>
      <c r="AS228" s="4">
        <v>2.628354543668551E11</v>
      </c>
      <c r="AT228" s="4">
        <v>2.42395852494409E11</v>
      </c>
      <c r="AU228" s="4">
        <v>2.668490618356595E11</v>
      </c>
      <c r="AV228" s="4">
        <v>3.343372123220756E11</v>
      </c>
      <c r="AW228" s="4">
        <v>3.8511804487746466E11</v>
      </c>
      <c r="AX228" s="4">
        <v>3.9221808887877856E11</v>
      </c>
      <c r="AY228" s="4">
        <v>4.230934374237619E11</v>
      </c>
      <c r="AZ228" s="4">
        <v>4.9125258921702075E11</v>
      </c>
      <c r="BA228" s="4">
        <v>5.1770614920119556E11</v>
      </c>
      <c r="BB228" s="4">
        <v>4.365370142935535E11</v>
      </c>
      <c r="BC228" s="4">
        <v>4.9581255884331036E11</v>
      </c>
      <c r="BD228" s="4">
        <v>5.740941129727327E11</v>
      </c>
      <c r="BE228" s="4">
        <v>5.524837272828025E11</v>
      </c>
      <c r="BF228" s="4">
        <v>5.868418217968911E11</v>
      </c>
      <c r="BG228" s="4">
        <v>5.819640172370946E11</v>
      </c>
      <c r="BH228" s="4">
        <v>5.051037813497569E11</v>
      </c>
      <c r="BI228" s="4">
        <v>5.1565467146954694E11</v>
      </c>
      <c r="BJ228" s="4">
        <v>5.410187497690971E11</v>
      </c>
      <c r="BK228" s="4">
        <v>5.554553714870894E11</v>
      </c>
      <c r="BL228" s="4">
        <v>5.3128330445966693E11</v>
      </c>
      <c r="BM228" s="4">
        <v>5.376098657190188E11</v>
      </c>
    </row>
    <row r="229" ht="12.75" customHeight="1">
      <c r="A229" s="4" t="s">
        <v>891</v>
      </c>
      <c r="B229" s="4" t="s">
        <v>892</v>
      </c>
      <c r="C229" s="4" t="s">
        <v>445</v>
      </c>
      <c r="D229" s="4" t="s">
        <v>446</v>
      </c>
      <c r="E229" s="4">
        <v>3.507615847683046E7</v>
      </c>
      <c r="F229" s="4">
        <v>4.302519949601008E7</v>
      </c>
      <c r="G229" s="4">
        <v>4.592706145877082E7</v>
      </c>
      <c r="H229" s="4">
        <v>5.4128377432451345E7</v>
      </c>
      <c r="I229" s="4">
        <v>6.497928041439171E7</v>
      </c>
      <c r="J229" s="4">
        <v>7.027859442811143E7</v>
      </c>
      <c r="K229" s="4">
        <v>7.685846283074339E7</v>
      </c>
      <c r="L229" s="4">
        <v>7.47585048299034E7</v>
      </c>
      <c r="M229" s="4">
        <v>7.979840403191936E7</v>
      </c>
      <c r="N229" s="4">
        <v>1.0541789164216715E8</v>
      </c>
      <c r="O229" s="4">
        <v>1.1213775724485509E8</v>
      </c>
      <c r="P229" s="4">
        <v>1.3646532438478747E8</v>
      </c>
      <c r="Q229" s="4">
        <v>1.467412514635098E8</v>
      </c>
      <c r="R229" s="4">
        <v>2.219020172910663E8</v>
      </c>
      <c r="S229" s="4">
        <v>2.6431199411331862E8</v>
      </c>
      <c r="T229" s="4">
        <v>2.883029073698445E8</v>
      </c>
      <c r="U229" s="4">
        <v>2.725390984360626E8</v>
      </c>
      <c r="V229" s="4">
        <v>3.040478380864765E8</v>
      </c>
      <c r="W229" s="4">
        <v>3.406163753449862E8</v>
      </c>
      <c r="X229" s="4">
        <v>4.1209313376098835E8</v>
      </c>
      <c r="Y229" s="4">
        <v>5.420005136106831E8</v>
      </c>
      <c r="Z229" s="4">
        <v>5.707611668185961E8</v>
      </c>
      <c r="AA229" s="4">
        <v>5.375759808436176E8</v>
      </c>
      <c r="AB229" s="4">
        <v>5.553361457678844E8</v>
      </c>
      <c r="AC229" s="4">
        <v>4.9447569985765606E8</v>
      </c>
      <c r="AD229" s="4">
        <v>3.600753802665231E8</v>
      </c>
      <c r="AE229" s="4">
        <v>4.4914660831509846E8</v>
      </c>
      <c r="AF229" s="4">
        <v>5.841355599214145E8</v>
      </c>
      <c r="AG229" s="4">
        <v>6.920167143171322E8</v>
      </c>
      <c r="AH229" s="4">
        <v>6.969154306630571E8</v>
      </c>
      <c r="AI229" s="4">
        <v>1.114703088161404E9</v>
      </c>
      <c r="AJ229" s="4">
        <v>1.1561419983341181E9</v>
      </c>
      <c r="AK229" s="4">
        <v>1.2847662342215989E9</v>
      </c>
      <c r="AL229" s="4">
        <v>1.3572069957462435E9</v>
      </c>
      <c r="AM229" s="4">
        <v>1.4192934549960573E9</v>
      </c>
      <c r="AN229" s="4">
        <v>1.698982437760194E9</v>
      </c>
      <c r="AO229" s="4">
        <v>1.602760100481474E9</v>
      </c>
      <c r="AP229" s="4">
        <v>1.7166999131944447E9</v>
      </c>
      <c r="AQ229" s="4">
        <v>1.576904292458803E9</v>
      </c>
      <c r="AR229" s="4">
        <v>1.5478844422620509E9</v>
      </c>
      <c r="AS229" s="4">
        <v>1.7381008530505202E9</v>
      </c>
      <c r="AT229" s="4">
        <v>1.5424773553565414E9</v>
      </c>
      <c r="AU229" s="4">
        <v>1.4322281727020028E9</v>
      </c>
      <c r="AV229" s="4">
        <v>2.1976127671949973E9</v>
      </c>
      <c r="AW229" s="4">
        <v>2.7700828224657874E9</v>
      </c>
      <c r="AX229" s="4">
        <v>3.1781265548094916E9</v>
      </c>
      <c r="AY229" s="4">
        <v>3.2913538063944473E9</v>
      </c>
      <c r="AZ229" s="4">
        <v>3.4693639253981323E9</v>
      </c>
      <c r="BA229" s="4">
        <v>3.29409336416017E9</v>
      </c>
      <c r="BB229" s="4">
        <v>3.580417161334482E9</v>
      </c>
      <c r="BC229" s="4">
        <v>4.438778547232694E9</v>
      </c>
      <c r="BD229" s="4">
        <v>4.820499497321342E9</v>
      </c>
      <c r="BE229" s="4">
        <v>4.886658806333739E9</v>
      </c>
      <c r="BF229" s="4">
        <v>4.597702903128917E9</v>
      </c>
      <c r="BG229" s="4">
        <v>4.422304974798898E9</v>
      </c>
      <c r="BH229" s="4">
        <v>4.062660889826852E9</v>
      </c>
      <c r="BI229" s="4">
        <v>3.8160184845271115E9</v>
      </c>
      <c r="BJ229" s="4">
        <v>4.4029729995348625E9</v>
      </c>
      <c r="BK229" s="4">
        <v>4.665424249061563E9</v>
      </c>
      <c r="BL229" s="4">
        <v>4.471598726643599E9</v>
      </c>
      <c r="BM229" s="4">
        <v>3.962493092993076E9</v>
      </c>
    </row>
    <row r="230" ht="12.75" customHeight="1">
      <c r="A230" s="4" t="s">
        <v>893</v>
      </c>
      <c r="B230" s="4" t="s">
        <v>894</v>
      </c>
      <c r="C230" s="4" t="s">
        <v>445</v>
      </c>
      <c r="D230" s="4" t="s">
        <v>446</v>
      </c>
      <c r="BD230" s="4">
        <v>9.360893854748603E8</v>
      </c>
      <c r="BE230" s="4">
        <v>9.858659217877095E8</v>
      </c>
      <c r="BF230" s="4">
        <v>1.0229050279329609E9</v>
      </c>
      <c r="BG230" s="4">
        <v>1.2452513966480446E9</v>
      </c>
      <c r="BH230" s="4">
        <v>1.253072625698324E9</v>
      </c>
      <c r="BI230" s="4">
        <v>1.2636871508379889E9</v>
      </c>
      <c r="BJ230" s="4">
        <v>1.1916201117318435E9</v>
      </c>
      <c r="BK230" s="4">
        <v>1.1854748603351955E9</v>
      </c>
    </row>
    <row r="231" ht="12.75" customHeight="1">
      <c r="A231" s="4" t="s">
        <v>895</v>
      </c>
      <c r="B231" s="4" t="s">
        <v>896</v>
      </c>
      <c r="C231" s="4" t="s">
        <v>445</v>
      </c>
      <c r="D231" s="4" t="s">
        <v>446</v>
      </c>
      <c r="E231" s="4">
        <v>1.2012012012012012E7</v>
      </c>
      <c r="F231" s="4">
        <v>1.1592011592011593E7</v>
      </c>
      <c r="G231" s="4">
        <v>1.2642026571896391E7</v>
      </c>
      <c r="H231" s="4">
        <v>1.392302926439752E7</v>
      </c>
      <c r="I231" s="4">
        <v>1.5393032354152914E7</v>
      </c>
      <c r="J231" s="4">
        <v>1.5603032795546543E7</v>
      </c>
      <c r="K231" s="4">
        <v>1.6443034561121052E7</v>
      </c>
      <c r="L231" s="4">
        <v>1.6632032814018313E7</v>
      </c>
      <c r="M231" s="4">
        <v>1.6074027349603906E7</v>
      </c>
      <c r="N231" s="4">
        <v>1.6452027992763685E7</v>
      </c>
      <c r="O231" s="4">
        <v>1.8432031361695856E7</v>
      </c>
      <c r="P231" s="4">
        <v>2.1965951721304826E7</v>
      </c>
      <c r="Q231" s="4">
        <v>3.0645121012949865E7</v>
      </c>
      <c r="R231" s="4">
        <v>3.689627822356293E7</v>
      </c>
      <c r="S231" s="4">
        <v>4.3134498692965664E7</v>
      </c>
      <c r="T231" s="4">
        <v>4.780314595603026E7</v>
      </c>
      <c r="U231" s="4">
        <v>4.927897954714573E7</v>
      </c>
      <c r="V231" s="4">
        <v>6.4526398658536114E7</v>
      </c>
      <c r="W231" s="4">
        <v>8.555236991418402E7</v>
      </c>
      <c r="X231" s="4">
        <v>1.2726109924395965E8</v>
      </c>
      <c r="Y231" s="4">
        <v>1.4735722277980226E8</v>
      </c>
      <c r="Z231" s="4">
        <v>1.5490286902139026E8</v>
      </c>
      <c r="AA231" s="4">
        <v>1.479120697657497E8</v>
      </c>
      <c r="AB231" s="4">
        <v>1.4671285050924766E8</v>
      </c>
      <c r="AC231" s="4">
        <v>1.5131324198249218E8</v>
      </c>
      <c r="AD231" s="4">
        <v>1.688875391308176E8</v>
      </c>
      <c r="AE231" s="4">
        <v>2.0785062363709396E8</v>
      </c>
      <c r="AF231" s="4">
        <v>2.4926703978267452E8</v>
      </c>
      <c r="AG231" s="4">
        <v>2.8382876902992547E8</v>
      </c>
      <c r="AH231" s="4">
        <v>3.04832867393246E8</v>
      </c>
      <c r="AI231" s="4">
        <v>3.6858475894245726E8</v>
      </c>
      <c r="AJ231" s="4">
        <v>3.743595560849262E8</v>
      </c>
      <c r="AK231" s="4">
        <v>4.3366719381479526E8</v>
      </c>
      <c r="AL231" s="4">
        <v>4.739168194538261E8</v>
      </c>
      <c r="AM231" s="4">
        <v>4.864512045571423E8</v>
      </c>
      <c r="AN231" s="4">
        <v>5.0822150822150826E8</v>
      </c>
      <c r="AO231" s="4">
        <v>5.0306847220266E8</v>
      </c>
      <c r="AP231" s="4">
        <v>5.629588365199053E8</v>
      </c>
      <c r="AQ231" s="4">
        <v>6.083692822257273E8</v>
      </c>
      <c r="AR231" s="4">
        <v>6.229854936827328E8</v>
      </c>
      <c r="AS231" s="4">
        <v>6.148797647800063E8</v>
      </c>
      <c r="AT231" s="4">
        <v>6.222620571916347E8</v>
      </c>
      <c r="AU231" s="4">
        <v>6.975182481751825E8</v>
      </c>
      <c r="AV231" s="4">
        <v>7.05704816042365E8</v>
      </c>
      <c r="AW231" s="4">
        <v>8.393199272727273E8</v>
      </c>
      <c r="AX231" s="4">
        <v>9.191032545454545E8</v>
      </c>
      <c r="AY231" s="4">
        <v>1.0164182292515897E9</v>
      </c>
      <c r="AZ231" s="4">
        <v>1.0335616540567966E9</v>
      </c>
      <c r="BA231" s="4">
        <v>9.671995939601573E8</v>
      </c>
      <c r="BB231" s="4">
        <v>8.473978500944166E8</v>
      </c>
      <c r="BC231" s="4">
        <v>9.699365252987288E8</v>
      </c>
      <c r="BD231" s="4">
        <v>1.0658266698974235E9</v>
      </c>
      <c r="BE231" s="4">
        <v>1.0602261256261593E9</v>
      </c>
      <c r="BF231" s="4">
        <v>1.3281576088308716E9</v>
      </c>
      <c r="BG231" s="4">
        <v>1.3430078450446773E9</v>
      </c>
      <c r="BH231" s="4">
        <v>1.377495054041265E9</v>
      </c>
      <c r="BI231" s="4">
        <v>1.4266517688218865E9</v>
      </c>
      <c r="BJ231" s="4">
        <v>1.5244868003604898E9</v>
      </c>
      <c r="BK231" s="4">
        <v>1.5860089997484095E9</v>
      </c>
      <c r="BL231" s="4">
        <v>1.5813802686428902E9</v>
      </c>
      <c r="BM231" s="4">
        <v>1.1249375E9</v>
      </c>
    </row>
    <row r="232" ht="12.75" customHeight="1">
      <c r="A232" s="4" t="s">
        <v>897</v>
      </c>
      <c r="B232" s="4" t="s">
        <v>898</v>
      </c>
      <c r="C232" s="4" t="s">
        <v>445</v>
      </c>
      <c r="D232" s="4" t="s">
        <v>446</v>
      </c>
      <c r="E232" s="4">
        <v>8.57704431686497E8</v>
      </c>
      <c r="F232" s="4">
        <v>9.452449922113057E8</v>
      </c>
      <c r="G232" s="4">
        <v>1.110565863537374E9</v>
      </c>
      <c r="H232" s="4">
        <v>1.2004474293556306E9</v>
      </c>
      <c r="I232" s="4">
        <v>1.3394942904243162E9</v>
      </c>
      <c r="J232" s="4">
        <v>1.4720365507099178E9</v>
      </c>
      <c r="K232" s="4">
        <v>1.3422875565960233E9</v>
      </c>
      <c r="L232" s="4">
        <v>1.5802297951088135E9</v>
      </c>
      <c r="M232" s="4">
        <v>1.7537463696604888E9</v>
      </c>
      <c r="N232" s="4">
        <v>2.245011571986523E9</v>
      </c>
      <c r="O232" s="4">
        <v>2.140383695946177E9</v>
      </c>
      <c r="P232" s="4">
        <v>2.5898516930165606E9</v>
      </c>
      <c r="Q232" s="4">
        <v>3.0596821620656567E9</v>
      </c>
      <c r="R232" s="4">
        <v>3.2394881046009116E9</v>
      </c>
      <c r="S232" s="4">
        <v>5.159557176250124E9</v>
      </c>
      <c r="T232" s="4">
        <v>6.826980766804797E9</v>
      </c>
      <c r="U232" s="4">
        <v>7.63352892063247E9</v>
      </c>
      <c r="V232" s="4">
        <v>7.696011359941555E9</v>
      </c>
      <c r="W232" s="4">
        <v>9.275203105579462E9</v>
      </c>
      <c r="X232" s="4">
        <v>9.92968218432718E9</v>
      </c>
      <c r="Y232" s="4">
        <v>1.3062421024933714E10</v>
      </c>
      <c r="Z232" s="4">
        <v>1.5518199247339264E10</v>
      </c>
      <c r="AA232" s="4">
        <v>1.6298905397070112E10</v>
      </c>
      <c r="AB232" s="4">
        <v>1.7589184556694603E10</v>
      </c>
      <c r="AC232" s="4">
        <v>1.750308298228318E10</v>
      </c>
      <c r="AD232" s="4">
        <v>1.640354451052676E10</v>
      </c>
      <c r="AE232" s="4">
        <v>1.3293209270103582E10</v>
      </c>
      <c r="AF232" s="4">
        <v>1.13562157129326E10</v>
      </c>
      <c r="AG232" s="4">
        <v>1.0577042354798973E10</v>
      </c>
      <c r="AH232" s="4">
        <v>9.853396225587492E9</v>
      </c>
      <c r="AI232" s="4">
        <v>1.2308624283978699E10</v>
      </c>
      <c r="AJ232" s="4">
        <v>1.2981833333333334E10</v>
      </c>
      <c r="AK232" s="4">
        <v>1.3253565898955755E10</v>
      </c>
      <c r="AL232" s="4">
        <v>1.3695962019208378E10</v>
      </c>
      <c r="AM232" s="4">
        <v>1.012202E10</v>
      </c>
      <c r="AN232" s="4">
        <v>1.1396706586826347E10</v>
      </c>
      <c r="AO232" s="4">
        <v>1.3789560878243513E10</v>
      </c>
      <c r="AP232" s="4">
        <v>1.4505233968871595E10</v>
      </c>
      <c r="AQ232" s="4">
        <v>1.5200846138461538E10</v>
      </c>
      <c r="AR232" s="4">
        <v>1.5873875968992249E10</v>
      </c>
      <c r="AS232" s="4">
        <v>1.9325894913125393E10</v>
      </c>
      <c r="AT232" s="4">
        <v>2.109983378350301E10</v>
      </c>
      <c r="AU232" s="4">
        <v>2.158224888165921E10</v>
      </c>
      <c r="AV232" s="4">
        <v>2.182814468603942E10</v>
      </c>
      <c r="AW232" s="4">
        <v>2.5086930693069305E10</v>
      </c>
      <c r="AX232" s="4">
        <v>2.885896551724138E10</v>
      </c>
      <c r="AY232" s="4">
        <v>3.333284457478006E10</v>
      </c>
      <c r="AZ232" s="4">
        <v>4.040500600720865E10</v>
      </c>
    </row>
    <row r="233" ht="12.75" customHeight="1">
      <c r="A233" s="4" t="s">
        <v>899</v>
      </c>
      <c r="B233" s="4" t="s">
        <v>900</v>
      </c>
      <c r="C233" s="4" t="s">
        <v>445</v>
      </c>
      <c r="D233" s="4" t="s">
        <v>446</v>
      </c>
      <c r="AT233" s="4">
        <v>3.587448E8</v>
      </c>
      <c r="AU233" s="4">
        <v>3.667079E8</v>
      </c>
      <c r="AV233" s="4">
        <v>4.097536E8</v>
      </c>
      <c r="AW233" s="4">
        <v>4.855988E8</v>
      </c>
      <c r="AX233" s="4">
        <v>5.786458E8</v>
      </c>
      <c r="AY233" s="4">
        <v>7.218915E8</v>
      </c>
      <c r="AZ233" s="4">
        <v>7.734897E8</v>
      </c>
      <c r="BA233" s="4">
        <v>8.626836E8</v>
      </c>
      <c r="BB233" s="4">
        <v>7.031758E8</v>
      </c>
      <c r="BC233" s="4">
        <v>6.867878E8</v>
      </c>
      <c r="BD233" s="4">
        <v>7.287896E8</v>
      </c>
      <c r="BE233" s="4">
        <v>7.27161E8</v>
      </c>
      <c r="BF233" s="4">
        <v>7.54238E8</v>
      </c>
      <c r="BG233" s="4">
        <v>8.4107E8</v>
      </c>
      <c r="BH233" s="4">
        <v>9.4207E8</v>
      </c>
      <c r="BI233" s="4">
        <v>1.032452E9</v>
      </c>
      <c r="BJ233" s="4">
        <v>1.022365E9</v>
      </c>
      <c r="BK233" s="4">
        <v>1.113178E9</v>
      </c>
      <c r="BL233" s="4">
        <v>1.197415E9</v>
      </c>
      <c r="BM233" s="4">
        <v>9.24583E8</v>
      </c>
    </row>
    <row r="234" ht="12.75" customHeight="1">
      <c r="A234" s="4" t="s">
        <v>901</v>
      </c>
      <c r="B234" s="4" t="s">
        <v>902</v>
      </c>
      <c r="C234" s="4" t="s">
        <v>445</v>
      </c>
      <c r="D234" s="4" t="s">
        <v>446</v>
      </c>
      <c r="E234" s="4">
        <v>3.135827294264853E8</v>
      </c>
      <c r="F234" s="4">
        <v>3.3397533883416015E8</v>
      </c>
      <c r="G234" s="4">
        <v>3.5763571387692195E8</v>
      </c>
      <c r="H234" s="4">
        <v>3.7176700265599823E8</v>
      </c>
      <c r="I234" s="4">
        <v>3.9224751760201615E8</v>
      </c>
      <c r="J234" s="4">
        <v>4.1692630296350867E8</v>
      </c>
      <c r="K234" s="4">
        <v>4.3279492245983505E8</v>
      </c>
      <c r="L234" s="4">
        <v>4.498263229950723E8</v>
      </c>
      <c r="M234" s="4">
        <v>4.539800966545034E8</v>
      </c>
      <c r="N234" s="4">
        <v>4.7163562092443126E8</v>
      </c>
      <c r="O234" s="4">
        <v>4.6926673660517704E8</v>
      </c>
      <c r="P234" s="4">
        <v>5.018667307225611E8</v>
      </c>
      <c r="Q234" s="4">
        <v>5.854275457237123E8</v>
      </c>
      <c r="R234" s="4">
        <v>6.471994828280607E8</v>
      </c>
      <c r="S234" s="4">
        <v>6.525327960667027E8</v>
      </c>
      <c r="T234" s="4">
        <v>8.646021033031505E8</v>
      </c>
      <c r="U234" s="4">
        <v>8.660449610482053E8</v>
      </c>
      <c r="V234" s="4">
        <v>9.353604663513969E8</v>
      </c>
      <c r="W234" s="4">
        <v>1.113920122612117E9</v>
      </c>
      <c r="X234" s="4">
        <v>1.0043164951116463E9</v>
      </c>
      <c r="Y234" s="4">
        <v>1.0330024018254577E9</v>
      </c>
      <c r="Z234" s="4">
        <v>8.769375597250379E8</v>
      </c>
      <c r="AA234" s="4">
        <v>8.343698604272919E8</v>
      </c>
      <c r="AB234" s="4">
        <v>8.324158059563266E8</v>
      </c>
      <c r="AC234" s="4">
        <v>9.191037353229209E8</v>
      </c>
      <c r="AD234" s="4">
        <v>1.0330697099950732E9</v>
      </c>
      <c r="AE234" s="4">
        <v>1.0678282472357662E9</v>
      </c>
      <c r="AF234" s="4">
        <v>1.1634268506501517E9</v>
      </c>
      <c r="AG234" s="4">
        <v>1.4825972988871794E9</v>
      </c>
      <c r="AH234" s="4">
        <v>1.4336863098364236E9</v>
      </c>
      <c r="AI234" s="4">
        <v>1.7386055580543175E9</v>
      </c>
      <c r="AJ234" s="4">
        <v>1.8771380416430795E9</v>
      </c>
      <c r="AK234" s="4">
        <v>1.8818476768075173E9</v>
      </c>
      <c r="AL234" s="4">
        <v>1.463251055400678E9</v>
      </c>
      <c r="AM234" s="4">
        <v>1.179837954721925E9</v>
      </c>
      <c r="AN234" s="4">
        <v>1.4459199698927214E9</v>
      </c>
      <c r="AO234" s="4">
        <v>1.6073454500457823E9</v>
      </c>
      <c r="AP234" s="4">
        <v>1.5446895028247156E9</v>
      </c>
      <c r="AQ234" s="4">
        <v>1.744794457276001E9</v>
      </c>
      <c r="AR234" s="4">
        <v>1.5346735832487004E9</v>
      </c>
      <c r="AS234" s="4">
        <v>1.3885067266209335E9</v>
      </c>
      <c r="AT234" s="4">
        <v>1.7108433606495488E9</v>
      </c>
      <c r="AU234" s="4">
        <v>1.9970057865411816E9</v>
      </c>
      <c r="AV234" s="4">
        <v>2.7428151945499325E9</v>
      </c>
      <c r="AW234" s="4">
        <v>4.42285592921428E9</v>
      </c>
      <c r="AX234" s="4">
        <v>6.649307057033135E9</v>
      </c>
      <c r="AY234" s="4">
        <v>7.428701809405971E9</v>
      </c>
      <c r="AZ234" s="4">
        <v>8.650138068631607E9</v>
      </c>
      <c r="BA234" s="4">
        <v>1.0393834720852018E10</v>
      </c>
      <c r="BB234" s="4">
        <v>9.290728773357227E9</v>
      </c>
      <c r="BC234" s="4">
        <v>1.0668102734813234E10</v>
      </c>
      <c r="BD234" s="4">
        <v>1.217230952261715E10</v>
      </c>
      <c r="BE234" s="4">
        <v>1.2367363677619883E10</v>
      </c>
      <c r="BF234" s="4">
        <v>1.2953535495878109E10</v>
      </c>
      <c r="BG234" s="4">
        <v>1.3940768065606321E10</v>
      </c>
      <c r="BH234" s="4">
        <v>1.0950392219910398E10</v>
      </c>
      <c r="BI234" s="4">
        <v>1.0097778353765135E10</v>
      </c>
      <c r="BJ234" s="4">
        <v>1.000039524214566E10</v>
      </c>
      <c r="BK234" s="4">
        <v>1.123916704849162E10</v>
      </c>
      <c r="BL234" s="4">
        <v>1.1314951342780731E10</v>
      </c>
      <c r="BM234" s="4">
        <v>1.0093118570291842E10</v>
      </c>
    </row>
    <row r="235" ht="12.75" customHeight="1">
      <c r="A235" s="4" t="s">
        <v>903</v>
      </c>
      <c r="B235" s="4" t="s">
        <v>904</v>
      </c>
      <c r="C235" s="4" t="s">
        <v>445</v>
      </c>
      <c r="D235" s="4" t="s">
        <v>446</v>
      </c>
      <c r="E235" s="4">
        <v>8.006331665692285E10</v>
      </c>
      <c r="F235" s="4">
        <v>7.028171105632794E10</v>
      </c>
      <c r="G235" s="4">
        <v>6.440320189747977E10</v>
      </c>
      <c r="H235" s="4">
        <v>6.973972883742467E10</v>
      </c>
      <c r="I235" s="4">
        <v>8.085611466263232E10</v>
      </c>
      <c r="J235" s="4">
        <v>9.436065238074321E10</v>
      </c>
      <c r="K235" s="4">
        <v>1.0329897401506596E11</v>
      </c>
      <c r="L235" s="4">
        <v>1.0009344664516888E11</v>
      </c>
      <c r="M235" s="4">
        <v>1.010273018229991E11</v>
      </c>
      <c r="N235" s="4">
        <v>1.1344300716513838E11</v>
      </c>
      <c r="O235" s="4">
        <v>1.2645904820548125E11</v>
      </c>
      <c r="P235" s="4">
        <v>1.359945723797935E11</v>
      </c>
      <c r="Q235" s="4">
        <v>1.5428018620159433E11</v>
      </c>
      <c r="R235" s="4">
        <v>1.9424664194381894E11</v>
      </c>
      <c r="S235" s="4">
        <v>2.191467649512342E11</v>
      </c>
      <c r="T235" s="4">
        <v>2.4636776190919928E11</v>
      </c>
      <c r="U235" s="4">
        <v>2.5006491910212305E11</v>
      </c>
      <c r="V235" s="4">
        <v>2.8896955767391406E11</v>
      </c>
      <c r="W235" s="4">
        <v>2.7975320703389325E11</v>
      </c>
      <c r="X235" s="4">
        <v>3.2404321624485333E11</v>
      </c>
      <c r="Y235" s="4">
        <v>3.739199712143709E11</v>
      </c>
      <c r="Z235" s="4">
        <v>3.990092551158922E11</v>
      </c>
      <c r="AA235" s="4">
        <v>4.187574771765966E11</v>
      </c>
      <c r="AB235" s="4">
        <v>4.3940017854048816E11</v>
      </c>
      <c r="AC235" s="4">
        <v>4.7692195323687036E11</v>
      </c>
      <c r="AD235" s="4">
        <v>5.2267094173356366E11</v>
      </c>
      <c r="AE235" s="4">
        <v>5.2119576076706116E11</v>
      </c>
      <c r="AF235" s="4">
        <v>5.1474544358372736E11</v>
      </c>
      <c r="AG235" s="4">
        <v>5.708767914777456E11</v>
      </c>
      <c r="AH235" s="4">
        <v>6.169756226485396E11</v>
      </c>
      <c r="AI235" s="4">
        <v>6.613406144137712E11</v>
      </c>
      <c r="AJ235" s="4">
        <v>7.177387649357172E11</v>
      </c>
      <c r="AK235" s="4">
        <v>8.042955381885764E11</v>
      </c>
      <c r="AL235" s="4">
        <v>8.829964218533363E11</v>
      </c>
      <c r="AM235" s="4">
        <v>1.0622514870622845E12</v>
      </c>
      <c r="AN235" s="4">
        <v>1.3111122105645842E12</v>
      </c>
      <c r="AO235" s="4">
        <v>1.5059474336240103E12</v>
      </c>
      <c r="AP235" s="4">
        <v>1.559873264355893E12</v>
      </c>
      <c r="AQ235" s="4">
        <v>1.4296851787761863E12</v>
      </c>
      <c r="AR235" s="4">
        <v>1.5726858121392227E12</v>
      </c>
      <c r="AS235" s="4">
        <v>1.729893674618345E12</v>
      </c>
      <c r="AT235" s="4">
        <v>1.8427660543424634E12</v>
      </c>
      <c r="AU235" s="4">
        <v>2.042817041063917E12</v>
      </c>
      <c r="AV235" s="4">
        <v>2.3095822805649414E12</v>
      </c>
      <c r="AW235" s="4">
        <v>2.677980213074933E12</v>
      </c>
      <c r="AX235" s="4">
        <v>3.102503674351967E12</v>
      </c>
      <c r="AY235" s="4">
        <v>3.7382974755525156E12</v>
      </c>
      <c r="AZ235" s="4">
        <v>4.731241012333934E12</v>
      </c>
      <c r="BA235" s="4">
        <v>5.979036789716263E12</v>
      </c>
      <c r="BB235" s="4">
        <v>6.488689382331718E12</v>
      </c>
      <c r="BC235" s="4">
        <v>7.861457204525055E12</v>
      </c>
      <c r="BD235" s="4">
        <v>9.595886477860354E12</v>
      </c>
      <c r="BE235" s="4">
        <v>1.0700265350899465E13</v>
      </c>
      <c r="BF235" s="4">
        <v>1.181074834815611E13</v>
      </c>
      <c r="BG235" s="4">
        <v>1.2731309124373695E13</v>
      </c>
      <c r="BH235" s="4">
        <v>1.3261565445436834E13</v>
      </c>
      <c r="BI235" s="4">
        <v>1.3543999977309342E13</v>
      </c>
      <c r="BJ235" s="4">
        <v>1.480591386391218E13</v>
      </c>
      <c r="BK235" s="4">
        <v>1.6555121218015404E13</v>
      </c>
      <c r="BL235" s="4">
        <v>1.7123379371247164E13</v>
      </c>
      <c r="BM235" s="4">
        <v>1.7420835248019928E13</v>
      </c>
    </row>
    <row r="236" ht="12.75" customHeight="1">
      <c r="A236" s="4" t="s">
        <v>905</v>
      </c>
      <c r="B236" s="4" t="s">
        <v>906</v>
      </c>
      <c r="C236" s="4" t="s">
        <v>445</v>
      </c>
      <c r="D236" s="4" t="s">
        <v>446</v>
      </c>
      <c r="AG236" s="4">
        <v>9.689221856163003E11</v>
      </c>
      <c r="AH236" s="4">
        <v>9.406773484213275E11</v>
      </c>
      <c r="AI236" s="4">
        <v>9.997521597699839E11</v>
      </c>
      <c r="AJ236" s="4">
        <v>9.954894324393445E11</v>
      </c>
      <c r="AK236" s="4">
        <v>9.379209720480381E11</v>
      </c>
      <c r="AL236" s="4">
        <v>9.325944841649774E11</v>
      </c>
      <c r="AM236" s="4">
        <v>8.382680790134723E11</v>
      </c>
      <c r="AN236" s="4">
        <v>9.24108481800972E11</v>
      </c>
      <c r="AO236" s="4">
        <v>9.510552229406918E11</v>
      </c>
      <c r="AP236" s="4">
        <v>9.808797393425681E11</v>
      </c>
      <c r="AQ236" s="4">
        <v>9.482761552754999E11</v>
      </c>
      <c r="AR236" s="4">
        <v>8.219845102173348E11</v>
      </c>
      <c r="AS236" s="4">
        <v>8.93552998995377E11</v>
      </c>
      <c r="AT236" s="4">
        <v>9.094764050021062E11</v>
      </c>
      <c r="AU236" s="4">
        <v>1.0221131943373085E12</v>
      </c>
      <c r="AV236" s="4">
        <v>1.2567000958916265E12</v>
      </c>
      <c r="AW236" s="4">
        <v>1.6272089670455427E12</v>
      </c>
      <c r="AX236" s="4">
        <v>2.0374234076522786E12</v>
      </c>
      <c r="AY236" s="4">
        <v>2.4635097101282124E12</v>
      </c>
      <c r="AZ236" s="4">
        <v>3.1674725715461934E12</v>
      </c>
      <c r="BA236" s="4">
        <v>3.9207460189584863E12</v>
      </c>
      <c r="BB236" s="4">
        <v>3.1104368447410625E12</v>
      </c>
      <c r="BC236" s="4">
        <v>3.651038750248759E12</v>
      </c>
      <c r="BD236" s="4">
        <v>4.434404725514621E12</v>
      </c>
      <c r="BE236" s="4">
        <v>4.629809465599205E12</v>
      </c>
      <c r="BF236" s="4">
        <v>4.90901276881051E12</v>
      </c>
      <c r="BG236" s="4">
        <v>4.641860872953995E12</v>
      </c>
      <c r="BH236" s="4">
        <v>3.6221330378882007E12</v>
      </c>
      <c r="BI236" s="4">
        <v>3.485628799867326E12</v>
      </c>
      <c r="BJ236" s="4">
        <v>3.908898637610255E12</v>
      </c>
      <c r="BK236" s="4">
        <v>4.07037307977792E12</v>
      </c>
      <c r="BL236" s="4">
        <v>4.148183187257788E12</v>
      </c>
      <c r="BM236" s="4">
        <v>3.8683070683973477E12</v>
      </c>
    </row>
    <row r="237" ht="12.75" customHeight="1">
      <c r="A237" s="4" t="s">
        <v>907</v>
      </c>
      <c r="B237" s="4" t="s">
        <v>908</v>
      </c>
      <c r="C237" s="4" t="s">
        <v>445</v>
      </c>
      <c r="D237" s="4" t="s">
        <v>446</v>
      </c>
      <c r="E237" s="4">
        <v>1.2112807311402227E8</v>
      </c>
      <c r="F237" s="4">
        <v>1.2639646970705794E8</v>
      </c>
      <c r="G237" s="4">
        <v>1.3223744163086258E8</v>
      </c>
      <c r="H237" s="4">
        <v>1.4325578451075113E8</v>
      </c>
      <c r="I237" s="4">
        <v>1.661040676300427E8</v>
      </c>
      <c r="J237" s="4">
        <v>1.8730033636536878E8</v>
      </c>
      <c r="K237" s="4">
        <v>2.1613626391249698E8</v>
      </c>
      <c r="L237" s="4">
        <v>2.3170647546411416E8</v>
      </c>
      <c r="M237" s="4">
        <v>2.4195691065810272E8</v>
      </c>
      <c r="N237" s="4">
        <v>2.6773244637841272E8</v>
      </c>
      <c r="O237" s="4">
        <v>2.5397662616663852E8</v>
      </c>
      <c r="P237" s="4">
        <v>2.8653752499033076E8</v>
      </c>
      <c r="Q237" s="4">
        <v>3.35677636893737E8</v>
      </c>
      <c r="R237" s="4">
        <v>4.064799061596524E8</v>
      </c>
      <c r="S237" s="4">
        <v>5.604377425949721E8</v>
      </c>
      <c r="T237" s="4">
        <v>6.173216693908767E8</v>
      </c>
      <c r="U237" s="4">
        <v>6.193751341805102E8</v>
      </c>
      <c r="V237" s="4">
        <v>7.774350204758472E8</v>
      </c>
      <c r="W237" s="4">
        <v>8.24263841539264E8</v>
      </c>
      <c r="X237" s="4">
        <v>8.917759066310145E8</v>
      </c>
      <c r="Y237" s="4">
        <v>1.136408814196922E9</v>
      </c>
      <c r="Z237" s="4">
        <v>9.623470009917879E8</v>
      </c>
      <c r="AA237" s="4">
        <v>8.21651918724626E8</v>
      </c>
      <c r="AB237" s="4">
        <v>7.657465906168486E8</v>
      </c>
      <c r="AC237" s="4">
        <v>7.181489596108721E8</v>
      </c>
      <c r="AD237" s="4">
        <v>7.623597227014021E8</v>
      </c>
      <c r="AE237" s="4">
        <v>1.0609117352606467E9</v>
      </c>
      <c r="AF237" s="4">
        <v>1.2490991300227659E9</v>
      </c>
      <c r="AG237" s="4">
        <v>1.3788474874113727E9</v>
      </c>
      <c r="AH237" s="4">
        <v>1.3529496627517214E9</v>
      </c>
      <c r="AI237" s="4">
        <v>1.628427515418813E9</v>
      </c>
      <c r="AJ237" s="4">
        <v>1.6022998629243028E9</v>
      </c>
      <c r="AK237" s="4">
        <v>1.692959110180217E9</v>
      </c>
      <c r="AL237" s="4">
        <v>1.2334968463349326E9</v>
      </c>
      <c r="AM237" s="4">
        <v>9.826243245058985E8</v>
      </c>
      <c r="AN237" s="4">
        <v>1.3093828853302946E9</v>
      </c>
      <c r="AO237" s="4">
        <v>1.465448290341322E9</v>
      </c>
      <c r="AP237" s="4">
        <v>1.498950899087737E9</v>
      </c>
      <c r="AQ237" s="4">
        <v>1.5873459509743E9</v>
      </c>
      <c r="AR237" s="4">
        <v>1.5766727916548126E9</v>
      </c>
      <c r="AS237" s="4">
        <v>1.4918911079571056E9</v>
      </c>
      <c r="AT237" s="4">
        <v>1.4824377520573864E9</v>
      </c>
      <c r="AU237" s="4">
        <v>1.7066980994451308E9</v>
      </c>
      <c r="AV237" s="4">
        <v>2.115836353120397E9</v>
      </c>
      <c r="AW237" s="4">
        <v>2.2599926422901444E9</v>
      </c>
      <c r="AX237" s="4">
        <v>2.2814828554651756E9</v>
      </c>
      <c r="AY237" s="4">
        <v>2.3515846084112263E9</v>
      </c>
      <c r="AZ237" s="4">
        <v>2.6626123484409895E9</v>
      </c>
      <c r="BA237" s="4">
        <v>3.323677130044843E9</v>
      </c>
      <c r="BB237" s="4">
        <v>3.3792585649724193E9</v>
      </c>
      <c r="BC237" s="4">
        <v>3.4294614954133463E9</v>
      </c>
      <c r="BD237" s="4">
        <v>3.872459249746312E9</v>
      </c>
      <c r="BE237" s="4">
        <v>3.873308389300063E9</v>
      </c>
      <c r="BF237" s="4">
        <v>4.321655656331773E9</v>
      </c>
      <c r="BG237" s="4">
        <v>4.57498653690791E9</v>
      </c>
      <c r="BH237" s="4">
        <v>4.18086617703946E9</v>
      </c>
      <c r="BI237" s="4">
        <v>6.031632168173909E9</v>
      </c>
      <c r="BJ237" s="4">
        <v>6.395472574414452E9</v>
      </c>
      <c r="BK237" s="4">
        <v>7.112200725002317E9</v>
      </c>
      <c r="BL237" s="4">
        <v>7.220395247742405E9</v>
      </c>
      <c r="BM237" s="4">
        <v>7.574635241301908E9</v>
      </c>
    </row>
    <row r="238" ht="12.75" customHeight="1">
      <c r="A238" s="4" t="s">
        <v>909</v>
      </c>
      <c r="B238" s="4" t="s">
        <v>910</v>
      </c>
      <c r="C238" s="4" t="s">
        <v>445</v>
      </c>
      <c r="D238" s="4" t="s">
        <v>446</v>
      </c>
      <c r="E238" s="4">
        <v>2.760747471886242E9</v>
      </c>
      <c r="F238" s="4">
        <v>3.0340435740607076E9</v>
      </c>
      <c r="G238" s="4">
        <v>3.308912796934866E9</v>
      </c>
      <c r="H238" s="4">
        <v>3.5404034565530486E9</v>
      </c>
      <c r="I238" s="4">
        <v>3.889129942307692E9</v>
      </c>
      <c r="J238" s="4">
        <v>4.388937649038462E9</v>
      </c>
      <c r="K238" s="4">
        <v>5.279230817307693E9</v>
      </c>
      <c r="L238" s="4">
        <v>5.638461442307693E9</v>
      </c>
      <c r="M238" s="4">
        <v>6.081009427884615E9</v>
      </c>
      <c r="N238" s="4">
        <v>6.695336567307693E9</v>
      </c>
      <c r="O238" s="4">
        <v>7.0865384375E9</v>
      </c>
      <c r="P238" s="4">
        <v>7.375000024038462E9</v>
      </c>
      <c r="Q238" s="4">
        <v>8.177884552884615E9</v>
      </c>
      <c r="R238" s="4">
        <v>1.083858735774659E10</v>
      </c>
      <c r="S238" s="4">
        <v>1.3703000530058748E10</v>
      </c>
      <c r="T238" s="4">
        <v>1.4882747955032803E10</v>
      </c>
      <c r="U238" s="4">
        <v>1.6985211146023796E10</v>
      </c>
      <c r="V238" s="4">
        <v>1.9779315170023678E10</v>
      </c>
      <c r="W238" s="4">
        <v>2.400657017815609E10</v>
      </c>
      <c r="X238" s="4">
        <v>2.7371699082712585E10</v>
      </c>
      <c r="Y238" s="4">
        <v>3.2353440726885582E10</v>
      </c>
      <c r="Z238" s="4">
        <v>3.4846107862367325E10</v>
      </c>
      <c r="AA238" s="4">
        <v>3.658979785740062E10</v>
      </c>
      <c r="AB238" s="4">
        <v>4.004282624423372E10</v>
      </c>
      <c r="AC238" s="4">
        <v>4.179759296344239E10</v>
      </c>
      <c r="AD238" s="4">
        <v>3.890069271214961E10</v>
      </c>
      <c r="AE238" s="4">
        <v>4.3096746122461395E10</v>
      </c>
      <c r="AF238" s="4">
        <v>5.053543869640941E10</v>
      </c>
      <c r="AG238" s="4">
        <v>6.166719983474276E10</v>
      </c>
      <c r="AH238" s="4">
        <v>7.225087741031825E10</v>
      </c>
      <c r="AI238" s="4">
        <v>8.534306396591818E10</v>
      </c>
      <c r="AJ238" s="4">
        <v>9.823469572203412E10</v>
      </c>
      <c r="AK238" s="4">
        <v>1.1145286937846703E11</v>
      </c>
      <c r="AL238" s="4">
        <v>1.2888931894658682E11</v>
      </c>
      <c r="AM238" s="4">
        <v>1.4668349900596423E11</v>
      </c>
      <c r="AN238" s="4">
        <v>1.692787535319805E11</v>
      </c>
      <c r="AO238" s="4">
        <v>1.8303511464839972E11</v>
      </c>
      <c r="AP238" s="4">
        <v>1.501806193666047E11</v>
      </c>
      <c r="AQ238" s="4">
        <v>1.1367556105746214E11</v>
      </c>
      <c r="AR238" s="4">
        <v>1.26669064386717E11</v>
      </c>
      <c r="AS238" s="4">
        <v>1.2639223370678952E11</v>
      </c>
      <c r="AT238" s="4">
        <v>1.2029647618040192E11</v>
      </c>
      <c r="AU238" s="4">
        <v>1.3430085125500174E11</v>
      </c>
      <c r="AV238" s="4">
        <v>1.522806776490553E11</v>
      </c>
      <c r="AW238" s="4">
        <v>1.7289574963204584E11</v>
      </c>
      <c r="AX238" s="4">
        <v>1.8931854968038367E11</v>
      </c>
      <c r="AY238" s="4">
        <v>2.217581965049364E11</v>
      </c>
      <c r="AZ238" s="4">
        <v>2.6294247672242468E11</v>
      </c>
      <c r="BA238" s="4">
        <v>2.913829911776978E11</v>
      </c>
      <c r="BB238" s="4">
        <v>2.8171041655729193E11</v>
      </c>
      <c r="BC238" s="4">
        <v>3.411048201554644E11</v>
      </c>
      <c r="BD238" s="4">
        <v>3.708191409465527E11</v>
      </c>
      <c r="BE238" s="4">
        <v>3.975582229571696E11</v>
      </c>
      <c r="BF238" s="4">
        <v>4.203332031504264E11</v>
      </c>
      <c r="BG238" s="4">
        <v>4.0733945406067773E11</v>
      </c>
      <c r="BH238" s="4">
        <v>4.0129643742499493E11</v>
      </c>
      <c r="BI238" s="4">
        <v>4.1336615065559094E11</v>
      </c>
      <c r="BJ238" s="4">
        <v>4.56356961443497E11</v>
      </c>
      <c r="BK238" s="4">
        <v>5.066110701883615E11</v>
      </c>
      <c r="BL238" s="4">
        <v>5.442639688736005E11</v>
      </c>
      <c r="BM238" s="4">
        <v>5.017949619252437E11</v>
      </c>
    </row>
    <row r="239" ht="12.75" customHeight="1">
      <c r="A239" s="4" t="s">
        <v>911</v>
      </c>
      <c r="B239" s="4" t="s">
        <v>912</v>
      </c>
      <c r="C239" s="4" t="s">
        <v>445</v>
      </c>
      <c r="D239" s="4" t="s">
        <v>446</v>
      </c>
      <c r="AI239" s="4">
        <v>2.629395852119026E9</v>
      </c>
      <c r="AJ239" s="4">
        <v>1.352E9</v>
      </c>
      <c r="AK239" s="4">
        <v>2.156666666666667E9</v>
      </c>
      <c r="AL239" s="4">
        <v>1.6443255813953488E9</v>
      </c>
      <c r="AM239" s="4">
        <v>1.518796992481203E9</v>
      </c>
      <c r="AN239" s="4">
        <v>1.2310405643738978E9</v>
      </c>
      <c r="AO239" s="4">
        <v>1.0436548223350254E9</v>
      </c>
      <c r="AP239" s="4">
        <v>9.215721145296106E8</v>
      </c>
      <c r="AQ239" s="4">
        <v>1.3202420808653104E9</v>
      </c>
      <c r="AR239" s="4">
        <v>1.086605267409921E9</v>
      </c>
      <c r="AS239" s="4">
        <v>8.605211192987527E8</v>
      </c>
      <c r="AT239" s="4">
        <v>1.0807689065002952E9</v>
      </c>
      <c r="AU239" s="4">
        <v>1.2211207988133569E9</v>
      </c>
      <c r="AV239" s="4">
        <v>1.55530149604756E9</v>
      </c>
      <c r="AW239" s="4">
        <v>2.0761824608651743E9</v>
      </c>
      <c r="AX239" s="4">
        <v>2.3123275364178915E9</v>
      </c>
      <c r="AY239" s="4">
        <v>2.830220713073005E9</v>
      </c>
      <c r="AZ239" s="4">
        <v>3.719506172839506E9</v>
      </c>
      <c r="BA239" s="4">
        <v>5.161337336403649E9</v>
      </c>
      <c r="BB239" s="4">
        <v>4.979481980350979E9</v>
      </c>
      <c r="BC239" s="4">
        <v>5.64217857958438E9</v>
      </c>
      <c r="BD239" s="4">
        <v>6.5227322025074835E9</v>
      </c>
      <c r="BE239" s="4">
        <v>7.633049792093209E9</v>
      </c>
      <c r="BF239" s="4">
        <v>8.448469837538307E9</v>
      </c>
      <c r="BG239" s="4">
        <v>9.112544556059624E9</v>
      </c>
      <c r="BH239" s="4">
        <v>8.27145430059548E9</v>
      </c>
      <c r="BI239" s="4">
        <v>6.992393787408911E9</v>
      </c>
      <c r="BJ239" s="4">
        <v>7.536439875083337E9</v>
      </c>
      <c r="BK239" s="4">
        <v>7.765014424337792E9</v>
      </c>
      <c r="BL239" s="4">
        <v>8.30078485687904E9</v>
      </c>
      <c r="BM239" s="4">
        <v>8.194150301785524E9</v>
      </c>
    </row>
    <row r="240" ht="12.75" customHeight="1">
      <c r="A240" s="4" t="s">
        <v>913</v>
      </c>
      <c r="B240" s="4" t="s">
        <v>914</v>
      </c>
      <c r="C240" s="4" t="s">
        <v>445</v>
      </c>
      <c r="D240" s="4" t="s">
        <v>446</v>
      </c>
      <c r="AF240" s="4">
        <v>2.3313588197598476E9</v>
      </c>
      <c r="AG240" s="4">
        <v>3.010982414243644E9</v>
      </c>
      <c r="AH240" s="4">
        <v>3.006988216550767E9</v>
      </c>
      <c r="AI240" s="4">
        <v>3.1895396413158464E9</v>
      </c>
      <c r="AK240" s="4">
        <v>1.6E9</v>
      </c>
      <c r="AL240" s="4">
        <v>3.3400000000000005E9</v>
      </c>
      <c r="AM240" s="4">
        <v>2.5647058823529415E9</v>
      </c>
      <c r="AN240" s="4">
        <v>2.483809523809524E9</v>
      </c>
      <c r="AO240" s="4">
        <v>2.3787599754450583E9</v>
      </c>
      <c r="AP240" s="4">
        <v>2.4503749448610497E9</v>
      </c>
      <c r="AQ240" s="4">
        <v>2.6056600260659094E9</v>
      </c>
      <c r="AR240" s="4">
        <v>2.4505131964809384E9</v>
      </c>
      <c r="AS240" s="4">
        <v>2.904732773483121E9</v>
      </c>
      <c r="AT240" s="4">
        <v>3.5348039215686274E9</v>
      </c>
      <c r="AU240" s="4">
        <v>4.461978498865766E9</v>
      </c>
      <c r="AV240" s="4">
        <v>5.977560877440128E9</v>
      </c>
      <c r="AW240" s="4">
        <v>6.838351088466884E9</v>
      </c>
      <c r="AX240" s="4">
        <v>8.103901996370235E9</v>
      </c>
      <c r="AY240" s="4">
        <v>1.0276674364896074E10</v>
      </c>
      <c r="AZ240" s="4">
        <v>1.2664165103189493E10</v>
      </c>
      <c r="BA240" s="4">
        <v>1.9271523178807945E10</v>
      </c>
      <c r="BB240" s="4">
        <v>2.021438596491228E10</v>
      </c>
      <c r="BC240" s="4">
        <v>2.2583157894736843E10</v>
      </c>
      <c r="BD240" s="4">
        <v>2.9233333333333332E10</v>
      </c>
      <c r="BE240" s="4">
        <v>3.516421052631579E10</v>
      </c>
      <c r="BF240" s="4">
        <v>3.9197543859649124E10</v>
      </c>
      <c r="BG240" s="4">
        <v>4.352421052631579E10</v>
      </c>
      <c r="BH240" s="4">
        <v>3.579971428571429E10</v>
      </c>
      <c r="BI240" s="4">
        <v>3.616942857142857E10</v>
      </c>
      <c r="BJ240" s="4">
        <v>3.792628571428571E10</v>
      </c>
      <c r="BK240" s="4">
        <v>4.076542857142857E10</v>
      </c>
      <c r="BL240" s="4">
        <v>4.523142857142857E10</v>
      </c>
    </row>
    <row r="241" ht="12.75" customHeight="1">
      <c r="A241" s="4" t="s">
        <v>915</v>
      </c>
      <c r="B241" s="4" t="s">
        <v>916</v>
      </c>
      <c r="C241" s="4" t="s">
        <v>445</v>
      </c>
      <c r="D241" s="4" t="s">
        <v>446</v>
      </c>
      <c r="E241" s="4">
        <v>7.670422142622714E10</v>
      </c>
      <c r="F241" s="4">
        <v>8.109617511722418E10</v>
      </c>
      <c r="G241" s="4">
        <v>9.282401052893465E10</v>
      </c>
      <c r="H241" s="4">
        <v>9.343363767675279E10</v>
      </c>
      <c r="I241" s="4">
        <v>1.0414961726479175E11</v>
      </c>
      <c r="J241" s="4">
        <v>1.1087192297960811E11</v>
      </c>
      <c r="K241" s="4">
        <v>1.2158369879130614E11</v>
      </c>
      <c r="L241" s="4">
        <v>1.2446689930887534E11</v>
      </c>
      <c r="M241" s="4">
        <v>1.3389604327690244E11</v>
      </c>
      <c r="N241" s="4">
        <v>1.4986749458950455E11</v>
      </c>
      <c r="O241" s="4">
        <v>1.630153136065356E11</v>
      </c>
      <c r="P241" s="4">
        <v>1.815976476615178E11</v>
      </c>
      <c r="Q241" s="4">
        <v>2.036935307197795E11</v>
      </c>
      <c r="R241" s="4">
        <v>2.6884341395711325E11</v>
      </c>
      <c r="S241" s="4">
        <v>3.5262657669492035E11</v>
      </c>
      <c r="T241" s="4">
        <v>3.680096806469376E11</v>
      </c>
      <c r="U241" s="4">
        <v>4.096921197149866E11</v>
      </c>
      <c r="V241" s="4">
        <v>4.5115822947117914E11</v>
      </c>
      <c r="W241" s="4">
        <v>5.105611926938683E11</v>
      </c>
      <c r="X241" s="4">
        <v>6.107820933379254E11</v>
      </c>
      <c r="Y241" s="4">
        <v>7.401816227379086E11</v>
      </c>
      <c r="Z241" s="4">
        <v>8.572018947156974E11</v>
      </c>
      <c r="AA241" s="4">
        <v>7.952801306456061E11</v>
      </c>
      <c r="AB241" s="4">
        <v>6.942388336040447E11</v>
      </c>
      <c r="AC241" s="4">
        <v>6.97299138222582E11</v>
      </c>
      <c r="AD241" s="4">
        <v>7.19314861868753E11</v>
      </c>
      <c r="AE241" s="4">
        <v>7.216129359496222E11</v>
      </c>
      <c r="AF241" s="4">
        <v>7.61121046318599E11</v>
      </c>
      <c r="AG241" s="4">
        <v>8.601530180897897E11</v>
      </c>
      <c r="AH241" s="4">
        <v>9.425134807931864E11</v>
      </c>
      <c r="AI241" s="4">
        <v>1.1092915288648171E12</v>
      </c>
      <c r="AJ241" s="4">
        <v>1.3821853630413892E12</v>
      </c>
      <c r="AK241" s="4">
        <v>1.3030396758840466E12</v>
      </c>
      <c r="AL241" s="4">
        <v>1.5048092107469998E12</v>
      </c>
      <c r="AM241" s="4">
        <v>1.719850514545373E12</v>
      </c>
      <c r="AN241" s="4">
        <v>1.8336889757474517E12</v>
      </c>
      <c r="AO241" s="4">
        <v>1.9930661961620366E12</v>
      </c>
      <c r="AP241" s="4">
        <v>2.1862569788756716E12</v>
      </c>
      <c r="AQ241" s="4">
        <v>2.19962200534207E12</v>
      </c>
      <c r="AR241" s="4">
        <v>1.9682772626998113E12</v>
      </c>
      <c r="AS241" s="4">
        <v>2.1775108743330254E12</v>
      </c>
      <c r="AT241" s="4">
        <v>2.118889299200426E12</v>
      </c>
      <c r="AU241" s="4">
        <v>1.8844324379517747E12</v>
      </c>
      <c r="AV241" s="4">
        <v>1.9213404977007576E12</v>
      </c>
      <c r="AW241" s="4">
        <v>2.22508364377464E12</v>
      </c>
      <c r="AX241" s="4">
        <v>2.709220356221257E12</v>
      </c>
      <c r="AY241" s="4">
        <v>3.1862323773758726E12</v>
      </c>
      <c r="AZ241" s="4">
        <v>3.7734380833361196E12</v>
      </c>
      <c r="BA241" s="4">
        <v>4.407486046724936E12</v>
      </c>
      <c r="BB241" s="4">
        <v>4.129286680444937E12</v>
      </c>
      <c r="BC241" s="4">
        <v>5.159091273821612E12</v>
      </c>
      <c r="BD241" s="4">
        <v>5.885324240937124E12</v>
      </c>
      <c r="BE241" s="4">
        <v>5.942622983733293E12</v>
      </c>
      <c r="BF241" s="4">
        <v>6.090301845617564E12</v>
      </c>
      <c r="BG241" s="4">
        <v>6.209426244963113E12</v>
      </c>
      <c r="BH241" s="4">
        <v>5.302256971775605E12</v>
      </c>
      <c r="BI241" s="4">
        <v>5.169862258291885E12</v>
      </c>
      <c r="BJ241" s="4">
        <v>5.763511079852595E12</v>
      </c>
      <c r="BK241" s="4">
        <v>5.623101122795779E12</v>
      </c>
      <c r="BL241" s="4">
        <v>5.535010379191354E12</v>
      </c>
      <c r="BM241" s="4">
        <v>4.61110774861296E12</v>
      </c>
    </row>
    <row r="242" ht="12.75" customHeight="1">
      <c r="A242" s="4" t="s">
        <v>917</v>
      </c>
      <c r="B242" s="4" t="s">
        <v>918</v>
      </c>
      <c r="C242" s="4" t="s">
        <v>445</v>
      </c>
      <c r="D242" s="4" t="s">
        <v>446</v>
      </c>
      <c r="AS242" s="4">
        <v>3.670879E8</v>
      </c>
      <c r="AT242" s="4">
        <v>4.774575E8</v>
      </c>
      <c r="AU242" s="4">
        <v>4.694611E8</v>
      </c>
      <c r="AV242" s="4">
        <v>4.904003E8</v>
      </c>
      <c r="AW242" s="4">
        <v>4.407329E8</v>
      </c>
      <c r="AX242" s="4">
        <v>4.622618E8</v>
      </c>
      <c r="AY242" s="4">
        <v>4.53796E8</v>
      </c>
      <c r="AZ242" s="4">
        <v>5.427953E8</v>
      </c>
      <c r="BA242" s="4">
        <v>6.484927E8</v>
      </c>
      <c r="BB242" s="4">
        <v>7.268816E8</v>
      </c>
      <c r="BC242" s="4">
        <v>8.818269E8</v>
      </c>
      <c r="BD242" s="4">
        <v>1.0547254E9</v>
      </c>
      <c r="BE242" s="4">
        <v>1.1477796E9</v>
      </c>
      <c r="BF242" s="4">
        <v>1.3955246E9</v>
      </c>
      <c r="BG242" s="4">
        <v>1.4473114E9</v>
      </c>
      <c r="BH242" s="4">
        <v>1.5944108E9</v>
      </c>
      <c r="BI242" s="4">
        <v>1.6506086E9</v>
      </c>
      <c r="BJ242" s="4">
        <v>1.5993381E9</v>
      </c>
      <c r="BK242" s="4">
        <v>1.5598949E9</v>
      </c>
      <c r="BL242" s="4">
        <v>2.0179249E9</v>
      </c>
      <c r="BM242" s="4">
        <v>1.821E9</v>
      </c>
    </row>
    <row r="243" ht="12.75" customHeight="1">
      <c r="A243" s="4" t="s">
        <v>919</v>
      </c>
      <c r="B243" s="4" t="s">
        <v>920</v>
      </c>
      <c r="C243" s="4" t="s">
        <v>445</v>
      </c>
      <c r="D243" s="4" t="s">
        <v>446</v>
      </c>
      <c r="AL243" s="4">
        <v>2.7215880428823505E11</v>
      </c>
      <c r="AM243" s="4">
        <v>2.816260186329515E11</v>
      </c>
      <c r="AN243" s="4">
        <v>3.2948232699216113E11</v>
      </c>
      <c r="AO243" s="4">
        <v>3.77923923451366E11</v>
      </c>
      <c r="AP243" s="4">
        <v>3.979927397007202E11</v>
      </c>
      <c r="AQ243" s="4">
        <v>4.0324376811178687E11</v>
      </c>
      <c r="AR243" s="4">
        <v>4.4162003506861725E11</v>
      </c>
      <c r="AS243" s="4">
        <v>4.679139866883975E11</v>
      </c>
      <c r="AT243" s="4">
        <v>4.697633471288903E11</v>
      </c>
      <c r="AU243" s="4">
        <v>4.523542124383898E11</v>
      </c>
      <c r="AV243" s="4">
        <v>4.954731367574935E11</v>
      </c>
      <c r="AW243" s="4">
        <v>5.887745883531982E11</v>
      </c>
      <c r="AX243" s="4">
        <v>6.937474587269513E11</v>
      </c>
      <c r="AY243" s="4">
        <v>8.066639428045776E11</v>
      </c>
      <c r="AZ243" s="4">
        <v>9.975978033305564E11</v>
      </c>
      <c r="BA243" s="4">
        <v>1.2359264835750986E12</v>
      </c>
      <c r="BB243" s="4">
        <v>1.191951984165941E12</v>
      </c>
      <c r="BC243" s="4">
        <v>1.3752127711080562E12</v>
      </c>
      <c r="BD243" s="4">
        <v>1.555739882461727E12</v>
      </c>
      <c r="BE243" s="4">
        <v>1.7176507076052917E12</v>
      </c>
      <c r="BF243" s="4">
        <v>1.6056246514079514E12</v>
      </c>
      <c r="BG243" s="4">
        <v>1.5787184220122043E12</v>
      </c>
      <c r="BH243" s="4">
        <v>1.4144238559379834E12</v>
      </c>
      <c r="BI243" s="4">
        <v>1.4356908867690696E12</v>
      </c>
      <c r="BJ243" s="4">
        <v>1.4150065068131565E12</v>
      </c>
      <c r="BK243" s="4">
        <v>1.3244504752810466E12</v>
      </c>
      <c r="BL243" s="4">
        <v>1.3485152923458198E12</v>
      </c>
      <c r="BM243" s="4">
        <v>1.19876261512148E12</v>
      </c>
    </row>
    <row r="244" ht="12.75" customHeight="1">
      <c r="A244" s="4" t="s">
        <v>921</v>
      </c>
      <c r="B244" s="4" t="s">
        <v>922</v>
      </c>
      <c r="C244" s="4" t="s">
        <v>445</v>
      </c>
      <c r="D244" s="4" t="s">
        <v>446</v>
      </c>
      <c r="T244" s="4">
        <v>3.2506741720120434E7</v>
      </c>
      <c r="U244" s="4">
        <v>3.0036416961994376E7</v>
      </c>
      <c r="V244" s="4">
        <v>3.41393878908849E7</v>
      </c>
      <c r="W244" s="4">
        <v>4.156747167219869E7</v>
      </c>
      <c r="X244" s="4">
        <v>4.466700201207244E7</v>
      </c>
      <c r="Y244" s="4">
        <v>5.3260077431109086E7</v>
      </c>
      <c r="Z244" s="4">
        <v>6.2242013330268905E7</v>
      </c>
      <c r="AA244" s="4">
        <v>6.2068161071102545E7</v>
      </c>
      <c r="AB244" s="4">
        <v>6.0863963963963956E7</v>
      </c>
      <c r="AC244" s="4">
        <v>6.424835454146556E7</v>
      </c>
      <c r="AD244" s="4">
        <v>6.005866331447727E7</v>
      </c>
      <c r="AE244" s="4">
        <v>6.819585561497326E7</v>
      </c>
      <c r="AF244" s="4">
        <v>8.166713345469822E7</v>
      </c>
      <c r="AG244" s="4">
        <v>1.0665726736734171E8</v>
      </c>
      <c r="AH244" s="4">
        <v>1.0634485498609458E8</v>
      </c>
      <c r="AI244" s="4">
        <v>1.1356382157740392E8</v>
      </c>
      <c r="AJ244" s="4">
        <v>1.3220114144686103E8</v>
      </c>
      <c r="AK244" s="4">
        <v>1.3706629055007052E8</v>
      </c>
      <c r="AL244" s="4">
        <v>1.384898843930636E8</v>
      </c>
      <c r="AM244" s="4">
        <v>1.9599098621420997E8</v>
      </c>
      <c r="AN244" s="4">
        <v>2.0887166574868202E8</v>
      </c>
      <c r="AO244" s="4">
        <v>2.221005763454826E8</v>
      </c>
      <c r="AP244" s="4">
        <v>2.14991452314998E8</v>
      </c>
      <c r="AQ244" s="4">
        <v>1.915048927613941E8</v>
      </c>
      <c r="AR244" s="4">
        <v>1.9921463322170973E8</v>
      </c>
      <c r="AS244" s="4">
        <v>2.0484961259227625E8</v>
      </c>
      <c r="AT244" s="4">
        <v>1.8111695278969955E8</v>
      </c>
      <c r="AU244" s="4">
        <v>1.827636939168731E8</v>
      </c>
      <c r="AV244" s="4">
        <v>2.0224695969027555E8</v>
      </c>
      <c r="AW244" s="4">
        <v>2.306579654885858E8</v>
      </c>
      <c r="AX244" s="4">
        <v>2.6179760614971885E8</v>
      </c>
      <c r="AY244" s="4">
        <v>2.9223211707899845E8</v>
      </c>
      <c r="AZ244" s="4">
        <v>2.985139561591851E8</v>
      </c>
      <c r="BA244" s="4">
        <v>3.44428609006734E8</v>
      </c>
      <c r="BB244" s="4">
        <v>3.123773792971185E8</v>
      </c>
      <c r="BC244" s="4">
        <v>3.6684001244232464E8</v>
      </c>
      <c r="BD244" s="4">
        <v>4.145233884613285E8</v>
      </c>
      <c r="BE244" s="4">
        <v>4.7071408342675084E8</v>
      </c>
      <c r="BF244" s="4">
        <v>4.5064361518052834E8</v>
      </c>
      <c r="BG244" s="4">
        <v>4.3987882800860786E8</v>
      </c>
      <c r="BH244" s="4">
        <v>4.370062271627811E8</v>
      </c>
      <c r="BI244" s="4">
        <v>4.205401785714286E8</v>
      </c>
      <c r="BJ244" s="4">
        <v>4.6037914498982126E8</v>
      </c>
      <c r="BK244" s="4">
        <v>4.8923552739538705E8</v>
      </c>
      <c r="BL244" s="4">
        <v>5.123500594216295E8</v>
      </c>
    </row>
    <row r="245" ht="12.75" customHeight="1">
      <c r="A245" s="4" t="s">
        <v>923</v>
      </c>
      <c r="B245" s="4" t="s">
        <v>924</v>
      </c>
      <c r="C245" s="4" t="s">
        <v>445</v>
      </c>
      <c r="D245" s="4" t="s">
        <v>446</v>
      </c>
      <c r="E245" s="4">
        <v>4.717069960692329E10</v>
      </c>
      <c r="F245" s="4">
        <v>5.033177078081392E10</v>
      </c>
      <c r="G245" s="4">
        <v>5.372151949422693E10</v>
      </c>
      <c r="H245" s="4">
        <v>6.042625539458992E10</v>
      </c>
      <c r="I245" s="4">
        <v>6.917949430412677E10</v>
      </c>
      <c r="J245" s="4">
        <v>7.42965126940871E10</v>
      </c>
      <c r="K245" s="4">
        <v>6.247511695829539E10</v>
      </c>
      <c r="L245" s="4">
        <v>6.873335725307689E10</v>
      </c>
      <c r="M245" s="4">
        <v>7.203981801671501E10</v>
      </c>
      <c r="N245" s="4">
        <v>7.919549014528629E10</v>
      </c>
      <c r="O245" s="4">
        <v>8.573728303965225E10</v>
      </c>
      <c r="P245" s="4">
        <v>9.119587960141837E10</v>
      </c>
      <c r="Q245" s="4">
        <v>9.168052930217445E10</v>
      </c>
      <c r="R245" s="4">
        <v>1.0481250064221977E11</v>
      </c>
      <c r="S245" s="4">
        <v>1.2697225346931381E11</v>
      </c>
      <c r="T245" s="4">
        <v>1.3590783161368289E11</v>
      </c>
      <c r="U245" s="4">
        <v>1.3264780550507553E11</v>
      </c>
      <c r="V245" s="4">
        <v>1.5359983237800092E11</v>
      </c>
      <c r="W245" s="4">
        <v>1.747736639858219E11</v>
      </c>
      <c r="X245" s="4">
        <v>1.9575115505395007E11</v>
      </c>
      <c r="Y245" s="4">
        <v>2.3603216828702356E11</v>
      </c>
      <c r="Z245" s="4">
        <v>2.502136426829928E11</v>
      </c>
      <c r="AA245" s="4">
        <v>2.5886918463276877E11</v>
      </c>
      <c r="AB245" s="4">
        <v>2.7403273275483774E11</v>
      </c>
      <c r="AC245" s="4">
        <v>2.7275783156165884E11</v>
      </c>
      <c r="AD245" s="4">
        <v>2.965989846088413E11</v>
      </c>
      <c r="AE245" s="4">
        <v>3.141280868267832E11</v>
      </c>
      <c r="AF245" s="4">
        <v>3.4879392292163824E11</v>
      </c>
      <c r="AG245" s="4">
        <v>3.747898606881803E11</v>
      </c>
      <c r="AH245" s="4">
        <v>3.782252878125988E11</v>
      </c>
      <c r="AI245" s="4">
        <v>4.071874161267553E11</v>
      </c>
      <c r="AJ245" s="4">
        <v>3.6226260412701385E11</v>
      </c>
      <c r="AK245" s="4">
        <v>3.847335957372618E11</v>
      </c>
      <c r="AL245" s="4">
        <v>3.811001856451854E11</v>
      </c>
      <c r="AM245" s="4">
        <v>4.3232414245839545E11</v>
      </c>
      <c r="AN245" s="4">
        <v>4.798495813011072E11</v>
      </c>
      <c r="AO245" s="4">
        <v>5.2497041971220044E11</v>
      </c>
      <c r="AP245" s="4">
        <v>5.507121236449373E11</v>
      </c>
      <c r="AQ245" s="4">
        <v>5.584245941658195E11</v>
      </c>
      <c r="AR245" s="4">
        <v>5.983239187098282E11</v>
      </c>
      <c r="AS245" s="4">
        <v>6.304290619292281E11</v>
      </c>
      <c r="AT245" s="4">
        <v>6.458702738370634E11</v>
      </c>
      <c r="AU245" s="4">
        <v>6.776274875670854E11</v>
      </c>
      <c r="AV245" s="4">
        <v>7.910027179166741E11</v>
      </c>
      <c r="AW245" s="4">
        <v>9.170893394022521E11</v>
      </c>
      <c r="AX245" s="4">
        <v>1.0505853178639664E12</v>
      </c>
      <c r="AY245" s="4">
        <v>1.196088039743311E12</v>
      </c>
      <c r="AZ245" s="4">
        <v>1.5041934839875598E12</v>
      </c>
      <c r="BA245" s="4">
        <v>1.5274726061901135E12</v>
      </c>
      <c r="BB245" s="4">
        <v>1.683456769133309E12</v>
      </c>
      <c r="BC245" s="4">
        <v>2.0607811959031748E12</v>
      </c>
      <c r="BD245" s="4">
        <v>2.27454548871622E12</v>
      </c>
      <c r="BE245" s="4">
        <v>2.300183795624866E12</v>
      </c>
      <c r="BF245" s="4">
        <v>2.3600234516952026E12</v>
      </c>
      <c r="BG245" s="4">
        <v>2.5845511703218564E12</v>
      </c>
      <c r="BH245" s="4">
        <v>2.70020765723833E12</v>
      </c>
      <c r="BI245" s="4">
        <v>2.9263487799321064E12</v>
      </c>
      <c r="BJ245" s="4">
        <v>3.348219136908605E12</v>
      </c>
      <c r="BK245" s="4">
        <v>3.4368846157131562E12</v>
      </c>
      <c r="BL245" s="4">
        <v>3.596914996945217E12</v>
      </c>
      <c r="BM245" s="4">
        <v>3.35151977052079E12</v>
      </c>
    </row>
    <row r="246" ht="12.75" customHeight="1">
      <c r="A246" s="4" t="s">
        <v>925</v>
      </c>
      <c r="B246" s="4" t="s">
        <v>926</v>
      </c>
      <c r="C246" s="4" t="s">
        <v>445</v>
      </c>
      <c r="D246" s="4" t="s">
        <v>446</v>
      </c>
      <c r="E246" s="4">
        <v>2.925264770623459E10</v>
      </c>
      <c r="F246" s="4">
        <v>3.03950764555819E10</v>
      </c>
      <c r="G246" s="4">
        <v>3.2931412202082897E10</v>
      </c>
      <c r="H246" s="4">
        <v>3.772878238330135E10</v>
      </c>
      <c r="I246" s="4">
        <v>3.684782295807643E10</v>
      </c>
      <c r="J246" s="4">
        <v>4.1040420129877205E10</v>
      </c>
      <c r="K246" s="4">
        <v>4.428192144923857E10</v>
      </c>
      <c r="L246" s="4">
        <v>4.377710219535503E10</v>
      </c>
      <c r="M246" s="4">
        <v>4.680918609213019E10</v>
      </c>
      <c r="N246" s="4">
        <v>5.352536489959329E10</v>
      </c>
      <c r="O246" s="4">
        <v>6.2983599875753784E10</v>
      </c>
      <c r="P246" s="4">
        <v>6.4059013599988846E10</v>
      </c>
      <c r="Q246" s="4">
        <v>7.237798781982387E10</v>
      </c>
      <c r="R246" s="4">
        <v>9.260033561477773E10</v>
      </c>
      <c r="S246" s="4">
        <v>1.2075088054189862E11</v>
      </c>
      <c r="T246" s="4">
        <v>1.3332835552534842E11</v>
      </c>
      <c r="U246" s="4">
        <v>1.4448702952778455E11</v>
      </c>
      <c r="V246" s="4">
        <v>1.590018903183072E11</v>
      </c>
      <c r="W246" s="4">
        <v>1.7597724560262817E11</v>
      </c>
      <c r="X246" s="4">
        <v>2.115941736328229E11</v>
      </c>
      <c r="Y246" s="4">
        <v>2.6665278727754984E11</v>
      </c>
      <c r="Z246" s="4">
        <v>3.716522581168374E11</v>
      </c>
      <c r="AA246" s="4">
        <v>3.4205761881962103E11</v>
      </c>
      <c r="AB246" s="4">
        <v>2.97981105081574E11</v>
      </c>
      <c r="AC246" s="4">
        <v>2.6035685255991376E11</v>
      </c>
      <c r="AD246" s="4">
        <v>2.470439657087453E11</v>
      </c>
      <c r="AE246" s="4">
        <v>2.5457858495128717E11</v>
      </c>
      <c r="AF246" s="4">
        <v>2.898520808959474E11</v>
      </c>
      <c r="AG246" s="4">
        <v>2.976339094252201E11</v>
      </c>
      <c r="AH246" s="4">
        <v>2.9603413827800555E11</v>
      </c>
      <c r="AI246" s="4">
        <v>3.3378922816684296E11</v>
      </c>
      <c r="AJ246" s="4">
        <v>3.375508399620828E11</v>
      </c>
      <c r="AK246" s="4">
        <v>3.3785731404539594E11</v>
      </c>
      <c r="AL246" s="4">
        <v>3.1668930436808307E11</v>
      </c>
      <c r="AM246" s="4">
        <v>3.090487835506021E11</v>
      </c>
      <c r="AN246" s="4">
        <v>3.5867620370114325E11</v>
      </c>
      <c r="AO246" s="4">
        <v>3.698404191635096E11</v>
      </c>
      <c r="AP246" s="4">
        <v>3.8364289855419104E11</v>
      </c>
      <c r="AQ246" s="4">
        <v>3.7130175158243164E11</v>
      </c>
      <c r="AR246" s="4">
        <v>3.756727616920466E11</v>
      </c>
      <c r="AS246" s="4">
        <v>4.006706177455896E11</v>
      </c>
      <c r="AT246" s="4">
        <v>3.8262442617566394E11</v>
      </c>
      <c r="AU246" s="4">
        <v>4.171456700241731E11</v>
      </c>
      <c r="AV246" s="4">
        <v>5.223923355616485E11</v>
      </c>
      <c r="AW246" s="4">
        <v>6.49569376718435E11</v>
      </c>
      <c r="AX246" s="4">
        <v>7.715704338186621E11</v>
      </c>
      <c r="AY246" s="4">
        <v>9.158439118151232E11</v>
      </c>
      <c r="AZ246" s="4">
        <v>1.0628348168120403E12</v>
      </c>
      <c r="BA246" s="4">
        <v>1.2194681154080522E12</v>
      </c>
      <c r="BB246" s="4">
        <v>1.1618676028686606E12</v>
      </c>
      <c r="BC246" s="4">
        <v>1.3840025152951968E12</v>
      </c>
      <c r="BD246" s="4">
        <v>1.5548024754770386E12</v>
      </c>
      <c r="BE246" s="4">
        <v>1.6303563517717454E12</v>
      </c>
      <c r="BF246" s="4">
        <v>1.7358801771981523E12</v>
      </c>
      <c r="BG246" s="4">
        <v>1.8036800147272832E12</v>
      </c>
      <c r="BH246" s="4">
        <v>1.6509825155264973E12</v>
      </c>
      <c r="BI246" s="4">
        <v>1.5423363522052363E12</v>
      </c>
      <c r="BJ246" s="4">
        <v>1.6426900388179856E12</v>
      </c>
      <c r="BK246" s="4">
        <v>1.7218878250857886E12</v>
      </c>
      <c r="BL246" s="4">
        <v>1.7700433077151782E12</v>
      </c>
      <c r="BM246" s="4">
        <v>1.6856316298923403E12</v>
      </c>
    </row>
    <row r="247" ht="12.75" customHeight="1">
      <c r="A247" s="4" t="s">
        <v>927</v>
      </c>
      <c r="B247" s="4" t="s">
        <v>928</v>
      </c>
      <c r="C247" s="4" t="s">
        <v>445</v>
      </c>
      <c r="D247" s="4" t="s">
        <v>446</v>
      </c>
      <c r="E247" s="4">
        <v>5.3567012774893546E8</v>
      </c>
      <c r="F247" s="4">
        <v>5.849612086565945E8</v>
      </c>
      <c r="G247" s="4">
        <v>6.193191973400222E8</v>
      </c>
      <c r="H247" s="4">
        <v>6.78235373038558E8</v>
      </c>
      <c r="I247" s="4">
        <v>7.118933675552704E8</v>
      </c>
      <c r="J247" s="4">
        <v>7.365688619261507E8</v>
      </c>
      <c r="K247" s="4">
        <v>7.237356355363705E8</v>
      </c>
      <c r="L247" s="4">
        <v>7.619814740233588E8</v>
      </c>
      <c r="M247" s="4">
        <v>7.5889995E8</v>
      </c>
      <c r="N247" s="4">
        <v>7.792E8</v>
      </c>
      <c r="O247" s="4">
        <v>8.2185E8</v>
      </c>
      <c r="P247" s="4">
        <v>8.967543166742619E8</v>
      </c>
      <c r="Q247" s="4">
        <v>1.0833810440847342E9</v>
      </c>
      <c r="R247" s="4">
        <v>1.308799458962842E9</v>
      </c>
      <c r="S247" s="4">
        <v>2.0420319014221702E9</v>
      </c>
      <c r="T247" s="4">
        <v>2.4426675730482073E9</v>
      </c>
      <c r="U247" s="4">
        <v>2.500410583791773E9</v>
      </c>
      <c r="V247" s="4">
        <v>3.138666666666667E9</v>
      </c>
      <c r="W247" s="4">
        <v>3.5623334583333335E9</v>
      </c>
      <c r="X247" s="4">
        <v>4.602416625E9</v>
      </c>
      <c r="Y247" s="4">
        <v>6.235833333333334E9</v>
      </c>
      <c r="Z247" s="4">
        <v>6.992083333333334E9</v>
      </c>
      <c r="AA247" s="4">
        <v>8.140416666666667E9</v>
      </c>
      <c r="AB247" s="4">
        <v>7.76375E9</v>
      </c>
      <c r="AC247" s="4">
        <v>7.757083333333334E9</v>
      </c>
      <c r="AD247" s="4">
        <v>7.375918367346938E9</v>
      </c>
      <c r="AE247" s="4">
        <v>4.794444444444445E9</v>
      </c>
      <c r="AF247" s="4">
        <v>4.797777777777778E9</v>
      </c>
      <c r="AG247" s="4">
        <v>4.496852073468963E9</v>
      </c>
      <c r="AH247" s="4">
        <v>4.323058823529411E9</v>
      </c>
      <c r="AI247" s="4">
        <v>5.068E9</v>
      </c>
      <c r="AJ247" s="4">
        <v>5.3079058823529415E9</v>
      </c>
      <c r="AK247" s="4">
        <v>5.439552941176471E9</v>
      </c>
      <c r="AL247" s="4">
        <v>4.66948851637981E9</v>
      </c>
      <c r="AM247" s="4">
        <v>4.947205860014515E9</v>
      </c>
      <c r="AN247" s="4">
        <v>5.329214163220015E9</v>
      </c>
      <c r="AO247" s="4">
        <v>5.759537726266007E9</v>
      </c>
      <c r="AP247" s="4">
        <v>5.7377513316377945E9</v>
      </c>
      <c r="AQ247" s="4">
        <v>6.04369433021609E9</v>
      </c>
      <c r="AR247" s="4">
        <v>6.808982520757593E9</v>
      </c>
      <c r="AS247" s="4">
        <v>8.154338232959776E9</v>
      </c>
      <c r="AT247" s="4">
        <v>8.824873259321054E9</v>
      </c>
      <c r="AU247" s="4">
        <v>9.008273720933954E9</v>
      </c>
      <c r="AV247" s="4">
        <v>1.1305459802068275E10</v>
      </c>
      <c r="AW247" s="4">
        <v>1.3280275123035402E10</v>
      </c>
      <c r="AX247" s="4">
        <v>1.5982282462378565E10</v>
      </c>
      <c r="AY247" s="4">
        <v>1.8369361094388645E10</v>
      </c>
      <c r="AZ247" s="4">
        <v>2.164162004993521E10</v>
      </c>
      <c r="BA247" s="4">
        <v>2.7871587349541267E10</v>
      </c>
      <c r="BB247" s="4">
        <v>1.917216522550151E10</v>
      </c>
      <c r="BC247" s="4">
        <v>2.215794839620422E10</v>
      </c>
      <c r="BD247" s="4">
        <v>2.543301140530167E10</v>
      </c>
      <c r="BE247" s="4">
        <v>2.5763220107005104E10</v>
      </c>
      <c r="BF247" s="4">
        <v>2.7268478564554684E10</v>
      </c>
      <c r="BG247" s="4">
        <v>2.76158430980949E10</v>
      </c>
      <c r="BH247" s="4">
        <v>2.4959858249443348E10</v>
      </c>
      <c r="BI247" s="4">
        <v>2.238626480731744E10</v>
      </c>
      <c r="BJ247" s="4">
        <v>2.238542665388303E10</v>
      </c>
      <c r="BK247" s="4">
        <v>2.367991965498907E10</v>
      </c>
      <c r="BL247" s="4">
        <v>2.3208326547532684E10</v>
      </c>
      <c r="BM247" s="4">
        <v>2.1529824769296856E10</v>
      </c>
    </row>
    <row r="248" ht="12.75" customHeight="1">
      <c r="A248" s="4" t="s">
        <v>929</v>
      </c>
      <c r="B248" s="4" t="s">
        <v>930</v>
      </c>
      <c r="C248" s="4" t="s">
        <v>445</v>
      </c>
      <c r="D248" s="4" t="s">
        <v>446</v>
      </c>
      <c r="J248" s="4">
        <v>9.910476190476189E8</v>
      </c>
      <c r="K248" s="4">
        <v>1.0409523809523809E9</v>
      </c>
      <c r="L248" s="4">
        <v>1.0857142857142856E9</v>
      </c>
      <c r="M248" s="4">
        <v>1.2146666666666665E9</v>
      </c>
      <c r="N248" s="4">
        <v>1.2899047619047618E9</v>
      </c>
      <c r="O248" s="4">
        <v>1.4392380952380953E9</v>
      </c>
      <c r="P248" s="4">
        <v>1.6852170587110345E9</v>
      </c>
      <c r="Q248" s="4">
        <v>2.237476420037728E9</v>
      </c>
      <c r="R248" s="4">
        <v>2.730787476280835E9</v>
      </c>
      <c r="S248" s="4">
        <v>3.5459335624284077E9</v>
      </c>
      <c r="T248" s="4">
        <v>4.328610489684316E9</v>
      </c>
      <c r="U248" s="4">
        <v>4.507929104477612E9</v>
      </c>
      <c r="V248" s="4">
        <v>5.109324009324009E9</v>
      </c>
      <c r="W248" s="4">
        <v>5.968044209514656E9</v>
      </c>
      <c r="X248" s="4">
        <v>7.188191881918819E9</v>
      </c>
      <c r="Y248" s="4">
        <v>8.744134354161522E9</v>
      </c>
      <c r="Z248" s="4">
        <v>8.428513568246253E9</v>
      </c>
      <c r="AA248" s="4">
        <v>8.133401049602167E9</v>
      </c>
      <c r="AB248" s="4">
        <v>8.350176782557455E9</v>
      </c>
      <c r="AC248" s="4">
        <v>8.254891864057672E9</v>
      </c>
      <c r="AD248" s="4">
        <v>8.41018573996405E9</v>
      </c>
      <c r="AE248" s="4">
        <v>9.018136020151133E9</v>
      </c>
      <c r="AF248" s="4">
        <v>9.696271268251478E9</v>
      </c>
      <c r="AG248" s="4">
        <v>1.0096292842154348E10</v>
      </c>
      <c r="AH248" s="4">
        <v>1.0102075213315073E10</v>
      </c>
      <c r="AI248" s="4">
        <v>1.2290568181818182E10</v>
      </c>
      <c r="AJ248" s="4">
        <v>1.3074782608695652E10</v>
      </c>
      <c r="AK248" s="4">
        <v>1.5497286295793758E10</v>
      </c>
      <c r="AL248" s="4">
        <v>1.4608946896483013E10</v>
      </c>
      <c r="AM248" s="4">
        <v>1.563246342427837E10</v>
      </c>
      <c r="AN248" s="4">
        <v>1.8030876599344402E10</v>
      </c>
      <c r="AO248" s="4">
        <v>1.958732278611054E10</v>
      </c>
      <c r="AP248" s="4">
        <v>2.0746360430418663E10</v>
      </c>
      <c r="AQ248" s="4">
        <v>2.1803372266619827E10</v>
      </c>
      <c r="AR248" s="4">
        <v>2.294368571910302E10</v>
      </c>
      <c r="AS248" s="4">
        <v>2.1473261837017582E10</v>
      </c>
      <c r="AT248" s="4">
        <v>2.206603183429485E10</v>
      </c>
      <c r="AU248" s="4">
        <v>2.3142153759583595E10</v>
      </c>
      <c r="AV248" s="4">
        <v>2.745300737291424E10</v>
      </c>
      <c r="AW248" s="4">
        <v>3.11830590124448E10</v>
      </c>
      <c r="AX248" s="4">
        <v>3.2273007553568672E10</v>
      </c>
      <c r="AY248" s="4">
        <v>3.437731029301277E10</v>
      </c>
      <c r="AZ248" s="4">
        <v>3.891407835180271E10</v>
      </c>
      <c r="BA248" s="4">
        <v>4.4860969077185295E10</v>
      </c>
      <c r="BB248" s="4">
        <v>4.3454935940161446E10</v>
      </c>
      <c r="BC248" s="4">
        <v>4.405092916026268E10</v>
      </c>
      <c r="BD248" s="4">
        <v>4.5810626509447365E10</v>
      </c>
      <c r="BE248" s="4">
        <v>4.504413854920289E10</v>
      </c>
      <c r="BF248" s="4">
        <v>4.625107404443897E10</v>
      </c>
      <c r="BG248" s="4">
        <v>4.7632390881781235E10</v>
      </c>
      <c r="BH248" s="4">
        <v>4.317353181076672E10</v>
      </c>
      <c r="BI248" s="4">
        <v>4.180128491620112E10</v>
      </c>
      <c r="BJ248" s="4">
        <v>3.9802554352318756E10</v>
      </c>
      <c r="BK248" s="4">
        <v>3.977047867316483E10</v>
      </c>
      <c r="BL248" s="4">
        <v>3.91957163304253E10</v>
      </c>
      <c r="BM248" s="4">
        <v>3.92356728682722E10</v>
      </c>
    </row>
    <row r="249" ht="12.75" customHeight="1">
      <c r="A249" s="4" t="s">
        <v>931</v>
      </c>
      <c r="B249" s="4" t="s">
        <v>932</v>
      </c>
      <c r="C249" s="4" t="s">
        <v>445</v>
      </c>
      <c r="D249" s="4" t="s">
        <v>446</v>
      </c>
      <c r="E249" s="4">
        <v>1.3995067817509249E10</v>
      </c>
      <c r="F249" s="4">
        <v>7.988888888888888E9</v>
      </c>
      <c r="G249" s="4">
        <v>8.922222222222221E9</v>
      </c>
      <c r="H249" s="4">
        <v>1.0355555555555555E10</v>
      </c>
      <c r="I249" s="4">
        <v>1.1177777777777777E10</v>
      </c>
      <c r="J249" s="4">
        <v>1.1966666666666666E10</v>
      </c>
      <c r="K249" s="4">
        <v>1.41E10</v>
      </c>
      <c r="L249" s="4">
        <v>1.5644444444444445E10</v>
      </c>
      <c r="M249" s="4">
        <v>1.75E10</v>
      </c>
      <c r="N249" s="4">
        <v>1.9466666666666668E10</v>
      </c>
      <c r="O249" s="4">
        <v>1.708695652173913E10</v>
      </c>
      <c r="P249" s="4">
        <v>1.6256619963799692E10</v>
      </c>
      <c r="Q249" s="4">
        <v>2.0431095406360424E10</v>
      </c>
      <c r="R249" s="4">
        <v>2.5724381625441696E10</v>
      </c>
      <c r="S249" s="4">
        <v>3.559991383643282E10</v>
      </c>
      <c r="T249" s="4">
        <v>4.463370724276416E10</v>
      </c>
      <c r="U249" s="4">
        <v>5.128013455428892E10</v>
      </c>
      <c r="V249" s="4">
        <v>5.8676813687368065E10</v>
      </c>
      <c r="W249" s="4">
        <v>6.514702248579195E10</v>
      </c>
      <c r="X249" s="4">
        <v>8.939408565820381E10</v>
      </c>
      <c r="Y249" s="4">
        <v>6.878928956574344E10</v>
      </c>
      <c r="Z249" s="4">
        <v>7.104002014044363E10</v>
      </c>
      <c r="AA249" s="4">
        <v>6.454633258075828E10</v>
      </c>
      <c r="AB249" s="4">
        <v>6.167828011549874E10</v>
      </c>
      <c r="AC249" s="4">
        <v>5.99899094578379E10</v>
      </c>
      <c r="AD249" s="4">
        <v>6.723494826459866E10</v>
      </c>
      <c r="AE249" s="4">
        <v>7.57280099627878E10</v>
      </c>
      <c r="AF249" s="4">
        <v>8.71727895283316E10</v>
      </c>
      <c r="AG249" s="4">
        <v>9.085281400499174E10</v>
      </c>
      <c r="AH249" s="4">
        <v>1.0714334866709401E11</v>
      </c>
      <c r="AI249" s="4">
        <v>1.5067629109421E11</v>
      </c>
      <c r="AJ249" s="4">
        <v>1.5002783333333334E11</v>
      </c>
      <c r="AK249" s="4">
        <v>1.5845913043478262E11</v>
      </c>
      <c r="AL249" s="4">
        <v>1.8016973636363638E11</v>
      </c>
      <c r="AM249" s="4">
        <v>1.3069017229729729E11</v>
      </c>
      <c r="AN249" s="4">
        <v>1.6948594104803494E11</v>
      </c>
      <c r="AO249" s="4">
        <v>1.8147555528255527E11</v>
      </c>
      <c r="AP249" s="4">
        <v>1.898346491112574E11</v>
      </c>
      <c r="AQ249" s="4">
        <v>2.75967393939394E11</v>
      </c>
      <c r="AR249" s="4">
        <v>2.5638552507163324E11</v>
      </c>
      <c r="AS249" s="4">
        <v>2.7430295905310303E11</v>
      </c>
      <c r="AT249" s="4">
        <v>2.0175114841710184E11</v>
      </c>
      <c r="AU249" s="4">
        <v>2.4025321629511676E11</v>
      </c>
      <c r="AV249" s="4">
        <v>3.145924280764875E11</v>
      </c>
      <c r="AW249" s="4">
        <v>4.088760426517012E11</v>
      </c>
      <c r="AX249" s="4">
        <v>5.0630831147663E11</v>
      </c>
      <c r="AY249" s="4">
        <v>5.570578290514525E11</v>
      </c>
      <c r="AZ249" s="4">
        <v>6.813373350218743E11</v>
      </c>
      <c r="BA249" s="4">
        <v>7.704621562043795E11</v>
      </c>
      <c r="BB249" s="4">
        <v>6.492725687741935E11</v>
      </c>
      <c r="BC249" s="4">
        <v>7.769925999467661E11</v>
      </c>
      <c r="BD249" s="4">
        <v>8.387627551641791E11</v>
      </c>
      <c r="BE249" s="4">
        <v>8.8055637577951E11</v>
      </c>
      <c r="BF249" s="4">
        <v>9.577830208530308E11</v>
      </c>
      <c r="BG249" s="4">
        <v>9.389526286040668E11</v>
      </c>
      <c r="BH249" s="4">
        <v>8.643166703308823E11</v>
      </c>
      <c r="BI249" s="4">
        <v>8.696929603655509E11</v>
      </c>
      <c r="BJ249" s="4">
        <v>8.589962630958582E11</v>
      </c>
      <c r="BK249" s="4">
        <v>7.78377023568884E11</v>
      </c>
      <c r="BL249" s="4">
        <v>7.614281833691707E11</v>
      </c>
      <c r="BM249" s="4">
        <v>7.201012123941141E11</v>
      </c>
    </row>
    <row r="250" ht="12.75" customHeight="1">
      <c r="A250" s="4" t="s">
        <v>933</v>
      </c>
      <c r="B250" s="4" t="s">
        <v>934</v>
      </c>
      <c r="C250" s="4" t="s">
        <v>445</v>
      </c>
      <c r="D250" s="4" t="s">
        <v>446</v>
      </c>
      <c r="AI250" s="4">
        <v>8824447.740223246</v>
      </c>
      <c r="AJ250" s="4">
        <v>9365165.91369372</v>
      </c>
      <c r="AK250" s="4">
        <v>9742949.471210342</v>
      </c>
      <c r="AL250" s="4">
        <v>9630762.95389637</v>
      </c>
      <c r="AM250" s="4">
        <v>1.0886825559292294E7</v>
      </c>
      <c r="AN250" s="4">
        <v>1.102594514455152E7</v>
      </c>
      <c r="AO250" s="4">
        <v>1.2334846232099539E7</v>
      </c>
      <c r="AP250" s="4">
        <v>1.2700905447528575E7</v>
      </c>
      <c r="AQ250" s="4">
        <v>1.275763286845081E7</v>
      </c>
      <c r="AR250" s="4">
        <v>1.3687141105877798E7</v>
      </c>
      <c r="AS250" s="4">
        <v>1.3742057050092764E7</v>
      </c>
      <c r="AT250" s="4">
        <v>1.3196544946725976E7</v>
      </c>
      <c r="AU250" s="4">
        <v>1.5450994241008367E7</v>
      </c>
      <c r="AV250" s="4">
        <v>1.8231078539464295E7</v>
      </c>
      <c r="AW250" s="4">
        <v>2.1534931607589353E7</v>
      </c>
      <c r="AX250" s="4">
        <v>2.183909889270714E7</v>
      </c>
      <c r="AY250" s="4">
        <v>2.290286144578313E7</v>
      </c>
      <c r="AZ250" s="4">
        <v>2.7030374027278055E7</v>
      </c>
      <c r="BA250" s="4">
        <v>3.0290219761784937E7</v>
      </c>
      <c r="BB250" s="4">
        <v>2.7101076275152083E7</v>
      </c>
      <c r="BC250" s="4">
        <v>3.1823518620436616E7</v>
      </c>
      <c r="BD250" s="4">
        <v>3.87118102114492E7</v>
      </c>
      <c r="BE250" s="4">
        <v>3.767177469455374E7</v>
      </c>
      <c r="BF250" s="4">
        <v>3.7509075111025296E7</v>
      </c>
      <c r="BG250" s="4">
        <v>3.7290607535604835E7</v>
      </c>
      <c r="BH250" s="4">
        <v>3.549207422432575E7</v>
      </c>
      <c r="BI250" s="4">
        <v>3.654779958370502E7</v>
      </c>
      <c r="BJ250" s="4">
        <v>4.061925199264255E7</v>
      </c>
      <c r="BK250" s="4">
        <v>4.258816497310221E7</v>
      </c>
      <c r="BL250" s="4">
        <v>4.727146332985749E7</v>
      </c>
      <c r="BM250" s="4">
        <v>4.885555020301425E7</v>
      </c>
    </row>
    <row r="251" ht="12.75" customHeight="1">
      <c r="A251" s="4" t="s">
        <v>935</v>
      </c>
      <c r="B251" s="4" t="s">
        <v>936</v>
      </c>
      <c r="C251" s="4" t="s">
        <v>445</v>
      </c>
      <c r="D251" s="4" t="s">
        <v>446</v>
      </c>
      <c r="AG251" s="4">
        <v>5.100405772463267E9</v>
      </c>
      <c r="AH251" s="4">
        <v>4.420168102393064E9</v>
      </c>
      <c r="AI251" s="4">
        <v>4.2587432628287582E9</v>
      </c>
      <c r="AJ251" s="4">
        <v>4.956588278561436E9</v>
      </c>
      <c r="AK251" s="4">
        <v>4.60141326352894E9</v>
      </c>
      <c r="AL251" s="4">
        <v>4.257702196538638E9</v>
      </c>
      <c r="AM251" s="4">
        <v>4.510846967874201E9</v>
      </c>
      <c r="AN251" s="4">
        <v>5.255221424809621E9</v>
      </c>
      <c r="AO251" s="4">
        <v>6.496195450610343E9</v>
      </c>
      <c r="AP251" s="4">
        <v>7.683852496844995E9</v>
      </c>
      <c r="AQ251" s="4">
        <v>1.2270448700199436E10</v>
      </c>
      <c r="AR251" s="4">
        <v>1.2711213451034033E10</v>
      </c>
      <c r="AS251" s="4">
        <v>1.3375976353699392E10</v>
      </c>
      <c r="AT251" s="4">
        <v>1.3581644245735195E10</v>
      </c>
      <c r="AU251" s="4">
        <v>1.4142035080284897E10</v>
      </c>
      <c r="AV251" s="4">
        <v>1.5224257698482018E10</v>
      </c>
      <c r="AW251" s="4">
        <v>1.6675948414757336E10</v>
      </c>
      <c r="AX251" s="4">
        <v>1.839904602526879E10</v>
      </c>
      <c r="AY251" s="4">
        <v>1.8649590248262638E10</v>
      </c>
      <c r="AZ251" s="4">
        <v>2.1843529024915356E10</v>
      </c>
      <c r="BA251" s="4">
        <v>2.7941177434508705E10</v>
      </c>
      <c r="BB251" s="4">
        <v>2.908142528229489E10</v>
      </c>
      <c r="BC251" s="4">
        <v>3.2014249841415123E10</v>
      </c>
      <c r="BD251" s="4">
        <v>3.4657139495403145E10</v>
      </c>
      <c r="BE251" s="4">
        <v>3.9650530214328705E10</v>
      </c>
      <c r="BF251" s="4">
        <v>4.5680532613759094E10</v>
      </c>
      <c r="BG251" s="4">
        <v>4.9964788814092636E10</v>
      </c>
      <c r="BH251" s="4">
        <v>4.737859902530442E10</v>
      </c>
      <c r="BI251" s="4">
        <v>4.977402100307476E10</v>
      </c>
      <c r="BJ251" s="4">
        <v>5.332062595856281E10</v>
      </c>
      <c r="BK251" s="4">
        <v>5.7003713748231606E10</v>
      </c>
      <c r="BL251" s="4">
        <v>6.113687374733235E10</v>
      </c>
      <c r="BM251" s="4">
        <v>6.24097484265824E10</v>
      </c>
    </row>
    <row r="252" ht="12.75" customHeight="1">
      <c r="A252" s="4" t="s">
        <v>937</v>
      </c>
      <c r="B252" s="4" t="s">
        <v>938</v>
      </c>
      <c r="C252" s="4" t="s">
        <v>445</v>
      </c>
      <c r="D252" s="4" t="s">
        <v>446</v>
      </c>
      <c r="E252" s="4">
        <v>4.230083857442348E8</v>
      </c>
      <c r="F252" s="4">
        <v>4.415241090146751E8</v>
      </c>
      <c r="G252" s="4">
        <v>4.490125786163522E8</v>
      </c>
      <c r="H252" s="4">
        <v>5.161477987421384E8</v>
      </c>
      <c r="I252" s="4">
        <v>5.89056603773585E8</v>
      </c>
      <c r="J252" s="4">
        <v>8.848739495798318E8</v>
      </c>
      <c r="K252" s="4">
        <v>9.257703081232492E8</v>
      </c>
      <c r="L252" s="4">
        <v>9.676470588235294E8</v>
      </c>
      <c r="M252" s="4">
        <v>1.03781512605042E9</v>
      </c>
      <c r="N252" s="4">
        <v>1.1690476190476189E9</v>
      </c>
      <c r="O252" s="4">
        <v>1.2600840336134453E9</v>
      </c>
      <c r="P252" s="4">
        <v>1.4177871148459382E9</v>
      </c>
      <c r="Q252" s="4">
        <v>1.491596638655462E9</v>
      </c>
      <c r="R252" s="4">
        <v>1.7025210084033613E9</v>
      </c>
      <c r="S252" s="4">
        <v>2.1001426533523538E9</v>
      </c>
      <c r="T252" s="4">
        <v>2.359555555555556E9</v>
      </c>
      <c r="U252" s="4">
        <v>2.4473E9</v>
      </c>
      <c r="V252" s="4">
        <v>2.936470588235294E9</v>
      </c>
      <c r="W252" s="4">
        <v>2.4202608695652175E9</v>
      </c>
      <c r="X252" s="4">
        <v>2.139025E9</v>
      </c>
      <c r="Y252" s="4">
        <v>1.24461E9</v>
      </c>
      <c r="Z252" s="4">
        <v>1.3373E9</v>
      </c>
      <c r="AA252" s="4">
        <v>2.1775E9</v>
      </c>
      <c r="AB252" s="4">
        <v>2.2403333333333335E9</v>
      </c>
      <c r="AC252" s="4">
        <v>3.615647477054337E9</v>
      </c>
      <c r="AD252" s="4">
        <v>3.5196663385245414E9</v>
      </c>
      <c r="AE252" s="4">
        <v>3.9232321221278396E9</v>
      </c>
      <c r="AF252" s="4">
        <v>6.269511614662346E9</v>
      </c>
      <c r="AG252" s="4">
        <v>6.508931651666667E9</v>
      </c>
      <c r="AH252" s="4">
        <v>5.276480985999366E9</v>
      </c>
      <c r="AI252" s="4">
        <v>4.30439886588268E9</v>
      </c>
      <c r="AJ252" s="4">
        <v>3.321729057122154E9</v>
      </c>
      <c r="AK252" s="4">
        <v>2.8574578600508757E9</v>
      </c>
      <c r="AL252" s="4">
        <v>3.2204390441894865E9</v>
      </c>
      <c r="AM252" s="4">
        <v>3.9904304467121596E9</v>
      </c>
      <c r="AN252" s="4">
        <v>5.755818947421249E9</v>
      </c>
      <c r="AO252" s="4">
        <v>6.044585326938001E9</v>
      </c>
      <c r="AP252" s="4">
        <v>6.269333313171083E9</v>
      </c>
      <c r="AQ252" s="4">
        <v>6.584815846527538E9</v>
      </c>
      <c r="AR252" s="4">
        <v>5.998563257946589E9</v>
      </c>
      <c r="AS252" s="4">
        <v>6.193246837096873E9</v>
      </c>
      <c r="AT252" s="4">
        <v>5.840503868572455E9</v>
      </c>
      <c r="AU252" s="4">
        <v>6.178563590892537E9</v>
      </c>
      <c r="AV252" s="4">
        <v>6.606884390780189E9</v>
      </c>
      <c r="AW252" s="4">
        <v>7.939487473863182E9</v>
      </c>
      <c r="AX252" s="4">
        <v>9.239221858558388E9</v>
      </c>
      <c r="AY252" s="4">
        <v>9.977647644699526E9</v>
      </c>
      <c r="AZ252" s="4">
        <v>1.1902564401323843E10</v>
      </c>
      <c r="BA252" s="4">
        <v>1.4440404021488146E10</v>
      </c>
      <c r="BB252" s="4">
        <v>2.5019909334670715E10</v>
      </c>
      <c r="BC252" s="4">
        <v>2.655890839804038E10</v>
      </c>
      <c r="BD252" s="4">
        <v>2.7752046902446014E10</v>
      </c>
      <c r="BE252" s="4">
        <v>2.7188667092778103E10</v>
      </c>
      <c r="BF252" s="4">
        <v>2.8791625085114323E10</v>
      </c>
      <c r="BG252" s="4">
        <v>3.2472362948832996E10</v>
      </c>
      <c r="BH252" s="4">
        <v>3.2248116472511463E10</v>
      </c>
      <c r="BI252" s="4">
        <v>2.9078589751459583E10</v>
      </c>
      <c r="BJ252" s="4">
        <v>3.074447383974368E10</v>
      </c>
      <c r="BK252" s="4">
        <v>3.291233857134034E10</v>
      </c>
      <c r="BL252" s="4">
        <v>3.517003738086296E10</v>
      </c>
      <c r="BM252" s="4">
        <v>3.7372032557594376E10</v>
      </c>
    </row>
    <row r="253" ht="12.75" customHeight="1">
      <c r="A253" s="4" t="s">
        <v>939</v>
      </c>
      <c r="B253" s="4" t="s">
        <v>940</v>
      </c>
      <c r="C253" s="4" t="s">
        <v>445</v>
      </c>
      <c r="D253" s="4" t="s">
        <v>446</v>
      </c>
      <c r="AF253" s="4">
        <v>6.408779510713429E10</v>
      </c>
      <c r="AG253" s="4">
        <v>7.470370681684457E10</v>
      </c>
      <c r="AH253" s="4">
        <v>8.270919943706627E10</v>
      </c>
      <c r="AI253" s="4">
        <v>8.14568955433384E10</v>
      </c>
      <c r="AK253" s="4">
        <v>7.189642857142857E10</v>
      </c>
      <c r="AL253" s="4">
        <v>6.560752212389381E10</v>
      </c>
      <c r="AM253" s="4">
        <v>5.254338891313837E10</v>
      </c>
      <c r="AN253" s="4">
        <v>4.821475245423189E10</v>
      </c>
      <c r="AO253" s="4">
        <v>4.45580768515988E10</v>
      </c>
      <c r="AP253" s="4">
        <v>5.015040135360155E10</v>
      </c>
      <c r="AQ253" s="4">
        <v>4.188324290671565E10</v>
      </c>
      <c r="AR253" s="4">
        <v>3.1580961262831688E10</v>
      </c>
      <c r="AS253" s="4">
        <v>3.1261718319179443E10</v>
      </c>
      <c r="AT253" s="4">
        <v>3.797230133467359E10</v>
      </c>
      <c r="AU253" s="4">
        <v>4.235159388728269E10</v>
      </c>
      <c r="AV253" s="4">
        <v>5.008419749845294E10</v>
      </c>
      <c r="AW253" s="4">
        <v>6.481970295168265E10</v>
      </c>
      <c r="AX253" s="4">
        <v>8.605791558530255E10</v>
      </c>
      <c r="AY253" s="4">
        <v>1.0764792079207921E11</v>
      </c>
      <c r="AZ253" s="4">
        <v>1.4257960396039606E11</v>
      </c>
      <c r="BA253" s="4">
        <v>1.7981679070473877E11</v>
      </c>
      <c r="BB253" s="4">
        <v>1.171134100010268E11</v>
      </c>
      <c r="BC253" s="4">
        <v>1.3601315590503554E11</v>
      </c>
      <c r="BD253" s="4">
        <v>1.6315967167026456E11</v>
      </c>
      <c r="BE253" s="4">
        <v>1.7578137905143286E11</v>
      </c>
      <c r="BF253" s="4">
        <v>1.833101463780808E11</v>
      </c>
      <c r="BG253" s="4">
        <v>1.3350341137573927E11</v>
      </c>
      <c r="BH253" s="4">
        <v>9.10309594546961E10</v>
      </c>
      <c r="BI253" s="4">
        <v>9.335599362850423E10</v>
      </c>
      <c r="BJ253" s="4">
        <v>1.1219035515817812E11</v>
      </c>
      <c r="BK253" s="4">
        <v>1.3090185842172018E11</v>
      </c>
      <c r="BL253" s="4">
        <v>1.5392950186234137E11</v>
      </c>
      <c r="BM253" s="4">
        <v>1.5558200871742557E11</v>
      </c>
    </row>
    <row r="254" ht="12.75" customHeight="1">
      <c r="A254" s="4" t="s">
        <v>941</v>
      </c>
      <c r="B254" s="4" t="s">
        <v>942</v>
      </c>
      <c r="C254" s="4" t="s">
        <v>445</v>
      </c>
      <c r="D254" s="4" t="s">
        <v>446</v>
      </c>
      <c r="E254" s="4">
        <v>2.3793441935827457E11</v>
      </c>
      <c r="F254" s="4">
        <v>2.133096861048645E11</v>
      </c>
      <c r="G254" s="4">
        <v>2.2387169906267032E11</v>
      </c>
      <c r="H254" s="4">
        <v>2.3332840322305508E11</v>
      </c>
      <c r="I254" s="4">
        <v>2.6862955546980527E11</v>
      </c>
      <c r="J254" s="4">
        <v>2.986460473926945E11</v>
      </c>
      <c r="K254" s="4">
        <v>3.292772980345937E11</v>
      </c>
      <c r="L254" s="4">
        <v>3.323153633958301E11</v>
      </c>
      <c r="M254" s="4">
        <v>3.4741724686631036E11</v>
      </c>
      <c r="N254" s="4">
        <v>3.8992873144729767E11</v>
      </c>
      <c r="O254" s="4">
        <v>4.262414646889613E11</v>
      </c>
      <c r="P254" s="4">
        <v>4.641672561030985E11</v>
      </c>
      <c r="Q254" s="4">
        <v>5.279522562735408E11</v>
      </c>
      <c r="R254" s="4">
        <v>6.797411661056333E11</v>
      </c>
      <c r="S254" s="4">
        <v>8.437348436857883E11</v>
      </c>
      <c r="T254" s="4">
        <v>9.29156603306279E11</v>
      </c>
      <c r="U254" s="4">
        <v>9.877831699445518E11</v>
      </c>
      <c r="V254" s="4">
        <v>1.0928923787741102E12</v>
      </c>
      <c r="W254" s="4">
        <v>1.1731291064698918E12</v>
      </c>
      <c r="X254" s="4">
        <v>1.4288469074937874E12</v>
      </c>
      <c r="Y254" s="4">
        <v>1.6505738027743132E12</v>
      </c>
      <c r="Z254" s="4">
        <v>1.7956306697676787E12</v>
      </c>
      <c r="AA254" s="4">
        <v>1.7230636687725059E12</v>
      </c>
      <c r="AB254" s="4">
        <v>1.64064206960847E12</v>
      </c>
      <c r="AC254" s="4">
        <v>1.7016202364704417E12</v>
      </c>
      <c r="AD254" s="4">
        <v>1.7823705107767217E12</v>
      </c>
      <c r="AE254" s="4">
        <v>1.8108746256087417E12</v>
      </c>
      <c r="AF254" s="4">
        <v>1.9304776714261086E12</v>
      </c>
      <c r="AG254" s="4">
        <v>2.1485084721101028E12</v>
      </c>
      <c r="AH254" s="4">
        <v>2.273167112460729E12</v>
      </c>
      <c r="AI254" s="4">
        <v>2.6603279224396416E12</v>
      </c>
      <c r="AJ254" s="4">
        <v>2.7691581583111934E12</v>
      </c>
      <c r="AK254" s="4">
        <v>2.695056521162683E12</v>
      </c>
      <c r="AL254" s="4">
        <v>2.9367183430992188E12</v>
      </c>
      <c r="AM254" s="4">
        <v>3.2146508248275215E12</v>
      </c>
      <c r="AN254" s="4">
        <v>3.579297911634849E12</v>
      </c>
      <c r="AO254" s="4">
        <v>3.894140546366311E12</v>
      </c>
      <c r="AP254" s="4">
        <v>4.1688986697543716E12</v>
      </c>
      <c r="AQ254" s="4">
        <v>4.1193267084032637E12</v>
      </c>
      <c r="AR254" s="4">
        <v>3.890395471546511E12</v>
      </c>
      <c r="AS254" s="4">
        <v>4.2970061904697085E12</v>
      </c>
      <c r="AT254" s="4">
        <v>4.323005063870509E12</v>
      </c>
      <c r="AU254" s="4">
        <v>4.359826749743775E12</v>
      </c>
      <c r="AV254" s="4">
        <v>4.880907723627022E12</v>
      </c>
      <c r="AW254" s="4">
        <v>5.851442294309069E12</v>
      </c>
      <c r="AX254" s="4">
        <v>7.035246967133518E12</v>
      </c>
      <c r="AY254" s="4">
        <v>8.361613399175742E12</v>
      </c>
      <c r="AZ254" s="4">
        <v>1.0390705416318932E13</v>
      </c>
      <c r="BA254" s="4">
        <v>1.2686349393885814E13</v>
      </c>
      <c r="BB254" s="4">
        <v>1.2191679898405008E13</v>
      </c>
      <c r="BC254" s="4">
        <v>1.4799032535312633E13</v>
      </c>
      <c r="BD254" s="4">
        <v>1.784849351162462E13</v>
      </c>
      <c r="BE254" s="4">
        <v>1.911956826181608E13</v>
      </c>
      <c r="BF254" s="4">
        <v>2.0544506060182902E13</v>
      </c>
      <c r="BG254" s="4">
        <v>2.118932515486944E13</v>
      </c>
      <c r="BH254" s="4">
        <v>1.9893406918375254E13</v>
      </c>
      <c r="BI254" s="4">
        <v>1.9793622358355594E13</v>
      </c>
      <c r="BJ254" s="4">
        <v>2.1911993146488145E13</v>
      </c>
      <c r="BK254" s="4">
        <v>2.3580897831803504E13</v>
      </c>
      <c r="BL254" s="4">
        <v>2.3979749026560527E13</v>
      </c>
      <c r="BM254" s="4">
        <v>2.310487777016247E13</v>
      </c>
    </row>
    <row r="255" ht="12.75" customHeight="1">
      <c r="A255" s="4" t="s">
        <v>943</v>
      </c>
      <c r="B255" s="4" t="s">
        <v>944</v>
      </c>
      <c r="C255" s="4" t="s">
        <v>445</v>
      </c>
      <c r="D255" s="4" t="s">
        <v>446</v>
      </c>
      <c r="E255" s="4">
        <v>1.2422892392049348E9</v>
      </c>
      <c r="F255" s="4">
        <v>1.5473887814313347E9</v>
      </c>
      <c r="G255" s="4">
        <v>1.7100044072278535E9</v>
      </c>
      <c r="H255" s="4">
        <v>1.5396814907817352E9</v>
      </c>
      <c r="I255" s="4">
        <v>1.9757018164661474E9</v>
      </c>
      <c r="J255" s="4">
        <v>1.8907693261422105E9</v>
      </c>
      <c r="K255" s="4">
        <v>1.8091839745266898E9</v>
      </c>
      <c r="L255" s="4">
        <v>1.5977210800099082E9</v>
      </c>
      <c r="M255" s="4">
        <v>1.5936753301646726E9</v>
      </c>
      <c r="N255" s="4">
        <v>2.0044354838709676E9</v>
      </c>
      <c r="O255" s="4">
        <v>2.1370967741935482E9</v>
      </c>
      <c r="P255" s="4">
        <v>2.807258064516129E9</v>
      </c>
      <c r="Q255" s="4">
        <v>2.189418001378983E9</v>
      </c>
      <c r="R255" s="4">
        <v>3.964295672524444E9</v>
      </c>
      <c r="S255" s="4">
        <v>4.0902096819717207E9</v>
      </c>
      <c r="T255" s="4">
        <v>3.53828332207726E9</v>
      </c>
      <c r="U255" s="4">
        <v>3.6671612414837246E9</v>
      </c>
      <c r="V255" s="4">
        <v>4.1146670626491656E9</v>
      </c>
      <c r="W255" s="4">
        <v>4.910257282931534E9</v>
      </c>
      <c r="X255" s="4">
        <v>7.18118527798651E9</v>
      </c>
      <c r="Y255" s="4">
        <v>1.0163020115734362E10</v>
      </c>
      <c r="Z255" s="4">
        <v>1.1048335541493334E10</v>
      </c>
      <c r="AA255" s="4">
        <v>9.178802162661604E9</v>
      </c>
      <c r="AB255" s="4">
        <v>5.102281255999861E9</v>
      </c>
      <c r="AC255" s="4">
        <v>4.850241442176433E9</v>
      </c>
      <c r="AD255" s="4">
        <v>4.732017873383685E9</v>
      </c>
      <c r="AE255" s="4">
        <v>5.8801127884094715E9</v>
      </c>
      <c r="AF255" s="4">
        <v>7.367494080400138E9</v>
      </c>
      <c r="AG255" s="4">
        <v>8.213515458511386E9</v>
      </c>
      <c r="AH255" s="4">
        <v>8.438951476066442E9</v>
      </c>
      <c r="AI255" s="4">
        <v>9.298839655231384E9</v>
      </c>
      <c r="AJ255" s="4">
        <v>1.1205971155275808E10</v>
      </c>
      <c r="AK255" s="4">
        <v>1.2878199880983868E10</v>
      </c>
      <c r="AL255" s="4">
        <v>1.5002106518484686E10</v>
      </c>
      <c r="AM255" s="4">
        <v>1.7474647792382877E10</v>
      </c>
      <c r="AN255" s="4">
        <v>1.9297663096550636E10</v>
      </c>
      <c r="AO255" s="4">
        <v>2.0515543039213226E10</v>
      </c>
      <c r="AP255" s="4">
        <v>2.396982301044292E10</v>
      </c>
      <c r="AQ255" s="4">
        <v>2.5385928188771854E10</v>
      </c>
      <c r="AR255" s="4">
        <v>2.398394519062023E10</v>
      </c>
      <c r="AS255" s="4">
        <v>2.282325580184469E10</v>
      </c>
      <c r="AT255" s="4">
        <v>2.0898788416634758E10</v>
      </c>
      <c r="AU255" s="4">
        <v>1.3606494599426071E10</v>
      </c>
      <c r="AV255" s="4">
        <v>1.2045631092535282E10</v>
      </c>
      <c r="AW255" s="4">
        <v>1.3686329890119078E10</v>
      </c>
      <c r="AX255" s="4">
        <v>1.736285768385447E10</v>
      </c>
      <c r="AY255" s="4">
        <v>1.9579457966053818E10</v>
      </c>
      <c r="AZ255" s="4">
        <v>2.3410572634314686E10</v>
      </c>
      <c r="BA255" s="4">
        <v>3.0366213119292767E10</v>
      </c>
      <c r="BB255" s="4">
        <v>3.166091127702942E10</v>
      </c>
      <c r="BC255" s="4">
        <v>4.028448165190211E10</v>
      </c>
      <c r="BD255" s="4">
        <v>4.7962439303724724E10</v>
      </c>
      <c r="BE255" s="4">
        <v>5.126439011649089E10</v>
      </c>
      <c r="BF255" s="4">
        <v>5.753123335091009E10</v>
      </c>
      <c r="BG255" s="4">
        <v>5.7236013086122345E10</v>
      </c>
      <c r="BH255" s="4">
        <v>5.3274304222136024E10</v>
      </c>
      <c r="BI255" s="4">
        <v>5.7236652490169945E10</v>
      </c>
      <c r="BJ255" s="4">
        <v>6.423396686125176E10</v>
      </c>
      <c r="BK255" s="4">
        <v>6.451503826813733E10</v>
      </c>
      <c r="BL255" s="4">
        <v>6.123114988058566E10</v>
      </c>
      <c r="BM255" s="4">
        <v>5.362882744035817E10</v>
      </c>
    </row>
    <row r="256" ht="12.75" customHeight="1">
      <c r="A256" s="4" t="s">
        <v>372</v>
      </c>
      <c r="B256" s="4" t="s">
        <v>945</v>
      </c>
      <c r="C256" s="4" t="s">
        <v>445</v>
      </c>
      <c r="D256" s="4" t="s">
        <v>446</v>
      </c>
      <c r="E256" s="4">
        <v>5.433E11</v>
      </c>
      <c r="F256" s="4">
        <v>5.633E11</v>
      </c>
      <c r="G256" s="4">
        <v>6.051E11</v>
      </c>
      <c r="H256" s="4">
        <v>6.386E11</v>
      </c>
      <c r="I256" s="4">
        <v>6.858E11</v>
      </c>
      <c r="J256" s="4">
        <v>7.437E11</v>
      </c>
      <c r="K256" s="4">
        <v>8.15E11</v>
      </c>
      <c r="L256" s="4">
        <v>8.617E11</v>
      </c>
      <c r="M256" s="4">
        <v>9.425E11</v>
      </c>
      <c r="N256" s="4">
        <v>1.0199E12</v>
      </c>
      <c r="O256" s="4">
        <v>1.073303E12</v>
      </c>
      <c r="P256" s="4">
        <v>1.16485E12</v>
      </c>
      <c r="Q256" s="4">
        <v>1.27911E12</v>
      </c>
      <c r="R256" s="4">
        <v>1.425376E12</v>
      </c>
      <c r="S256" s="4">
        <v>1.545243E12</v>
      </c>
      <c r="T256" s="4">
        <v>1.684904E12</v>
      </c>
      <c r="U256" s="4">
        <v>1.873412E12</v>
      </c>
      <c r="V256" s="4">
        <v>2.081826E12</v>
      </c>
      <c r="W256" s="4">
        <v>2.351599E12</v>
      </c>
      <c r="X256" s="4">
        <v>2.627334E12</v>
      </c>
      <c r="Y256" s="4">
        <v>2.857307E12</v>
      </c>
      <c r="Z256" s="4">
        <v>3.207042E12</v>
      </c>
      <c r="AA256" s="4">
        <v>3.343789E12</v>
      </c>
      <c r="AB256" s="4">
        <v>3.634038E12</v>
      </c>
      <c r="AC256" s="4">
        <v>4.037613E12</v>
      </c>
      <c r="AD256" s="4">
        <v>4.338979E12</v>
      </c>
      <c r="AE256" s="4">
        <v>4.579631E12</v>
      </c>
      <c r="AF256" s="4">
        <v>4.855215E12</v>
      </c>
      <c r="AG256" s="4">
        <v>5.236438E12</v>
      </c>
      <c r="AH256" s="4">
        <v>5.64158E12</v>
      </c>
      <c r="AI256" s="4">
        <v>5.963144E12</v>
      </c>
      <c r="AJ256" s="4">
        <v>6.158129E12</v>
      </c>
      <c r="AK256" s="4">
        <v>6.520327E12</v>
      </c>
      <c r="AL256" s="4">
        <v>6.858559E12</v>
      </c>
      <c r="AM256" s="4">
        <v>7.287236E12</v>
      </c>
      <c r="AN256" s="4">
        <v>7.639749E12</v>
      </c>
      <c r="AO256" s="4">
        <v>8.073122E12</v>
      </c>
      <c r="AP256" s="4">
        <v>8.577554457E12</v>
      </c>
      <c r="AQ256" s="4">
        <v>9.062818202E12</v>
      </c>
      <c r="AR256" s="4">
        <v>9.630664202E12</v>
      </c>
      <c r="AS256" s="4">
        <v>1.0252345464E13</v>
      </c>
      <c r="AT256" s="4">
        <v>1.0581821399E13</v>
      </c>
      <c r="AU256" s="4">
        <v>1.0936419054E13</v>
      </c>
      <c r="AV256" s="4">
        <v>1.1458243878E13</v>
      </c>
      <c r="AW256" s="4">
        <v>1.2213729147E13</v>
      </c>
      <c r="AX256" s="4">
        <v>1.303664023E13</v>
      </c>
      <c r="AY256" s="4">
        <v>1.3814611414E13</v>
      </c>
      <c r="AZ256" s="4">
        <v>1.4451858656E13</v>
      </c>
      <c r="BA256" s="4">
        <v>1.4712844084E13</v>
      </c>
      <c r="BB256" s="4">
        <v>1.4448933025E13</v>
      </c>
      <c r="BC256" s="4">
        <v>1.4992052727E13</v>
      </c>
      <c r="BD256" s="4">
        <v>1.5542581104E13</v>
      </c>
      <c r="BE256" s="4">
        <v>1.6197007349E13</v>
      </c>
      <c r="BF256" s="4">
        <v>1.6784849196E13</v>
      </c>
      <c r="BG256" s="4">
        <v>1.7527163695E13</v>
      </c>
      <c r="BH256" s="4">
        <v>1.8238300569E13</v>
      </c>
      <c r="BI256" s="4">
        <v>1.8745075687E13</v>
      </c>
      <c r="BJ256" s="4">
        <v>1.9542979183E13</v>
      </c>
      <c r="BK256" s="4">
        <v>2.0611860934E13</v>
      </c>
      <c r="BL256" s="4">
        <v>2.1433224697E13</v>
      </c>
      <c r="BM256" s="4">
        <v>2.09366E13</v>
      </c>
    </row>
    <row r="257" ht="12.75" customHeight="1">
      <c r="A257" s="4" t="s">
        <v>946</v>
      </c>
      <c r="B257" s="4" t="s">
        <v>947</v>
      </c>
      <c r="C257" s="4" t="s">
        <v>445</v>
      </c>
      <c r="D257" s="4" t="s">
        <v>446</v>
      </c>
      <c r="AI257" s="4">
        <v>1.3360607917877316E10</v>
      </c>
      <c r="AJ257" s="4">
        <v>1.3677622222222223E10</v>
      </c>
      <c r="AK257" s="4">
        <v>1.2941297376093296E10</v>
      </c>
      <c r="AL257" s="4">
        <v>1.3099013835511147E10</v>
      </c>
      <c r="AM257" s="4">
        <v>1.2899156990615555E10</v>
      </c>
      <c r="AN257" s="4">
        <v>1.3350468917411453E10</v>
      </c>
      <c r="AO257" s="4">
        <v>1.3948892215568863E10</v>
      </c>
      <c r="AP257" s="4">
        <v>1.4744603773584906E10</v>
      </c>
      <c r="AQ257" s="4">
        <v>1.4988971210838272E10</v>
      </c>
      <c r="AR257" s="4">
        <v>1.7078465982028242E10</v>
      </c>
      <c r="AS257" s="4">
        <v>1.3760513969314003E10</v>
      </c>
      <c r="AT257" s="4">
        <v>1.1401421329197435E10</v>
      </c>
      <c r="AU257" s="4">
        <v>9.687788512801842E9</v>
      </c>
      <c r="AV257" s="4">
        <v>1.013445343546029E10</v>
      </c>
      <c r="AW257" s="4">
        <v>1.203002354788069E10</v>
      </c>
      <c r="AX257" s="4">
        <v>1.4307509838805326E10</v>
      </c>
      <c r="AY257" s="4">
        <v>1.7330833852918976E10</v>
      </c>
      <c r="AZ257" s="4">
        <v>2.231139392788172E10</v>
      </c>
      <c r="BA257" s="4">
        <v>2.954943888383379E10</v>
      </c>
      <c r="BB257" s="4">
        <v>3.3689223673257736E10</v>
      </c>
      <c r="BC257" s="4">
        <v>4.667987579357241E10</v>
      </c>
      <c r="BD257" s="4">
        <v>5.651628074837771E10</v>
      </c>
      <c r="BE257" s="4">
        <v>6.362885449850244E10</v>
      </c>
      <c r="BF257" s="4">
        <v>6.899716833767822E10</v>
      </c>
      <c r="BG257" s="4">
        <v>7.665854275747073E10</v>
      </c>
      <c r="BH257" s="4">
        <v>8.18474101817953E10</v>
      </c>
      <c r="BI257" s="4">
        <v>8.177901235088333E10</v>
      </c>
      <c r="BJ257" s="4">
        <v>5.915994532056675E10</v>
      </c>
      <c r="BK257" s="4">
        <v>5.039260775823237E10</v>
      </c>
      <c r="BL257" s="4">
        <v>5.7726542784920425E10</v>
      </c>
      <c r="BM257" s="4">
        <v>5.770718994542145E10</v>
      </c>
    </row>
    <row r="258" ht="12.75" customHeight="1">
      <c r="A258" s="4" t="s">
        <v>948</v>
      </c>
      <c r="B258" s="4" t="s">
        <v>949</v>
      </c>
      <c r="C258" s="4" t="s">
        <v>445</v>
      </c>
      <c r="D258" s="4" t="s">
        <v>446</v>
      </c>
      <c r="E258" s="4">
        <v>1.3066557778685179E7</v>
      </c>
      <c r="F258" s="4">
        <v>1.3999883334305547E7</v>
      </c>
      <c r="G258" s="4">
        <v>1.4524878959342007E7</v>
      </c>
      <c r="H258" s="4">
        <v>1.3708219098174183E7</v>
      </c>
      <c r="I258" s="4">
        <v>1.4758210348247098E7</v>
      </c>
      <c r="J258" s="4">
        <v>1.5108207431604737E7</v>
      </c>
      <c r="K258" s="4">
        <v>1.609986583445138E7</v>
      </c>
      <c r="L258" s="4">
        <v>1.5835177932913331E7</v>
      </c>
      <c r="M258" s="4">
        <v>1.535E7</v>
      </c>
      <c r="N258" s="4">
        <v>1.6649999999999998E7</v>
      </c>
      <c r="O258" s="4">
        <v>1.845E7</v>
      </c>
      <c r="P258" s="4">
        <v>2.0051648184718214E7</v>
      </c>
      <c r="Q258" s="4">
        <v>2.758548899182845E7</v>
      </c>
      <c r="R258" s="4">
        <v>3.0165373621886484E7</v>
      </c>
      <c r="S258" s="4">
        <v>3.292421585817261E7</v>
      </c>
      <c r="T258" s="4">
        <v>3.3237164715641994E7</v>
      </c>
      <c r="U258" s="4">
        <v>3.279248097296057E7</v>
      </c>
      <c r="V258" s="4">
        <v>4.935316185185185E7</v>
      </c>
      <c r="W258" s="4">
        <v>6.084477148148148E7</v>
      </c>
      <c r="X258" s="4">
        <v>7.109635962962963E7</v>
      </c>
      <c r="Y258" s="4">
        <v>8.234033962962963E7</v>
      </c>
      <c r="Z258" s="4">
        <v>1.0208653925925925E8</v>
      </c>
      <c r="AA258" s="4">
        <v>1.1375920333333333E8</v>
      </c>
      <c r="AB258" s="4">
        <v>1.2225534962962963E8</v>
      </c>
      <c r="AC258" s="4">
        <v>1.3502498777777776E8</v>
      </c>
      <c r="AD258" s="4">
        <v>1.4564170518518516E8</v>
      </c>
      <c r="AE258" s="4">
        <v>1.6084665666666666E8</v>
      </c>
      <c r="AF258" s="4">
        <v>1.755806474074074E8</v>
      </c>
      <c r="AG258" s="4">
        <v>2.0072671259259257E8</v>
      </c>
      <c r="AH258" s="4">
        <v>2.147450022222222E8</v>
      </c>
      <c r="AI258" s="4">
        <v>2.4036666666666666E8</v>
      </c>
      <c r="AJ258" s="4">
        <v>2.548296296296296E8</v>
      </c>
      <c r="AK258" s="4">
        <v>2.779555555555555E8</v>
      </c>
      <c r="AL258" s="4">
        <v>2.863074074074074E8</v>
      </c>
      <c r="AM258" s="4">
        <v>2.89437037037037E8</v>
      </c>
      <c r="AN258" s="4">
        <v>3.160074074074074E8</v>
      </c>
      <c r="AO258" s="4">
        <v>3.314888888888889E8</v>
      </c>
      <c r="AP258" s="4">
        <v>3.477703703703703E8</v>
      </c>
      <c r="AQ258" s="4">
        <v>3.736185185185185E8</v>
      </c>
      <c r="AR258" s="4">
        <v>3.907185185185185E8</v>
      </c>
      <c r="AS258" s="4">
        <v>3.96262962962963E8</v>
      </c>
      <c r="AT258" s="4">
        <v>4.300407407407407E8</v>
      </c>
      <c r="AU258" s="4">
        <v>4.6188518518518513E8</v>
      </c>
      <c r="AV258" s="4">
        <v>4.818074074074074E8</v>
      </c>
      <c r="AW258" s="4">
        <v>5.2197407407407403E8</v>
      </c>
      <c r="AX258" s="4">
        <v>5.507296296296296E8</v>
      </c>
      <c r="AY258" s="4">
        <v>6.109296296296296E8</v>
      </c>
      <c r="AZ258" s="4">
        <v>6.844444444444444E8</v>
      </c>
      <c r="BA258" s="4">
        <v>6.954296296296296E8</v>
      </c>
      <c r="BB258" s="4">
        <v>6.749222222222222E8</v>
      </c>
      <c r="BC258" s="4">
        <v>6.812259259259259E8</v>
      </c>
      <c r="BD258" s="4">
        <v>6.761296296296296E8</v>
      </c>
      <c r="BE258" s="4">
        <v>6.929333333333333E8</v>
      </c>
      <c r="BF258" s="4">
        <v>7.212074074074074E8</v>
      </c>
      <c r="BG258" s="4">
        <v>7.277148148148148E8</v>
      </c>
      <c r="BH258" s="4">
        <v>7.554E8</v>
      </c>
      <c r="BI258" s="4">
        <v>7.744296296296296E8</v>
      </c>
      <c r="BJ258" s="4">
        <v>7.921777777777777E8</v>
      </c>
      <c r="BK258" s="4">
        <v>8.113E8</v>
      </c>
      <c r="BL258" s="4">
        <v>8.247185185185184E8</v>
      </c>
      <c r="BM258" s="4">
        <v>8.096814814814814E8</v>
      </c>
    </row>
    <row r="259" ht="12.75" customHeight="1">
      <c r="A259" s="4" t="s">
        <v>950</v>
      </c>
      <c r="B259" s="4" t="s">
        <v>951</v>
      </c>
      <c r="C259" s="4" t="s">
        <v>445</v>
      </c>
      <c r="D259" s="4" t="s">
        <v>446</v>
      </c>
      <c r="E259" s="4">
        <v>7.779090909090909E9</v>
      </c>
      <c r="F259" s="4">
        <v>8.189090909090909E9</v>
      </c>
      <c r="G259" s="4">
        <v>8.946969696969698E9</v>
      </c>
      <c r="H259" s="4">
        <v>9.753333333333334E9</v>
      </c>
      <c r="I259" s="4">
        <v>8.099318181818181E9</v>
      </c>
      <c r="J259" s="4">
        <v>8.427777777777779E9</v>
      </c>
      <c r="K259" s="4">
        <v>8.781333333333334E9</v>
      </c>
      <c r="L259" s="4">
        <v>9.25E9</v>
      </c>
      <c r="M259" s="4">
        <v>1.0034444444444445E10</v>
      </c>
      <c r="N259" s="4">
        <v>1.0285111111111113E10</v>
      </c>
      <c r="O259" s="4">
        <v>1.1561111111111113E10</v>
      </c>
      <c r="P259" s="4">
        <v>1.2986590909090908E10</v>
      </c>
      <c r="Q259" s="4">
        <v>1.3977727272727272E10</v>
      </c>
      <c r="R259" s="4">
        <v>1.7035581395348837E10</v>
      </c>
      <c r="S259" s="4">
        <v>2.610093023255814E10</v>
      </c>
      <c r="T259" s="4">
        <v>2.74646511627907E10</v>
      </c>
      <c r="U259" s="4">
        <v>3.1419534883720932E10</v>
      </c>
      <c r="V259" s="4">
        <v>3.62106976744186E10</v>
      </c>
      <c r="W259" s="4">
        <v>3.931627906976744E10</v>
      </c>
      <c r="X259" s="4">
        <v>4.8310930232558136E10</v>
      </c>
      <c r="Y259" s="4">
        <v>5.9116511627906975E10</v>
      </c>
      <c r="Z259" s="4">
        <v>6.632744186046512E10</v>
      </c>
      <c r="AA259" s="4">
        <v>6.773674418604651E10</v>
      </c>
      <c r="AB259" s="4">
        <v>6.755627906976744E10</v>
      </c>
      <c r="AC259" s="4">
        <v>6.001028571428571E10</v>
      </c>
      <c r="AD259" s="4">
        <v>6.196546666666667E10</v>
      </c>
      <c r="AE259" s="4">
        <v>6.039160493827161E10</v>
      </c>
      <c r="AF259" s="4">
        <v>4.802903448275862E10</v>
      </c>
      <c r="AG259" s="4">
        <v>6.022641379310345E10</v>
      </c>
      <c r="AH259" s="4">
        <v>4.352625360230547E10</v>
      </c>
      <c r="AI259" s="4">
        <v>4.859831556503198E10</v>
      </c>
      <c r="AJ259" s="4">
        <v>5.3476971830985916E10</v>
      </c>
      <c r="AK259" s="4">
        <v>6.040179824561404E10</v>
      </c>
      <c r="AL259" s="4">
        <v>6.006501101321586E10</v>
      </c>
      <c r="AM259" s="4">
        <v>5.841866666666667E10</v>
      </c>
      <c r="AN259" s="4">
        <v>7.740772624434389E10</v>
      </c>
      <c r="AO259" s="4">
        <v>7.054321111909897E10</v>
      </c>
      <c r="AP259" s="4">
        <v>8.584353458862056E10</v>
      </c>
      <c r="AQ259" s="4">
        <v>9.13312034331629E10</v>
      </c>
      <c r="AR259" s="4">
        <v>9.797688624731715E10</v>
      </c>
      <c r="AS259" s="4">
        <v>1.1714072352941176E11</v>
      </c>
      <c r="AT259" s="4">
        <v>1.2290396020450462E11</v>
      </c>
      <c r="AU259" s="4">
        <v>9.289358773365492E10</v>
      </c>
      <c r="AV259" s="4">
        <v>8.362062858210815E10</v>
      </c>
      <c r="AW259" s="4">
        <v>1.1245338232961455E11</v>
      </c>
      <c r="AX259" s="4">
        <v>1.4551000813474976E11</v>
      </c>
      <c r="AY259" s="4">
        <v>1.8347752212389383E11</v>
      </c>
      <c r="AZ259" s="4">
        <v>2.30364012575687E11</v>
      </c>
      <c r="BA259" s="4">
        <v>3.15953388510678E11</v>
      </c>
      <c r="BB259" s="4">
        <v>3.297876289284715E11</v>
      </c>
      <c r="BC259" s="4">
        <v>3.931923545106531E11</v>
      </c>
      <c r="BD259" s="4">
        <v>3.164821908003637E11</v>
      </c>
      <c r="BE259" s="4">
        <v>3.812862378476675E11</v>
      </c>
      <c r="BF259" s="4">
        <v>3.710053797865662E11</v>
      </c>
      <c r="BG259" s="4">
        <v>4.823593187677031E11</v>
      </c>
    </row>
    <row r="260" ht="12.75" customHeight="1">
      <c r="A260" s="4" t="s">
        <v>952</v>
      </c>
      <c r="B260" s="4" t="s">
        <v>953</v>
      </c>
      <c r="C260" s="4" t="s">
        <v>445</v>
      </c>
      <c r="D260" s="4" t="s">
        <v>446</v>
      </c>
    </row>
    <row r="261" ht="12.75" customHeight="1">
      <c r="A261" s="4" t="s">
        <v>954</v>
      </c>
      <c r="B261" s="4" t="s">
        <v>955</v>
      </c>
      <c r="C261" s="4" t="s">
        <v>445</v>
      </c>
      <c r="D261" s="4" t="s">
        <v>446</v>
      </c>
      <c r="AU261" s="4">
        <v>3.269E9</v>
      </c>
      <c r="AV261" s="4">
        <v>3.453E9</v>
      </c>
      <c r="AW261" s="4">
        <v>3.799E9</v>
      </c>
      <c r="AX261" s="4">
        <v>4.439E9</v>
      </c>
      <c r="AY261" s="4">
        <v>4.504E9</v>
      </c>
      <c r="AZ261" s="4">
        <v>4.803E9</v>
      </c>
      <c r="BA261" s="4">
        <v>4.25E9</v>
      </c>
      <c r="BB261" s="4">
        <v>4.203E9</v>
      </c>
      <c r="BC261" s="4">
        <v>4.339E9</v>
      </c>
      <c r="BD261" s="4">
        <v>4.239E9</v>
      </c>
      <c r="BE261" s="4">
        <v>4.095E9</v>
      </c>
      <c r="BF261" s="4">
        <v>3.762E9</v>
      </c>
      <c r="BG261" s="4">
        <v>3.622E9</v>
      </c>
      <c r="BH261" s="4">
        <v>3.748E9</v>
      </c>
      <c r="BI261" s="4">
        <v>3.873E9</v>
      </c>
      <c r="BJ261" s="4">
        <v>3.893E9</v>
      </c>
      <c r="BK261" s="4">
        <v>3.984E9</v>
      </c>
    </row>
    <row r="262" ht="12.75" customHeight="1">
      <c r="A262" s="4" t="s">
        <v>956</v>
      </c>
      <c r="B262" s="4" t="s">
        <v>957</v>
      </c>
      <c r="C262" s="4" t="s">
        <v>445</v>
      </c>
      <c r="D262" s="4" t="s">
        <v>446</v>
      </c>
      <c r="AD262" s="4">
        <v>1.4094687820744488E10</v>
      </c>
      <c r="AE262" s="4">
        <v>2.633661625043968E10</v>
      </c>
      <c r="AF262" s="4">
        <v>3.665810885031485E10</v>
      </c>
      <c r="AG262" s="4">
        <v>2.5423812648594105E10</v>
      </c>
      <c r="AH262" s="4">
        <v>6.293304974594027E9</v>
      </c>
      <c r="AI262" s="4">
        <v>6.47174080556984E9</v>
      </c>
      <c r="AJ262" s="4">
        <v>9.61336952041885E9</v>
      </c>
      <c r="AK262" s="4">
        <v>9.866990236435875E9</v>
      </c>
      <c r="AL262" s="4">
        <v>1.3180953598171595E10</v>
      </c>
      <c r="AM262" s="4">
        <v>1.6286433533322754E10</v>
      </c>
      <c r="AN262" s="4">
        <v>2.0736164458950462E10</v>
      </c>
      <c r="AO262" s="4">
        <v>2.4657470574750126E10</v>
      </c>
      <c r="AP262" s="4">
        <v>2.68437004415482E10</v>
      </c>
      <c r="AQ262" s="4">
        <v>2.7209602050045223E10</v>
      </c>
      <c r="AR262" s="4">
        <v>2.868365900677522E10</v>
      </c>
      <c r="AS262" s="4">
        <v>3.1172518403316227E10</v>
      </c>
      <c r="AT262" s="4">
        <v>3.268519873530532E10</v>
      </c>
      <c r="AU262" s="4">
        <v>3.506410550083445E10</v>
      </c>
      <c r="AV262" s="4">
        <v>3.9552513316073425E10</v>
      </c>
      <c r="AW262" s="4">
        <v>4.542785469325543E10</v>
      </c>
      <c r="AX262" s="4">
        <v>5.7633255618273094E10</v>
      </c>
      <c r="AY262" s="4">
        <v>6.6371664817043625E10</v>
      </c>
      <c r="AZ262" s="4">
        <v>7.741442553224516E10</v>
      </c>
      <c r="BA262" s="4">
        <v>9.913030409912743E10</v>
      </c>
      <c r="BB262" s="4">
        <v>1.0601465977022217E11</v>
      </c>
      <c r="BC262" s="4">
        <v>1.1593174969724115E11</v>
      </c>
      <c r="BD262" s="4">
        <v>1.3553943855970941E11</v>
      </c>
      <c r="BE262" s="4">
        <v>1.5582000192049164E11</v>
      </c>
      <c r="BF262" s="4">
        <v>1.7122202511738086E11</v>
      </c>
      <c r="BG262" s="4">
        <v>1.8620465292226215E11</v>
      </c>
      <c r="BH262" s="4">
        <v>1.9324110870953622E11</v>
      </c>
      <c r="BI262" s="4">
        <v>2.052761721349014E11</v>
      </c>
      <c r="BJ262" s="4">
        <v>2.2377986581518256E11</v>
      </c>
      <c r="BK262" s="4">
        <v>2.452136863691568E11</v>
      </c>
      <c r="BL262" s="4">
        <v>2.619212448431723E11</v>
      </c>
      <c r="BM262" s="4">
        <v>2.711584420590824E11</v>
      </c>
    </row>
    <row r="263" ht="12.75" customHeight="1">
      <c r="A263" s="4" t="s">
        <v>958</v>
      </c>
      <c r="B263" s="4" t="s">
        <v>959</v>
      </c>
      <c r="C263" s="4" t="s">
        <v>445</v>
      </c>
      <c r="D263" s="4" t="s">
        <v>446</v>
      </c>
      <c r="X263" s="4">
        <v>1.192588353355246E8</v>
      </c>
      <c r="Y263" s="4">
        <v>1.211854975692614E8</v>
      </c>
      <c r="Z263" s="4">
        <v>1.1378179582356022E8</v>
      </c>
      <c r="AA263" s="4">
        <v>1.1450191252286713E8</v>
      </c>
      <c r="AB263" s="4">
        <v>1.1738955419140585E8</v>
      </c>
      <c r="AC263" s="4">
        <v>1.4448251536833617E8</v>
      </c>
      <c r="AD263" s="4">
        <v>1.3185642070318395E8</v>
      </c>
      <c r="AE263" s="4">
        <v>1.2649893533564945E8</v>
      </c>
      <c r="AF263" s="4">
        <v>1.3946417354732406E8</v>
      </c>
      <c r="AG263" s="4">
        <v>1.5835136843314883E8</v>
      </c>
      <c r="AH263" s="4">
        <v>1.5401320211647508E8</v>
      </c>
      <c r="AI263" s="4">
        <v>1.6887920724414828E8</v>
      </c>
      <c r="AJ263" s="4">
        <v>2.0133416905444124E8</v>
      </c>
      <c r="AK263" s="4">
        <v>2.09088824608438E8</v>
      </c>
      <c r="AL263" s="4">
        <v>2.0049185316784695E8</v>
      </c>
      <c r="AM263" s="4">
        <v>2.337013014904858E8</v>
      </c>
      <c r="AN263" s="4">
        <v>2.493332500825075E8</v>
      </c>
      <c r="AO263" s="4">
        <v>2.6137004448661375E8</v>
      </c>
      <c r="AP263" s="4">
        <v>2.727712091136618E8</v>
      </c>
      <c r="AQ263" s="4">
        <v>2.6229341070833415E8</v>
      </c>
      <c r="AR263" s="4">
        <v>2.6800697269029635E8</v>
      </c>
      <c r="AS263" s="4">
        <v>2.720146930508059E8</v>
      </c>
      <c r="AT263" s="4">
        <v>2.579268817204301E8</v>
      </c>
      <c r="AU263" s="4">
        <v>2.625965978032778E8</v>
      </c>
      <c r="AV263" s="4">
        <v>3.1447132807154804E8</v>
      </c>
      <c r="AW263" s="4">
        <v>3.64996869129618E8</v>
      </c>
      <c r="AX263" s="4">
        <v>3.949625523361081E8</v>
      </c>
      <c r="AY263" s="4">
        <v>4.393767940940413E8</v>
      </c>
      <c r="AZ263" s="4">
        <v>5.163929225137279E8</v>
      </c>
      <c r="BA263" s="4">
        <v>5.907482370216571E8</v>
      </c>
      <c r="BB263" s="4">
        <v>5.926225023608593E8</v>
      </c>
      <c r="BC263" s="4">
        <v>6.707132080845522E8</v>
      </c>
      <c r="BD263" s="4">
        <v>7.701533041538317E8</v>
      </c>
      <c r="BE263" s="4">
        <v>7.478396977465929E8</v>
      </c>
      <c r="BF263" s="4">
        <v>7.583044662453394E8</v>
      </c>
      <c r="BG263" s="4">
        <v>7.723157212658272E8</v>
      </c>
      <c r="BH263" s="4">
        <v>7.308705816723125E8</v>
      </c>
      <c r="BI263" s="4">
        <v>7.80889605899977E8</v>
      </c>
      <c r="BJ263" s="4">
        <v>8.800435537484418E8</v>
      </c>
      <c r="BK263" s="4">
        <v>9.147279081377933E8</v>
      </c>
      <c r="BL263" s="4">
        <v>9.303379600374784E8</v>
      </c>
      <c r="BM263" s="4">
        <v>8.547936401456058E8</v>
      </c>
    </row>
    <row r="264" ht="12.75" customHeight="1">
      <c r="A264" s="4" t="s">
        <v>960</v>
      </c>
      <c r="B264" s="4" t="s">
        <v>961</v>
      </c>
      <c r="C264" s="4" t="s">
        <v>445</v>
      </c>
      <c r="D264" s="4" t="s">
        <v>446</v>
      </c>
      <c r="E264" s="4">
        <v>1.3846281732136682E12</v>
      </c>
      <c r="F264" s="4">
        <v>1.4403421890987124E12</v>
      </c>
      <c r="G264" s="4">
        <v>1.5456968743131274E12</v>
      </c>
      <c r="H264" s="4">
        <v>1.6651409172155447E12</v>
      </c>
      <c r="I264" s="4">
        <v>1.8241173681305881E12</v>
      </c>
      <c r="J264" s="4">
        <v>1.986368335055116E12</v>
      </c>
      <c r="K264" s="4">
        <v>2.1551411912507158E12</v>
      </c>
      <c r="L264" s="4">
        <v>2.2941585186129155E12</v>
      </c>
      <c r="M264" s="4">
        <v>2.4764899668815474E12</v>
      </c>
      <c r="N264" s="4">
        <v>2.7322281193178125E12</v>
      </c>
      <c r="O264" s="4">
        <v>2.9873676501298237E12</v>
      </c>
      <c r="P264" s="4">
        <v>3.3004276580799067E12</v>
      </c>
      <c r="Q264" s="4">
        <v>3.8055942190417954E12</v>
      </c>
      <c r="R264" s="4">
        <v>4.637933492078107E12</v>
      </c>
      <c r="S264" s="4">
        <v>5.345359783070751E12</v>
      </c>
      <c r="T264" s="4">
        <v>5.954411788549224E12</v>
      </c>
      <c r="U264" s="4">
        <v>6.479403912568409E12</v>
      </c>
      <c r="V264" s="4">
        <v>7.328611095657184E12</v>
      </c>
      <c r="W264" s="4">
        <v>8.632349575126046E12</v>
      </c>
      <c r="X264" s="4">
        <v>1.0028413337670451E13</v>
      </c>
      <c r="Y264" s="4">
        <v>1.1298291912604664E13</v>
      </c>
      <c r="Z264" s="4">
        <v>1.1695242940630775E13</v>
      </c>
      <c r="AA264" s="4">
        <v>1.1583465922802547E13</v>
      </c>
      <c r="AB264" s="4">
        <v>1.1815032021890336E13</v>
      </c>
      <c r="AC264" s="4">
        <v>1.2253331660239465E13</v>
      </c>
      <c r="AD264" s="4">
        <v>1.2874627755374393E13</v>
      </c>
      <c r="AE264" s="4">
        <v>1.5214558127121723E13</v>
      </c>
      <c r="AF264" s="4">
        <v>1.7307780927729244E13</v>
      </c>
      <c r="AG264" s="4">
        <v>1.9357714533569113E13</v>
      </c>
      <c r="AH264" s="4">
        <v>2.0208071097545055E13</v>
      </c>
      <c r="AI264" s="4">
        <v>2.276205265320157E13</v>
      </c>
      <c r="AJ264" s="4">
        <v>2.3932115658315793E13</v>
      </c>
      <c r="AK264" s="4">
        <v>2.5438697141014465E13</v>
      </c>
      <c r="AL264" s="4">
        <v>2.5854641326708117E13</v>
      </c>
      <c r="AM264" s="4">
        <v>2.7765780267709773E13</v>
      </c>
      <c r="AN264" s="4">
        <v>3.088398521503011E13</v>
      </c>
      <c r="AO264" s="4">
        <v>3.1567187779744105E13</v>
      </c>
      <c r="AP264" s="4">
        <v>3.1461549929839246E13</v>
      </c>
      <c r="AQ264" s="4">
        <v>3.140057978956046E13</v>
      </c>
      <c r="AR264" s="4">
        <v>3.2582769394308242E13</v>
      </c>
      <c r="AS264" s="4">
        <v>3.3651286409460812E13</v>
      </c>
      <c r="AT264" s="4">
        <v>3.3447171142102438E13</v>
      </c>
      <c r="AU264" s="4">
        <v>3.4724863149603793E13</v>
      </c>
      <c r="AV264" s="4">
        <v>3.894777254813824E13</v>
      </c>
      <c r="AW264" s="4">
        <v>4.388308309115786E13</v>
      </c>
      <c r="AX264" s="4">
        <v>4.7535251474132305E13</v>
      </c>
      <c r="AY264" s="4">
        <v>5.152118480586175E13</v>
      </c>
      <c r="AZ264" s="4">
        <v>5.805852432816566E13</v>
      </c>
      <c r="BA264" s="4">
        <v>6.3708739202937E13</v>
      </c>
      <c r="BB264" s="4">
        <v>6.0436722711804984E13</v>
      </c>
      <c r="BC264" s="4">
        <v>6.616266228851617E13</v>
      </c>
      <c r="BD264" s="4">
        <v>7.34798565659829E13</v>
      </c>
      <c r="BE264" s="4">
        <v>7.51728097592399E13</v>
      </c>
      <c r="BF264" s="4">
        <v>7.733190838881922E13</v>
      </c>
      <c r="BG264" s="4">
        <v>7.94688644870955E13</v>
      </c>
      <c r="BH264" s="4">
        <v>7.523360170812872E13</v>
      </c>
      <c r="BI264" s="4">
        <v>7.641725293219086E13</v>
      </c>
      <c r="BJ264" s="4">
        <v>8.132672456997981E13</v>
      </c>
      <c r="BK264" s="4">
        <v>8.634351425020153E13</v>
      </c>
      <c r="BL264" s="4">
        <v>8.76077738781489E13</v>
      </c>
      <c r="BM264" s="4">
        <v>8.470542588211905E13</v>
      </c>
    </row>
    <row r="265" ht="12.75" customHeight="1">
      <c r="A265" s="4" t="s">
        <v>962</v>
      </c>
      <c r="B265" s="4" t="s">
        <v>963</v>
      </c>
      <c r="C265" s="4" t="s">
        <v>445</v>
      </c>
      <c r="D265" s="4" t="s">
        <v>446</v>
      </c>
      <c r="AA265" s="4">
        <v>1.2122165161931582E8</v>
      </c>
      <c r="AB265" s="4">
        <v>1.1186282357497902E8</v>
      </c>
      <c r="AC265" s="4">
        <v>1.092009343285185E8</v>
      </c>
      <c r="AD265" s="4">
        <v>9.557217298356567E7</v>
      </c>
      <c r="AE265" s="4">
        <v>1.009478486447804E8</v>
      </c>
      <c r="AF265" s="4">
        <v>1.1171392214157791E8</v>
      </c>
      <c r="AG265" s="4">
        <v>1.3301606541606541E8</v>
      </c>
      <c r="AH265" s="4">
        <v>1.2288860971524288E8</v>
      </c>
      <c r="AI265" s="4">
        <v>1.2576626975535831E8</v>
      </c>
      <c r="AJ265" s="4">
        <v>1.2559720542231491E8</v>
      </c>
      <c r="AK265" s="4">
        <v>1.3230304136253041E8</v>
      </c>
      <c r="AL265" s="4">
        <v>1.3312289719626167E8</v>
      </c>
      <c r="AM265" s="4">
        <v>2.2109810650887573E8</v>
      </c>
      <c r="AN265" s="4">
        <v>2.2486573138190347E8</v>
      </c>
      <c r="AO265" s="4">
        <v>2.4990897065897065E8</v>
      </c>
      <c r="AP265" s="4">
        <v>2.8547559189650965E8</v>
      </c>
      <c r="AQ265" s="4">
        <v>2.694815232004651E8</v>
      </c>
      <c r="AR265" s="4">
        <v>2.5883376658001733E8</v>
      </c>
      <c r="AS265" s="4">
        <v>2.690197103274559E8</v>
      </c>
      <c r="AT265" s="4">
        <v>2.7308835716370004E8</v>
      </c>
      <c r="AU265" s="4">
        <v>2.880788814330559E8</v>
      </c>
      <c r="AV265" s="4">
        <v>3.388386393784347E8</v>
      </c>
      <c r="AW265" s="4">
        <v>4.203201763594373E8</v>
      </c>
      <c r="AX265" s="4">
        <v>4.6556801830055714E8</v>
      </c>
      <c r="AY265" s="4">
        <v>5.05832439822977E8</v>
      </c>
      <c r="AZ265" s="4">
        <v>5.70469196667431E8</v>
      </c>
      <c r="BA265" s="4">
        <v>6.192607215793056E8</v>
      </c>
      <c r="BB265" s="4">
        <v>5.847060202138568E8</v>
      </c>
      <c r="BC265" s="4">
        <v>6.631615178501065E8</v>
      </c>
      <c r="BD265" s="4">
        <v>7.37401692217475E8</v>
      </c>
      <c r="BE265" s="4">
        <v>7.605495871360278E8</v>
      </c>
      <c r="BF265" s="4">
        <v>7.700216639677886E8</v>
      </c>
      <c r="BG265" s="4">
        <v>7.569199173340222E8</v>
      </c>
      <c r="BH265" s="4">
        <v>7.883073305556701E8</v>
      </c>
      <c r="BI265" s="4">
        <v>7.993764395301678E8</v>
      </c>
      <c r="BJ265" s="4">
        <v>8.321536125571855E8</v>
      </c>
      <c r="BK265" s="4">
        <v>8.214960645261846E8</v>
      </c>
      <c r="BL265" s="4">
        <v>8.522501909854852E8</v>
      </c>
      <c r="BM265" s="4">
        <v>8.070272444213804E8</v>
      </c>
    </row>
    <row r="266" ht="12.75" customHeight="1">
      <c r="A266" s="4" t="s">
        <v>964</v>
      </c>
      <c r="B266" s="4" t="s">
        <v>965</v>
      </c>
      <c r="C266" s="4" t="s">
        <v>445</v>
      </c>
      <c r="D266" s="4" t="s">
        <v>446</v>
      </c>
      <c r="AS266" s="4">
        <v>1.849196082055073E9</v>
      </c>
      <c r="AT266" s="4">
        <v>2.535333631885356E9</v>
      </c>
      <c r="AU266" s="4">
        <v>2.406270658230239E9</v>
      </c>
      <c r="AV266" s="4">
        <v>2.7904557276942215E9</v>
      </c>
      <c r="AW266" s="4">
        <v>3.5567574288200917E9</v>
      </c>
      <c r="AX266" s="4">
        <v>3.6631016042780747E9</v>
      </c>
      <c r="AY266" s="4">
        <v>3.8468197214904027E9</v>
      </c>
      <c r="AZ266" s="4">
        <v>4.655899260881467E9</v>
      </c>
      <c r="BA266" s="4">
        <v>5.68741760656218E9</v>
      </c>
      <c r="BB266" s="4">
        <v>5.653792720200056E9</v>
      </c>
      <c r="BC266" s="4">
        <v>5.835874320562111E9</v>
      </c>
      <c r="BD266" s="4">
        <v>6.701698218262806E9</v>
      </c>
      <c r="BE266" s="4">
        <v>6.499807272260054E9</v>
      </c>
      <c r="BF266" s="4">
        <v>7.074777526896002E9</v>
      </c>
      <c r="BG266" s="4">
        <v>7.396705194632655E9</v>
      </c>
      <c r="BH266" s="4">
        <v>6.44291578830578E9</v>
      </c>
      <c r="BI266" s="4">
        <v>6.719172016825327E9</v>
      </c>
      <c r="BJ266" s="4">
        <v>7.245707184816991E9</v>
      </c>
      <c r="BK266" s="4">
        <v>7.942961738308928E9</v>
      </c>
      <c r="BL266" s="4">
        <v>7.953156068069861E9</v>
      </c>
      <c r="BM266" s="4">
        <v>7.611402165242166E9</v>
      </c>
    </row>
    <row r="267" ht="12.75" customHeight="1">
      <c r="A267" s="4" t="s">
        <v>966</v>
      </c>
      <c r="B267" s="4" t="s">
        <v>967</v>
      </c>
      <c r="C267" s="4" t="s">
        <v>445</v>
      </c>
      <c r="D267" s="4" t="s">
        <v>446</v>
      </c>
      <c r="AI267" s="4">
        <v>5.647119229007634E9</v>
      </c>
      <c r="AJ267" s="4">
        <v>5.930370370370371E9</v>
      </c>
      <c r="AK267" s="4">
        <v>6.463649985016482E9</v>
      </c>
      <c r="AL267" s="4">
        <v>5.368270614846802E9</v>
      </c>
      <c r="AM267" s="4">
        <v>4.167356037151703E9</v>
      </c>
      <c r="AN267" s="4">
        <v>4.258788725449914E9</v>
      </c>
      <c r="AO267" s="4">
        <v>5.785685310866682E9</v>
      </c>
      <c r="AP267" s="4">
        <v>6.83855738440357E9</v>
      </c>
      <c r="AQ267" s="4">
        <v>6.325141675869888E9</v>
      </c>
      <c r="AR267" s="4">
        <v>7.641102523150825E9</v>
      </c>
      <c r="AS267" s="4">
        <v>9.652436179646051E9</v>
      </c>
      <c r="AT267" s="4">
        <v>9.861560094740088E9</v>
      </c>
      <c r="AU267" s="4">
        <v>1.0694628091672598E10</v>
      </c>
      <c r="AV267" s="4">
        <v>1.1777966673389736E10</v>
      </c>
      <c r="AW267" s="4">
        <v>1.3872791658548729E10</v>
      </c>
      <c r="AX267" s="4">
        <v>1.6746344766204445E10</v>
      </c>
      <c r="AY267" s="4">
        <v>1.9061978586127754E10</v>
      </c>
      <c r="AZ267" s="4">
        <v>2.1650532264232197E10</v>
      </c>
      <c r="BA267" s="4">
        <v>2.6910851361755512E10</v>
      </c>
      <c r="BB267" s="4">
        <v>2.5130274124252453E10</v>
      </c>
      <c r="BC267" s="4">
        <v>3.0906749533221E10</v>
      </c>
      <c r="BD267" s="4">
        <v>3.272641721234799E10</v>
      </c>
      <c r="BE267" s="4">
        <v>3.540134166304249E10</v>
      </c>
      <c r="BF267" s="4">
        <v>4.041523570198707E10</v>
      </c>
      <c r="BG267" s="4">
        <v>4.3228585321327194E10</v>
      </c>
      <c r="BH267" s="4">
        <v>4.244510238660486E10</v>
      </c>
      <c r="BI267" s="4">
        <v>3.0933825064365734E10</v>
      </c>
      <c r="BJ267" s="4">
        <v>2.673613894455578E10</v>
      </c>
      <c r="BK267" s="4">
        <v>2.34862695989858E10</v>
      </c>
    </row>
    <row r="268" ht="12.75" customHeight="1">
      <c r="A268" s="4" t="s">
        <v>968</v>
      </c>
      <c r="B268" s="4" t="s">
        <v>969</v>
      </c>
      <c r="C268" s="4" t="s">
        <v>445</v>
      </c>
      <c r="D268" s="4" t="s">
        <v>446</v>
      </c>
      <c r="E268" s="4">
        <v>7.575396973022878E9</v>
      </c>
      <c r="F268" s="4">
        <v>7.972996814149934E9</v>
      </c>
      <c r="G268" s="4">
        <v>8.497996604370518E9</v>
      </c>
      <c r="H268" s="4">
        <v>9.423396234599333E9</v>
      </c>
      <c r="I268" s="4">
        <v>1.0373995854758738E10</v>
      </c>
      <c r="J268" s="4">
        <v>1.1334395471002258E10</v>
      </c>
      <c r="K268" s="4">
        <v>1.2354995063191074E10</v>
      </c>
      <c r="L268" s="4">
        <v>1.3777394494828709E10</v>
      </c>
      <c r="M268" s="4">
        <v>1.4894594048418112E10</v>
      </c>
      <c r="N268" s="4">
        <v>1.6780393294890448E10</v>
      </c>
      <c r="O268" s="4">
        <v>1.841839264037867E10</v>
      </c>
      <c r="P268" s="4">
        <v>2.0333691315964195E10</v>
      </c>
      <c r="Q268" s="4">
        <v>2.1357435928343945E10</v>
      </c>
      <c r="R268" s="4">
        <v>2.929567471424663E10</v>
      </c>
      <c r="S268" s="4">
        <v>3.680772103763955E10</v>
      </c>
      <c r="T268" s="4">
        <v>3.8114542813098206E10</v>
      </c>
      <c r="U268" s="4">
        <v>3.6603349970168274E10</v>
      </c>
      <c r="V268" s="4">
        <v>4.065134996686915E10</v>
      </c>
      <c r="W268" s="4">
        <v>4.673944996190735E10</v>
      </c>
      <c r="X268" s="4">
        <v>5.7645721018026276E10</v>
      </c>
      <c r="Y268" s="4">
        <v>8.298048338795299E10</v>
      </c>
      <c r="Z268" s="4">
        <v>8.545442050002661E10</v>
      </c>
      <c r="AA268" s="4">
        <v>7.842305978988031E10</v>
      </c>
      <c r="AB268" s="4">
        <v>8.741585137553465E10</v>
      </c>
      <c r="AC268" s="4">
        <v>7.734409290672652E10</v>
      </c>
      <c r="AD268" s="4">
        <v>5.908263880352657E10</v>
      </c>
      <c r="AE268" s="4">
        <v>6.752160255314E10</v>
      </c>
      <c r="AF268" s="4">
        <v>8.857369722317209E10</v>
      </c>
      <c r="AG268" s="4">
        <v>9.51766409680367E10</v>
      </c>
      <c r="AH268" s="4">
        <v>9.903085682475256E10</v>
      </c>
      <c r="AI268" s="4">
        <v>1.1555234903692915E11</v>
      </c>
      <c r="AJ268" s="4">
        <v>1.2394343244124146E11</v>
      </c>
      <c r="AK268" s="4">
        <v>1.3454523141654979E11</v>
      </c>
      <c r="AL268" s="4">
        <v>1.3430975915781743E11</v>
      </c>
      <c r="AM268" s="4">
        <v>1.397524501520784E11</v>
      </c>
      <c r="AN268" s="4">
        <v>1.554602850762317E11</v>
      </c>
      <c r="AO268" s="4">
        <v>1.476079826948573E11</v>
      </c>
      <c r="AP268" s="4">
        <v>1.525861545138889E11</v>
      </c>
      <c r="AQ268" s="4">
        <v>1.377743610151403E11</v>
      </c>
      <c r="AR268" s="4">
        <v>1.3663196660937885E11</v>
      </c>
      <c r="AS268" s="4">
        <v>1.3636185480849593E11</v>
      </c>
      <c r="AT268" s="4">
        <v>1.215146587371649E11</v>
      </c>
      <c r="AU268" s="4">
        <v>1.154823683436584E11</v>
      </c>
      <c r="AV268" s="4">
        <v>1.7525691699604742E11</v>
      </c>
      <c r="AW268" s="4">
        <v>2.285900274006533E11</v>
      </c>
      <c r="AX268" s="4">
        <v>2.577727108329533E11</v>
      </c>
      <c r="AY268" s="4">
        <v>2.7163848482610944E11</v>
      </c>
      <c r="AZ268" s="4">
        <v>2.99415505152298E11</v>
      </c>
      <c r="BA268" s="4">
        <v>2.8676983973272644E11</v>
      </c>
      <c r="BB268" s="4">
        <v>2.9593648583263513E11</v>
      </c>
      <c r="BC268" s="4">
        <v>3.753494428372398E11</v>
      </c>
      <c r="BD268" s="4">
        <v>4.1641887493630444E11</v>
      </c>
      <c r="BE268" s="4">
        <v>3.963327026394963E11</v>
      </c>
      <c r="BF268" s="4">
        <v>3.668293904789538E11</v>
      </c>
      <c r="BG268" s="4">
        <v>3.509045752923168E11</v>
      </c>
      <c r="BH268" s="4">
        <v>3.1762052279482697E11</v>
      </c>
      <c r="BI268" s="4">
        <v>2.963572827151093E11</v>
      </c>
      <c r="BJ268" s="4">
        <v>3.4955411668381793E11</v>
      </c>
      <c r="BK268" s="4">
        <v>3.6828893976832227E11</v>
      </c>
      <c r="BL268" s="4">
        <v>3.5143164924143854E11</v>
      </c>
      <c r="BM268" s="4">
        <v>3.019236392695517E11</v>
      </c>
    </row>
    <row r="269" ht="12.75" customHeight="1">
      <c r="A269" s="4" t="s">
        <v>970</v>
      </c>
      <c r="B269" s="4" t="s">
        <v>971</v>
      </c>
      <c r="C269" s="4" t="s">
        <v>445</v>
      </c>
      <c r="D269" s="4" t="s">
        <v>446</v>
      </c>
      <c r="E269" s="4">
        <v>7.13E8</v>
      </c>
      <c r="F269" s="4">
        <v>6.962857142857143E8</v>
      </c>
      <c r="G269" s="4">
        <v>6.931428571428572E8</v>
      </c>
      <c r="H269" s="4">
        <v>7.187142857142857E8</v>
      </c>
      <c r="I269" s="4">
        <v>8.394285714285715E8</v>
      </c>
      <c r="J269" s="4">
        <v>1.082857142857143E9</v>
      </c>
      <c r="K269" s="4">
        <v>1.2642857142857144E9</v>
      </c>
      <c r="L269" s="4">
        <v>1.368E9</v>
      </c>
      <c r="M269" s="4">
        <v>1.605857142857143E9</v>
      </c>
      <c r="N269" s="4">
        <v>1.9657142857142859E9</v>
      </c>
      <c r="O269" s="4">
        <v>1.8252857142857144E9</v>
      </c>
      <c r="P269" s="4">
        <v>1.687E9</v>
      </c>
      <c r="Q269" s="4">
        <v>1.9107142857142859E9</v>
      </c>
      <c r="R269" s="4">
        <v>2.268714285714286E9</v>
      </c>
      <c r="S269" s="4">
        <v>3.1218333333333335E9</v>
      </c>
      <c r="T269" s="4">
        <v>2.618666666666667E9</v>
      </c>
      <c r="U269" s="4">
        <v>2.746714285714286E9</v>
      </c>
      <c r="V269" s="4">
        <v>2.483E9</v>
      </c>
      <c r="W269" s="4">
        <v>2.813375E9</v>
      </c>
      <c r="X269" s="4">
        <v>3.3255E9</v>
      </c>
      <c r="Y269" s="4">
        <v>3.8295E9</v>
      </c>
      <c r="Z269" s="4">
        <v>3.872666666666667E9</v>
      </c>
      <c r="AA269" s="4">
        <v>3.9947777777777777E9</v>
      </c>
      <c r="AB269" s="4">
        <v>3.216307692307692E9</v>
      </c>
      <c r="AC269" s="4">
        <v>2.7394444444444447E9</v>
      </c>
      <c r="AD269" s="4">
        <v>2.281258064516129E9</v>
      </c>
      <c r="AE269" s="4">
        <v>1.661948717948718E9</v>
      </c>
      <c r="AF269" s="4">
        <v>2.2698947368421054E9</v>
      </c>
      <c r="AG269" s="4">
        <v>3.713614457831325E9</v>
      </c>
      <c r="AH269" s="4">
        <v>3.9986376811594205E9</v>
      </c>
      <c r="AI269" s="4">
        <v>3.2852173913043475E9</v>
      </c>
      <c r="AJ269" s="4">
        <v>3.3788823529411764E9</v>
      </c>
      <c r="AK269" s="4">
        <v>3.1819217877094975E9</v>
      </c>
      <c r="AL269" s="4">
        <v>3.2732378533568907E9</v>
      </c>
      <c r="AM269" s="4">
        <v>3.656647744248581E9</v>
      </c>
      <c r="AN269" s="4">
        <v>3.8070671218608956E9</v>
      </c>
      <c r="AO269" s="4">
        <v>3.5972209620001655E9</v>
      </c>
      <c r="AP269" s="4">
        <v>4.303281932293648E9</v>
      </c>
      <c r="AQ269" s="4">
        <v>3.537683046023307E9</v>
      </c>
      <c r="AR269" s="4">
        <v>3.4043119765494137E9</v>
      </c>
      <c r="AS269" s="4">
        <v>3.600683039732545E9</v>
      </c>
      <c r="AT269" s="4">
        <v>4.0944809881193056E9</v>
      </c>
      <c r="AU269" s="4">
        <v>4.1938456781703267E9</v>
      </c>
      <c r="AV269" s="4">
        <v>4.901839731265714E9</v>
      </c>
      <c r="AW269" s="4">
        <v>6.221077674778714E9</v>
      </c>
      <c r="AX269" s="4">
        <v>8.331870169149771E9</v>
      </c>
      <c r="AY269" s="4">
        <v>1.2756858899281174E10</v>
      </c>
      <c r="AZ269" s="4">
        <v>1.4056957976264833E10</v>
      </c>
      <c r="BA269" s="4">
        <v>1.7910858637904797E10</v>
      </c>
      <c r="BB269" s="4">
        <v>1.5328342303957512E10</v>
      </c>
      <c r="BC269" s="4">
        <v>2.0265559483854828E10</v>
      </c>
      <c r="BD269" s="4">
        <v>2.3459515275577595E10</v>
      </c>
      <c r="BE269" s="4">
        <v>2.5503060420026028E10</v>
      </c>
      <c r="BF269" s="4">
        <v>2.803723946271422E10</v>
      </c>
      <c r="BG269" s="4">
        <v>2.714102355808286E10</v>
      </c>
      <c r="BH269" s="4">
        <v>2.1251216798776245E10</v>
      </c>
      <c r="BI269" s="4">
        <v>2.0958412538309345E10</v>
      </c>
      <c r="BJ269" s="4">
        <v>2.5873601260835304E10</v>
      </c>
      <c r="BK269" s="4">
        <v>2.6311637646653854E10</v>
      </c>
      <c r="BL269" s="4">
        <v>2.330868890612878E10</v>
      </c>
      <c r="BM269" s="4">
        <v>1.9320053859279003E10</v>
      </c>
    </row>
    <row r="270" ht="12.75" customHeight="1">
      <c r="A270" s="4" t="s">
        <v>972</v>
      </c>
      <c r="B270" s="4" t="s">
        <v>973</v>
      </c>
      <c r="C270" s="4" t="s">
        <v>445</v>
      </c>
      <c r="D270" s="4" t="s">
        <v>446</v>
      </c>
      <c r="E270" s="4">
        <v>1.0529903999999999E9</v>
      </c>
      <c r="F270" s="4">
        <v>1.0966466E9</v>
      </c>
      <c r="G270" s="4">
        <v>1.1176016E9</v>
      </c>
      <c r="H270" s="4">
        <v>1.1595117E9</v>
      </c>
      <c r="I270" s="4">
        <v>1.217138E9</v>
      </c>
      <c r="J270" s="4">
        <v>1.3114358E9</v>
      </c>
      <c r="K270" s="4">
        <v>1.2817495E9</v>
      </c>
      <c r="L270" s="4">
        <v>1.397002E9</v>
      </c>
      <c r="M270" s="4">
        <v>1.4795999E9</v>
      </c>
      <c r="N270" s="4">
        <v>1.7479988E9</v>
      </c>
      <c r="O270" s="4">
        <v>1.8842063E9</v>
      </c>
      <c r="P270" s="4">
        <v>2.1787163E9</v>
      </c>
      <c r="Q270" s="4">
        <v>2.6777294E9</v>
      </c>
      <c r="R270" s="4">
        <v>3.3093536E9</v>
      </c>
      <c r="S270" s="4">
        <v>3.9821614E9</v>
      </c>
      <c r="T270" s="4">
        <v>4.3713007E9</v>
      </c>
      <c r="U270" s="4">
        <v>4.318372E9</v>
      </c>
      <c r="V270" s="4">
        <v>4.3643821E9</v>
      </c>
      <c r="W270" s="4">
        <v>4.3516005E9</v>
      </c>
      <c r="X270" s="4">
        <v>5.1774594E9</v>
      </c>
      <c r="Y270" s="4">
        <v>6.6788682E9</v>
      </c>
      <c r="Z270" s="4">
        <v>8.0113738E9</v>
      </c>
      <c r="AA270" s="4">
        <v>8.539700699999999E9</v>
      </c>
      <c r="AB270" s="4">
        <v>7.764067E9</v>
      </c>
      <c r="AC270" s="4">
        <v>6.3521259E9</v>
      </c>
      <c r="AD270" s="4">
        <v>5.6372593E9</v>
      </c>
      <c r="AE270" s="4">
        <v>6.2175237E9</v>
      </c>
      <c r="AF270" s="4">
        <v>6.7412151E9</v>
      </c>
      <c r="AG270" s="4">
        <v>7.8147841E9</v>
      </c>
      <c r="AH270" s="4">
        <v>8.286322700000001E9</v>
      </c>
      <c r="AI270" s="4">
        <v>8.7838167E9</v>
      </c>
      <c r="AJ270" s="4">
        <v>8.6414817E9</v>
      </c>
      <c r="AK270" s="4">
        <v>6.7514722E9</v>
      </c>
      <c r="AL270" s="4">
        <v>6.5638133E9</v>
      </c>
      <c r="AM270" s="4">
        <v>6.890675E9</v>
      </c>
      <c r="AN270" s="4">
        <v>7.1112707E9</v>
      </c>
      <c r="AO270" s="4">
        <v>8.5531466E9</v>
      </c>
      <c r="AP270" s="4">
        <v>8.529571599999999E9</v>
      </c>
      <c r="AQ270" s="4">
        <v>6.4019682E9</v>
      </c>
      <c r="AR270" s="4">
        <v>6.8580131E9</v>
      </c>
      <c r="AS270" s="4">
        <v>6.6899576E9</v>
      </c>
      <c r="AT270" s="4">
        <v>6.7773847E9</v>
      </c>
      <c r="AU270" s="4">
        <v>6.3421164E9</v>
      </c>
      <c r="AV270" s="4">
        <v>5.7275918E9</v>
      </c>
      <c r="AW270" s="4">
        <v>5.8055984E9</v>
      </c>
      <c r="AX270" s="4">
        <v>5.7552152E9</v>
      </c>
      <c r="AY270" s="4">
        <v>5.4438965E9</v>
      </c>
      <c r="AZ270" s="4">
        <v>5.2919501E9</v>
      </c>
      <c r="BA270" s="4">
        <v>4.4157028E9</v>
      </c>
      <c r="BB270" s="4">
        <v>9.6657933E9</v>
      </c>
      <c r="BC270" s="4">
        <v>1.20416552E10</v>
      </c>
      <c r="BD270" s="4">
        <v>1.41019203E10</v>
      </c>
      <c r="BE270" s="4">
        <v>1.7114849900000002E10</v>
      </c>
      <c r="BF270" s="4">
        <v>1.909102E10</v>
      </c>
      <c r="BG270" s="4">
        <v>1.94955196E10</v>
      </c>
      <c r="BH270" s="4">
        <v>1.99631206E10</v>
      </c>
      <c r="BI270" s="4">
        <v>2.05486781E10</v>
      </c>
      <c r="BJ270" s="4">
        <v>1.9015327919108746E10</v>
      </c>
      <c r="BK270" s="4">
        <v>1.9523622341613316E10</v>
      </c>
      <c r="BL270" s="4">
        <v>1.6932434838692844E10</v>
      </c>
      <c r="BM270" s="4">
        <v>1.6768513442641468E10</v>
      </c>
    </row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3.29"/>
    <col customWidth="1" min="3" max="3" width="16.86"/>
    <col customWidth="1" min="4" max="4" width="13.29"/>
    <col customWidth="1" min="5" max="5" width="19.71"/>
    <col customWidth="1" min="6" max="7" width="20.71"/>
    <col customWidth="1" min="8" max="9" width="12.29"/>
  </cols>
  <sheetData>
    <row r="1">
      <c r="A1" s="6" t="s">
        <v>974</v>
      </c>
      <c r="B1" s="6" t="s">
        <v>975</v>
      </c>
      <c r="C1" s="1" t="s">
        <v>976</v>
      </c>
      <c r="D1" s="1" t="s">
        <v>977</v>
      </c>
      <c r="E1" s="7" t="s">
        <v>978</v>
      </c>
      <c r="F1" s="8" t="s">
        <v>979</v>
      </c>
      <c r="G1" s="6" t="s">
        <v>980</v>
      </c>
      <c r="H1" s="9" t="s">
        <v>981</v>
      </c>
      <c r="I1" s="10" t="s">
        <v>982</v>
      </c>
      <c r="K1" s="11" t="s">
        <v>983</v>
      </c>
      <c r="L1" s="11" t="s">
        <v>984</v>
      </c>
      <c r="M1" s="1" t="s">
        <v>976</v>
      </c>
      <c r="N1" s="1" t="s">
        <v>977</v>
      </c>
      <c r="O1" s="7" t="s">
        <v>978</v>
      </c>
      <c r="P1" s="11" t="s">
        <v>985</v>
      </c>
      <c r="Q1" s="11" t="s">
        <v>986</v>
      </c>
      <c r="R1" s="11" t="s">
        <v>987</v>
      </c>
      <c r="S1" s="11" t="s">
        <v>988</v>
      </c>
    </row>
    <row r="2">
      <c r="A2" s="12">
        <v>162621.73</v>
      </c>
      <c r="B2" s="12">
        <v>1088706.61</v>
      </c>
      <c r="C2" s="1" t="s">
        <v>989</v>
      </c>
      <c r="D2" s="1">
        <v>1.0</v>
      </c>
      <c r="E2" s="4">
        <v>1994.0</v>
      </c>
      <c r="F2" s="13">
        <v>3.2727558353955865E11</v>
      </c>
      <c r="G2" s="12">
        <v>7.287236E12</v>
      </c>
      <c r="H2" s="14">
        <v>75.87289153895412</v>
      </c>
      <c r="I2" s="15">
        <v>0.017932807062811817</v>
      </c>
      <c r="K2" s="16">
        <f t="shared" ref="K2:L2" si="1">log(A2)</f>
        <v>5.211178577</v>
      </c>
      <c r="L2" s="16">
        <f t="shared" si="1"/>
        <v>6.03691086</v>
      </c>
      <c r="M2" s="1" t="s">
        <v>989</v>
      </c>
      <c r="N2" s="1">
        <v>1.0</v>
      </c>
      <c r="O2" s="4">
        <v>1994.0</v>
      </c>
      <c r="P2" s="16">
        <f t="shared" ref="P2:S2" si="2">log(F2)</f>
        <v>11.51491361</v>
      </c>
      <c r="Q2" s="16">
        <f t="shared" si="2"/>
        <v>12.86256283</v>
      </c>
      <c r="R2" s="16">
        <f t="shared" si="2"/>
        <v>1.880086635</v>
      </c>
      <c r="S2" s="16">
        <f t="shared" si="2"/>
        <v>-1.746351724</v>
      </c>
    </row>
    <row r="3">
      <c r="A3" s="12">
        <v>105611.57</v>
      </c>
      <c r="B3" s="12">
        <v>214171.45</v>
      </c>
      <c r="C3" s="1" t="s">
        <v>990</v>
      </c>
      <c r="D3" s="1">
        <v>2.0</v>
      </c>
      <c r="E3" s="4">
        <v>1994.0</v>
      </c>
      <c r="F3" s="13">
        <v>3.2727558353955865E11</v>
      </c>
      <c r="G3" s="12">
        <v>7.287236E12</v>
      </c>
      <c r="H3" s="14">
        <v>75.87289153895412</v>
      </c>
      <c r="I3" s="15">
        <v>0.017932807062811817</v>
      </c>
      <c r="K3" s="16">
        <f t="shared" ref="K3:L3" si="3">log(A3)</f>
        <v>5.023711499</v>
      </c>
      <c r="L3" s="16">
        <f t="shared" si="3"/>
        <v>5.330761577</v>
      </c>
      <c r="M3" s="1" t="s">
        <v>990</v>
      </c>
      <c r="N3" s="1">
        <v>2.0</v>
      </c>
      <c r="O3" s="4">
        <v>1994.0</v>
      </c>
      <c r="P3" s="16">
        <f t="shared" ref="P3:S3" si="4">log(F3)</f>
        <v>11.51491361</v>
      </c>
      <c r="Q3" s="16">
        <f t="shared" si="4"/>
        <v>12.86256283</v>
      </c>
      <c r="R3" s="16">
        <f t="shared" si="4"/>
        <v>1.880086635</v>
      </c>
      <c r="S3" s="16">
        <f t="shared" si="4"/>
        <v>-1.746351724</v>
      </c>
    </row>
    <row r="4">
      <c r="A4" s="12">
        <v>231772.62</v>
      </c>
      <c r="B4" s="12">
        <v>714851.64</v>
      </c>
      <c r="C4" s="1" t="s">
        <v>991</v>
      </c>
      <c r="D4" s="1">
        <v>3.0</v>
      </c>
      <c r="E4" s="4">
        <v>1994.0</v>
      </c>
      <c r="F4" s="13">
        <v>3.2727558353955865E11</v>
      </c>
      <c r="G4" s="12">
        <v>7.287236E12</v>
      </c>
      <c r="H4" s="14">
        <v>75.87289153895412</v>
      </c>
      <c r="I4" s="15">
        <v>0.017932807062811817</v>
      </c>
      <c r="K4" s="16">
        <f t="shared" ref="K4:L4" si="5">log(A4)</f>
        <v>5.36506213</v>
      </c>
      <c r="L4" s="16">
        <f t="shared" si="5"/>
        <v>5.854215918</v>
      </c>
      <c r="M4" s="1" t="s">
        <v>991</v>
      </c>
      <c r="N4" s="1">
        <v>3.0</v>
      </c>
      <c r="O4" s="4">
        <v>1994.0</v>
      </c>
      <c r="P4" s="16">
        <f t="shared" ref="P4:S4" si="6">log(F4)</f>
        <v>11.51491361</v>
      </c>
      <c r="Q4" s="16">
        <f t="shared" si="6"/>
        <v>12.86256283</v>
      </c>
      <c r="R4" s="16">
        <f t="shared" si="6"/>
        <v>1.880086635</v>
      </c>
      <c r="S4" s="16">
        <f t="shared" si="6"/>
        <v>-1.746351724</v>
      </c>
    </row>
    <row r="5">
      <c r="A5" s="12">
        <v>9266.63</v>
      </c>
      <c r="B5" s="12">
        <v>200875.38</v>
      </c>
      <c r="C5" s="1" t="s">
        <v>992</v>
      </c>
      <c r="D5" s="1">
        <v>4.0</v>
      </c>
      <c r="E5" s="4">
        <v>1994.0</v>
      </c>
      <c r="F5" s="13">
        <v>3.2727558353955865E11</v>
      </c>
      <c r="G5" s="12">
        <v>7.287236E12</v>
      </c>
      <c r="H5" s="14">
        <v>75.87289153895412</v>
      </c>
      <c r="I5" s="15">
        <v>0.017932807062811817</v>
      </c>
      <c r="K5" s="16">
        <f t="shared" ref="K5:L5" si="7">log(A5)</f>
        <v>3.966921823</v>
      </c>
      <c r="L5" s="16">
        <f t="shared" si="7"/>
        <v>5.302926711</v>
      </c>
      <c r="M5" s="1" t="s">
        <v>992</v>
      </c>
      <c r="N5" s="1">
        <v>4.0</v>
      </c>
      <c r="O5" s="4">
        <v>1994.0</v>
      </c>
      <c r="P5" s="16">
        <f t="shared" ref="P5:S5" si="8">log(F5)</f>
        <v>11.51491361</v>
      </c>
      <c r="Q5" s="16">
        <f t="shared" si="8"/>
        <v>12.86256283</v>
      </c>
      <c r="R5" s="16">
        <f t="shared" si="8"/>
        <v>1.880086635</v>
      </c>
      <c r="S5" s="16">
        <f t="shared" si="8"/>
        <v>-1.746351724</v>
      </c>
    </row>
    <row r="6">
      <c r="A6" s="12">
        <v>62413.28</v>
      </c>
      <c r="B6" s="12">
        <v>372292.88</v>
      </c>
      <c r="C6" s="4" t="s">
        <v>993</v>
      </c>
      <c r="D6" s="1">
        <v>5.0</v>
      </c>
      <c r="E6" s="4">
        <v>1994.0</v>
      </c>
      <c r="F6" s="13">
        <v>3.2727558353955865E11</v>
      </c>
      <c r="G6" s="12">
        <v>7.287236E12</v>
      </c>
      <c r="H6" s="14">
        <v>75.87289153895412</v>
      </c>
      <c r="I6" s="15">
        <v>0.017932807062811817</v>
      </c>
      <c r="K6" s="16">
        <f t="shared" ref="K6:L6" si="9">log(A6)</f>
        <v>4.795277007</v>
      </c>
      <c r="L6" s="16">
        <f t="shared" si="9"/>
        <v>5.570884731</v>
      </c>
      <c r="M6" s="4" t="s">
        <v>993</v>
      </c>
      <c r="N6" s="1">
        <v>5.0</v>
      </c>
      <c r="O6" s="4">
        <v>1994.0</v>
      </c>
      <c r="P6" s="16">
        <f t="shared" ref="P6:S6" si="10">log(F6)</f>
        <v>11.51491361</v>
      </c>
      <c r="Q6" s="16">
        <f t="shared" si="10"/>
        <v>12.86256283</v>
      </c>
      <c r="R6" s="16">
        <f t="shared" si="10"/>
        <v>1.880086635</v>
      </c>
      <c r="S6" s="16">
        <f t="shared" si="10"/>
        <v>-1.746351724</v>
      </c>
    </row>
    <row r="7">
      <c r="A7" s="12">
        <v>65310.8</v>
      </c>
      <c r="B7" s="12">
        <v>43438.96</v>
      </c>
      <c r="C7" s="4" t="s">
        <v>994</v>
      </c>
      <c r="D7" s="1">
        <v>6.0</v>
      </c>
      <c r="E7" s="4">
        <v>1994.0</v>
      </c>
      <c r="F7" s="13">
        <v>3.2727558353955865E11</v>
      </c>
      <c r="G7" s="12">
        <v>7.287236E12</v>
      </c>
      <c r="H7" s="14">
        <v>75.87289153895412</v>
      </c>
      <c r="I7" s="15">
        <v>0.017932807062811817</v>
      </c>
      <c r="K7" s="16">
        <f t="shared" ref="K7:L7" si="11">log(A7)</f>
        <v>4.814985004</v>
      </c>
      <c r="L7" s="16">
        <f t="shared" si="11"/>
        <v>4.637879419</v>
      </c>
      <c r="M7" s="4" t="s">
        <v>994</v>
      </c>
      <c r="N7" s="1">
        <v>6.0</v>
      </c>
      <c r="O7" s="4">
        <v>1994.0</v>
      </c>
      <c r="P7" s="16">
        <f t="shared" ref="P7:S7" si="12">log(F7)</f>
        <v>11.51491361</v>
      </c>
      <c r="Q7" s="16">
        <f t="shared" si="12"/>
        <v>12.86256283</v>
      </c>
      <c r="R7" s="16">
        <f t="shared" si="12"/>
        <v>1.880086635</v>
      </c>
      <c r="S7" s="16">
        <f t="shared" si="12"/>
        <v>-1.746351724</v>
      </c>
    </row>
    <row r="8">
      <c r="A8" s="12">
        <v>1168941.45</v>
      </c>
      <c r="B8" s="12">
        <v>730665.57</v>
      </c>
      <c r="C8" s="1" t="s">
        <v>995</v>
      </c>
      <c r="D8" s="1">
        <v>7.0</v>
      </c>
      <c r="E8" s="4">
        <v>1994.0</v>
      </c>
      <c r="F8" s="13">
        <v>3.2727558353955865E11</v>
      </c>
      <c r="G8" s="12">
        <v>7.287236E12</v>
      </c>
      <c r="H8" s="14">
        <v>75.87289153895412</v>
      </c>
      <c r="I8" s="15">
        <v>0.017932807062811817</v>
      </c>
      <c r="K8" s="16">
        <f t="shared" ref="K8:L8" si="13">log(A8)</f>
        <v>6.067792759</v>
      </c>
      <c r="L8" s="16">
        <f t="shared" si="13"/>
        <v>5.863718643</v>
      </c>
      <c r="M8" s="1" t="s">
        <v>995</v>
      </c>
      <c r="N8" s="1">
        <v>7.0</v>
      </c>
      <c r="O8" s="4">
        <v>1994.0</v>
      </c>
      <c r="P8" s="16">
        <f t="shared" ref="P8:S8" si="14">log(F8)</f>
        <v>11.51491361</v>
      </c>
      <c r="Q8" s="16">
        <f t="shared" si="14"/>
        <v>12.86256283</v>
      </c>
      <c r="R8" s="16">
        <f t="shared" si="14"/>
        <v>1.880086635</v>
      </c>
      <c r="S8" s="16">
        <f t="shared" si="14"/>
        <v>-1.746351724</v>
      </c>
    </row>
    <row r="9">
      <c r="A9" s="12">
        <v>1406655.67</v>
      </c>
      <c r="B9" s="12">
        <v>163427.0</v>
      </c>
      <c r="C9" s="4" t="s">
        <v>996</v>
      </c>
      <c r="D9" s="1">
        <v>8.0</v>
      </c>
      <c r="E9" s="4">
        <v>1994.0</v>
      </c>
      <c r="F9" s="13">
        <v>3.2727558353955865E11</v>
      </c>
      <c r="G9" s="12">
        <v>7.287236E12</v>
      </c>
      <c r="H9" s="14">
        <v>75.87289153895412</v>
      </c>
      <c r="I9" s="15">
        <v>0.017932807062811817</v>
      </c>
      <c r="K9" s="16">
        <f t="shared" ref="K9:L9" si="15">log(A9)</f>
        <v>6.148187801</v>
      </c>
      <c r="L9" s="16">
        <f t="shared" si="15"/>
        <v>5.213323809</v>
      </c>
      <c r="M9" s="4" t="s">
        <v>996</v>
      </c>
      <c r="N9" s="1">
        <v>8.0</v>
      </c>
      <c r="O9" s="4">
        <v>1994.0</v>
      </c>
      <c r="P9" s="16">
        <f t="shared" ref="P9:S9" si="16">log(F9)</f>
        <v>11.51491361</v>
      </c>
      <c r="Q9" s="16">
        <f t="shared" si="16"/>
        <v>12.86256283</v>
      </c>
      <c r="R9" s="16">
        <f t="shared" si="16"/>
        <v>1.880086635</v>
      </c>
      <c r="S9" s="16">
        <f t="shared" si="16"/>
        <v>-1.746351724</v>
      </c>
    </row>
    <row r="10">
      <c r="A10" s="12">
        <v>23786.64</v>
      </c>
      <c r="B10" s="12">
        <v>61374.38</v>
      </c>
      <c r="C10" s="1" t="s">
        <v>997</v>
      </c>
      <c r="D10" s="1">
        <v>9.0</v>
      </c>
      <c r="E10" s="4">
        <v>1994.0</v>
      </c>
      <c r="F10" s="13">
        <v>3.2727558353955865E11</v>
      </c>
      <c r="G10" s="12">
        <v>7.287236E12</v>
      </c>
      <c r="H10" s="14">
        <v>75.87289153895412</v>
      </c>
      <c r="I10" s="15">
        <v>0.017932807062811817</v>
      </c>
      <c r="K10" s="16">
        <f t="shared" ref="K10:L10" si="17">log(A10)</f>
        <v>4.3763331</v>
      </c>
      <c r="L10" s="16">
        <f t="shared" si="17"/>
        <v>4.787987118</v>
      </c>
      <c r="M10" s="1" t="s">
        <v>997</v>
      </c>
      <c r="N10" s="1">
        <v>9.0</v>
      </c>
      <c r="O10" s="4">
        <v>1994.0</v>
      </c>
      <c r="P10" s="16">
        <f t="shared" ref="P10:S10" si="18">log(F10)</f>
        <v>11.51491361</v>
      </c>
      <c r="Q10" s="16">
        <f t="shared" si="18"/>
        <v>12.86256283</v>
      </c>
      <c r="R10" s="16">
        <f t="shared" si="18"/>
        <v>1.880086635</v>
      </c>
      <c r="S10" s="16">
        <f t="shared" si="18"/>
        <v>-1.746351724</v>
      </c>
    </row>
    <row r="11">
      <c r="A11" s="12">
        <v>288018.78</v>
      </c>
      <c r="B11" s="12">
        <v>366414.23</v>
      </c>
      <c r="C11" s="4" t="s">
        <v>998</v>
      </c>
      <c r="D11" s="1">
        <v>10.0</v>
      </c>
      <c r="E11" s="4">
        <v>1994.0</v>
      </c>
      <c r="F11" s="13">
        <v>3.2727558353955865E11</v>
      </c>
      <c r="G11" s="12">
        <v>7.287236E12</v>
      </c>
      <c r="H11" s="14">
        <v>75.87289153895412</v>
      </c>
      <c r="I11" s="15">
        <v>0.017932807062811817</v>
      </c>
      <c r="K11" s="16">
        <f t="shared" ref="K11:L11" si="19">log(A11)</f>
        <v>5.459420806</v>
      </c>
      <c r="L11" s="16">
        <f t="shared" si="19"/>
        <v>5.563972332</v>
      </c>
      <c r="M11" s="4" t="s">
        <v>998</v>
      </c>
      <c r="N11" s="1">
        <v>10.0</v>
      </c>
      <c r="O11" s="4">
        <v>1994.0</v>
      </c>
      <c r="P11" s="16">
        <f t="shared" ref="P11:S11" si="20">log(F11)</f>
        <v>11.51491361</v>
      </c>
      <c r="Q11" s="16">
        <f t="shared" si="20"/>
        <v>12.86256283</v>
      </c>
      <c r="R11" s="16">
        <f t="shared" si="20"/>
        <v>1.880086635</v>
      </c>
      <c r="S11" s="16">
        <f t="shared" si="20"/>
        <v>-1.746351724</v>
      </c>
    </row>
    <row r="12">
      <c r="A12" s="12">
        <v>15034.03</v>
      </c>
      <c r="B12" s="12">
        <v>1449993.0</v>
      </c>
      <c r="C12" s="1" t="s">
        <v>989</v>
      </c>
      <c r="D12" s="1">
        <v>1.0</v>
      </c>
      <c r="E12" s="4">
        <v>1995.0</v>
      </c>
      <c r="F12" s="13">
        <v>8.203815955129016E11</v>
      </c>
      <c r="G12" s="12">
        <v>7.639749E12</v>
      </c>
      <c r="H12" s="14">
        <v>72.09685462169901</v>
      </c>
      <c r="I12" s="15">
        <v>3.9365073175155727</v>
      </c>
      <c r="K12" s="16">
        <f t="shared" ref="K12:L12" si="21">log(A12)</f>
        <v>4.177075413</v>
      </c>
      <c r="L12" s="16">
        <f t="shared" si="21"/>
        <v>6.161365906</v>
      </c>
      <c r="M12" s="1" t="s">
        <v>989</v>
      </c>
      <c r="N12" s="1">
        <v>1.0</v>
      </c>
      <c r="O12" s="4">
        <v>1995.0</v>
      </c>
      <c r="P12" s="16">
        <f t="shared" ref="P12:S12" si="22">log(F12)</f>
        <v>11.91401591</v>
      </c>
      <c r="Q12" s="16">
        <f t="shared" si="22"/>
        <v>12.88307909</v>
      </c>
      <c r="R12" s="16">
        <f t="shared" si="22"/>
        <v>1.857916318</v>
      </c>
      <c r="S12" s="16">
        <f t="shared" si="22"/>
        <v>0.5951110631</v>
      </c>
    </row>
    <row r="13">
      <c r="A13" s="12">
        <v>4882969.6</v>
      </c>
      <c r="B13" s="12">
        <v>307980.13</v>
      </c>
      <c r="C13" s="1" t="s">
        <v>990</v>
      </c>
      <c r="D13" s="1">
        <v>2.0</v>
      </c>
      <c r="E13" s="4">
        <v>1995.0</v>
      </c>
      <c r="F13" s="13">
        <v>8.203815955129016E11</v>
      </c>
      <c r="G13" s="12">
        <v>7.639749E12</v>
      </c>
      <c r="H13" s="14">
        <v>72.09685462169901</v>
      </c>
      <c r="I13" s="15">
        <v>3.9365073175155727</v>
      </c>
      <c r="K13" s="16">
        <f t="shared" ref="K13:L13" si="23">log(A13)</f>
        <v>6.68868402</v>
      </c>
      <c r="L13" s="16">
        <f t="shared" si="23"/>
        <v>5.488522698</v>
      </c>
      <c r="M13" s="1" t="s">
        <v>990</v>
      </c>
      <c r="N13" s="1">
        <v>2.0</v>
      </c>
      <c r="O13" s="4">
        <v>1995.0</v>
      </c>
      <c r="P13" s="16">
        <f t="shared" ref="P13:S13" si="24">log(F13)</f>
        <v>11.91401591</v>
      </c>
      <c r="Q13" s="16">
        <f t="shared" si="24"/>
        <v>12.88307909</v>
      </c>
      <c r="R13" s="16">
        <f t="shared" si="24"/>
        <v>1.857916318</v>
      </c>
      <c r="S13" s="16">
        <f t="shared" si="24"/>
        <v>0.5951110631</v>
      </c>
    </row>
    <row r="14">
      <c r="A14" s="12">
        <v>184179.29</v>
      </c>
      <c r="B14" s="12">
        <v>1063473.04</v>
      </c>
      <c r="C14" s="1" t="s">
        <v>991</v>
      </c>
      <c r="D14" s="1">
        <v>3.0</v>
      </c>
      <c r="E14" s="4">
        <v>1995.0</v>
      </c>
      <c r="F14" s="13">
        <v>8.203815955129016E11</v>
      </c>
      <c r="G14" s="12">
        <v>7.639749E12</v>
      </c>
      <c r="H14" s="14">
        <v>72.09685462169901</v>
      </c>
      <c r="I14" s="15">
        <v>3.9365073175155727</v>
      </c>
      <c r="K14" s="16">
        <f t="shared" ref="K14:L14" si="25">log(A14)</f>
        <v>5.265240794</v>
      </c>
      <c r="L14" s="16">
        <f t="shared" si="25"/>
        <v>6.026726485</v>
      </c>
      <c r="M14" s="1" t="s">
        <v>991</v>
      </c>
      <c r="N14" s="1">
        <v>3.0</v>
      </c>
      <c r="O14" s="4">
        <v>1995.0</v>
      </c>
      <c r="P14" s="16">
        <f t="shared" ref="P14:S14" si="26">log(F14)</f>
        <v>11.91401591</v>
      </c>
      <c r="Q14" s="16">
        <f t="shared" si="26"/>
        <v>12.88307909</v>
      </c>
      <c r="R14" s="16">
        <f t="shared" si="26"/>
        <v>1.857916318</v>
      </c>
      <c r="S14" s="16">
        <f t="shared" si="26"/>
        <v>0.5951110631</v>
      </c>
    </row>
    <row r="15">
      <c r="A15" s="12">
        <v>2382941.17</v>
      </c>
      <c r="B15" s="12">
        <v>349868.9</v>
      </c>
      <c r="C15" s="1" t="s">
        <v>992</v>
      </c>
      <c r="D15" s="1">
        <v>4.0</v>
      </c>
      <c r="E15" s="4">
        <v>1995.0</v>
      </c>
      <c r="F15" s="13">
        <v>8.203815955129016E11</v>
      </c>
      <c r="G15" s="12">
        <v>7.639749E12</v>
      </c>
      <c r="H15" s="14">
        <v>72.09685462169901</v>
      </c>
      <c r="I15" s="15">
        <v>3.9365073175155727</v>
      </c>
      <c r="K15" s="16">
        <f t="shared" ref="K15:L15" si="27">log(A15)</f>
        <v>6.377113321</v>
      </c>
      <c r="L15" s="16">
        <f t="shared" si="27"/>
        <v>5.54390534</v>
      </c>
      <c r="M15" s="1" t="s">
        <v>992</v>
      </c>
      <c r="N15" s="1">
        <v>4.0</v>
      </c>
      <c r="O15" s="4">
        <v>1995.0</v>
      </c>
      <c r="P15" s="16">
        <f t="shared" ref="P15:S15" si="28">log(F15)</f>
        <v>11.91401591</v>
      </c>
      <c r="Q15" s="16">
        <f t="shared" si="28"/>
        <v>12.88307909</v>
      </c>
      <c r="R15" s="16">
        <f t="shared" si="28"/>
        <v>1.857916318</v>
      </c>
      <c r="S15" s="16">
        <f t="shared" si="28"/>
        <v>0.5951110631</v>
      </c>
    </row>
    <row r="16">
      <c r="A16" s="12">
        <v>1866432.63</v>
      </c>
      <c r="B16" s="12">
        <v>577588.21</v>
      </c>
      <c r="C16" s="4" t="s">
        <v>993</v>
      </c>
      <c r="D16" s="1">
        <v>5.0</v>
      </c>
      <c r="E16" s="4">
        <v>1995.0</v>
      </c>
      <c r="F16" s="13">
        <v>8.203815955129016E11</v>
      </c>
      <c r="G16" s="12">
        <v>7.639749E12</v>
      </c>
      <c r="H16" s="14">
        <v>72.09685462169901</v>
      </c>
      <c r="I16" s="15">
        <v>3.9365073175155727</v>
      </c>
      <c r="K16" s="16">
        <f t="shared" ref="K16:L16" si="29">log(A16)</f>
        <v>6.271012318</v>
      </c>
      <c r="L16" s="16">
        <f t="shared" si="29"/>
        <v>5.76161832</v>
      </c>
      <c r="M16" s="4" t="s">
        <v>993</v>
      </c>
      <c r="N16" s="1">
        <v>5.0</v>
      </c>
      <c r="O16" s="4">
        <v>1995.0</v>
      </c>
      <c r="P16" s="16">
        <f t="shared" ref="P16:S16" si="30">log(F16)</f>
        <v>11.91401591</v>
      </c>
      <c r="Q16" s="16">
        <f t="shared" si="30"/>
        <v>12.88307909</v>
      </c>
      <c r="R16" s="16">
        <f t="shared" si="30"/>
        <v>1.857916318</v>
      </c>
      <c r="S16" s="16">
        <f t="shared" si="30"/>
        <v>0.5951110631</v>
      </c>
    </row>
    <row r="17">
      <c r="A17" s="12">
        <v>378636.47</v>
      </c>
      <c r="B17" s="12">
        <v>80666.6</v>
      </c>
      <c r="C17" s="4" t="s">
        <v>994</v>
      </c>
      <c r="D17" s="1">
        <v>6.0</v>
      </c>
      <c r="E17" s="4">
        <v>1995.0</v>
      </c>
      <c r="F17" s="13">
        <v>8.203815955129016E11</v>
      </c>
      <c r="G17" s="12">
        <v>7.639749E12</v>
      </c>
      <c r="H17" s="14">
        <v>72.09685462169901</v>
      </c>
      <c r="I17" s="15">
        <v>3.9365073175155727</v>
      </c>
      <c r="K17" s="16">
        <f t="shared" ref="K17:L17" si="31">log(A17)</f>
        <v>5.578222443</v>
      </c>
      <c r="L17" s="16">
        <f t="shared" si="31"/>
        <v>4.906693752</v>
      </c>
      <c r="M17" s="4" t="s">
        <v>994</v>
      </c>
      <c r="N17" s="1">
        <v>6.0</v>
      </c>
      <c r="O17" s="4">
        <v>1995.0</v>
      </c>
      <c r="P17" s="16">
        <f t="shared" ref="P17:S17" si="32">log(F17)</f>
        <v>11.91401591</v>
      </c>
      <c r="Q17" s="16">
        <f t="shared" si="32"/>
        <v>12.88307909</v>
      </c>
      <c r="R17" s="16">
        <f t="shared" si="32"/>
        <v>1.857916318</v>
      </c>
      <c r="S17" s="16">
        <f t="shared" si="32"/>
        <v>0.5951110631</v>
      </c>
    </row>
    <row r="18">
      <c r="A18" s="12">
        <v>105886.2</v>
      </c>
      <c r="B18" s="12">
        <v>1248708.96</v>
      </c>
      <c r="C18" s="1" t="s">
        <v>995</v>
      </c>
      <c r="D18" s="1">
        <v>7.0</v>
      </c>
      <c r="E18" s="4">
        <v>1995.0</v>
      </c>
      <c r="F18" s="13">
        <v>8.203815955129016E11</v>
      </c>
      <c r="G18" s="12">
        <v>7.639749E12</v>
      </c>
      <c r="H18" s="14">
        <v>72.09685462169901</v>
      </c>
      <c r="I18" s="15">
        <v>3.9365073175155727</v>
      </c>
      <c r="K18" s="16">
        <f t="shared" ref="K18:L18" si="33">log(A18)</f>
        <v>5.024839363</v>
      </c>
      <c r="L18" s="16">
        <f t="shared" si="33"/>
        <v>6.096461228</v>
      </c>
      <c r="M18" s="1" t="s">
        <v>995</v>
      </c>
      <c r="N18" s="1">
        <v>7.0</v>
      </c>
      <c r="O18" s="4">
        <v>1995.0</v>
      </c>
      <c r="P18" s="16">
        <f t="shared" ref="P18:S18" si="34">log(F18)</f>
        <v>11.91401591</v>
      </c>
      <c r="Q18" s="16">
        <f t="shared" si="34"/>
        <v>12.88307909</v>
      </c>
      <c r="R18" s="16">
        <f t="shared" si="34"/>
        <v>1.857916318</v>
      </c>
      <c r="S18" s="16">
        <f t="shared" si="34"/>
        <v>0.5951110631</v>
      </c>
    </row>
    <row r="19">
      <c r="A19" s="12">
        <v>180740.15</v>
      </c>
      <c r="B19" s="12">
        <v>276524.01</v>
      </c>
      <c r="C19" s="4" t="s">
        <v>996</v>
      </c>
      <c r="D19" s="1">
        <v>8.0</v>
      </c>
      <c r="E19" s="4">
        <v>1995.0</v>
      </c>
      <c r="F19" s="13">
        <v>8.203815955129016E11</v>
      </c>
      <c r="G19" s="12">
        <v>7.639749E12</v>
      </c>
      <c r="H19" s="14">
        <v>72.09685462169901</v>
      </c>
      <c r="I19" s="15">
        <v>3.9365073175155727</v>
      </c>
      <c r="K19" s="16">
        <f t="shared" ref="K19:L19" si="35">log(A19)</f>
        <v>5.257054638</v>
      </c>
      <c r="L19" s="16">
        <f t="shared" si="35"/>
        <v>5.441732846</v>
      </c>
      <c r="M19" s="4" t="s">
        <v>996</v>
      </c>
      <c r="N19" s="1">
        <v>8.0</v>
      </c>
      <c r="O19" s="4">
        <v>1995.0</v>
      </c>
      <c r="P19" s="16">
        <f t="shared" ref="P19:S19" si="36">log(F19)</f>
        <v>11.91401591</v>
      </c>
      <c r="Q19" s="16">
        <f t="shared" si="36"/>
        <v>12.88307909</v>
      </c>
      <c r="R19" s="16">
        <f t="shared" si="36"/>
        <v>1.857916318</v>
      </c>
      <c r="S19" s="16">
        <f t="shared" si="36"/>
        <v>0.5951110631</v>
      </c>
    </row>
    <row r="20">
      <c r="A20" s="12">
        <v>35927.01</v>
      </c>
      <c r="B20" s="12">
        <v>105371.07</v>
      </c>
      <c r="C20" s="1" t="s">
        <v>997</v>
      </c>
      <c r="D20" s="1">
        <v>9.0</v>
      </c>
      <c r="E20" s="4">
        <v>1995.0</v>
      </c>
      <c r="F20" s="13">
        <v>8.203815955129016E11</v>
      </c>
      <c r="G20" s="12">
        <v>7.639749E12</v>
      </c>
      <c r="H20" s="14">
        <v>72.09685462169901</v>
      </c>
      <c r="I20" s="15">
        <v>3.9365073175155727</v>
      </c>
      <c r="K20" s="16">
        <f t="shared" ref="K20:L20" si="37">log(A20)</f>
        <v>4.555421075</v>
      </c>
      <c r="L20" s="16">
        <f t="shared" si="37"/>
        <v>5.02272139</v>
      </c>
      <c r="M20" s="1" t="s">
        <v>997</v>
      </c>
      <c r="N20" s="1">
        <v>9.0</v>
      </c>
      <c r="O20" s="4">
        <v>1995.0</v>
      </c>
      <c r="P20" s="16">
        <f t="shared" ref="P20:S20" si="38">log(F20)</f>
        <v>11.91401591</v>
      </c>
      <c r="Q20" s="16">
        <f t="shared" si="38"/>
        <v>12.88307909</v>
      </c>
      <c r="R20" s="16">
        <f t="shared" si="38"/>
        <v>1.857916318</v>
      </c>
      <c r="S20" s="16">
        <f t="shared" si="38"/>
        <v>0.5951110631</v>
      </c>
    </row>
    <row r="21">
      <c r="A21" s="12">
        <v>115636.99</v>
      </c>
      <c r="B21" s="12">
        <v>229201.24</v>
      </c>
      <c r="C21" s="4" t="s">
        <v>998</v>
      </c>
      <c r="D21" s="1">
        <v>10.0</v>
      </c>
      <c r="E21" s="4">
        <v>1995.0</v>
      </c>
      <c r="F21" s="13">
        <v>8.203815955129016E11</v>
      </c>
      <c r="G21" s="12">
        <v>7.639749E12</v>
      </c>
      <c r="H21" s="14">
        <v>72.09685462169901</v>
      </c>
      <c r="I21" s="15">
        <v>3.9365073175155727</v>
      </c>
      <c r="K21" s="16">
        <f t="shared" ref="K21:L21" si="39">log(A21)</f>
        <v>5.063096779</v>
      </c>
      <c r="L21" s="16">
        <f t="shared" si="39"/>
        <v>5.360216963</v>
      </c>
      <c r="M21" s="4" t="s">
        <v>998</v>
      </c>
      <c r="N21" s="1">
        <v>10.0</v>
      </c>
      <c r="O21" s="4">
        <v>1995.0</v>
      </c>
      <c r="P21" s="16">
        <f t="shared" ref="P21:S21" si="40">log(F21)</f>
        <v>11.91401591</v>
      </c>
      <c r="Q21" s="16">
        <f t="shared" si="40"/>
        <v>12.88307909</v>
      </c>
      <c r="R21" s="16">
        <f t="shared" si="40"/>
        <v>1.857916318</v>
      </c>
      <c r="S21" s="16">
        <f t="shared" si="40"/>
        <v>0.5951110631</v>
      </c>
    </row>
    <row r="22">
      <c r="A22" s="12">
        <v>45243.89</v>
      </c>
      <c r="B22" s="12">
        <v>1832813.44</v>
      </c>
      <c r="C22" s="1" t="s">
        <v>989</v>
      </c>
      <c r="D22" s="1">
        <v>1.0</v>
      </c>
      <c r="E22" s="4">
        <v>1996.0</v>
      </c>
      <c r="F22" s="13">
        <v>9.402598887921414E11</v>
      </c>
      <c r="G22" s="12">
        <v>8.073122E12</v>
      </c>
      <c r="H22" s="14">
        <v>74.4148360259854</v>
      </c>
      <c r="I22" s="15">
        <v>1.3804916826936906</v>
      </c>
      <c r="K22" s="16">
        <f t="shared" ref="K22:L22" si="41">log(A22)</f>
        <v>4.655559938</v>
      </c>
      <c r="L22" s="16">
        <f t="shared" si="41"/>
        <v>6.263118261</v>
      </c>
      <c r="M22" s="1" t="s">
        <v>989</v>
      </c>
      <c r="N22" s="1">
        <v>1.0</v>
      </c>
      <c r="O22" s="4">
        <v>1996.0</v>
      </c>
      <c r="P22" s="16">
        <f t="shared" ref="P22:S22" si="42">log(F22)</f>
        <v>11.97324791</v>
      </c>
      <c r="Q22" s="16">
        <f t="shared" si="42"/>
        <v>12.90704152</v>
      </c>
      <c r="R22" s="16">
        <f t="shared" si="42"/>
        <v>1.871659529</v>
      </c>
      <c r="S22" s="16">
        <f t="shared" si="42"/>
        <v>0.1400337944</v>
      </c>
    </row>
    <row r="23">
      <c r="A23" s="12">
        <v>218734.83</v>
      </c>
      <c r="B23" s="12">
        <v>308866.23</v>
      </c>
      <c r="C23" s="1" t="s">
        <v>990</v>
      </c>
      <c r="D23" s="1">
        <v>2.0</v>
      </c>
      <c r="E23" s="4">
        <v>1996.0</v>
      </c>
      <c r="F23" s="13">
        <v>9.402598887921414E11</v>
      </c>
      <c r="G23" s="12">
        <v>8.073122E12</v>
      </c>
      <c r="H23" s="14">
        <v>74.4148360259854</v>
      </c>
      <c r="I23" s="15">
        <v>1.3804916826936906</v>
      </c>
      <c r="K23" s="16">
        <f t="shared" ref="K23:L23" si="43">log(A23)</f>
        <v>5.339917943</v>
      </c>
      <c r="L23" s="16">
        <f t="shared" si="43"/>
        <v>5.489770427</v>
      </c>
      <c r="M23" s="1" t="s">
        <v>990</v>
      </c>
      <c r="N23" s="1">
        <v>2.0</v>
      </c>
      <c r="O23" s="4">
        <v>1996.0</v>
      </c>
      <c r="P23" s="16">
        <f t="shared" ref="P23:S23" si="44">log(F23)</f>
        <v>11.97324791</v>
      </c>
      <c r="Q23" s="16">
        <f t="shared" si="44"/>
        <v>12.90704152</v>
      </c>
      <c r="R23" s="16">
        <f t="shared" si="44"/>
        <v>1.871659529</v>
      </c>
      <c r="S23" s="16">
        <f t="shared" si="44"/>
        <v>0.1400337944</v>
      </c>
    </row>
    <row r="24">
      <c r="A24" s="12">
        <v>149170.64</v>
      </c>
      <c r="B24" s="12">
        <v>865196.82</v>
      </c>
      <c r="C24" s="1" t="s">
        <v>991</v>
      </c>
      <c r="D24" s="1">
        <v>3.0</v>
      </c>
      <c r="E24" s="4">
        <v>1996.0</v>
      </c>
      <c r="F24" s="13">
        <v>9.402598887921414E11</v>
      </c>
      <c r="G24" s="12">
        <v>8.073122E12</v>
      </c>
      <c r="H24" s="14">
        <v>74.4148360259854</v>
      </c>
      <c r="I24" s="15">
        <v>1.38049168269369</v>
      </c>
      <c r="K24" s="16">
        <f t="shared" ref="K24:L24" si="45">log(A24)</f>
        <v>5.173683353</v>
      </c>
      <c r="L24" s="16">
        <f t="shared" si="45"/>
        <v>5.937114915</v>
      </c>
      <c r="M24" s="1" t="s">
        <v>991</v>
      </c>
      <c r="N24" s="1">
        <v>3.0</v>
      </c>
      <c r="O24" s="4">
        <v>1996.0</v>
      </c>
      <c r="P24" s="16">
        <f t="shared" ref="P24:S24" si="46">log(F24)</f>
        <v>11.97324791</v>
      </c>
      <c r="Q24" s="16">
        <f t="shared" si="46"/>
        <v>12.90704152</v>
      </c>
      <c r="R24" s="16">
        <f t="shared" si="46"/>
        <v>1.871659529</v>
      </c>
      <c r="S24" s="16">
        <f t="shared" si="46"/>
        <v>0.1400337944</v>
      </c>
    </row>
    <row r="25">
      <c r="A25" s="12">
        <v>299964.21</v>
      </c>
      <c r="B25" s="12">
        <v>197260.55</v>
      </c>
      <c r="C25" s="1" t="s">
        <v>992</v>
      </c>
      <c r="D25" s="1">
        <v>4.0</v>
      </c>
      <c r="E25" s="4">
        <v>1996.0</v>
      </c>
      <c r="F25" s="13">
        <v>9.402598887921414E11</v>
      </c>
      <c r="G25" s="12">
        <v>8.073122E12</v>
      </c>
      <c r="H25" s="14">
        <v>74.4148360259854</v>
      </c>
      <c r="I25" s="15">
        <v>1.38049168269369</v>
      </c>
      <c r="K25" s="16">
        <f t="shared" ref="K25:L25" si="47">log(A25)</f>
        <v>5.47706944</v>
      </c>
      <c r="L25" s="16">
        <f t="shared" si="47"/>
        <v>5.29504024</v>
      </c>
      <c r="M25" s="1" t="s">
        <v>992</v>
      </c>
      <c r="N25" s="1">
        <v>4.0</v>
      </c>
      <c r="O25" s="4">
        <v>1996.0</v>
      </c>
      <c r="P25" s="16">
        <f t="shared" ref="P25:S25" si="48">log(F25)</f>
        <v>11.97324791</v>
      </c>
      <c r="Q25" s="16">
        <f t="shared" si="48"/>
        <v>12.90704152</v>
      </c>
      <c r="R25" s="16">
        <f t="shared" si="48"/>
        <v>1.871659529</v>
      </c>
      <c r="S25" s="16">
        <f t="shared" si="48"/>
        <v>0.1400337944</v>
      </c>
    </row>
    <row r="26">
      <c r="A26" s="12">
        <v>18352.51</v>
      </c>
      <c r="B26" s="12">
        <v>377130.49</v>
      </c>
      <c r="C26" s="4" t="s">
        <v>993</v>
      </c>
      <c r="D26" s="1">
        <v>5.0</v>
      </c>
      <c r="E26" s="4">
        <v>1996.0</v>
      </c>
      <c r="F26" s="13">
        <v>9.402598887921414E11</v>
      </c>
      <c r="G26" s="12">
        <v>8.073122E12</v>
      </c>
      <c r="H26" s="14">
        <v>74.4148360259854</v>
      </c>
      <c r="I26" s="15">
        <v>1.38049168269369</v>
      </c>
      <c r="K26" s="16">
        <f t="shared" ref="K26:L26" si="49">log(A26)</f>
        <v>4.263695469</v>
      </c>
      <c r="L26" s="16">
        <f t="shared" si="49"/>
        <v>5.576491645</v>
      </c>
      <c r="M26" s="4" t="s">
        <v>993</v>
      </c>
      <c r="N26" s="1">
        <v>5.0</v>
      </c>
      <c r="O26" s="4">
        <v>1996.0</v>
      </c>
      <c r="P26" s="16">
        <f t="shared" ref="P26:S26" si="50">log(F26)</f>
        <v>11.97324791</v>
      </c>
      <c r="Q26" s="16">
        <f t="shared" si="50"/>
        <v>12.90704152</v>
      </c>
      <c r="R26" s="16">
        <f t="shared" si="50"/>
        <v>1.871659529</v>
      </c>
      <c r="S26" s="16">
        <f t="shared" si="50"/>
        <v>0.1400337944</v>
      </c>
    </row>
    <row r="27">
      <c r="A27" s="12">
        <v>91310.64</v>
      </c>
      <c r="B27" s="12">
        <v>66166.99</v>
      </c>
      <c r="C27" s="4" t="s">
        <v>994</v>
      </c>
      <c r="D27" s="1">
        <v>6.0</v>
      </c>
      <c r="E27" s="4">
        <v>1996.0</v>
      </c>
      <c r="F27" s="13">
        <v>9.402598887921414E11</v>
      </c>
      <c r="G27" s="12">
        <v>8.073122E12</v>
      </c>
      <c r="H27" s="14">
        <v>74.4148360259854</v>
      </c>
      <c r="I27" s="15">
        <v>1.38049168269369</v>
      </c>
      <c r="K27" s="16">
        <f t="shared" ref="K27:L27" si="51">log(A27)</f>
        <v>4.960521387</v>
      </c>
      <c r="L27" s="16">
        <f t="shared" si="51"/>
        <v>4.820641379</v>
      </c>
      <c r="M27" s="4" t="s">
        <v>994</v>
      </c>
      <c r="N27" s="1">
        <v>6.0</v>
      </c>
      <c r="O27" s="4">
        <v>1996.0</v>
      </c>
      <c r="P27" s="16">
        <f t="shared" ref="P27:S27" si="52">log(F27)</f>
        <v>11.97324791</v>
      </c>
      <c r="Q27" s="16">
        <f t="shared" si="52"/>
        <v>12.90704152</v>
      </c>
      <c r="R27" s="16">
        <f t="shared" si="52"/>
        <v>1.871659529</v>
      </c>
      <c r="S27" s="16">
        <f t="shared" si="52"/>
        <v>0.1400337944</v>
      </c>
    </row>
    <row r="28">
      <c r="A28" s="12">
        <v>103786.13</v>
      </c>
      <c r="B28" s="12">
        <v>1283446.18</v>
      </c>
      <c r="C28" s="1" t="s">
        <v>995</v>
      </c>
      <c r="D28" s="1">
        <v>7.0</v>
      </c>
      <c r="E28" s="4">
        <v>1996.0</v>
      </c>
      <c r="F28" s="13">
        <v>9.402598887921414E11</v>
      </c>
      <c r="G28" s="12">
        <v>8.073122E12</v>
      </c>
      <c r="H28" s="14">
        <v>74.4148360259854</v>
      </c>
      <c r="I28" s="15">
        <v>1.38049168269369</v>
      </c>
      <c r="K28" s="16">
        <f t="shared" ref="K28:L28" si="53">log(A28)</f>
        <v>5.016139318</v>
      </c>
      <c r="L28" s="16">
        <f t="shared" si="53"/>
        <v>6.108377662</v>
      </c>
      <c r="M28" s="1" t="s">
        <v>995</v>
      </c>
      <c r="N28" s="1">
        <v>7.0</v>
      </c>
      <c r="O28" s="4">
        <v>1996.0</v>
      </c>
      <c r="P28" s="16">
        <f t="shared" ref="P28:S28" si="54">log(F28)</f>
        <v>11.97324791</v>
      </c>
      <c r="Q28" s="16">
        <f t="shared" si="54"/>
        <v>12.90704152</v>
      </c>
      <c r="R28" s="16">
        <f t="shared" si="54"/>
        <v>1.871659529</v>
      </c>
      <c r="S28" s="16">
        <f t="shared" si="54"/>
        <v>0.1400337944</v>
      </c>
    </row>
    <row r="29">
      <c r="A29" s="12">
        <v>1522853.08</v>
      </c>
      <c r="B29" s="12">
        <v>221151.15</v>
      </c>
      <c r="C29" s="4" t="s">
        <v>996</v>
      </c>
      <c r="D29" s="1">
        <v>8.0</v>
      </c>
      <c r="E29" s="4">
        <v>1996.0</v>
      </c>
      <c r="F29" s="13">
        <v>9.402598887921414E11</v>
      </c>
      <c r="G29" s="12">
        <v>8.073122E12</v>
      </c>
      <c r="H29" s="14">
        <v>74.4148360259854</v>
      </c>
      <c r="I29" s="15">
        <v>1.38049168269369</v>
      </c>
      <c r="K29" s="16">
        <f t="shared" ref="K29:L29" si="55">log(A29)</f>
        <v>6.182658006</v>
      </c>
      <c r="L29" s="16">
        <f t="shared" si="55"/>
        <v>5.344689202</v>
      </c>
      <c r="M29" s="4" t="s">
        <v>996</v>
      </c>
      <c r="N29" s="1">
        <v>8.0</v>
      </c>
      <c r="O29" s="4">
        <v>1996.0</v>
      </c>
      <c r="P29" s="16">
        <f t="shared" ref="P29:S29" si="56">log(F29)</f>
        <v>11.97324791</v>
      </c>
      <c r="Q29" s="16">
        <f t="shared" si="56"/>
        <v>12.90704152</v>
      </c>
      <c r="R29" s="16">
        <f t="shared" si="56"/>
        <v>1.871659529</v>
      </c>
      <c r="S29" s="16">
        <f t="shared" si="56"/>
        <v>0.1400337944</v>
      </c>
    </row>
    <row r="30">
      <c r="A30" s="12">
        <v>1590815.22</v>
      </c>
      <c r="B30" s="12">
        <v>121041.24</v>
      </c>
      <c r="C30" s="1" t="s">
        <v>997</v>
      </c>
      <c r="D30" s="1">
        <v>9.0</v>
      </c>
      <c r="E30" s="4">
        <v>1996.0</v>
      </c>
      <c r="F30" s="13">
        <v>9.402598887921414E11</v>
      </c>
      <c r="G30" s="12">
        <v>8.073122E12</v>
      </c>
      <c r="H30" s="14">
        <v>74.4148360259854</v>
      </c>
      <c r="I30" s="15">
        <v>1.38049168269368</v>
      </c>
      <c r="K30" s="16">
        <f t="shared" ref="K30:L30" si="57">log(A30)</f>
        <v>6.201619737</v>
      </c>
      <c r="L30" s="16">
        <f t="shared" si="57"/>
        <v>5.082933364</v>
      </c>
      <c r="M30" s="1" t="s">
        <v>997</v>
      </c>
      <c r="N30" s="1">
        <v>9.0</v>
      </c>
      <c r="O30" s="4">
        <v>1996.0</v>
      </c>
      <c r="P30" s="16">
        <f t="shared" ref="P30:S30" si="58">log(F30)</f>
        <v>11.97324791</v>
      </c>
      <c r="Q30" s="16">
        <f t="shared" si="58"/>
        <v>12.90704152</v>
      </c>
      <c r="R30" s="16">
        <f t="shared" si="58"/>
        <v>1.871659529</v>
      </c>
      <c r="S30" s="16">
        <f t="shared" si="58"/>
        <v>0.1400337944</v>
      </c>
    </row>
    <row r="31">
      <c r="A31" s="12">
        <v>32541.58</v>
      </c>
      <c r="B31" s="12">
        <v>542665.47</v>
      </c>
      <c r="C31" s="4" t="s">
        <v>998</v>
      </c>
      <c r="D31" s="1">
        <v>10.0</v>
      </c>
      <c r="E31" s="4">
        <v>1996.0</v>
      </c>
      <c r="F31" s="13">
        <v>9.402598887921414E11</v>
      </c>
      <c r="G31" s="12">
        <v>8.073122E12</v>
      </c>
      <c r="H31" s="14">
        <v>74.4148360259854</v>
      </c>
      <c r="I31" s="15">
        <v>1.38049168269368</v>
      </c>
      <c r="K31" s="16">
        <f t="shared" ref="K31:L31" si="59">log(A31)</f>
        <v>4.512438636</v>
      </c>
      <c r="L31" s="16">
        <f t="shared" si="59"/>
        <v>5.734532188</v>
      </c>
      <c r="M31" s="4" t="s">
        <v>998</v>
      </c>
      <c r="N31" s="1">
        <v>10.0</v>
      </c>
      <c r="O31" s="4">
        <v>1996.0</v>
      </c>
      <c r="P31" s="16">
        <f t="shared" ref="P31:S31" si="60">log(F31)</f>
        <v>11.97324791</v>
      </c>
      <c r="Q31" s="16">
        <f t="shared" si="60"/>
        <v>12.90704152</v>
      </c>
      <c r="R31" s="16">
        <f t="shared" si="60"/>
        <v>1.871659529</v>
      </c>
      <c r="S31" s="16">
        <f t="shared" si="60"/>
        <v>0.1400337944</v>
      </c>
    </row>
    <row r="32">
      <c r="A32" s="12">
        <v>351646.12</v>
      </c>
      <c r="B32" s="12">
        <v>1808211.16</v>
      </c>
      <c r="C32" s="1" t="s">
        <v>989</v>
      </c>
      <c r="D32" s="1">
        <v>1.0</v>
      </c>
      <c r="E32" s="4">
        <v>1997.0</v>
      </c>
      <c r="F32" s="13">
        <v>1.2167354415248618E12</v>
      </c>
      <c r="G32" s="12">
        <v>8.577554457E12</v>
      </c>
      <c r="H32" s="14">
        <v>72.83435919509536</v>
      </c>
      <c r="I32" s="15">
        <v>2.0052520777199545</v>
      </c>
      <c r="K32" s="16">
        <f t="shared" ref="K32:L32" si="61">log(A32)</f>
        <v>5.54610583</v>
      </c>
      <c r="L32" s="16">
        <f t="shared" si="61"/>
        <v>6.257249145</v>
      </c>
      <c r="M32" s="1" t="s">
        <v>989</v>
      </c>
      <c r="N32" s="1">
        <v>1.0</v>
      </c>
      <c r="O32" s="4">
        <v>1997.0</v>
      </c>
      <c r="P32" s="16">
        <f t="shared" ref="P32:S32" si="62">log(F32)</f>
        <v>12.08519616</v>
      </c>
      <c r="Q32" s="16">
        <f t="shared" si="62"/>
        <v>12.93336348</v>
      </c>
      <c r="R32" s="16">
        <f t="shared" si="62"/>
        <v>1.862336304</v>
      </c>
      <c r="S32" s="16">
        <f t="shared" si="62"/>
        <v>0.302168975</v>
      </c>
    </row>
    <row r="33">
      <c r="A33" s="12">
        <v>20360.72</v>
      </c>
      <c r="B33" s="12">
        <v>430166.24</v>
      </c>
      <c r="C33" s="1" t="s">
        <v>990</v>
      </c>
      <c r="D33" s="1">
        <v>2.0</v>
      </c>
      <c r="E33" s="4">
        <v>1997.0</v>
      </c>
      <c r="F33" s="13">
        <v>1.2167354415248618E12</v>
      </c>
      <c r="G33" s="12">
        <v>8.577554457E12</v>
      </c>
      <c r="H33" s="14">
        <v>72.83435919509536</v>
      </c>
      <c r="I33" s="15">
        <v>2.0052520777199545</v>
      </c>
      <c r="K33" s="16">
        <f t="shared" ref="K33:L33" si="63">log(A33)</f>
        <v>4.308793132</v>
      </c>
      <c r="L33" s="16">
        <f t="shared" si="63"/>
        <v>5.633636323</v>
      </c>
      <c r="M33" s="1" t="s">
        <v>990</v>
      </c>
      <c r="N33" s="1">
        <v>2.0</v>
      </c>
      <c r="O33" s="4">
        <v>1997.0</v>
      </c>
      <c r="P33" s="16">
        <f t="shared" ref="P33:S33" si="64">log(F33)</f>
        <v>12.08519616</v>
      </c>
      <c r="Q33" s="16">
        <f t="shared" si="64"/>
        <v>12.93336348</v>
      </c>
      <c r="R33" s="16">
        <f t="shared" si="64"/>
        <v>1.862336304</v>
      </c>
      <c r="S33" s="16">
        <f t="shared" si="64"/>
        <v>0.302168975</v>
      </c>
    </row>
    <row r="34">
      <c r="A34" s="12">
        <v>5663202.82</v>
      </c>
      <c r="B34" s="12">
        <v>1070350.46</v>
      </c>
      <c r="C34" s="1" t="s">
        <v>991</v>
      </c>
      <c r="D34" s="1">
        <v>3.0</v>
      </c>
      <c r="E34" s="4">
        <v>1997.0</v>
      </c>
      <c r="F34" s="13">
        <v>1.2167354415248618E12</v>
      </c>
      <c r="G34" s="12">
        <v>8.577554457E12</v>
      </c>
      <c r="H34" s="14">
        <v>72.83435919509536</v>
      </c>
      <c r="I34" s="15">
        <v>2.0052520777199545</v>
      </c>
      <c r="K34" s="16">
        <f t="shared" ref="K34:L34" si="65">log(A34)</f>
        <v>6.753062116</v>
      </c>
      <c r="L34" s="16">
        <f t="shared" si="65"/>
        <v>6.029526</v>
      </c>
      <c r="M34" s="1" t="s">
        <v>991</v>
      </c>
      <c r="N34" s="1">
        <v>3.0</v>
      </c>
      <c r="O34" s="4">
        <v>1997.0</v>
      </c>
      <c r="P34" s="16">
        <f t="shared" ref="P34:S34" si="66">log(F34)</f>
        <v>12.08519616</v>
      </c>
      <c r="Q34" s="16">
        <f t="shared" si="66"/>
        <v>12.93336348</v>
      </c>
      <c r="R34" s="16">
        <f t="shared" si="66"/>
        <v>1.862336304</v>
      </c>
      <c r="S34" s="16">
        <f t="shared" si="66"/>
        <v>0.302168975</v>
      </c>
    </row>
    <row r="35">
      <c r="A35" s="12">
        <v>244226.39</v>
      </c>
      <c r="B35" s="12">
        <v>189300.27</v>
      </c>
      <c r="C35" s="1" t="s">
        <v>992</v>
      </c>
      <c r="D35" s="1">
        <v>4.0</v>
      </c>
      <c r="E35" s="4">
        <v>1997.0</v>
      </c>
      <c r="F35" s="13">
        <v>1.2167354415248618E12</v>
      </c>
      <c r="G35" s="12">
        <v>8.577554457E12</v>
      </c>
      <c r="H35" s="14">
        <v>72.83435919509536</v>
      </c>
      <c r="I35" s="15">
        <v>2.0052520777199545</v>
      </c>
      <c r="K35" s="16">
        <f t="shared" ref="K35:L35" si="67">log(A35)</f>
        <v>5.38779259</v>
      </c>
      <c r="L35" s="16">
        <f t="shared" si="67"/>
        <v>5.277151233</v>
      </c>
      <c r="M35" s="1" t="s">
        <v>992</v>
      </c>
      <c r="N35" s="1">
        <v>4.0</v>
      </c>
      <c r="O35" s="4">
        <v>1997.0</v>
      </c>
      <c r="P35" s="16">
        <f t="shared" ref="P35:S35" si="68">log(F35)</f>
        <v>12.08519616</v>
      </c>
      <c r="Q35" s="16">
        <f t="shared" si="68"/>
        <v>12.93336348</v>
      </c>
      <c r="R35" s="16">
        <f t="shared" si="68"/>
        <v>1.862336304</v>
      </c>
      <c r="S35" s="16">
        <f t="shared" si="68"/>
        <v>0.302168975</v>
      </c>
    </row>
    <row r="36">
      <c r="A36" s="12">
        <v>2845963.58</v>
      </c>
      <c r="B36" s="12">
        <v>719408.05</v>
      </c>
      <c r="C36" s="4" t="s">
        <v>993</v>
      </c>
      <c r="D36" s="1">
        <v>5.0</v>
      </c>
      <c r="E36" s="4">
        <v>1997.0</v>
      </c>
      <c r="F36" s="13">
        <v>1.2167354415248618E12</v>
      </c>
      <c r="G36" s="12">
        <v>8.577554457E12</v>
      </c>
      <c r="H36" s="14">
        <v>72.83435919509536</v>
      </c>
      <c r="I36" s="15">
        <v>2.0052520777199545</v>
      </c>
      <c r="K36" s="16">
        <f t="shared" ref="K36:L36" si="69">log(A36)</f>
        <v>6.454229338</v>
      </c>
      <c r="L36" s="16">
        <f t="shared" si="69"/>
        <v>5.856975293</v>
      </c>
      <c r="M36" s="4" t="s">
        <v>993</v>
      </c>
      <c r="N36" s="1">
        <v>5.0</v>
      </c>
      <c r="O36" s="4">
        <v>1997.0</v>
      </c>
      <c r="P36" s="16">
        <f t="shared" ref="P36:S36" si="70">log(F36)</f>
        <v>12.08519616</v>
      </c>
      <c r="Q36" s="16">
        <f t="shared" si="70"/>
        <v>12.93336348</v>
      </c>
      <c r="R36" s="16">
        <f t="shared" si="70"/>
        <v>1.862336304</v>
      </c>
      <c r="S36" s="16">
        <f t="shared" si="70"/>
        <v>0.302168975</v>
      </c>
    </row>
    <row r="37">
      <c r="A37" s="12">
        <v>1995103.98</v>
      </c>
      <c r="B37" s="12">
        <v>69223.1</v>
      </c>
      <c r="C37" s="4" t="s">
        <v>994</v>
      </c>
      <c r="D37" s="1">
        <v>6.0</v>
      </c>
      <c r="E37" s="4">
        <v>1997.0</v>
      </c>
      <c r="F37" s="13">
        <v>1.2167354415248618E12</v>
      </c>
      <c r="G37" s="12">
        <v>8.577554457E12</v>
      </c>
      <c r="H37" s="14">
        <v>72.83435919509536</v>
      </c>
      <c r="I37" s="15">
        <v>2.0052520777199545</v>
      </c>
      <c r="K37" s="16">
        <f t="shared" ref="K37:L37" si="71">log(A37)</f>
        <v>6.299965535</v>
      </c>
      <c r="L37" s="16">
        <f t="shared" si="71"/>
        <v>4.840251044</v>
      </c>
      <c r="M37" s="4" t="s">
        <v>994</v>
      </c>
      <c r="N37" s="1">
        <v>6.0</v>
      </c>
      <c r="O37" s="4">
        <v>1997.0</v>
      </c>
      <c r="P37" s="16">
        <f t="shared" ref="P37:S37" si="72">log(F37)</f>
        <v>12.08519616</v>
      </c>
      <c r="Q37" s="16">
        <f t="shared" si="72"/>
        <v>12.93336348</v>
      </c>
      <c r="R37" s="16">
        <f t="shared" si="72"/>
        <v>1.862336304</v>
      </c>
      <c r="S37" s="16">
        <f t="shared" si="72"/>
        <v>0.302168975</v>
      </c>
    </row>
    <row r="38">
      <c r="A38" s="12">
        <v>481291.96</v>
      </c>
      <c r="B38" s="12">
        <v>1444083.71</v>
      </c>
      <c r="C38" s="1" t="s">
        <v>995</v>
      </c>
      <c r="D38" s="1">
        <v>7.0</v>
      </c>
      <c r="E38" s="4">
        <v>1997.0</v>
      </c>
      <c r="F38" s="13">
        <v>1.2167354415248618E12</v>
      </c>
      <c r="G38" s="12">
        <v>8.577554457E12</v>
      </c>
      <c r="H38" s="14">
        <v>72.83435919509536</v>
      </c>
      <c r="I38" s="15">
        <v>2.0052520777199545</v>
      </c>
      <c r="K38" s="16">
        <f t="shared" ref="K38:L38" si="73">log(A38)</f>
        <v>5.682408607</v>
      </c>
      <c r="L38" s="16">
        <f t="shared" si="73"/>
        <v>6.159592369</v>
      </c>
      <c r="M38" s="1" t="s">
        <v>995</v>
      </c>
      <c r="N38" s="1">
        <v>7.0</v>
      </c>
      <c r="O38" s="4">
        <v>1997.0</v>
      </c>
      <c r="P38" s="16">
        <f t="shared" ref="P38:S38" si="74">log(F38)</f>
        <v>12.08519616</v>
      </c>
      <c r="Q38" s="16">
        <f t="shared" si="74"/>
        <v>12.93336348</v>
      </c>
      <c r="R38" s="16">
        <f t="shared" si="74"/>
        <v>1.862336304</v>
      </c>
      <c r="S38" s="16">
        <f t="shared" si="74"/>
        <v>0.302168975</v>
      </c>
    </row>
    <row r="39">
      <c r="A39" s="12">
        <v>160550.39</v>
      </c>
      <c r="B39" s="12">
        <v>186805.03</v>
      </c>
      <c r="C39" s="4" t="s">
        <v>996</v>
      </c>
      <c r="D39" s="1">
        <v>8.0</v>
      </c>
      <c r="E39" s="4">
        <v>1997.0</v>
      </c>
      <c r="F39" s="13">
        <v>1.2167354415248618E12</v>
      </c>
      <c r="G39" s="12">
        <v>8.577554457E12</v>
      </c>
      <c r="H39" s="14">
        <v>72.83435919509536</v>
      </c>
      <c r="I39" s="15">
        <v>2.0052520777199545</v>
      </c>
      <c r="K39" s="16">
        <f t="shared" ref="K39:L39" si="75">log(A39)</f>
        <v>5.205611365</v>
      </c>
      <c r="L39" s="16">
        <f t="shared" si="75"/>
        <v>5.271388566</v>
      </c>
      <c r="M39" s="4" t="s">
        <v>996</v>
      </c>
      <c r="N39" s="1">
        <v>8.0</v>
      </c>
      <c r="O39" s="4">
        <v>1997.0</v>
      </c>
      <c r="P39" s="16">
        <f t="shared" ref="P39:S39" si="76">log(F39)</f>
        <v>12.08519616</v>
      </c>
      <c r="Q39" s="16">
        <f t="shared" si="76"/>
        <v>12.93336348</v>
      </c>
      <c r="R39" s="16">
        <f t="shared" si="76"/>
        <v>1.862336304</v>
      </c>
      <c r="S39" s="16">
        <f t="shared" si="76"/>
        <v>0.302168975</v>
      </c>
    </row>
    <row r="40">
      <c r="A40" s="12">
        <v>208182.93</v>
      </c>
      <c r="B40" s="12">
        <v>107533.59</v>
      </c>
      <c r="C40" s="1" t="s">
        <v>997</v>
      </c>
      <c r="D40" s="1">
        <v>9.0</v>
      </c>
      <c r="E40" s="4">
        <v>1997.0</v>
      </c>
      <c r="F40" s="13">
        <v>1.2167354415248618E12</v>
      </c>
      <c r="G40" s="12">
        <v>8.577554457E12</v>
      </c>
      <c r="H40" s="14">
        <v>72.83435919509536</v>
      </c>
      <c r="I40" s="15">
        <v>2.00525207771996</v>
      </c>
      <c r="K40" s="16">
        <f t="shared" ref="K40:L40" si="77">log(A40)</f>
        <v>5.318445117</v>
      </c>
      <c r="L40" s="16">
        <f t="shared" si="77"/>
        <v>5.031544145</v>
      </c>
      <c r="M40" s="1" t="s">
        <v>997</v>
      </c>
      <c r="N40" s="1">
        <v>9.0</v>
      </c>
      <c r="O40" s="4">
        <v>1997.0</v>
      </c>
      <c r="P40" s="16">
        <f t="shared" ref="P40:S40" si="78">log(F40)</f>
        <v>12.08519616</v>
      </c>
      <c r="Q40" s="16">
        <f t="shared" si="78"/>
        <v>12.93336348</v>
      </c>
      <c r="R40" s="16">
        <f t="shared" si="78"/>
        <v>1.862336304</v>
      </c>
      <c r="S40" s="16">
        <f t="shared" si="78"/>
        <v>0.302168975</v>
      </c>
    </row>
    <row r="41">
      <c r="A41" s="12">
        <v>47713.43</v>
      </c>
      <c r="B41" s="12">
        <v>312110.73</v>
      </c>
      <c r="C41" s="4" t="s">
        <v>998</v>
      </c>
      <c r="D41" s="1">
        <v>10.0</v>
      </c>
      <c r="E41" s="4">
        <v>1997.0</v>
      </c>
      <c r="F41" s="13">
        <v>1.2167354415248618E12</v>
      </c>
      <c r="G41" s="12">
        <v>8.577554457E12</v>
      </c>
      <c r="H41" s="14">
        <v>72.83435919509536</v>
      </c>
      <c r="I41" s="15">
        <v>2.00525207771996</v>
      </c>
      <c r="K41" s="16">
        <f t="shared" ref="K41:L41" si="79">log(A41)</f>
        <v>4.678640638</v>
      </c>
      <c r="L41" s="16">
        <f t="shared" si="79"/>
        <v>5.494308699</v>
      </c>
      <c r="M41" s="4" t="s">
        <v>998</v>
      </c>
      <c r="N41" s="1">
        <v>10.0</v>
      </c>
      <c r="O41" s="4">
        <v>1997.0</v>
      </c>
      <c r="P41" s="16">
        <f t="shared" ref="P41:S41" si="80">log(F41)</f>
        <v>12.08519616</v>
      </c>
      <c r="Q41" s="16">
        <f t="shared" si="80"/>
        <v>12.93336348</v>
      </c>
      <c r="R41" s="16">
        <f t="shared" si="80"/>
        <v>1.862336304</v>
      </c>
      <c r="S41" s="16">
        <f t="shared" si="80"/>
        <v>0.302168975</v>
      </c>
    </row>
    <row r="42">
      <c r="A42" s="12">
        <v>109937.12</v>
      </c>
      <c r="B42" s="12">
        <v>1788136.01</v>
      </c>
      <c r="C42" s="1" t="s">
        <v>989</v>
      </c>
      <c r="D42" s="1">
        <v>1.0</v>
      </c>
      <c r="E42" s="4">
        <v>1998.0</v>
      </c>
      <c r="F42" s="13">
        <v>1.1988955821375146E12</v>
      </c>
      <c r="G42" s="12">
        <v>9.062818202E12</v>
      </c>
      <c r="H42" s="14">
        <v>82.0719851912897</v>
      </c>
      <c r="I42" s="15">
        <v>3.0583780720048686</v>
      </c>
      <c r="K42" s="16">
        <f t="shared" ref="K42:L42" si="81">log(A42)</f>
        <v>5.041144356</v>
      </c>
      <c r="L42" s="16">
        <f t="shared" si="81"/>
        <v>6.252400549</v>
      </c>
      <c r="M42" s="1" t="s">
        <v>989</v>
      </c>
      <c r="N42" s="1">
        <v>1.0</v>
      </c>
      <c r="O42" s="4">
        <v>1998.0</v>
      </c>
      <c r="P42" s="16">
        <f t="shared" ref="P42:S42" si="82">log(F42)</f>
        <v>12.07878136</v>
      </c>
      <c r="Q42" s="16">
        <f t="shared" si="82"/>
        <v>12.95726327</v>
      </c>
      <c r="R42" s="16">
        <f t="shared" si="82"/>
        <v>1.914194938</v>
      </c>
      <c r="S42" s="16">
        <f t="shared" si="82"/>
        <v>0.4854911712</v>
      </c>
    </row>
    <row r="43">
      <c r="A43" s="12">
        <v>70455.89</v>
      </c>
      <c r="B43" s="12">
        <v>364407.7</v>
      </c>
      <c r="C43" s="1" t="s">
        <v>990</v>
      </c>
      <c r="D43" s="1">
        <v>2.0</v>
      </c>
      <c r="E43" s="4">
        <v>1998.0</v>
      </c>
      <c r="F43" s="13">
        <v>1.1988955821375146E12</v>
      </c>
      <c r="G43" s="12">
        <v>9.062818202E12</v>
      </c>
      <c r="H43" s="14">
        <v>82.0719851912897</v>
      </c>
      <c r="I43" s="15">
        <v>3.0583780720048686</v>
      </c>
      <c r="K43" s="16">
        <f t="shared" ref="K43:L43" si="83">log(A43)</f>
        <v>4.847917305</v>
      </c>
      <c r="L43" s="16">
        <f t="shared" si="83"/>
        <v>5.561587545</v>
      </c>
      <c r="M43" s="1" t="s">
        <v>990</v>
      </c>
      <c r="N43" s="1">
        <v>2.0</v>
      </c>
      <c r="O43" s="4">
        <v>1998.0</v>
      </c>
      <c r="P43" s="16">
        <f t="shared" ref="P43:S43" si="84">log(F43)</f>
        <v>12.07878136</v>
      </c>
      <c r="Q43" s="16">
        <f t="shared" si="84"/>
        <v>12.95726327</v>
      </c>
      <c r="R43" s="16">
        <f t="shared" si="84"/>
        <v>1.914194938</v>
      </c>
      <c r="S43" s="16">
        <f t="shared" si="84"/>
        <v>0.4854911712</v>
      </c>
    </row>
    <row r="44">
      <c r="A44" s="12">
        <v>241868.44</v>
      </c>
      <c r="B44" s="12">
        <v>1104741.32</v>
      </c>
      <c r="C44" s="1" t="s">
        <v>991</v>
      </c>
      <c r="D44" s="1">
        <v>3.0</v>
      </c>
      <c r="E44" s="4">
        <v>1998.0</v>
      </c>
      <c r="F44" s="13">
        <v>1.1988955821375146E12</v>
      </c>
      <c r="G44" s="12">
        <v>9.062818202E12</v>
      </c>
      <c r="H44" s="14">
        <v>82.0719851912897</v>
      </c>
      <c r="I44" s="15">
        <v>3.0583780720048686</v>
      </c>
      <c r="K44" s="16">
        <f t="shared" ref="K44:L44" si="85">log(A44)</f>
        <v>5.383579204</v>
      </c>
      <c r="L44" s="16">
        <f t="shared" si="85"/>
        <v>6.043260598</v>
      </c>
      <c r="M44" s="1" t="s">
        <v>991</v>
      </c>
      <c r="N44" s="1">
        <v>3.0</v>
      </c>
      <c r="O44" s="4">
        <v>1998.0</v>
      </c>
      <c r="P44" s="16">
        <f t="shared" ref="P44:S44" si="86">log(F44)</f>
        <v>12.07878136</v>
      </c>
      <c r="Q44" s="16">
        <f t="shared" si="86"/>
        <v>12.95726327</v>
      </c>
      <c r="R44" s="16">
        <f t="shared" si="86"/>
        <v>1.914194938</v>
      </c>
      <c r="S44" s="16">
        <f t="shared" si="86"/>
        <v>0.4854911712</v>
      </c>
    </row>
    <row r="45">
      <c r="A45" s="12">
        <v>198147.98</v>
      </c>
      <c r="B45" s="12">
        <v>184014.9</v>
      </c>
      <c r="C45" s="1" t="s">
        <v>992</v>
      </c>
      <c r="D45" s="1">
        <v>4.0</v>
      </c>
      <c r="E45" s="4">
        <v>1998.0</v>
      </c>
      <c r="F45" s="13">
        <v>1.1988955821375146E12</v>
      </c>
      <c r="G45" s="12">
        <v>9.062818202E12</v>
      </c>
      <c r="H45" s="14">
        <v>82.0719851912897</v>
      </c>
      <c r="I45" s="15">
        <v>3.0583780720048686</v>
      </c>
      <c r="K45" s="16">
        <f t="shared" ref="K45:L45" si="87">log(A45)</f>
        <v>5.296989649</v>
      </c>
      <c r="L45" s="16">
        <f t="shared" si="87"/>
        <v>5.26485299</v>
      </c>
      <c r="M45" s="1" t="s">
        <v>992</v>
      </c>
      <c r="N45" s="1">
        <v>4.0</v>
      </c>
      <c r="O45" s="4">
        <v>1998.0</v>
      </c>
      <c r="P45" s="16">
        <f t="shared" ref="P45:S45" si="88">log(F45)</f>
        <v>12.07878136</v>
      </c>
      <c r="Q45" s="16">
        <f t="shared" si="88"/>
        <v>12.95726327</v>
      </c>
      <c r="R45" s="16">
        <f t="shared" si="88"/>
        <v>1.914194938</v>
      </c>
      <c r="S45" s="16">
        <f t="shared" si="88"/>
        <v>0.4854911712</v>
      </c>
    </row>
    <row r="46">
      <c r="A46" s="12">
        <v>379881.04</v>
      </c>
      <c r="B46" s="12">
        <v>725786.2</v>
      </c>
      <c r="C46" s="4" t="s">
        <v>993</v>
      </c>
      <c r="D46" s="1">
        <v>5.0</v>
      </c>
      <c r="E46" s="4">
        <v>1998.0</v>
      </c>
      <c r="F46" s="13">
        <v>1.1988955821375146E12</v>
      </c>
      <c r="G46" s="12">
        <v>9.062818202E12</v>
      </c>
      <c r="H46" s="14">
        <v>82.0719851912897</v>
      </c>
      <c r="I46" s="15">
        <v>3.0583780720048686</v>
      </c>
      <c r="K46" s="16">
        <f t="shared" ref="K46:L46" si="89">log(A46)</f>
        <v>5.579647618</v>
      </c>
      <c r="L46" s="16">
        <f t="shared" si="89"/>
        <v>5.860808706</v>
      </c>
      <c r="M46" s="4" t="s">
        <v>993</v>
      </c>
      <c r="N46" s="1">
        <v>5.0</v>
      </c>
      <c r="O46" s="4">
        <v>1998.0</v>
      </c>
      <c r="P46" s="16">
        <f t="shared" ref="P46:S46" si="90">log(F46)</f>
        <v>12.07878136</v>
      </c>
      <c r="Q46" s="16">
        <f t="shared" si="90"/>
        <v>12.95726327</v>
      </c>
      <c r="R46" s="16">
        <f t="shared" si="90"/>
        <v>1.914194938</v>
      </c>
      <c r="S46" s="16">
        <f t="shared" si="90"/>
        <v>0.4854911712</v>
      </c>
    </row>
    <row r="47">
      <c r="A47" s="12">
        <v>16324.83</v>
      </c>
      <c r="B47" s="12">
        <v>52071.07</v>
      </c>
      <c r="C47" s="4" t="s">
        <v>994</v>
      </c>
      <c r="D47" s="1">
        <v>6.0</v>
      </c>
      <c r="E47" s="4">
        <v>1998.0</v>
      </c>
      <c r="F47" s="13">
        <v>1.1988955821375146E12</v>
      </c>
      <c r="G47" s="12">
        <v>9.062818202E12</v>
      </c>
      <c r="H47" s="14">
        <v>82.0719851912897</v>
      </c>
      <c r="I47" s="15">
        <v>3.0583780720048686</v>
      </c>
      <c r="K47" s="16">
        <f t="shared" ref="K47:L47" si="91">log(A47)</f>
        <v>4.212848667</v>
      </c>
      <c r="L47" s="16">
        <f t="shared" si="91"/>
        <v>4.716596502</v>
      </c>
      <c r="M47" s="4" t="s">
        <v>994</v>
      </c>
      <c r="N47" s="1">
        <v>6.0</v>
      </c>
      <c r="O47" s="4">
        <v>1998.0</v>
      </c>
      <c r="P47" s="16">
        <f t="shared" ref="P47:S47" si="92">log(F47)</f>
        <v>12.07878136</v>
      </c>
      <c r="Q47" s="16">
        <f t="shared" si="92"/>
        <v>12.95726327</v>
      </c>
      <c r="R47" s="16">
        <f t="shared" si="92"/>
        <v>1.914194938</v>
      </c>
      <c r="S47" s="16">
        <f t="shared" si="92"/>
        <v>0.4854911712</v>
      </c>
    </row>
    <row r="48">
      <c r="A48" s="12">
        <v>122773.93</v>
      </c>
      <c r="B48" s="12">
        <v>1209427.3</v>
      </c>
      <c r="C48" s="1" t="s">
        <v>995</v>
      </c>
      <c r="D48" s="1">
        <v>7.0</v>
      </c>
      <c r="E48" s="4">
        <v>1998.0</v>
      </c>
      <c r="F48" s="13">
        <v>1.1988955821375146E12</v>
      </c>
      <c r="G48" s="12">
        <v>9.062818202E12</v>
      </c>
      <c r="H48" s="14">
        <v>82.0719851912897</v>
      </c>
      <c r="I48" s="15">
        <v>3.0583780720048686</v>
      </c>
      <c r="K48" s="16">
        <f t="shared" ref="K48:L48" si="93">log(A48)</f>
        <v>5.089106158</v>
      </c>
      <c r="L48" s="16">
        <f t="shared" si="93"/>
        <v>6.082579768</v>
      </c>
      <c r="M48" s="1" t="s">
        <v>995</v>
      </c>
      <c r="N48" s="1">
        <v>7.0</v>
      </c>
      <c r="O48" s="4">
        <v>1998.0</v>
      </c>
      <c r="P48" s="16">
        <f t="shared" ref="P48:S48" si="94">log(F48)</f>
        <v>12.07878136</v>
      </c>
      <c r="Q48" s="16">
        <f t="shared" si="94"/>
        <v>12.95726327</v>
      </c>
      <c r="R48" s="16">
        <f t="shared" si="94"/>
        <v>1.914194938</v>
      </c>
      <c r="S48" s="16">
        <f t="shared" si="94"/>
        <v>0.4854911712</v>
      </c>
    </row>
    <row r="49">
      <c r="A49" s="12">
        <v>132369.83</v>
      </c>
      <c r="B49" s="12">
        <v>132429.47</v>
      </c>
      <c r="C49" s="4" t="s">
        <v>996</v>
      </c>
      <c r="D49" s="1">
        <v>8.0</v>
      </c>
      <c r="E49" s="4">
        <v>1998.0</v>
      </c>
      <c r="F49" s="13">
        <v>1.1988955821375146E12</v>
      </c>
      <c r="G49" s="12">
        <v>9.062818202E12</v>
      </c>
      <c r="H49" s="14">
        <v>82.0719851912897</v>
      </c>
      <c r="I49" s="15">
        <v>3.0583780720048686</v>
      </c>
      <c r="K49" s="16">
        <f t="shared" ref="K49:L49" si="95">log(A49)</f>
        <v>5.121789011</v>
      </c>
      <c r="L49" s="16">
        <f t="shared" si="95"/>
        <v>5.121984641</v>
      </c>
      <c r="M49" s="4" t="s">
        <v>996</v>
      </c>
      <c r="N49" s="1">
        <v>8.0</v>
      </c>
      <c r="O49" s="4">
        <v>1998.0</v>
      </c>
      <c r="P49" s="16">
        <f t="shared" ref="P49:S49" si="96">log(F49)</f>
        <v>12.07878136</v>
      </c>
      <c r="Q49" s="16">
        <f t="shared" si="96"/>
        <v>12.95726327</v>
      </c>
      <c r="R49" s="16">
        <f t="shared" si="96"/>
        <v>1.914194938</v>
      </c>
      <c r="S49" s="16">
        <f t="shared" si="96"/>
        <v>0.4854911712</v>
      </c>
    </row>
    <row r="50">
      <c r="A50" s="12">
        <v>1617942.87</v>
      </c>
      <c r="B50" s="12">
        <v>81902.4</v>
      </c>
      <c r="C50" s="1" t="s">
        <v>997</v>
      </c>
      <c r="D50" s="1">
        <v>9.0</v>
      </c>
      <c r="E50" s="4">
        <v>1998.0</v>
      </c>
      <c r="F50" s="13">
        <v>1.1988955821375146E12</v>
      </c>
      <c r="G50" s="12">
        <v>9.062818202E12</v>
      </c>
      <c r="H50" s="14">
        <v>82.0719851912897</v>
      </c>
      <c r="I50" s="15">
        <v>3.0583780720048686</v>
      </c>
      <c r="K50" s="16">
        <f t="shared" ref="K50:L50" si="97">log(A50)</f>
        <v>6.208963182</v>
      </c>
      <c r="L50" s="16">
        <f t="shared" si="97"/>
        <v>4.913296628</v>
      </c>
      <c r="M50" s="1" t="s">
        <v>997</v>
      </c>
      <c r="N50" s="1">
        <v>9.0</v>
      </c>
      <c r="O50" s="4">
        <v>1998.0</v>
      </c>
      <c r="P50" s="16">
        <f t="shared" ref="P50:S50" si="98">log(F50)</f>
        <v>12.07878136</v>
      </c>
      <c r="Q50" s="16">
        <f t="shared" si="98"/>
        <v>12.95726327</v>
      </c>
      <c r="R50" s="16">
        <f t="shared" si="98"/>
        <v>1.914194938</v>
      </c>
      <c r="S50" s="16">
        <f t="shared" si="98"/>
        <v>0.4854911712</v>
      </c>
    </row>
    <row r="51">
      <c r="A51" s="12">
        <v>1849974.52</v>
      </c>
      <c r="B51" s="12">
        <v>502327.81</v>
      </c>
      <c r="C51" s="4" t="s">
        <v>998</v>
      </c>
      <c r="D51" s="1">
        <v>10.0</v>
      </c>
      <c r="E51" s="4">
        <v>1998.0</v>
      </c>
      <c r="F51" s="13">
        <v>1.1988955821375146E12</v>
      </c>
      <c r="G51" s="12">
        <v>9.062818202E12</v>
      </c>
      <c r="H51" s="14">
        <v>82.0719851912897</v>
      </c>
      <c r="I51" s="15">
        <v>3.0583780720048686</v>
      </c>
      <c r="K51" s="16">
        <f t="shared" ref="K51:L51" si="99">log(A51)</f>
        <v>6.267165747</v>
      </c>
      <c r="L51" s="16">
        <f t="shared" si="99"/>
        <v>5.700987222</v>
      </c>
      <c r="M51" s="4" t="s">
        <v>998</v>
      </c>
      <c r="N51" s="1">
        <v>10.0</v>
      </c>
      <c r="O51" s="4">
        <v>1998.0</v>
      </c>
      <c r="P51" s="16">
        <f t="shared" ref="P51:S51" si="100">log(F51)</f>
        <v>12.07878136</v>
      </c>
      <c r="Q51" s="16">
        <f t="shared" si="100"/>
        <v>12.95726327</v>
      </c>
      <c r="R51" s="16">
        <f t="shared" si="100"/>
        <v>1.914194938</v>
      </c>
      <c r="S51" s="16">
        <f t="shared" si="100"/>
        <v>0.4854911712</v>
      </c>
    </row>
    <row r="52">
      <c r="A52" s="12">
        <v>46181.03</v>
      </c>
      <c r="B52" s="12">
        <v>1743075.5</v>
      </c>
      <c r="C52" s="1" t="s">
        <v>989</v>
      </c>
      <c r="D52" s="1">
        <v>1.0</v>
      </c>
      <c r="E52" s="4">
        <v>1999.0</v>
      </c>
      <c r="F52" s="13">
        <v>1.3418866027986855E12</v>
      </c>
      <c r="G52" s="12">
        <v>9.630664202E12</v>
      </c>
      <c r="H52" s="14">
        <v>81.95378019310344</v>
      </c>
      <c r="I52" s="15">
        <v>0.8380843934917168</v>
      </c>
      <c r="K52" s="16">
        <f t="shared" ref="K52:L52" si="101">log(A52)</f>
        <v>4.664463615</v>
      </c>
      <c r="L52" s="16">
        <f t="shared" si="101"/>
        <v>6.241316199</v>
      </c>
      <c r="M52" s="1" t="s">
        <v>989</v>
      </c>
      <c r="N52" s="1">
        <v>1.0</v>
      </c>
      <c r="O52" s="4">
        <v>1999.0</v>
      </c>
      <c r="P52" s="16">
        <f t="shared" ref="P52:S52" si="102">log(F52)</f>
        <v>12.12771582</v>
      </c>
      <c r="Q52" s="16">
        <f t="shared" si="102"/>
        <v>12.98365624</v>
      </c>
      <c r="R52" s="16">
        <f t="shared" si="102"/>
        <v>1.913568991</v>
      </c>
      <c r="S52" s="16">
        <f t="shared" si="102"/>
        <v>-0.07671224655</v>
      </c>
    </row>
    <row r="53">
      <c r="A53" s="12">
        <v>435271.08</v>
      </c>
      <c r="B53" s="12">
        <v>347512.36</v>
      </c>
      <c r="C53" s="1" t="s">
        <v>990</v>
      </c>
      <c r="D53" s="1">
        <v>2.0</v>
      </c>
      <c r="E53" s="4">
        <v>1999.0</v>
      </c>
      <c r="F53" s="13">
        <v>1.3418866027986855E12</v>
      </c>
      <c r="G53" s="12">
        <v>9.630664202E12</v>
      </c>
      <c r="H53" s="14">
        <v>81.95378019310344</v>
      </c>
      <c r="I53" s="15">
        <v>0.8380843934917168</v>
      </c>
      <c r="K53" s="16">
        <f t="shared" ref="K53:L53" si="103">log(A53)</f>
        <v>5.638759813</v>
      </c>
      <c r="L53" s="16">
        <f t="shared" si="103"/>
        <v>5.540970256</v>
      </c>
      <c r="M53" s="1" t="s">
        <v>990</v>
      </c>
      <c r="N53" s="1">
        <v>2.0</v>
      </c>
      <c r="O53" s="4">
        <v>1999.0</v>
      </c>
      <c r="P53" s="16">
        <f t="shared" ref="P53:S53" si="104">log(F53)</f>
        <v>12.12771582</v>
      </c>
      <c r="Q53" s="16">
        <f t="shared" si="104"/>
        <v>12.98365624</v>
      </c>
      <c r="R53" s="16">
        <f t="shared" si="104"/>
        <v>1.913568991</v>
      </c>
      <c r="S53" s="16">
        <f t="shared" si="104"/>
        <v>-0.07671224655</v>
      </c>
    </row>
    <row r="54">
      <c r="A54" s="12">
        <v>25627.59</v>
      </c>
      <c r="B54" s="12">
        <v>1295399.03</v>
      </c>
      <c r="C54" s="1" t="s">
        <v>991</v>
      </c>
      <c r="D54" s="1">
        <v>3.0</v>
      </c>
      <c r="E54" s="4">
        <v>1999.0</v>
      </c>
      <c r="F54" s="13">
        <v>1.3418866027986855E12</v>
      </c>
      <c r="G54" s="12">
        <v>9.630664202E12</v>
      </c>
      <c r="H54" s="14">
        <v>81.95378019310344</v>
      </c>
      <c r="I54" s="15">
        <v>0.8380843934917168</v>
      </c>
      <c r="K54" s="16">
        <f t="shared" ref="K54:L54" si="105">log(A54)</f>
        <v>4.408707767</v>
      </c>
      <c r="L54" s="16">
        <f t="shared" si="105"/>
        <v>6.112403568</v>
      </c>
      <c r="M54" s="1" t="s">
        <v>991</v>
      </c>
      <c r="N54" s="1">
        <v>3.0</v>
      </c>
      <c r="O54" s="4">
        <v>1999.0</v>
      </c>
      <c r="P54" s="16">
        <f t="shared" ref="P54:S54" si="106">log(F54)</f>
        <v>12.12771582</v>
      </c>
      <c r="Q54" s="16">
        <f t="shared" si="106"/>
        <v>12.98365624</v>
      </c>
      <c r="R54" s="16">
        <f t="shared" si="106"/>
        <v>1.913568991</v>
      </c>
      <c r="S54" s="16">
        <f t="shared" si="106"/>
        <v>-0.07671224655</v>
      </c>
    </row>
    <row r="55">
      <c r="A55" s="12">
        <v>6090541.06</v>
      </c>
      <c r="B55" s="12">
        <v>194233.59</v>
      </c>
      <c r="C55" s="1" t="s">
        <v>992</v>
      </c>
      <c r="D55" s="1">
        <v>4.0</v>
      </c>
      <c r="E55" s="4">
        <v>1999.0</v>
      </c>
      <c r="F55" s="13">
        <v>1.3418866027986855E12</v>
      </c>
      <c r="G55" s="12">
        <v>9.630664202E12</v>
      </c>
      <c r="H55" s="14">
        <v>81.95378019310344</v>
      </c>
      <c r="I55" s="15">
        <v>0.8380843934917168</v>
      </c>
      <c r="K55" s="16">
        <f t="shared" ref="K55:L55" si="107">log(A55)</f>
        <v>6.784655875</v>
      </c>
      <c r="L55" s="16">
        <f t="shared" si="107"/>
        <v>5.288324337</v>
      </c>
      <c r="M55" s="1" t="s">
        <v>992</v>
      </c>
      <c r="N55" s="1">
        <v>4.0</v>
      </c>
      <c r="O55" s="4">
        <v>1999.0</v>
      </c>
      <c r="P55" s="16">
        <f t="shared" ref="P55:S55" si="108">log(F55)</f>
        <v>12.12771582</v>
      </c>
      <c r="Q55" s="16">
        <f t="shared" si="108"/>
        <v>12.98365624</v>
      </c>
      <c r="R55" s="16">
        <f t="shared" si="108"/>
        <v>1.913568991</v>
      </c>
      <c r="S55" s="16">
        <f t="shared" si="108"/>
        <v>-0.07671224655</v>
      </c>
    </row>
    <row r="56">
      <c r="A56" s="12">
        <v>338707.5</v>
      </c>
      <c r="B56" s="12">
        <v>839994.02</v>
      </c>
      <c r="C56" s="4" t="s">
        <v>993</v>
      </c>
      <c r="D56" s="1">
        <v>5.0</v>
      </c>
      <c r="E56" s="4">
        <v>1999.0</v>
      </c>
      <c r="F56" s="13">
        <v>1.3418866027986855E12</v>
      </c>
      <c r="G56" s="12">
        <v>9.630664202E12</v>
      </c>
      <c r="H56" s="14">
        <v>81.95378019310344</v>
      </c>
      <c r="I56" s="15">
        <v>0.8380843934917168</v>
      </c>
      <c r="K56" s="16">
        <f t="shared" ref="K56:L56" si="109">log(A56)</f>
        <v>5.529824813</v>
      </c>
      <c r="L56" s="16">
        <f t="shared" si="109"/>
        <v>5.924276194</v>
      </c>
      <c r="M56" s="4" t="s">
        <v>993</v>
      </c>
      <c r="N56" s="1">
        <v>5.0</v>
      </c>
      <c r="O56" s="4">
        <v>1999.0</v>
      </c>
      <c r="P56" s="16">
        <f t="shared" ref="P56:S56" si="110">log(F56)</f>
        <v>12.12771582</v>
      </c>
      <c r="Q56" s="16">
        <f t="shared" si="110"/>
        <v>12.98365624</v>
      </c>
      <c r="R56" s="16">
        <f t="shared" si="110"/>
        <v>1.913568991</v>
      </c>
      <c r="S56" s="16">
        <f t="shared" si="110"/>
        <v>-0.07671224655</v>
      </c>
    </row>
    <row r="57">
      <c r="A57" s="12">
        <v>2943935.44</v>
      </c>
      <c r="B57" s="12">
        <v>52605.14</v>
      </c>
      <c r="C57" s="4" t="s">
        <v>994</v>
      </c>
      <c r="D57" s="1">
        <v>6.0</v>
      </c>
      <c r="E57" s="4">
        <v>1999.0</v>
      </c>
      <c r="F57" s="13">
        <v>1.3418866027986855E12</v>
      </c>
      <c r="G57" s="12">
        <v>9.630664202E12</v>
      </c>
      <c r="H57" s="14">
        <v>81.95378019310344</v>
      </c>
      <c r="I57" s="15">
        <v>0.8380843934917168</v>
      </c>
      <c r="K57" s="16">
        <f t="shared" ref="K57:L57" si="111">log(A57)</f>
        <v>6.468928282</v>
      </c>
      <c r="L57" s="16">
        <f t="shared" si="111"/>
        <v>4.721028181</v>
      </c>
      <c r="M57" s="4" t="s">
        <v>994</v>
      </c>
      <c r="N57" s="1">
        <v>6.0</v>
      </c>
      <c r="O57" s="4">
        <v>1999.0</v>
      </c>
      <c r="P57" s="16">
        <f t="shared" ref="P57:S57" si="112">log(F57)</f>
        <v>12.12771582</v>
      </c>
      <c r="Q57" s="16">
        <f t="shared" si="112"/>
        <v>12.98365624</v>
      </c>
      <c r="R57" s="16">
        <f t="shared" si="112"/>
        <v>1.913568991</v>
      </c>
      <c r="S57" s="16">
        <f t="shared" si="112"/>
        <v>-0.07671224655</v>
      </c>
    </row>
    <row r="58">
      <c r="A58" s="12">
        <v>2250689.23</v>
      </c>
      <c r="B58" s="12">
        <v>1090450.18</v>
      </c>
      <c r="C58" s="1" t="s">
        <v>995</v>
      </c>
      <c r="D58" s="1">
        <v>7.0</v>
      </c>
      <c r="E58" s="4">
        <v>1999.0</v>
      </c>
      <c r="F58" s="13">
        <v>1.3418866027986855E12</v>
      </c>
      <c r="G58" s="12">
        <v>9.630664202E12</v>
      </c>
      <c r="H58" s="14">
        <v>81.95378019310344</v>
      </c>
      <c r="I58" s="15">
        <v>0.8380843934917168</v>
      </c>
      <c r="K58" s="16">
        <f t="shared" ref="K58:L58" si="113">log(A58)</f>
        <v>6.352315533</v>
      </c>
      <c r="L58" s="16">
        <f t="shared" si="113"/>
        <v>6.037605829</v>
      </c>
      <c r="M58" s="1" t="s">
        <v>995</v>
      </c>
      <c r="N58" s="1">
        <v>7.0</v>
      </c>
      <c r="O58" s="4">
        <v>1999.0</v>
      </c>
      <c r="P58" s="16">
        <f t="shared" ref="P58:S58" si="114">log(F58)</f>
        <v>12.12771582</v>
      </c>
      <c r="Q58" s="16">
        <f t="shared" si="114"/>
        <v>12.98365624</v>
      </c>
      <c r="R58" s="16">
        <f t="shared" si="114"/>
        <v>1.913568991</v>
      </c>
      <c r="S58" s="16">
        <f t="shared" si="114"/>
        <v>-0.07671224655</v>
      </c>
    </row>
    <row r="59">
      <c r="A59" s="12">
        <v>460744.98</v>
      </c>
      <c r="B59" s="12">
        <v>133992.07</v>
      </c>
      <c r="C59" s="4" t="s">
        <v>996</v>
      </c>
      <c r="D59" s="1">
        <v>8.0</v>
      </c>
      <c r="E59" s="4">
        <v>1999.0</v>
      </c>
      <c r="F59" s="13">
        <v>1.3418866027986855E12</v>
      </c>
      <c r="G59" s="12">
        <v>9.630664202E12</v>
      </c>
      <c r="H59" s="14">
        <v>81.95378019310344</v>
      </c>
      <c r="I59" s="15">
        <v>0.8380843934917168</v>
      </c>
      <c r="K59" s="16">
        <f t="shared" ref="K59:L59" si="115">log(A59)</f>
        <v>5.663460612</v>
      </c>
      <c r="L59" s="16">
        <f t="shared" si="115"/>
        <v>5.127079096</v>
      </c>
      <c r="M59" s="4" t="s">
        <v>996</v>
      </c>
      <c r="N59" s="1">
        <v>8.0</v>
      </c>
      <c r="O59" s="4">
        <v>1999.0</v>
      </c>
      <c r="P59" s="16">
        <f t="shared" ref="P59:S59" si="116">log(F59)</f>
        <v>12.12771582</v>
      </c>
      <c r="Q59" s="16">
        <f t="shared" si="116"/>
        <v>12.98365624</v>
      </c>
      <c r="R59" s="16">
        <f t="shared" si="116"/>
        <v>1.913568991</v>
      </c>
      <c r="S59" s="16">
        <f t="shared" si="116"/>
        <v>-0.07671224655</v>
      </c>
    </row>
    <row r="60">
      <c r="A60" s="12">
        <v>128629.81</v>
      </c>
      <c r="B60" s="12">
        <v>93002.53</v>
      </c>
      <c r="C60" s="1" t="s">
        <v>997</v>
      </c>
      <c r="D60" s="1">
        <v>9.0</v>
      </c>
      <c r="E60" s="4">
        <v>1999.0</v>
      </c>
      <c r="F60" s="13">
        <v>1.3418866027986855E12</v>
      </c>
      <c r="G60" s="12">
        <v>9.630664202E12</v>
      </c>
      <c r="H60" s="14">
        <v>81.95378019310344</v>
      </c>
      <c r="I60" s="15">
        <v>0.8380843934917168</v>
      </c>
      <c r="K60" s="16">
        <f t="shared" ref="K60:L60" si="117">log(A60)</f>
        <v>5.109341628</v>
      </c>
      <c r="L60" s="16">
        <f t="shared" si="117"/>
        <v>4.968494763</v>
      </c>
      <c r="M60" s="1" t="s">
        <v>997</v>
      </c>
      <c r="N60" s="1">
        <v>9.0</v>
      </c>
      <c r="O60" s="4">
        <v>1999.0</v>
      </c>
      <c r="P60" s="16">
        <f t="shared" ref="P60:S60" si="118">log(F60)</f>
        <v>12.12771582</v>
      </c>
      <c r="Q60" s="16">
        <f t="shared" si="118"/>
        <v>12.98365624</v>
      </c>
      <c r="R60" s="16">
        <f t="shared" si="118"/>
        <v>1.913568991</v>
      </c>
      <c r="S60" s="16">
        <f t="shared" si="118"/>
        <v>-0.07671224655</v>
      </c>
    </row>
    <row r="61">
      <c r="A61" s="12">
        <v>254000.12</v>
      </c>
      <c r="B61" s="12">
        <v>567100.64</v>
      </c>
      <c r="C61" s="4" t="s">
        <v>998</v>
      </c>
      <c r="D61" s="1">
        <v>10.0</v>
      </c>
      <c r="E61" s="4">
        <v>1999.0</v>
      </c>
      <c r="F61" s="13">
        <v>1.3418866027986855E12</v>
      </c>
      <c r="G61" s="12">
        <v>9.630664202E12</v>
      </c>
      <c r="H61" s="14">
        <v>81.95378019310344</v>
      </c>
      <c r="I61" s="15">
        <v>0.8380843934917168</v>
      </c>
      <c r="K61" s="16">
        <f t="shared" ref="K61:L61" si="119">log(A61)</f>
        <v>5.404833922</v>
      </c>
      <c r="L61" s="16">
        <f t="shared" si="119"/>
        <v>5.753660137</v>
      </c>
      <c r="M61" s="4" t="s">
        <v>998</v>
      </c>
      <c r="N61" s="1">
        <v>10.0</v>
      </c>
      <c r="O61" s="4">
        <v>1999.0</v>
      </c>
      <c r="P61" s="16">
        <f t="shared" ref="P61:S61" si="120">log(F61)</f>
        <v>12.12771582</v>
      </c>
      <c r="Q61" s="16">
        <f t="shared" si="120"/>
        <v>12.98365624</v>
      </c>
      <c r="R61" s="16">
        <f t="shared" si="120"/>
        <v>1.913568991</v>
      </c>
      <c r="S61" s="16">
        <f t="shared" si="120"/>
        <v>-0.07671224655</v>
      </c>
    </row>
    <row r="62">
      <c r="A62" s="12">
        <v>60511.34</v>
      </c>
      <c r="B62" s="12">
        <v>1822643.89</v>
      </c>
      <c r="C62" s="1" t="s">
        <v>989</v>
      </c>
      <c r="D62" s="1">
        <v>1.0</v>
      </c>
      <c r="E62" s="4">
        <v>2000.0</v>
      </c>
      <c r="F62" s="13">
        <v>4.6839493726236993E11</v>
      </c>
      <c r="G62" s="12">
        <v>1.0252345464E13</v>
      </c>
      <c r="H62" s="14">
        <v>82.45254675066313</v>
      </c>
      <c r="I62" s="15">
        <v>2.37094085716555</v>
      </c>
      <c r="K62" s="16">
        <f t="shared" ref="K62:L62" si="121">log(A62)</f>
        <v>4.78183677</v>
      </c>
      <c r="L62" s="16">
        <f t="shared" si="121"/>
        <v>6.260701824</v>
      </c>
      <c r="M62" s="1" t="s">
        <v>989</v>
      </c>
      <c r="N62" s="1">
        <v>1.0</v>
      </c>
      <c r="O62" s="4">
        <v>2000.0</v>
      </c>
      <c r="P62" s="16">
        <f t="shared" ref="P62:S62" si="122">log(F62)</f>
        <v>11.67061219</v>
      </c>
      <c r="Q62" s="16">
        <f t="shared" si="122"/>
        <v>13.01082323</v>
      </c>
      <c r="R62" s="16">
        <f t="shared" si="122"/>
        <v>1.916204074</v>
      </c>
      <c r="S62" s="16">
        <f t="shared" si="122"/>
        <v>0.3749207207</v>
      </c>
    </row>
    <row r="63">
      <c r="A63" s="12">
        <v>104262.57</v>
      </c>
      <c r="B63" s="12">
        <v>489287.87</v>
      </c>
      <c r="C63" s="1" t="s">
        <v>990</v>
      </c>
      <c r="D63" s="1">
        <v>2.0</v>
      </c>
      <c r="E63" s="4">
        <v>2000.0</v>
      </c>
      <c r="F63" s="13">
        <v>4.6839493726236993E11</v>
      </c>
      <c r="G63" s="12">
        <v>1.0252345464E13</v>
      </c>
      <c r="H63" s="14">
        <v>82.45254675066313</v>
      </c>
      <c r="I63" s="15">
        <v>2.37094085716555</v>
      </c>
      <c r="K63" s="16">
        <f t="shared" ref="K63:L63" si="123">log(A63)</f>
        <v>5.018128426</v>
      </c>
      <c r="L63" s="16">
        <f t="shared" si="123"/>
        <v>5.689564449</v>
      </c>
      <c r="M63" s="1" t="s">
        <v>990</v>
      </c>
      <c r="N63" s="1">
        <v>2.0</v>
      </c>
      <c r="O63" s="4">
        <v>2000.0</v>
      </c>
      <c r="P63" s="16">
        <f t="shared" ref="P63:S63" si="124">log(F63)</f>
        <v>11.67061219</v>
      </c>
      <c r="Q63" s="16">
        <f t="shared" si="124"/>
        <v>13.01082323</v>
      </c>
      <c r="R63" s="16">
        <f t="shared" si="124"/>
        <v>1.916204074</v>
      </c>
      <c r="S63" s="16">
        <f t="shared" si="124"/>
        <v>0.3749207207</v>
      </c>
    </row>
    <row r="64">
      <c r="A64" s="12">
        <v>46623.62</v>
      </c>
      <c r="B64" s="12">
        <v>916738.85</v>
      </c>
      <c r="C64" s="1" t="s">
        <v>991</v>
      </c>
      <c r="D64" s="1">
        <v>3.0</v>
      </c>
      <c r="E64" s="4">
        <v>2000.0</v>
      </c>
      <c r="F64" s="13">
        <v>4.6839493726236993E11</v>
      </c>
      <c r="G64" s="12">
        <v>1.0252345464E13</v>
      </c>
      <c r="H64" s="14">
        <v>82.45254675066313</v>
      </c>
      <c r="I64" s="15">
        <v>2.37094085716555</v>
      </c>
      <c r="K64" s="16">
        <f t="shared" ref="K64:L64" si="125">log(A64)</f>
        <v>4.66860599</v>
      </c>
      <c r="L64" s="16">
        <f t="shared" si="125"/>
        <v>5.962245636</v>
      </c>
      <c r="M64" s="1" t="s">
        <v>991</v>
      </c>
      <c r="N64" s="1">
        <v>3.0</v>
      </c>
      <c r="O64" s="4">
        <v>2000.0</v>
      </c>
      <c r="P64" s="16">
        <f t="shared" ref="P64:S64" si="126">log(F64)</f>
        <v>11.67061219</v>
      </c>
      <c r="Q64" s="16">
        <f t="shared" si="126"/>
        <v>13.01082323</v>
      </c>
      <c r="R64" s="16">
        <f t="shared" si="126"/>
        <v>1.916204074</v>
      </c>
      <c r="S64" s="16">
        <f t="shared" si="126"/>
        <v>0.3749207207</v>
      </c>
    </row>
    <row r="65">
      <c r="A65" s="12">
        <v>219622.09</v>
      </c>
      <c r="B65" s="12">
        <v>255505.71</v>
      </c>
      <c r="C65" s="1" t="s">
        <v>992</v>
      </c>
      <c r="D65" s="1">
        <v>4.0</v>
      </c>
      <c r="E65" s="4">
        <v>2000.0</v>
      </c>
      <c r="F65" s="13">
        <v>4.6839493726236993E11</v>
      </c>
      <c r="G65" s="12">
        <v>1.0252345464E13</v>
      </c>
      <c r="H65" s="14">
        <v>82.45254675066313</v>
      </c>
      <c r="I65" s="15">
        <v>2.37094085716555</v>
      </c>
      <c r="K65" s="16">
        <f t="shared" ref="K65:L65" si="127">log(A65)</f>
        <v>5.34167602</v>
      </c>
      <c r="L65" s="16">
        <f t="shared" si="127"/>
        <v>5.40740061</v>
      </c>
      <c r="M65" s="1" t="s">
        <v>992</v>
      </c>
      <c r="N65" s="1">
        <v>4.0</v>
      </c>
      <c r="O65" s="4">
        <v>2000.0</v>
      </c>
      <c r="P65" s="16">
        <f t="shared" ref="P65:S65" si="128">log(F65)</f>
        <v>11.67061219</v>
      </c>
      <c r="Q65" s="16">
        <f t="shared" si="128"/>
        <v>13.01082323</v>
      </c>
      <c r="R65" s="16">
        <f t="shared" si="128"/>
        <v>1.916204074</v>
      </c>
      <c r="S65" s="16">
        <f t="shared" si="128"/>
        <v>0.3749207207</v>
      </c>
    </row>
    <row r="66">
      <c r="A66" s="12">
        <v>273678.13</v>
      </c>
      <c r="B66" s="12">
        <v>462522.4</v>
      </c>
      <c r="C66" s="4" t="s">
        <v>993</v>
      </c>
      <c r="D66" s="1">
        <v>5.0</v>
      </c>
      <c r="E66" s="4">
        <v>2000.0</v>
      </c>
      <c r="F66" s="13">
        <v>4.6839493726236993E11</v>
      </c>
      <c r="G66" s="12">
        <v>1.0252345464E13</v>
      </c>
      <c r="H66" s="14">
        <v>82.45254675066313</v>
      </c>
      <c r="I66" s="15">
        <v>2.37094085716555</v>
      </c>
      <c r="K66" s="16">
        <f t="shared" ref="K66:L66" si="129">log(A66)</f>
        <v>5.437240094</v>
      </c>
      <c r="L66" s="16">
        <f t="shared" si="129"/>
        <v>5.665132771</v>
      </c>
      <c r="M66" s="4" t="s">
        <v>993</v>
      </c>
      <c r="N66" s="1">
        <v>5.0</v>
      </c>
      <c r="O66" s="4">
        <v>2000.0</v>
      </c>
      <c r="P66" s="16">
        <f t="shared" ref="P66:S66" si="130">log(F66)</f>
        <v>11.67061219</v>
      </c>
      <c r="Q66" s="16">
        <f t="shared" si="130"/>
        <v>13.01082323</v>
      </c>
      <c r="R66" s="16">
        <f t="shared" si="130"/>
        <v>1.916204074</v>
      </c>
      <c r="S66" s="16">
        <f t="shared" si="130"/>
        <v>0.3749207207</v>
      </c>
    </row>
    <row r="67">
      <c r="A67" s="12">
        <v>395575.58</v>
      </c>
      <c r="B67" s="12">
        <v>82698.26</v>
      </c>
      <c r="C67" s="4" t="s">
        <v>994</v>
      </c>
      <c r="D67" s="1">
        <v>6.0</v>
      </c>
      <c r="E67" s="4">
        <v>2000.0</v>
      </c>
      <c r="F67" s="13">
        <v>4.6839493726236993E11</v>
      </c>
      <c r="G67" s="12">
        <v>1.0252345464E13</v>
      </c>
      <c r="H67" s="14">
        <v>82.45254675066313</v>
      </c>
      <c r="I67" s="15">
        <v>2.37094085716555</v>
      </c>
      <c r="K67" s="16">
        <f t="shared" ref="K67:L67" si="131">log(A67)</f>
        <v>5.597229474</v>
      </c>
      <c r="L67" s="16">
        <f t="shared" si="131"/>
        <v>4.917496372</v>
      </c>
      <c r="M67" s="4" t="s">
        <v>994</v>
      </c>
      <c r="N67" s="1">
        <v>6.0</v>
      </c>
      <c r="O67" s="4">
        <v>2000.0</v>
      </c>
      <c r="P67" s="16">
        <f t="shared" ref="P67:S67" si="132">log(F67)</f>
        <v>11.67061219</v>
      </c>
      <c r="Q67" s="16">
        <f t="shared" si="132"/>
        <v>13.01082323</v>
      </c>
      <c r="R67" s="16">
        <f t="shared" si="132"/>
        <v>1.916204074</v>
      </c>
      <c r="S67" s="16">
        <f t="shared" si="132"/>
        <v>0.3749207207</v>
      </c>
    </row>
    <row r="68">
      <c r="A68" s="12">
        <v>32145.99</v>
      </c>
      <c r="B68" s="12">
        <v>1475696.44</v>
      </c>
      <c r="C68" s="1" t="s">
        <v>995</v>
      </c>
      <c r="D68" s="1">
        <v>7.0</v>
      </c>
      <c r="E68" s="4">
        <v>2000.0</v>
      </c>
      <c r="F68" s="13">
        <v>4.6839493726236993E11</v>
      </c>
      <c r="G68" s="12">
        <v>1.0252345464E13</v>
      </c>
      <c r="H68" s="14">
        <v>82.45254675066313</v>
      </c>
      <c r="I68" s="15">
        <v>2.37094085716555</v>
      </c>
      <c r="K68" s="16">
        <f t="shared" ref="K68:L68" si="133">log(A68)</f>
        <v>4.507126805</v>
      </c>
      <c r="L68" s="16">
        <f t="shared" si="133"/>
        <v>6.16899703</v>
      </c>
      <c r="M68" s="1" t="s">
        <v>995</v>
      </c>
      <c r="N68" s="1">
        <v>7.0</v>
      </c>
      <c r="O68" s="4">
        <v>2000.0</v>
      </c>
      <c r="P68" s="16">
        <f t="shared" ref="P68:S68" si="134">log(F68)</f>
        <v>11.67061219</v>
      </c>
      <c r="Q68" s="16">
        <f t="shared" si="134"/>
        <v>13.01082323</v>
      </c>
      <c r="R68" s="16">
        <f t="shared" si="134"/>
        <v>1.916204074</v>
      </c>
      <c r="S68" s="16">
        <f t="shared" si="134"/>
        <v>0.3749207207</v>
      </c>
    </row>
    <row r="69">
      <c r="A69" s="12">
        <v>168659.41</v>
      </c>
      <c r="B69" s="12">
        <v>156954.02</v>
      </c>
      <c r="C69" s="4" t="s">
        <v>996</v>
      </c>
      <c r="D69" s="1">
        <v>8.0</v>
      </c>
      <c r="E69" s="4">
        <v>2000.0</v>
      </c>
      <c r="F69" s="13">
        <v>4.6839493726236993E11</v>
      </c>
      <c r="G69" s="12">
        <v>1.0252345464E13</v>
      </c>
      <c r="H69" s="14">
        <v>82.45254675066313</v>
      </c>
      <c r="I69" s="15">
        <v>2.37094085716555</v>
      </c>
      <c r="K69" s="16">
        <f t="shared" ref="K69:L69" si="135">log(A69)</f>
        <v>5.227010577</v>
      </c>
      <c r="L69" s="16">
        <f t="shared" si="135"/>
        <v>5.195772444</v>
      </c>
      <c r="M69" s="4" t="s">
        <v>996</v>
      </c>
      <c r="N69" s="1">
        <v>8.0</v>
      </c>
      <c r="O69" s="4">
        <v>2000.0</v>
      </c>
      <c r="P69" s="16">
        <f t="shared" ref="P69:S69" si="136">log(F69)</f>
        <v>11.67061219</v>
      </c>
      <c r="Q69" s="16">
        <f t="shared" si="136"/>
        <v>13.01082323</v>
      </c>
      <c r="R69" s="16">
        <f t="shared" si="136"/>
        <v>1.916204074</v>
      </c>
      <c r="S69" s="16">
        <f t="shared" si="136"/>
        <v>0.3749207207</v>
      </c>
    </row>
    <row r="70">
      <c r="A70" s="12">
        <v>147431.87</v>
      </c>
      <c r="B70" s="12">
        <v>87042.36</v>
      </c>
      <c r="C70" s="1" t="s">
        <v>997</v>
      </c>
      <c r="D70" s="1">
        <v>9.0</v>
      </c>
      <c r="E70" s="4">
        <v>2000.0</v>
      </c>
      <c r="F70" s="13">
        <v>4.6839493726236993E11</v>
      </c>
      <c r="G70" s="12">
        <v>1.0252345464E13</v>
      </c>
      <c r="H70" s="14">
        <v>82.45254675066313</v>
      </c>
      <c r="I70" s="15">
        <v>2.37094085716555</v>
      </c>
      <c r="K70" s="16">
        <f t="shared" ref="K70:L70" si="137">log(A70)</f>
        <v>5.168591374</v>
      </c>
      <c r="L70" s="16">
        <f t="shared" si="137"/>
        <v>4.939730658</v>
      </c>
      <c r="M70" s="1" t="s">
        <v>997</v>
      </c>
      <c r="N70" s="1">
        <v>9.0</v>
      </c>
      <c r="O70" s="4">
        <v>2000.0</v>
      </c>
      <c r="P70" s="16">
        <f t="shared" ref="P70:S70" si="138">log(F70)</f>
        <v>11.67061219</v>
      </c>
      <c r="Q70" s="16">
        <f t="shared" si="138"/>
        <v>13.01082323</v>
      </c>
      <c r="R70" s="16">
        <f t="shared" si="138"/>
        <v>1.916204074</v>
      </c>
      <c r="S70" s="16">
        <f t="shared" si="138"/>
        <v>0.3749207207</v>
      </c>
    </row>
    <row r="71">
      <c r="A71" s="12">
        <v>1801485.28</v>
      </c>
      <c r="B71" s="12">
        <v>337958.17</v>
      </c>
      <c r="C71" s="4" t="s">
        <v>998</v>
      </c>
      <c r="D71" s="1">
        <v>10.0</v>
      </c>
      <c r="E71" s="4">
        <v>2000.0</v>
      </c>
      <c r="F71" s="13">
        <v>4.6839493726236993E11</v>
      </c>
      <c r="G71" s="12">
        <v>1.0252345464E13</v>
      </c>
      <c r="H71" s="14">
        <v>82.45254675066313</v>
      </c>
      <c r="I71" s="15">
        <v>2.37094085716555</v>
      </c>
      <c r="K71" s="16">
        <f t="shared" ref="K71:L71" si="139">log(A71)</f>
        <v>6.255630718</v>
      </c>
      <c r="L71" s="16">
        <f t="shared" si="139"/>
        <v>5.52886295</v>
      </c>
      <c r="M71" s="4" t="s">
        <v>998</v>
      </c>
      <c r="N71" s="1">
        <v>10.0</v>
      </c>
      <c r="O71" s="4">
        <v>2000.0</v>
      </c>
      <c r="P71" s="16">
        <f t="shared" ref="P71:S71" si="140">log(F71)</f>
        <v>11.67061219</v>
      </c>
      <c r="Q71" s="16">
        <f t="shared" si="140"/>
        <v>13.01082323</v>
      </c>
      <c r="R71" s="16">
        <f t="shared" si="140"/>
        <v>1.916204074</v>
      </c>
      <c r="S71" s="16">
        <f t="shared" si="140"/>
        <v>0.3749207207</v>
      </c>
    </row>
    <row r="72">
      <c r="A72" s="12">
        <v>1931291.39</v>
      </c>
      <c r="B72" s="12">
        <v>1729038.34</v>
      </c>
      <c r="C72" s="1" t="s">
        <v>989</v>
      </c>
      <c r="D72" s="1">
        <v>1.0</v>
      </c>
      <c r="E72" s="4">
        <v>2001.0</v>
      </c>
      <c r="F72" s="13">
        <v>4.8544101453863824E11</v>
      </c>
      <c r="G72" s="12">
        <v>1.0581821399E13</v>
      </c>
      <c r="H72" s="14">
        <v>81.60887788711395</v>
      </c>
      <c r="I72" s="15">
        <v>0.983002070720581</v>
      </c>
      <c r="K72" s="16">
        <f t="shared" ref="K72:L72" si="141">log(A72)</f>
        <v>6.285847804</v>
      </c>
      <c r="L72" s="16">
        <f t="shared" si="141"/>
        <v>6.237804624</v>
      </c>
      <c r="M72" s="1" t="s">
        <v>989</v>
      </c>
      <c r="N72" s="1">
        <v>1.0</v>
      </c>
      <c r="O72" s="4">
        <v>2001.0</v>
      </c>
      <c r="P72" s="16">
        <f t="shared" ref="P72:S72" si="142">log(F72)</f>
        <v>11.68613647</v>
      </c>
      <c r="Q72" s="16">
        <f t="shared" si="142"/>
        <v>13.02456043</v>
      </c>
      <c r="R72" s="16">
        <f t="shared" si="142"/>
        <v>1.911737406</v>
      </c>
      <c r="S72" s="16">
        <f t="shared" si="142"/>
        <v>-0.007445567314</v>
      </c>
    </row>
    <row r="73">
      <c r="A73" s="12">
        <v>68501.85</v>
      </c>
      <c r="B73" s="12">
        <v>498850.55</v>
      </c>
      <c r="C73" s="1" t="s">
        <v>990</v>
      </c>
      <c r="D73" s="1">
        <v>2.0</v>
      </c>
      <c r="E73" s="4">
        <v>2001.0</v>
      </c>
      <c r="F73" s="13">
        <v>4.8544101453863824E11</v>
      </c>
      <c r="G73" s="12">
        <v>1.0581821399E13</v>
      </c>
      <c r="H73" s="14">
        <v>81.60887788711395</v>
      </c>
      <c r="I73" s="15">
        <v>0.983002070720581</v>
      </c>
      <c r="K73" s="16">
        <f t="shared" ref="K73:L73" si="143">log(A73)</f>
        <v>4.8357023</v>
      </c>
      <c r="L73" s="16">
        <f t="shared" si="143"/>
        <v>5.697970455</v>
      </c>
      <c r="M73" s="1" t="s">
        <v>990</v>
      </c>
      <c r="N73" s="1">
        <v>2.0</v>
      </c>
      <c r="O73" s="4">
        <v>2001.0</v>
      </c>
      <c r="P73" s="16">
        <f t="shared" ref="P73:S73" si="144">log(F73)</f>
        <v>11.68613647</v>
      </c>
      <c r="Q73" s="16">
        <f t="shared" si="144"/>
        <v>13.02456043</v>
      </c>
      <c r="R73" s="16">
        <f t="shared" si="144"/>
        <v>1.911737406</v>
      </c>
      <c r="S73" s="16">
        <f t="shared" si="144"/>
        <v>-0.007445567314</v>
      </c>
    </row>
    <row r="74">
      <c r="A74" s="12">
        <v>426765.4</v>
      </c>
      <c r="B74" s="12">
        <v>905254.52</v>
      </c>
      <c r="C74" s="1" t="s">
        <v>991</v>
      </c>
      <c r="D74" s="1">
        <v>3.0</v>
      </c>
      <c r="E74" s="4">
        <v>2001.0</v>
      </c>
      <c r="F74" s="13">
        <v>4.8544101453863824E11</v>
      </c>
      <c r="G74" s="12">
        <v>1.0581821399E13</v>
      </c>
      <c r="H74" s="14">
        <v>81.60887788711395</v>
      </c>
      <c r="I74" s="15">
        <v>0.983002070720581</v>
      </c>
      <c r="K74" s="16">
        <f t="shared" ref="K74:L74" si="145">log(A74)</f>
        <v>5.630189202</v>
      </c>
      <c r="L74" s="16">
        <f t="shared" si="145"/>
        <v>5.956770702</v>
      </c>
      <c r="M74" s="1" t="s">
        <v>991</v>
      </c>
      <c r="N74" s="1">
        <v>3.0</v>
      </c>
      <c r="O74" s="4">
        <v>2001.0</v>
      </c>
      <c r="P74" s="16">
        <f t="shared" ref="P74:S74" si="146">log(F74)</f>
        <v>11.68613647</v>
      </c>
      <c r="Q74" s="16">
        <f t="shared" si="146"/>
        <v>13.02456043</v>
      </c>
      <c r="R74" s="16">
        <f t="shared" si="146"/>
        <v>1.911737406</v>
      </c>
      <c r="S74" s="16">
        <f t="shared" si="146"/>
        <v>-0.007445567314</v>
      </c>
    </row>
    <row r="75">
      <c r="A75" s="12">
        <v>31356.83</v>
      </c>
      <c r="B75" s="12">
        <v>444597.97</v>
      </c>
      <c r="C75" s="1" t="s">
        <v>992</v>
      </c>
      <c r="D75" s="1">
        <v>4.0</v>
      </c>
      <c r="E75" s="4">
        <v>2001.0</v>
      </c>
      <c r="F75" s="13">
        <v>4.8544101453863824E11</v>
      </c>
      <c r="G75" s="12">
        <v>1.0581821399E13</v>
      </c>
      <c r="H75" s="14">
        <v>81.60887788711395</v>
      </c>
      <c r="I75" s="15">
        <v>0.983002070720581</v>
      </c>
      <c r="K75" s="16">
        <f t="shared" ref="K75:L75" si="147">log(A75)</f>
        <v>4.496332151</v>
      </c>
      <c r="L75" s="16">
        <f t="shared" si="147"/>
        <v>5.647967475</v>
      </c>
      <c r="M75" s="1" t="s">
        <v>992</v>
      </c>
      <c r="N75" s="1">
        <v>4.0</v>
      </c>
      <c r="O75" s="4">
        <v>2001.0</v>
      </c>
      <c r="P75" s="16">
        <f t="shared" ref="P75:S75" si="148">log(F75)</f>
        <v>11.68613647</v>
      </c>
      <c r="Q75" s="16">
        <f t="shared" si="148"/>
        <v>13.02456043</v>
      </c>
      <c r="R75" s="16">
        <f t="shared" si="148"/>
        <v>1.911737406</v>
      </c>
      <c r="S75" s="16">
        <f t="shared" si="148"/>
        <v>-0.007445567314</v>
      </c>
    </row>
    <row r="76">
      <c r="A76" s="12">
        <v>6528517.63</v>
      </c>
      <c r="B76" s="12">
        <v>436854.8</v>
      </c>
      <c r="C76" s="4" t="s">
        <v>993</v>
      </c>
      <c r="D76" s="1">
        <v>5.0</v>
      </c>
      <c r="E76" s="4">
        <v>2001.0</v>
      </c>
      <c r="F76" s="13">
        <v>4.8544101453863824E11</v>
      </c>
      <c r="G76" s="12">
        <v>1.0581821399E13</v>
      </c>
      <c r="H76" s="14">
        <v>81.60887788711395</v>
      </c>
      <c r="I76" s="15">
        <v>0.983002070720581</v>
      </c>
      <c r="K76" s="16">
        <f t="shared" ref="K76:L76" si="149">log(A76)</f>
        <v>6.814814581</v>
      </c>
      <c r="L76" s="16">
        <f t="shared" si="149"/>
        <v>5.640337112</v>
      </c>
      <c r="M76" s="4" t="s">
        <v>993</v>
      </c>
      <c r="N76" s="1">
        <v>5.0</v>
      </c>
      <c r="O76" s="4">
        <v>2001.0</v>
      </c>
      <c r="P76" s="16">
        <f t="shared" ref="P76:S76" si="150">log(F76)</f>
        <v>11.68613647</v>
      </c>
      <c r="Q76" s="16">
        <f t="shared" si="150"/>
        <v>13.02456043</v>
      </c>
      <c r="R76" s="16">
        <f t="shared" si="150"/>
        <v>1.911737406</v>
      </c>
      <c r="S76" s="16">
        <f t="shared" si="150"/>
        <v>-0.007445567314</v>
      </c>
    </row>
    <row r="77">
      <c r="A77" s="12">
        <v>390488.58</v>
      </c>
      <c r="B77" s="12">
        <v>84747.94</v>
      </c>
      <c r="C77" s="4" t="s">
        <v>994</v>
      </c>
      <c r="D77" s="1">
        <v>6.0</v>
      </c>
      <c r="E77" s="4">
        <v>2001.0</v>
      </c>
      <c r="F77" s="13">
        <v>4.8544101453863824E11</v>
      </c>
      <c r="G77" s="12">
        <v>1.0581821399E13</v>
      </c>
      <c r="H77" s="14">
        <v>81.60887788711395</v>
      </c>
      <c r="I77" s="15">
        <v>0.983002070720581</v>
      </c>
      <c r="K77" s="16">
        <f t="shared" ref="K77:L77" si="151">log(A77)</f>
        <v>5.591608337</v>
      </c>
      <c r="L77" s="16">
        <f t="shared" si="151"/>
        <v>4.92812915</v>
      </c>
      <c r="M77" s="4" t="s">
        <v>994</v>
      </c>
      <c r="N77" s="1">
        <v>6.0</v>
      </c>
      <c r="O77" s="4">
        <v>2001.0</v>
      </c>
      <c r="P77" s="16">
        <f t="shared" ref="P77:S77" si="152">log(F77)</f>
        <v>11.68613647</v>
      </c>
      <c r="Q77" s="16">
        <f t="shared" si="152"/>
        <v>13.02456043</v>
      </c>
      <c r="R77" s="16">
        <f t="shared" si="152"/>
        <v>1.911737406</v>
      </c>
      <c r="S77" s="16">
        <f t="shared" si="152"/>
        <v>-0.007445567314</v>
      </c>
    </row>
    <row r="78">
      <c r="A78" s="12">
        <v>3164788.28</v>
      </c>
      <c r="B78" s="12">
        <v>1261519.2</v>
      </c>
      <c r="C78" s="1" t="s">
        <v>995</v>
      </c>
      <c r="D78" s="1">
        <v>7.0</v>
      </c>
      <c r="E78" s="4">
        <v>2001.0</v>
      </c>
      <c r="F78" s="13">
        <v>4.8544101453863824E11</v>
      </c>
      <c r="G78" s="12">
        <v>1.0581821399E13</v>
      </c>
      <c r="H78" s="14">
        <v>81.60887788711395</v>
      </c>
      <c r="I78" s="15">
        <v>0.983002070720581</v>
      </c>
      <c r="K78" s="16">
        <f t="shared" ref="K78:L78" si="153">log(A78)</f>
        <v>6.500344662</v>
      </c>
      <c r="L78" s="16">
        <f t="shared" si="153"/>
        <v>6.100893865</v>
      </c>
      <c r="M78" s="1" t="s">
        <v>995</v>
      </c>
      <c r="N78" s="1">
        <v>7.0</v>
      </c>
      <c r="O78" s="4">
        <v>2001.0</v>
      </c>
      <c r="P78" s="16">
        <f t="shared" ref="P78:S78" si="154">log(F78)</f>
        <v>11.68613647</v>
      </c>
      <c r="Q78" s="16">
        <f t="shared" si="154"/>
        <v>13.02456043</v>
      </c>
      <c r="R78" s="16">
        <f t="shared" si="154"/>
        <v>1.911737406</v>
      </c>
      <c r="S78" s="16">
        <f t="shared" si="154"/>
        <v>-0.007445567314</v>
      </c>
    </row>
    <row r="79">
      <c r="A79" s="12">
        <v>2344075.48</v>
      </c>
      <c r="B79" s="12">
        <v>160082.99</v>
      </c>
      <c r="C79" s="4" t="s">
        <v>996</v>
      </c>
      <c r="D79" s="1">
        <v>8.0</v>
      </c>
      <c r="E79" s="4">
        <v>2001.0</v>
      </c>
      <c r="F79" s="13">
        <v>4.8544101453863824E11</v>
      </c>
      <c r="G79" s="12">
        <v>1.0581821399E13</v>
      </c>
      <c r="H79" s="14">
        <v>81.60887788711395</v>
      </c>
      <c r="I79" s="15">
        <v>0.983002070720581</v>
      </c>
      <c r="K79" s="16">
        <f t="shared" ref="K79:L79" si="155">log(A79)</f>
        <v>6.369971592</v>
      </c>
      <c r="L79" s="16">
        <f t="shared" si="155"/>
        <v>5.204345187</v>
      </c>
      <c r="M79" s="4" t="s">
        <v>996</v>
      </c>
      <c r="N79" s="1">
        <v>8.0</v>
      </c>
      <c r="O79" s="4">
        <v>2001.0</v>
      </c>
      <c r="P79" s="16">
        <f t="shared" ref="P79:S79" si="156">log(F79)</f>
        <v>11.68613647</v>
      </c>
      <c r="Q79" s="16">
        <f t="shared" si="156"/>
        <v>13.02456043</v>
      </c>
      <c r="R79" s="16">
        <f t="shared" si="156"/>
        <v>1.911737406</v>
      </c>
      <c r="S79" s="16">
        <f t="shared" si="156"/>
        <v>-0.007445567314</v>
      </c>
    </row>
    <row r="80">
      <c r="A80" s="12">
        <v>524175.91</v>
      </c>
      <c r="B80" s="12">
        <v>91278.6</v>
      </c>
      <c r="C80" s="1" t="s">
        <v>997</v>
      </c>
      <c r="D80" s="1">
        <v>9.0</v>
      </c>
      <c r="E80" s="4">
        <v>2001.0</v>
      </c>
      <c r="F80" s="13">
        <v>4.8544101453863824E11</v>
      </c>
      <c r="G80" s="12">
        <v>1.0581821399E13</v>
      </c>
      <c r="H80" s="14">
        <v>81.60887788711395</v>
      </c>
      <c r="I80" s="15">
        <v>0.983002070720581</v>
      </c>
      <c r="K80" s="16">
        <f t="shared" ref="K80:L80" si="157">log(A80)</f>
        <v>5.719477058</v>
      </c>
      <c r="L80" s="16">
        <f t="shared" si="157"/>
        <v>4.96036897</v>
      </c>
      <c r="M80" s="1" t="s">
        <v>997</v>
      </c>
      <c r="N80" s="1">
        <v>9.0</v>
      </c>
      <c r="O80" s="4">
        <v>2001.0</v>
      </c>
      <c r="P80" s="16">
        <f t="shared" ref="P80:S80" si="158">log(F80)</f>
        <v>11.68613647</v>
      </c>
      <c r="Q80" s="16">
        <f t="shared" si="158"/>
        <v>13.02456043</v>
      </c>
      <c r="R80" s="16">
        <f t="shared" si="158"/>
        <v>1.911737406</v>
      </c>
      <c r="S80" s="16">
        <f t="shared" si="158"/>
        <v>-0.007445567314</v>
      </c>
    </row>
    <row r="81">
      <c r="A81" s="12">
        <v>141407.66</v>
      </c>
      <c r="B81" s="12">
        <v>413828.35</v>
      </c>
      <c r="C81" s="4" t="s">
        <v>998</v>
      </c>
      <c r="D81" s="1">
        <v>10.0</v>
      </c>
      <c r="E81" s="4">
        <v>2001.0</v>
      </c>
      <c r="F81" s="13">
        <v>4.8544101453863824E11</v>
      </c>
      <c r="G81" s="12">
        <v>1.0581821399E13</v>
      </c>
      <c r="H81" s="14">
        <v>81.60887788711395</v>
      </c>
      <c r="I81" s="15">
        <v>0.983002070720581</v>
      </c>
      <c r="K81" s="16">
        <f t="shared" ref="K81:L81" si="159">log(A81)</f>
        <v>5.150472936</v>
      </c>
      <c r="L81" s="16">
        <f t="shared" si="159"/>
        <v>5.616820239</v>
      </c>
      <c r="M81" s="4" t="s">
        <v>998</v>
      </c>
      <c r="N81" s="1">
        <v>10.0</v>
      </c>
      <c r="O81" s="4">
        <v>2001.0</v>
      </c>
      <c r="P81" s="16">
        <f t="shared" ref="P81:S81" si="160">log(F81)</f>
        <v>11.68613647</v>
      </c>
      <c r="Q81" s="16">
        <f t="shared" si="160"/>
        <v>13.02456043</v>
      </c>
      <c r="R81" s="16">
        <f t="shared" si="160"/>
        <v>1.911737406</v>
      </c>
      <c r="S81" s="16">
        <f t="shared" si="160"/>
        <v>-0.007445567314</v>
      </c>
    </row>
    <row r="82">
      <c r="A82" s="12">
        <v>315123.69</v>
      </c>
      <c r="B82" s="12">
        <v>1896704.04</v>
      </c>
      <c r="C82" s="1" t="s">
        <v>989</v>
      </c>
      <c r="D82" s="1">
        <v>1.0</v>
      </c>
      <c r="E82" s="4">
        <v>2002.0</v>
      </c>
      <c r="F82" s="13">
        <v>5.149379488700804E11</v>
      </c>
      <c r="G82" s="12">
        <v>1.0936419054E13</v>
      </c>
      <c r="H82" s="14">
        <v>81.8841170984276</v>
      </c>
      <c r="I82" s="15">
        <v>0.4893855916907746</v>
      </c>
      <c r="K82" s="16">
        <f t="shared" ref="K82:L82" si="161">log(A82)</f>
        <v>5.498481053</v>
      </c>
      <c r="L82" s="16">
        <f t="shared" si="161"/>
        <v>6.277999569</v>
      </c>
      <c r="M82" s="1" t="s">
        <v>989</v>
      </c>
      <c r="N82" s="1">
        <v>1.0</v>
      </c>
      <c r="O82" s="4">
        <v>2002.0</v>
      </c>
      <c r="P82" s="16">
        <f t="shared" ref="P82:S82" si="162">log(F82)</f>
        <v>11.7117549</v>
      </c>
      <c r="Q82" s="16">
        <f t="shared" si="162"/>
        <v>13.03887514</v>
      </c>
      <c r="R82" s="16">
        <f t="shared" si="162"/>
        <v>1.913199671</v>
      </c>
      <c r="S82" s="16">
        <f t="shared" si="162"/>
        <v>-0.3103488211</v>
      </c>
    </row>
    <row r="83">
      <c r="A83" s="12">
        <v>54935.23</v>
      </c>
      <c r="B83" s="12">
        <v>706547.79</v>
      </c>
      <c r="C83" s="1" t="s">
        <v>990</v>
      </c>
      <c r="D83" s="1">
        <v>2.0</v>
      </c>
      <c r="E83" s="4">
        <v>2002.0</v>
      </c>
      <c r="F83" s="13">
        <v>5.149379488700804E11</v>
      </c>
      <c r="G83" s="12">
        <v>1.0936419054E13</v>
      </c>
      <c r="H83" s="14">
        <v>81.8841170984276</v>
      </c>
      <c r="I83" s="15">
        <v>0.4893855916907746</v>
      </c>
      <c r="K83" s="16">
        <f t="shared" ref="K83:L83" si="163">log(A83)</f>
        <v>4.739850947</v>
      </c>
      <c r="L83" s="16">
        <f t="shared" si="163"/>
        <v>5.849141542</v>
      </c>
      <c r="M83" s="1" t="s">
        <v>990</v>
      </c>
      <c r="N83" s="1">
        <v>2.0</v>
      </c>
      <c r="O83" s="4">
        <v>2002.0</v>
      </c>
      <c r="P83" s="16">
        <f t="shared" ref="P83:S83" si="164">log(F83)</f>
        <v>11.7117549</v>
      </c>
      <c r="Q83" s="16">
        <f t="shared" si="164"/>
        <v>13.03887514</v>
      </c>
      <c r="R83" s="16">
        <f t="shared" si="164"/>
        <v>1.913199671</v>
      </c>
      <c r="S83" s="16">
        <f t="shared" si="164"/>
        <v>-0.3103488211</v>
      </c>
    </row>
    <row r="84">
      <c r="A84" s="12">
        <v>104197.4</v>
      </c>
      <c r="B84" s="12">
        <v>1028673.52</v>
      </c>
      <c r="C84" s="1" t="s">
        <v>991</v>
      </c>
      <c r="D84" s="1">
        <v>3.0</v>
      </c>
      <c r="E84" s="4">
        <v>2002.0</v>
      </c>
      <c r="F84" s="13">
        <v>5.149379488700804E11</v>
      </c>
      <c r="G84" s="12">
        <v>1.0936419054E13</v>
      </c>
      <c r="H84" s="14">
        <v>81.8841170984276</v>
      </c>
      <c r="I84" s="15">
        <v>0.4893855916907746</v>
      </c>
      <c r="K84" s="16">
        <f t="shared" ref="K84:L84" si="165">log(A84)</f>
        <v>5.017856882</v>
      </c>
      <c r="L84" s="16">
        <f t="shared" si="165"/>
        <v>6.01227756</v>
      </c>
      <c r="M84" s="1" t="s">
        <v>991</v>
      </c>
      <c r="N84" s="1">
        <v>3.0</v>
      </c>
      <c r="O84" s="4">
        <v>2002.0</v>
      </c>
      <c r="P84" s="16">
        <f t="shared" ref="P84:S84" si="166">log(F84)</f>
        <v>11.7117549</v>
      </c>
      <c r="Q84" s="16">
        <f t="shared" si="166"/>
        <v>13.03887514</v>
      </c>
      <c r="R84" s="16">
        <f t="shared" si="166"/>
        <v>1.913199671</v>
      </c>
      <c r="S84" s="16">
        <f t="shared" si="166"/>
        <v>-0.3103488211</v>
      </c>
    </row>
    <row r="85">
      <c r="A85" s="12">
        <v>56506.14</v>
      </c>
      <c r="B85" s="12">
        <v>348991.18</v>
      </c>
      <c r="C85" s="1" t="s">
        <v>992</v>
      </c>
      <c r="D85" s="1">
        <v>4.0</v>
      </c>
      <c r="E85" s="4">
        <v>2002.0</v>
      </c>
      <c r="F85" s="13">
        <v>5.149379488700804E11</v>
      </c>
      <c r="G85" s="12">
        <v>1.0936419054E13</v>
      </c>
      <c r="H85" s="14">
        <v>81.8841170984276</v>
      </c>
      <c r="I85" s="15">
        <v>0.4893855916907746</v>
      </c>
      <c r="K85" s="16">
        <f t="shared" ref="K85:L85" si="167">log(A85)</f>
        <v>4.752095641</v>
      </c>
      <c r="L85" s="16">
        <f t="shared" si="167"/>
        <v>5.542814451</v>
      </c>
      <c r="M85" s="1" t="s">
        <v>992</v>
      </c>
      <c r="N85" s="1">
        <v>4.0</v>
      </c>
      <c r="O85" s="4">
        <v>2002.0</v>
      </c>
      <c r="P85" s="16">
        <f t="shared" ref="P85:S85" si="168">log(F85)</f>
        <v>11.7117549</v>
      </c>
      <c r="Q85" s="16">
        <f t="shared" si="168"/>
        <v>13.03887514</v>
      </c>
      <c r="R85" s="16">
        <f t="shared" si="168"/>
        <v>1.913199671</v>
      </c>
      <c r="S85" s="16">
        <f t="shared" si="168"/>
        <v>-0.3103488211</v>
      </c>
    </row>
    <row r="86">
      <c r="A86" s="12">
        <v>225987.34</v>
      </c>
      <c r="B86" s="12">
        <v>662802.0</v>
      </c>
      <c r="C86" s="4" t="s">
        <v>993</v>
      </c>
      <c r="D86" s="1">
        <v>5.0</v>
      </c>
      <c r="E86" s="4">
        <v>2002.0</v>
      </c>
      <c r="F86" s="13">
        <v>5.149379488700804E11</v>
      </c>
      <c r="G86" s="12">
        <v>1.0936419054E13</v>
      </c>
      <c r="H86" s="14">
        <v>81.8841170984276</v>
      </c>
      <c r="I86" s="15">
        <v>0.4893855916907746</v>
      </c>
      <c r="K86" s="16">
        <f t="shared" ref="K86:L86" si="169">log(A86)</f>
        <v>5.35408411</v>
      </c>
      <c r="L86" s="16">
        <f t="shared" si="169"/>
        <v>5.82138381</v>
      </c>
      <c r="M86" s="4" t="s">
        <v>993</v>
      </c>
      <c r="N86" s="1">
        <v>5.0</v>
      </c>
      <c r="O86" s="4">
        <v>2002.0</v>
      </c>
      <c r="P86" s="16">
        <f t="shared" ref="P86:S86" si="170">log(F86)</f>
        <v>11.7117549</v>
      </c>
      <c r="Q86" s="16">
        <f t="shared" si="170"/>
        <v>13.03887514</v>
      </c>
      <c r="R86" s="16">
        <f t="shared" si="170"/>
        <v>1.913199671</v>
      </c>
      <c r="S86" s="16">
        <f t="shared" si="170"/>
        <v>-0.3103488211</v>
      </c>
    </row>
    <row r="87">
      <c r="A87" s="12">
        <v>313050.21</v>
      </c>
      <c r="B87" s="12">
        <v>54173.7</v>
      </c>
      <c r="C87" s="4" t="s">
        <v>994</v>
      </c>
      <c r="D87" s="1">
        <v>6.0</v>
      </c>
      <c r="E87" s="4">
        <v>2002.0</v>
      </c>
      <c r="F87" s="13">
        <v>5.149379488700804E11</v>
      </c>
      <c r="G87" s="12">
        <v>1.0936419054E13</v>
      </c>
      <c r="H87" s="14">
        <v>81.8841170984276</v>
      </c>
      <c r="I87" s="15">
        <v>0.4893855916907746</v>
      </c>
      <c r="K87" s="16">
        <f t="shared" ref="K87:L87" si="171">log(A87)</f>
        <v>5.495613999</v>
      </c>
      <c r="L87" s="16">
        <f t="shared" si="171"/>
        <v>4.733788498</v>
      </c>
      <c r="M87" s="4" t="s">
        <v>994</v>
      </c>
      <c r="N87" s="1">
        <v>6.0</v>
      </c>
      <c r="O87" s="4">
        <v>2002.0</v>
      </c>
      <c r="P87" s="16">
        <f t="shared" ref="P87:S87" si="172">log(F87)</f>
        <v>11.7117549</v>
      </c>
      <c r="Q87" s="16">
        <f t="shared" si="172"/>
        <v>13.03887514</v>
      </c>
      <c r="R87" s="16">
        <f t="shared" si="172"/>
        <v>1.913199671</v>
      </c>
      <c r="S87" s="16">
        <f t="shared" si="172"/>
        <v>-0.3103488211</v>
      </c>
    </row>
    <row r="88">
      <c r="A88" s="12">
        <v>406520.15</v>
      </c>
      <c r="B88" s="12">
        <v>1494898.42</v>
      </c>
      <c r="C88" s="1" t="s">
        <v>995</v>
      </c>
      <c r="D88" s="1">
        <v>7.0</v>
      </c>
      <c r="E88" s="4">
        <v>2002.0</v>
      </c>
      <c r="F88" s="13">
        <v>5.149379488700804E11</v>
      </c>
      <c r="G88" s="12">
        <v>1.0936419054E13</v>
      </c>
      <c r="H88" s="14">
        <v>81.8841170984276</v>
      </c>
      <c r="I88" s="15">
        <v>0.4893855916907746</v>
      </c>
      <c r="K88" s="16">
        <f t="shared" ref="K88:L88" si="173">log(A88)</f>
        <v>5.609082077</v>
      </c>
      <c r="L88" s="16">
        <f t="shared" si="173"/>
        <v>6.174611683</v>
      </c>
      <c r="M88" s="1" t="s">
        <v>995</v>
      </c>
      <c r="N88" s="1">
        <v>7.0</v>
      </c>
      <c r="O88" s="4">
        <v>2002.0</v>
      </c>
      <c r="P88" s="16">
        <f t="shared" ref="P88:S88" si="174">log(F88)</f>
        <v>11.7117549</v>
      </c>
      <c r="Q88" s="16">
        <f t="shared" si="174"/>
        <v>13.03887514</v>
      </c>
      <c r="R88" s="16">
        <f t="shared" si="174"/>
        <v>1.913199671</v>
      </c>
      <c r="S88" s="16">
        <f t="shared" si="174"/>
        <v>-0.3103488211</v>
      </c>
    </row>
    <row r="89">
      <c r="A89" s="12">
        <v>26597.83</v>
      </c>
      <c r="B89" s="12">
        <v>155005.18</v>
      </c>
      <c r="C89" s="4" t="s">
        <v>996</v>
      </c>
      <c r="D89" s="1">
        <v>8.0</v>
      </c>
      <c r="E89" s="4">
        <v>2002.0</v>
      </c>
      <c r="F89" s="13">
        <v>5.149379488700804E11</v>
      </c>
      <c r="G89" s="12">
        <v>1.0936419054E13</v>
      </c>
      <c r="H89" s="14">
        <v>81.8841170984276</v>
      </c>
      <c r="I89" s="15">
        <v>0.4893855916907746</v>
      </c>
      <c r="K89" s="16">
        <f t="shared" ref="K89:L89" si="175">log(A89)</f>
        <v>4.424846206</v>
      </c>
      <c r="L89" s="16">
        <f t="shared" si="175"/>
        <v>5.190346212</v>
      </c>
      <c r="M89" s="4" t="s">
        <v>996</v>
      </c>
      <c r="N89" s="1">
        <v>8.0</v>
      </c>
      <c r="O89" s="4">
        <v>2002.0</v>
      </c>
      <c r="P89" s="16">
        <f t="shared" ref="P89:S89" si="176">log(F89)</f>
        <v>11.7117549</v>
      </c>
      <c r="Q89" s="16">
        <f t="shared" si="176"/>
        <v>13.03887514</v>
      </c>
      <c r="R89" s="16">
        <f t="shared" si="176"/>
        <v>1.913199671</v>
      </c>
      <c r="S89" s="16">
        <f t="shared" si="176"/>
        <v>-0.3103488211</v>
      </c>
    </row>
    <row r="90">
      <c r="A90" s="12">
        <v>184707.89</v>
      </c>
      <c r="B90" s="12">
        <v>125436.37</v>
      </c>
      <c r="C90" s="1" t="s">
        <v>997</v>
      </c>
      <c r="D90" s="1">
        <v>9.0</v>
      </c>
      <c r="E90" s="4">
        <v>2002.0</v>
      </c>
      <c r="F90" s="13">
        <v>5.149379488700804E11</v>
      </c>
      <c r="G90" s="12">
        <v>1.0936419054E13</v>
      </c>
      <c r="H90" s="14">
        <v>81.8841170984276</v>
      </c>
      <c r="I90" s="15">
        <v>0.4893855916907746</v>
      </c>
      <c r="K90" s="16">
        <f t="shared" ref="K90:L90" si="177">log(A90)</f>
        <v>5.266485447</v>
      </c>
      <c r="L90" s="16">
        <f t="shared" si="177"/>
        <v>5.098423477</v>
      </c>
      <c r="M90" s="1" t="s">
        <v>997</v>
      </c>
      <c r="N90" s="1">
        <v>9.0</v>
      </c>
      <c r="O90" s="4">
        <v>2002.0</v>
      </c>
      <c r="P90" s="16">
        <f t="shared" ref="P90:S90" si="178">log(F90)</f>
        <v>11.7117549</v>
      </c>
      <c r="Q90" s="16">
        <f t="shared" si="178"/>
        <v>13.03887514</v>
      </c>
      <c r="R90" s="16">
        <f t="shared" si="178"/>
        <v>1.913199671</v>
      </c>
      <c r="S90" s="16">
        <f t="shared" si="178"/>
        <v>-0.3103488211</v>
      </c>
    </row>
    <row r="91">
      <c r="A91" s="12">
        <v>155188.5</v>
      </c>
      <c r="B91" s="12">
        <v>367120.64</v>
      </c>
      <c r="C91" s="4" t="s">
        <v>998</v>
      </c>
      <c r="D91" s="1">
        <v>10.0</v>
      </c>
      <c r="E91" s="4">
        <v>2002.0</v>
      </c>
      <c r="F91" s="13">
        <v>5.149379488700804E11</v>
      </c>
      <c r="G91" s="12">
        <v>1.0936419054E13</v>
      </c>
      <c r="H91" s="14">
        <v>81.8841170984276</v>
      </c>
      <c r="I91" s="15">
        <v>0.4893855916907746</v>
      </c>
      <c r="K91" s="16">
        <f t="shared" ref="K91:L91" si="179">log(A91)</f>
        <v>5.190859535</v>
      </c>
      <c r="L91" s="16">
        <f t="shared" si="179"/>
        <v>5.564808802</v>
      </c>
      <c r="M91" s="4" t="s">
        <v>998</v>
      </c>
      <c r="N91" s="1">
        <v>10.0</v>
      </c>
      <c r="O91" s="4">
        <v>2002.0</v>
      </c>
      <c r="P91" s="16">
        <f t="shared" ref="P91:S91" si="180">log(F91)</f>
        <v>11.7117549</v>
      </c>
      <c r="Q91" s="16">
        <f t="shared" si="180"/>
        <v>13.03887514</v>
      </c>
      <c r="R91" s="16">
        <f t="shared" si="180"/>
        <v>1.913199671</v>
      </c>
      <c r="S91" s="16">
        <f t="shared" si="180"/>
        <v>-0.3103488211</v>
      </c>
    </row>
    <row r="92">
      <c r="A92" s="12">
        <v>1859183.45</v>
      </c>
      <c r="B92" s="12">
        <v>2120499.18</v>
      </c>
      <c r="C92" s="1" t="s">
        <v>989</v>
      </c>
      <c r="D92" s="1">
        <v>1.0</v>
      </c>
      <c r="E92" s="4">
        <v>2003.0</v>
      </c>
      <c r="F92" s="13">
        <v>6.07699285433872E11</v>
      </c>
      <c r="G92" s="12">
        <v>1.1458243878E13</v>
      </c>
      <c r="H92" s="14">
        <v>77.3119385843006</v>
      </c>
      <c r="I92" s="15">
        <v>1.5646672391474437</v>
      </c>
      <c r="K92" s="16">
        <f t="shared" ref="K92:L92" si="181">log(A92)</f>
        <v>6.269322245</v>
      </c>
      <c r="L92" s="16">
        <f t="shared" si="181"/>
        <v>6.326438109</v>
      </c>
      <c r="M92" s="1" t="s">
        <v>989</v>
      </c>
      <c r="N92" s="1">
        <v>1.0</v>
      </c>
      <c r="O92" s="4">
        <v>2003.0</v>
      </c>
      <c r="P92" s="16">
        <f t="shared" ref="P92:S92" si="182">log(F92)</f>
        <v>11.78368873</v>
      </c>
      <c r="Q92" s="16">
        <f t="shared" si="182"/>
        <v>13.05911806</v>
      </c>
      <c r="R92" s="16">
        <f t="shared" si="182"/>
        <v>1.888246563</v>
      </c>
      <c r="S92" s="16">
        <f t="shared" si="182"/>
        <v>0.1944219894</v>
      </c>
    </row>
    <row r="93">
      <c r="A93" s="12">
        <v>2049220.24</v>
      </c>
      <c r="B93" s="12">
        <v>1004396.15</v>
      </c>
      <c r="C93" s="1" t="s">
        <v>990</v>
      </c>
      <c r="D93" s="1">
        <v>2.0</v>
      </c>
      <c r="E93" s="4">
        <v>2003.0</v>
      </c>
      <c r="F93" s="13">
        <v>6.07699285433872E11</v>
      </c>
      <c r="G93" s="12">
        <v>1.1458243878E13</v>
      </c>
      <c r="H93" s="14">
        <v>77.3119385843006</v>
      </c>
      <c r="I93" s="15">
        <v>1.5646672391474437</v>
      </c>
      <c r="K93" s="16">
        <f t="shared" ref="K93:L93" si="183">log(A93)</f>
        <v>6.311588637</v>
      </c>
      <c r="L93" s="16">
        <f t="shared" si="183"/>
        <v>6.001905039</v>
      </c>
      <c r="M93" s="1" t="s">
        <v>990</v>
      </c>
      <c r="N93" s="1">
        <v>2.0</v>
      </c>
      <c r="O93" s="4">
        <v>2003.0</v>
      </c>
      <c r="P93" s="16">
        <f t="shared" ref="P93:S93" si="184">log(F93)</f>
        <v>11.78368873</v>
      </c>
      <c r="Q93" s="16">
        <f t="shared" si="184"/>
        <v>13.05911806</v>
      </c>
      <c r="R93" s="16">
        <f t="shared" si="184"/>
        <v>1.888246563</v>
      </c>
      <c r="S93" s="16">
        <f t="shared" si="184"/>
        <v>0.1944219894</v>
      </c>
    </row>
    <row r="94">
      <c r="A94" s="12">
        <v>82656.35</v>
      </c>
      <c r="B94" s="12">
        <v>1181866.97</v>
      </c>
      <c r="C94" s="1" t="s">
        <v>991</v>
      </c>
      <c r="D94" s="1">
        <v>3.0</v>
      </c>
      <c r="E94" s="4">
        <v>2003.0</v>
      </c>
      <c r="F94" s="13">
        <v>6.07699285433872E11</v>
      </c>
      <c r="G94" s="12">
        <v>1.1458243878E13</v>
      </c>
      <c r="H94" s="14">
        <v>77.3119385843006</v>
      </c>
      <c r="I94" s="15">
        <v>1.5646672391474437</v>
      </c>
      <c r="K94" s="16">
        <f t="shared" ref="K94:L94" si="185">log(A94)</f>
        <v>4.917276223</v>
      </c>
      <c r="L94" s="16">
        <f t="shared" si="185"/>
        <v>6.072568595</v>
      </c>
      <c r="M94" s="1" t="s">
        <v>991</v>
      </c>
      <c r="N94" s="1">
        <v>3.0</v>
      </c>
      <c r="O94" s="4">
        <v>2003.0</v>
      </c>
      <c r="P94" s="16">
        <f t="shared" ref="P94:S94" si="186">log(F94)</f>
        <v>11.78368873</v>
      </c>
      <c r="Q94" s="16">
        <f t="shared" si="186"/>
        <v>13.05911806</v>
      </c>
      <c r="R94" s="16">
        <f t="shared" si="186"/>
        <v>1.888246563</v>
      </c>
      <c r="S94" s="16">
        <f t="shared" si="186"/>
        <v>0.1944219894</v>
      </c>
    </row>
    <row r="95">
      <c r="A95" s="12">
        <v>522341.03</v>
      </c>
      <c r="B95" s="12">
        <v>468637.22</v>
      </c>
      <c r="C95" s="1" t="s">
        <v>992</v>
      </c>
      <c r="D95" s="1">
        <v>4.0</v>
      </c>
      <c r="E95" s="4">
        <v>2003.0</v>
      </c>
      <c r="F95" s="13">
        <v>6.07699285433872E11</v>
      </c>
      <c r="G95" s="12">
        <v>1.1458243878E13</v>
      </c>
      <c r="H95" s="14">
        <v>77.3119385843006</v>
      </c>
      <c r="I95" s="15">
        <v>1.5646672391474437</v>
      </c>
      <c r="K95" s="16">
        <f t="shared" ref="K95:L95" si="187">log(A95)</f>
        <v>5.717954141</v>
      </c>
      <c r="L95" s="16">
        <f t="shared" si="187"/>
        <v>5.670836778</v>
      </c>
      <c r="M95" s="1" t="s">
        <v>992</v>
      </c>
      <c r="N95" s="1">
        <v>4.0</v>
      </c>
      <c r="O95" s="4">
        <v>2003.0</v>
      </c>
      <c r="P95" s="16">
        <f t="shared" ref="P95:S95" si="188">log(F95)</f>
        <v>11.78368873</v>
      </c>
      <c r="Q95" s="16">
        <f t="shared" si="188"/>
        <v>13.05911806</v>
      </c>
      <c r="R95" s="16">
        <f t="shared" si="188"/>
        <v>1.888246563</v>
      </c>
      <c r="S95" s="16">
        <f t="shared" si="188"/>
        <v>0.1944219894</v>
      </c>
    </row>
    <row r="96">
      <c r="A96" s="12">
        <v>30894.29</v>
      </c>
      <c r="B96" s="12">
        <v>922187.08</v>
      </c>
      <c r="C96" s="4" t="s">
        <v>993</v>
      </c>
      <c r="D96" s="1">
        <v>5.0</v>
      </c>
      <c r="E96" s="4">
        <v>2003.0</v>
      </c>
      <c r="F96" s="13">
        <v>6.07699285433872E11</v>
      </c>
      <c r="G96" s="12">
        <v>1.1458243878E13</v>
      </c>
      <c r="H96" s="14">
        <v>77.3119385843006</v>
      </c>
      <c r="I96" s="15">
        <v>1.5646672391474437</v>
      </c>
      <c r="K96" s="16">
        <f t="shared" ref="K96:L96" si="189">log(A96)</f>
        <v>4.489878219</v>
      </c>
      <c r="L96" s="16">
        <f t="shared" si="189"/>
        <v>5.964819033</v>
      </c>
      <c r="M96" s="4" t="s">
        <v>993</v>
      </c>
      <c r="N96" s="1">
        <v>5.0</v>
      </c>
      <c r="O96" s="4">
        <v>2003.0</v>
      </c>
      <c r="P96" s="16">
        <f t="shared" ref="P96:S96" si="190">log(F96)</f>
        <v>11.78368873</v>
      </c>
      <c r="Q96" s="16">
        <f t="shared" si="190"/>
        <v>13.05911806</v>
      </c>
      <c r="R96" s="16">
        <f t="shared" si="190"/>
        <v>1.888246563</v>
      </c>
      <c r="S96" s="16">
        <f t="shared" si="190"/>
        <v>0.1944219894</v>
      </c>
    </row>
    <row r="97">
      <c r="A97" s="12">
        <v>7711805.44</v>
      </c>
      <c r="B97" s="12">
        <v>134289.38</v>
      </c>
      <c r="C97" s="4" t="s">
        <v>994</v>
      </c>
      <c r="D97" s="1">
        <v>6.0</v>
      </c>
      <c r="E97" s="4">
        <v>2003.0</v>
      </c>
      <c r="F97" s="13">
        <v>6.07699285433872E11</v>
      </c>
      <c r="G97" s="12">
        <v>1.1458243878E13</v>
      </c>
      <c r="H97" s="14">
        <v>77.3119385843006</v>
      </c>
      <c r="I97" s="15">
        <v>1.5646672391474437</v>
      </c>
      <c r="K97" s="16">
        <f t="shared" ref="K97:L97" si="191">log(A97)</f>
        <v>6.887156064</v>
      </c>
      <c r="L97" s="16">
        <f t="shared" si="191"/>
        <v>5.128041669</v>
      </c>
      <c r="M97" s="4" t="s">
        <v>994</v>
      </c>
      <c r="N97" s="1">
        <v>6.0</v>
      </c>
      <c r="O97" s="4">
        <v>2003.0</v>
      </c>
      <c r="P97" s="16">
        <f t="shared" ref="P97:S97" si="192">log(F97)</f>
        <v>11.78368873</v>
      </c>
      <c r="Q97" s="16">
        <f t="shared" si="192"/>
        <v>13.05911806</v>
      </c>
      <c r="R97" s="16">
        <f t="shared" si="192"/>
        <v>1.888246563</v>
      </c>
      <c r="S97" s="16">
        <f t="shared" si="192"/>
        <v>0.1944219894</v>
      </c>
    </row>
    <row r="98">
      <c r="A98" s="12">
        <v>571585.46</v>
      </c>
      <c r="B98" s="12">
        <v>1640989.04</v>
      </c>
      <c r="C98" s="1" t="s">
        <v>995</v>
      </c>
      <c r="D98" s="1">
        <v>7.0</v>
      </c>
      <c r="E98" s="4">
        <v>2003.0</v>
      </c>
      <c r="F98" s="13">
        <v>6.07699285433872E11</v>
      </c>
      <c r="G98" s="12">
        <v>1.1458243878E13</v>
      </c>
      <c r="H98" s="14">
        <v>77.3119385843006</v>
      </c>
      <c r="I98" s="15">
        <v>1.5646672391474437</v>
      </c>
      <c r="K98" s="16">
        <f t="shared" ref="K98:L98" si="193">log(A98)</f>
        <v>5.757081173</v>
      </c>
      <c r="L98" s="16">
        <f t="shared" si="193"/>
        <v>6.21510568</v>
      </c>
      <c r="M98" s="1" t="s">
        <v>995</v>
      </c>
      <c r="N98" s="1">
        <v>7.0</v>
      </c>
      <c r="O98" s="4">
        <v>2003.0</v>
      </c>
      <c r="P98" s="16">
        <f t="shared" ref="P98:S98" si="194">log(F98)</f>
        <v>11.78368873</v>
      </c>
      <c r="Q98" s="16">
        <f t="shared" si="194"/>
        <v>13.05911806</v>
      </c>
      <c r="R98" s="16">
        <f t="shared" si="194"/>
        <v>1.888246563</v>
      </c>
      <c r="S98" s="16">
        <f t="shared" si="194"/>
        <v>0.1944219894</v>
      </c>
    </row>
    <row r="99">
      <c r="A99" s="12">
        <v>3736290.48</v>
      </c>
      <c r="B99" s="12">
        <v>185739.42</v>
      </c>
      <c r="C99" s="4" t="s">
        <v>996</v>
      </c>
      <c r="D99" s="1">
        <v>8.0</v>
      </c>
      <c r="E99" s="4">
        <v>2003.0</v>
      </c>
      <c r="F99" s="13">
        <v>6.07699285433872E11</v>
      </c>
      <c r="G99" s="12">
        <v>1.1458243878E13</v>
      </c>
      <c r="H99" s="14">
        <v>77.3119385843006</v>
      </c>
      <c r="I99" s="15">
        <v>1.5646672391474437</v>
      </c>
      <c r="K99" s="16">
        <f t="shared" ref="K99:L99" si="195">log(A99)</f>
        <v>6.572440633</v>
      </c>
      <c r="L99" s="16">
        <f t="shared" si="195"/>
        <v>5.268904085</v>
      </c>
      <c r="M99" s="4" t="s">
        <v>996</v>
      </c>
      <c r="N99" s="1">
        <v>8.0</v>
      </c>
      <c r="O99" s="4">
        <v>2003.0</v>
      </c>
      <c r="P99" s="16">
        <f t="shared" ref="P99:S99" si="196">log(F99)</f>
        <v>11.78368873</v>
      </c>
      <c r="Q99" s="16">
        <f t="shared" si="196"/>
        <v>13.05911806</v>
      </c>
      <c r="R99" s="16">
        <f t="shared" si="196"/>
        <v>1.888246563</v>
      </c>
      <c r="S99" s="16">
        <f t="shared" si="196"/>
        <v>0.1944219894</v>
      </c>
    </row>
    <row r="100">
      <c r="A100" s="12">
        <v>2750624.85</v>
      </c>
      <c r="B100" s="12">
        <v>151340.53</v>
      </c>
      <c r="C100" s="1" t="s">
        <v>997</v>
      </c>
      <c r="D100" s="1">
        <v>9.0</v>
      </c>
      <c r="E100" s="4">
        <v>2003.0</v>
      </c>
      <c r="F100" s="13">
        <v>6.07699285433872E11</v>
      </c>
      <c r="G100" s="12">
        <v>1.1458243878E13</v>
      </c>
      <c r="H100" s="14">
        <v>77.3119385843006</v>
      </c>
      <c r="I100" s="15">
        <v>1.5646672391474437</v>
      </c>
      <c r="K100" s="16">
        <f t="shared" ref="K100:L100" si="197">log(A100)</f>
        <v>6.439431362</v>
      </c>
      <c r="L100" s="16">
        <f t="shared" si="197"/>
        <v>5.179955251</v>
      </c>
      <c r="M100" s="1" t="s">
        <v>997</v>
      </c>
      <c r="N100" s="1">
        <v>9.0</v>
      </c>
      <c r="O100" s="4">
        <v>2003.0</v>
      </c>
      <c r="P100" s="16">
        <f t="shared" ref="P100:S100" si="198">log(F100)</f>
        <v>11.78368873</v>
      </c>
      <c r="Q100" s="16">
        <f t="shared" si="198"/>
        <v>13.05911806</v>
      </c>
      <c r="R100" s="16">
        <f t="shared" si="198"/>
        <v>1.888246563</v>
      </c>
      <c r="S100" s="16">
        <f t="shared" si="198"/>
        <v>0.1944219894</v>
      </c>
    </row>
    <row r="101">
      <c r="A101" s="12">
        <v>572611.7</v>
      </c>
      <c r="B101" s="12">
        <v>389586.34</v>
      </c>
      <c r="C101" s="4" t="s">
        <v>998</v>
      </c>
      <c r="D101" s="1">
        <v>10.0</v>
      </c>
      <c r="E101" s="4">
        <v>2003.0</v>
      </c>
      <c r="F101" s="13">
        <v>6.07699285433872E11</v>
      </c>
      <c r="G101" s="12">
        <v>1.1458243878E13</v>
      </c>
      <c r="H101" s="14">
        <v>77.3119385843006</v>
      </c>
      <c r="I101" s="15">
        <v>1.5646672391474437</v>
      </c>
      <c r="K101" s="16">
        <f t="shared" ref="K101:L101" si="199">log(A101)</f>
        <v>5.757860218</v>
      </c>
      <c r="L101" s="16">
        <f t="shared" si="199"/>
        <v>5.590603721</v>
      </c>
      <c r="M101" s="4" t="s">
        <v>998</v>
      </c>
      <c r="N101" s="1">
        <v>10.0</v>
      </c>
      <c r="O101" s="4">
        <v>2003.0</v>
      </c>
      <c r="P101" s="16">
        <f t="shared" ref="P101:S101" si="200">log(F101)</f>
        <v>11.78368873</v>
      </c>
      <c r="Q101" s="16">
        <f t="shared" si="200"/>
        <v>13.05911806</v>
      </c>
      <c r="R101" s="16">
        <f t="shared" si="200"/>
        <v>1.888246563</v>
      </c>
      <c r="S101" s="16">
        <f t="shared" si="200"/>
        <v>0.1944219894</v>
      </c>
    </row>
    <row r="102">
      <c r="A102" s="12">
        <v>168929.52</v>
      </c>
      <c r="B102" s="12">
        <v>2391491.7</v>
      </c>
      <c r="C102" s="1" t="s">
        <v>989</v>
      </c>
      <c r="D102" s="1">
        <v>1.0</v>
      </c>
      <c r="E102" s="4">
        <v>2004.0</v>
      </c>
      <c r="F102" s="13">
        <v>7.091485148046594E11</v>
      </c>
      <c r="G102" s="12">
        <v>1.2213729147E13</v>
      </c>
      <c r="H102" s="14">
        <v>74.41350467374409</v>
      </c>
      <c r="I102" s="15">
        <v>1.2434273711384394</v>
      </c>
      <c r="K102" s="16">
        <f t="shared" ref="K102:L102" si="201">log(A102)</f>
        <v>5.227705548</v>
      </c>
      <c r="L102" s="16">
        <f t="shared" si="201"/>
        <v>6.378668878</v>
      </c>
      <c r="M102" s="1" t="s">
        <v>989</v>
      </c>
      <c r="N102" s="1">
        <v>1.0</v>
      </c>
      <c r="O102" s="4">
        <v>2004.0</v>
      </c>
      <c r="P102" s="16">
        <f t="shared" ref="P102:S102" si="202">log(F102)</f>
        <v>11.8507372</v>
      </c>
      <c r="Q102" s="16">
        <f t="shared" si="202"/>
        <v>13.08684828</v>
      </c>
      <c r="R102" s="16">
        <f t="shared" si="202"/>
        <v>1.871651759</v>
      </c>
      <c r="S102" s="16">
        <f t="shared" si="202"/>
        <v>0.09462042311</v>
      </c>
    </row>
    <row r="103">
      <c r="A103" s="12">
        <v>385555.68</v>
      </c>
      <c r="B103" s="12">
        <v>877557.16</v>
      </c>
      <c r="C103" s="1" t="s">
        <v>990</v>
      </c>
      <c r="D103" s="1">
        <v>2.0</v>
      </c>
      <c r="E103" s="4">
        <v>2004.0</v>
      </c>
      <c r="F103" s="13">
        <v>7.091485148046594E11</v>
      </c>
      <c r="G103" s="12">
        <v>1.2213729147E13</v>
      </c>
      <c r="H103" s="14">
        <v>74.41350467374409</v>
      </c>
      <c r="I103" s="15">
        <v>1.2434273711384394</v>
      </c>
      <c r="K103" s="16">
        <f t="shared" ref="K103:L103" si="203">log(A103)</f>
        <v>5.586087106</v>
      </c>
      <c r="L103" s="16">
        <f t="shared" si="203"/>
        <v>5.943275414</v>
      </c>
      <c r="M103" s="1" t="s">
        <v>990</v>
      </c>
      <c r="N103" s="1">
        <v>2.0</v>
      </c>
      <c r="O103" s="4">
        <v>2004.0</v>
      </c>
      <c r="P103" s="16">
        <f t="shared" ref="P103:S103" si="204">log(F103)</f>
        <v>11.8507372</v>
      </c>
      <c r="Q103" s="16">
        <f t="shared" si="204"/>
        <v>13.08684828</v>
      </c>
      <c r="R103" s="16">
        <f t="shared" si="204"/>
        <v>1.871651759</v>
      </c>
      <c r="S103" s="16">
        <f t="shared" si="204"/>
        <v>0.09462042311</v>
      </c>
    </row>
    <row r="104">
      <c r="A104" s="12">
        <v>72125.15</v>
      </c>
      <c r="B104" s="12">
        <v>1616931.46</v>
      </c>
      <c r="C104" s="1" t="s">
        <v>991</v>
      </c>
      <c r="D104" s="1">
        <v>3.0</v>
      </c>
      <c r="E104" s="4">
        <v>2004.0</v>
      </c>
      <c r="F104" s="13">
        <v>7.091485148046594E11</v>
      </c>
      <c r="G104" s="12">
        <v>1.2213729147E13</v>
      </c>
      <c r="H104" s="14">
        <v>74.41350467374409</v>
      </c>
      <c r="I104" s="15">
        <v>1.2434273711384394</v>
      </c>
      <c r="K104" s="16">
        <f t="shared" ref="K104:L104" si="205">log(A104)</f>
        <v>4.858086729</v>
      </c>
      <c r="L104" s="16">
        <f t="shared" si="205"/>
        <v>6.208691611</v>
      </c>
      <c r="M104" s="1" t="s">
        <v>991</v>
      </c>
      <c r="N104" s="1">
        <v>3.0</v>
      </c>
      <c r="O104" s="4">
        <v>2004.0</v>
      </c>
      <c r="P104" s="16">
        <f t="shared" ref="P104:S104" si="206">log(F104)</f>
        <v>11.8507372</v>
      </c>
      <c r="Q104" s="16">
        <f t="shared" si="206"/>
        <v>13.08684828</v>
      </c>
      <c r="R104" s="16">
        <f t="shared" si="206"/>
        <v>1.871651759</v>
      </c>
      <c r="S104" s="16">
        <f t="shared" si="206"/>
        <v>0.09462042311</v>
      </c>
    </row>
    <row r="105">
      <c r="A105" s="12">
        <v>119696.76</v>
      </c>
      <c r="B105" s="12">
        <v>575599.67</v>
      </c>
      <c r="C105" s="1" t="s">
        <v>992</v>
      </c>
      <c r="D105" s="1">
        <v>4.0</v>
      </c>
      <c r="E105" s="4">
        <v>2004.0</v>
      </c>
      <c r="F105" s="13">
        <v>7.091485148046594E11</v>
      </c>
      <c r="G105" s="12">
        <v>1.2213729147E13</v>
      </c>
      <c r="H105" s="14">
        <v>74.41350467374409</v>
      </c>
      <c r="I105" s="15">
        <v>1.2434273711384394</v>
      </c>
      <c r="K105" s="16">
        <f t="shared" ref="K105:L105" si="207">log(A105)</f>
        <v>5.078082395</v>
      </c>
      <c r="L105" s="16">
        <f t="shared" si="207"/>
        <v>5.760120536</v>
      </c>
      <c r="M105" s="1" t="s">
        <v>992</v>
      </c>
      <c r="N105" s="1">
        <v>4.0</v>
      </c>
      <c r="O105" s="4">
        <v>2004.0</v>
      </c>
      <c r="P105" s="16">
        <f t="shared" ref="P105:S105" si="208">log(F105)</f>
        <v>11.8507372</v>
      </c>
      <c r="Q105" s="16">
        <f t="shared" si="208"/>
        <v>13.08684828</v>
      </c>
      <c r="R105" s="16">
        <f t="shared" si="208"/>
        <v>1.871651759</v>
      </c>
      <c r="S105" s="16">
        <f t="shared" si="208"/>
        <v>0.09462042311</v>
      </c>
    </row>
    <row r="106">
      <c r="A106" s="12">
        <v>24058.28</v>
      </c>
      <c r="B106" s="12">
        <v>874790.86</v>
      </c>
      <c r="C106" s="4" t="s">
        <v>993</v>
      </c>
      <c r="D106" s="1">
        <v>5.0</v>
      </c>
      <c r="E106" s="4">
        <v>2004.0</v>
      </c>
      <c r="F106" s="13">
        <v>7.091485148046594E11</v>
      </c>
      <c r="G106" s="12">
        <v>1.2213729147E13</v>
      </c>
      <c r="H106" s="14">
        <v>74.41350467374409</v>
      </c>
      <c r="I106" s="15">
        <v>1.2434273711384394</v>
      </c>
      <c r="K106" s="16">
        <f t="shared" ref="K106:L106" si="209">log(A106)</f>
        <v>4.381264575</v>
      </c>
      <c r="L106" s="16">
        <f t="shared" si="209"/>
        <v>5.941904237</v>
      </c>
      <c r="M106" s="4" t="s">
        <v>993</v>
      </c>
      <c r="N106" s="1">
        <v>5.0</v>
      </c>
      <c r="O106" s="4">
        <v>2004.0</v>
      </c>
      <c r="P106" s="16">
        <f t="shared" ref="P106:S106" si="210">log(F106)</f>
        <v>11.8507372</v>
      </c>
      <c r="Q106" s="16">
        <f t="shared" si="210"/>
        <v>13.08684828</v>
      </c>
      <c r="R106" s="16">
        <f t="shared" si="210"/>
        <v>1.871651759</v>
      </c>
      <c r="S106" s="16">
        <f t="shared" si="210"/>
        <v>0.09462042311</v>
      </c>
    </row>
    <row r="107">
      <c r="A107" s="12">
        <v>236406.22</v>
      </c>
      <c r="B107" s="12">
        <v>313695.61</v>
      </c>
      <c r="C107" s="4" t="s">
        <v>994</v>
      </c>
      <c r="D107" s="1">
        <v>6.0</v>
      </c>
      <c r="E107" s="4">
        <v>2004.0</v>
      </c>
      <c r="F107" s="13">
        <v>7.091485148046594E11</v>
      </c>
      <c r="G107" s="12">
        <v>1.2213729147E13</v>
      </c>
      <c r="H107" s="14">
        <v>74.41350467374409</v>
      </c>
      <c r="I107" s="15">
        <v>1.2434273711384394</v>
      </c>
      <c r="K107" s="16">
        <f t="shared" ref="K107:L107" si="211">log(A107)</f>
        <v>5.373658899</v>
      </c>
      <c r="L107" s="16">
        <f t="shared" si="211"/>
        <v>5.496508441</v>
      </c>
      <c r="M107" s="4" t="s">
        <v>994</v>
      </c>
      <c r="N107" s="1">
        <v>6.0</v>
      </c>
      <c r="O107" s="4">
        <v>2004.0</v>
      </c>
      <c r="P107" s="16">
        <f t="shared" ref="P107:S107" si="212">log(F107)</f>
        <v>11.8507372</v>
      </c>
      <c r="Q107" s="16">
        <f t="shared" si="212"/>
        <v>13.08684828</v>
      </c>
      <c r="R107" s="16">
        <f t="shared" si="212"/>
        <v>1.871651759</v>
      </c>
      <c r="S107" s="16">
        <f t="shared" si="212"/>
        <v>0.09462042311</v>
      </c>
    </row>
    <row r="108">
      <c r="A108" s="12">
        <v>508733.26</v>
      </c>
      <c r="B108" s="12">
        <v>2031518.94</v>
      </c>
      <c r="C108" s="1" t="s">
        <v>995</v>
      </c>
      <c r="D108" s="1">
        <v>7.0</v>
      </c>
      <c r="E108" s="4">
        <v>2004.0</v>
      </c>
      <c r="F108" s="13">
        <v>7.091485148046594E11</v>
      </c>
      <c r="G108" s="12">
        <v>1.2213729147E13</v>
      </c>
      <c r="H108" s="14">
        <v>74.41350467374409</v>
      </c>
      <c r="I108" s="15">
        <v>1.2434273711384394</v>
      </c>
      <c r="K108" s="16">
        <f t="shared" ref="K108:L108" si="213">log(A108)</f>
        <v>5.706490132</v>
      </c>
      <c r="L108" s="16">
        <f t="shared" si="213"/>
        <v>6.307820876</v>
      </c>
      <c r="M108" s="1" t="s">
        <v>995</v>
      </c>
      <c r="N108" s="1">
        <v>7.0</v>
      </c>
      <c r="O108" s="4">
        <v>2004.0</v>
      </c>
      <c r="P108" s="16">
        <f t="shared" ref="P108:S108" si="214">log(F108)</f>
        <v>11.8507372</v>
      </c>
      <c r="Q108" s="16">
        <f t="shared" si="214"/>
        <v>13.08684828</v>
      </c>
      <c r="R108" s="16">
        <f t="shared" si="214"/>
        <v>1.871651759</v>
      </c>
      <c r="S108" s="16">
        <f t="shared" si="214"/>
        <v>0.09462042311</v>
      </c>
    </row>
    <row r="109">
      <c r="A109" s="12">
        <v>530194.23</v>
      </c>
      <c r="B109" s="12">
        <v>312953.22</v>
      </c>
      <c r="C109" s="4" t="s">
        <v>996</v>
      </c>
      <c r="D109" s="1">
        <v>8.0</v>
      </c>
      <c r="E109" s="4">
        <v>2004.0</v>
      </c>
      <c r="F109" s="13">
        <v>7.091485148046594E11</v>
      </c>
      <c r="G109" s="12">
        <v>1.2213729147E13</v>
      </c>
      <c r="H109" s="14">
        <v>74.41350467374409</v>
      </c>
      <c r="I109" s="15">
        <v>1.2434273711384394</v>
      </c>
      <c r="K109" s="16">
        <f t="shared" ref="K109:L109" si="215">log(A109)</f>
        <v>5.724434997</v>
      </c>
      <c r="L109" s="16">
        <f t="shared" si="215"/>
        <v>5.495479424</v>
      </c>
      <c r="M109" s="4" t="s">
        <v>996</v>
      </c>
      <c r="N109" s="1">
        <v>8.0</v>
      </c>
      <c r="O109" s="4">
        <v>2004.0</v>
      </c>
      <c r="P109" s="16">
        <f t="shared" ref="P109:S109" si="216">log(F109)</f>
        <v>11.8507372</v>
      </c>
      <c r="Q109" s="16">
        <f t="shared" si="216"/>
        <v>13.08684828</v>
      </c>
      <c r="R109" s="16">
        <f t="shared" si="216"/>
        <v>1.871651759</v>
      </c>
      <c r="S109" s="16">
        <f t="shared" si="216"/>
        <v>0.09462042311</v>
      </c>
    </row>
    <row r="110">
      <c r="A110" s="12">
        <v>18538.1</v>
      </c>
      <c r="B110" s="12">
        <v>182202.52</v>
      </c>
      <c r="C110" s="1" t="s">
        <v>997</v>
      </c>
      <c r="D110" s="1">
        <v>9.0</v>
      </c>
      <c r="E110" s="4">
        <v>2004.0</v>
      </c>
      <c r="F110" s="13">
        <v>7.091485148046594E11</v>
      </c>
      <c r="G110" s="12">
        <v>1.2213729147E13</v>
      </c>
      <c r="H110" s="14">
        <v>74.41350467374409</v>
      </c>
      <c r="I110" s="15">
        <v>1.2434273711384394</v>
      </c>
      <c r="K110" s="16">
        <f t="shared" ref="K110:L110" si="217">log(A110)</f>
        <v>4.268065221</v>
      </c>
      <c r="L110" s="16">
        <f t="shared" si="217"/>
        <v>5.260554379</v>
      </c>
      <c r="M110" s="1" t="s">
        <v>997</v>
      </c>
      <c r="N110" s="1">
        <v>9.0</v>
      </c>
      <c r="O110" s="4">
        <v>2004.0</v>
      </c>
      <c r="P110" s="16">
        <f t="shared" ref="P110:S110" si="218">log(F110)</f>
        <v>11.8507372</v>
      </c>
      <c r="Q110" s="16">
        <f t="shared" si="218"/>
        <v>13.08684828</v>
      </c>
      <c r="R110" s="16">
        <f t="shared" si="218"/>
        <v>1.871651759</v>
      </c>
      <c r="S110" s="16">
        <f t="shared" si="218"/>
        <v>0.09462042311</v>
      </c>
    </row>
    <row r="111">
      <c r="A111" s="12">
        <v>237781.96</v>
      </c>
      <c r="B111" s="12">
        <v>131255.76</v>
      </c>
      <c r="C111" s="4" t="s">
        <v>998</v>
      </c>
      <c r="D111" s="1">
        <v>10.0</v>
      </c>
      <c r="E111" s="4">
        <v>2004.0</v>
      </c>
      <c r="F111" s="13">
        <v>7.091485148046594E11</v>
      </c>
      <c r="G111" s="12">
        <v>1.2213729147E13</v>
      </c>
      <c r="H111" s="14">
        <v>74.41350467374409</v>
      </c>
      <c r="I111" s="15">
        <v>1.2434273711384394</v>
      </c>
      <c r="K111" s="16">
        <f t="shared" ref="K111:L111" si="219">log(A111)</f>
        <v>5.376178903</v>
      </c>
      <c r="L111" s="16">
        <f t="shared" si="219"/>
        <v>5.118118371</v>
      </c>
      <c r="M111" s="4" t="s">
        <v>998</v>
      </c>
      <c r="N111" s="1">
        <v>10.0</v>
      </c>
      <c r="O111" s="4">
        <v>2004.0</v>
      </c>
      <c r="P111" s="16">
        <f t="shared" ref="P111:S111" si="220">log(F111)</f>
        <v>11.8507372</v>
      </c>
      <c r="Q111" s="16">
        <f t="shared" si="220"/>
        <v>13.08684828</v>
      </c>
      <c r="R111" s="16">
        <f t="shared" si="220"/>
        <v>1.871651759</v>
      </c>
      <c r="S111" s="16">
        <f t="shared" si="220"/>
        <v>0.09462042311</v>
      </c>
    </row>
    <row r="112">
      <c r="A112" s="12">
        <v>179413.32</v>
      </c>
      <c r="B112" s="12">
        <v>2868750.7</v>
      </c>
      <c r="C112" s="1" t="s">
        <v>989</v>
      </c>
      <c r="D112" s="1">
        <v>1.0</v>
      </c>
      <c r="E112" s="4">
        <v>2005.0</v>
      </c>
      <c r="F112" s="13">
        <v>8.203815955129016E11</v>
      </c>
      <c r="G112" s="12">
        <v>1.303664023E13</v>
      </c>
      <c r="H112" s="14">
        <v>71.82385453718858</v>
      </c>
      <c r="I112" s="15">
        <v>1.3356580879348618</v>
      </c>
      <c r="K112" s="16">
        <f t="shared" ref="K112:L112" si="221">log(A112)</f>
        <v>5.253854683</v>
      </c>
      <c r="L112" s="16">
        <f t="shared" si="221"/>
        <v>6.457692809</v>
      </c>
      <c r="M112" s="1" t="s">
        <v>989</v>
      </c>
      <c r="N112" s="1">
        <v>1.0</v>
      </c>
      <c r="O112" s="4">
        <v>2005.0</v>
      </c>
      <c r="P112" s="16">
        <f t="shared" ref="P112:S112" si="222">log(F112)</f>
        <v>11.91401591</v>
      </c>
      <c r="Q112" s="16">
        <f t="shared" si="222"/>
        <v>13.11516568</v>
      </c>
      <c r="R112" s="16">
        <f t="shared" si="222"/>
        <v>1.856268708</v>
      </c>
      <c r="S112" s="16">
        <f t="shared" si="222"/>
        <v>0.1256952983</v>
      </c>
    </row>
    <row r="113">
      <c r="A113" s="12">
        <v>2157003.15</v>
      </c>
      <c r="B113" s="12">
        <v>967840.55</v>
      </c>
      <c r="C113" s="1" t="s">
        <v>990</v>
      </c>
      <c r="D113" s="1">
        <v>2.0</v>
      </c>
      <c r="E113" s="4">
        <v>2005.0</v>
      </c>
      <c r="F113" s="13">
        <v>8.203815955129016E11</v>
      </c>
      <c r="G113" s="12">
        <v>1.303664023E13</v>
      </c>
      <c r="H113" s="14">
        <v>71.82385453718858</v>
      </c>
      <c r="I113" s="15">
        <v>1.3356580879348618</v>
      </c>
      <c r="K113" s="16">
        <f t="shared" ref="K113:L113" si="223">log(A113)</f>
        <v>6.333850779</v>
      </c>
      <c r="L113" s="16">
        <f t="shared" si="223"/>
        <v>5.985803814</v>
      </c>
      <c r="M113" s="1" t="s">
        <v>990</v>
      </c>
      <c r="N113" s="1">
        <v>2.0</v>
      </c>
      <c r="O113" s="4">
        <v>2005.0</v>
      </c>
      <c r="P113" s="16">
        <f t="shared" ref="P113:S113" si="224">log(F113)</f>
        <v>11.91401591</v>
      </c>
      <c r="Q113" s="16">
        <f t="shared" si="224"/>
        <v>13.11516568</v>
      </c>
      <c r="R113" s="16">
        <f t="shared" si="224"/>
        <v>1.856268708</v>
      </c>
      <c r="S113" s="16">
        <f t="shared" si="224"/>
        <v>0.1256952983</v>
      </c>
    </row>
    <row r="114">
      <c r="A114" s="12">
        <v>2353937.1</v>
      </c>
      <c r="B114" s="12">
        <v>1999684.85</v>
      </c>
      <c r="C114" s="1" t="s">
        <v>991</v>
      </c>
      <c r="D114" s="1">
        <v>3.0</v>
      </c>
      <c r="E114" s="4">
        <v>2005.0</v>
      </c>
      <c r="F114" s="13">
        <v>8.203815955129016E11</v>
      </c>
      <c r="G114" s="12">
        <v>1.303664023E13</v>
      </c>
      <c r="H114" s="14">
        <v>71.82385453718858</v>
      </c>
      <c r="I114" s="15">
        <v>1.3356580879348618</v>
      </c>
      <c r="K114" s="16">
        <f t="shared" ref="K114:L114" si="225">log(A114)</f>
        <v>6.371794854</v>
      </c>
      <c r="L114" s="16">
        <f t="shared" si="225"/>
        <v>6.300961556</v>
      </c>
      <c r="M114" s="1" t="s">
        <v>991</v>
      </c>
      <c r="N114" s="1">
        <v>3.0</v>
      </c>
      <c r="O114" s="4">
        <v>2005.0</v>
      </c>
      <c r="P114" s="16">
        <f t="shared" ref="P114:S114" si="226">log(F114)</f>
        <v>11.91401591</v>
      </c>
      <c r="Q114" s="16">
        <f t="shared" si="226"/>
        <v>13.11516568</v>
      </c>
      <c r="R114" s="16">
        <f t="shared" si="226"/>
        <v>1.856268708</v>
      </c>
      <c r="S114" s="16">
        <f t="shared" si="226"/>
        <v>0.1256952983</v>
      </c>
    </row>
    <row r="115">
      <c r="A115" s="12">
        <v>90163.44</v>
      </c>
      <c r="B115" s="12">
        <v>811019.3</v>
      </c>
      <c r="C115" s="1" t="s">
        <v>992</v>
      </c>
      <c r="D115" s="1">
        <v>4.0</v>
      </c>
      <c r="E115" s="4">
        <v>2005.0</v>
      </c>
      <c r="F115" s="13">
        <v>8.203815955129016E11</v>
      </c>
      <c r="G115" s="12">
        <v>1.303664023E13</v>
      </c>
      <c r="H115" s="14">
        <v>71.82385453718858</v>
      </c>
      <c r="I115" s="15">
        <v>1.3356580879348618</v>
      </c>
      <c r="K115" s="16">
        <f t="shared" ref="K115:L115" si="227">log(A115)</f>
        <v>4.955030473</v>
      </c>
      <c r="L115" s="16">
        <f t="shared" si="227"/>
        <v>5.909031189</v>
      </c>
      <c r="M115" s="1" t="s">
        <v>992</v>
      </c>
      <c r="N115" s="1">
        <v>4.0</v>
      </c>
      <c r="O115" s="4">
        <v>2005.0</v>
      </c>
      <c r="P115" s="16">
        <f t="shared" ref="P115:S115" si="228">log(F115)</f>
        <v>11.91401591</v>
      </c>
      <c r="Q115" s="16">
        <f t="shared" si="228"/>
        <v>13.11516568</v>
      </c>
      <c r="R115" s="16">
        <f t="shared" si="228"/>
        <v>1.856268708</v>
      </c>
      <c r="S115" s="16">
        <f t="shared" si="228"/>
        <v>0.1256952983</v>
      </c>
    </row>
    <row r="116">
      <c r="A116" s="12">
        <v>594254.7</v>
      </c>
      <c r="B116" s="12">
        <v>883949.67</v>
      </c>
      <c r="C116" s="4" t="s">
        <v>993</v>
      </c>
      <c r="D116" s="1">
        <v>5.0</v>
      </c>
      <c r="E116" s="4">
        <v>2005.0</v>
      </c>
      <c r="F116" s="13">
        <v>8.203815955129016E11</v>
      </c>
      <c r="G116" s="12">
        <v>1.303664023E13</v>
      </c>
      <c r="H116" s="14">
        <v>71.82385453718858</v>
      </c>
      <c r="I116" s="15">
        <v>1.3356580879348618</v>
      </c>
      <c r="K116" s="16">
        <f t="shared" ref="K116:L116" si="229">log(A116)</f>
        <v>5.773972625</v>
      </c>
      <c r="L116" s="16">
        <f t="shared" si="229"/>
        <v>5.946427538</v>
      </c>
      <c r="M116" s="4" t="s">
        <v>993</v>
      </c>
      <c r="N116" s="1">
        <v>5.0</v>
      </c>
      <c r="O116" s="4">
        <v>2005.0</v>
      </c>
      <c r="P116" s="16">
        <f t="shared" ref="P116:S116" si="230">log(F116)</f>
        <v>11.91401591</v>
      </c>
      <c r="Q116" s="16">
        <f t="shared" si="230"/>
        <v>13.11516568</v>
      </c>
      <c r="R116" s="16">
        <f t="shared" si="230"/>
        <v>1.856268708</v>
      </c>
      <c r="S116" s="16">
        <f t="shared" si="230"/>
        <v>0.1256952983</v>
      </c>
    </row>
    <row r="117">
      <c r="A117" s="12">
        <v>35014.71</v>
      </c>
      <c r="B117" s="12">
        <v>356326.09</v>
      </c>
      <c r="C117" s="4" t="s">
        <v>994</v>
      </c>
      <c r="D117" s="1">
        <v>6.0</v>
      </c>
      <c r="E117" s="4">
        <v>2005.0</v>
      </c>
      <c r="F117" s="13">
        <v>8.203815955129016E11</v>
      </c>
      <c r="G117" s="12">
        <v>1.303664023E13</v>
      </c>
      <c r="H117" s="14">
        <v>71.82385453718858</v>
      </c>
      <c r="I117" s="15">
        <v>1.3356580879348618</v>
      </c>
      <c r="K117" s="16">
        <f t="shared" ref="K117:L117" si="231">log(A117)</f>
        <v>4.544250534</v>
      </c>
      <c r="L117" s="16">
        <f t="shared" si="231"/>
        <v>5.551847622</v>
      </c>
      <c r="M117" s="4" t="s">
        <v>994</v>
      </c>
      <c r="N117" s="1">
        <v>6.0</v>
      </c>
      <c r="O117" s="4">
        <v>2005.0</v>
      </c>
      <c r="P117" s="16">
        <f t="shared" ref="P117:S117" si="232">log(F117)</f>
        <v>11.91401591</v>
      </c>
      <c r="Q117" s="16">
        <f t="shared" si="232"/>
        <v>13.11516568</v>
      </c>
      <c r="R117" s="16">
        <f t="shared" si="232"/>
        <v>1.856268708</v>
      </c>
      <c r="S117" s="16">
        <f t="shared" si="232"/>
        <v>0.1256952983</v>
      </c>
    </row>
    <row r="118">
      <c r="A118" s="12">
        <v>8658535.42</v>
      </c>
      <c r="B118" s="12">
        <v>2352060.59</v>
      </c>
      <c r="C118" s="1" t="s">
        <v>995</v>
      </c>
      <c r="D118" s="1">
        <v>7.0</v>
      </c>
      <c r="E118" s="4">
        <v>2005.0</v>
      </c>
      <c r="F118" s="13">
        <v>8.203815955129016E11</v>
      </c>
      <c r="G118" s="12">
        <v>1.303664023E13</v>
      </c>
      <c r="H118" s="14">
        <v>71.82385453718858</v>
      </c>
      <c r="I118" s="15">
        <v>1.3356580879348618</v>
      </c>
      <c r="K118" s="16">
        <f t="shared" ref="K118:L118" si="233">log(A118)</f>
        <v>6.937444438</v>
      </c>
      <c r="L118" s="16">
        <f t="shared" si="233"/>
        <v>6.371448505</v>
      </c>
      <c r="M118" s="1" t="s">
        <v>995</v>
      </c>
      <c r="N118" s="1">
        <v>7.0</v>
      </c>
      <c r="O118" s="4">
        <v>2005.0</v>
      </c>
      <c r="P118" s="16">
        <f t="shared" ref="P118:S118" si="234">log(F118)</f>
        <v>11.91401591</v>
      </c>
      <c r="Q118" s="16">
        <f t="shared" si="234"/>
        <v>13.11516568</v>
      </c>
      <c r="R118" s="16">
        <f t="shared" si="234"/>
        <v>1.856268708</v>
      </c>
      <c r="S118" s="16">
        <f t="shared" si="234"/>
        <v>0.1256952983</v>
      </c>
    </row>
    <row r="119">
      <c r="A119" s="12">
        <v>539660.92</v>
      </c>
      <c r="B119" s="12">
        <v>574268.24</v>
      </c>
      <c r="C119" s="4" t="s">
        <v>996</v>
      </c>
      <c r="D119" s="1">
        <v>8.0</v>
      </c>
      <c r="E119" s="4">
        <v>2005.0</v>
      </c>
      <c r="F119" s="13">
        <v>8.203815955129016E11</v>
      </c>
      <c r="G119" s="12">
        <v>1.303664023E13</v>
      </c>
      <c r="H119" s="14">
        <v>71.82385453718858</v>
      </c>
      <c r="I119" s="15">
        <v>1.3356580879348618</v>
      </c>
      <c r="K119" s="16">
        <f t="shared" ref="K119:L119" si="235">log(A119)</f>
        <v>5.732120969</v>
      </c>
      <c r="L119" s="16">
        <f t="shared" si="235"/>
        <v>5.759114798</v>
      </c>
      <c r="M119" s="4" t="s">
        <v>996</v>
      </c>
      <c r="N119" s="1">
        <v>8.0</v>
      </c>
      <c r="O119" s="4">
        <v>2005.0</v>
      </c>
      <c r="P119" s="16">
        <f t="shared" ref="P119:S119" si="236">log(F119)</f>
        <v>11.91401591</v>
      </c>
      <c r="Q119" s="16">
        <f t="shared" si="236"/>
        <v>13.11516568</v>
      </c>
      <c r="R119" s="16">
        <f t="shared" si="236"/>
        <v>1.856268708</v>
      </c>
      <c r="S119" s="16">
        <f t="shared" si="236"/>
        <v>0.1256952983</v>
      </c>
    </row>
    <row r="120">
      <c r="A120" s="12">
        <v>4183131.72</v>
      </c>
      <c r="B120" s="12">
        <v>274167.28</v>
      </c>
      <c r="C120" s="1" t="s">
        <v>997</v>
      </c>
      <c r="D120" s="1">
        <v>9.0</v>
      </c>
      <c r="E120" s="4">
        <v>2005.0</v>
      </c>
      <c r="F120" s="13">
        <v>8.203815955129016E11</v>
      </c>
      <c r="G120" s="12">
        <v>1.303664023E13</v>
      </c>
      <c r="H120" s="14">
        <v>71.82385453718858</v>
      </c>
      <c r="I120" s="15">
        <v>1.3356580879348618</v>
      </c>
      <c r="K120" s="16">
        <f t="shared" ref="K120:L120" si="237">log(A120)</f>
        <v>6.62150154</v>
      </c>
      <c r="L120" s="16">
        <f t="shared" si="237"/>
        <v>5.438015623</v>
      </c>
      <c r="M120" s="1" t="s">
        <v>997</v>
      </c>
      <c r="N120" s="1">
        <v>9.0</v>
      </c>
      <c r="O120" s="4">
        <v>2005.0</v>
      </c>
      <c r="P120" s="16">
        <f t="shared" ref="P120:S120" si="238">log(F120)</f>
        <v>11.91401591</v>
      </c>
      <c r="Q120" s="16">
        <f t="shared" si="238"/>
        <v>13.11516568</v>
      </c>
      <c r="R120" s="16">
        <f t="shared" si="238"/>
        <v>1.856268708</v>
      </c>
      <c r="S120" s="16">
        <f t="shared" si="238"/>
        <v>0.1256952983</v>
      </c>
    </row>
    <row r="121">
      <c r="A121" s="12">
        <v>3218205.67</v>
      </c>
      <c r="B121" s="12">
        <v>164507.17</v>
      </c>
      <c r="C121" s="4" t="s">
        <v>998</v>
      </c>
      <c r="D121" s="1">
        <v>10.0</v>
      </c>
      <c r="E121" s="4">
        <v>2005.0</v>
      </c>
      <c r="F121" s="13">
        <v>8.203815955129016E11</v>
      </c>
      <c r="G121" s="12">
        <v>1.303664023E13</v>
      </c>
      <c r="H121" s="14">
        <v>71.82385453718858</v>
      </c>
      <c r="I121" s="15">
        <v>1.3356580879348618</v>
      </c>
      <c r="K121" s="16">
        <f t="shared" ref="K121:L121" si="239">log(A121)</f>
        <v>6.507613796</v>
      </c>
      <c r="L121" s="16">
        <f t="shared" si="239"/>
        <v>5.216184831</v>
      </c>
      <c r="M121" s="4" t="s">
        <v>998</v>
      </c>
      <c r="N121" s="1">
        <v>10.0</v>
      </c>
      <c r="O121" s="4">
        <v>2005.0</v>
      </c>
      <c r="P121" s="16">
        <f t="shared" ref="P121:S121" si="240">log(F121)</f>
        <v>11.91401591</v>
      </c>
      <c r="Q121" s="16">
        <f t="shared" si="240"/>
        <v>13.11516568</v>
      </c>
      <c r="R121" s="16">
        <f t="shared" si="240"/>
        <v>1.856268708</v>
      </c>
      <c r="S121" s="16">
        <f t="shared" si="240"/>
        <v>0.1256952983</v>
      </c>
    </row>
    <row r="122">
      <c r="A122" s="12">
        <v>640159.03</v>
      </c>
      <c r="B122" s="12">
        <v>4871455.96</v>
      </c>
      <c r="C122" s="1" t="s">
        <v>989</v>
      </c>
      <c r="D122" s="1">
        <v>1.0</v>
      </c>
      <c r="E122" s="4">
        <v>2006.0</v>
      </c>
      <c r="F122" s="13">
        <v>9.402598887921414E11</v>
      </c>
      <c r="G122" s="12">
        <v>1.3814611414E13</v>
      </c>
      <c r="H122" s="14">
        <v>74.3324381472937</v>
      </c>
      <c r="I122" s="15">
        <v>1.3411769256045165</v>
      </c>
      <c r="K122" s="16">
        <f t="shared" ref="K122:L122" si="241">log(A122)</f>
        <v>5.806287876</v>
      </c>
      <c r="L122" s="16">
        <f t="shared" si="241"/>
        <v>6.687658781</v>
      </c>
      <c r="M122" s="1" t="s">
        <v>989</v>
      </c>
      <c r="N122" s="1">
        <v>1.0</v>
      </c>
      <c r="O122" s="4">
        <v>2006.0</v>
      </c>
      <c r="P122" s="16">
        <f t="shared" ref="P122:S122" si="242">log(F122)</f>
        <v>11.97324791</v>
      </c>
      <c r="Q122" s="16">
        <f t="shared" si="242"/>
        <v>13.14033867</v>
      </c>
      <c r="R122" s="16">
        <f t="shared" si="242"/>
        <v>1.871178378</v>
      </c>
      <c r="S122" s="16">
        <f t="shared" si="242"/>
        <v>0.127486073</v>
      </c>
    </row>
    <row r="123">
      <c r="A123" s="12">
        <v>176870.08</v>
      </c>
      <c r="B123" s="12">
        <v>1124361.67</v>
      </c>
      <c r="C123" s="1" t="s">
        <v>990</v>
      </c>
      <c r="D123" s="1">
        <v>2.0</v>
      </c>
      <c r="E123" s="4">
        <v>2006.0</v>
      </c>
      <c r="F123" s="13">
        <v>9.402598887921414E11</v>
      </c>
      <c r="G123" s="12">
        <v>1.3814611414E13</v>
      </c>
      <c r="H123" s="14">
        <v>74.3324381472937</v>
      </c>
      <c r="I123" s="15">
        <v>1.3411769256045165</v>
      </c>
      <c r="K123" s="16">
        <f t="shared" ref="K123:L123" si="243">log(A123)</f>
        <v>5.247654372</v>
      </c>
      <c r="L123" s="16">
        <f t="shared" si="243"/>
        <v>6.050906032</v>
      </c>
      <c r="M123" s="1" t="s">
        <v>990</v>
      </c>
      <c r="N123" s="1">
        <v>2.0</v>
      </c>
      <c r="O123" s="4">
        <v>2006.0</v>
      </c>
      <c r="P123" s="16">
        <f t="shared" ref="P123:S123" si="244">log(F123)</f>
        <v>11.97324791</v>
      </c>
      <c r="Q123" s="16">
        <f t="shared" si="244"/>
        <v>13.14033867</v>
      </c>
      <c r="R123" s="16">
        <f t="shared" si="244"/>
        <v>1.871178378</v>
      </c>
      <c r="S123" s="16">
        <f t="shared" si="244"/>
        <v>0.127486073</v>
      </c>
    </row>
    <row r="124">
      <c r="A124" s="12">
        <v>432972.75</v>
      </c>
      <c r="B124" s="12">
        <v>2493432.79</v>
      </c>
      <c r="C124" s="1" t="s">
        <v>991</v>
      </c>
      <c r="D124" s="1">
        <v>3.0</v>
      </c>
      <c r="E124" s="4">
        <v>2006.0</v>
      </c>
      <c r="F124" s="13">
        <v>9.402598887921414E11</v>
      </c>
      <c r="G124" s="12">
        <v>1.3814611414E13</v>
      </c>
      <c r="H124" s="14">
        <v>74.3324381472937</v>
      </c>
      <c r="I124" s="15">
        <v>1.3411769256045165</v>
      </c>
      <c r="K124" s="16">
        <f t="shared" ref="K124:L124" si="245">log(A124)</f>
        <v>5.636460564</v>
      </c>
      <c r="L124" s="16">
        <f t="shared" si="245"/>
        <v>6.396797666</v>
      </c>
      <c r="M124" s="1" t="s">
        <v>991</v>
      </c>
      <c r="N124" s="1">
        <v>3.0</v>
      </c>
      <c r="O124" s="4">
        <v>2006.0</v>
      </c>
      <c r="P124" s="16">
        <f t="shared" ref="P124:S124" si="246">log(F124)</f>
        <v>11.97324791</v>
      </c>
      <c r="Q124" s="16">
        <f t="shared" si="246"/>
        <v>13.14033867</v>
      </c>
      <c r="R124" s="16">
        <f t="shared" si="246"/>
        <v>1.871178378</v>
      </c>
      <c r="S124" s="16">
        <f t="shared" si="246"/>
        <v>0.127486073</v>
      </c>
    </row>
    <row r="125">
      <c r="A125" s="12">
        <v>85099.18</v>
      </c>
      <c r="B125" s="12">
        <v>814275.94</v>
      </c>
      <c r="C125" s="1" t="s">
        <v>992</v>
      </c>
      <c r="D125" s="1">
        <v>4.0</v>
      </c>
      <c r="E125" s="4">
        <v>2006.0</v>
      </c>
      <c r="F125" s="13">
        <v>9.402598887921414E11</v>
      </c>
      <c r="G125" s="12">
        <v>1.3814611414E13</v>
      </c>
      <c r="H125" s="14">
        <v>74.3324381472937</v>
      </c>
      <c r="I125" s="15">
        <v>1.3411769256045165</v>
      </c>
      <c r="K125" s="16">
        <f t="shared" ref="K125:L125" si="247">log(A125)</f>
        <v>4.929925375</v>
      </c>
      <c r="L125" s="16">
        <f t="shared" si="247"/>
        <v>5.910771603</v>
      </c>
      <c r="M125" s="1" t="s">
        <v>992</v>
      </c>
      <c r="N125" s="1">
        <v>4.0</v>
      </c>
      <c r="O125" s="4">
        <v>2006.0</v>
      </c>
      <c r="P125" s="16">
        <f t="shared" ref="P125:S125" si="248">log(F125)</f>
        <v>11.97324791</v>
      </c>
      <c r="Q125" s="16">
        <f t="shared" si="248"/>
        <v>13.14033867</v>
      </c>
      <c r="R125" s="16">
        <f t="shared" si="248"/>
        <v>1.871178378</v>
      </c>
      <c r="S125" s="16">
        <f t="shared" si="248"/>
        <v>0.127486073</v>
      </c>
    </row>
    <row r="126">
      <c r="A126" s="12">
        <v>107564.81</v>
      </c>
      <c r="B126" s="12">
        <v>1027960.41</v>
      </c>
      <c r="C126" s="4" t="s">
        <v>993</v>
      </c>
      <c r="D126" s="1">
        <v>5.0</v>
      </c>
      <c r="E126" s="4">
        <v>2006.0</v>
      </c>
      <c r="F126" s="13">
        <v>9.402598887921414E11</v>
      </c>
      <c r="G126" s="12">
        <v>1.3814611414E13</v>
      </c>
      <c r="H126" s="14">
        <v>74.3324381472937</v>
      </c>
      <c r="I126" s="15">
        <v>1.3411769256045165</v>
      </c>
      <c r="K126" s="16">
        <f t="shared" ref="K126:L126" si="249">log(A126)</f>
        <v>5.031670214</v>
      </c>
      <c r="L126" s="16">
        <f t="shared" si="249"/>
        <v>6.011976389</v>
      </c>
      <c r="M126" s="4" t="s">
        <v>993</v>
      </c>
      <c r="N126" s="1">
        <v>5.0</v>
      </c>
      <c r="O126" s="4">
        <v>2006.0</v>
      </c>
      <c r="P126" s="16">
        <f t="shared" ref="P126:S126" si="250">log(F126)</f>
        <v>11.97324791</v>
      </c>
      <c r="Q126" s="16">
        <f t="shared" si="250"/>
        <v>13.14033867</v>
      </c>
      <c r="R126" s="16">
        <f t="shared" si="250"/>
        <v>1.871178378</v>
      </c>
      <c r="S126" s="16">
        <f t="shared" si="250"/>
        <v>0.127486073</v>
      </c>
    </row>
    <row r="127">
      <c r="A127" s="12">
        <v>252.02</v>
      </c>
      <c r="B127" s="12">
        <v>396150.97</v>
      </c>
      <c r="C127" s="4" t="s">
        <v>994</v>
      </c>
      <c r="D127" s="1">
        <v>6.0</v>
      </c>
      <c r="E127" s="4">
        <v>2006.0</v>
      </c>
      <c r="F127" s="13">
        <v>9.402598887921414E11</v>
      </c>
      <c r="G127" s="12">
        <v>1.3814611414E13</v>
      </c>
      <c r="H127" s="14">
        <v>74.3324381472937</v>
      </c>
      <c r="I127" s="15">
        <v>1.3411769256045165</v>
      </c>
      <c r="K127" s="16">
        <f t="shared" ref="K127:L127" si="251">log(A127)</f>
        <v>2.401435007</v>
      </c>
      <c r="L127" s="16">
        <f t="shared" si="251"/>
        <v>5.597860724</v>
      </c>
      <c r="M127" s="4" t="s">
        <v>994</v>
      </c>
      <c r="N127" s="1">
        <v>6.0</v>
      </c>
      <c r="O127" s="4">
        <v>2006.0</v>
      </c>
      <c r="P127" s="16">
        <f t="shared" ref="P127:S127" si="252">log(F127)</f>
        <v>11.97324791</v>
      </c>
      <c r="Q127" s="16">
        <f t="shared" si="252"/>
        <v>13.14033867</v>
      </c>
      <c r="R127" s="16">
        <f t="shared" si="252"/>
        <v>1.871178378</v>
      </c>
      <c r="S127" s="16">
        <f t="shared" si="252"/>
        <v>0.127486073</v>
      </c>
    </row>
    <row r="128">
      <c r="A128" s="12">
        <v>217425.93</v>
      </c>
      <c r="B128" s="12">
        <v>2762207.34</v>
      </c>
      <c r="C128" s="1" t="s">
        <v>995</v>
      </c>
      <c r="D128" s="1">
        <v>7.0</v>
      </c>
      <c r="E128" s="4">
        <v>2006.0</v>
      </c>
      <c r="F128" s="13">
        <v>9.402598887921414E11</v>
      </c>
      <c r="G128" s="12">
        <v>1.3814611414E13</v>
      </c>
      <c r="H128" s="14">
        <v>74.3324381472937</v>
      </c>
      <c r="I128" s="15">
        <v>1.3411769256045165</v>
      </c>
      <c r="K128" s="16">
        <f t="shared" ref="K128:L128" si="253">log(A128)</f>
        <v>5.337311336</v>
      </c>
      <c r="L128" s="16">
        <f t="shared" si="253"/>
        <v>6.441256275</v>
      </c>
      <c r="M128" s="1" t="s">
        <v>995</v>
      </c>
      <c r="N128" s="1">
        <v>7.0</v>
      </c>
      <c r="O128" s="4">
        <v>2006.0</v>
      </c>
      <c r="P128" s="16">
        <f t="shared" ref="P128:S128" si="254">log(F128)</f>
        <v>11.97324791</v>
      </c>
      <c r="Q128" s="16">
        <f t="shared" si="254"/>
        <v>13.14033867</v>
      </c>
      <c r="R128" s="16">
        <f t="shared" si="254"/>
        <v>1.871178378</v>
      </c>
      <c r="S128" s="16">
        <f t="shared" si="254"/>
        <v>0.127486073</v>
      </c>
    </row>
    <row r="129">
      <c r="A129" s="12">
        <v>424901.94</v>
      </c>
      <c r="B129" s="12">
        <v>562301.89</v>
      </c>
      <c r="C129" s="4" t="s">
        <v>996</v>
      </c>
      <c r="D129" s="1">
        <v>8.0</v>
      </c>
      <c r="E129" s="4">
        <v>2006.0</v>
      </c>
      <c r="F129" s="13">
        <v>9.402598887921414E11</v>
      </c>
      <c r="G129" s="12">
        <v>1.3814611414E13</v>
      </c>
      <c r="H129" s="14">
        <v>74.3324381472937</v>
      </c>
      <c r="I129" s="15">
        <v>1.3411769256045165</v>
      </c>
      <c r="K129" s="16">
        <f t="shared" ref="K129:L129" si="255">log(A129)</f>
        <v>5.628288714</v>
      </c>
      <c r="L129" s="16">
        <f t="shared" si="255"/>
        <v>5.749969543</v>
      </c>
      <c r="M129" s="4" t="s">
        <v>996</v>
      </c>
      <c r="N129" s="1">
        <v>8.0</v>
      </c>
      <c r="O129" s="4">
        <v>2006.0</v>
      </c>
      <c r="P129" s="16">
        <f t="shared" ref="P129:S129" si="256">log(F129)</f>
        <v>11.97324791</v>
      </c>
      <c r="Q129" s="16">
        <f t="shared" si="256"/>
        <v>13.14033867</v>
      </c>
      <c r="R129" s="16">
        <f t="shared" si="256"/>
        <v>1.871178378</v>
      </c>
      <c r="S129" s="16">
        <f t="shared" si="256"/>
        <v>0.127486073</v>
      </c>
    </row>
    <row r="130">
      <c r="A130" s="12">
        <v>660515.41</v>
      </c>
      <c r="B130" s="12">
        <v>334693.97</v>
      </c>
      <c r="C130" s="1" t="s">
        <v>997</v>
      </c>
      <c r="D130" s="1">
        <v>9.0</v>
      </c>
      <c r="E130" s="4">
        <v>2006.0</v>
      </c>
      <c r="F130" s="13">
        <v>9.402598887921414E11</v>
      </c>
      <c r="G130" s="12">
        <v>1.3814611414E13</v>
      </c>
      <c r="H130" s="14">
        <v>74.3324381472937</v>
      </c>
      <c r="I130" s="15">
        <v>1.34117692560452</v>
      </c>
      <c r="K130" s="16">
        <f t="shared" ref="K130:L130" si="257">log(A130)</f>
        <v>5.819882954</v>
      </c>
      <c r="L130" s="16">
        <f t="shared" si="257"/>
        <v>5.524647888</v>
      </c>
      <c r="M130" s="1" t="s">
        <v>997</v>
      </c>
      <c r="N130" s="1">
        <v>9.0</v>
      </c>
      <c r="O130" s="4">
        <v>2006.0</v>
      </c>
      <c r="P130" s="16">
        <f t="shared" ref="P130:S130" si="258">log(F130)</f>
        <v>11.97324791</v>
      </c>
      <c r="Q130" s="16">
        <f t="shared" si="258"/>
        <v>13.14033867</v>
      </c>
      <c r="R130" s="16">
        <f t="shared" si="258"/>
        <v>1.871178378</v>
      </c>
      <c r="S130" s="16">
        <f t="shared" si="258"/>
        <v>0.127486073</v>
      </c>
    </row>
    <row r="131">
      <c r="A131" s="12">
        <v>32458.23</v>
      </c>
      <c r="B131" s="12">
        <v>1722640.07</v>
      </c>
      <c r="C131" s="4" t="s">
        <v>998</v>
      </c>
      <c r="D131" s="1">
        <v>10.0</v>
      </c>
      <c r="E131" s="4">
        <v>2006.0</v>
      </c>
      <c r="F131" s="13">
        <v>9.402598887921414E11</v>
      </c>
      <c r="G131" s="12">
        <v>1.3814611414E13</v>
      </c>
      <c r="H131" s="14">
        <v>74.3324381472937</v>
      </c>
      <c r="I131" s="15">
        <v>1.34117692560452</v>
      </c>
      <c r="K131" s="16">
        <f t="shared" ref="K131:L131" si="259">log(A131)</f>
        <v>4.511324833</v>
      </c>
      <c r="L131" s="16">
        <f t="shared" si="259"/>
        <v>6.236194545</v>
      </c>
      <c r="M131" s="4" t="s">
        <v>998</v>
      </c>
      <c r="N131" s="1">
        <v>10.0</v>
      </c>
      <c r="O131" s="4">
        <v>2006.0</v>
      </c>
      <c r="P131" s="16">
        <f t="shared" ref="P131:S131" si="260">log(F131)</f>
        <v>11.97324791</v>
      </c>
      <c r="Q131" s="16">
        <f t="shared" si="260"/>
        <v>13.14033867</v>
      </c>
      <c r="R131" s="16">
        <f t="shared" si="260"/>
        <v>1.871178378</v>
      </c>
      <c r="S131" s="16">
        <f t="shared" si="260"/>
        <v>0.127486073</v>
      </c>
    </row>
    <row r="132">
      <c r="A132" s="12">
        <v>316489.17</v>
      </c>
      <c r="B132" s="12">
        <v>1.015539227E7</v>
      </c>
      <c r="C132" s="1" t="s">
        <v>989</v>
      </c>
      <c r="D132" s="1">
        <v>1.0</v>
      </c>
      <c r="E132" s="4">
        <v>2007.0</v>
      </c>
      <c r="F132" s="13">
        <v>1.2167354415248618E12</v>
      </c>
      <c r="G132" s="12">
        <v>1.4451858656E13</v>
      </c>
      <c r="H132" s="14">
        <v>63.539625128797674</v>
      </c>
      <c r="I132" s="15">
        <v>2.861600501055889</v>
      </c>
      <c r="K132" s="16">
        <f t="shared" ref="K132:L132" si="261">log(A132)</f>
        <v>5.500358853</v>
      </c>
      <c r="L132" s="16">
        <f t="shared" si="261"/>
        <v>7.006696703</v>
      </c>
      <c r="M132" s="1" t="s">
        <v>989</v>
      </c>
      <c r="N132" s="1">
        <v>1.0</v>
      </c>
      <c r="O132" s="4">
        <v>2007.0</v>
      </c>
      <c r="P132" s="16">
        <f t="shared" ref="P132:S132" si="262">log(F132)</f>
        <v>12.08519616</v>
      </c>
      <c r="Q132" s="16">
        <f t="shared" si="262"/>
        <v>13.15992371</v>
      </c>
      <c r="R132" s="16">
        <f t="shared" si="262"/>
        <v>1.803044648</v>
      </c>
      <c r="S132" s="16">
        <f t="shared" si="262"/>
        <v>0.4566090032</v>
      </c>
    </row>
    <row r="133">
      <c r="A133" s="12">
        <v>204169.02</v>
      </c>
      <c r="B133" s="12">
        <v>1363606.77</v>
      </c>
      <c r="C133" s="1" t="s">
        <v>990</v>
      </c>
      <c r="D133" s="1">
        <v>2.0</v>
      </c>
      <c r="E133" s="4">
        <v>2007.0</v>
      </c>
      <c r="F133" s="13">
        <v>1.2167354415248618E12</v>
      </c>
      <c r="G133" s="12">
        <v>1.4451858656E13</v>
      </c>
      <c r="H133" s="14">
        <v>63.539625128797674</v>
      </c>
      <c r="I133" s="15">
        <v>2.861600501055889</v>
      </c>
      <c r="K133" s="16">
        <f t="shared" ref="K133:L133" si="263">log(A133)</f>
        <v>5.309989844</v>
      </c>
      <c r="L133" s="16">
        <f t="shared" si="263"/>
        <v>6.134689149</v>
      </c>
      <c r="M133" s="1" t="s">
        <v>990</v>
      </c>
      <c r="N133" s="1">
        <v>2.0</v>
      </c>
      <c r="O133" s="4">
        <v>2007.0</v>
      </c>
      <c r="P133" s="16">
        <f t="shared" ref="P133:S133" si="264">log(F133)</f>
        <v>12.08519616</v>
      </c>
      <c r="Q133" s="16">
        <f t="shared" si="264"/>
        <v>13.15992371</v>
      </c>
      <c r="R133" s="16">
        <f t="shared" si="264"/>
        <v>1.803044648</v>
      </c>
      <c r="S133" s="16">
        <f t="shared" si="264"/>
        <v>0.4566090032</v>
      </c>
    </row>
    <row r="134">
      <c r="A134" s="12">
        <v>2556528.13</v>
      </c>
      <c r="B134" s="12">
        <v>3903997.69</v>
      </c>
      <c r="C134" s="1" t="s">
        <v>991</v>
      </c>
      <c r="D134" s="1">
        <v>3.0</v>
      </c>
      <c r="E134" s="4">
        <v>2007.0</v>
      </c>
      <c r="F134" s="13">
        <v>1.2167354415248618E12</v>
      </c>
      <c r="G134" s="12">
        <v>1.4451858656E13</v>
      </c>
      <c r="H134" s="14">
        <v>63.539625128797674</v>
      </c>
      <c r="I134" s="15">
        <v>2.861600501055889</v>
      </c>
      <c r="K134" s="16">
        <f t="shared" ref="K134:L134" si="265">log(A134)</f>
        <v>6.407650576</v>
      </c>
      <c r="L134" s="16">
        <f t="shared" si="265"/>
        <v>6.591509552</v>
      </c>
      <c r="M134" s="1" t="s">
        <v>991</v>
      </c>
      <c r="N134" s="1">
        <v>3.0</v>
      </c>
      <c r="O134" s="4">
        <v>2007.0</v>
      </c>
      <c r="P134" s="16">
        <f t="shared" ref="P134:S134" si="266">log(F134)</f>
        <v>12.08519616</v>
      </c>
      <c r="Q134" s="16">
        <f t="shared" si="266"/>
        <v>13.15992371</v>
      </c>
      <c r="R134" s="16">
        <f t="shared" si="266"/>
        <v>1.803044648</v>
      </c>
      <c r="S134" s="16">
        <f t="shared" si="266"/>
        <v>0.4566090032</v>
      </c>
    </row>
    <row r="135">
      <c r="A135" s="12">
        <v>2635432.27</v>
      </c>
      <c r="B135" s="12">
        <v>1118132.56</v>
      </c>
      <c r="C135" s="1" t="s">
        <v>992</v>
      </c>
      <c r="D135" s="1">
        <v>4.0</v>
      </c>
      <c r="E135" s="4">
        <v>2007.0</v>
      </c>
      <c r="F135" s="13">
        <v>1.2167354415248618E12</v>
      </c>
      <c r="G135" s="12">
        <v>1.4451858656E13</v>
      </c>
      <c r="H135" s="14">
        <v>63.539625128797674</v>
      </c>
      <c r="I135" s="15">
        <v>2.861600501055889</v>
      </c>
      <c r="K135" s="16">
        <f t="shared" ref="K135:L135" si="267">log(A135)</f>
        <v>6.420851859</v>
      </c>
      <c r="L135" s="16">
        <f t="shared" si="267"/>
        <v>6.048493294</v>
      </c>
      <c r="M135" s="1" t="s">
        <v>992</v>
      </c>
      <c r="N135" s="1">
        <v>4.0</v>
      </c>
      <c r="O135" s="4">
        <v>2007.0</v>
      </c>
      <c r="P135" s="16">
        <f t="shared" ref="P135:S135" si="268">log(F135)</f>
        <v>12.08519616</v>
      </c>
      <c r="Q135" s="16">
        <f t="shared" si="268"/>
        <v>13.15992371</v>
      </c>
      <c r="R135" s="16">
        <f t="shared" si="268"/>
        <v>1.803044648</v>
      </c>
      <c r="S135" s="16">
        <f t="shared" si="268"/>
        <v>0.4566090032</v>
      </c>
    </row>
    <row r="136">
      <c r="A136" s="12">
        <v>107764.14</v>
      </c>
      <c r="B136" s="12">
        <v>1217483.0</v>
      </c>
      <c r="C136" s="4" t="s">
        <v>993</v>
      </c>
      <c r="D136" s="1">
        <v>5.0</v>
      </c>
      <c r="E136" s="4">
        <v>2007.0</v>
      </c>
      <c r="F136" s="13">
        <v>1.2167354415248618E12</v>
      </c>
      <c r="G136" s="12">
        <v>1.4451858656E13</v>
      </c>
      <c r="H136" s="14">
        <v>63.539625128797674</v>
      </c>
      <c r="I136" s="15">
        <v>2.861600501055889</v>
      </c>
      <c r="K136" s="16">
        <f t="shared" ref="K136:L136" si="269">log(A136)</f>
        <v>5.032474267</v>
      </c>
      <c r="L136" s="16">
        <f t="shared" si="269"/>
        <v>6.085462906</v>
      </c>
      <c r="M136" s="4" t="s">
        <v>993</v>
      </c>
      <c r="N136" s="1">
        <v>5.0</v>
      </c>
      <c r="O136" s="4">
        <v>2007.0</v>
      </c>
      <c r="P136" s="16">
        <f t="shared" ref="P136:S136" si="270">log(F136)</f>
        <v>12.08519616</v>
      </c>
      <c r="Q136" s="16">
        <f t="shared" si="270"/>
        <v>13.15992371</v>
      </c>
      <c r="R136" s="16">
        <f t="shared" si="270"/>
        <v>1.803044648</v>
      </c>
      <c r="S136" s="16">
        <f t="shared" si="270"/>
        <v>0.4566090032</v>
      </c>
    </row>
    <row r="137">
      <c r="A137" s="12">
        <v>660117.03</v>
      </c>
      <c r="B137" s="12">
        <v>398062.78</v>
      </c>
      <c r="C137" s="4" t="s">
        <v>994</v>
      </c>
      <c r="D137" s="1">
        <v>6.0</v>
      </c>
      <c r="E137" s="4">
        <v>2007.0</v>
      </c>
      <c r="F137" s="13">
        <v>1.2167354415248618E12</v>
      </c>
      <c r="G137" s="12">
        <v>1.4451858656E13</v>
      </c>
      <c r="H137" s="14">
        <v>63.539625128797674</v>
      </c>
      <c r="I137" s="15">
        <v>2.861600501055889</v>
      </c>
      <c r="K137" s="16">
        <f t="shared" ref="K137:L137" si="271">log(A137)</f>
        <v>5.819620937</v>
      </c>
      <c r="L137" s="16">
        <f t="shared" si="271"/>
        <v>5.599951572</v>
      </c>
      <c r="M137" s="4" t="s">
        <v>994</v>
      </c>
      <c r="N137" s="1">
        <v>6.0</v>
      </c>
      <c r="O137" s="4">
        <v>2007.0</v>
      </c>
      <c r="P137" s="16">
        <f t="shared" ref="P137:S137" si="272">log(F137)</f>
        <v>12.08519616</v>
      </c>
      <c r="Q137" s="16">
        <f t="shared" si="272"/>
        <v>13.15992371</v>
      </c>
      <c r="R137" s="16">
        <f t="shared" si="272"/>
        <v>1.803044648</v>
      </c>
      <c r="S137" s="16">
        <f t="shared" si="272"/>
        <v>0.4566090032</v>
      </c>
    </row>
    <row r="138">
      <c r="A138" s="12">
        <v>39974.92</v>
      </c>
      <c r="B138" s="12">
        <v>3512901.57</v>
      </c>
      <c r="C138" s="1" t="s">
        <v>995</v>
      </c>
      <c r="D138" s="1">
        <v>7.0</v>
      </c>
      <c r="E138" s="4">
        <v>2007.0</v>
      </c>
      <c r="F138" s="13">
        <v>1.2167354415248618E12</v>
      </c>
      <c r="G138" s="12">
        <v>1.4451858656E13</v>
      </c>
      <c r="H138" s="14">
        <v>63.539625128797674</v>
      </c>
      <c r="I138" s="15">
        <v>2.861600501055889</v>
      </c>
      <c r="K138" s="16">
        <f t="shared" ref="K138:L138" si="273">log(A138)</f>
        <v>4.601787603</v>
      </c>
      <c r="L138" s="16">
        <f t="shared" si="273"/>
        <v>6.545665981</v>
      </c>
      <c r="M138" s="1" t="s">
        <v>995</v>
      </c>
      <c r="N138" s="1">
        <v>7.0</v>
      </c>
      <c r="O138" s="4">
        <v>2007.0</v>
      </c>
      <c r="P138" s="16">
        <f t="shared" ref="P138:S138" si="274">log(F138)</f>
        <v>12.08519616</v>
      </c>
      <c r="Q138" s="16">
        <f t="shared" si="274"/>
        <v>13.15992371</v>
      </c>
      <c r="R138" s="16">
        <f t="shared" si="274"/>
        <v>1.803044648</v>
      </c>
      <c r="S138" s="16">
        <f t="shared" si="274"/>
        <v>0.4566090032</v>
      </c>
    </row>
    <row r="139">
      <c r="A139" s="12">
        <v>9589901.31</v>
      </c>
      <c r="B139" s="12">
        <v>847438.25</v>
      </c>
      <c r="C139" s="4" t="s">
        <v>996</v>
      </c>
      <c r="D139" s="1">
        <v>8.0</v>
      </c>
      <c r="E139" s="4">
        <v>2007.0</v>
      </c>
      <c r="F139" s="13">
        <v>1.2167354415248618E12</v>
      </c>
      <c r="G139" s="12">
        <v>1.4451858656E13</v>
      </c>
      <c r="H139" s="14">
        <v>63.539625128797674</v>
      </c>
      <c r="I139" s="15">
        <v>2.861600501055889</v>
      </c>
      <c r="K139" s="16">
        <f t="shared" ref="K139:L139" si="275">log(A139)</f>
        <v>6.981814138</v>
      </c>
      <c r="L139" s="16">
        <f t="shared" si="275"/>
        <v>5.928108062</v>
      </c>
      <c r="M139" s="4" t="s">
        <v>996</v>
      </c>
      <c r="N139" s="1">
        <v>8.0</v>
      </c>
      <c r="O139" s="4">
        <v>2007.0</v>
      </c>
      <c r="P139" s="16">
        <f t="shared" ref="P139:S139" si="276">log(F139)</f>
        <v>12.08519616</v>
      </c>
      <c r="Q139" s="16">
        <f t="shared" si="276"/>
        <v>13.15992371</v>
      </c>
      <c r="R139" s="16">
        <f t="shared" si="276"/>
        <v>1.803044648</v>
      </c>
      <c r="S139" s="16">
        <f t="shared" si="276"/>
        <v>0.4566090032</v>
      </c>
    </row>
    <row r="140">
      <c r="A140" s="12">
        <v>542738.79</v>
      </c>
      <c r="B140" s="12">
        <v>477802.3</v>
      </c>
      <c r="C140" s="1" t="s">
        <v>997</v>
      </c>
      <c r="D140" s="1">
        <v>9.0</v>
      </c>
      <c r="E140" s="4">
        <v>2007.0</v>
      </c>
      <c r="F140" s="13">
        <v>1.2167354415248618E12</v>
      </c>
      <c r="G140" s="12">
        <v>1.4451858656E13</v>
      </c>
      <c r="H140" s="14">
        <v>63.539625128797674</v>
      </c>
      <c r="I140" s="15">
        <v>2.861600501055889</v>
      </c>
      <c r="K140" s="16">
        <f t="shared" ref="K140:L140" si="277">log(A140)</f>
        <v>5.734590862</v>
      </c>
      <c r="L140" s="16">
        <f t="shared" si="277"/>
        <v>5.679248236</v>
      </c>
      <c r="M140" s="1" t="s">
        <v>997</v>
      </c>
      <c r="N140" s="1">
        <v>9.0</v>
      </c>
      <c r="O140" s="4">
        <v>2007.0</v>
      </c>
      <c r="P140" s="16">
        <f t="shared" ref="P140:S140" si="278">log(F140)</f>
        <v>12.08519616</v>
      </c>
      <c r="Q140" s="16">
        <f t="shared" si="278"/>
        <v>13.15992371</v>
      </c>
      <c r="R140" s="16">
        <f t="shared" si="278"/>
        <v>1.803044648</v>
      </c>
      <c r="S140" s="16">
        <f t="shared" si="278"/>
        <v>0.4566090032</v>
      </c>
    </row>
    <row r="141">
      <c r="A141" s="12">
        <v>4646373.16</v>
      </c>
      <c r="B141" s="12">
        <v>6203822.03</v>
      </c>
      <c r="C141" s="4" t="s">
        <v>998</v>
      </c>
      <c r="D141" s="1">
        <v>10.0</v>
      </c>
      <c r="E141" s="4">
        <v>2007.0</v>
      </c>
      <c r="F141" s="13">
        <v>1.2167354415248618E12</v>
      </c>
      <c r="G141" s="12">
        <v>1.4451858656E13</v>
      </c>
      <c r="H141" s="14">
        <v>63.539625128797674</v>
      </c>
      <c r="I141" s="15">
        <v>2.861600501055889</v>
      </c>
      <c r="K141" s="16">
        <f t="shared" ref="K141:L141" si="279">log(A141)</f>
        <v>6.667114086</v>
      </c>
      <c r="L141" s="16">
        <f t="shared" si="279"/>
        <v>6.792659331</v>
      </c>
      <c r="M141" s="4" t="s">
        <v>998</v>
      </c>
      <c r="N141" s="1">
        <v>10.0</v>
      </c>
      <c r="O141" s="4">
        <v>2007.0</v>
      </c>
      <c r="P141" s="16">
        <f t="shared" ref="P141:S141" si="280">log(F141)</f>
        <v>12.08519616</v>
      </c>
      <c r="Q141" s="16">
        <f t="shared" si="280"/>
        <v>13.15992371</v>
      </c>
      <c r="R141" s="16">
        <f t="shared" si="280"/>
        <v>1.803044648</v>
      </c>
      <c r="S141" s="16">
        <f t="shared" si="280"/>
        <v>0.4566090032</v>
      </c>
    </row>
    <row r="142">
      <c r="A142" s="12">
        <v>3558264.77</v>
      </c>
      <c r="B142" s="12">
        <v>7147632.15</v>
      </c>
      <c r="C142" s="1" t="s">
        <v>989</v>
      </c>
      <c r="D142" s="1">
        <v>1.0</v>
      </c>
      <c r="E142" s="4">
        <v>2008.0</v>
      </c>
      <c r="F142" s="13">
        <v>1.1988955821375146E12</v>
      </c>
      <c r="G142" s="12">
        <v>1.4712844084E13</v>
      </c>
      <c r="H142" s="14">
        <v>64.06714048351976</v>
      </c>
      <c r="I142" s="15">
        <v>5.322765833117938</v>
      </c>
      <c r="K142" s="16">
        <f t="shared" ref="K142:L142" si="281">log(A142)</f>
        <v>6.551238261</v>
      </c>
      <c r="L142" s="16">
        <f t="shared" si="281"/>
        <v>6.854162194</v>
      </c>
      <c r="M142" s="1" t="s">
        <v>989</v>
      </c>
      <c r="N142" s="1">
        <v>1.0</v>
      </c>
      <c r="O142" s="4">
        <v>2008.0</v>
      </c>
      <c r="P142" s="16">
        <f t="shared" ref="P142:S142" si="282">log(F142)</f>
        <v>12.07878136</v>
      </c>
      <c r="Q142" s="16">
        <f t="shared" si="282"/>
        <v>13.16769663</v>
      </c>
      <c r="R142" s="16">
        <f t="shared" si="282"/>
        <v>1.806635341</v>
      </c>
      <c r="S142" s="16">
        <f t="shared" si="282"/>
        <v>0.7261373605</v>
      </c>
    </row>
    <row r="143">
      <c r="A143" s="12">
        <v>702543.7</v>
      </c>
      <c r="B143" s="12">
        <v>1376104.97</v>
      </c>
      <c r="C143" s="1" t="s">
        <v>990</v>
      </c>
      <c r="D143" s="1">
        <v>2.0</v>
      </c>
      <c r="E143" s="4">
        <v>2008.0</v>
      </c>
      <c r="F143" s="13">
        <v>1.1988955821375146E12</v>
      </c>
      <c r="G143" s="12">
        <v>1.4712844084E13</v>
      </c>
      <c r="H143" s="14">
        <v>64.06714048351976</v>
      </c>
      <c r="I143" s="15">
        <v>5.322765833117938</v>
      </c>
      <c r="K143" s="16">
        <f t="shared" ref="K143:L143" si="283">log(A143)</f>
        <v>5.846673344</v>
      </c>
      <c r="L143" s="16">
        <f t="shared" si="283"/>
        <v>6.138651563</v>
      </c>
      <c r="M143" s="1" t="s">
        <v>990</v>
      </c>
      <c r="N143" s="1">
        <v>2.0</v>
      </c>
      <c r="O143" s="4">
        <v>2008.0</v>
      </c>
      <c r="P143" s="16">
        <f t="shared" ref="P143:S143" si="284">log(F143)</f>
        <v>12.07878136</v>
      </c>
      <c r="Q143" s="16">
        <f t="shared" si="284"/>
        <v>13.16769663</v>
      </c>
      <c r="R143" s="16">
        <f t="shared" si="284"/>
        <v>1.806635341</v>
      </c>
      <c r="S143" s="16">
        <f t="shared" si="284"/>
        <v>0.7261373605</v>
      </c>
    </row>
    <row r="144">
      <c r="A144" s="12">
        <v>201819.42</v>
      </c>
      <c r="B144" s="12">
        <v>8364690.58</v>
      </c>
      <c r="C144" s="1" t="s">
        <v>991</v>
      </c>
      <c r="D144" s="1">
        <v>3.0</v>
      </c>
      <c r="E144" s="4">
        <v>2008.0</v>
      </c>
      <c r="F144" s="13">
        <v>1.1988955821375146E12</v>
      </c>
      <c r="G144" s="12">
        <v>1.4712844084E13</v>
      </c>
      <c r="H144" s="14">
        <v>64.06714048351976</v>
      </c>
      <c r="I144" s="15">
        <v>5.322765833117938</v>
      </c>
      <c r="K144" s="16">
        <f t="shared" ref="K144:L144" si="285">log(A144)</f>
        <v>5.304962954</v>
      </c>
      <c r="L144" s="16">
        <f t="shared" si="285"/>
        <v>6.922449881</v>
      </c>
      <c r="M144" s="1" t="s">
        <v>991</v>
      </c>
      <c r="N144" s="1">
        <v>3.0</v>
      </c>
      <c r="O144" s="4">
        <v>2008.0</v>
      </c>
      <c r="P144" s="16">
        <f t="shared" ref="P144:S144" si="286">log(F144)</f>
        <v>12.07878136</v>
      </c>
      <c r="Q144" s="16">
        <f t="shared" si="286"/>
        <v>13.16769663</v>
      </c>
      <c r="R144" s="16">
        <f t="shared" si="286"/>
        <v>1.806635341</v>
      </c>
      <c r="S144" s="16">
        <f t="shared" si="286"/>
        <v>0.7261373605</v>
      </c>
    </row>
    <row r="145">
      <c r="A145" s="12">
        <v>414093.79</v>
      </c>
      <c r="B145" s="12">
        <v>1431440.25</v>
      </c>
      <c r="C145" s="1" t="s">
        <v>992</v>
      </c>
      <c r="D145" s="1">
        <v>4.0</v>
      </c>
      <c r="E145" s="4">
        <v>2008.0</v>
      </c>
      <c r="F145" s="13">
        <v>1.1988955821375146E12</v>
      </c>
      <c r="G145" s="12">
        <v>1.4712844084E13</v>
      </c>
      <c r="H145" s="14">
        <v>64.06714048351976</v>
      </c>
      <c r="I145" s="15">
        <v>5.322765833117938</v>
      </c>
      <c r="K145" s="16">
        <f t="shared" ref="K145:L145" si="287">log(A145)</f>
        <v>5.617098718</v>
      </c>
      <c r="L145" s="16">
        <f t="shared" si="287"/>
        <v>6.155773225</v>
      </c>
      <c r="M145" s="1" t="s">
        <v>992</v>
      </c>
      <c r="N145" s="1">
        <v>4.0</v>
      </c>
      <c r="O145" s="4">
        <v>2008.0</v>
      </c>
      <c r="P145" s="16">
        <f t="shared" ref="P145:S145" si="288">log(F145)</f>
        <v>12.07878136</v>
      </c>
      <c r="Q145" s="16">
        <f t="shared" si="288"/>
        <v>13.16769663</v>
      </c>
      <c r="R145" s="16">
        <f t="shared" si="288"/>
        <v>1.806635341</v>
      </c>
      <c r="S145" s="16">
        <f t="shared" si="288"/>
        <v>0.7261373605</v>
      </c>
    </row>
    <row r="146">
      <c r="A146" s="12">
        <v>105573.09</v>
      </c>
      <c r="B146" s="12">
        <v>4457062.64</v>
      </c>
      <c r="C146" s="4" t="s">
        <v>993</v>
      </c>
      <c r="D146" s="1">
        <v>5.0</v>
      </c>
      <c r="E146" s="4">
        <v>2008.0</v>
      </c>
      <c r="F146" s="13">
        <v>1.1988955821375146E12</v>
      </c>
      <c r="G146" s="12">
        <v>1.4712844084E13</v>
      </c>
      <c r="H146" s="14">
        <v>64.06714048351976</v>
      </c>
      <c r="I146" s="15">
        <v>5.322765833117938</v>
      </c>
      <c r="K146" s="16">
        <f t="shared" ref="K146:L146" si="289">log(A146)</f>
        <v>5.023553233</v>
      </c>
      <c r="L146" s="16">
        <f t="shared" si="289"/>
        <v>6.649048738</v>
      </c>
      <c r="M146" s="4" t="s">
        <v>993</v>
      </c>
      <c r="N146" s="1">
        <v>5.0</v>
      </c>
      <c r="O146" s="4">
        <v>2008.0</v>
      </c>
      <c r="P146" s="16">
        <f t="shared" ref="P146:S146" si="290">log(F146)</f>
        <v>12.07878136</v>
      </c>
      <c r="Q146" s="16">
        <f t="shared" si="290"/>
        <v>13.16769663</v>
      </c>
      <c r="R146" s="16">
        <f t="shared" si="290"/>
        <v>1.806635341</v>
      </c>
      <c r="S146" s="16">
        <f t="shared" si="290"/>
        <v>0.7261373605</v>
      </c>
    </row>
    <row r="147">
      <c r="A147" s="12">
        <v>117180.4</v>
      </c>
      <c r="B147" s="12">
        <v>884442.09</v>
      </c>
      <c r="C147" s="4" t="s">
        <v>994</v>
      </c>
      <c r="D147" s="1">
        <v>6.0</v>
      </c>
      <c r="E147" s="4">
        <v>2008.0</v>
      </c>
      <c r="F147" s="13">
        <v>1.1988955821375146E12</v>
      </c>
      <c r="G147" s="12">
        <v>1.4712844084E13</v>
      </c>
      <c r="H147" s="14">
        <v>64.06714048351976</v>
      </c>
      <c r="I147" s="15">
        <v>5.322765833117938</v>
      </c>
      <c r="K147" s="16">
        <f t="shared" ref="K147:L147" si="291">log(A147)</f>
        <v>5.068854976</v>
      </c>
      <c r="L147" s="16">
        <f t="shared" si="291"/>
        <v>5.946669402</v>
      </c>
      <c r="M147" s="4" t="s">
        <v>994</v>
      </c>
      <c r="N147" s="1">
        <v>6.0</v>
      </c>
      <c r="O147" s="4">
        <v>2008.0</v>
      </c>
      <c r="P147" s="16">
        <f t="shared" ref="P147:S147" si="292">log(F147)</f>
        <v>12.07878136</v>
      </c>
      <c r="Q147" s="16">
        <f t="shared" si="292"/>
        <v>13.16769663</v>
      </c>
      <c r="R147" s="16">
        <f t="shared" si="292"/>
        <v>1.806635341</v>
      </c>
      <c r="S147" s="16">
        <f t="shared" si="292"/>
        <v>0.7261373605</v>
      </c>
    </row>
    <row r="148">
      <c r="A148" s="12">
        <v>742.81</v>
      </c>
      <c r="B148" s="12">
        <v>3774957.96</v>
      </c>
      <c r="C148" s="1" t="s">
        <v>995</v>
      </c>
      <c r="D148" s="1">
        <v>7.0</v>
      </c>
      <c r="E148" s="4">
        <v>2008.0</v>
      </c>
      <c r="F148" s="13">
        <v>1.1988955821375146E12</v>
      </c>
      <c r="G148" s="12">
        <v>1.4712844084E13</v>
      </c>
      <c r="H148" s="14">
        <v>64.06714048351976</v>
      </c>
      <c r="I148" s="15">
        <v>5.322765833117938</v>
      </c>
      <c r="K148" s="16">
        <f t="shared" ref="K148:L148" si="293">log(A148)</f>
        <v>2.870877742</v>
      </c>
      <c r="L148" s="16">
        <f t="shared" si="293"/>
        <v>6.576912119</v>
      </c>
      <c r="M148" s="1" t="s">
        <v>995</v>
      </c>
      <c r="N148" s="1">
        <v>7.0</v>
      </c>
      <c r="O148" s="4">
        <v>2008.0</v>
      </c>
      <c r="P148" s="16">
        <f t="shared" ref="P148:S148" si="294">log(F148)</f>
        <v>12.07878136</v>
      </c>
      <c r="Q148" s="16">
        <f t="shared" si="294"/>
        <v>13.16769663</v>
      </c>
      <c r="R148" s="16">
        <f t="shared" si="294"/>
        <v>1.806635341</v>
      </c>
      <c r="S148" s="16">
        <f t="shared" si="294"/>
        <v>0.7261373605</v>
      </c>
    </row>
    <row r="149">
      <c r="A149" s="12">
        <v>224832.04</v>
      </c>
      <c r="B149" s="12">
        <v>969909.59</v>
      </c>
      <c r="C149" s="4" t="s">
        <v>996</v>
      </c>
      <c r="D149" s="1">
        <v>8.0</v>
      </c>
      <c r="E149" s="4">
        <v>2008.0</v>
      </c>
      <c r="F149" s="13">
        <v>1.1988955821375146E12</v>
      </c>
      <c r="G149" s="12">
        <v>1.4712844084E13</v>
      </c>
      <c r="H149" s="14">
        <v>64.06714048351976</v>
      </c>
      <c r="I149" s="15">
        <v>5.322765833117938</v>
      </c>
      <c r="K149" s="16">
        <f t="shared" ref="K149:L149" si="295">log(A149)</f>
        <v>5.351858201</v>
      </c>
      <c r="L149" s="16">
        <f t="shared" si="295"/>
        <v>5.986731253</v>
      </c>
      <c r="M149" s="4" t="s">
        <v>996</v>
      </c>
      <c r="N149" s="1">
        <v>8.0</v>
      </c>
      <c r="O149" s="4">
        <v>2008.0</v>
      </c>
      <c r="P149" s="16">
        <f t="shared" ref="P149:S149" si="296">log(F149)</f>
        <v>12.07878136</v>
      </c>
      <c r="Q149" s="16">
        <f t="shared" si="296"/>
        <v>13.16769663</v>
      </c>
      <c r="R149" s="16">
        <f t="shared" si="296"/>
        <v>1.806635341</v>
      </c>
      <c r="S149" s="16">
        <f t="shared" si="296"/>
        <v>0.7261373605</v>
      </c>
    </row>
    <row r="150">
      <c r="A150" s="12">
        <v>390623.55</v>
      </c>
      <c r="B150" s="12">
        <v>624793.9</v>
      </c>
      <c r="C150" s="1" t="s">
        <v>997</v>
      </c>
      <c r="D150" s="1">
        <v>9.0</v>
      </c>
      <c r="E150" s="4">
        <v>2008.0</v>
      </c>
      <c r="F150" s="13">
        <v>1.1988955821375146E12</v>
      </c>
      <c r="G150" s="12">
        <v>1.4712844084E13</v>
      </c>
      <c r="H150" s="14">
        <v>64.06714048351976</v>
      </c>
      <c r="I150" s="15">
        <v>5.322765833117938</v>
      </c>
      <c r="K150" s="16">
        <f t="shared" ref="K150:L150" si="297">log(A150)</f>
        <v>5.591758423</v>
      </c>
      <c r="L150" s="16">
        <f t="shared" si="297"/>
        <v>5.795736781</v>
      </c>
      <c r="M150" s="1" t="s">
        <v>997</v>
      </c>
      <c r="N150" s="1">
        <v>9.0</v>
      </c>
      <c r="O150" s="4">
        <v>2008.0</v>
      </c>
      <c r="P150" s="16">
        <f t="shared" ref="P150:S150" si="298">log(F150)</f>
        <v>12.07878136</v>
      </c>
      <c r="Q150" s="16">
        <f t="shared" si="298"/>
        <v>13.16769663</v>
      </c>
      <c r="R150" s="16">
        <f t="shared" si="298"/>
        <v>1.806635341</v>
      </c>
      <c r="S150" s="16">
        <f t="shared" si="298"/>
        <v>0.7261373605</v>
      </c>
    </row>
    <row r="151">
      <c r="A151" s="12">
        <v>666527.1</v>
      </c>
      <c r="B151" s="12">
        <v>2861762.27</v>
      </c>
      <c r="C151" s="4" t="s">
        <v>998</v>
      </c>
      <c r="D151" s="1">
        <v>10.0</v>
      </c>
      <c r="E151" s="4">
        <v>2008.0</v>
      </c>
      <c r="F151" s="13">
        <v>1.1988955821375146E12</v>
      </c>
      <c r="G151" s="12">
        <v>1.4712844084E13</v>
      </c>
      <c r="H151" s="14">
        <v>64.06714048351976</v>
      </c>
      <c r="I151" s="15">
        <v>5.322765833117938</v>
      </c>
      <c r="K151" s="16">
        <f t="shared" ref="K151:L151" si="299">log(A151)</f>
        <v>5.823817812</v>
      </c>
      <c r="L151" s="16">
        <f t="shared" si="299"/>
        <v>6.456633554</v>
      </c>
      <c r="M151" s="4" t="s">
        <v>998</v>
      </c>
      <c r="N151" s="1">
        <v>10.0</v>
      </c>
      <c r="O151" s="4">
        <v>2008.0</v>
      </c>
      <c r="P151" s="16">
        <f t="shared" ref="P151:S151" si="300">log(F151)</f>
        <v>12.07878136</v>
      </c>
      <c r="Q151" s="16">
        <f t="shared" si="300"/>
        <v>13.16769663</v>
      </c>
      <c r="R151" s="16">
        <f t="shared" si="300"/>
        <v>1.806635341</v>
      </c>
      <c r="S151" s="16">
        <f t="shared" si="300"/>
        <v>0.7261373605</v>
      </c>
    </row>
    <row r="152">
      <c r="A152" s="12">
        <v>18307.79</v>
      </c>
      <c r="B152" s="12">
        <v>4542266.82</v>
      </c>
      <c r="C152" s="1" t="s">
        <v>989</v>
      </c>
      <c r="D152" s="1">
        <v>1.0</v>
      </c>
      <c r="E152" s="4">
        <v>2009.0</v>
      </c>
      <c r="F152" s="13">
        <v>1.3418866027986855E12</v>
      </c>
      <c r="G152" s="12">
        <v>1.4448933025E13</v>
      </c>
      <c r="H152" s="14">
        <v>64.06502851937046</v>
      </c>
      <c r="I152" s="15">
        <v>1.8558902375681432</v>
      </c>
      <c r="K152" s="16">
        <f t="shared" ref="K152:L152" si="301">log(A152)</f>
        <v>4.262635922</v>
      </c>
      <c r="L152" s="16">
        <f t="shared" si="301"/>
        <v>6.657272642</v>
      </c>
      <c r="M152" s="1" t="s">
        <v>989</v>
      </c>
      <c r="N152" s="1">
        <v>1.0</v>
      </c>
      <c r="O152" s="4">
        <v>2009.0</v>
      </c>
      <c r="P152" s="16">
        <f t="shared" ref="P152:S152" si="302">log(F152)</f>
        <v>12.12771582</v>
      </c>
      <c r="Q152" s="16">
        <f t="shared" si="302"/>
        <v>13.15983578</v>
      </c>
      <c r="R152" s="16">
        <f t="shared" si="302"/>
        <v>1.806621024</v>
      </c>
      <c r="S152" s="16">
        <f t="shared" si="302"/>
        <v>0.2685522873</v>
      </c>
    </row>
    <row r="153">
      <c r="A153" s="12">
        <v>420668.53</v>
      </c>
      <c r="B153" s="12">
        <v>1278527.81</v>
      </c>
      <c r="C153" s="1" t="s">
        <v>990</v>
      </c>
      <c r="D153" s="1">
        <v>2.0</v>
      </c>
      <c r="E153" s="4">
        <v>2009.0</v>
      </c>
      <c r="F153" s="13">
        <v>1.3418866027986855E12</v>
      </c>
      <c r="G153" s="12">
        <v>1.4448933025E13</v>
      </c>
      <c r="H153" s="14">
        <v>64.06502851937046</v>
      </c>
      <c r="I153" s="15">
        <v>1.8558902375681432</v>
      </c>
      <c r="K153" s="16">
        <f t="shared" ref="K153:L153" si="303">log(A153)</f>
        <v>5.623940024</v>
      </c>
      <c r="L153" s="16">
        <f t="shared" si="303"/>
        <v>6.106710179</v>
      </c>
      <c r="M153" s="1" t="s">
        <v>990</v>
      </c>
      <c r="N153" s="1">
        <v>2.0</v>
      </c>
      <c r="O153" s="4">
        <v>2009.0</v>
      </c>
      <c r="P153" s="16">
        <f t="shared" ref="P153:S153" si="304">log(F153)</f>
        <v>12.12771582</v>
      </c>
      <c r="Q153" s="16">
        <f t="shared" si="304"/>
        <v>13.15983578</v>
      </c>
      <c r="R153" s="16">
        <f t="shared" si="304"/>
        <v>1.806621024</v>
      </c>
      <c r="S153" s="16">
        <f t="shared" si="304"/>
        <v>0.2685522873</v>
      </c>
    </row>
    <row r="154">
      <c r="A154" s="12">
        <v>191756.22</v>
      </c>
      <c r="B154" s="12">
        <v>6603030.79</v>
      </c>
      <c r="C154" s="1" t="s">
        <v>991</v>
      </c>
      <c r="D154" s="1">
        <v>3.0</v>
      </c>
      <c r="E154" s="4">
        <v>2009.0</v>
      </c>
      <c r="F154" s="13">
        <v>1.3418866027986855E12</v>
      </c>
      <c r="G154" s="12">
        <v>1.4448933025E13</v>
      </c>
      <c r="H154" s="14">
        <v>64.06502851937046</v>
      </c>
      <c r="I154" s="15">
        <v>1.8558902375681432</v>
      </c>
      <c r="K154" s="16">
        <f t="shared" ref="K154:L154" si="305">log(A154)</f>
        <v>5.28274946</v>
      </c>
      <c r="L154" s="16">
        <f t="shared" si="305"/>
        <v>6.819743322</v>
      </c>
      <c r="M154" s="1" t="s">
        <v>991</v>
      </c>
      <c r="N154" s="1">
        <v>3.0</v>
      </c>
      <c r="O154" s="4">
        <v>2009.0</v>
      </c>
      <c r="P154" s="16">
        <f t="shared" ref="P154:S154" si="306">log(F154)</f>
        <v>12.12771582</v>
      </c>
      <c r="Q154" s="16">
        <f t="shared" si="306"/>
        <v>13.15983578</v>
      </c>
      <c r="R154" s="16">
        <f t="shared" si="306"/>
        <v>1.806621024</v>
      </c>
      <c r="S154" s="16">
        <f t="shared" si="306"/>
        <v>0.2685522873</v>
      </c>
    </row>
    <row r="155">
      <c r="A155" s="12">
        <v>3128345.23</v>
      </c>
      <c r="B155" s="12">
        <v>1562621.92</v>
      </c>
      <c r="C155" s="1" t="s">
        <v>992</v>
      </c>
      <c r="D155" s="1">
        <v>4.0</v>
      </c>
      <c r="E155" s="4">
        <v>2009.0</v>
      </c>
      <c r="F155" s="13">
        <v>1.3418866027986855E12</v>
      </c>
      <c r="G155" s="12">
        <v>1.4448933025E13</v>
      </c>
      <c r="H155" s="14">
        <v>64.06502851937046</v>
      </c>
      <c r="I155" s="15">
        <v>1.8558902375681432</v>
      </c>
      <c r="K155" s="16">
        <f t="shared" ref="K155:L155" si="307">log(A155)</f>
        <v>6.495314674</v>
      </c>
      <c r="L155" s="16">
        <f t="shared" si="307"/>
        <v>6.193853912</v>
      </c>
      <c r="M155" s="1" t="s">
        <v>992</v>
      </c>
      <c r="N155" s="1">
        <v>4.0</v>
      </c>
      <c r="O155" s="4">
        <v>2009.0</v>
      </c>
      <c r="P155" s="16">
        <f t="shared" ref="P155:S155" si="308">log(F155)</f>
        <v>12.12771582</v>
      </c>
      <c r="Q155" s="16">
        <f t="shared" si="308"/>
        <v>13.15983578</v>
      </c>
      <c r="R155" s="16">
        <f t="shared" si="308"/>
        <v>1.806621024</v>
      </c>
      <c r="S155" s="16">
        <f t="shared" si="308"/>
        <v>0.2685522873</v>
      </c>
    </row>
    <row r="156">
      <c r="A156" s="12">
        <v>2763964.42</v>
      </c>
      <c r="B156" s="12">
        <v>2778054.71</v>
      </c>
      <c r="C156" s="4" t="s">
        <v>993</v>
      </c>
      <c r="D156" s="1">
        <v>5.0</v>
      </c>
      <c r="E156" s="4">
        <v>2009.0</v>
      </c>
      <c r="F156" s="13">
        <v>1.3418866027986855E12</v>
      </c>
      <c r="G156" s="12">
        <v>1.4448933025E13</v>
      </c>
      <c r="H156" s="14">
        <v>64.06502851937046</v>
      </c>
      <c r="I156" s="15">
        <v>1.8558902375681432</v>
      </c>
      <c r="K156" s="16">
        <f t="shared" ref="K156:L156" si="309">log(A156)</f>
        <v>6.441532448</v>
      </c>
      <c r="L156" s="16">
        <f t="shared" si="309"/>
        <v>6.443740794</v>
      </c>
      <c r="M156" s="4" t="s">
        <v>993</v>
      </c>
      <c r="N156" s="1">
        <v>5.0</v>
      </c>
      <c r="O156" s="4">
        <v>2009.0</v>
      </c>
      <c r="P156" s="16">
        <f t="shared" ref="P156:S156" si="310">log(F156)</f>
        <v>12.12771582</v>
      </c>
      <c r="Q156" s="16">
        <f t="shared" si="310"/>
        <v>13.15983578</v>
      </c>
      <c r="R156" s="16">
        <f t="shared" si="310"/>
        <v>1.806621024</v>
      </c>
      <c r="S156" s="16">
        <f t="shared" si="310"/>
        <v>0.2685522873</v>
      </c>
    </row>
    <row r="157">
      <c r="A157" s="12">
        <v>128756.85</v>
      </c>
      <c r="B157" s="12">
        <v>959775.06</v>
      </c>
      <c r="C157" s="4" t="s">
        <v>994</v>
      </c>
      <c r="D157" s="1">
        <v>6.0</v>
      </c>
      <c r="E157" s="4">
        <v>2009.0</v>
      </c>
      <c r="F157" s="13">
        <v>1.3418866027986855E12</v>
      </c>
      <c r="G157" s="12">
        <v>1.4448933025E13</v>
      </c>
      <c r="H157" s="14">
        <v>64.06502851937046</v>
      </c>
      <c r="I157" s="15">
        <v>1.8558902375681432</v>
      </c>
      <c r="K157" s="16">
        <f t="shared" ref="K157:L157" si="311">log(A157)</f>
        <v>5.109770343</v>
      </c>
      <c r="L157" s="16">
        <f t="shared" si="311"/>
        <v>5.98216946</v>
      </c>
      <c r="M157" s="4" t="s">
        <v>994</v>
      </c>
      <c r="N157" s="1">
        <v>6.0</v>
      </c>
      <c r="O157" s="4">
        <v>2009.0</v>
      </c>
      <c r="P157" s="16">
        <f t="shared" ref="P157:S157" si="312">log(F157)</f>
        <v>12.12771582</v>
      </c>
      <c r="Q157" s="16">
        <f t="shared" si="312"/>
        <v>13.15983578</v>
      </c>
      <c r="R157" s="16">
        <f t="shared" si="312"/>
        <v>1.806621024</v>
      </c>
      <c r="S157" s="16">
        <f t="shared" si="312"/>
        <v>0.2685522873</v>
      </c>
    </row>
    <row r="158">
      <c r="A158" s="12">
        <v>773413.49</v>
      </c>
      <c r="B158" s="12">
        <v>3625670.81</v>
      </c>
      <c r="C158" s="1" t="s">
        <v>995</v>
      </c>
      <c r="D158" s="1">
        <v>7.0</v>
      </c>
      <c r="E158" s="4">
        <v>2009.0</v>
      </c>
      <c r="F158" s="13">
        <v>1.3418866027986855E12</v>
      </c>
      <c r="G158" s="12">
        <v>1.4448933025E13</v>
      </c>
      <c r="H158" s="14">
        <v>64.06502851937046</v>
      </c>
      <c r="I158" s="15">
        <v>1.8558902375681432</v>
      </c>
      <c r="K158" s="16">
        <f t="shared" ref="K158:L158" si="313">log(A158)</f>
        <v>5.888411743</v>
      </c>
      <c r="L158" s="16">
        <f t="shared" si="313"/>
        <v>6.55938837</v>
      </c>
      <c r="M158" s="1" t="s">
        <v>995</v>
      </c>
      <c r="N158" s="1">
        <v>7.0</v>
      </c>
      <c r="O158" s="4">
        <v>2009.0</v>
      </c>
      <c r="P158" s="16">
        <f t="shared" ref="P158:S158" si="314">log(F158)</f>
        <v>12.12771582</v>
      </c>
      <c r="Q158" s="16">
        <f t="shared" si="314"/>
        <v>13.15983578</v>
      </c>
      <c r="R158" s="16">
        <f t="shared" si="314"/>
        <v>1.806621024</v>
      </c>
      <c r="S158" s="16">
        <f t="shared" si="314"/>
        <v>0.2685522873</v>
      </c>
    </row>
    <row r="159">
      <c r="A159" s="12">
        <v>43296.1</v>
      </c>
      <c r="B159" s="12">
        <v>941191.24</v>
      </c>
      <c r="C159" s="4" t="s">
        <v>996</v>
      </c>
      <c r="D159" s="1">
        <v>8.0</v>
      </c>
      <c r="E159" s="4">
        <v>2009.0</v>
      </c>
      <c r="F159" s="13">
        <v>1.3418866027986855E12</v>
      </c>
      <c r="G159" s="12">
        <v>1.4448933025E13</v>
      </c>
      <c r="H159" s="14">
        <v>64.06502851937046</v>
      </c>
      <c r="I159" s="15">
        <v>1.8558902375681432</v>
      </c>
      <c r="K159" s="16">
        <f t="shared" ref="K159:L159" si="315">log(A159)</f>
        <v>4.636448778</v>
      </c>
      <c r="L159" s="16">
        <f t="shared" si="315"/>
        <v>5.973677876</v>
      </c>
      <c r="M159" s="4" t="s">
        <v>996</v>
      </c>
      <c r="N159" s="1">
        <v>8.0</v>
      </c>
      <c r="O159" s="4">
        <v>2009.0</v>
      </c>
      <c r="P159" s="16">
        <f t="shared" ref="P159:S159" si="316">log(F159)</f>
        <v>12.12771582</v>
      </c>
      <c r="Q159" s="16">
        <f t="shared" si="316"/>
        <v>13.15983578</v>
      </c>
      <c r="R159" s="16">
        <f t="shared" si="316"/>
        <v>1.806621024</v>
      </c>
      <c r="S159" s="16">
        <f t="shared" si="316"/>
        <v>0.2685522873</v>
      </c>
    </row>
    <row r="160">
      <c r="A160" s="12">
        <v>1.068624418E7</v>
      </c>
      <c r="B160" s="12">
        <v>739317.04</v>
      </c>
      <c r="C160" s="1" t="s">
        <v>997</v>
      </c>
      <c r="D160" s="1">
        <v>9.0</v>
      </c>
      <c r="E160" s="4">
        <v>2009.0</v>
      </c>
      <c r="F160" s="13">
        <v>1.3418866027986855E12</v>
      </c>
      <c r="G160" s="12">
        <v>1.4448933025E13</v>
      </c>
      <c r="H160" s="14">
        <v>64.06502851937046</v>
      </c>
      <c r="I160" s="15">
        <v>1.8558902375681432</v>
      </c>
      <c r="K160" s="16">
        <f t="shared" ref="K160:L160" si="317">log(A160)</f>
        <v>7.028825094</v>
      </c>
      <c r="L160" s="16">
        <f t="shared" si="317"/>
        <v>5.868830716</v>
      </c>
      <c r="M160" s="1" t="s">
        <v>997</v>
      </c>
      <c r="N160" s="1">
        <v>9.0</v>
      </c>
      <c r="O160" s="4">
        <v>2009.0</v>
      </c>
      <c r="P160" s="16">
        <f t="shared" ref="P160:S160" si="318">log(F160)</f>
        <v>12.12771582</v>
      </c>
      <c r="Q160" s="16">
        <f t="shared" si="318"/>
        <v>13.15983578</v>
      </c>
      <c r="R160" s="16">
        <f t="shared" si="318"/>
        <v>1.806621024</v>
      </c>
      <c r="S160" s="16">
        <f t="shared" si="318"/>
        <v>0.2685522873</v>
      </c>
    </row>
    <row r="161">
      <c r="A161" s="12">
        <v>604448.03</v>
      </c>
      <c r="B161" s="12">
        <v>311349.67</v>
      </c>
      <c r="C161" s="4" t="s">
        <v>998</v>
      </c>
      <c r="D161" s="1">
        <v>10.0</v>
      </c>
      <c r="E161" s="4">
        <v>2009.0</v>
      </c>
      <c r="F161" s="13">
        <v>1.3418866027986855E12</v>
      </c>
      <c r="G161" s="12">
        <v>1.4448933025E13</v>
      </c>
      <c r="H161" s="14">
        <v>64.06502851937046</v>
      </c>
      <c r="I161" s="15">
        <v>1.8558902375681432</v>
      </c>
      <c r="K161" s="16">
        <f t="shared" ref="K161:L161" si="319">log(A161)</f>
        <v>5.781358966</v>
      </c>
      <c r="L161" s="16">
        <f t="shared" si="319"/>
        <v>5.49324841</v>
      </c>
      <c r="M161" s="4" t="s">
        <v>998</v>
      </c>
      <c r="N161" s="1">
        <v>10.0</v>
      </c>
      <c r="O161" s="4">
        <v>2009.0</v>
      </c>
      <c r="P161" s="16">
        <f t="shared" ref="P161:S161" si="320">log(F161)</f>
        <v>12.12771582</v>
      </c>
      <c r="Q161" s="16">
        <f t="shared" si="320"/>
        <v>13.15983578</v>
      </c>
      <c r="R161" s="16">
        <f t="shared" si="320"/>
        <v>1.806621024</v>
      </c>
      <c r="S161" s="16">
        <f t="shared" si="320"/>
        <v>0.2685522873</v>
      </c>
    </row>
    <row r="162">
      <c r="A162" s="12">
        <v>5071433.83</v>
      </c>
      <c r="B162" s="12">
        <v>5172144.89</v>
      </c>
      <c r="C162" s="1" t="s">
        <v>989</v>
      </c>
      <c r="D162" s="1">
        <v>1.0</v>
      </c>
      <c r="E162" s="4">
        <v>2010.0</v>
      </c>
      <c r="F162" s="13">
        <v>1.6756153356005637E12</v>
      </c>
      <c r="G162" s="12">
        <v>1.4992052727E13</v>
      </c>
      <c r="H162" s="14">
        <v>50.344525414845066</v>
      </c>
      <c r="I162" s="15">
        <v>0.901128743628446</v>
      </c>
      <c r="K162" s="16">
        <f t="shared" ref="K162:L162" si="321">log(A162)</f>
        <v>6.705130763</v>
      </c>
      <c r="L162" s="16">
        <f t="shared" si="321"/>
        <v>6.713670682</v>
      </c>
      <c r="M162" s="1" t="s">
        <v>989</v>
      </c>
      <c r="N162" s="1">
        <v>1.0</v>
      </c>
      <c r="O162" s="4">
        <v>2010.0</v>
      </c>
      <c r="P162" s="16">
        <f t="shared" ref="P162:S162" si="322">log(F162)</f>
        <v>12.22417433</v>
      </c>
      <c r="Q162" s="16">
        <f t="shared" si="322"/>
        <v>13.1758611</v>
      </c>
      <c r="R162" s="16">
        <f t="shared" si="322"/>
        <v>1.701952251</v>
      </c>
      <c r="S162" s="16">
        <f t="shared" si="322"/>
        <v>-0.04521315724</v>
      </c>
    </row>
    <row r="163">
      <c r="A163" s="12">
        <v>4082211.56</v>
      </c>
      <c r="B163" s="12">
        <v>1503260.24</v>
      </c>
      <c r="C163" s="1" t="s">
        <v>990</v>
      </c>
      <c r="D163" s="1">
        <v>2.0</v>
      </c>
      <c r="E163" s="4">
        <v>2010.0</v>
      </c>
      <c r="F163" s="13">
        <v>1.6756153356005637E12</v>
      </c>
      <c r="G163" s="12">
        <v>1.4992052727E13</v>
      </c>
      <c r="H163" s="14">
        <v>50.344525414845066</v>
      </c>
      <c r="I163" s="15">
        <v>0.901128743628446</v>
      </c>
      <c r="K163" s="16">
        <f t="shared" ref="K163:L163" si="323">log(A163)</f>
        <v>6.610895508</v>
      </c>
      <c r="L163" s="16">
        <f t="shared" si="323"/>
        <v>6.177034171</v>
      </c>
      <c r="M163" s="1" t="s">
        <v>990</v>
      </c>
      <c r="N163" s="1">
        <v>2.0</v>
      </c>
      <c r="O163" s="4">
        <v>2010.0</v>
      </c>
      <c r="P163" s="16">
        <f t="shared" ref="P163:S163" si="324">log(F163)</f>
        <v>12.22417433</v>
      </c>
      <c r="Q163" s="16">
        <f t="shared" si="324"/>
        <v>13.1758611</v>
      </c>
      <c r="R163" s="16">
        <f t="shared" si="324"/>
        <v>1.701952251</v>
      </c>
      <c r="S163" s="16">
        <f t="shared" si="324"/>
        <v>-0.04521315724</v>
      </c>
    </row>
    <row r="164">
      <c r="A164" s="12">
        <v>735156.73</v>
      </c>
      <c r="B164" s="12">
        <v>9312409.59</v>
      </c>
      <c r="C164" s="1" t="s">
        <v>991</v>
      </c>
      <c r="D164" s="1">
        <v>3.0</v>
      </c>
      <c r="E164" s="4">
        <v>2010.0</v>
      </c>
      <c r="F164" s="13">
        <v>1.6756153356005637E12</v>
      </c>
      <c r="G164" s="12">
        <v>1.4992052727E13</v>
      </c>
      <c r="H164" s="14">
        <v>50.344525414845066</v>
      </c>
      <c r="I164" s="15">
        <v>0.901128743628446</v>
      </c>
      <c r="K164" s="16">
        <f t="shared" ref="K164:L164" si="325">log(A164)</f>
        <v>5.866379937</v>
      </c>
      <c r="L164" s="16">
        <f t="shared" si="325"/>
        <v>6.969062069</v>
      </c>
      <c r="M164" s="1" t="s">
        <v>991</v>
      </c>
      <c r="N164" s="1">
        <v>3.0</v>
      </c>
      <c r="O164" s="4">
        <v>2010.0</v>
      </c>
      <c r="P164" s="16">
        <f t="shared" ref="P164:S164" si="326">log(F164)</f>
        <v>12.22417433</v>
      </c>
      <c r="Q164" s="16">
        <f t="shared" si="326"/>
        <v>13.1758611</v>
      </c>
      <c r="R164" s="16">
        <f t="shared" si="326"/>
        <v>1.701952251</v>
      </c>
      <c r="S164" s="16">
        <f t="shared" si="326"/>
        <v>-0.04521315724</v>
      </c>
    </row>
    <row r="165">
      <c r="A165" s="12">
        <v>271022.67</v>
      </c>
      <c r="B165" s="12">
        <v>1737433.17</v>
      </c>
      <c r="C165" s="1" t="s">
        <v>992</v>
      </c>
      <c r="D165" s="1">
        <v>4.0</v>
      </c>
      <c r="E165" s="4">
        <v>2010.0</v>
      </c>
      <c r="F165" s="13">
        <v>1.6756153356005637E12</v>
      </c>
      <c r="G165" s="12">
        <v>1.4992052727E13</v>
      </c>
      <c r="H165" s="14">
        <v>50.344525414845066</v>
      </c>
      <c r="I165" s="15">
        <v>0.901128743628446</v>
      </c>
      <c r="K165" s="16">
        <f t="shared" ref="K165:L165" si="327">log(A165)</f>
        <v>5.433005619</v>
      </c>
      <c r="L165" s="16">
        <f t="shared" si="327"/>
        <v>6.239908109</v>
      </c>
      <c r="M165" s="1" t="s">
        <v>992</v>
      </c>
      <c r="N165" s="1">
        <v>4.0</v>
      </c>
      <c r="O165" s="4">
        <v>2010.0</v>
      </c>
      <c r="P165" s="16">
        <f t="shared" ref="P165:S165" si="328">log(F165)</f>
        <v>12.22417433</v>
      </c>
      <c r="Q165" s="16">
        <f t="shared" si="328"/>
        <v>13.1758611</v>
      </c>
      <c r="R165" s="16">
        <f t="shared" si="328"/>
        <v>1.701952251</v>
      </c>
      <c r="S165" s="16">
        <f t="shared" si="328"/>
        <v>-0.04521315724</v>
      </c>
    </row>
    <row r="166">
      <c r="A166" s="12">
        <v>493722.64</v>
      </c>
      <c r="B166" s="12">
        <v>3232920.36</v>
      </c>
      <c r="C166" s="4" t="s">
        <v>993</v>
      </c>
      <c r="D166" s="1">
        <v>5.0</v>
      </c>
      <c r="E166" s="4">
        <v>2010.0</v>
      </c>
      <c r="F166" s="13">
        <v>1.6756153356005637E12</v>
      </c>
      <c r="G166" s="12">
        <v>1.4992052727E13</v>
      </c>
      <c r="H166" s="14">
        <v>50.344525414845066</v>
      </c>
      <c r="I166" s="15">
        <v>0.901128743628446</v>
      </c>
      <c r="K166" s="16">
        <f t="shared" ref="K166:L166" si="329">log(A166)</f>
        <v>5.693483043</v>
      </c>
      <c r="L166" s="16">
        <f t="shared" si="329"/>
        <v>6.509595006</v>
      </c>
      <c r="M166" s="4" t="s">
        <v>993</v>
      </c>
      <c r="N166" s="1">
        <v>5.0</v>
      </c>
      <c r="O166" s="4">
        <v>2010.0</v>
      </c>
      <c r="P166" s="16">
        <f t="shared" ref="P166:S166" si="330">log(F166)</f>
        <v>12.22417433</v>
      </c>
      <c r="Q166" s="16">
        <f t="shared" si="330"/>
        <v>13.1758611</v>
      </c>
      <c r="R166" s="16">
        <f t="shared" si="330"/>
        <v>1.701952251</v>
      </c>
      <c r="S166" s="16">
        <f t="shared" si="330"/>
        <v>-0.04521315724</v>
      </c>
    </row>
    <row r="167">
      <c r="A167" s="12">
        <v>97447.09</v>
      </c>
      <c r="B167" s="12">
        <v>1079943.87</v>
      </c>
      <c r="C167" s="4" t="s">
        <v>994</v>
      </c>
      <c r="D167" s="1">
        <v>6.0</v>
      </c>
      <c r="E167" s="4">
        <v>2010.0</v>
      </c>
      <c r="F167" s="13">
        <v>1.6756153356005637E12</v>
      </c>
      <c r="G167" s="12">
        <v>1.4992052727E13</v>
      </c>
      <c r="H167" s="14">
        <v>50.344525414845066</v>
      </c>
      <c r="I167" s="15">
        <v>0.901128743628446</v>
      </c>
      <c r="K167" s="16">
        <f t="shared" ref="K167:L167" si="331">log(A167)</f>
        <v>4.988768875</v>
      </c>
      <c r="L167" s="16">
        <f t="shared" si="331"/>
        <v>6.033401184</v>
      </c>
      <c r="M167" s="4" t="s">
        <v>994</v>
      </c>
      <c r="N167" s="1">
        <v>6.0</v>
      </c>
      <c r="O167" s="4">
        <v>2010.0</v>
      </c>
      <c r="P167" s="16">
        <f t="shared" ref="P167:S167" si="332">log(F167)</f>
        <v>12.22417433</v>
      </c>
      <c r="Q167" s="16">
        <f t="shared" si="332"/>
        <v>13.1758611</v>
      </c>
      <c r="R167" s="16">
        <f t="shared" si="332"/>
        <v>1.701952251</v>
      </c>
      <c r="S167" s="16">
        <f t="shared" si="332"/>
        <v>-0.04521315724</v>
      </c>
    </row>
    <row r="168">
      <c r="A168" s="12">
        <v>117804.09</v>
      </c>
      <c r="B168" s="12">
        <v>4029747.69</v>
      </c>
      <c r="C168" s="1" t="s">
        <v>995</v>
      </c>
      <c r="D168" s="1">
        <v>7.0</v>
      </c>
      <c r="E168" s="4">
        <v>2010.0</v>
      </c>
      <c r="F168" s="13">
        <v>1.6756153356005637E12</v>
      </c>
      <c r="G168" s="12">
        <v>1.4992052727E13</v>
      </c>
      <c r="H168" s="14">
        <v>50.344525414845066</v>
      </c>
      <c r="I168" s="15">
        <v>0.901128743628446</v>
      </c>
      <c r="K168" s="16">
        <f t="shared" ref="K168:L168" si="333">log(A168)</f>
        <v>5.071160369</v>
      </c>
      <c r="L168" s="16">
        <f t="shared" si="333"/>
        <v>6.605277855</v>
      </c>
      <c r="M168" s="1" t="s">
        <v>995</v>
      </c>
      <c r="N168" s="1">
        <v>7.0</v>
      </c>
      <c r="O168" s="4">
        <v>2010.0</v>
      </c>
      <c r="P168" s="16">
        <f t="shared" ref="P168:S168" si="334">log(F168)</f>
        <v>12.22417433</v>
      </c>
      <c r="Q168" s="16">
        <f t="shared" si="334"/>
        <v>13.1758611</v>
      </c>
      <c r="R168" s="16">
        <f t="shared" si="334"/>
        <v>1.701952251</v>
      </c>
      <c r="S168" s="16">
        <f t="shared" si="334"/>
        <v>-0.04521315724</v>
      </c>
    </row>
    <row r="169">
      <c r="A169" s="12">
        <v>81688.45</v>
      </c>
      <c r="B169" s="12">
        <v>970404.64</v>
      </c>
      <c r="C169" s="4" t="s">
        <v>996</v>
      </c>
      <c r="D169" s="1">
        <v>8.0</v>
      </c>
      <c r="E169" s="4">
        <v>2010.0</v>
      </c>
      <c r="F169" s="13">
        <v>1.6756153356005637E12</v>
      </c>
      <c r="G169" s="12">
        <v>1.4992052727E13</v>
      </c>
      <c r="H169" s="14">
        <v>50.344525414845066</v>
      </c>
      <c r="I169" s="15">
        <v>0.901128743628446</v>
      </c>
      <c r="K169" s="16">
        <f t="shared" ref="K169:L169" si="335">log(A169)</f>
        <v>4.912160656</v>
      </c>
      <c r="L169" s="16">
        <f t="shared" si="335"/>
        <v>5.986952864</v>
      </c>
      <c r="M169" s="4" t="s">
        <v>996</v>
      </c>
      <c r="N169" s="1">
        <v>8.0</v>
      </c>
      <c r="O169" s="4">
        <v>2010.0</v>
      </c>
      <c r="P169" s="16">
        <f t="shared" ref="P169:S169" si="336">log(F169)</f>
        <v>12.22417433</v>
      </c>
      <c r="Q169" s="16">
        <f t="shared" si="336"/>
        <v>13.1758611</v>
      </c>
      <c r="R169" s="16">
        <f t="shared" si="336"/>
        <v>1.701952251</v>
      </c>
      <c r="S169" s="16">
        <f t="shared" si="336"/>
        <v>-0.04521315724</v>
      </c>
    </row>
    <row r="170">
      <c r="A170" s="12">
        <v>289962.3</v>
      </c>
      <c r="B170" s="12">
        <v>898435.48</v>
      </c>
      <c r="C170" s="1" t="s">
        <v>997</v>
      </c>
      <c r="D170" s="1">
        <v>9.0</v>
      </c>
      <c r="E170" s="4">
        <v>2010.0</v>
      </c>
      <c r="F170" s="13">
        <v>1.6756153356005637E12</v>
      </c>
      <c r="G170" s="12">
        <v>1.4992052727E13</v>
      </c>
      <c r="H170" s="14">
        <v>50.344525414845066</v>
      </c>
      <c r="I170" s="15">
        <v>0.901128743628446</v>
      </c>
      <c r="K170" s="16">
        <f t="shared" ref="K170:L170" si="337">log(A170)</f>
        <v>5.462341536</v>
      </c>
      <c r="L170" s="16">
        <f t="shared" si="337"/>
        <v>5.953486894</v>
      </c>
      <c r="M170" s="1" t="s">
        <v>997</v>
      </c>
      <c r="N170" s="1">
        <v>9.0</v>
      </c>
      <c r="O170" s="4">
        <v>2010.0</v>
      </c>
      <c r="P170" s="16">
        <f t="shared" ref="P170:S170" si="338">log(F170)</f>
        <v>12.22417433</v>
      </c>
      <c r="Q170" s="16">
        <f t="shared" si="338"/>
        <v>13.1758611</v>
      </c>
      <c r="R170" s="16">
        <f t="shared" si="338"/>
        <v>1.701952251</v>
      </c>
      <c r="S170" s="16">
        <f t="shared" si="338"/>
        <v>-0.04521315724</v>
      </c>
    </row>
    <row r="171">
      <c r="A171" s="12">
        <v>455412.04</v>
      </c>
      <c r="B171" s="12">
        <v>382481.53</v>
      </c>
      <c r="C171" s="4" t="s">
        <v>998</v>
      </c>
      <c r="D171" s="1">
        <v>10.0</v>
      </c>
      <c r="E171" s="4">
        <v>2010.0</v>
      </c>
      <c r="F171" s="13">
        <v>1.6756153356005637E12</v>
      </c>
      <c r="G171" s="12">
        <v>1.4992052727E13</v>
      </c>
      <c r="H171" s="14">
        <v>50.344525414845066</v>
      </c>
      <c r="I171" s="15">
        <v>0.901128743628446</v>
      </c>
      <c r="K171" s="16">
        <f t="shared" ref="K171:L171" si="339">log(A171)</f>
        <v>5.658404508</v>
      </c>
      <c r="L171" s="16">
        <f t="shared" si="339"/>
        <v>5.582610468</v>
      </c>
      <c r="M171" s="4" t="s">
        <v>998</v>
      </c>
      <c r="N171" s="1">
        <v>10.0</v>
      </c>
      <c r="O171" s="4">
        <v>2010.0</v>
      </c>
      <c r="P171" s="16">
        <f t="shared" ref="P171:S171" si="340">log(F171)</f>
        <v>12.22417433</v>
      </c>
      <c r="Q171" s="16">
        <f t="shared" si="340"/>
        <v>13.1758611</v>
      </c>
      <c r="R171" s="16">
        <f t="shared" si="340"/>
        <v>1.701952251</v>
      </c>
      <c r="S171" s="16">
        <f t="shared" si="340"/>
        <v>-0.04521315724</v>
      </c>
    </row>
    <row r="172">
      <c r="A172" s="12">
        <v>859740.52</v>
      </c>
      <c r="B172" s="12">
        <v>5744150.35</v>
      </c>
      <c r="C172" s="1" t="s">
        <v>989</v>
      </c>
      <c r="D172" s="1">
        <v>1.0</v>
      </c>
      <c r="E172" s="4">
        <v>2011.0</v>
      </c>
      <c r="F172" s="13">
        <v>1.8230499277720461E12</v>
      </c>
      <c r="G172" s="12">
        <v>1.5542581104E13</v>
      </c>
      <c r="H172" s="14">
        <v>47.87031460134614</v>
      </c>
      <c r="I172" s="15">
        <v>2.8373191430779316</v>
      </c>
      <c r="K172" s="16">
        <f t="shared" ref="K172:L172" si="341">log(A172)</f>
        <v>5.934367396</v>
      </c>
      <c r="L172" s="16">
        <f t="shared" si="341"/>
        <v>6.759225799</v>
      </c>
      <c r="M172" s="1" t="s">
        <v>989</v>
      </c>
      <c r="N172" s="1">
        <v>1.0</v>
      </c>
      <c r="O172" s="4">
        <v>2011.0</v>
      </c>
      <c r="P172" s="16">
        <f t="shared" ref="P172:S172" si="342">log(F172)</f>
        <v>12.26079856</v>
      </c>
      <c r="Q172" s="16">
        <f t="shared" si="342"/>
        <v>13.19152314</v>
      </c>
      <c r="R172" s="16">
        <f t="shared" si="342"/>
        <v>1.680066282</v>
      </c>
      <c r="S172" s="16">
        <f t="shared" si="342"/>
        <v>0.4529081882</v>
      </c>
    </row>
    <row r="173">
      <c r="A173" s="12">
        <v>18500.53</v>
      </c>
      <c r="B173" s="12">
        <v>1849110.07</v>
      </c>
      <c r="C173" s="1" t="s">
        <v>990</v>
      </c>
      <c r="D173" s="1">
        <v>2.0</v>
      </c>
      <c r="E173" s="4">
        <v>2011.0</v>
      </c>
      <c r="F173" s="13">
        <v>1.8230499277720461E12</v>
      </c>
      <c r="G173" s="12">
        <v>1.5542581104E13</v>
      </c>
      <c r="H173" s="14">
        <v>47.87031460134614</v>
      </c>
      <c r="I173" s="15">
        <v>2.8373191430779316</v>
      </c>
      <c r="K173" s="16">
        <f t="shared" ref="K173:L173" si="343">log(A173)</f>
        <v>4.26718417</v>
      </c>
      <c r="L173" s="16">
        <f t="shared" si="343"/>
        <v>6.266962764</v>
      </c>
      <c r="M173" s="1" t="s">
        <v>990</v>
      </c>
      <c r="N173" s="1">
        <v>2.0</v>
      </c>
      <c r="O173" s="4">
        <v>2011.0</v>
      </c>
      <c r="P173" s="16">
        <f t="shared" ref="P173:S173" si="344">log(F173)</f>
        <v>12.26079856</v>
      </c>
      <c r="Q173" s="16">
        <f t="shared" si="344"/>
        <v>13.19152314</v>
      </c>
      <c r="R173" s="16">
        <f t="shared" si="344"/>
        <v>1.680066282</v>
      </c>
      <c r="S173" s="16">
        <f t="shared" si="344"/>
        <v>0.4529081882</v>
      </c>
    </row>
    <row r="174">
      <c r="A174" s="12">
        <v>283926.82</v>
      </c>
      <c r="B174" s="12">
        <v>1.030671789E7</v>
      </c>
      <c r="C174" s="1" t="s">
        <v>991</v>
      </c>
      <c r="D174" s="1">
        <v>3.0</v>
      </c>
      <c r="E174" s="4">
        <v>2011.0</v>
      </c>
      <c r="F174" s="13">
        <v>1.8230499277720461E12</v>
      </c>
      <c r="G174" s="12">
        <v>1.5542581104E13</v>
      </c>
      <c r="H174" s="14">
        <v>47.87031460134614</v>
      </c>
      <c r="I174" s="15">
        <v>2.8373191430779316</v>
      </c>
      <c r="K174" s="16">
        <f t="shared" ref="K174:L174" si="345">log(A174)</f>
        <v>5.453206418</v>
      </c>
      <c r="L174" s="16">
        <f t="shared" si="345"/>
        <v>7.013120389</v>
      </c>
      <c r="M174" s="1" t="s">
        <v>991</v>
      </c>
      <c r="N174" s="1">
        <v>3.0</v>
      </c>
      <c r="O174" s="4">
        <v>2011.0</v>
      </c>
      <c r="P174" s="16">
        <f t="shared" ref="P174:S174" si="346">log(F174)</f>
        <v>12.26079856</v>
      </c>
      <c r="Q174" s="16">
        <f t="shared" si="346"/>
        <v>13.19152314</v>
      </c>
      <c r="R174" s="16">
        <f t="shared" si="346"/>
        <v>1.680066282</v>
      </c>
      <c r="S174" s="16">
        <f t="shared" si="346"/>
        <v>0.4529081882</v>
      </c>
    </row>
    <row r="175">
      <c r="A175" s="12">
        <v>184591.56</v>
      </c>
      <c r="B175" s="12">
        <v>2634128.01</v>
      </c>
      <c r="C175" s="1" t="s">
        <v>992</v>
      </c>
      <c r="D175" s="1">
        <v>4.0</v>
      </c>
      <c r="E175" s="4">
        <v>2011.0</v>
      </c>
      <c r="F175" s="13">
        <v>1.8230499277720461E12</v>
      </c>
      <c r="G175" s="12">
        <v>1.5542581104E13</v>
      </c>
      <c r="H175" s="14">
        <v>47.87031460134614</v>
      </c>
      <c r="I175" s="15">
        <v>2.8373191430779316</v>
      </c>
      <c r="K175" s="16">
        <f t="shared" ref="K175:L175" si="347">log(A175)</f>
        <v>5.26621184</v>
      </c>
      <c r="L175" s="16">
        <f t="shared" si="347"/>
        <v>6.420636876</v>
      </c>
      <c r="M175" s="1" t="s">
        <v>992</v>
      </c>
      <c r="N175" s="1">
        <v>4.0</v>
      </c>
      <c r="O175" s="4">
        <v>2011.0</v>
      </c>
      <c r="P175" s="16">
        <f t="shared" ref="P175:S175" si="348">log(F175)</f>
        <v>12.26079856</v>
      </c>
      <c r="Q175" s="16">
        <f t="shared" si="348"/>
        <v>13.19152314</v>
      </c>
      <c r="R175" s="16">
        <f t="shared" si="348"/>
        <v>1.680066282</v>
      </c>
      <c r="S175" s="16">
        <f t="shared" si="348"/>
        <v>0.4529081882</v>
      </c>
    </row>
    <row r="176">
      <c r="A176" s="12">
        <v>3490287.09</v>
      </c>
      <c r="B176" s="12">
        <v>3760802.93</v>
      </c>
      <c r="C176" s="4" t="s">
        <v>993</v>
      </c>
      <c r="D176" s="1">
        <v>5.0</v>
      </c>
      <c r="E176" s="4">
        <v>2011.0</v>
      </c>
      <c r="F176" s="13">
        <v>1.8230499277720461E12</v>
      </c>
      <c r="G176" s="12">
        <v>1.5542581104E13</v>
      </c>
      <c r="H176" s="14">
        <v>47.87031460134614</v>
      </c>
      <c r="I176" s="15">
        <v>2.8373191430779316</v>
      </c>
      <c r="K176" s="16">
        <f t="shared" ref="K176:L176" si="349">log(A176)</f>
        <v>6.542861151</v>
      </c>
      <c r="L176" s="16">
        <f t="shared" si="349"/>
        <v>6.575280577</v>
      </c>
      <c r="M176" s="4" t="s">
        <v>993</v>
      </c>
      <c r="N176" s="1">
        <v>5.0</v>
      </c>
      <c r="O176" s="4">
        <v>2011.0</v>
      </c>
      <c r="P176" s="16">
        <f t="shared" ref="P176:S176" si="350">log(F176)</f>
        <v>12.26079856</v>
      </c>
      <c r="Q176" s="16">
        <f t="shared" si="350"/>
        <v>13.19152314</v>
      </c>
      <c r="R176" s="16">
        <f t="shared" si="350"/>
        <v>1.680066282</v>
      </c>
      <c r="S176" s="16">
        <f t="shared" si="350"/>
        <v>0.4529081882</v>
      </c>
    </row>
    <row r="177">
      <c r="A177" s="12">
        <v>2968201.53</v>
      </c>
      <c r="B177" s="12">
        <v>1750707.82</v>
      </c>
      <c r="C177" s="4" t="s">
        <v>994</v>
      </c>
      <c r="D177" s="1">
        <v>6.0</v>
      </c>
      <c r="E177" s="4">
        <v>2011.0</v>
      </c>
      <c r="F177" s="13">
        <v>1.8230499277720461E12</v>
      </c>
      <c r="G177" s="12">
        <v>1.5542581104E13</v>
      </c>
      <c r="H177" s="14">
        <v>47.87031460134614</v>
      </c>
      <c r="I177" s="15">
        <v>2.8373191430779316</v>
      </c>
      <c r="K177" s="16">
        <f t="shared" ref="K177:L177" si="351">log(A177)</f>
        <v>6.472493385</v>
      </c>
      <c r="L177" s="16">
        <f t="shared" si="351"/>
        <v>6.243213672</v>
      </c>
      <c r="M177" s="4" t="s">
        <v>994</v>
      </c>
      <c r="N177" s="1">
        <v>6.0</v>
      </c>
      <c r="O177" s="4">
        <v>2011.0</v>
      </c>
      <c r="P177" s="16">
        <f t="shared" ref="P177:S177" si="352">log(F177)</f>
        <v>12.26079856</v>
      </c>
      <c r="Q177" s="16">
        <f t="shared" si="352"/>
        <v>13.19152314</v>
      </c>
      <c r="R177" s="16">
        <f t="shared" si="352"/>
        <v>1.680066282</v>
      </c>
      <c r="S177" s="16">
        <f t="shared" si="352"/>
        <v>0.4529081882</v>
      </c>
    </row>
    <row r="178">
      <c r="A178" s="12">
        <v>146489.87</v>
      </c>
      <c r="B178" s="12">
        <v>4458310.62</v>
      </c>
      <c r="C178" s="1" t="s">
        <v>995</v>
      </c>
      <c r="D178" s="1">
        <v>7.0</v>
      </c>
      <c r="E178" s="4">
        <v>2011.0</v>
      </c>
      <c r="F178" s="13">
        <v>1.8230499277720461E12</v>
      </c>
      <c r="G178" s="12">
        <v>1.5542581104E13</v>
      </c>
      <c r="H178" s="14">
        <v>47.87031460134614</v>
      </c>
      <c r="I178" s="15">
        <v>2.8373191430779316</v>
      </c>
      <c r="K178" s="16">
        <f t="shared" ref="K178:L178" si="353">log(A178)</f>
        <v>5.165807594</v>
      </c>
      <c r="L178" s="16">
        <f t="shared" si="353"/>
        <v>6.649170323</v>
      </c>
      <c r="M178" s="1" t="s">
        <v>995</v>
      </c>
      <c r="N178" s="1">
        <v>7.0</v>
      </c>
      <c r="O178" s="4">
        <v>2011.0</v>
      </c>
      <c r="P178" s="16">
        <f t="shared" ref="P178:S178" si="354">log(F178)</f>
        <v>12.26079856</v>
      </c>
      <c r="Q178" s="16">
        <f t="shared" si="354"/>
        <v>13.19152314</v>
      </c>
      <c r="R178" s="16">
        <f t="shared" si="354"/>
        <v>1.680066282</v>
      </c>
      <c r="S178" s="16">
        <f t="shared" si="354"/>
        <v>0.4529081882</v>
      </c>
    </row>
    <row r="179">
      <c r="A179" s="12">
        <v>686759.52</v>
      </c>
      <c r="B179" s="12">
        <v>1288531.14</v>
      </c>
      <c r="C179" s="4" t="s">
        <v>996</v>
      </c>
      <c r="D179" s="1">
        <v>8.0</v>
      </c>
      <c r="E179" s="4">
        <v>2011.0</v>
      </c>
      <c r="F179" s="13">
        <v>1.8230499277720461E12</v>
      </c>
      <c r="G179" s="12">
        <v>1.5542581104E13</v>
      </c>
      <c r="H179" s="14">
        <v>47.87031460134614</v>
      </c>
      <c r="I179" s="15">
        <v>2.8373191430779316</v>
      </c>
      <c r="K179" s="16">
        <f t="shared" ref="K179:L179" si="355">log(A179)</f>
        <v>5.836804688</v>
      </c>
      <c r="L179" s="16">
        <f t="shared" si="355"/>
        <v>6.110094919</v>
      </c>
      <c r="M179" s="4" t="s">
        <v>996</v>
      </c>
      <c r="N179" s="1">
        <v>8.0</v>
      </c>
      <c r="O179" s="4">
        <v>2011.0</v>
      </c>
      <c r="P179" s="16">
        <f t="shared" ref="P179:S179" si="356">log(F179)</f>
        <v>12.26079856</v>
      </c>
      <c r="Q179" s="16">
        <f t="shared" si="356"/>
        <v>13.19152314</v>
      </c>
      <c r="R179" s="16">
        <f t="shared" si="356"/>
        <v>1.680066282</v>
      </c>
      <c r="S179" s="16">
        <f t="shared" si="356"/>
        <v>0.4529081882</v>
      </c>
    </row>
    <row r="180">
      <c r="A180" s="12">
        <v>47901.01</v>
      </c>
      <c r="B180" s="12">
        <v>1000438.15</v>
      </c>
      <c r="C180" s="1" t="s">
        <v>997</v>
      </c>
      <c r="D180" s="1">
        <v>9.0</v>
      </c>
      <c r="E180" s="4">
        <v>2011.0</v>
      </c>
      <c r="F180" s="13">
        <v>1.8230499277720461E12</v>
      </c>
      <c r="G180" s="12">
        <v>1.5542581104E13</v>
      </c>
      <c r="H180" s="14">
        <v>47.87031460134614</v>
      </c>
      <c r="I180" s="15">
        <v>2.8373191430779316</v>
      </c>
      <c r="K180" s="16">
        <f t="shared" ref="K180:L180" si="357">log(A180)</f>
        <v>4.680344671</v>
      </c>
      <c r="L180" s="16">
        <f t="shared" si="357"/>
        <v>6.000190244</v>
      </c>
      <c r="M180" s="1" t="s">
        <v>997</v>
      </c>
      <c r="N180" s="1">
        <v>9.0</v>
      </c>
      <c r="O180" s="4">
        <v>2011.0</v>
      </c>
      <c r="P180" s="16">
        <f t="shared" ref="P180:S180" si="358">log(F180)</f>
        <v>12.26079856</v>
      </c>
      <c r="Q180" s="16">
        <f t="shared" si="358"/>
        <v>13.19152314</v>
      </c>
      <c r="R180" s="16">
        <f t="shared" si="358"/>
        <v>1.680066282</v>
      </c>
      <c r="S180" s="16">
        <f t="shared" si="358"/>
        <v>0.4529081882</v>
      </c>
    </row>
    <row r="181">
      <c r="A181" s="12">
        <v>9737138.35</v>
      </c>
      <c r="B181" s="12">
        <v>452757.04</v>
      </c>
      <c r="C181" s="4" t="s">
        <v>998</v>
      </c>
      <c r="D181" s="1">
        <v>10.0</v>
      </c>
      <c r="E181" s="4">
        <v>2011.0</v>
      </c>
      <c r="F181" s="13">
        <v>1.8230499277720461E12</v>
      </c>
      <c r="G181" s="12">
        <v>1.5542581104E13</v>
      </c>
      <c r="H181" s="14">
        <v>47.87031460134614</v>
      </c>
      <c r="I181" s="15">
        <v>2.8373191430779316</v>
      </c>
      <c r="K181" s="16">
        <f t="shared" ref="K181:L181" si="359">log(A181)</f>
        <v>6.988431341</v>
      </c>
      <c r="L181" s="16">
        <f t="shared" si="359"/>
        <v>5.655865212</v>
      </c>
      <c r="M181" s="4" t="s">
        <v>998</v>
      </c>
      <c r="N181" s="1">
        <v>10.0</v>
      </c>
      <c r="O181" s="4">
        <v>2011.0</v>
      </c>
      <c r="P181" s="16">
        <f t="shared" ref="P181:S181" si="360">log(F181)</f>
        <v>12.26079856</v>
      </c>
      <c r="Q181" s="16">
        <f t="shared" si="360"/>
        <v>13.19152314</v>
      </c>
      <c r="R181" s="16">
        <f t="shared" si="360"/>
        <v>1.680066282</v>
      </c>
      <c r="S181" s="16">
        <f t="shared" si="360"/>
        <v>0.4529081882</v>
      </c>
    </row>
    <row r="182">
      <c r="A182" s="12">
        <v>671041.05</v>
      </c>
      <c r="B182" s="12">
        <v>5422822.22</v>
      </c>
      <c r="C182" s="1" t="s">
        <v>989</v>
      </c>
      <c r="D182" s="1">
        <v>1.0</v>
      </c>
      <c r="E182" s="4">
        <v>2012.0</v>
      </c>
      <c r="F182" s="13">
        <v>1.8276378591362344E12</v>
      </c>
      <c r="G182" s="12">
        <v>1.6197007349E13</v>
      </c>
      <c r="H182" s="14">
        <v>50.68635091359645</v>
      </c>
      <c r="I182" s="15">
        <v>2.1519444903066445</v>
      </c>
      <c r="K182" s="16">
        <f t="shared" ref="K182:L182" si="361">log(A182)</f>
        <v>5.826749088</v>
      </c>
      <c r="L182" s="16">
        <f t="shared" si="361"/>
        <v>6.734225367</v>
      </c>
      <c r="M182" s="1" t="s">
        <v>989</v>
      </c>
      <c r="N182" s="1">
        <v>1.0</v>
      </c>
      <c r="O182" s="4">
        <v>2012.0</v>
      </c>
      <c r="P182" s="16">
        <f t="shared" ref="P182:S182" si="362">log(F182)</f>
        <v>12.26189015</v>
      </c>
      <c r="Q182" s="16">
        <f t="shared" si="362"/>
        <v>13.20943478</v>
      </c>
      <c r="R182" s="16">
        <f t="shared" si="362"/>
        <v>1.704891026</v>
      </c>
      <c r="S182" s="16">
        <f t="shared" si="362"/>
        <v>0.3328310645</v>
      </c>
    </row>
    <row r="183">
      <c r="A183" s="12">
        <v>5100153.55</v>
      </c>
      <c r="B183" s="12">
        <v>1849384.71</v>
      </c>
      <c r="C183" s="1" t="s">
        <v>990</v>
      </c>
      <c r="D183" s="1">
        <v>2.0</v>
      </c>
      <c r="E183" s="4">
        <v>2012.0</v>
      </c>
      <c r="F183" s="13">
        <v>1.8276378591362344E12</v>
      </c>
      <c r="G183" s="12">
        <v>1.6197007349E13</v>
      </c>
      <c r="H183" s="14">
        <v>50.68635091359645</v>
      </c>
      <c r="I183" s="15">
        <v>2.1519444903066445</v>
      </c>
      <c r="K183" s="16">
        <f t="shared" ref="K183:L183" si="363">log(A183)</f>
        <v>6.707583252</v>
      </c>
      <c r="L183" s="16">
        <f t="shared" si="363"/>
        <v>6.267027263</v>
      </c>
      <c r="M183" s="1" t="s">
        <v>990</v>
      </c>
      <c r="N183" s="1">
        <v>2.0</v>
      </c>
      <c r="O183" s="4">
        <v>2012.0</v>
      </c>
      <c r="P183" s="16">
        <f t="shared" ref="P183:S183" si="364">log(F183)</f>
        <v>12.26189015</v>
      </c>
      <c r="Q183" s="16">
        <f t="shared" si="364"/>
        <v>13.20943478</v>
      </c>
      <c r="R183" s="16">
        <f t="shared" si="364"/>
        <v>1.704891026</v>
      </c>
      <c r="S183" s="16">
        <f t="shared" si="364"/>
        <v>0.3328310645</v>
      </c>
    </row>
    <row r="184">
      <c r="A184" s="12">
        <v>3152727.72</v>
      </c>
      <c r="B184" s="12">
        <v>1.05693903E7</v>
      </c>
      <c r="C184" s="1" t="s">
        <v>991</v>
      </c>
      <c r="D184" s="1">
        <v>3.0</v>
      </c>
      <c r="E184" s="4">
        <v>2012.0</v>
      </c>
      <c r="F184" s="13">
        <v>1.8276378591362344E12</v>
      </c>
      <c r="G184" s="12">
        <v>1.6197007349E13</v>
      </c>
      <c r="H184" s="14">
        <v>50.68635091359645</v>
      </c>
      <c r="I184" s="15">
        <v>2.1519444903066445</v>
      </c>
      <c r="K184" s="16">
        <f t="shared" ref="K184:L184" si="365">log(A184)</f>
        <v>6.498686465</v>
      </c>
      <c r="L184" s="16">
        <f t="shared" si="365"/>
        <v>7.024049936</v>
      </c>
      <c r="M184" s="1" t="s">
        <v>991</v>
      </c>
      <c r="N184" s="1">
        <v>3.0</v>
      </c>
      <c r="O184" s="4">
        <v>2012.0</v>
      </c>
      <c r="P184" s="16">
        <f t="shared" ref="P184:S184" si="366">log(F184)</f>
        <v>12.26189015</v>
      </c>
      <c r="Q184" s="16">
        <f t="shared" si="366"/>
        <v>13.20943478</v>
      </c>
      <c r="R184" s="16">
        <f t="shared" si="366"/>
        <v>1.704891026</v>
      </c>
      <c r="S184" s="16">
        <f t="shared" si="366"/>
        <v>0.3328310645</v>
      </c>
    </row>
    <row r="185">
      <c r="A185" s="12">
        <v>689959.59</v>
      </c>
      <c r="B185" s="12">
        <v>2637700.09</v>
      </c>
      <c r="C185" s="1" t="s">
        <v>992</v>
      </c>
      <c r="D185" s="1">
        <v>4.0</v>
      </c>
      <c r="E185" s="4">
        <v>2012.0</v>
      </c>
      <c r="F185" s="13">
        <v>1.8276378591362344E12</v>
      </c>
      <c r="G185" s="12">
        <v>1.6197007349E13</v>
      </c>
      <c r="H185" s="14">
        <v>50.68635091359645</v>
      </c>
      <c r="I185" s="15">
        <v>2.1519444903066445</v>
      </c>
      <c r="K185" s="16">
        <f t="shared" ref="K185:L185" si="367">log(A185)</f>
        <v>5.838823655</v>
      </c>
      <c r="L185" s="16">
        <f t="shared" si="367"/>
        <v>6.421225414</v>
      </c>
      <c r="M185" s="1" t="s">
        <v>992</v>
      </c>
      <c r="N185" s="1">
        <v>4.0</v>
      </c>
      <c r="O185" s="4">
        <v>2012.0</v>
      </c>
      <c r="P185" s="16">
        <f t="shared" ref="P185:S185" si="368">log(F185)</f>
        <v>12.26189015</v>
      </c>
      <c r="Q185" s="16">
        <f t="shared" si="368"/>
        <v>13.20943478</v>
      </c>
      <c r="R185" s="16">
        <f t="shared" si="368"/>
        <v>1.704891026</v>
      </c>
      <c r="S185" s="16">
        <f t="shared" si="368"/>
        <v>0.3328310645</v>
      </c>
    </row>
    <row r="186">
      <c r="A186" s="12">
        <v>282679.56</v>
      </c>
      <c r="B186" s="12">
        <v>2954037.1</v>
      </c>
      <c r="C186" s="4" t="s">
        <v>993</v>
      </c>
      <c r="D186" s="1">
        <v>5.0</v>
      </c>
      <c r="E186" s="4">
        <v>2012.0</v>
      </c>
      <c r="F186" s="13">
        <v>1.8276378591362344E12</v>
      </c>
      <c r="G186" s="12">
        <v>1.6197007349E13</v>
      </c>
      <c r="H186" s="14">
        <v>50.68635091359645</v>
      </c>
      <c r="I186" s="15">
        <v>2.1519444903066445</v>
      </c>
      <c r="K186" s="16">
        <f t="shared" ref="K186:L186" si="369">log(A186)</f>
        <v>5.451294407</v>
      </c>
      <c r="L186" s="16">
        <f t="shared" si="369"/>
        <v>6.470415945</v>
      </c>
      <c r="M186" s="4" t="s">
        <v>993</v>
      </c>
      <c r="N186" s="1">
        <v>5.0</v>
      </c>
      <c r="O186" s="4">
        <v>2012.0</v>
      </c>
      <c r="P186" s="16">
        <f t="shared" ref="P186:S186" si="370">log(F186)</f>
        <v>12.26189015</v>
      </c>
      <c r="Q186" s="16">
        <f t="shared" si="370"/>
        <v>13.20943478</v>
      </c>
      <c r="R186" s="16">
        <f t="shared" si="370"/>
        <v>1.704891026</v>
      </c>
      <c r="S186" s="16">
        <f t="shared" si="370"/>
        <v>0.3328310645</v>
      </c>
    </row>
    <row r="187">
      <c r="A187" s="12">
        <v>634702.92</v>
      </c>
      <c r="B187" s="12">
        <v>1628479.68</v>
      </c>
      <c r="C187" s="4" t="s">
        <v>994</v>
      </c>
      <c r="D187" s="1">
        <v>6.0</v>
      </c>
      <c r="E187" s="4">
        <v>2012.0</v>
      </c>
      <c r="F187" s="13">
        <v>1.8276378591362344E12</v>
      </c>
      <c r="G187" s="12">
        <v>1.6197007349E13</v>
      </c>
      <c r="H187" s="14">
        <v>50.68635091359645</v>
      </c>
      <c r="I187" s="15">
        <v>2.1519444903066445</v>
      </c>
      <c r="K187" s="16">
        <f t="shared" ref="K187:L187" si="371">log(A187)</f>
        <v>5.802570496</v>
      </c>
      <c r="L187" s="16">
        <f t="shared" si="371"/>
        <v>6.211782344</v>
      </c>
      <c r="M187" s="4" t="s">
        <v>994</v>
      </c>
      <c r="N187" s="1">
        <v>6.0</v>
      </c>
      <c r="O187" s="4">
        <v>2012.0</v>
      </c>
      <c r="P187" s="16">
        <f t="shared" ref="P187:S187" si="372">log(F187)</f>
        <v>12.26189015</v>
      </c>
      <c r="Q187" s="16">
        <f t="shared" si="372"/>
        <v>13.20943478</v>
      </c>
      <c r="R187" s="16">
        <f t="shared" si="372"/>
        <v>1.704891026</v>
      </c>
      <c r="S187" s="16">
        <f t="shared" si="372"/>
        <v>0.3328310645</v>
      </c>
    </row>
    <row r="188">
      <c r="A188" s="12">
        <v>101483.87</v>
      </c>
      <c r="B188" s="12">
        <v>4050748.32</v>
      </c>
      <c r="C188" s="1" t="s">
        <v>995</v>
      </c>
      <c r="D188" s="1">
        <v>7.0</v>
      </c>
      <c r="E188" s="4">
        <v>2012.0</v>
      </c>
      <c r="F188" s="13">
        <v>1.8276378591362344E12</v>
      </c>
      <c r="G188" s="12">
        <v>1.6197007349E13</v>
      </c>
      <c r="H188" s="14">
        <v>50.68635091359645</v>
      </c>
      <c r="I188" s="15">
        <v>2.1519444903066445</v>
      </c>
      <c r="K188" s="16">
        <f t="shared" ref="K188:L188" si="373">log(A188)</f>
        <v>5.00639702</v>
      </c>
      <c r="L188" s="16">
        <f t="shared" si="373"/>
        <v>6.607535261</v>
      </c>
      <c r="M188" s="1" t="s">
        <v>995</v>
      </c>
      <c r="N188" s="1">
        <v>7.0</v>
      </c>
      <c r="O188" s="4">
        <v>2012.0</v>
      </c>
      <c r="P188" s="16">
        <f t="shared" ref="P188:S188" si="374">log(F188)</f>
        <v>12.26189015</v>
      </c>
      <c r="Q188" s="16">
        <f t="shared" si="374"/>
        <v>13.20943478</v>
      </c>
      <c r="R188" s="16">
        <f t="shared" si="374"/>
        <v>1.704891026</v>
      </c>
      <c r="S188" s="16">
        <f t="shared" si="374"/>
        <v>0.3328310645</v>
      </c>
    </row>
    <row r="189">
      <c r="A189" s="12">
        <v>106040.26</v>
      </c>
      <c r="B189" s="12">
        <v>1224190.46</v>
      </c>
      <c r="C189" s="4" t="s">
        <v>996</v>
      </c>
      <c r="D189" s="1">
        <v>8.0</v>
      </c>
      <c r="E189" s="4">
        <v>2012.0</v>
      </c>
      <c r="F189" s="13">
        <v>1.8276378591362344E12</v>
      </c>
      <c r="G189" s="12">
        <v>1.6197007349E13</v>
      </c>
      <c r="H189" s="14">
        <v>50.68635091359645</v>
      </c>
      <c r="I189" s="15">
        <v>2.1519444903066445</v>
      </c>
      <c r="K189" s="16">
        <f t="shared" ref="K189:L189" si="375">log(A189)</f>
        <v>5.025470784</v>
      </c>
      <c r="L189" s="16">
        <f t="shared" si="375"/>
        <v>6.087848991</v>
      </c>
      <c r="M189" s="4" t="s">
        <v>996</v>
      </c>
      <c r="N189" s="1">
        <v>8.0</v>
      </c>
      <c r="O189" s="4">
        <v>2012.0</v>
      </c>
      <c r="P189" s="16">
        <f t="shared" ref="P189:S189" si="376">log(F189)</f>
        <v>12.26189015</v>
      </c>
      <c r="Q189" s="16">
        <f t="shared" si="376"/>
        <v>13.20943478</v>
      </c>
      <c r="R189" s="16">
        <f t="shared" si="376"/>
        <v>1.704891026</v>
      </c>
      <c r="S189" s="16">
        <f t="shared" si="376"/>
        <v>0.3328310645</v>
      </c>
    </row>
    <row r="190">
      <c r="A190" s="12">
        <v>196527.43</v>
      </c>
      <c r="B190" s="12">
        <v>875380.83</v>
      </c>
      <c r="C190" s="1" t="s">
        <v>997</v>
      </c>
      <c r="D190" s="1">
        <v>9.0</v>
      </c>
      <c r="E190" s="4">
        <v>2012.0</v>
      </c>
      <c r="F190" s="13">
        <v>1.8276378591362344E12</v>
      </c>
      <c r="G190" s="12">
        <v>1.6197007349E13</v>
      </c>
      <c r="H190" s="14">
        <v>50.68635091359645</v>
      </c>
      <c r="I190" s="15">
        <v>2.1519444903066445</v>
      </c>
      <c r="K190" s="16">
        <f t="shared" ref="K190:L190" si="377">log(A190)</f>
        <v>5.293423175</v>
      </c>
      <c r="L190" s="16">
        <f t="shared" si="377"/>
        <v>5.942197032</v>
      </c>
      <c r="M190" s="1" t="s">
        <v>997</v>
      </c>
      <c r="N190" s="1">
        <v>9.0</v>
      </c>
      <c r="O190" s="4">
        <v>2012.0</v>
      </c>
      <c r="P190" s="16">
        <f t="shared" ref="P190:S190" si="378">log(F190)</f>
        <v>12.26189015</v>
      </c>
      <c r="Q190" s="16">
        <f t="shared" si="378"/>
        <v>13.20943478</v>
      </c>
      <c r="R190" s="16">
        <f t="shared" si="378"/>
        <v>1.704891026</v>
      </c>
      <c r="S190" s="16">
        <f t="shared" si="378"/>
        <v>0.3328310645</v>
      </c>
    </row>
    <row r="191">
      <c r="A191" s="12">
        <v>284632.49</v>
      </c>
      <c r="B191" s="12">
        <v>477763.29</v>
      </c>
      <c r="C191" s="4" t="s">
        <v>998</v>
      </c>
      <c r="D191" s="1">
        <v>10.0</v>
      </c>
      <c r="E191" s="4">
        <v>2012.0</v>
      </c>
      <c r="F191" s="13">
        <v>1.8276378591362344E12</v>
      </c>
      <c r="G191" s="12">
        <v>1.6197007349E13</v>
      </c>
      <c r="H191" s="14">
        <v>50.68635091359645</v>
      </c>
      <c r="I191" s="15">
        <v>2.1519444903066445</v>
      </c>
      <c r="K191" s="16">
        <f t="shared" ref="K191:L191" si="379">log(A191)</f>
        <v>5.454284472</v>
      </c>
      <c r="L191" s="16">
        <f t="shared" si="379"/>
        <v>5.679212777</v>
      </c>
      <c r="M191" s="4" t="s">
        <v>998</v>
      </c>
      <c r="N191" s="1">
        <v>10.0</v>
      </c>
      <c r="O191" s="4">
        <v>2012.0</v>
      </c>
      <c r="P191" s="16">
        <f t="shared" ref="P191:S191" si="380">log(F191)</f>
        <v>12.26189015</v>
      </c>
      <c r="Q191" s="16">
        <f t="shared" si="380"/>
        <v>13.20943478</v>
      </c>
      <c r="R191" s="16">
        <f t="shared" si="380"/>
        <v>1.704891026</v>
      </c>
      <c r="S191" s="16">
        <f t="shared" si="380"/>
        <v>0.3328310645</v>
      </c>
    </row>
    <row r="192">
      <c r="A192" s="12">
        <v>513504.76</v>
      </c>
      <c r="B192" s="12">
        <v>6030076.12</v>
      </c>
      <c r="C192" s="1" t="s">
        <v>989</v>
      </c>
      <c r="D192" s="1">
        <v>1.0</v>
      </c>
      <c r="E192" s="4">
        <v>2013.0</v>
      </c>
      <c r="F192" s="13">
        <v>1.856722121394419E12</v>
      </c>
      <c r="G192" s="12">
        <v>1.6784849196E13</v>
      </c>
      <c r="H192" s="14">
        <v>50.428337208488585</v>
      </c>
      <c r="I192" s="15">
        <v>3.4389715847849525</v>
      </c>
      <c r="K192" s="16">
        <f t="shared" ref="K192:L192" si="381">log(A192)</f>
        <v>5.710544474</v>
      </c>
      <c r="L192" s="16">
        <f t="shared" si="381"/>
        <v>6.780322794</v>
      </c>
      <c r="M192" s="1" t="s">
        <v>989</v>
      </c>
      <c r="N192" s="1">
        <v>1.0</v>
      </c>
      <c r="O192" s="4">
        <v>2013.0</v>
      </c>
      <c r="P192" s="16">
        <f t="shared" ref="P192:S192" si="382">log(F192)</f>
        <v>12.26874691</v>
      </c>
      <c r="Q192" s="16">
        <f t="shared" si="382"/>
        <v>13.22491744</v>
      </c>
      <c r="R192" s="16">
        <f t="shared" si="382"/>
        <v>1.702674648</v>
      </c>
      <c r="S192" s="16">
        <f t="shared" si="382"/>
        <v>0.5364285874</v>
      </c>
    </row>
    <row r="193">
      <c r="A193" s="12">
        <v>574717.21</v>
      </c>
      <c r="B193" s="12">
        <v>1884313.5</v>
      </c>
      <c r="C193" s="1" t="s">
        <v>990</v>
      </c>
      <c r="D193" s="1">
        <v>2.0</v>
      </c>
      <c r="E193" s="4">
        <v>2013.0</v>
      </c>
      <c r="F193" s="13">
        <v>1.856722121394419E12</v>
      </c>
      <c r="G193" s="12">
        <v>1.6784849196E13</v>
      </c>
      <c r="H193" s="14">
        <v>50.428337208488585</v>
      </c>
      <c r="I193" s="15">
        <v>3.4389715847849525</v>
      </c>
      <c r="K193" s="16">
        <f t="shared" ref="K193:L193" si="383">log(A193)</f>
        <v>5.759454202</v>
      </c>
      <c r="L193" s="16">
        <f t="shared" si="383"/>
        <v>6.27515316</v>
      </c>
      <c r="M193" s="1" t="s">
        <v>990</v>
      </c>
      <c r="N193" s="1">
        <v>2.0</v>
      </c>
      <c r="O193" s="4">
        <v>2013.0</v>
      </c>
      <c r="P193" s="16">
        <f t="shared" ref="P193:S193" si="384">log(F193)</f>
        <v>12.26874691</v>
      </c>
      <c r="Q193" s="16">
        <f t="shared" si="384"/>
        <v>13.22491744</v>
      </c>
      <c r="R193" s="16">
        <f t="shared" si="384"/>
        <v>1.702674648</v>
      </c>
      <c r="S193" s="16">
        <f t="shared" si="384"/>
        <v>0.5364285874</v>
      </c>
    </row>
    <row r="194">
      <c r="A194" s="12">
        <v>25616.74</v>
      </c>
      <c r="B194" s="12">
        <v>1.009401209E7</v>
      </c>
      <c r="C194" s="1" t="s">
        <v>991</v>
      </c>
      <c r="D194" s="1">
        <v>3.0</v>
      </c>
      <c r="E194" s="4">
        <v>2013.0</v>
      </c>
      <c r="F194" s="13">
        <v>1.856722121394419E12</v>
      </c>
      <c r="G194" s="12">
        <v>1.6784849196E13</v>
      </c>
      <c r="H194" s="14">
        <v>50.428337208488585</v>
      </c>
      <c r="I194" s="15">
        <v>3.4389715847849525</v>
      </c>
      <c r="K194" s="16">
        <f t="shared" ref="K194:L194" si="385">log(A194)</f>
        <v>4.40852386</v>
      </c>
      <c r="L194" s="16">
        <f t="shared" si="385"/>
        <v>7.004063821</v>
      </c>
      <c r="M194" s="1" t="s">
        <v>991</v>
      </c>
      <c r="N194" s="1">
        <v>3.0</v>
      </c>
      <c r="O194" s="4">
        <v>2013.0</v>
      </c>
      <c r="P194" s="16">
        <f t="shared" ref="P194:S194" si="386">log(F194)</f>
        <v>12.26874691</v>
      </c>
      <c r="Q194" s="16">
        <f t="shared" si="386"/>
        <v>13.22491744</v>
      </c>
      <c r="R194" s="16">
        <f t="shared" si="386"/>
        <v>1.702674648</v>
      </c>
      <c r="S194" s="16">
        <f t="shared" si="386"/>
        <v>0.5364285874</v>
      </c>
    </row>
    <row r="195">
      <c r="A195" s="12">
        <v>332578.76</v>
      </c>
      <c r="B195" s="12">
        <v>1892005.6</v>
      </c>
      <c r="C195" s="1" t="s">
        <v>992</v>
      </c>
      <c r="D195" s="1">
        <v>4.0</v>
      </c>
      <c r="E195" s="4">
        <v>2013.0</v>
      </c>
      <c r="F195" s="13">
        <v>1.856722121394419E12</v>
      </c>
      <c r="G195" s="12">
        <v>1.6784849196E13</v>
      </c>
      <c r="H195" s="14">
        <v>50.428337208488585</v>
      </c>
      <c r="I195" s="15">
        <v>3.4389715847849525</v>
      </c>
      <c r="K195" s="16">
        <f t="shared" ref="K195:L195" si="387">log(A195)</f>
        <v>5.52189451</v>
      </c>
      <c r="L195" s="16">
        <f t="shared" si="387"/>
        <v>6.276922418</v>
      </c>
      <c r="M195" s="1" t="s">
        <v>992</v>
      </c>
      <c r="N195" s="1">
        <v>4.0</v>
      </c>
      <c r="O195" s="4">
        <v>2013.0</v>
      </c>
      <c r="P195" s="16">
        <f t="shared" ref="P195:S195" si="388">log(F195)</f>
        <v>12.26874691</v>
      </c>
      <c r="Q195" s="16">
        <f t="shared" si="388"/>
        <v>13.22491744</v>
      </c>
      <c r="R195" s="16">
        <f t="shared" si="388"/>
        <v>1.702674648</v>
      </c>
      <c r="S195" s="16">
        <f t="shared" si="388"/>
        <v>0.5364285874</v>
      </c>
    </row>
    <row r="196">
      <c r="A196" s="12">
        <v>193557.91</v>
      </c>
      <c r="B196" s="12">
        <v>2612661.5</v>
      </c>
      <c r="C196" s="4" t="s">
        <v>993</v>
      </c>
      <c r="D196" s="1">
        <v>5.0</v>
      </c>
      <c r="E196" s="4">
        <v>2013.0</v>
      </c>
      <c r="F196" s="13">
        <v>1.856722121394419E12</v>
      </c>
      <c r="G196" s="12">
        <v>1.6784849196E13</v>
      </c>
      <c r="H196" s="14">
        <v>50.428337208488585</v>
      </c>
      <c r="I196" s="15">
        <v>3.4389715847849525</v>
      </c>
      <c r="K196" s="16">
        <f t="shared" ref="K196:L196" si="389">log(A196)</f>
        <v>5.286810924</v>
      </c>
      <c r="L196" s="16">
        <f t="shared" si="389"/>
        <v>6.417083146</v>
      </c>
      <c r="M196" s="4" t="s">
        <v>993</v>
      </c>
      <c r="N196" s="1">
        <v>5.0</v>
      </c>
      <c r="O196" s="4">
        <v>2013.0</v>
      </c>
      <c r="P196" s="16">
        <f t="shared" ref="P196:S196" si="390">log(F196)</f>
        <v>12.26874691</v>
      </c>
      <c r="Q196" s="16">
        <f t="shared" si="390"/>
        <v>13.22491744</v>
      </c>
      <c r="R196" s="16">
        <f t="shared" si="390"/>
        <v>1.702674648</v>
      </c>
      <c r="S196" s="16">
        <f t="shared" si="390"/>
        <v>0.5364285874</v>
      </c>
    </row>
    <row r="197">
      <c r="A197" s="12">
        <v>2789414.77</v>
      </c>
      <c r="B197" s="12">
        <v>1245769.47</v>
      </c>
      <c r="C197" s="4" t="s">
        <v>994</v>
      </c>
      <c r="D197" s="1">
        <v>6.0</v>
      </c>
      <c r="E197" s="4">
        <v>2013.0</v>
      </c>
      <c r="F197" s="13">
        <v>1.856722121394419E12</v>
      </c>
      <c r="G197" s="12">
        <v>1.6784849196E13</v>
      </c>
      <c r="H197" s="14">
        <v>50.428337208488585</v>
      </c>
      <c r="I197" s="15">
        <v>3.4389715847849525</v>
      </c>
      <c r="K197" s="16">
        <f t="shared" ref="K197:L197" si="391">log(A197)</f>
        <v>6.445513096</v>
      </c>
      <c r="L197" s="16">
        <f t="shared" si="391"/>
        <v>6.095437683</v>
      </c>
      <c r="M197" s="4" t="s">
        <v>994</v>
      </c>
      <c r="N197" s="1">
        <v>6.0</v>
      </c>
      <c r="O197" s="4">
        <v>2013.0</v>
      </c>
      <c r="P197" s="16">
        <f t="shared" ref="P197:S197" si="392">log(F197)</f>
        <v>12.26874691</v>
      </c>
      <c r="Q197" s="16">
        <f t="shared" si="392"/>
        <v>13.22491744</v>
      </c>
      <c r="R197" s="16">
        <f t="shared" si="392"/>
        <v>1.702674648</v>
      </c>
      <c r="S197" s="16">
        <f t="shared" si="392"/>
        <v>0.5364285874</v>
      </c>
    </row>
    <row r="198">
      <c r="A198" s="12">
        <v>2832354.06</v>
      </c>
      <c r="B198" s="12">
        <v>3556173.29</v>
      </c>
      <c r="C198" s="1" t="s">
        <v>995</v>
      </c>
      <c r="D198" s="1">
        <v>7.0</v>
      </c>
      <c r="E198" s="4">
        <v>2013.0</v>
      </c>
      <c r="F198" s="13">
        <v>1.856722121394419E12</v>
      </c>
      <c r="G198" s="12">
        <v>1.6784849196E13</v>
      </c>
      <c r="H198" s="14">
        <v>50.428337208488585</v>
      </c>
      <c r="I198" s="15">
        <v>3.4389715847849525</v>
      </c>
      <c r="K198" s="16">
        <f t="shared" ref="K198:L198" si="393">log(A198)</f>
        <v>6.452147542</v>
      </c>
      <c r="L198" s="16">
        <f t="shared" si="393"/>
        <v>6.550982916</v>
      </c>
      <c r="M198" s="1" t="s">
        <v>995</v>
      </c>
      <c r="N198" s="1">
        <v>7.0</v>
      </c>
      <c r="O198" s="4">
        <v>2013.0</v>
      </c>
      <c r="P198" s="16">
        <f t="shared" ref="P198:S198" si="394">log(F198)</f>
        <v>12.26874691</v>
      </c>
      <c r="Q198" s="16">
        <f t="shared" si="394"/>
        <v>13.22491744</v>
      </c>
      <c r="R198" s="16">
        <f t="shared" si="394"/>
        <v>1.702674648</v>
      </c>
      <c r="S198" s="16">
        <f t="shared" si="394"/>
        <v>0.5364285874</v>
      </c>
    </row>
    <row r="199">
      <c r="A199" s="12">
        <v>134590.03</v>
      </c>
      <c r="B199" s="12">
        <v>849928.95</v>
      </c>
      <c r="C199" s="4" t="s">
        <v>996</v>
      </c>
      <c r="D199" s="1">
        <v>8.0</v>
      </c>
      <c r="E199" s="4">
        <v>2013.0</v>
      </c>
      <c r="F199" s="13">
        <v>1.856722121394419E12</v>
      </c>
      <c r="G199" s="12">
        <v>1.6784849196E13</v>
      </c>
      <c r="H199" s="14">
        <v>50.428337208488585</v>
      </c>
      <c r="I199" s="15">
        <v>3.4389715847849525</v>
      </c>
      <c r="K199" s="16">
        <f t="shared" ref="K199:L199" si="395">log(A199)</f>
        <v>5.12901289</v>
      </c>
      <c r="L199" s="16">
        <f t="shared" si="395"/>
        <v>5.929382622</v>
      </c>
      <c r="M199" s="4" t="s">
        <v>996</v>
      </c>
      <c r="N199" s="1">
        <v>8.0</v>
      </c>
      <c r="O199" s="4">
        <v>2013.0</v>
      </c>
      <c r="P199" s="16">
        <f t="shared" ref="P199:S199" si="396">log(F199)</f>
        <v>12.26874691</v>
      </c>
      <c r="Q199" s="16">
        <f t="shared" si="396"/>
        <v>13.22491744</v>
      </c>
      <c r="R199" s="16">
        <f t="shared" si="396"/>
        <v>1.702674648</v>
      </c>
      <c r="S199" s="16">
        <f t="shared" si="396"/>
        <v>0.5364285874</v>
      </c>
    </row>
    <row r="200">
      <c r="A200" s="12">
        <v>555351.99</v>
      </c>
      <c r="B200" s="12">
        <v>816758.23</v>
      </c>
      <c r="C200" s="1" t="s">
        <v>997</v>
      </c>
      <c r="D200" s="1">
        <v>9.0</v>
      </c>
      <c r="E200" s="4">
        <v>2013.0</v>
      </c>
      <c r="F200" s="13">
        <v>1.856722121394419E12</v>
      </c>
      <c r="G200" s="12">
        <v>1.6784849196E13</v>
      </c>
      <c r="H200" s="14">
        <v>50.428337208488585</v>
      </c>
      <c r="I200" s="15">
        <v>3.4389715847849525</v>
      </c>
      <c r="K200" s="16">
        <f t="shared" ref="K200:L200" si="397">log(A200)</f>
        <v>5.744568332</v>
      </c>
      <c r="L200" s="16">
        <f t="shared" si="397"/>
        <v>5.912093519</v>
      </c>
      <c r="M200" s="1" t="s">
        <v>997</v>
      </c>
      <c r="N200" s="1">
        <v>9.0</v>
      </c>
      <c r="O200" s="4">
        <v>2013.0</v>
      </c>
      <c r="P200" s="16">
        <f t="shared" ref="P200:S200" si="398">log(F200)</f>
        <v>12.26874691</v>
      </c>
      <c r="Q200" s="16">
        <f t="shared" si="398"/>
        <v>13.22491744</v>
      </c>
      <c r="R200" s="16">
        <f t="shared" si="398"/>
        <v>1.702674648</v>
      </c>
      <c r="S200" s="16">
        <f t="shared" si="398"/>
        <v>0.5364285874</v>
      </c>
    </row>
    <row r="201">
      <c r="A201" s="12">
        <v>56260.84</v>
      </c>
      <c r="B201" s="12">
        <v>1574174.67</v>
      </c>
      <c r="C201" s="4" t="s">
        <v>998</v>
      </c>
      <c r="D201" s="1">
        <v>10.0</v>
      </c>
      <c r="E201" s="4">
        <v>2013.0</v>
      </c>
      <c r="F201" s="13">
        <v>1.856722121394419E12</v>
      </c>
      <c r="G201" s="12">
        <v>1.6784849196E13</v>
      </c>
      <c r="H201" s="14">
        <v>50.428337208488585</v>
      </c>
      <c r="I201" s="15">
        <v>3.4389715847849525</v>
      </c>
      <c r="K201" s="16">
        <f t="shared" ref="K201:L201" si="399">log(A201)</f>
        <v>4.750206212</v>
      </c>
      <c r="L201" s="16">
        <f t="shared" si="399"/>
        <v>6.19705292</v>
      </c>
      <c r="M201" s="4" t="s">
        <v>998</v>
      </c>
      <c r="N201" s="1">
        <v>10.0</v>
      </c>
      <c r="O201" s="4">
        <v>2013.0</v>
      </c>
      <c r="P201" s="16">
        <f t="shared" ref="P201:S201" si="400">log(F201)</f>
        <v>12.26874691</v>
      </c>
      <c r="Q201" s="16">
        <f t="shared" si="400"/>
        <v>13.22491744</v>
      </c>
      <c r="R201" s="16">
        <f t="shared" si="400"/>
        <v>1.702674648</v>
      </c>
      <c r="S201" s="16">
        <f t="shared" si="400"/>
        <v>0.5364285874</v>
      </c>
    </row>
    <row r="202">
      <c r="A202" s="12">
        <v>1.244985775E7</v>
      </c>
      <c r="B202" s="12">
        <v>6188368.2</v>
      </c>
      <c r="C202" s="1" t="s">
        <v>989</v>
      </c>
      <c r="D202" s="1">
        <v>1.0</v>
      </c>
      <c r="E202" s="4">
        <v>2014.0</v>
      </c>
      <c r="F202" s="13">
        <v>2.039127446299302E12</v>
      </c>
      <c r="G202" s="12">
        <v>1.7527163695E13</v>
      </c>
      <c r="H202" s="14">
        <v>49.58810532509587</v>
      </c>
      <c r="I202" s="15">
        <v>0.8513354792860727</v>
      </c>
      <c r="K202" s="16">
        <f t="shared" ref="K202:L202" si="401">log(A202)</f>
        <v>7.095164389</v>
      </c>
      <c r="L202" s="16">
        <f t="shared" si="401"/>
        <v>6.791576146</v>
      </c>
      <c r="M202" s="1" t="s">
        <v>989</v>
      </c>
      <c r="N202" s="1">
        <v>1.0</v>
      </c>
      <c r="O202" s="4">
        <v>2014.0</v>
      </c>
      <c r="P202" s="16">
        <f t="shared" ref="P202:S202" si="402">log(F202)</f>
        <v>12.30944437</v>
      </c>
      <c r="Q202" s="16">
        <f t="shared" si="402"/>
        <v>13.24371164</v>
      </c>
      <c r="R202" s="16">
        <f t="shared" si="402"/>
        <v>1.695377515</v>
      </c>
      <c r="S202" s="16">
        <f t="shared" si="402"/>
        <v>-0.06989926707</v>
      </c>
    </row>
    <row r="203">
      <c r="A203" s="12">
        <v>882301.43</v>
      </c>
      <c r="B203" s="12">
        <v>1845857.89</v>
      </c>
      <c r="C203" s="1" t="s">
        <v>990</v>
      </c>
      <c r="D203" s="1">
        <v>2.0</v>
      </c>
      <c r="E203" s="4">
        <v>2014.0</v>
      </c>
      <c r="F203" s="13">
        <v>2.039127446299302E12</v>
      </c>
      <c r="G203" s="12">
        <v>1.7527163695E13</v>
      </c>
      <c r="H203" s="14">
        <v>49.58810532509587</v>
      </c>
      <c r="I203" s="15">
        <v>0.8513354792860727</v>
      </c>
      <c r="K203" s="16">
        <f t="shared" ref="K203:L203" si="403">log(A203)</f>
        <v>5.945616983</v>
      </c>
      <c r="L203" s="16">
        <f t="shared" si="403"/>
        <v>6.266198262</v>
      </c>
      <c r="M203" s="1" t="s">
        <v>990</v>
      </c>
      <c r="N203" s="1">
        <v>2.0</v>
      </c>
      <c r="O203" s="4">
        <v>2014.0</v>
      </c>
      <c r="P203" s="16">
        <f t="shared" ref="P203:S203" si="404">log(F203)</f>
        <v>12.30944437</v>
      </c>
      <c r="Q203" s="16">
        <f t="shared" si="404"/>
        <v>13.24371164</v>
      </c>
      <c r="R203" s="16">
        <f t="shared" si="404"/>
        <v>1.695377515</v>
      </c>
      <c r="S203" s="16">
        <f t="shared" si="404"/>
        <v>-0.06989926707</v>
      </c>
    </row>
    <row r="204">
      <c r="A204" s="12">
        <v>6394495.53</v>
      </c>
      <c r="B204" s="12">
        <v>9722251.52</v>
      </c>
      <c r="C204" s="1" t="s">
        <v>991</v>
      </c>
      <c r="D204" s="1">
        <v>3.0</v>
      </c>
      <c r="E204" s="4">
        <v>2014.0</v>
      </c>
      <c r="F204" s="13">
        <v>2.039127446299302E12</v>
      </c>
      <c r="G204" s="12">
        <v>1.7527163695E13</v>
      </c>
      <c r="H204" s="14">
        <v>49.58810532509587</v>
      </c>
      <c r="I204" s="15">
        <v>0.8513354792860727</v>
      </c>
      <c r="K204" s="16">
        <f t="shared" ref="K204:L204" si="405">log(A204)</f>
        <v>6.805806288</v>
      </c>
      <c r="L204" s="16">
        <f t="shared" si="405"/>
        <v>6.987766852</v>
      </c>
      <c r="M204" s="1" t="s">
        <v>991</v>
      </c>
      <c r="N204" s="1">
        <v>3.0</v>
      </c>
      <c r="O204" s="4">
        <v>2014.0</v>
      </c>
      <c r="P204" s="16">
        <f t="shared" ref="P204:S204" si="406">log(F204)</f>
        <v>12.30944437</v>
      </c>
      <c r="Q204" s="16">
        <f t="shared" si="406"/>
        <v>13.24371164</v>
      </c>
      <c r="R204" s="16">
        <f t="shared" si="406"/>
        <v>1.695377515</v>
      </c>
      <c r="S204" s="16">
        <f t="shared" si="406"/>
        <v>-0.06989926707</v>
      </c>
    </row>
    <row r="205">
      <c r="A205" s="12">
        <v>4256063.0</v>
      </c>
      <c r="B205" s="12">
        <v>2101165.17</v>
      </c>
      <c r="C205" s="1" t="s">
        <v>992</v>
      </c>
      <c r="D205" s="1">
        <v>4.0</v>
      </c>
      <c r="E205" s="4">
        <v>2014.0</v>
      </c>
      <c r="F205" s="13">
        <v>2.039127446299302E12</v>
      </c>
      <c r="G205" s="12">
        <v>1.7527163695E13</v>
      </c>
      <c r="H205" s="14">
        <v>49.58810532509587</v>
      </c>
      <c r="I205" s="15">
        <v>0.8513354792860727</v>
      </c>
      <c r="K205" s="16">
        <f t="shared" ref="K205:L205" si="407">log(A205)</f>
        <v>6.629008048</v>
      </c>
      <c r="L205" s="16">
        <f t="shared" si="407"/>
        <v>6.322460193</v>
      </c>
      <c r="M205" s="1" t="s">
        <v>992</v>
      </c>
      <c r="N205" s="1">
        <v>4.0</v>
      </c>
      <c r="O205" s="4">
        <v>2014.0</v>
      </c>
      <c r="P205" s="16">
        <f t="shared" ref="P205:S205" si="408">log(F205)</f>
        <v>12.30944437</v>
      </c>
      <c r="Q205" s="16">
        <f t="shared" si="408"/>
        <v>13.24371164</v>
      </c>
      <c r="R205" s="16">
        <f t="shared" si="408"/>
        <v>1.695377515</v>
      </c>
      <c r="S205" s="16">
        <f t="shared" si="408"/>
        <v>-0.06989926707</v>
      </c>
    </row>
    <row r="206">
      <c r="A206" s="12">
        <v>792631.8</v>
      </c>
      <c r="B206" s="12">
        <v>2474718.81</v>
      </c>
      <c r="C206" s="4" t="s">
        <v>993</v>
      </c>
      <c r="D206" s="1">
        <v>5.0</v>
      </c>
      <c r="E206" s="4">
        <v>2014.0</v>
      </c>
      <c r="F206" s="13">
        <v>2.039127446299302E12</v>
      </c>
      <c r="G206" s="12">
        <v>1.7527163695E13</v>
      </c>
      <c r="H206" s="14">
        <v>49.58810532509587</v>
      </c>
      <c r="I206" s="15">
        <v>0.8513354792860727</v>
      </c>
      <c r="K206" s="16">
        <f t="shared" ref="K206:L206" si="409">log(A206)</f>
        <v>5.899071492</v>
      </c>
      <c r="L206" s="16">
        <f t="shared" si="409"/>
        <v>6.393525859</v>
      </c>
      <c r="M206" s="4" t="s">
        <v>993</v>
      </c>
      <c r="N206" s="1">
        <v>5.0</v>
      </c>
      <c r="O206" s="4">
        <v>2014.0</v>
      </c>
      <c r="P206" s="16">
        <f t="shared" ref="P206:S206" si="410">log(F206)</f>
        <v>12.30944437</v>
      </c>
      <c r="Q206" s="16">
        <f t="shared" si="410"/>
        <v>13.24371164</v>
      </c>
      <c r="R206" s="16">
        <f t="shared" si="410"/>
        <v>1.695377515</v>
      </c>
      <c r="S206" s="16">
        <f t="shared" si="410"/>
        <v>-0.06989926707</v>
      </c>
    </row>
    <row r="207">
      <c r="A207" s="12">
        <v>404851.66</v>
      </c>
      <c r="B207" s="12">
        <v>1248047.65</v>
      </c>
      <c r="C207" s="4" t="s">
        <v>994</v>
      </c>
      <c r="D207" s="1">
        <v>6.0</v>
      </c>
      <c r="E207" s="4">
        <v>2014.0</v>
      </c>
      <c r="F207" s="13">
        <v>2.039127446299302E12</v>
      </c>
      <c r="G207" s="12">
        <v>1.7527163695E13</v>
      </c>
      <c r="H207" s="14">
        <v>49.58810532509587</v>
      </c>
      <c r="I207" s="15">
        <v>0.8513354792860727</v>
      </c>
      <c r="K207" s="16">
        <f t="shared" ref="K207:L207" si="411">log(A207)</f>
        <v>5.607295924</v>
      </c>
      <c r="L207" s="16">
        <f t="shared" si="411"/>
        <v>6.096231167</v>
      </c>
      <c r="M207" s="4" t="s">
        <v>994</v>
      </c>
      <c r="N207" s="1">
        <v>6.0</v>
      </c>
      <c r="O207" s="4">
        <v>2014.0</v>
      </c>
      <c r="P207" s="16">
        <f t="shared" ref="P207:S207" si="412">log(F207)</f>
        <v>12.30944437</v>
      </c>
      <c r="Q207" s="16">
        <f t="shared" si="412"/>
        <v>13.24371164</v>
      </c>
      <c r="R207" s="16">
        <f t="shared" si="412"/>
        <v>1.695377515</v>
      </c>
      <c r="S207" s="16">
        <f t="shared" si="412"/>
        <v>-0.06989926707</v>
      </c>
    </row>
    <row r="208">
      <c r="A208" s="12">
        <v>787042.36</v>
      </c>
      <c r="B208" s="12">
        <v>3493118.23</v>
      </c>
      <c r="C208" s="1" t="s">
        <v>995</v>
      </c>
      <c r="D208" s="1">
        <v>7.0</v>
      </c>
      <c r="E208" s="4">
        <v>2014.0</v>
      </c>
      <c r="F208" s="13">
        <v>2.039127446299302E12</v>
      </c>
      <c r="G208" s="12">
        <v>1.7527163695E13</v>
      </c>
      <c r="H208" s="14">
        <v>49.58810532509587</v>
      </c>
      <c r="I208" s="15">
        <v>0.8513354792860727</v>
      </c>
      <c r="K208" s="16">
        <f t="shared" ref="K208:L208" si="413">log(A208)</f>
        <v>5.895998107</v>
      </c>
      <c r="L208" s="16">
        <f t="shared" si="413"/>
        <v>6.543213285</v>
      </c>
      <c r="M208" s="1" t="s">
        <v>995</v>
      </c>
      <c r="N208" s="1">
        <v>7.0</v>
      </c>
      <c r="O208" s="4">
        <v>2014.0</v>
      </c>
      <c r="P208" s="16">
        <f t="shared" ref="P208:S208" si="414">log(F208)</f>
        <v>12.30944437</v>
      </c>
      <c r="Q208" s="16">
        <f t="shared" si="414"/>
        <v>13.24371164</v>
      </c>
      <c r="R208" s="16">
        <f t="shared" si="414"/>
        <v>1.695377515</v>
      </c>
      <c r="S208" s="16">
        <f t="shared" si="414"/>
        <v>-0.06989926707</v>
      </c>
    </row>
    <row r="209">
      <c r="A209" s="12">
        <v>122385.01</v>
      </c>
      <c r="B209" s="12">
        <v>947520.62</v>
      </c>
      <c r="C209" s="4" t="s">
        <v>996</v>
      </c>
      <c r="D209" s="1">
        <v>8.0</v>
      </c>
      <c r="E209" s="4">
        <v>2014.0</v>
      </c>
      <c r="F209" s="13">
        <v>2.039127446299302E12</v>
      </c>
      <c r="G209" s="12">
        <v>1.7527163695E13</v>
      </c>
      <c r="H209" s="14">
        <v>49.58810532509587</v>
      </c>
      <c r="I209" s="15">
        <v>0.8513354792860727</v>
      </c>
      <c r="K209" s="16">
        <f t="shared" ref="K209:L209" si="415">log(A209)</f>
        <v>5.087728228</v>
      </c>
      <c r="L209" s="16">
        <f t="shared" si="415"/>
        <v>5.97658867</v>
      </c>
      <c r="M209" s="4" t="s">
        <v>996</v>
      </c>
      <c r="N209" s="1">
        <v>8.0</v>
      </c>
      <c r="O209" s="4">
        <v>2014.0</v>
      </c>
      <c r="P209" s="16">
        <f t="shared" ref="P209:S209" si="416">log(F209)</f>
        <v>12.30944437</v>
      </c>
      <c r="Q209" s="16">
        <f t="shared" si="416"/>
        <v>13.24371164</v>
      </c>
      <c r="R209" s="16">
        <f t="shared" si="416"/>
        <v>1.695377515</v>
      </c>
      <c r="S209" s="16">
        <f t="shared" si="416"/>
        <v>-0.06989926707</v>
      </c>
    </row>
    <row r="210">
      <c r="A210" s="12">
        <v>108641.75</v>
      </c>
      <c r="B210" s="12">
        <v>806136.69</v>
      </c>
      <c r="C210" s="1" t="s">
        <v>997</v>
      </c>
      <c r="D210" s="1">
        <v>9.0</v>
      </c>
      <c r="E210" s="4">
        <v>2014.0</v>
      </c>
      <c r="F210" s="13">
        <v>2.039127446299302E12</v>
      </c>
      <c r="G210" s="12">
        <v>1.7527163695E13</v>
      </c>
      <c r="H210" s="14">
        <v>49.58810532509587</v>
      </c>
      <c r="I210" s="15">
        <v>0.8513354792860727</v>
      </c>
      <c r="K210" s="16">
        <f t="shared" ref="K210:L210" si="417">log(A210)</f>
        <v>5.035996753</v>
      </c>
      <c r="L210" s="16">
        <f t="shared" si="417"/>
        <v>5.906408688</v>
      </c>
      <c r="M210" s="1" t="s">
        <v>997</v>
      </c>
      <c r="N210" s="1">
        <v>9.0</v>
      </c>
      <c r="O210" s="4">
        <v>2014.0</v>
      </c>
      <c r="P210" s="16">
        <f t="shared" ref="P210:S210" si="418">log(F210)</f>
        <v>12.30944437</v>
      </c>
      <c r="Q210" s="16">
        <f t="shared" si="418"/>
        <v>13.24371164</v>
      </c>
      <c r="R210" s="16">
        <f t="shared" si="418"/>
        <v>1.695377515</v>
      </c>
      <c r="S210" s="16">
        <f t="shared" si="418"/>
        <v>-0.06989926707</v>
      </c>
    </row>
    <row r="211">
      <c r="A211" s="12">
        <v>245659.39</v>
      </c>
      <c r="B211" s="12">
        <v>1752794.62</v>
      </c>
      <c r="C211" s="4" t="s">
        <v>998</v>
      </c>
      <c r="D211" s="1">
        <v>10.0</v>
      </c>
      <c r="E211" s="4">
        <v>2014.0</v>
      </c>
      <c r="F211" s="13">
        <v>2.039127446299302E12</v>
      </c>
      <c r="G211" s="12">
        <v>1.7527163695E13</v>
      </c>
      <c r="H211" s="14">
        <v>49.58810532509587</v>
      </c>
      <c r="I211" s="15">
        <v>0.8513354792860727</v>
      </c>
      <c r="K211" s="16">
        <f t="shared" ref="K211:L211" si="419">log(A211)</f>
        <v>5.390333369</v>
      </c>
      <c r="L211" s="16">
        <f t="shared" si="419"/>
        <v>6.243731032</v>
      </c>
      <c r="M211" s="4" t="s">
        <v>998</v>
      </c>
      <c r="N211" s="1">
        <v>10.0</v>
      </c>
      <c r="O211" s="4">
        <v>2014.0</v>
      </c>
      <c r="P211" s="16">
        <f t="shared" ref="P211:S211" si="420">log(F211)</f>
        <v>12.30944437</v>
      </c>
      <c r="Q211" s="16">
        <f t="shared" si="420"/>
        <v>13.24371164</v>
      </c>
      <c r="R211" s="16">
        <f t="shared" si="420"/>
        <v>1.695377515</v>
      </c>
      <c r="S211" s="16">
        <f t="shared" si="420"/>
        <v>-0.06989926707</v>
      </c>
    </row>
    <row r="212">
      <c r="A212" s="12">
        <v>271919.25</v>
      </c>
      <c r="B212" s="12">
        <v>5270146.96</v>
      </c>
      <c r="C212" s="1" t="s">
        <v>989</v>
      </c>
      <c r="D212" s="1">
        <v>1.0</v>
      </c>
      <c r="E212" s="4">
        <v>2015.0</v>
      </c>
      <c r="F212" s="13">
        <v>2.1035878138121995E12</v>
      </c>
      <c r="G212" s="12">
        <v>1.8238300569E13</v>
      </c>
      <c r="H212" s="14">
        <v>49.75931388644301</v>
      </c>
      <c r="I212" s="15">
        <v>1.1197904420518119</v>
      </c>
      <c r="K212" s="16">
        <f t="shared" ref="K212:L212" si="421">log(A212)</f>
        <v>5.434439954</v>
      </c>
      <c r="L212" s="16">
        <f t="shared" si="421"/>
        <v>6.721822726</v>
      </c>
      <c r="M212" s="1" t="s">
        <v>989</v>
      </c>
      <c r="N212" s="1">
        <v>1.0</v>
      </c>
      <c r="O212" s="4">
        <v>2015.0</v>
      </c>
      <c r="P212" s="16">
        <f t="shared" ref="P212:S212" si="422">log(F212)</f>
        <v>12.32296065</v>
      </c>
      <c r="Q212" s="16">
        <f t="shared" si="422"/>
        <v>13.26098437</v>
      </c>
      <c r="R212" s="16">
        <f t="shared" si="422"/>
        <v>1.696874383</v>
      </c>
      <c r="S212" s="16">
        <f t="shared" si="422"/>
        <v>0.04913675626</v>
      </c>
    </row>
    <row r="213">
      <c r="A213" s="12">
        <v>591331.3</v>
      </c>
      <c r="B213" s="12">
        <v>1968713.05</v>
      </c>
      <c r="C213" s="1" t="s">
        <v>990</v>
      </c>
      <c r="D213" s="1">
        <v>2.0</v>
      </c>
      <c r="E213" s="4">
        <v>2015.0</v>
      </c>
      <c r="F213" s="13">
        <v>2.1035878138121995E12</v>
      </c>
      <c r="G213" s="12">
        <v>1.8238300569E13</v>
      </c>
      <c r="H213" s="14">
        <v>49.75931388644301</v>
      </c>
      <c r="I213" s="15">
        <v>1.1197904420518119</v>
      </c>
      <c r="K213" s="16">
        <f t="shared" ref="K213:L213" si="423">log(A213)</f>
        <v>5.771830867</v>
      </c>
      <c r="L213" s="16">
        <f t="shared" si="423"/>
        <v>6.29418242</v>
      </c>
      <c r="M213" s="1" t="s">
        <v>990</v>
      </c>
      <c r="N213" s="1">
        <v>2.0</v>
      </c>
      <c r="O213" s="4">
        <v>2015.0</v>
      </c>
      <c r="P213" s="16">
        <f t="shared" ref="P213:S213" si="424">log(F213)</f>
        <v>12.32296065</v>
      </c>
      <c r="Q213" s="16">
        <f t="shared" si="424"/>
        <v>13.26098437</v>
      </c>
      <c r="R213" s="16">
        <f t="shared" si="424"/>
        <v>1.696874383</v>
      </c>
      <c r="S213" s="16">
        <f t="shared" si="424"/>
        <v>0.04913675626</v>
      </c>
    </row>
    <row r="214">
      <c r="A214" s="12">
        <v>940359.66</v>
      </c>
      <c r="B214" s="12">
        <v>1.067963121E7</v>
      </c>
      <c r="C214" s="1" t="s">
        <v>991</v>
      </c>
      <c r="D214" s="1">
        <v>3.0</v>
      </c>
      <c r="E214" s="4">
        <v>2015.0</v>
      </c>
      <c r="F214" s="13">
        <v>2.1035878138121995E12</v>
      </c>
      <c r="G214" s="12">
        <v>1.8238300569E13</v>
      </c>
      <c r="H214" s="14">
        <v>49.75931388644301</v>
      </c>
      <c r="I214" s="15">
        <v>1.1197904420518119</v>
      </c>
      <c r="K214" s="16">
        <f t="shared" ref="K214:L214" si="425">log(A214)</f>
        <v>5.97329399</v>
      </c>
      <c r="L214" s="16">
        <f t="shared" si="425"/>
        <v>7.028556256</v>
      </c>
      <c r="M214" s="1" t="s">
        <v>991</v>
      </c>
      <c r="N214" s="1">
        <v>3.0</v>
      </c>
      <c r="O214" s="4">
        <v>2015.0</v>
      </c>
      <c r="P214" s="16">
        <f t="shared" ref="P214:S214" si="426">log(F214)</f>
        <v>12.32296065</v>
      </c>
      <c r="Q214" s="16">
        <f t="shared" si="426"/>
        <v>13.26098437</v>
      </c>
      <c r="R214" s="16">
        <f t="shared" si="426"/>
        <v>1.696874383</v>
      </c>
      <c r="S214" s="16">
        <f t="shared" si="426"/>
        <v>0.04913675626</v>
      </c>
    </row>
    <row r="215">
      <c r="A215" s="12">
        <v>19155.0</v>
      </c>
      <c r="B215" s="12">
        <v>2378890.49</v>
      </c>
      <c r="C215" s="1" t="s">
        <v>992</v>
      </c>
      <c r="D215" s="1">
        <v>4.0</v>
      </c>
      <c r="E215" s="4">
        <v>2015.0</v>
      </c>
      <c r="F215" s="13">
        <v>2.1035878138121995E12</v>
      </c>
      <c r="G215" s="12">
        <v>1.8238300569E13</v>
      </c>
      <c r="H215" s="14">
        <v>49.75931388644301</v>
      </c>
      <c r="I215" s="15">
        <v>1.1197904420518119</v>
      </c>
      <c r="K215" s="16">
        <f t="shared" ref="K215:L215" si="427">log(A215)</f>
        <v>4.282282156</v>
      </c>
      <c r="L215" s="16">
        <f t="shared" si="427"/>
        <v>6.37637445</v>
      </c>
      <c r="M215" s="1" t="s">
        <v>992</v>
      </c>
      <c r="N215" s="1">
        <v>4.0</v>
      </c>
      <c r="O215" s="4">
        <v>2015.0</v>
      </c>
      <c r="P215" s="16">
        <f t="shared" ref="P215:S215" si="428">log(F215)</f>
        <v>12.32296065</v>
      </c>
      <c r="Q215" s="16">
        <f t="shared" si="428"/>
        <v>13.26098437</v>
      </c>
      <c r="R215" s="16">
        <f t="shared" si="428"/>
        <v>1.696874383</v>
      </c>
      <c r="S215" s="16">
        <f t="shared" si="428"/>
        <v>0.04913675626</v>
      </c>
    </row>
    <row r="216">
      <c r="A216" s="12">
        <v>439729.01</v>
      </c>
      <c r="B216" s="12">
        <v>2675517.65</v>
      </c>
      <c r="C216" s="4" t="s">
        <v>993</v>
      </c>
      <c r="D216" s="1">
        <v>5.0</v>
      </c>
      <c r="E216" s="4">
        <v>2015.0</v>
      </c>
      <c r="F216" s="13">
        <v>2.1035878138121995E12</v>
      </c>
      <c r="G216" s="12">
        <v>1.8238300569E13</v>
      </c>
      <c r="H216" s="14">
        <v>49.75931388644301</v>
      </c>
      <c r="I216" s="15">
        <v>1.1197904420518119</v>
      </c>
      <c r="K216" s="16">
        <f t="shared" ref="K216:L216" si="429">log(A216)</f>
        <v>5.643185118</v>
      </c>
      <c r="L216" s="16">
        <f t="shared" si="429"/>
        <v>6.42740782</v>
      </c>
      <c r="M216" s="4" t="s">
        <v>993</v>
      </c>
      <c r="N216" s="1">
        <v>5.0</v>
      </c>
      <c r="O216" s="4">
        <v>2015.0</v>
      </c>
      <c r="P216" s="16">
        <f t="shared" ref="P216:S216" si="430">log(F216)</f>
        <v>12.32296065</v>
      </c>
      <c r="Q216" s="16">
        <f t="shared" si="430"/>
        <v>13.26098437</v>
      </c>
      <c r="R216" s="16">
        <f t="shared" si="430"/>
        <v>1.696874383</v>
      </c>
      <c r="S216" s="16">
        <f t="shared" si="430"/>
        <v>0.04913675626</v>
      </c>
    </row>
    <row r="217">
      <c r="A217" s="12">
        <v>199538.63</v>
      </c>
      <c r="B217" s="12">
        <v>1093412.6</v>
      </c>
      <c r="C217" s="4" t="s">
        <v>994</v>
      </c>
      <c r="D217" s="1">
        <v>6.0</v>
      </c>
      <c r="E217" s="4">
        <v>2015.0</v>
      </c>
      <c r="F217" s="13">
        <v>2.1035878138121995E12</v>
      </c>
      <c r="G217" s="12">
        <v>1.8238300569E13</v>
      </c>
      <c r="H217" s="14">
        <v>49.75931388644301</v>
      </c>
      <c r="I217" s="15">
        <v>1.1197904420518119</v>
      </c>
      <c r="K217" s="16">
        <f t="shared" ref="K217:L217" si="431">log(A217)</f>
        <v>5.300026986</v>
      </c>
      <c r="L217" s="16">
        <f t="shared" si="431"/>
        <v>6.038784074</v>
      </c>
      <c r="M217" s="4" t="s">
        <v>994</v>
      </c>
      <c r="N217" s="1">
        <v>6.0</v>
      </c>
      <c r="O217" s="4">
        <v>2015.0</v>
      </c>
      <c r="P217" s="16">
        <f t="shared" ref="P217:S217" si="432">log(F217)</f>
        <v>12.32296065</v>
      </c>
      <c r="Q217" s="16">
        <f t="shared" si="432"/>
        <v>13.26098437</v>
      </c>
      <c r="R217" s="16">
        <f t="shared" si="432"/>
        <v>1.696874383</v>
      </c>
      <c r="S217" s="16">
        <f t="shared" si="432"/>
        <v>0.04913675626</v>
      </c>
    </row>
    <row r="218">
      <c r="A218" s="12">
        <v>3895442.6</v>
      </c>
      <c r="B218" s="12">
        <v>3500532.62</v>
      </c>
      <c r="C218" s="1" t="s">
        <v>995</v>
      </c>
      <c r="D218" s="1">
        <v>7.0</v>
      </c>
      <c r="E218" s="4">
        <v>2015.0</v>
      </c>
      <c r="F218" s="13">
        <v>2.1035878138121995E12</v>
      </c>
      <c r="G218" s="12">
        <v>1.8238300569E13</v>
      </c>
      <c r="H218" s="14">
        <v>49.75931388644301</v>
      </c>
      <c r="I218" s="15">
        <v>1.1197904420518119</v>
      </c>
      <c r="K218" s="16">
        <f t="shared" ref="K218:L218" si="433">log(A218)</f>
        <v>6.590556809</v>
      </c>
      <c r="L218" s="16">
        <f t="shared" si="433"/>
        <v>6.544134129</v>
      </c>
      <c r="M218" s="1" t="s">
        <v>995</v>
      </c>
      <c r="N218" s="1">
        <v>7.0</v>
      </c>
      <c r="O218" s="4">
        <v>2015.0</v>
      </c>
      <c r="P218" s="16">
        <f t="shared" ref="P218:S218" si="434">log(F218)</f>
        <v>12.32296065</v>
      </c>
      <c r="Q218" s="16">
        <f t="shared" si="434"/>
        <v>13.26098437</v>
      </c>
      <c r="R218" s="16">
        <f t="shared" si="434"/>
        <v>1.696874383</v>
      </c>
      <c r="S218" s="16">
        <f t="shared" si="434"/>
        <v>0.04913675626</v>
      </c>
    </row>
    <row r="219">
      <c r="A219" s="12">
        <v>3462619.83</v>
      </c>
      <c r="B219" s="12">
        <v>1055420.73</v>
      </c>
      <c r="C219" s="4" t="s">
        <v>996</v>
      </c>
      <c r="D219" s="1">
        <v>8.0</v>
      </c>
      <c r="E219" s="4">
        <v>2015.0</v>
      </c>
      <c r="F219" s="13">
        <v>2.1035878138121995E12</v>
      </c>
      <c r="G219" s="12">
        <v>1.8238300569E13</v>
      </c>
      <c r="H219" s="14">
        <v>49.75931388644301</v>
      </c>
      <c r="I219" s="15">
        <v>1.1197904420518119</v>
      </c>
      <c r="K219" s="16">
        <f t="shared" ref="K219:L219" si="435">log(A219)</f>
        <v>6.539404812</v>
      </c>
      <c r="L219" s="16">
        <f t="shared" si="435"/>
        <v>6.02342562</v>
      </c>
      <c r="M219" s="4" t="s">
        <v>996</v>
      </c>
      <c r="N219" s="1">
        <v>8.0</v>
      </c>
      <c r="O219" s="4">
        <v>2015.0</v>
      </c>
      <c r="P219" s="16">
        <f t="shared" ref="P219:S219" si="436">log(F219)</f>
        <v>12.32296065</v>
      </c>
      <c r="Q219" s="16">
        <f t="shared" si="436"/>
        <v>13.26098437</v>
      </c>
      <c r="R219" s="16">
        <f t="shared" si="436"/>
        <v>1.696874383</v>
      </c>
      <c r="S219" s="16">
        <f t="shared" si="436"/>
        <v>0.04913675626</v>
      </c>
    </row>
    <row r="220">
      <c r="A220" s="12">
        <v>204032.74</v>
      </c>
      <c r="B220" s="12">
        <v>767781.93</v>
      </c>
      <c r="C220" s="1" t="s">
        <v>997</v>
      </c>
      <c r="D220" s="1">
        <v>9.0</v>
      </c>
      <c r="E220" s="4">
        <v>2015.0</v>
      </c>
      <c r="F220" s="13">
        <v>2.1035878138121995E12</v>
      </c>
      <c r="G220" s="12">
        <v>1.8238300569E13</v>
      </c>
      <c r="H220" s="14">
        <v>49.75931388644301</v>
      </c>
      <c r="I220" s="15">
        <v>1.1197904420518119</v>
      </c>
      <c r="K220" s="16">
        <f t="shared" ref="K220:L220" si="437">log(A220)</f>
        <v>5.309699862</v>
      </c>
      <c r="L220" s="16">
        <f t="shared" si="437"/>
        <v>5.885237887</v>
      </c>
      <c r="M220" s="1" t="s">
        <v>997</v>
      </c>
      <c r="N220" s="1">
        <v>9.0</v>
      </c>
      <c r="O220" s="4">
        <v>2015.0</v>
      </c>
      <c r="P220" s="16">
        <f t="shared" ref="P220:S220" si="438">log(F220)</f>
        <v>12.32296065</v>
      </c>
      <c r="Q220" s="16">
        <f t="shared" si="438"/>
        <v>13.26098437</v>
      </c>
      <c r="R220" s="16">
        <f t="shared" si="438"/>
        <v>1.696874383</v>
      </c>
      <c r="S220" s="16">
        <f t="shared" si="438"/>
        <v>0.04913675626</v>
      </c>
    </row>
    <row r="221">
      <c r="A221" s="12">
        <v>551505.59</v>
      </c>
      <c r="B221" s="12">
        <v>769735.11</v>
      </c>
      <c r="C221" s="4" t="s">
        <v>998</v>
      </c>
      <c r="D221" s="1">
        <v>10.0</v>
      </c>
      <c r="E221" s="4">
        <v>2015.0</v>
      </c>
      <c r="F221" s="13">
        <v>2.1035878138121995E12</v>
      </c>
      <c r="G221" s="12">
        <v>1.8238300569E13</v>
      </c>
      <c r="H221" s="14">
        <v>49.75931388644301</v>
      </c>
      <c r="I221" s="15">
        <v>1.1197904420518119</v>
      </c>
      <c r="K221" s="16">
        <f t="shared" ref="K221:L221" si="439">log(A221)</f>
        <v>5.741549919</v>
      </c>
      <c r="L221" s="16">
        <f t="shared" si="439"/>
        <v>5.886341297</v>
      </c>
      <c r="M221" s="4" t="s">
        <v>998</v>
      </c>
      <c r="N221" s="1">
        <v>10.0</v>
      </c>
      <c r="O221" s="4">
        <v>2015.0</v>
      </c>
      <c r="P221" s="16">
        <f t="shared" ref="P221:S221" si="440">log(F221)</f>
        <v>12.32296065</v>
      </c>
      <c r="Q221" s="16">
        <f t="shared" si="440"/>
        <v>13.26098437</v>
      </c>
      <c r="R221" s="16">
        <f t="shared" si="440"/>
        <v>1.696874383</v>
      </c>
      <c r="S221" s="16">
        <f t="shared" si="440"/>
        <v>0.04913675626</v>
      </c>
    </row>
    <row r="222">
      <c r="A222" s="12">
        <v>81644.07</v>
      </c>
      <c r="B222" s="12">
        <v>4561748.54</v>
      </c>
      <c r="C222" s="1" t="s">
        <v>989</v>
      </c>
      <c r="D222" s="1">
        <v>1.0</v>
      </c>
      <c r="E222" s="4">
        <v>2016.0</v>
      </c>
      <c r="F222" s="13">
        <v>2.294797980509512E12</v>
      </c>
      <c r="G222" s="12">
        <v>1.8745075687E13</v>
      </c>
      <c r="H222" s="14">
        <v>50.02202170541796</v>
      </c>
      <c r="I222" s="15">
        <v>0.3784335251632835</v>
      </c>
      <c r="K222" s="16">
        <f t="shared" ref="K222:L222" si="441">log(A222)</f>
        <v>4.911924646</v>
      </c>
      <c r="L222" s="16">
        <f t="shared" si="441"/>
        <v>6.659131342</v>
      </c>
      <c r="M222" s="1" t="s">
        <v>989</v>
      </c>
      <c r="N222" s="1">
        <v>1.0</v>
      </c>
      <c r="O222" s="4">
        <v>2016.0</v>
      </c>
      <c r="P222" s="16">
        <f t="shared" ref="P222:S222" si="442">log(F222)</f>
        <v>12.36074446</v>
      </c>
      <c r="Q222" s="16">
        <f t="shared" si="442"/>
        <v>13.2728872</v>
      </c>
      <c r="R222" s="16">
        <f t="shared" si="442"/>
        <v>1.69916124</v>
      </c>
      <c r="S222" s="16">
        <f t="shared" si="442"/>
        <v>-0.4220103967</v>
      </c>
    </row>
    <row r="223">
      <c r="A223" s="12">
        <v>1.375474962E7</v>
      </c>
      <c r="B223" s="12">
        <v>2236346.44</v>
      </c>
      <c r="C223" s="1" t="s">
        <v>990</v>
      </c>
      <c r="D223" s="1">
        <v>2.0</v>
      </c>
      <c r="E223" s="4">
        <v>2016.0</v>
      </c>
      <c r="F223" s="13">
        <v>2.294797980509512E12</v>
      </c>
      <c r="G223" s="12">
        <v>1.8745075687E13</v>
      </c>
      <c r="H223" s="14">
        <v>50.02202170541796</v>
      </c>
      <c r="I223" s="15">
        <v>0.3784335251632835</v>
      </c>
      <c r="K223" s="16">
        <f t="shared" ref="K223:L223" si="443">log(A223)</f>
        <v>7.138452689</v>
      </c>
      <c r="L223" s="16">
        <f t="shared" si="443"/>
        <v>6.349539082</v>
      </c>
      <c r="M223" s="1" t="s">
        <v>990</v>
      </c>
      <c r="N223" s="1">
        <v>2.0</v>
      </c>
      <c r="O223" s="4">
        <v>2016.0</v>
      </c>
      <c r="P223" s="16">
        <f t="shared" ref="P223:S223" si="444">log(F223)</f>
        <v>12.36074446</v>
      </c>
      <c r="Q223" s="16">
        <f t="shared" si="444"/>
        <v>13.2728872</v>
      </c>
      <c r="R223" s="16">
        <f t="shared" si="444"/>
        <v>1.69916124</v>
      </c>
      <c r="S223" s="16">
        <f t="shared" si="444"/>
        <v>-0.4220103967</v>
      </c>
    </row>
    <row r="224">
      <c r="A224" s="12">
        <v>1077291.72</v>
      </c>
      <c r="B224" s="12">
        <v>1.1304934E7</v>
      </c>
      <c r="C224" s="1" t="s">
        <v>991</v>
      </c>
      <c r="D224" s="1">
        <v>3.0</v>
      </c>
      <c r="E224" s="4">
        <v>2016.0</v>
      </c>
      <c r="F224" s="13">
        <v>2.294797980509512E12</v>
      </c>
      <c r="G224" s="12">
        <v>1.8745075687E13</v>
      </c>
      <c r="H224" s="14">
        <v>50.02202170541796</v>
      </c>
      <c r="I224" s="15">
        <v>0.3784335251632835</v>
      </c>
      <c r="K224" s="16">
        <f t="shared" ref="K224:L224" si="445">log(A224)</f>
        <v>6.032333322</v>
      </c>
      <c r="L224" s="16">
        <f t="shared" si="445"/>
        <v>7.053268031</v>
      </c>
      <c r="M224" s="1" t="s">
        <v>991</v>
      </c>
      <c r="N224" s="1">
        <v>3.0</v>
      </c>
      <c r="O224" s="4">
        <v>2016.0</v>
      </c>
      <c r="P224" s="16">
        <f t="shared" ref="P224:S224" si="446">log(F224)</f>
        <v>12.36074446</v>
      </c>
      <c r="Q224" s="16">
        <f t="shared" si="446"/>
        <v>13.2728872</v>
      </c>
      <c r="R224" s="16">
        <f t="shared" si="446"/>
        <v>1.69916124</v>
      </c>
      <c r="S224" s="16">
        <f t="shared" si="446"/>
        <v>-0.4220103967</v>
      </c>
    </row>
    <row r="225">
      <c r="A225" s="12">
        <v>7370388.82</v>
      </c>
      <c r="B225" s="12">
        <v>2204994.86</v>
      </c>
      <c r="C225" s="1" t="s">
        <v>992</v>
      </c>
      <c r="D225" s="1">
        <v>4.0</v>
      </c>
      <c r="E225" s="4">
        <v>2016.0</v>
      </c>
      <c r="F225" s="13">
        <v>2.294797980509512E12</v>
      </c>
      <c r="G225" s="12">
        <v>1.8745075687E13</v>
      </c>
      <c r="H225" s="14">
        <v>50.02202170541796</v>
      </c>
      <c r="I225" s="15">
        <v>0.3784335251632835</v>
      </c>
      <c r="K225" s="16">
        <f t="shared" ref="K225:L225" si="447">log(A225)</f>
        <v>6.867490399</v>
      </c>
      <c r="L225" s="16">
        <f t="shared" si="447"/>
        <v>6.343407581</v>
      </c>
      <c r="M225" s="1" t="s">
        <v>992</v>
      </c>
      <c r="N225" s="1">
        <v>4.0</v>
      </c>
      <c r="O225" s="4">
        <v>2016.0</v>
      </c>
      <c r="P225" s="16">
        <f t="shared" ref="P225:S225" si="448">log(F225)</f>
        <v>12.36074446</v>
      </c>
      <c r="Q225" s="16">
        <f t="shared" si="448"/>
        <v>13.2728872</v>
      </c>
      <c r="R225" s="16">
        <f t="shared" si="448"/>
        <v>1.69916124</v>
      </c>
      <c r="S225" s="16">
        <f t="shared" si="448"/>
        <v>-0.4220103967</v>
      </c>
    </row>
    <row r="226">
      <c r="A226" s="12">
        <v>4266021.75</v>
      </c>
      <c r="B226" s="12">
        <v>2659103.84</v>
      </c>
      <c r="C226" s="4" t="s">
        <v>993</v>
      </c>
      <c r="D226" s="1">
        <v>5.0</v>
      </c>
      <c r="E226" s="4">
        <v>2016.0</v>
      </c>
      <c r="F226" s="13">
        <v>2.294797980509512E12</v>
      </c>
      <c r="G226" s="12">
        <v>1.8745075687E13</v>
      </c>
      <c r="H226" s="14">
        <v>50.02202170541796</v>
      </c>
      <c r="I226" s="15">
        <v>0.3784335251632835</v>
      </c>
      <c r="K226" s="16">
        <f t="shared" ref="K226:L226" si="449">log(A226)</f>
        <v>6.630023065</v>
      </c>
      <c r="L226" s="16">
        <f t="shared" si="449"/>
        <v>6.424735297</v>
      </c>
      <c r="M226" s="4" t="s">
        <v>993</v>
      </c>
      <c r="N226" s="1">
        <v>5.0</v>
      </c>
      <c r="O226" s="4">
        <v>2016.0</v>
      </c>
      <c r="P226" s="16">
        <f t="shared" ref="P226:S226" si="450">log(F226)</f>
        <v>12.36074446</v>
      </c>
      <c r="Q226" s="16">
        <f t="shared" si="450"/>
        <v>13.2728872</v>
      </c>
      <c r="R226" s="16">
        <f t="shared" si="450"/>
        <v>1.69916124</v>
      </c>
      <c r="S226" s="16">
        <f t="shared" si="450"/>
        <v>-0.4220103967</v>
      </c>
    </row>
    <row r="227">
      <c r="A227" s="12">
        <v>883651.32</v>
      </c>
      <c r="B227" s="12">
        <v>1180484.96</v>
      </c>
      <c r="C227" s="4" t="s">
        <v>994</v>
      </c>
      <c r="D227" s="1">
        <v>6.0</v>
      </c>
      <c r="E227" s="4">
        <v>2016.0</v>
      </c>
      <c r="F227" s="13">
        <v>2.294797980509512E12</v>
      </c>
      <c r="G227" s="12">
        <v>1.8745075687E13</v>
      </c>
      <c r="H227" s="14">
        <v>50.02202170541796</v>
      </c>
      <c r="I227" s="15">
        <v>0.3784335251632835</v>
      </c>
      <c r="K227" s="16">
        <f t="shared" ref="K227:L227" si="451">log(A227)</f>
        <v>5.946280931</v>
      </c>
      <c r="L227" s="16">
        <f t="shared" si="451"/>
        <v>6.072060458</v>
      </c>
      <c r="M227" s="4" t="s">
        <v>994</v>
      </c>
      <c r="N227" s="1">
        <v>6.0</v>
      </c>
      <c r="O227" s="4">
        <v>2016.0</v>
      </c>
      <c r="P227" s="16">
        <f t="shared" ref="P227:S227" si="452">log(F227)</f>
        <v>12.36074446</v>
      </c>
      <c r="Q227" s="16">
        <f t="shared" si="452"/>
        <v>13.2728872</v>
      </c>
      <c r="R227" s="16">
        <f t="shared" si="452"/>
        <v>1.69916124</v>
      </c>
      <c r="S227" s="16">
        <f t="shared" si="452"/>
        <v>-0.4220103967</v>
      </c>
    </row>
    <row r="228">
      <c r="A228" s="12">
        <v>456755.13</v>
      </c>
      <c r="B228" s="12">
        <v>3164432.08</v>
      </c>
      <c r="C228" s="1" t="s">
        <v>995</v>
      </c>
      <c r="D228" s="1">
        <v>7.0</v>
      </c>
      <c r="E228" s="4">
        <v>2016.0</v>
      </c>
      <c r="F228" s="13">
        <v>2.294797980509512E12</v>
      </c>
      <c r="G228" s="12">
        <v>1.8745075687E13</v>
      </c>
      <c r="H228" s="14">
        <v>50.02202170541796</v>
      </c>
      <c r="I228" s="15">
        <v>0.3784335251632835</v>
      </c>
      <c r="K228" s="16">
        <f t="shared" ref="K228:L228" si="453">log(A228)</f>
        <v>5.659683434</v>
      </c>
      <c r="L228" s="16">
        <f t="shared" si="453"/>
        <v>6.500295779</v>
      </c>
      <c r="M228" s="1" t="s">
        <v>995</v>
      </c>
      <c r="N228" s="1">
        <v>7.0</v>
      </c>
      <c r="O228" s="4">
        <v>2016.0</v>
      </c>
      <c r="P228" s="16">
        <f t="shared" ref="P228:S228" si="454">log(F228)</f>
        <v>12.36074446</v>
      </c>
      <c r="Q228" s="16">
        <f t="shared" si="454"/>
        <v>13.2728872</v>
      </c>
      <c r="R228" s="16">
        <f t="shared" si="454"/>
        <v>1.69916124</v>
      </c>
      <c r="S228" s="16">
        <f t="shared" si="454"/>
        <v>-0.4220103967</v>
      </c>
    </row>
    <row r="229">
      <c r="A229" s="12">
        <v>1068133.18</v>
      </c>
      <c r="B229" s="12">
        <v>939780.59</v>
      </c>
      <c r="C229" s="4" t="s">
        <v>996</v>
      </c>
      <c r="D229" s="1">
        <v>8.0</v>
      </c>
      <c r="E229" s="4">
        <v>2016.0</v>
      </c>
      <c r="F229" s="13">
        <v>2.294797980509512E12</v>
      </c>
      <c r="G229" s="12">
        <v>1.8745075687E13</v>
      </c>
      <c r="H229" s="14">
        <v>50.02202170541796</v>
      </c>
      <c r="I229" s="15">
        <v>0.3784335251632835</v>
      </c>
      <c r="K229" s="16">
        <f t="shared" ref="K229:L229" si="455">log(A229)</f>
        <v>6.028625406</v>
      </c>
      <c r="L229" s="16">
        <f t="shared" si="455"/>
        <v>5.973026471</v>
      </c>
      <c r="M229" s="4" t="s">
        <v>996</v>
      </c>
      <c r="N229" s="1">
        <v>8.0</v>
      </c>
      <c r="O229" s="4">
        <v>2016.0</v>
      </c>
      <c r="P229" s="16">
        <f t="shared" ref="P229:S229" si="456">log(F229)</f>
        <v>12.36074446</v>
      </c>
      <c r="Q229" s="16">
        <f t="shared" si="456"/>
        <v>13.2728872</v>
      </c>
      <c r="R229" s="16">
        <f t="shared" si="456"/>
        <v>1.69916124</v>
      </c>
      <c r="S229" s="16">
        <f t="shared" si="456"/>
        <v>-0.4220103967</v>
      </c>
    </row>
    <row r="230">
      <c r="A230" s="12">
        <v>136832.79</v>
      </c>
      <c r="B230" s="12">
        <v>846944.63</v>
      </c>
      <c r="C230" s="1" t="s">
        <v>997</v>
      </c>
      <c r="D230" s="1">
        <v>9.0</v>
      </c>
      <c r="E230" s="4">
        <v>2016.0</v>
      </c>
      <c r="F230" s="13">
        <v>2.294797980509512E12</v>
      </c>
      <c r="G230" s="12">
        <v>1.8745075687E13</v>
      </c>
      <c r="H230" s="14">
        <v>50.02202170541796</v>
      </c>
      <c r="I230" s="15">
        <v>0.3784335251632835</v>
      </c>
      <c r="K230" s="16">
        <f t="shared" ref="K230:L230" si="457">log(A230)</f>
        <v>5.136190182</v>
      </c>
      <c r="L230" s="16">
        <f t="shared" si="457"/>
        <v>5.927855019</v>
      </c>
      <c r="M230" s="1" t="s">
        <v>997</v>
      </c>
      <c r="N230" s="1">
        <v>9.0</v>
      </c>
      <c r="O230" s="4">
        <v>2016.0</v>
      </c>
      <c r="P230" s="16">
        <f t="shared" ref="P230:S230" si="458">log(F230)</f>
        <v>12.36074446</v>
      </c>
      <c r="Q230" s="16">
        <f t="shared" si="458"/>
        <v>13.2728872</v>
      </c>
      <c r="R230" s="16">
        <f t="shared" si="458"/>
        <v>1.69916124</v>
      </c>
      <c r="S230" s="16">
        <f t="shared" si="458"/>
        <v>-0.4220103967</v>
      </c>
    </row>
    <row r="231">
      <c r="A231" s="12">
        <v>123547.92</v>
      </c>
      <c r="B231" s="12">
        <v>1355278.34</v>
      </c>
      <c r="C231" s="4" t="s">
        <v>998</v>
      </c>
      <c r="D231" s="1">
        <v>10.0</v>
      </c>
      <c r="E231" s="4">
        <v>2016.0</v>
      </c>
      <c r="F231" s="13">
        <v>2.294797980509512E12</v>
      </c>
      <c r="G231" s="12">
        <v>1.8745075687E13</v>
      </c>
      <c r="H231" s="14">
        <v>50.02202170541796</v>
      </c>
      <c r="I231" s="15">
        <v>0.3784335251632835</v>
      </c>
      <c r="K231" s="16">
        <f t="shared" ref="K231:L231" si="459">log(A231)</f>
        <v>5.091835438</v>
      </c>
      <c r="L231" s="16">
        <f t="shared" si="459"/>
        <v>6.132028498</v>
      </c>
      <c r="M231" s="4" t="s">
        <v>998</v>
      </c>
      <c r="N231" s="1">
        <v>10.0</v>
      </c>
      <c r="O231" s="4">
        <v>2016.0</v>
      </c>
      <c r="P231" s="16">
        <f t="shared" ref="P231:S231" si="460">log(F231)</f>
        <v>12.36074446</v>
      </c>
      <c r="Q231" s="16">
        <f t="shared" si="460"/>
        <v>13.2728872</v>
      </c>
      <c r="R231" s="16">
        <f t="shared" si="460"/>
        <v>1.69916124</v>
      </c>
      <c r="S231" s="16">
        <f t="shared" si="460"/>
        <v>-0.4220103967</v>
      </c>
    </row>
    <row r="232">
      <c r="A232" s="12">
        <v>258544.35</v>
      </c>
      <c r="B232" s="12">
        <v>5484913.54</v>
      </c>
      <c r="C232" s="1" t="s">
        <v>989</v>
      </c>
      <c r="D232" s="1">
        <v>1.0</v>
      </c>
      <c r="E232" s="4">
        <v>2017.0</v>
      </c>
      <c r="F232" s="13">
        <v>2.651472946375047E12</v>
      </c>
      <c r="G232" s="12">
        <v>1.9542979183E13</v>
      </c>
      <c r="H232" s="14">
        <v>47.321673473333334</v>
      </c>
      <c r="I232" s="15">
        <v>0.918770657928532</v>
      </c>
      <c r="K232" s="16">
        <f t="shared" ref="K232:L232" si="461">log(A232)</f>
        <v>5.412535052</v>
      </c>
      <c r="L232" s="16">
        <f t="shared" si="461"/>
        <v>6.739169786</v>
      </c>
      <c r="M232" s="1" t="s">
        <v>989</v>
      </c>
      <c r="N232" s="1">
        <v>1.0</v>
      </c>
      <c r="O232" s="4">
        <v>2017.0</v>
      </c>
      <c r="P232" s="16">
        <f t="shared" ref="P232:S232" si="462">log(F232)</f>
        <v>12.4234872</v>
      </c>
      <c r="Q232" s="16">
        <f t="shared" si="462"/>
        <v>13.29099077</v>
      </c>
      <c r="R232" s="16">
        <f t="shared" si="462"/>
        <v>1.675060095</v>
      </c>
      <c r="S232" s="16">
        <f t="shared" si="462"/>
        <v>-0.03679288298</v>
      </c>
    </row>
    <row r="233">
      <c r="A233" s="12">
        <v>260778.34</v>
      </c>
      <c r="B233" s="12">
        <v>2498806.72</v>
      </c>
      <c r="C233" s="1" t="s">
        <v>990</v>
      </c>
      <c r="D233" s="1">
        <v>2.0</v>
      </c>
      <c r="E233" s="4">
        <v>2017.0</v>
      </c>
      <c r="F233" s="13">
        <v>2.651472946375047E12</v>
      </c>
      <c r="G233" s="12">
        <v>1.9542979183E13</v>
      </c>
      <c r="H233" s="14">
        <v>47.321673473333334</v>
      </c>
      <c r="I233" s="15">
        <v>0.918770657928532</v>
      </c>
      <c r="K233" s="16">
        <f t="shared" ref="K233:L233" si="463">log(A233)</f>
        <v>5.416271516</v>
      </c>
      <c r="L233" s="16">
        <f t="shared" si="463"/>
        <v>6.397732665</v>
      </c>
      <c r="M233" s="1" t="s">
        <v>990</v>
      </c>
      <c r="N233" s="1">
        <v>2.0</v>
      </c>
      <c r="O233" s="4">
        <v>2017.0</v>
      </c>
      <c r="P233" s="16">
        <f t="shared" ref="P233:S233" si="464">log(F233)</f>
        <v>12.4234872</v>
      </c>
      <c r="Q233" s="16">
        <f t="shared" si="464"/>
        <v>13.29099077</v>
      </c>
      <c r="R233" s="16">
        <f t="shared" si="464"/>
        <v>1.675060095</v>
      </c>
      <c r="S233" s="16">
        <f t="shared" si="464"/>
        <v>-0.03679288298</v>
      </c>
    </row>
    <row r="234">
      <c r="A234" s="12">
        <v>773999.96</v>
      </c>
      <c r="B234" s="12">
        <v>1.17526328E7</v>
      </c>
      <c r="C234" s="1" t="s">
        <v>991</v>
      </c>
      <c r="D234" s="1">
        <v>3.0</v>
      </c>
      <c r="E234" s="4">
        <v>2017.0</v>
      </c>
      <c r="F234" s="13">
        <v>2.651472946375047E12</v>
      </c>
      <c r="G234" s="12">
        <v>1.9542979183E13</v>
      </c>
      <c r="H234" s="14">
        <v>47.321673473333334</v>
      </c>
      <c r="I234" s="15">
        <v>0.918770657928532</v>
      </c>
      <c r="K234" s="16">
        <f t="shared" ref="K234:L234" si="465">log(A234)</f>
        <v>5.888740938</v>
      </c>
      <c r="L234" s="16">
        <f t="shared" si="465"/>
        <v>7.070135167</v>
      </c>
      <c r="M234" s="1" t="s">
        <v>991</v>
      </c>
      <c r="N234" s="1">
        <v>3.0</v>
      </c>
      <c r="O234" s="4">
        <v>2017.0</v>
      </c>
      <c r="P234" s="16">
        <f t="shared" ref="P234:S234" si="466">log(F234)</f>
        <v>12.4234872</v>
      </c>
      <c r="Q234" s="16">
        <f t="shared" si="466"/>
        <v>13.29099077</v>
      </c>
      <c r="R234" s="16">
        <f t="shared" si="466"/>
        <v>1.675060095</v>
      </c>
      <c r="S234" s="16">
        <f t="shared" si="466"/>
        <v>-0.03679288298</v>
      </c>
    </row>
    <row r="235">
      <c r="A235" s="12">
        <v>832315.99</v>
      </c>
      <c r="B235" s="12">
        <v>3889342.35</v>
      </c>
      <c r="C235" s="1" t="s">
        <v>992</v>
      </c>
      <c r="D235" s="1">
        <v>4.0</v>
      </c>
      <c r="E235" s="4">
        <v>2017.0</v>
      </c>
      <c r="F235" s="13">
        <v>2.651472946375047E12</v>
      </c>
      <c r="G235" s="12">
        <v>1.9542979183E13</v>
      </c>
      <c r="H235" s="14">
        <v>47.321673473333334</v>
      </c>
      <c r="I235" s="15">
        <v>0.918770657928532</v>
      </c>
      <c r="K235" s="16">
        <f t="shared" ref="K235:L235" si="467">log(A235)</f>
        <v>5.920288238</v>
      </c>
      <c r="L235" s="16">
        <f t="shared" si="467"/>
        <v>6.589876173</v>
      </c>
      <c r="M235" s="1" t="s">
        <v>992</v>
      </c>
      <c r="N235" s="1">
        <v>4.0</v>
      </c>
      <c r="O235" s="4">
        <v>2017.0</v>
      </c>
      <c r="P235" s="16">
        <f t="shared" ref="P235:S235" si="468">log(F235)</f>
        <v>12.4234872</v>
      </c>
      <c r="Q235" s="16">
        <f t="shared" si="468"/>
        <v>13.29099077</v>
      </c>
      <c r="R235" s="16">
        <f t="shared" si="468"/>
        <v>1.675060095</v>
      </c>
      <c r="S235" s="16">
        <f t="shared" si="468"/>
        <v>-0.03679288298</v>
      </c>
    </row>
    <row r="236">
      <c r="A236" s="12">
        <v>19036.58</v>
      </c>
      <c r="B236" s="12">
        <v>2851736.08</v>
      </c>
      <c r="C236" s="4" t="s">
        <v>993</v>
      </c>
      <c r="D236" s="1">
        <v>5.0</v>
      </c>
      <c r="E236" s="4">
        <v>2017.0</v>
      </c>
      <c r="F236" s="13">
        <v>2.651472946375047E12</v>
      </c>
      <c r="G236" s="12">
        <v>1.9542979183E13</v>
      </c>
      <c r="H236" s="14">
        <v>47.321673473333334</v>
      </c>
      <c r="I236" s="15">
        <v>0.918770657928532</v>
      </c>
      <c r="K236" s="16">
        <f t="shared" ref="K236:L236" si="469">log(A236)</f>
        <v>4.279588928</v>
      </c>
      <c r="L236" s="16">
        <f t="shared" si="469"/>
        <v>6.45510933</v>
      </c>
      <c r="M236" s="4" t="s">
        <v>993</v>
      </c>
      <c r="N236" s="1">
        <v>5.0</v>
      </c>
      <c r="O236" s="4">
        <v>2017.0</v>
      </c>
      <c r="P236" s="16">
        <f t="shared" ref="P236:S236" si="470">log(F236)</f>
        <v>12.4234872</v>
      </c>
      <c r="Q236" s="16">
        <f t="shared" si="470"/>
        <v>13.29099077</v>
      </c>
      <c r="R236" s="16">
        <f t="shared" si="470"/>
        <v>1.675060095</v>
      </c>
      <c r="S236" s="16">
        <f t="shared" si="470"/>
        <v>-0.03679288298</v>
      </c>
    </row>
    <row r="237">
      <c r="A237" s="12">
        <v>515162.28</v>
      </c>
      <c r="B237" s="12">
        <v>2807758.02</v>
      </c>
      <c r="C237" s="4" t="s">
        <v>994</v>
      </c>
      <c r="D237" s="1">
        <v>6.0</v>
      </c>
      <c r="E237" s="4">
        <v>2017.0</v>
      </c>
      <c r="F237" s="13">
        <v>2.651472946375047E12</v>
      </c>
      <c r="G237" s="12">
        <v>1.9542979183E13</v>
      </c>
      <c r="H237" s="14">
        <v>47.321673473333334</v>
      </c>
      <c r="I237" s="15">
        <v>0.918770657928532</v>
      </c>
      <c r="K237" s="16">
        <f t="shared" ref="K237:L237" si="471">log(A237)</f>
        <v>5.711944057</v>
      </c>
      <c r="L237" s="16">
        <f t="shared" si="471"/>
        <v>6.448359676</v>
      </c>
      <c r="M237" s="4" t="s">
        <v>994</v>
      </c>
      <c r="N237" s="1">
        <v>6.0</v>
      </c>
      <c r="O237" s="4">
        <v>2017.0</v>
      </c>
      <c r="P237" s="16">
        <f t="shared" ref="P237:S237" si="472">log(F237)</f>
        <v>12.4234872</v>
      </c>
      <c r="Q237" s="16">
        <f t="shared" si="472"/>
        <v>13.29099077</v>
      </c>
      <c r="R237" s="16">
        <f t="shared" si="472"/>
        <v>1.675060095</v>
      </c>
      <c r="S237" s="16">
        <f t="shared" si="472"/>
        <v>-0.03679288298</v>
      </c>
    </row>
    <row r="238">
      <c r="A238" s="12">
        <v>266656.69</v>
      </c>
      <c r="B238" s="12">
        <v>3449747.79</v>
      </c>
      <c r="C238" s="1" t="s">
        <v>995</v>
      </c>
      <c r="D238" s="1">
        <v>7.0</v>
      </c>
      <c r="E238" s="4">
        <v>2017.0</v>
      </c>
      <c r="F238" s="13">
        <v>2.651472946375047E12</v>
      </c>
      <c r="G238" s="12">
        <v>1.9542979183E13</v>
      </c>
      <c r="H238" s="14">
        <v>47.321673473333334</v>
      </c>
      <c r="I238" s="15">
        <v>0.918770657928532</v>
      </c>
      <c r="K238" s="16">
        <f t="shared" ref="K238:L238" si="473">log(A238)</f>
        <v>5.425952484</v>
      </c>
      <c r="L238" s="16">
        <f t="shared" si="473"/>
        <v>6.537787345</v>
      </c>
      <c r="M238" s="1" t="s">
        <v>995</v>
      </c>
      <c r="N238" s="1">
        <v>7.0</v>
      </c>
      <c r="O238" s="4">
        <v>2017.0</v>
      </c>
      <c r="P238" s="16">
        <f t="shared" ref="P238:S238" si="474">log(F238)</f>
        <v>12.4234872</v>
      </c>
      <c r="Q238" s="16">
        <f t="shared" si="474"/>
        <v>13.29099077</v>
      </c>
      <c r="R238" s="16">
        <f t="shared" si="474"/>
        <v>1.675060095</v>
      </c>
      <c r="S238" s="16">
        <f t="shared" si="474"/>
        <v>-0.03679288298</v>
      </c>
    </row>
    <row r="239">
      <c r="A239" s="12">
        <v>4248097.47</v>
      </c>
      <c r="B239" s="12">
        <v>939016.49</v>
      </c>
      <c r="C239" s="4" t="s">
        <v>996</v>
      </c>
      <c r="D239" s="1">
        <v>8.0</v>
      </c>
      <c r="E239" s="4">
        <v>2017.0</v>
      </c>
      <c r="F239" s="13">
        <v>2.651472946375047E12</v>
      </c>
      <c r="G239" s="12">
        <v>1.9542979183E13</v>
      </c>
      <c r="H239" s="14">
        <v>47.321673473333334</v>
      </c>
      <c r="I239" s="15">
        <v>0.918770657928532</v>
      </c>
      <c r="K239" s="16">
        <f t="shared" ref="K239:L239" si="475">log(A239)</f>
        <v>6.628194473</v>
      </c>
      <c r="L239" s="16">
        <f t="shared" si="475"/>
        <v>5.972673219</v>
      </c>
      <c r="M239" s="4" t="s">
        <v>996</v>
      </c>
      <c r="N239" s="1">
        <v>8.0</v>
      </c>
      <c r="O239" s="4">
        <v>2017.0</v>
      </c>
      <c r="P239" s="16">
        <f t="shared" ref="P239:S239" si="476">log(F239)</f>
        <v>12.4234872</v>
      </c>
      <c r="Q239" s="16">
        <f t="shared" si="476"/>
        <v>13.29099077</v>
      </c>
      <c r="R239" s="16">
        <f t="shared" si="476"/>
        <v>1.675060095</v>
      </c>
      <c r="S239" s="16">
        <f t="shared" si="476"/>
        <v>-0.03679288298</v>
      </c>
    </row>
    <row r="240">
      <c r="A240" s="12">
        <v>3739456.08</v>
      </c>
      <c r="B240" s="12">
        <v>905337.09</v>
      </c>
      <c r="C240" s="1" t="s">
        <v>997</v>
      </c>
      <c r="D240" s="1">
        <v>9.0</v>
      </c>
      <c r="E240" s="4">
        <v>2017.0</v>
      </c>
      <c r="F240" s="13">
        <v>2.651472946375047E12</v>
      </c>
      <c r="G240" s="12">
        <v>1.9542979183E13</v>
      </c>
      <c r="H240" s="14">
        <v>47.321673473333334</v>
      </c>
      <c r="I240" s="15">
        <v>0.918770657928532</v>
      </c>
      <c r="K240" s="16">
        <f t="shared" ref="K240:L240" si="477">log(A240)</f>
        <v>6.572808437</v>
      </c>
      <c r="L240" s="16">
        <f t="shared" si="477"/>
        <v>5.956810313</v>
      </c>
      <c r="M240" s="1" t="s">
        <v>997</v>
      </c>
      <c r="N240" s="1">
        <v>9.0</v>
      </c>
      <c r="O240" s="4">
        <v>2017.0</v>
      </c>
      <c r="P240" s="16">
        <f t="shared" ref="P240:S240" si="478">log(F240)</f>
        <v>12.4234872</v>
      </c>
      <c r="Q240" s="16">
        <f t="shared" si="478"/>
        <v>13.29099077</v>
      </c>
      <c r="R240" s="16">
        <f t="shared" si="478"/>
        <v>1.675060095</v>
      </c>
      <c r="S240" s="16">
        <f t="shared" si="478"/>
        <v>-0.03679288298</v>
      </c>
    </row>
    <row r="241">
      <c r="A241" s="12">
        <v>244066.98</v>
      </c>
      <c r="B241" s="12">
        <v>2530724.95</v>
      </c>
      <c r="C241" s="4" t="s">
        <v>998</v>
      </c>
      <c r="D241" s="1">
        <v>10.0</v>
      </c>
      <c r="E241" s="4">
        <v>2017.0</v>
      </c>
      <c r="F241" s="13">
        <v>2.651472946375047E12</v>
      </c>
      <c r="G241" s="12">
        <v>1.9542979183E13</v>
      </c>
      <c r="H241" s="14">
        <v>47.321673473333334</v>
      </c>
      <c r="I241" s="15">
        <v>0.918770657928532</v>
      </c>
      <c r="K241" s="16">
        <f t="shared" ref="K241:L241" si="479">log(A241)</f>
        <v>5.387509027</v>
      </c>
      <c r="L241" s="16">
        <f t="shared" si="479"/>
        <v>6.403244947</v>
      </c>
      <c r="M241" s="4" t="s">
        <v>998</v>
      </c>
      <c r="N241" s="1">
        <v>10.0</v>
      </c>
      <c r="O241" s="4">
        <v>2017.0</v>
      </c>
      <c r="P241" s="16">
        <f t="shared" ref="P241:S241" si="480">log(F241)</f>
        <v>12.4234872</v>
      </c>
      <c r="Q241" s="16">
        <f t="shared" si="480"/>
        <v>13.29099077</v>
      </c>
      <c r="R241" s="16">
        <f t="shared" si="480"/>
        <v>1.675060095</v>
      </c>
      <c r="S241" s="16">
        <f t="shared" si="480"/>
        <v>-0.03679288298</v>
      </c>
    </row>
    <row r="242">
      <c r="A242" s="12">
        <v>565559.8</v>
      </c>
      <c r="B242" s="12">
        <v>5854664.15</v>
      </c>
      <c r="C242" s="1" t="s">
        <v>989</v>
      </c>
      <c r="D242" s="1">
        <v>1.0</v>
      </c>
      <c r="E242" s="4">
        <v>2018.0</v>
      </c>
      <c r="F242" s="13">
        <v>2.7011117827745703E12</v>
      </c>
      <c r="G242" s="12">
        <v>2.0611860934E13</v>
      </c>
      <c r="H242" s="14">
        <v>48.341304446422136</v>
      </c>
      <c r="I242" s="15">
        <v>2.337961496403788</v>
      </c>
      <c r="K242" s="16">
        <f t="shared" ref="K242:L242" si="481">log(A242)</f>
        <v>5.752478532</v>
      </c>
      <c r="L242" s="16">
        <f t="shared" si="481"/>
        <v>6.767501987</v>
      </c>
      <c r="M242" s="1" t="s">
        <v>989</v>
      </c>
      <c r="N242" s="1">
        <v>1.0</v>
      </c>
      <c r="O242" s="4">
        <v>2018.0</v>
      </c>
      <c r="P242" s="16">
        <f t="shared" ref="P242:S242" si="482">log(F242)</f>
        <v>12.43154256</v>
      </c>
      <c r="Q242" s="16">
        <f t="shared" si="482"/>
        <v>13.3141172</v>
      </c>
      <c r="R242" s="16">
        <f t="shared" si="482"/>
        <v>1.684318365</v>
      </c>
      <c r="S242" s="16">
        <f t="shared" si="482"/>
        <v>0.3688373545</v>
      </c>
    </row>
    <row r="243">
      <c r="A243" s="12">
        <v>88557.54</v>
      </c>
      <c r="B243" s="12">
        <v>2860166.84</v>
      </c>
      <c r="C243" s="1" t="s">
        <v>990</v>
      </c>
      <c r="D243" s="1">
        <v>2.0</v>
      </c>
      <c r="E243" s="4">
        <v>2018.0</v>
      </c>
      <c r="F243" s="13">
        <v>2.7011117827745703E12</v>
      </c>
      <c r="G243" s="12">
        <v>2.0611860934E13</v>
      </c>
      <c r="H243" s="14">
        <v>48.341304446422136</v>
      </c>
      <c r="I243" s="15">
        <v>2.337961496403788</v>
      </c>
      <c r="K243" s="16">
        <f t="shared" ref="K243:L243" si="483">log(A243)</f>
        <v>4.947225544</v>
      </c>
      <c r="L243" s="16">
        <f t="shared" si="483"/>
        <v>6.456391367</v>
      </c>
      <c r="M243" s="1" t="s">
        <v>990</v>
      </c>
      <c r="N243" s="1">
        <v>2.0</v>
      </c>
      <c r="O243" s="4">
        <v>2018.0</v>
      </c>
      <c r="P243" s="16">
        <f t="shared" ref="P243:S243" si="484">log(F243)</f>
        <v>12.43154256</v>
      </c>
      <c r="Q243" s="16">
        <f t="shared" si="484"/>
        <v>13.3141172</v>
      </c>
      <c r="R243" s="16">
        <f t="shared" si="484"/>
        <v>1.684318365</v>
      </c>
      <c r="S243" s="16">
        <f t="shared" si="484"/>
        <v>0.3688373545</v>
      </c>
    </row>
    <row r="244">
      <c r="A244" s="12">
        <v>1.644712573E7</v>
      </c>
      <c r="B244" s="12">
        <v>1.348375019E7</v>
      </c>
      <c r="C244" s="1" t="s">
        <v>991</v>
      </c>
      <c r="D244" s="1">
        <v>3.0</v>
      </c>
      <c r="E244" s="4">
        <v>2018.0</v>
      </c>
      <c r="F244" s="13">
        <v>2.7011117827745703E12</v>
      </c>
      <c r="G244" s="12">
        <v>2.0611860934E13</v>
      </c>
      <c r="H244" s="14">
        <v>48.341304446422136</v>
      </c>
      <c r="I244" s="15">
        <v>2.337961496403788</v>
      </c>
      <c r="K244" s="16">
        <f t="shared" ref="K244:L244" si="485">log(A244)</f>
        <v>7.216090012</v>
      </c>
      <c r="L244" s="16">
        <f t="shared" si="485"/>
        <v>7.129810698</v>
      </c>
      <c r="M244" s="1" t="s">
        <v>991</v>
      </c>
      <c r="N244" s="1">
        <v>3.0</v>
      </c>
      <c r="O244" s="4">
        <v>2018.0</v>
      </c>
      <c r="P244" s="16">
        <f t="shared" ref="P244:S244" si="486">log(F244)</f>
        <v>12.43154256</v>
      </c>
      <c r="Q244" s="16">
        <f t="shared" si="486"/>
        <v>13.3141172</v>
      </c>
      <c r="R244" s="16">
        <f t="shared" si="486"/>
        <v>1.684318365</v>
      </c>
      <c r="S244" s="16">
        <f t="shared" si="486"/>
        <v>0.3688373545</v>
      </c>
    </row>
    <row r="245">
      <c r="A245" s="12">
        <v>1458253.04</v>
      </c>
      <c r="B245" s="12">
        <v>8091866.61</v>
      </c>
      <c r="C245" s="1" t="s">
        <v>992</v>
      </c>
      <c r="D245" s="1">
        <v>4.0</v>
      </c>
      <c r="E245" s="4">
        <v>2018.0</v>
      </c>
      <c r="F245" s="13">
        <v>2.7011117827745703E12</v>
      </c>
      <c r="G245" s="12">
        <v>2.0611860934E13</v>
      </c>
      <c r="H245" s="14">
        <v>48.341304446422136</v>
      </c>
      <c r="I245" s="15">
        <v>2.337961496403788</v>
      </c>
      <c r="K245" s="16">
        <f t="shared" ref="K245:L245" si="487">log(A245)</f>
        <v>6.16383289</v>
      </c>
      <c r="L245" s="16">
        <f t="shared" si="487"/>
        <v>6.908048715</v>
      </c>
      <c r="M245" s="1" t="s">
        <v>992</v>
      </c>
      <c r="N245" s="1">
        <v>4.0</v>
      </c>
      <c r="O245" s="4">
        <v>2018.0</v>
      </c>
      <c r="P245" s="16">
        <f t="shared" ref="P245:S245" si="488">log(F245)</f>
        <v>12.43154256</v>
      </c>
      <c r="Q245" s="16">
        <f t="shared" si="488"/>
        <v>13.3141172</v>
      </c>
      <c r="R245" s="16">
        <f t="shared" si="488"/>
        <v>1.684318365</v>
      </c>
      <c r="S245" s="16">
        <f t="shared" si="488"/>
        <v>0.3688373545</v>
      </c>
    </row>
    <row r="246">
      <c r="A246" s="12">
        <v>8458500.85</v>
      </c>
      <c r="B246" s="12">
        <v>3633161.6</v>
      </c>
      <c r="C246" s="4" t="s">
        <v>993</v>
      </c>
      <c r="D246" s="1">
        <v>5.0</v>
      </c>
      <c r="E246" s="4">
        <v>2018.0</v>
      </c>
      <c r="F246" s="13">
        <v>2.7011117827745703E12</v>
      </c>
      <c r="G246" s="12">
        <v>2.0611860934E13</v>
      </c>
      <c r="H246" s="14">
        <v>48.341304446422136</v>
      </c>
      <c r="I246" s="15">
        <v>2.337961496403788</v>
      </c>
      <c r="K246" s="16">
        <f t="shared" ref="K246:L246" si="489">log(A246)</f>
        <v>6.927293397</v>
      </c>
      <c r="L246" s="16">
        <f t="shared" si="489"/>
        <v>6.560284715</v>
      </c>
      <c r="M246" s="4" t="s">
        <v>993</v>
      </c>
      <c r="N246" s="1">
        <v>5.0</v>
      </c>
      <c r="O246" s="4">
        <v>2018.0</v>
      </c>
      <c r="P246" s="16">
        <f t="shared" ref="P246:S246" si="490">log(F246)</f>
        <v>12.43154256</v>
      </c>
      <c r="Q246" s="16">
        <f t="shared" si="490"/>
        <v>13.3141172</v>
      </c>
      <c r="R246" s="16">
        <f t="shared" si="490"/>
        <v>1.684318365</v>
      </c>
      <c r="S246" s="16">
        <f t="shared" si="490"/>
        <v>0.3688373545</v>
      </c>
    </row>
    <row r="247">
      <c r="A247" s="12">
        <v>5420960.46</v>
      </c>
      <c r="B247" s="12">
        <v>6656137.36</v>
      </c>
      <c r="C247" s="4" t="s">
        <v>994</v>
      </c>
      <c r="D247" s="1">
        <v>6.0</v>
      </c>
      <c r="E247" s="4">
        <v>2018.0</v>
      </c>
      <c r="F247" s="13">
        <v>2.7011117827745703E12</v>
      </c>
      <c r="G247" s="12">
        <v>2.0611860934E13</v>
      </c>
      <c r="H247" s="14">
        <v>48.341304446422136</v>
      </c>
      <c r="I247" s="15">
        <v>2.337961496403788</v>
      </c>
      <c r="K247" s="16">
        <f t="shared" ref="K247:L247" si="491">log(A247)</f>
        <v>6.73407624</v>
      </c>
      <c r="L247" s="16">
        <f t="shared" si="491"/>
        <v>6.823222276</v>
      </c>
      <c r="M247" s="4" t="s">
        <v>994</v>
      </c>
      <c r="N247" s="1">
        <v>6.0</v>
      </c>
      <c r="O247" s="4">
        <v>2018.0</v>
      </c>
      <c r="P247" s="16">
        <f t="shared" ref="P247:S247" si="492">log(F247)</f>
        <v>12.43154256</v>
      </c>
      <c r="Q247" s="16">
        <f t="shared" si="492"/>
        <v>13.3141172</v>
      </c>
      <c r="R247" s="16">
        <f t="shared" si="492"/>
        <v>1.684318365</v>
      </c>
      <c r="S247" s="16">
        <f t="shared" si="492"/>
        <v>0.3688373545</v>
      </c>
    </row>
    <row r="248">
      <c r="A248" s="12">
        <v>901773.63</v>
      </c>
      <c r="B248" s="12">
        <v>3750588.13</v>
      </c>
      <c r="C248" s="1" t="s">
        <v>995</v>
      </c>
      <c r="D248" s="1">
        <v>7.0</v>
      </c>
      <c r="E248" s="4">
        <v>2018.0</v>
      </c>
      <c r="F248" s="13">
        <v>2.7011117827745703E12</v>
      </c>
      <c r="G248" s="12">
        <v>2.0611860934E13</v>
      </c>
      <c r="H248" s="14">
        <v>48.341304446422136</v>
      </c>
      <c r="I248" s="15">
        <v>2.337961496403788</v>
      </c>
      <c r="K248" s="16">
        <f t="shared" ref="K248:L248" si="493">log(A248)</f>
        <v>5.955097531</v>
      </c>
      <c r="L248" s="16">
        <f t="shared" si="493"/>
        <v>6.574099375</v>
      </c>
      <c r="M248" s="1" t="s">
        <v>995</v>
      </c>
      <c r="N248" s="1">
        <v>7.0</v>
      </c>
      <c r="O248" s="4">
        <v>2018.0</v>
      </c>
      <c r="P248" s="16">
        <f t="shared" ref="P248:S248" si="494">log(F248)</f>
        <v>12.43154256</v>
      </c>
      <c r="Q248" s="16">
        <f t="shared" si="494"/>
        <v>13.3141172</v>
      </c>
      <c r="R248" s="16">
        <f t="shared" si="494"/>
        <v>1.684318365</v>
      </c>
      <c r="S248" s="16">
        <f t="shared" si="494"/>
        <v>0.3688373545</v>
      </c>
    </row>
    <row r="249">
      <c r="A249" s="12">
        <v>413386.8</v>
      </c>
      <c r="B249" s="12">
        <v>1431484.03</v>
      </c>
      <c r="C249" s="4" t="s">
        <v>996</v>
      </c>
      <c r="D249" s="1">
        <v>8.0</v>
      </c>
      <c r="E249" s="4">
        <v>2018.0</v>
      </c>
      <c r="F249" s="13">
        <v>2.7011117827745703E12</v>
      </c>
      <c r="G249" s="12">
        <v>2.0611860934E13</v>
      </c>
      <c r="H249" s="14">
        <v>48.341304446422136</v>
      </c>
      <c r="I249" s="15">
        <v>2.337961496403788</v>
      </c>
      <c r="K249" s="16">
        <f t="shared" ref="K249:L249" si="495">log(A249)</f>
        <v>5.616356605</v>
      </c>
      <c r="L249" s="16">
        <f t="shared" si="495"/>
        <v>6.155786507</v>
      </c>
      <c r="M249" s="4" t="s">
        <v>996</v>
      </c>
      <c r="N249" s="1">
        <v>8.0</v>
      </c>
      <c r="O249" s="4">
        <v>2018.0</v>
      </c>
      <c r="P249" s="16">
        <f t="shared" ref="P249:S249" si="496">log(F249)</f>
        <v>12.43154256</v>
      </c>
      <c r="Q249" s="16">
        <f t="shared" si="496"/>
        <v>13.3141172</v>
      </c>
      <c r="R249" s="16">
        <f t="shared" si="496"/>
        <v>1.684318365</v>
      </c>
      <c r="S249" s="16">
        <f t="shared" si="496"/>
        <v>0.3688373545</v>
      </c>
    </row>
    <row r="250">
      <c r="A250" s="12">
        <v>1144872.1</v>
      </c>
      <c r="B250" s="12">
        <v>1086582.32</v>
      </c>
      <c r="C250" s="1" t="s">
        <v>997</v>
      </c>
      <c r="D250" s="1">
        <v>9.0</v>
      </c>
      <c r="E250" s="4">
        <v>2018.0</v>
      </c>
      <c r="F250" s="13">
        <v>2.7011117827745703E12</v>
      </c>
      <c r="G250" s="12">
        <v>2.0611860934E13</v>
      </c>
      <c r="H250" s="14">
        <v>48.341304446422136</v>
      </c>
      <c r="I250" s="15">
        <v>2.337961496403788</v>
      </c>
      <c r="K250" s="16">
        <f t="shared" ref="K250:L250" si="497">log(A250)</f>
        <v>6.058756972</v>
      </c>
      <c r="L250" s="16">
        <f t="shared" si="497"/>
        <v>6.036062634</v>
      </c>
      <c r="M250" s="1" t="s">
        <v>997</v>
      </c>
      <c r="N250" s="1">
        <v>9.0</v>
      </c>
      <c r="O250" s="4">
        <v>2018.0</v>
      </c>
      <c r="P250" s="16">
        <f t="shared" ref="P250:S250" si="498">log(F250)</f>
        <v>12.43154256</v>
      </c>
      <c r="Q250" s="16">
        <f t="shared" si="498"/>
        <v>13.3141172</v>
      </c>
      <c r="R250" s="16">
        <f t="shared" si="498"/>
        <v>1.684318365</v>
      </c>
      <c r="S250" s="16">
        <f t="shared" si="498"/>
        <v>0.3688373545</v>
      </c>
    </row>
    <row r="251">
      <c r="A251" s="12">
        <v>153638.72</v>
      </c>
      <c r="B251" s="12">
        <v>3574383.35</v>
      </c>
      <c r="C251" s="4" t="s">
        <v>998</v>
      </c>
      <c r="D251" s="1">
        <v>10.0</v>
      </c>
      <c r="E251" s="4">
        <v>2018.0</v>
      </c>
      <c r="F251" s="13">
        <v>2.7011117827745703E12</v>
      </c>
      <c r="G251" s="12">
        <v>2.0611860934E13</v>
      </c>
      <c r="H251" s="14">
        <v>48.341304446422136</v>
      </c>
      <c r="I251" s="15">
        <v>2.337961496403788</v>
      </c>
      <c r="K251" s="16">
        <f t="shared" ref="K251:L251" si="499">log(A251)</f>
        <v>5.18650068</v>
      </c>
      <c r="L251" s="16">
        <f t="shared" si="499"/>
        <v>6.553201128</v>
      </c>
      <c r="M251" s="4" t="s">
        <v>998</v>
      </c>
      <c r="N251" s="1">
        <v>10.0</v>
      </c>
      <c r="O251" s="4">
        <v>2018.0</v>
      </c>
      <c r="P251" s="16">
        <f t="shared" ref="P251:S251" si="500">log(F251)</f>
        <v>12.43154256</v>
      </c>
      <c r="Q251" s="16">
        <f t="shared" si="500"/>
        <v>13.3141172</v>
      </c>
      <c r="R251" s="16">
        <f t="shared" si="500"/>
        <v>1.684318365</v>
      </c>
      <c r="S251" s="16">
        <f t="shared" si="500"/>
        <v>0.3688373545</v>
      </c>
    </row>
    <row r="252">
      <c r="A252" s="12">
        <v>140507.68</v>
      </c>
      <c r="B252" s="12">
        <v>6795588.25</v>
      </c>
      <c r="C252" s="1" t="s">
        <v>989</v>
      </c>
      <c r="D252" s="1">
        <v>1.0</v>
      </c>
      <c r="E252" s="4">
        <v>2019.0</v>
      </c>
      <c r="F252" s="13">
        <v>2.870504096717477E12</v>
      </c>
      <c r="G252" s="12">
        <v>2.1433224697E13</v>
      </c>
      <c r="H252" s="14">
        <v>48.45587441499481</v>
      </c>
      <c r="I252" s="15">
        <v>0.017932807062811817</v>
      </c>
      <c r="K252" s="16">
        <f t="shared" ref="K252:L252" si="501">log(A252)</f>
        <v>5.147700063</v>
      </c>
      <c r="L252" s="16">
        <f t="shared" si="501"/>
        <v>6.832227057</v>
      </c>
      <c r="M252" s="1" t="s">
        <v>989</v>
      </c>
      <c r="N252" s="1">
        <v>1.0</v>
      </c>
      <c r="O252" s="4">
        <v>2019.0</v>
      </c>
      <c r="P252" s="16">
        <f t="shared" ref="P252:S252" si="502">log(F252)</f>
        <v>12.45795817</v>
      </c>
      <c r="Q252" s="16">
        <f t="shared" si="502"/>
        <v>13.33108752</v>
      </c>
      <c r="R252" s="16">
        <f t="shared" si="502"/>
        <v>1.685346435</v>
      </c>
      <c r="S252" s="16">
        <f t="shared" si="502"/>
        <v>-1.746351724</v>
      </c>
    </row>
    <row r="253">
      <c r="A253" s="12">
        <v>282166.39</v>
      </c>
      <c r="B253" s="12">
        <v>3065656.47</v>
      </c>
      <c r="C253" s="1" t="s">
        <v>990</v>
      </c>
      <c r="D253" s="1">
        <v>2.0</v>
      </c>
      <c r="E253" s="4">
        <v>2019.0</v>
      </c>
      <c r="F253" s="13">
        <v>2.870504096717477E12</v>
      </c>
      <c r="G253" s="12">
        <v>2.1433224697E13</v>
      </c>
      <c r="H253" s="14">
        <v>48.45587441499481</v>
      </c>
      <c r="I253" s="15">
        <v>0.017932807062811817</v>
      </c>
      <c r="K253" s="16">
        <f t="shared" ref="K253:L253" si="503">log(A253)</f>
        <v>5.450505282</v>
      </c>
      <c r="L253" s="16">
        <f t="shared" si="503"/>
        <v>6.486523487</v>
      </c>
      <c r="M253" s="1" t="s">
        <v>990</v>
      </c>
      <c r="N253" s="1">
        <v>2.0</v>
      </c>
      <c r="O253" s="4">
        <v>2019.0</v>
      </c>
      <c r="P253" s="16">
        <f t="shared" ref="P253:S253" si="504">log(F253)</f>
        <v>12.45795817</v>
      </c>
      <c r="Q253" s="16">
        <f t="shared" si="504"/>
        <v>13.33108752</v>
      </c>
      <c r="R253" s="16">
        <f t="shared" si="504"/>
        <v>1.685346435</v>
      </c>
      <c r="S253" s="16">
        <f t="shared" si="504"/>
        <v>-1.746351724</v>
      </c>
    </row>
    <row r="254">
      <c r="A254" s="12">
        <v>279900.12</v>
      </c>
      <c r="B254" s="12">
        <v>1.237262219E7</v>
      </c>
      <c r="C254" s="1" t="s">
        <v>991</v>
      </c>
      <c r="D254" s="1">
        <v>3.0</v>
      </c>
      <c r="E254" s="4">
        <v>2019.0</v>
      </c>
      <c r="F254" s="13">
        <v>2.870504096717477E12</v>
      </c>
      <c r="G254" s="12">
        <v>2.1433224697E13</v>
      </c>
      <c r="H254" s="14">
        <v>48.45587441499481</v>
      </c>
      <c r="I254" s="15">
        <v>0.017932807062811817</v>
      </c>
      <c r="K254" s="16">
        <f t="shared" ref="K254:L254" si="505">log(A254)</f>
        <v>5.447003085</v>
      </c>
      <c r="L254" s="16">
        <f t="shared" si="505"/>
        <v>7.092461752</v>
      </c>
      <c r="M254" s="1" t="s">
        <v>991</v>
      </c>
      <c r="N254" s="1">
        <v>3.0</v>
      </c>
      <c r="O254" s="4">
        <v>2019.0</v>
      </c>
      <c r="P254" s="16">
        <f t="shared" ref="P254:S254" si="506">log(F254)</f>
        <v>12.45795817</v>
      </c>
      <c r="Q254" s="16">
        <f t="shared" si="506"/>
        <v>13.33108752</v>
      </c>
      <c r="R254" s="16">
        <f t="shared" si="506"/>
        <v>1.685346435</v>
      </c>
      <c r="S254" s="16">
        <f t="shared" si="506"/>
        <v>-1.746351724</v>
      </c>
    </row>
    <row r="255">
      <c r="A255" s="12">
        <v>1069990.89</v>
      </c>
      <c r="B255" s="12">
        <v>1.013581898E7</v>
      </c>
      <c r="C255" s="1" t="s">
        <v>992</v>
      </c>
      <c r="D255" s="1">
        <v>4.0</v>
      </c>
      <c r="E255" s="4">
        <v>2019.0</v>
      </c>
      <c r="F255" s="13">
        <v>2.870504096717477E12</v>
      </c>
      <c r="G255" s="12">
        <v>2.1433224697E13</v>
      </c>
      <c r="H255" s="14">
        <v>48.45587441499481</v>
      </c>
      <c r="I255" s="15">
        <v>0.017932807062811817</v>
      </c>
      <c r="K255" s="16">
        <f t="shared" ref="K255:L255" si="507">log(A255)</f>
        <v>6.02938008</v>
      </c>
      <c r="L255" s="16">
        <f t="shared" si="507"/>
        <v>7.005858846</v>
      </c>
      <c r="M255" s="1" t="s">
        <v>992</v>
      </c>
      <c r="N255" s="1">
        <v>4.0</v>
      </c>
      <c r="O255" s="4">
        <v>2019.0</v>
      </c>
      <c r="P255" s="16">
        <f t="shared" ref="P255:S255" si="508">log(F255)</f>
        <v>12.45795817</v>
      </c>
      <c r="Q255" s="16">
        <f t="shared" si="508"/>
        <v>13.33108752</v>
      </c>
      <c r="R255" s="16">
        <f t="shared" si="508"/>
        <v>1.685346435</v>
      </c>
      <c r="S255" s="16">
        <f t="shared" si="508"/>
        <v>-1.746351724</v>
      </c>
    </row>
    <row r="256">
      <c r="A256" s="12">
        <v>1567614.65</v>
      </c>
      <c r="B256" s="12">
        <v>4045851.72</v>
      </c>
      <c r="C256" s="4" t="s">
        <v>993</v>
      </c>
      <c r="D256" s="1">
        <v>5.0</v>
      </c>
      <c r="E256" s="4">
        <v>2019.0</v>
      </c>
      <c r="F256" s="13">
        <v>2.870504096717477E12</v>
      </c>
      <c r="G256" s="12">
        <v>2.1433224697E13</v>
      </c>
      <c r="H256" s="14">
        <v>48.45587441499481</v>
      </c>
      <c r="I256" s="15">
        <v>0.017932807062811817</v>
      </c>
      <c r="K256" s="16">
        <f t="shared" ref="K256:L256" si="509">log(A256)</f>
        <v>6.195239313</v>
      </c>
      <c r="L256" s="16">
        <f t="shared" si="509"/>
        <v>6.607009962</v>
      </c>
      <c r="M256" s="4" t="s">
        <v>993</v>
      </c>
      <c r="N256" s="1">
        <v>5.0</v>
      </c>
      <c r="O256" s="4">
        <v>2019.0</v>
      </c>
      <c r="P256" s="16">
        <f t="shared" ref="P256:S256" si="510">log(F256)</f>
        <v>12.45795817</v>
      </c>
      <c r="Q256" s="16">
        <f t="shared" si="510"/>
        <v>13.33108752</v>
      </c>
      <c r="R256" s="16">
        <f t="shared" si="510"/>
        <v>1.685346435</v>
      </c>
      <c r="S256" s="16">
        <f t="shared" si="510"/>
        <v>-1.746351724</v>
      </c>
    </row>
    <row r="257">
      <c r="A257" s="12">
        <v>34423.63</v>
      </c>
      <c r="B257" s="12">
        <v>8260695.3</v>
      </c>
      <c r="C257" s="4" t="s">
        <v>994</v>
      </c>
      <c r="D257" s="1">
        <v>6.0</v>
      </c>
      <c r="E257" s="4">
        <v>2019.0</v>
      </c>
      <c r="F257" s="13">
        <v>2.870504096717477E12</v>
      </c>
      <c r="G257" s="12">
        <v>2.1433224697E13</v>
      </c>
      <c r="H257" s="14">
        <v>48.45587441499481</v>
      </c>
      <c r="I257" s="15">
        <v>0.017932807062811817</v>
      </c>
      <c r="K257" s="16">
        <f t="shared" ref="K257:L257" si="511">log(A257)</f>
        <v>4.536856665</v>
      </c>
      <c r="L257" s="16">
        <f t="shared" si="511"/>
        <v>6.917016603</v>
      </c>
      <c r="M257" s="4" t="s">
        <v>994</v>
      </c>
      <c r="N257" s="1">
        <v>6.0</v>
      </c>
      <c r="O257" s="4">
        <v>2019.0</v>
      </c>
      <c r="P257" s="16">
        <f t="shared" ref="P257:S257" si="512">log(F257)</f>
        <v>12.45795817</v>
      </c>
      <c r="Q257" s="16">
        <f t="shared" si="512"/>
        <v>13.33108752</v>
      </c>
      <c r="R257" s="16">
        <f t="shared" si="512"/>
        <v>1.685346435</v>
      </c>
      <c r="S257" s="16">
        <f t="shared" si="512"/>
        <v>-1.746351724</v>
      </c>
    </row>
    <row r="258">
      <c r="A258" s="12">
        <v>587374.16</v>
      </c>
      <c r="B258" s="12">
        <v>3936170.15</v>
      </c>
      <c r="C258" s="1" t="s">
        <v>995</v>
      </c>
      <c r="D258" s="1">
        <v>7.0</v>
      </c>
      <c r="E258" s="4">
        <v>2019.0</v>
      </c>
      <c r="F258" s="13">
        <v>2.870504096717477E12</v>
      </c>
      <c r="G258" s="12">
        <v>2.1433224697E13</v>
      </c>
      <c r="H258" s="14">
        <v>48.45587441499481</v>
      </c>
      <c r="I258" s="15">
        <v>0.017932807062811817</v>
      </c>
      <c r="K258" s="16">
        <f t="shared" ref="K258:L258" si="513">log(A258)</f>
        <v>5.768914837</v>
      </c>
      <c r="L258" s="16">
        <f t="shared" si="513"/>
        <v>6.595073864</v>
      </c>
      <c r="M258" s="1" t="s">
        <v>995</v>
      </c>
      <c r="N258" s="1">
        <v>7.0</v>
      </c>
      <c r="O258" s="4">
        <v>2019.0</v>
      </c>
      <c r="P258" s="16">
        <f t="shared" ref="P258:S258" si="514">log(F258)</f>
        <v>12.45795817</v>
      </c>
      <c r="Q258" s="16">
        <f t="shared" si="514"/>
        <v>13.33108752</v>
      </c>
      <c r="R258" s="16">
        <f t="shared" si="514"/>
        <v>1.685346435</v>
      </c>
      <c r="S258" s="16">
        <f t="shared" si="514"/>
        <v>-1.746351724</v>
      </c>
    </row>
    <row r="259">
      <c r="A259" s="12">
        <v>290326.19</v>
      </c>
      <c r="B259" s="12">
        <v>1565224.22</v>
      </c>
      <c r="C259" s="4" t="s">
        <v>996</v>
      </c>
      <c r="D259" s="1">
        <v>8.0</v>
      </c>
      <c r="E259" s="4">
        <v>2019.0</v>
      </c>
      <c r="F259" s="13">
        <v>2.870504096717477E12</v>
      </c>
      <c r="G259" s="12">
        <v>2.1433224697E13</v>
      </c>
      <c r="H259" s="14">
        <v>48.45587441499481</v>
      </c>
      <c r="I259" s="15">
        <v>0.017932807062811817</v>
      </c>
      <c r="K259" s="16">
        <f t="shared" ref="K259:L259" si="515">log(A259)</f>
        <v>5.462886215</v>
      </c>
      <c r="L259" s="16">
        <f t="shared" si="515"/>
        <v>6.194576559</v>
      </c>
      <c r="M259" s="4" t="s">
        <v>996</v>
      </c>
      <c r="N259" s="1">
        <v>8.0</v>
      </c>
      <c r="O259" s="4">
        <v>2019.0</v>
      </c>
      <c r="P259" s="16">
        <f t="shared" ref="P259:S259" si="516">log(F259)</f>
        <v>12.45795817</v>
      </c>
      <c r="Q259" s="16">
        <f t="shared" si="516"/>
        <v>13.33108752</v>
      </c>
      <c r="R259" s="16">
        <f t="shared" si="516"/>
        <v>1.685346435</v>
      </c>
      <c r="S259" s="16">
        <f t="shared" si="516"/>
        <v>-1.746351724</v>
      </c>
    </row>
    <row r="260">
      <c r="A260" s="12">
        <v>4894287.27</v>
      </c>
      <c r="B260" s="12">
        <v>1122648.59</v>
      </c>
      <c r="C260" s="1" t="s">
        <v>997</v>
      </c>
      <c r="D260" s="1">
        <v>9.0</v>
      </c>
      <c r="E260" s="4">
        <v>2019.0</v>
      </c>
      <c r="F260" s="13">
        <v>2.870504096717477E12</v>
      </c>
      <c r="G260" s="12">
        <v>2.1433224697E13</v>
      </c>
      <c r="H260" s="14">
        <v>48.45587441499481</v>
      </c>
      <c r="I260" s="15">
        <v>0.017932807062811817</v>
      </c>
      <c r="K260" s="16">
        <f t="shared" ref="K260:L260" si="517">log(A260)</f>
        <v>6.689689457</v>
      </c>
      <c r="L260" s="16">
        <f t="shared" si="517"/>
        <v>6.050243835</v>
      </c>
      <c r="M260" s="1" t="s">
        <v>997</v>
      </c>
      <c r="N260" s="1">
        <v>9.0</v>
      </c>
      <c r="O260" s="4">
        <v>2019.0</v>
      </c>
      <c r="P260" s="16">
        <f t="shared" ref="P260:S260" si="518">log(F260)</f>
        <v>12.45795817</v>
      </c>
      <c r="Q260" s="16">
        <f t="shared" si="518"/>
        <v>13.33108752</v>
      </c>
      <c r="R260" s="16">
        <f t="shared" si="518"/>
        <v>1.685346435</v>
      </c>
      <c r="S260" s="16">
        <f t="shared" si="518"/>
        <v>-1.746351724</v>
      </c>
    </row>
    <row r="261">
      <c r="A261" s="12">
        <v>4234074.03</v>
      </c>
      <c r="B261" s="12">
        <v>3077149.42</v>
      </c>
      <c r="C261" s="4" t="s">
        <v>998</v>
      </c>
      <c r="D261" s="1">
        <v>10.0</v>
      </c>
      <c r="E261" s="4">
        <v>2019.0</v>
      </c>
      <c r="F261" s="13">
        <v>2.870504096717477E12</v>
      </c>
      <c r="G261" s="12">
        <v>2.1433224697E13</v>
      </c>
      <c r="H261" s="14">
        <v>48.45587441499481</v>
      </c>
      <c r="I261" s="15">
        <v>0.017932807062811817</v>
      </c>
      <c r="K261" s="16">
        <f t="shared" ref="K261:L261" si="519">log(A261)</f>
        <v>6.626758447</v>
      </c>
      <c r="L261" s="16">
        <f t="shared" si="519"/>
        <v>6.488148585</v>
      </c>
      <c r="M261" s="4" t="s">
        <v>998</v>
      </c>
      <c r="N261" s="1">
        <v>10.0</v>
      </c>
      <c r="O261" s="4">
        <v>2019.0</v>
      </c>
      <c r="P261" s="16">
        <f t="shared" ref="P261:S261" si="520">log(F261)</f>
        <v>12.45795817</v>
      </c>
      <c r="Q261" s="16">
        <f t="shared" si="520"/>
        <v>13.33108752</v>
      </c>
      <c r="R261" s="16">
        <f t="shared" si="520"/>
        <v>1.685346435</v>
      </c>
      <c r="S261" s="16">
        <f t="shared" si="520"/>
        <v>-1.746351724</v>
      </c>
    </row>
    <row r="262">
      <c r="A262" s="17"/>
      <c r="B262" s="18"/>
      <c r="C262" s="19"/>
      <c r="D262" s="19"/>
      <c r="E262" s="20"/>
      <c r="F262" s="18"/>
      <c r="G262" s="19"/>
      <c r="H262" s="21"/>
      <c r="I262" s="22"/>
      <c r="J262" s="23"/>
      <c r="K262" s="24"/>
      <c r="L262" s="24"/>
      <c r="M262" s="23"/>
      <c r="N262" s="23"/>
      <c r="O262" s="23"/>
      <c r="P262" s="24"/>
      <c r="Q262" s="24"/>
      <c r="R262" s="24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</row>
    <row r="263">
      <c r="A263" s="17"/>
      <c r="B263" s="18" t="s">
        <v>974</v>
      </c>
      <c r="C263" s="19" t="s">
        <v>975</v>
      </c>
      <c r="D263" s="19"/>
      <c r="E263" s="20" t="s">
        <v>979</v>
      </c>
      <c r="F263" s="18" t="s">
        <v>980</v>
      </c>
      <c r="G263" s="19" t="s">
        <v>981</v>
      </c>
      <c r="H263" s="21" t="s">
        <v>982</v>
      </c>
      <c r="I263" s="22"/>
      <c r="J263" s="23"/>
      <c r="K263" s="24"/>
      <c r="L263" s="24"/>
      <c r="M263" s="23"/>
      <c r="N263" s="23"/>
      <c r="O263" s="23"/>
      <c r="P263" s="24"/>
      <c r="Q263" s="24"/>
      <c r="R263" s="24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</row>
    <row r="264">
      <c r="A264" s="25" t="s">
        <v>999</v>
      </c>
      <c r="B264" s="12">
        <f t="shared" ref="B264:C264" si="521">MIN(A2:A261)</f>
        <v>252.02</v>
      </c>
      <c r="C264" s="12">
        <f t="shared" si="521"/>
        <v>43438.96</v>
      </c>
      <c r="E264" s="12">
        <f t="shared" ref="E264:H264" si="522">MIN(F2:F261)</f>
        <v>327275583540</v>
      </c>
      <c r="F264" s="12">
        <f t="shared" si="522"/>
        <v>7287236000000</v>
      </c>
      <c r="G264" s="12">
        <f t="shared" si="522"/>
        <v>47.32167347</v>
      </c>
      <c r="H264" s="12">
        <f t="shared" si="522"/>
        <v>0.01793280706</v>
      </c>
      <c r="I264" s="15"/>
      <c r="K264" s="16"/>
      <c r="L264" s="16"/>
      <c r="P264" s="16"/>
      <c r="Q264" s="16"/>
      <c r="R264" s="16"/>
    </row>
    <row r="265">
      <c r="A265" s="25" t="s">
        <v>1000</v>
      </c>
      <c r="B265" s="12">
        <f t="shared" ref="B265:C265" si="523">MAX(A2:A261)</f>
        <v>16447125.73</v>
      </c>
      <c r="C265" s="12">
        <f t="shared" si="523"/>
        <v>13483750.19</v>
      </c>
      <c r="E265" s="12">
        <f t="shared" ref="E265:H265" si="524">MAX(F2:F261)</f>
        <v>2870504096717</v>
      </c>
      <c r="F265" s="12">
        <f t="shared" si="524"/>
        <v>21433224697000</v>
      </c>
      <c r="G265" s="12">
        <f t="shared" si="524"/>
        <v>82.45254675</v>
      </c>
      <c r="H265" s="12">
        <f t="shared" si="524"/>
        <v>5.322765833</v>
      </c>
      <c r="I265" s="15"/>
      <c r="K265" s="16"/>
      <c r="L265" s="16"/>
      <c r="P265" s="16"/>
      <c r="Q265" s="16"/>
      <c r="R265" s="16"/>
    </row>
    <row r="266">
      <c r="A266" s="25" t="s">
        <v>1001</v>
      </c>
      <c r="B266" s="12">
        <f t="shared" ref="B266:C266" si="525">AVERAGE(A2:A261)</f>
        <v>1295065.094</v>
      </c>
      <c r="C266" s="12">
        <f t="shared" si="525"/>
        <v>2074892.516</v>
      </c>
      <c r="E266" s="12">
        <f t="shared" ref="E266:H266" si="526">AVERAGE(F2:F261)</f>
        <v>1384340108322</v>
      </c>
      <c r="F266" s="12">
        <f t="shared" si="526"/>
        <v>13684372513577</v>
      </c>
      <c r="G266" s="12">
        <f t="shared" si="526"/>
        <v>64.90621538</v>
      </c>
      <c r="H266" s="12">
        <f t="shared" si="526"/>
        <v>1.752259594</v>
      </c>
      <c r="I266" s="15"/>
      <c r="K266" s="16"/>
      <c r="L266" s="16"/>
      <c r="P266" s="16"/>
      <c r="Q266" s="16"/>
      <c r="R266" s="16"/>
    </row>
    <row r="267">
      <c r="A267" s="25" t="s">
        <v>1002</v>
      </c>
      <c r="B267" s="12">
        <f t="shared" ref="B267:C267" si="527">MEDIAN(A2:A261)</f>
        <v>324533.965</v>
      </c>
      <c r="C267" s="12">
        <f t="shared" si="527"/>
        <v>1099076.96</v>
      </c>
      <c r="E267" s="12">
        <f t="shared" ref="E267:H267" si="528">MEDIAN(F2:F261)</f>
        <v>1216735441525</v>
      </c>
      <c r="F267" s="12">
        <f t="shared" si="528"/>
        <v>14131772219500</v>
      </c>
      <c r="G267" s="12">
        <f t="shared" si="528"/>
        <v>67.94549751</v>
      </c>
      <c r="H267" s="12">
        <f t="shared" si="528"/>
        <v>1.360834304</v>
      </c>
      <c r="I267" s="15"/>
      <c r="K267" s="16"/>
      <c r="L267" s="16"/>
      <c r="P267" s="16"/>
      <c r="Q267" s="16"/>
      <c r="R267" s="16"/>
    </row>
    <row r="268">
      <c r="A268" s="25" t="s">
        <v>1003</v>
      </c>
      <c r="B268" s="12">
        <f t="shared" ref="B268:C268" si="529">stdev(A2:A261)</f>
        <v>2355126.411</v>
      </c>
      <c r="C268" s="12">
        <f t="shared" si="529"/>
        <v>2563189.353</v>
      </c>
      <c r="E268" s="12">
        <f t="shared" ref="E268:H268" si="530">stdev(F2:F261)</f>
        <v>728846180683</v>
      </c>
      <c r="F268" s="12">
        <f t="shared" si="530"/>
        <v>4103503568073</v>
      </c>
      <c r="G268" s="12">
        <f t="shared" si="530"/>
        <v>13.36135927</v>
      </c>
      <c r="H268" s="12">
        <f t="shared" si="530"/>
        <v>1.239159344</v>
      </c>
      <c r="I268" s="15"/>
      <c r="K268" s="16"/>
      <c r="L268" s="16"/>
      <c r="P268" s="16"/>
      <c r="Q268" s="16"/>
      <c r="R268" s="16"/>
    </row>
    <row r="269">
      <c r="A269" s="12"/>
      <c r="B269" s="12"/>
      <c r="F269" s="12"/>
      <c r="H269" s="14"/>
      <c r="I269" s="15"/>
      <c r="K269" s="16"/>
      <c r="L269" s="16"/>
      <c r="P269" s="16"/>
      <c r="Q269" s="16"/>
      <c r="R269" s="16"/>
    </row>
    <row r="270">
      <c r="A270" s="12"/>
      <c r="B270" s="12"/>
      <c r="F270" s="12"/>
      <c r="H270" s="14"/>
      <c r="I270" s="15"/>
      <c r="K270" s="16"/>
      <c r="L270" s="16"/>
      <c r="P270" s="16"/>
      <c r="Q270" s="16"/>
      <c r="R270" s="16"/>
    </row>
    <row r="271">
      <c r="A271" s="12"/>
      <c r="B271" s="12"/>
      <c r="F271" s="12"/>
      <c r="H271" s="14"/>
      <c r="I271" s="15"/>
      <c r="K271" s="16"/>
      <c r="L271" s="16"/>
      <c r="P271" s="16"/>
      <c r="Q271" s="16"/>
      <c r="R271" s="16"/>
    </row>
    <row r="272">
      <c r="A272" s="12"/>
      <c r="B272" s="12"/>
      <c r="F272" s="12"/>
      <c r="H272" s="14"/>
      <c r="I272" s="15"/>
      <c r="K272" s="16"/>
      <c r="L272" s="16"/>
      <c r="P272" s="16"/>
      <c r="Q272" s="16"/>
      <c r="R272" s="16"/>
    </row>
    <row r="273">
      <c r="A273" s="12"/>
      <c r="B273" s="12"/>
      <c r="F273" s="12"/>
      <c r="H273" s="14"/>
      <c r="I273" s="15"/>
      <c r="K273" s="16"/>
      <c r="L273" s="16"/>
      <c r="P273" s="16"/>
      <c r="Q273" s="16"/>
      <c r="R273" s="16"/>
    </row>
    <row r="274">
      <c r="A274" s="12"/>
      <c r="B274" s="12"/>
      <c r="F274" s="12"/>
      <c r="H274" s="14"/>
      <c r="I274" s="15"/>
      <c r="K274" s="16"/>
      <c r="L274" s="16"/>
      <c r="P274" s="16"/>
      <c r="Q274" s="16"/>
      <c r="R274" s="16"/>
    </row>
    <row r="275">
      <c r="A275" s="12"/>
      <c r="B275" s="12"/>
      <c r="F275" s="12"/>
      <c r="H275" s="14"/>
      <c r="I275" s="15"/>
      <c r="K275" s="16"/>
      <c r="L275" s="16"/>
      <c r="P275" s="16"/>
      <c r="Q275" s="16"/>
      <c r="R275" s="16"/>
    </row>
    <row r="276">
      <c r="A276" s="12"/>
      <c r="B276" s="12"/>
      <c r="F276" s="12"/>
      <c r="H276" s="14"/>
      <c r="I276" s="15"/>
      <c r="K276" s="16"/>
      <c r="L276" s="16"/>
      <c r="P276" s="16"/>
      <c r="Q276" s="16"/>
      <c r="R276" s="16"/>
    </row>
    <row r="277">
      <c r="A277" s="12"/>
      <c r="B277" s="12"/>
      <c r="F277" s="12"/>
      <c r="H277" s="14"/>
      <c r="I277" s="15"/>
      <c r="K277" s="16"/>
      <c r="L277" s="16"/>
      <c r="P277" s="16"/>
      <c r="Q277" s="16"/>
      <c r="R277" s="16"/>
    </row>
    <row r="278">
      <c r="A278" s="12"/>
      <c r="B278" s="12"/>
      <c r="F278" s="12"/>
      <c r="H278" s="14"/>
      <c r="I278" s="15"/>
      <c r="K278" s="16"/>
      <c r="L278" s="16"/>
      <c r="P278" s="16"/>
      <c r="Q278" s="16"/>
      <c r="R278" s="16"/>
    </row>
    <row r="279">
      <c r="A279" s="12"/>
      <c r="B279" s="12"/>
      <c r="F279" s="12"/>
      <c r="H279" s="14"/>
      <c r="I279" s="15"/>
      <c r="K279" s="16"/>
      <c r="L279" s="16"/>
      <c r="P279" s="16"/>
      <c r="Q279" s="16"/>
      <c r="R279" s="16"/>
    </row>
    <row r="280">
      <c r="A280" s="12"/>
      <c r="B280" s="12"/>
      <c r="F280" s="12"/>
      <c r="H280" s="14"/>
      <c r="I280" s="15"/>
      <c r="K280" s="16"/>
      <c r="L280" s="16"/>
      <c r="P280" s="16"/>
      <c r="Q280" s="16"/>
      <c r="R280" s="16"/>
    </row>
    <row r="281">
      <c r="A281" s="12"/>
      <c r="B281" s="12"/>
      <c r="F281" s="12"/>
      <c r="H281" s="14"/>
      <c r="I281" s="15"/>
      <c r="K281" s="16"/>
      <c r="L281" s="16"/>
      <c r="P281" s="16"/>
      <c r="Q281" s="16"/>
      <c r="R281" s="16"/>
    </row>
    <row r="282">
      <c r="A282" s="12"/>
      <c r="B282" s="12"/>
      <c r="F282" s="12"/>
      <c r="H282" s="14"/>
      <c r="I282" s="15"/>
      <c r="K282" s="16"/>
      <c r="L282" s="16"/>
      <c r="P282" s="16"/>
      <c r="Q282" s="16"/>
      <c r="R282" s="16"/>
    </row>
    <row r="283">
      <c r="A283" s="12"/>
      <c r="B283" s="12"/>
      <c r="F283" s="12"/>
      <c r="H283" s="14"/>
      <c r="I283" s="15"/>
      <c r="K283" s="16"/>
      <c r="L283" s="16"/>
      <c r="P283" s="16"/>
      <c r="Q283" s="16"/>
      <c r="R283" s="16"/>
    </row>
    <row r="284">
      <c r="A284" s="12"/>
      <c r="B284" s="12"/>
      <c r="F284" s="12"/>
      <c r="H284" s="14"/>
      <c r="I284" s="15"/>
      <c r="K284" s="16"/>
      <c r="L284" s="16"/>
      <c r="P284" s="16"/>
      <c r="Q284" s="16"/>
      <c r="R284" s="16"/>
    </row>
    <row r="285">
      <c r="A285" s="12"/>
      <c r="B285" s="12"/>
      <c r="F285" s="12"/>
      <c r="H285" s="14"/>
      <c r="I285" s="15"/>
      <c r="K285" s="16"/>
      <c r="L285" s="16"/>
      <c r="P285" s="16"/>
      <c r="Q285" s="16"/>
      <c r="R285" s="16"/>
    </row>
    <row r="286">
      <c r="A286" s="12"/>
      <c r="B286" s="12"/>
      <c r="F286" s="12"/>
      <c r="H286" s="14"/>
      <c r="I286" s="15"/>
      <c r="K286" s="16"/>
      <c r="L286" s="16"/>
      <c r="P286" s="16"/>
      <c r="Q286" s="16"/>
      <c r="R286" s="16"/>
    </row>
    <row r="287">
      <c r="A287" s="12"/>
      <c r="B287" s="12"/>
      <c r="F287" s="12"/>
      <c r="H287" s="14"/>
      <c r="I287" s="15"/>
      <c r="K287" s="16"/>
      <c r="L287" s="16"/>
      <c r="P287" s="16"/>
      <c r="Q287" s="16"/>
      <c r="R287" s="16"/>
    </row>
    <row r="288">
      <c r="A288" s="12"/>
      <c r="B288" s="12"/>
      <c r="F288" s="12"/>
      <c r="H288" s="14"/>
      <c r="I288" s="15"/>
      <c r="K288" s="16"/>
      <c r="L288" s="16"/>
      <c r="P288" s="16"/>
      <c r="Q288" s="16"/>
      <c r="R288" s="16"/>
    </row>
    <row r="289">
      <c r="A289" s="12"/>
      <c r="B289" s="12"/>
      <c r="F289" s="12"/>
      <c r="H289" s="14"/>
      <c r="I289" s="15"/>
      <c r="K289" s="16"/>
      <c r="L289" s="16"/>
      <c r="P289" s="16"/>
      <c r="Q289" s="16"/>
      <c r="R289" s="16"/>
    </row>
    <row r="290">
      <c r="A290" s="12"/>
      <c r="B290" s="12"/>
      <c r="F290" s="12"/>
      <c r="H290" s="14"/>
      <c r="I290" s="15"/>
      <c r="K290" s="16"/>
      <c r="L290" s="16"/>
      <c r="P290" s="16"/>
      <c r="Q290" s="16"/>
      <c r="R290" s="16"/>
    </row>
    <row r="291">
      <c r="A291" s="12"/>
      <c r="B291" s="12"/>
      <c r="F291" s="12"/>
      <c r="H291" s="14"/>
      <c r="I291" s="15"/>
      <c r="K291" s="16"/>
      <c r="L291" s="16"/>
      <c r="P291" s="16"/>
      <c r="Q291" s="16"/>
      <c r="R291" s="16"/>
    </row>
    <row r="292">
      <c r="A292" s="12"/>
      <c r="B292" s="12"/>
      <c r="F292" s="12"/>
      <c r="H292" s="14"/>
      <c r="I292" s="15"/>
      <c r="K292" s="16"/>
      <c r="L292" s="16"/>
      <c r="P292" s="16"/>
      <c r="Q292" s="16"/>
      <c r="R292" s="16"/>
    </row>
    <row r="293">
      <c r="A293" s="12"/>
      <c r="B293" s="12"/>
      <c r="F293" s="12"/>
      <c r="H293" s="14"/>
      <c r="I293" s="15"/>
      <c r="K293" s="16"/>
      <c r="L293" s="16"/>
      <c r="P293" s="16"/>
      <c r="Q293" s="16"/>
      <c r="R293" s="16"/>
    </row>
    <row r="294">
      <c r="A294" s="12"/>
      <c r="B294" s="12"/>
      <c r="F294" s="12"/>
      <c r="H294" s="14"/>
      <c r="I294" s="15"/>
      <c r="K294" s="16"/>
      <c r="L294" s="16"/>
      <c r="P294" s="16"/>
      <c r="Q294" s="16"/>
      <c r="R294" s="16"/>
    </row>
    <row r="295">
      <c r="A295" s="12"/>
      <c r="B295" s="12"/>
      <c r="F295" s="12"/>
      <c r="H295" s="14"/>
      <c r="I295" s="15"/>
      <c r="K295" s="16"/>
      <c r="L295" s="16"/>
      <c r="P295" s="16"/>
      <c r="Q295" s="16"/>
      <c r="R295" s="16"/>
    </row>
    <row r="296">
      <c r="A296" s="12"/>
      <c r="B296" s="12"/>
      <c r="F296" s="12"/>
      <c r="H296" s="14"/>
      <c r="I296" s="15"/>
      <c r="K296" s="16"/>
      <c r="L296" s="16"/>
      <c r="P296" s="16"/>
      <c r="Q296" s="16"/>
      <c r="R296" s="16"/>
    </row>
    <row r="297">
      <c r="A297" s="12"/>
      <c r="B297" s="12"/>
      <c r="F297" s="12"/>
      <c r="H297" s="14"/>
      <c r="I297" s="15"/>
      <c r="K297" s="16"/>
      <c r="L297" s="16"/>
      <c r="P297" s="16"/>
      <c r="Q297" s="16"/>
      <c r="R297" s="16"/>
    </row>
    <row r="298">
      <c r="A298" s="12"/>
      <c r="B298" s="12"/>
      <c r="F298" s="12"/>
      <c r="H298" s="14"/>
      <c r="I298" s="15"/>
      <c r="K298" s="16"/>
      <c r="L298" s="16"/>
      <c r="P298" s="16"/>
      <c r="Q298" s="16"/>
      <c r="R298" s="16"/>
    </row>
    <row r="299">
      <c r="A299" s="12"/>
      <c r="B299" s="12"/>
      <c r="F299" s="12"/>
      <c r="H299" s="14"/>
      <c r="I299" s="15"/>
      <c r="K299" s="16"/>
      <c r="L299" s="16"/>
      <c r="P299" s="16"/>
      <c r="Q299" s="16"/>
      <c r="R299" s="16"/>
    </row>
    <row r="300">
      <c r="A300" s="12"/>
      <c r="B300" s="12"/>
      <c r="F300" s="12"/>
      <c r="H300" s="14"/>
      <c r="I300" s="15"/>
      <c r="K300" s="16"/>
      <c r="L300" s="16"/>
      <c r="P300" s="16"/>
      <c r="Q300" s="16"/>
      <c r="R300" s="16"/>
    </row>
    <row r="301">
      <c r="A301" s="12"/>
      <c r="B301" s="12"/>
      <c r="F301" s="12"/>
      <c r="H301" s="14"/>
      <c r="I301" s="15"/>
      <c r="K301" s="16"/>
      <c r="L301" s="16"/>
      <c r="P301" s="16"/>
      <c r="Q301" s="16"/>
      <c r="R301" s="16"/>
    </row>
    <row r="302">
      <c r="A302" s="12"/>
      <c r="B302" s="12"/>
      <c r="F302" s="12"/>
      <c r="H302" s="14"/>
      <c r="I302" s="15"/>
      <c r="K302" s="16"/>
      <c r="L302" s="16"/>
      <c r="P302" s="16"/>
      <c r="Q302" s="16"/>
      <c r="R302" s="16"/>
    </row>
    <row r="303">
      <c r="A303" s="12"/>
      <c r="B303" s="12"/>
      <c r="F303" s="12"/>
      <c r="H303" s="14"/>
      <c r="I303" s="15"/>
      <c r="K303" s="16"/>
      <c r="L303" s="16"/>
      <c r="P303" s="16"/>
      <c r="Q303" s="16"/>
      <c r="R303" s="16"/>
    </row>
    <row r="304">
      <c r="A304" s="12"/>
      <c r="B304" s="12"/>
      <c r="F304" s="12"/>
      <c r="H304" s="14"/>
      <c r="I304" s="15"/>
      <c r="K304" s="16"/>
      <c r="L304" s="16"/>
      <c r="P304" s="16"/>
      <c r="Q304" s="16"/>
      <c r="R304" s="16"/>
    </row>
    <row r="305">
      <c r="A305" s="12"/>
      <c r="B305" s="12"/>
      <c r="F305" s="12"/>
      <c r="H305" s="14"/>
      <c r="I305" s="15"/>
      <c r="K305" s="16"/>
      <c r="L305" s="16"/>
      <c r="P305" s="16"/>
      <c r="Q305" s="16"/>
      <c r="R305" s="16"/>
    </row>
    <row r="306">
      <c r="A306" s="12"/>
      <c r="B306" s="12"/>
      <c r="F306" s="12"/>
      <c r="H306" s="14"/>
      <c r="I306" s="15"/>
      <c r="K306" s="16"/>
      <c r="L306" s="16"/>
      <c r="P306" s="16"/>
      <c r="Q306" s="16"/>
      <c r="R306" s="16"/>
    </row>
    <row r="307">
      <c r="A307" s="12"/>
      <c r="B307" s="12"/>
      <c r="F307" s="12"/>
      <c r="H307" s="14"/>
      <c r="I307" s="15"/>
      <c r="K307" s="16"/>
      <c r="L307" s="16"/>
      <c r="P307" s="16"/>
      <c r="Q307" s="16"/>
      <c r="R307" s="16"/>
    </row>
    <row r="308">
      <c r="A308" s="12"/>
      <c r="B308" s="12"/>
      <c r="F308" s="12"/>
      <c r="H308" s="14"/>
      <c r="I308" s="15"/>
      <c r="K308" s="16"/>
      <c r="L308" s="16"/>
      <c r="P308" s="16"/>
      <c r="Q308" s="16"/>
      <c r="R308" s="16"/>
    </row>
    <row r="309">
      <c r="A309" s="12"/>
      <c r="B309" s="12"/>
      <c r="F309" s="12"/>
      <c r="H309" s="14"/>
      <c r="I309" s="15"/>
      <c r="K309" s="16"/>
      <c r="L309" s="16"/>
      <c r="P309" s="16"/>
      <c r="Q309" s="16"/>
      <c r="R309" s="16"/>
    </row>
    <row r="310">
      <c r="A310" s="12"/>
      <c r="B310" s="12"/>
      <c r="F310" s="12"/>
      <c r="H310" s="14"/>
      <c r="I310" s="15"/>
      <c r="K310" s="16"/>
      <c r="L310" s="16"/>
      <c r="P310" s="16"/>
      <c r="Q310" s="16"/>
      <c r="R310" s="16"/>
    </row>
    <row r="311">
      <c r="A311" s="12"/>
      <c r="B311" s="12"/>
      <c r="F311" s="12"/>
      <c r="H311" s="14"/>
      <c r="I311" s="15"/>
      <c r="K311" s="16"/>
      <c r="L311" s="16"/>
      <c r="P311" s="16"/>
      <c r="Q311" s="16"/>
      <c r="R311" s="16"/>
    </row>
    <row r="312">
      <c r="A312" s="12"/>
      <c r="B312" s="12"/>
      <c r="F312" s="12"/>
      <c r="H312" s="14"/>
      <c r="I312" s="15"/>
      <c r="K312" s="16"/>
      <c r="L312" s="16"/>
      <c r="P312" s="16"/>
      <c r="Q312" s="16"/>
      <c r="R312" s="16"/>
    </row>
    <row r="313">
      <c r="A313" s="12"/>
      <c r="B313" s="12"/>
      <c r="F313" s="12"/>
      <c r="H313" s="14"/>
      <c r="I313" s="15"/>
      <c r="K313" s="16"/>
      <c r="L313" s="16"/>
      <c r="P313" s="16"/>
      <c r="Q313" s="16"/>
      <c r="R313" s="16"/>
    </row>
    <row r="314">
      <c r="A314" s="12"/>
      <c r="B314" s="12"/>
      <c r="F314" s="12"/>
      <c r="H314" s="14"/>
      <c r="I314" s="15"/>
      <c r="K314" s="16"/>
      <c r="L314" s="16"/>
      <c r="P314" s="16"/>
      <c r="Q314" s="16"/>
      <c r="R314" s="16"/>
    </row>
    <row r="315">
      <c r="A315" s="12"/>
      <c r="B315" s="12"/>
      <c r="F315" s="12"/>
      <c r="H315" s="14"/>
      <c r="I315" s="15"/>
      <c r="K315" s="16"/>
      <c r="L315" s="16"/>
      <c r="P315" s="16"/>
      <c r="Q315" s="16"/>
      <c r="R315" s="16"/>
    </row>
    <row r="316">
      <c r="A316" s="12"/>
      <c r="B316" s="12"/>
      <c r="F316" s="12"/>
      <c r="H316" s="14"/>
      <c r="I316" s="15"/>
      <c r="K316" s="16"/>
      <c r="L316" s="16"/>
      <c r="P316" s="16"/>
      <c r="Q316" s="16"/>
      <c r="R316" s="16"/>
    </row>
    <row r="317">
      <c r="A317" s="12"/>
      <c r="B317" s="12"/>
      <c r="F317" s="12"/>
      <c r="H317" s="14"/>
      <c r="I317" s="15"/>
      <c r="K317" s="16"/>
      <c r="L317" s="16"/>
      <c r="P317" s="16"/>
      <c r="Q317" s="16"/>
      <c r="R317" s="16"/>
    </row>
    <row r="318">
      <c r="A318" s="12"/>
      <c r="B318" s="12"/>
      <c r="F318" s="12"/>
      <c r="H318" s="14"/>
      <c r="I318" s="15"/>
      <c r="K318" s="16"/>
      <c r="L318" s="16"/>
      <c r="P318" s="16"/>
      <c r="Q318" s="16"/>
      <c r="R318" s="16"/>
    </row>
    <row r="319">
      <c r="A319" s="12"/>
      <c r="B319" s="12"/>
      <c r="F319" s="12"/>
      <c r="H319" s="14"/>
      <c r="I319" s="15"/>
      <c r="K319" s="16"/>
      <c r="L319" s="16"/>
      <c r="P319" s="16"/>
      <c r="Q319" s="16"/>
      <c r="R319" s="16"/>
    </row>
    <row r="320">
      <c r="A320" s="12"/>
      <c r="B320" s="12"/>
      <c r="F320" s="12"/>
      <c r="H320" s="14"/>
      <c r="I320" s="15"/>
      <c r="K320" s="16"/>
      <c r="L320" s="16"/>
      <c r="P320" s="16"/>
      <c r="Q320" s="16"/>
      <c r="R320" s="16"/>
    </row>
    <row r="321">
      <c r="A321" s="12"/>
      <c r="B321" s="12"/>
      <c r="F321" s="12"/>
      <c r="H321" s="14"/>
      <c r="I321" s="15"/>
      <c r="K321" s="16"/>
      <c r="L321" s="16"/>
      <c r="P321" s="16"/>
      <c r="Q321" s="16"/>
      <c r="R321" s="16"/>
    </row>
    <row r="322">
      <c r="A322" s="12"/>
      <c r="B322" s="12"/>
      <c r="F322" s="12"/>
      <c r="H322" s="14"/>
      <c r="I322" s="15"/>
      <c r="K322" s="16"/>
      <c r="L322" s="16"/>
      <c r="P322" s="16"/>
      <c r="Q322" s="16"/>
      <c r="R322" s="16"/>
    </row>
    <row r="323">
      <c r="A323" s="12"/>
      <c r="B323" s="12"/>
      <c r="F323" s="12"/>
      <c r="H323" s="14"/>
      <c r="I323" s="15"/>
      <c r="K323" s="16"/>
      <c r="L323" s="16"/>
      <c r="P323" s="16"/>
      <c r="Q323" s="16"/>
      <c r="R323" s="16"/>
    </row>
    <row r="324">
      <c r="A324" s="12"/>
      <c r="B324" s="12"/>
      <c r="F324" s="12"/>
      <c r="H324" s="14"/>
      <c r="I324" s="15"/>
      <c r="K324" s="16"/>
      <c r="L324" s="16"/>
      <c r="P324" s="16"/>
      <c r="Q324" s="16"/>
      <c r="R324" s="16"/>
    </row>
    <row r="325">
      <c r="A325" s="12"/>
      <c r="B325" s="12"/>
      <c r="F325" s="12"/>
      <c r="H325" s="14"/>
      <c r="I325" s="15"/>
      <c r="K325" s="16"/>
      <c r="L325" s="16"/>
      <c r="P325" s="16"/>
      <c r="Q325" s="16"/>
      <c r="R325" s="16"/>
    </row>
    <row r="326">
      <c r="A326" s="12"/>
      <c r="B326" s="12"/>
      <c r="F326" s="12"/>
      <c r="H326" s="14"/>
      <c r="I326" s="15"/>
      <c r="K326" s="16"/>
      <c r="L326" s="16"/>
      <c r="P326" s="16"/>
      <c r="Q326" s="16"/>
      <c r="R326" s="16"/>
    </row>
    <row r="327">
      <c r="A327" s="12"/>
      <c r="B327" s="12"/>
      <c r="F327" s="12"/>
      <c r="H327" s="14"/>
      <c r="I327" s="15"/>
      <c r="K327" s="16"/>
      <c r="L327" s="16"/>
      <c r="P327" s="16"/>
      <c r="Q327" s="16"/>
      <c r="R327" s="16"/>
    </row>
    <row r="328">
      <c r="A328" s="12"/>
      <c r="B328" s="12"/>
      <c r="F328" s="12"/>
      <c r="H328" s="14"/>
      <c r="I328" s="15"/>
      <c r="K328" s="16"/>
      <c r="L328" s="16"/>
      <c r="P328" s="16"/>
      <c r="Q328" s="16"/>
      <c r="R328" s="16"/>
    </row>
    <row r="329">
      <c r="A329" s="12"/>
      <c r="B329" s="12"/>
      <c r="F329" s="12"/>
      <c r="H329" s="14"/>
      <c r="I329" s="15"/>
      <c r="K329" s="16"/>
      <c r="L329" s="16"/>
      <c r="P329" s="16"/>
      <c r="Q329" s="16"/>
      <c r="R329" s="16"/>
    </row>
    <row r="330">
      <c r="A330" s="12"/>
      <c r="B330" s="12"/>
      <c r="F330" s="12"/>
      <c r="H330" s="14"/>
      <c r="I330" s="15"/>
      <c r="K330" s="16"/>
      <c r="L330" s="16"/>
      <c r="P330" s="16"/>
      <c r="Q330" s="16"/>
      <c r="R330" s="16"/>
    </row>
    <row r="331">
      <c r="A331" s="12"/>
      <c r="B331" s="12"/>
      <c r="F331" s="12"/>
      <c r="H331" s="14"/>
      <c r="I331" s="15"/>
      <c r="K331" s="16"/>
      <c r="L331" s="16"/>
      <c r="P331" s="16"/>
      <c r="Q331" s="16"/>
      <c r="R331" s="16"/>
    </row>
    <row r="332">
      <c r="A332" s="12"/>
      <c r="B332" s="12"/>
      <c r="F332" s="12"/>
      <c r="H332" s="14"/>
      <c r="I332" s="15"/>
      <c r="K332" s="16"/>
      <c r="L332" s="16"/>
      <c r="P332" s="16"/>
      <c r="Q332" s="16"/>
      <c r="R332" s="16"/>
    </row>
    <row r="333">
      <c r="A333" s="12"/>
      <c r="B333" s="12"/>
      <c r="F333" s="12"/>
      <c r="H333" s="14"/>
      <c r="I333" s="15"/>
      <c r="K333" s="16"/>
      <c r="L333" s="16"/>
      <c r="P333" s="16"/>
      <c r="Q333" s="16"/>
      <c r="R333" s="16"/>
    </row>
    <row r="334">
      <c r="A334" s="12"/>
      <c r="B334" s="12"/>
      <c r="F334" s="12"/>
      <c r="H334" s="14"/>
      <c r="I334" s="15"/>
      <c r="K334" s="16"/>
      <c r="L334" s="16"/>
      <c r="P334" s="16"/>
      <c r="Q334" s="16"/>
      <c r="R334" s="16"/>
    </row>
    <row r="335">
      <c r="A335" s="12"/>
      <c r="B335" s="12"/>
      <c r="F335" s="12"/>
      <c r="H335" s="14"/>
      <c r="I335" s="15"/>
      <c r="K335" s="16"/>
      <c r="L335" s="16"/>
      <c r="P335" s="16"/>
      <c r="Q335" s="16"/>
      <c r="R335" s="16"/>
    </row>
    <row r="336">
      <c r="A336" s="12"/>
      <c r="B336" s="12"/>
      <c r="F336" s="12"/>
      <c r="H336" s="14"/>
      <c r="I336" s="15"/>
      <c r="K336" s="16"/>
      <c r="L336" s="16"/>
      <c r="P336" s="16"/>
      <c r="Q336" s="16"/>
      <c r="R336" s="16"/>
    </row>
    <row r="337">
      <c r="A337" s="12"/>
      <c r="B337" s="12"/>
      <c r="F337" s="12"/>
      <c r="H337" s="14"/>
      <c r="I337" s="15"/>
      <c r="K337" s="16"/>
      <c r="L337" s="16"/>
      <c r="P337" s="16"/>
      <c r="Q337" s="16"/>
      <c r="R337" s="16"/>
    </row>
    <row r="338">
      <c r="A338" s="12"/>
      <c r="B338" s="12"/>
      <c r="F338" s="12"/>
      <c r="H338" s="14"/>
      <c r="I338" s="15"/>
      <c r="K338" s="16"/>
      <c r="L338" s="16"/>
      <c r="P338" s="16"/>
      <c r="Q338" s="16"/>
      <c r="R338" s="16"/>
    </row>
    <row r="339">
      <c r="A339" s="12"/>
      <c r="B339" s="12"/>
      <c r="F339" s="12"/>
      <c r="H339" s="14"/>
      <c r="I339" s="15"/>
      <c r="K339" s="16"/>
      <c r="L339" s="16"/>
      <c r="P339" s="16"/>
      <c r="Q339" s="16"/>
      <c r="R339" s="16"/>
    </row>
    <row r="340">
      <c r="A340" s="12"/>
      <c r="B340" s="12"/>
      <c r="F340" s="12"/>
      <c r="H340" s="14"/>
      <c r="I340" s="15"/>
      <c r="K340" s="16"/>
      <c r="L340" s="16"/>
      <c r="P340" s="16"/>
      <c r="Q340" s="16"/>
      <c r="R340" s="16"/>
    </row>
    <row r="341">
      <c r="A341" s="12"/>
      <c r="B341" s="12"/>
      <c r="F341" s="12"/>
      <c r="H341" s="14"/>
      <c r="I341" s="15"/>
      <c r="K341" s="16"/>
      <c r="L341" s="16"/>
      <c r="P341" s="16"/>
      <c r="Q341" s="16"/>
      <c r="R341" s="16"/>
    </row>
    <row r="342">
      <c r="A342" s="12"/>
      <c r="B342" s="12"/>
      <c r="F342" s="12"/>
      <c r="H342" s="14"/>
      <c r="I342" s="15"/>
      <c r="K342" s="16"/>
      <c r="L342" s="16"/>
      <c r="P342" s="16"/>
      <c r="Q342" s="16"/>
      <c r="R342" s="16"/>
    </row>
    <row r="343">
      <c r="A343" s="12"/>
      <c r="B343" s="12"/>
      <c r="F343" s="12"/>
      <c r="H343" s="14"/>
      <c r="I343" s="15"/>
      <c r="K343" s="16"/>
      <c r="L343" s="16"/>
      <c r="P343" s="16"/>
      <c r="Q343" s="16"/>
      <c r="R343" s="16"/>
    </row>
    <row r="344">
      <c r="A344" s="12"/>
      <c r="B344" s="12"/>
      <c r="F344" s="12"/>
      <c r="H344" s="14"/>
      <c r="I344" s="15"/>
      <c r="K344" s="16"/>
      <c r="L344" s="16"/>
      <c r="P344" s="16"/>
      <c r="Q344" s="16"/>
      <c r="R344" s="16"/>
    </row>
    <row r="345">
      <c r="A345" s="12"/>
      <c r="B345" s="12"/>
      <c r="F345" s="12"/>
      <c r="H345" s="14"/>
      <c r="I345" s="15"/>
      <c r="K345" s="16"/>
      <c r="L345" s="16"/>
      <c r="P345" s="16"/>
      <c r="Q345" s="16"/>
      <c r="R345" s="16"/>
    </row>
    <row r="346">
      <c r="A346" s="12"/>
      <c r="B346" s="12"/>
      <c r="F346" s="12"/>
      <c r="H346" s="14"/>
      <c r="I346" s="15"/>
      <c r="K346" s="16"/>
      <c r="L346" s="16"/>
      <c r="P346" s="16"/>
      <c r="Q346" s="16"/>
      <c r="R346" s="16"/>
    </row>
    <row r="347">
      <c r="A347" s="12"/>
      <c r="B347" s="12"/>
      <c r="F347" s="12"/>
      <c r="H347" s="14"/>
      <c r="I347" s="15"/>
      <c r="K347" s="16"/>
      <c r="L347" s="16"/>
      <c r="P347" s="16"/>
      <c r="Q347" s="16"/>
      <c r="R347" s="16"/>
    </row>
    <row r="348">
      <c r="A348" s="12"/>
      <c r="B348" s="12"/>
      <c r="F348" s="12"/>
      <c r="H348" s="14"/>
      <c r="I348" s="15"/>
      <c r="K348" s="16"/>
      <c r="L348" s="16"/>
      <c r="P348" s="16"/>
      <c r="Q348" s="16"/>
      <c r="R348" s="16"/>
    </row>
    <row r="349">
      <c r="A349" s="12"/>
      <c r="B349" s="12"/>
      <c r="F349" s="12"/>
      <c r="H349" s="14"/>
      <c r="I349" s="15"/>
      <c r="K349" s="16"/>
      <c r="L349" s="16"/>
      <c r="P349" s="16"/>
      <c r="Q349" s="16"/>
      <c r="R349" s="16"/>
    </row>
    <row r="350">
      <c r="A350" s="12"/>
      <c r="B350" s="12"/>
      <c r="F350" s="12"/>
      <c r="H350" s="14"/>
      <c r="I350" s="15"/>
      <c r="K350" s="16"/>
      <c r="L350" s="16"/>
      <c r="P350" s="16"/>
      <c r="Q350" s="16"/>
      <c r="R350" s="16"/>
    </row>
    <row r="351">
      <c r="A351" s="12"/>
      <c r="B351" s="12"/>
      <c r="F351" s="12"/>
      <c r="H351" s="14"/>
      <c r="I351" s="15"/>
      <c r="K351" s="16"/>
      <c r="L351" s="16"/>
      <c r="P351" s="16"/>
      <c r="Q351" s="16"/>
      <c r="R351" s="16"/>
    </row>
    <row r="352">
      <c r="A352" s="12"/>
      <c r="B352" s="12"/>
      <c r="F352" s="12"/>
      <c r="H352" s="14"/>
      <c r="I352" s="15"/>
      <c r="K352" s="16"/>
      <c r="L352" s="16"/>
      <c r="P352" s="16"/>
      <c r="Q352" s="16"/>
      <c r="R352" s="16"/>
    </row>
    <row r="353">
      <c r="A353" s="12"/>
      <c r="B353" s="12"/>
      <c r="F353" s="12"/>
      <c r="H353" s="14"/>
      <c r="I353" s="15"/>
      <c r="K353" s="16"/>
      <c r="L353" s="16"/>
      <c r="P353" s="16"/>
      <c r="Q353" s="16"/>
      <c r="R353" s="16"/>
    </row>
    <row r="354">
      <c r="A354" s="12"/>
      <c r="B354" s="12"/>
      <c r="F354" s="12"/>
      <c r="H354" s="14"/>
      <c r="I354" s="15"/>
      <c r="K354" s="16"/>
      <c r="L354" s="16"/>
      <c r="P354" s="16"/>
      <c r="Q354" s="16"/>
      <c r="R354" s="16"/>
    </row>
    <row r="355">
      <c r="A355" s="12"/>
      <c r="B355" s="12"/>
      <c r="F355" s="12"/>
      <c r="H355" s="14"/>
      <c r="I355" s="15"/>
      <c r="K355" s="16"/>
      <c r="L355" s="16"/>
      <c r="P355" s="16"/>
      <c r="Q355" s="16"/>
      <c r="R355" s="16"/>
    </row>
    <row r="356">
      <c r="A356" s="12"/>
      <c r="B356" s="12"/>
      <c r="F356" s="12"/>
      <c r="H356" s="14"/>
      <c r="I356" s="15"/>
      <c r="K356" s="16"/>
      <c r="L356" s="16"/>
      <c r="P356" s="16"/>
      <c r="Q356" s="16"/>
      <c r="R356" s="16"/>
    </row>
    <row r="357">
      <c r="A357" s="12"/>
      <c r="B357" s="12"/>
      <c r="F357" s="12"/>
      <c r="H357" s="14"/>
      <c r="I357" s="15"/>
      <c r="K357" s="16"/>
      <c r="L357" s="16"/>
      <c r="P357" s="16"/>
      <c r="Q357" s="16"/>
      <c r="R357" s="16"/>
    </row>
    <row r="358">
      <c r="A358" s="12"/>
      <c r="B358" s="12"/>
      <c r="F358" s="12"/>
      <c r="H358" s="14"/>
      <c r="I358" s="15"/>
      <c r="K358" s="16"/>
      <c r="L358" s="16"/>
      <c r="P358" s="16"/>
      <c r="Q358" s="16"/>
      <c r="R358" s="16"/>
    </row>
    <row r="359">
      <c r="A359" s="12"/>
      <c r="B359" s="12"/>
      <c r="F359" s="12"/>
      <c r="H359" s="14"/>
      <c r="I359" s="15"/>
      <c r="K359" s="16"/>
      <c r="L359" s="16"/>
      <c r="P359" s="16"/>
      <c r="Q359" s="16"/>
      <c r="R359" s="16"/>
    </row>
    <row r="360">
      <c r="A360" s="12"/>
      <c r="B360" s="12"/>
      <c r="F360" s="12"/>
      <c r="H360" s="14"/>
      <c r="I360" s="15"/>
      <c r="K360" s="16"/>
      <c r="L360" s="16"/>
      <c r="P360" s="16"/>
      <c r="Q360" s="16"/>
      <c r="R360" s="16"/>
    </row>
    <row r="361">
      <c r="A361" s="12"/>
      <c r="B361" s="12"/>
      <c r="F361" s="12"/>
      <c r="H361" s="14"/>
      <c r="I361" s="15"/>
      <c r="K361" s="16"/>
      <c r="L361" s="16"/>
      <c r="P361" s="16"/>
      <c r="Q361" s="16"/>
      <c r="R361" s="16"/>
    </row>
    <row r="362">
      <c r="A362" s="12"/>
      <c r="B362" s="12"/>
      <c r="F362" s="12"/>
      <c r="H362" s="14"/>
      <c r="I362" s="15"/>
      <c r="K362" s="16"/>
      <c r="L362" s="16"/>
      <c r="P362" s="16"/>
      <c r="Q362" s="16"/>
      <c r="R362" s="16"/>
    </row>
    <row r="363">
      <c r="A363" s="12"/>
      <c r="B363" s="12"/>
      <c r="F363" s="12"/>
      <c r="H363" s="14"/>
      <c r="I363" s="15"/>
      <c r="K363" s="16"/>
      <c r="L363" s="16"/>
      <c r="P363" s="16"/>
      <c r="Q363" s="16"/>
      <c r="R363" s="16"/>
    </row>
    <row r="364">
      <c r="A364" s="12"/>
      <c r="B364" s="12"/>
      <c r="F364" s="12"/>
      <c r="H364" s="14"/>
      <c r="I364" s="15"/>
      <c r="K364" s="16"/>
      <c r="L364" s="16"/>
      <c r="P364" s="16"/>
      <c r="Q364" s="16"/>
      <c r="R364" s="16"/>
    </row>
    <row r="365">
      <c r="A365" s="12"/>
      <c r="B365" s="12"/>
      <c r="F365" s="12"/>
      <c r="H365" s="14"/>
      <c r="I365" s="15"/>
      <c r="K365" s="16"/>
      <c r="L365" s="16"/>
      <c r="P365" s="16"/>
      <c r="Q365" s="16"/>
      <c r="R365" s="16"/>
    </row>
    <row r="366">
      <c r="A366" s="12"/>
      <c r="B366" s="12"/>
      <c r="F366" s="12"/>
      <c r="H366" s="14"/>
      <c r="I366" s="15"/>
      <c r="K366" s="16"/>
      <c r="L366" s="16"/>
      <c r="P366" s="16"/>
      <c r="Q366" s="16"/>
      <c r="R366" s="16"/>
    </row>
    <row r="367">
      <c r="A367" s="12"/>
      <c r="B367" s="12"/>
      <c r="F367" s="12"/>
      <c r="H367" s="14"/>
      <c r="I367" s="15"/>
      <c r="K367" s="16"/>
      <c r="L367" s="16"/>
      <c r="P367" s="16"/>
      <c r="Q367" s="16"/>
      <c r="R367" s="16"/>
    </row>
    <row r="368">
      <c r="A368" s="12"/>
      <c r="B368" s="12"/>
      <c r="F368" s="12"/>
      <c r="H368" s="14"/>
      <c r="I368" s="15"/>
      <c r="K368" s="16"/>
      <c r="L368" s="16"/>
      <c r="P368" s="16"/>
      <c r="Q368" s="16"/>
      <c r="R368" s="16"/>
    </row>
    <row r="369">
      <c r="A369" s="12"/>
      <c r="B369" s="12"/>
      <c r="F369" s="12"/>
      <c r="H369" s="14"/>
      <c r="I369" s="15"/>
      <c r="K369" s="16"/>
      <c r="L369" s="16"/>
      <c r="P369" s="16"/>
      <c r="Q369" s="16"/>
      <c r="R369" s="16"/>
    </row>
    <row r="370">
      <c r="A370" s="12"/>
      <c r="B370" s="12"/>
      <c r="F370" s="12"/>
      <c r="H370" s="14"/>
      <c r="I370" s="15"/>
      <c r="K370" s="16"/>
      <c r="L370" s="16"/>
      <c r="P370" s="16"/>
      <c r="Q370" s="16"/>
      <c r="R370" s="16"/>
    </row>
    <row r="371">
      <c r="A371" s="12"/>
      <c r="B371" s="12"/>
      <c r="F371" s="12"/>
      <c r="H371" s="14"/>
      <c r="I371" s="15"/>
      <c r="K371" s="16"/>
      <c r="L371" s="16"/>
      <c r="P371" s="16"/>
      <c r="Q371" s="16"/>
      <c r="R371" s="16"/>
    </row>
    <row r="372">
      <c r="A372" s="12"/>
      <c r="B372" s="12"/>
      <c r="F372" s="12"/>
      <c r="H372" s="14"/>
      <c r="I372" s="15"/>
      <c r="K372" s="16"/>
      <c r="L372" s="16"/>
      <c r="P372" s="16"/>
      <c r="Q372" s="16"/>
      <c r="R372" s="16"/>
    </row>
    <row r="373">
      <c r="A373" s="12"/>
      <c r="B373" s="12"/>
      <c r="F373" s="12"/>
      <c r="H373" s="14"/>
      <c r="I373" s="15"/>
      <c r="K373" s="16"/>
      <c r="L373" s="16"/>
      <c r="P373" s="16"/>
      <c r="Q373" s="16"/>
      <c r="R373" s="16"/>
    </row>
    <row r="374">
      <c r="A374" s="12"/>
      <c r="B374" s="12"/>
      <c r="F374" s="12"/>
      <c r="H374" s="14"/>
      <c r="I374" s="15"/>
      <c r="K374" s="16"/>
      <c r="L374" s="16"/>
      <c r="P374" s="16"/>
      <c r="Q374" s="16"/>
      <c r="R374" s="16"/>
    </row>
    <row r="375">
      <c r="A375" s="12"/>
      <c r="B375" s="12"/>
      <c r="F375" s="12"/>
      <c r="H375" s="14"/>
      <c r="I375" s="15"/>
      <c r="K375" s="16"/>
      <c r="L375" s="16"/>
      <c r="P375" s="16"/>
      <c r="Q375" s="16"/>
      <c r="R375" s="16"/>
    </row>
    <row r="376">
      <c r="A376" s="12"/>
      <c r="B376" s="12"/>
      <c r="F376" s="12"/>
      <c r="H376" s="14"/>
      <c r="I376" s="15"/>
      <c r="K376" s="16"/>
      <c r="L376" s="16"/>
      <c r="P376" s="16"/>
      <c r="Q376" s="16"/>
      <c r="R376" s="16"/>
    </row>
    <row r="377">
      <c r="A377" s="12"/>
      <c r="B377" s="12"/>
      <c r="F377" s="12"/>
      <c r="H377" s="14"/>
      <c r="I377" s="15"/>
      <c r="K377" s="16"/>
      <c r="L377" s="16"/>
      <c r="P377" s="16"/>
      <c r="Q377" s="16"/>
      <c r="R377" s="16"/>
    </row>
    <row r="378">
      <c r="A378" s="12"/>
      <c r="B378" s="12"/>
      <c r="F378" s="12"/>
      <c r="H378" s="14"/>
      <c r="I378" s="15"/>
      <c r="K378" s="16"/>
      <c r="L378" s="16"/>
      <c r="P378" s="16"/>
      <c r="Q378" s="16"/>
      <c r="R378" s="16"/>
    </row>
    <row r="379">
      <c r="A379" s="12"/>
      <c r="B379" s="12"/>
      <c r="F379" s="12"/>
      <c r="H379" s="14"/>
      <c r="I379" s="15"/>
      <c r="K379" s="16"/>
      <c r="L379" s="16"/>
      <c r="P379" s="16"/>
      <c r="Q379" s="16"/>
      <c r="R379" s="16"/>
    </row>
    <row r="380">
      <c r="A380" s="12"/>
      <c r="B380" s="12"/>
      <c r="F380" s="12"/>
      <c r="H380" s="14"/>
      <c r="I380" s="15"/>
      <c r="K380" s="16"/>
      <c r="L380" s="16"/>
      <c r="P380" s="16"/>
      <c r="Q380" s="16"/>
      <c r="R380" s="16"/>
    </row>
    <row r="381">
      <c r="A381" s="12"/>
      <c r="B381" s="12"/>
      <c r="F381" s="12"/>
      <c r="H381" s="14"/>
      <c r="I381" s="15"/>
      <c r="K381" s="16"/>
      <c r="L381" s="16"/>
      <c r="P381" s="16"/>
      <c r="Q381" s="16"/>
      <c r="R381" s="16"/>
    </row>
    <row r="382">
      <c r="A382" s="12"/>
      <c r="B382" s="12"/>
      <c r="F382" s="12"/>
      <c r="H382" s="14"/>
      <c r="I382" s="15"/>
      <c r="K382" s="16"/>
      <c r="L382" s="16"/>
      <c r="P382" s="16"/>
      <c r="Q382" s="16"/>
      <c r="R382" s="16"/>
    </row>
    <row r="383">
      <c r="A383" s="12"/>
      <c r="B383" s="12"/>
      <c r="F383" s="12"/>
      <c r="H383" s="14"/>
      <c r="I383" s="15"/>
      <c r="K383" s="16"/>
      <c r="L383" s="16"/>
      <c r="P383" s="16"/>
      <c r="Q383" s="16"/>
      <c r="R383" s="16"/>
    </row>
    <row r="384">
      <c r="A384" s="12"/>
      <c r="B384" s="12"/>
      <c r="F384" s="12"/>
      <c r="H384" s="14"/>
      <c r="I384" s="15"/>
      <c r="K384" s="16"/>
      <c r="L384" s="16"/>
      <c r="P384" s="16"/>
      <c r="Q384" s="16"/>
      <c r="R384" s="16"/>
    </row>
    <row r="385">
      <c r="A385" s="12"/>
      <c r="B385" s="12"/>
      <c r="F385" s="12"/>
      <c r="H385" s="14"/>
      <c r="I385" s="15"/>
      <c r="K385" s="16"/>
      <c r="L385" s="16"/>
      <c r="P385" s="16"/>
      <c r="Q385" s="16"/>
      <c r="R385" s="16"/>
    </row>
    <row r="386">
      <c r="A386" s="12"/>
      <c r="B386" s="12"/>
      <c r="F386" s="12"/>
      <c r="H386" s="14"/>
      <c r="I386" s="15"/>
      <c r="K386" s="16"/>
      <c r="L386" s="16"/>
      <c r="P386" s="16"/>
      <c r="Q386" s="16"/>
      <c r="R386" s="16"/>
    </row>
    <row r="387">
      <c r="A387" s="12"/>
      <c r="B387" s="12"/>
      <c r="F387" s="12"/>
      <c r="H387" s="14"/>
      <c r="I387" s="15"/>
      <c r="K387" s="16"/>
      <c r="L387" s="16"/>
      <c r="P387" s="16"/>
      <c r="Q387" s="16"/>
      <c r="R387" s="16"/>
    </row>
    <row r="388">
      <c r="A388" s="12"/>
      <c r="B388" s="12"/>
      <c r="F388" s="12"/>
      <c r="H388" s="14"/>
      <c r="I388" s="15"/>
      <c r="K388" s="16"/>
      <c r="L388" s="16"/>
      <c r="P388" s="16"/>
      <c r="Q388" s="16"/>
      <c r="R388" s="16"/>
    </row>
    <row r="389">
      <c r="A389" s="12"/>
      <c r="B389" s="12"/>
      <c r="F389" s="12"/>
      <c r="H389" s="14"/>
      <c r="I389" s="15"/>
      <c r="K389" s="16"/>
      <c r="L389" s="16"/>
      <c r="P389" s="16"/>
      <c r="Q389" s="16"/>
      <c r="R389" s="16"/>
    </row>
    <row r="390">
      <c r="A390" s="12"/>
      <c r="B390" s="12"/>
      <c r="F390" s="12"/>
      <c r="H390" s="14"/>
      <c r="I390" s="15"/>
      <c r="K390" s="16"/>
      <c r="L390" s="16"/>
      <c r="P390" s="16"/>
      <c r="Q390" s="16"/>
      <c r="R390" s="16"/>
    </row>
    <row r="391">
      <c r="A391" s="12"/>
      <c r="B391" s="12"/>
      <c r="F391" s="12"/>
      <c r="H391" s="14"/>
      <c r="I391" s="15"/>
      <c r="K391" s="16"/>
      <c r="L391" s="16"/>
      <c r="P391" s="16"/>
      <c r="Q391" s="16"/>
      <c r="R391" s="16"/>
    </row>
    <row r="392">
      <c r="A392" s="12"/>
      <c r="B392" s="12"/>
      <c r="F392" s="12"/>
      <c r="H392" s="14"/>
      <c r="I392" s="15"/>
      <c r="K392" s="16"/>
      <c r="L392" s="16"/>
      <c r="P392" s="16"/>
      <c r="Q392" s="16"/>
      <c r="R392" s="16"/>
    </row>
    <row r="393">
      <c r="A393" s="12"/>
      <c r="B393" s="12"/>
      <c r="F393" s="12"/>
      <c r="H393" s="14"/>
      <c r="I393" s="15"/>
      <c r="K393" s="16"/>
      <c r="L393" s="16"/>
      <c r="P393" s="16"/>
      <c r="Q393" s="16"/>
      <c r="R393" s="16"/>
    </row>
    <row r="394">
      <c r="A394" s="12"/>
      <c r="B394" s="12"/>
      <c r="F394" s="12"/>
      <c r="H394" s="14"/>
      <c r="I394" s="15"/>
      <c r="K394" s="16"/>
      <c r="L394" s="16"/>
      <c r="P394" s="16"/>
      <c r="Q394" s="16"/>
      <c r="R394" s="16"/>
    </row>
    <row r="395">
      <c r="A395" s="12"/>
      <c r="B395" s="12"/>
      <c r="F395" s="12"/>
      <c r="H395" s="14"/>
      <c r="I395" s="15"/>
      <c r="K395" s="16"/>
      <c r="L395" s="16"/>
      <c r="P395" s="16"/>
      <c r="Q395" s="16"/>
      <c r="R395" s="16"/>
    </row>
    <row r="396">
      <c r="A396" s="12"/>
      <c r="B396" s="12"/>
      <c r="F396" s="12"/>
      <c r="H396" s="14"/>
      <c r="I396" s="15"/>
      <c r="K396" s="16"/>
      <c r="L396" s="16"/>
      <c r="P396" s="16"/>
      <c r="Q396" s="16"/>
      <c r="R396" s="16"/>
    </row>
    <row r="397">
      <c r="A397" s="12"/>
      <c r="B397" s="12"/>
      <c r="F397" s="12"/>
      <c r="H397" s="14"/>
      <c r="I397" s="15"/>
      <c r="K397" s="16"/>
      <c r="L397" s="16"/>
      <c r="P397" s="16"/>
      <c r="Q397" s="16"/>
      <c r="R397" s="16"/>
    </row>
    <row r="398">
      <c r="A398" s="12"/>
      <c r="B398" s="12"/>
      <c r="F398" s="12"/>
      <c r="H398" s="14"/>
      <c r="I398" s="15"/>
      <c r="K398" s="16"/>
      <c r="L398" s="16"/>
      <c r="P398" s="16"/>
      <c r="Q398" s="16"/>
      <c r="R398" s="16"/>
    </row>
    <row r="399">
      <c r="A399" s="12"/>
      <c r="B399" s="12"/>
      <c r="F399" s="12"/>
      <c r="H399" s="14"/>
      <c r="I399" s="15"/>
      <c r="K399" s="16"/>
      <c r="L399" s="16"/>
      <c r="P399" s="16"/>
      <c r="Q399" s="16"/>
      <c r="R399" s="16"/>
    </row>
    <row r="400">
      <c r="A400" s="12"/>
      <c r="B400" s="12"/>
      <c r="F400" s="12"/>
      <c r="H400" s="14"/>
      <c r="I400" s="15"/>
      <c r="K400" s="16"/>
      <c r="L400" s="16"/>
      <c r="P400" s="16"/>
      <c r="Q400" s="16"/>
      <c r="R400" s="16"/>
    </row>
    <row r="401">
      <c r="A401" s="12"/>
      <c r="B401" s="12"/>
      <c r="F401" s="12"/>
      <c r="H401" s="14"/>
      <c r="I401" s="15"/>
      <c r="K401" s="16"/>
      <c r="L401" s="16"/>
      <c r="P401" s="16"/>
      <c r="Q401" s="16"/>
      <c r="R401" s="16"/>
    </row>
    <row r="402">
      <c r="A402" s="12"/>
      <c r="B402" s="12"/>
      <c r="F402" s="12"/>
      <c r="H402" s="14"/>
      <c r="I402" s="15"/>
      <c r="K402" s="16"/>
      <c r="L402" s="16"/>
      <c r="P402" s="16"/>
      <c r="Q402" s="16"/>
      <c r="R402" s="16"/>
    </row>
    <row r="403">
      <c r="A403" s="12"/>
      <c r="B403" s="12"/>
      <c r="F403" s="12"/>
      <c r="H403" s="14"/>
      <c r="I403" s="15"/>
      <c r="K403" s="16"/>
      <c r="L403" s="16"/>
      <c r="P403" s="16"/>
      <c r="Q403" s="16"/>
      <c r="R403" s="16"/>
    </row>
    <row r="404">
      <c r="A404" s="12"/>
      <c r="B404" s="12"/>
      <c r="F404" s="12"/>
      <c r="H404" s="14"/>
      <c r="I404" s="15"/>
      <c r="K404" s="16"/>
      <c r="L404" s="16"/>
      <c r="P404" s="16"/>
      <c r="Q404" s="16"/>
      <c r="R404" s="16"/>
    </row>
    <row r="405">
      <c r="A405" s="12"/>
      <c r="B405" s="12"/>
      <c r="F405" s="12"/>
      <c r="H405" s="14"/>
      <c r="I405" s="15"/>
      <c r="K405" s="16"/>
      <c r="L405" s="16"/>
      <c r="P405" s="16"/>
      <c r="Q405" s="16"/>
      <c r="R405" s="16"/>
    </row>
    <row r="406">
      <c r="A406" s="12"/>
      <c r="B406" s="12"/>
      <c r="F406" s="12"/>
      <c r="H406" s="14"/>
      <c r="I406" s="15"/>
      <c r="K406" s="16"/>
      <c r="L406" s="16"/>
      <c r="P406" s="16"/>
      <c r="Q406" s="16"/>
      <c r="R406" s="16"/>
    </row>
    <row r="407">
      <c r="A407" s="12"/>
      <c r="B407" s="12"/>
      <c r="F407" s="12"/>
      <c r="H407" s="14"/>
      <c r="I407" s="15"/>
      <c r="K407" s="16"/>
      <c r="L407" s="16"/>
      <c r="P407" s="16"/>
      <c r="Q407" s="16"/>
      <c r="R407" s="16"/>
    </row>
    <row r="408">
      <c r="A408" s="12"/>
      <c r="B408" s="12"/>
      <c r="F408" s="12"/>
      <c r="H408" s="14"/>
      <c r="I408" s="15"/>
      <c r="K408" s="16"/>
      <c r="L408" s="16"/>
      <c r="P408" s="16"/>
      <c r="Q408" s="16"/>
      <c r="R408" s="16"/>
    </row>
    <row r="409">
      <c r="A409" s="12"/>
      <c r="B409" s="12"/>
      <c r="F409" s="12"/>
      <c r="H409" s="14"/>
      <c r="I409" s="15"/>
      <c r="K409" s="16"/>
      <c r="L409" s="16"/>
      <c r="P409" s="16"/>
      <c r="Q409" s="16"/>
      <c r="R409" s="16"/>
    </row>
    <row r="410">
      <c r="A410" s="12"/>
      <c r="B410" s="12"/>
      <c r="F410" s="12"/>
      <c r="H410" s="14"/>
      <c r="I410" s="15"/>
      <c r="K410" s="16"/>
      <c r="L410" s="16"/>
      <c r="P410" s="16"/>
      <c r="Q410" s="16"/>
      <c r="R410" s="16"/>
    </row>
    <row r="411">
      <c r="A411" s="12"/>
      <c r="B411" s="12"/>
      <c r="F411" s="12"/>
      <c r="H411" s="14"/>
      <c r="I411" s="15"/>
      <c r="K411" s="16"/>
      <c r="L411" s="16"/>
      <c r="P411" s="16"/>
      <c r="Q411" s="16"/>
      <c r="R411" s="16"/>
    </row>
    <row r="412">
      <c r="A412" s="12"/>
      <c r="B412" s="12"/>
      <c r="F412" s="12"/>
      <c r="H412" s="14"/>
      <c r="I412" s="15"/>
      <c r="K412" s="16"/>
      <c r="L412" s="16"/>
      <c r="P412" s="16"/>
      <c r="Q412" s="16"/>
      <c r="R412" s="16"/>
    </row>
    <row r="413">
      <c r="A413" s="12"/>
      <c r="B413" s="12"/>
      <c r="F413" s="12"/>
      <c r="H413" s="14"/>
      <c r="I413" s="15"/>
      <c r="K413" s="16"/>
      <c r="L413" s="16"/>
      <c r="P413" s="16"/>
      <c r="Q413" s="16"/>
      <c r="R413" s="16"/>
    </row>
    <row r="414">
      <c r="A414" s="12"/>
      <c r="B414" s="12"/>
      <c r="F414" s="12"/>
      <c r="H414" s="14"/>
      <c r="I414" s="15"/>
      <c r="K414" s="16"/>
      <c r="L414" s="16"/>
      <c r="P414" s="16"/>
      <c r="Q414" s="16"/>
      <c r="R414" s="16"/>
    </row>
    <row r="415">
      <c r="A415" s="12"/>
      <c r="B415" s="12"/>
      <c r="F415" s="12"/>
      <c r="H415" s="14"/>
      <c r="I415" s="15"/>
      <c r="K415" s="16"/>
      <c r="L415" s="16"/>
      <c r="P415" s="16"/>
      <c r="Q415" s="16"/>
      <c r="R415" s="16"/>
    </row>
    <row r="416">
      <c r="A416" s="12"/>
      <c r="B416" s="12"/>
      <c r="F416" s="12"/>
      <c r="H416" s="14"/>
      <c r="I416" s="15"/>
      <c r="K416" s="16"/>
      <c r="L416" s="16"/>
      <c r="P416" s="16"/>
      <c r="Q416" s="16"/>
      <c r="R416" s="16"/>
    </row>
    <row r="417">
      <c r="A417" s="12"/>
      <c r="B417" s="12"/>
      <c r="F417" s="12"/>
      <c r="H417" s="14"/>
      <c r="I417" s="15"/>
      <c r="K417" s="16"/>
      <c r="L417" s="16"/>
      <c r="P417" s="16"/>
      <c r="Q417" s="16"/>
      <c r="R417" s="16"/>
    </row>
    <row r="418">
      <c r="A418" s="12"/>
      <c r="B418" s="12"/>
      <c r="F418" s="12"/>
      <c r="H418" s="14"/>
      <c r="I418" s="15"/>
      <c r="K418" s="16"/>
      <c r="L418" s="16"/>
      <c r="P418" s="16"/>
      <c r="Q418" s="16"/>
      <c r="R418" s="16"/>
    </row>
    <row r="419">
      <c r="A419" s="12"/>
      <c r="B419" s="12"/>
      <c r="F419" s="12"/>
      <c r="H419" s="14"/>
      <c r="I419" s="15"/>
      <c r="K419" s="16"/>
      <c r="L419" s="16"/>
      <c r="P419" s="16"/>
      <c r="Q419" s="16"/>
      <c r="R419" s="16"/>
    </row>
    <row r="420">
      <c r="A420" s="12"/>
      <c r="B420" s="12"/>
      <c r="F420" s="12"/>
      <c r="H420" s="14"/>
      <c r="I420" s="15"/>
      <c r="K420" s="16"/>
      <c r="L420" s="16"/>
      <c r="P420" s="16"/>
      <c r="Q420" s="16"/>
      <c r="R420" s="16"/>
    </row>
    <row r="421">
      <c r="A421" s="12"/>
      <c r="B421" s="12"/>
      <c r="F421" s="12"/>
      <c r="H421" s="14"/>
      <c r="I421" s="15"/>
      <c r="K421" s="16"/>
      <c r="L421" s="16"/>
      <c r="P421" s="16"/>
      <c r="Q421" s="16"/>
      <c r="R421" s="16"/>
    </row>
    <row r="422">
      <c r="A422" s="12"/>
      <c r="B422" s="12"/>
      <c r="F422" s="12"/>
      <c r="H422" s="14"/>
      <c r="I422" s="15"/>
      <c r="K422" s="16"/>
      <c r="L422" s="16"/>
      <c r="P422" s="16"/>
      <c r="Q422" s="16"/>
      <c r="R422" s="16"/>
    </row>
    <row r="423">
      <c r="A423" s="12"/>
      <c r="B423" s="12"/>
      <c r="F423" s="12"/>
      <c r="H423" s="14"/>
      <c r="I423" s="15"/>
      <c r="K423" s="16"/>
      <c r="L423" s="16"/>
      <c r="P423" s="16"/>
      <c r="Q423" s="16"/>
      <c r="R423" s="16"/>
    </row>
    <row r="424">
      <c r="A424" s="12"/>
      <c r="B424" s="12"/>
      <c r="F424" s="12"/>
      <c r="H424" s="14"/>
      <c r="I424" s="15"/>
      <c r="K424" s="16"/>
      <c r="L424" s="16"/>
      <c r="P424" s="16"/>
      <c r="Q424" s="16"/>
      <c r="R424" s="16"/>
    </row>
    <row r="425">
      <c r="A425" s="12"/>
      <c r="B425" s="12"/>
      <c r="F425" s="12"/>
      <c r="H425" s="14"/>
      <c r="I425" s="15"/>
      <c r="K425" s="16"/>
      <c r="L425" s="16"/>
      <c r="P425" s="16"/>
      <c r="Q425" s="16"/>
      <c r="R425" s="16"/>
    </row>
    <row r="426">
      <c r="A426" s="12"/>
      <c r="B426" s="12"/>
      <c r="F426" s="12"/>
      <c r="H426" s="14"/>
      <c r="I426" s="15"/>
      <c r="K426" s="16"/>
      <c r="L426" s="16"/>
      <c r="P426" s="16"/>
      <c r="Q426" s="16"/>
      <c r="R426" s="16"/>
    </row>
    <row r="427">
      <c r="A427" s="12"/>
      <c r="B427" s="12"/>
      <c r="F427" s="12"/>
      <c r="H427" s="14"/>
      <c r="I427" s="15"/>
      <c r="K427" s="16"/>
      <c r="L427" s="16"/>
      <c r="P427" s="16"/>
      <c r="Q427" s="16"/>
      <c r="R427" s="16"/>
    </row>
    <row r="428">
      <c r="A428" s="12"/>
      <c r="B428" s="12"/>
      <c r="F428" s="12"/>
      <c r="H428" s="14"/>
      <c r="I428" s="15"/>
      <c r="K428" s="16"/>
      <c r="L428" s="16"/>
      <c r="P428" s="16"/>
      <c r="Q428" s="16"/>
      <c r="R428" s="16"/>
    </row>
    <row r="429">
      <c r="A429" s="12"/>
      <c r="B429" s="12"/>
      <c r="F429" s="12"/>
      <c r="H429" s="14"/>
      <c r="I429" s="15"/>
      <c r="K429" s="16"/>
      <c r="L429" s="16"/>
      <c r="P429" s="16"/>
      <c r="Q429" s="16"/>
      <c r="R429" s="16"/>
    </row>
    <row r="430">
      <c r="A430" s="12"/>
      <c r="B430" s="12"/>
      <c r="F430" s="12"/>
      <c r="H430" s="14"/>
      <c r="I430" s="15"/>
      <c r="K430" s="16"/>
      <c r="L430" s="16"/>
      <c r="P430" s="16"/>
      <c r="Q430" s="16"/>
      <c r="R430" s="16"/>
    </row>
    <row r="431">
      <c r="A431" s="12"/>
      <c r="B431" s="12"/>
      <c r="F431" s="12"/>
      <c r="H431" s="14"/>
      <c r="I431" s="15"/>
      <c r="K431" s="16"/>
      <c r="L431" s="16"/>
      <c r="P431" s="16"/>
      <c r="Q431" s="16"/>
      <c r="R431" s="16"/>
    </row>
    <row r="432">
      <c r="A432" s="12"/>
      <c r="B432" s="12"/>
      <c r="F432" s="12"/>
      <c r="H432" s="14"/>
      <c r="I432" s="15"/>
      <c r="K432" s="16"/>
      <c r="L432" s="16"/>
      <c r="P432" s="16"/>
      <c r="Q432" s="16"/>
      <c r="R432" s="16"/>
    </row>
    <row r="433">
      <c r="A433" s="12"/>
      <c r="B433" s="12"/>
      <c r="F433" s="12"/>
      <c r="H433" s="14"/>
      <c r="I433" s="15"/>
      <c r="K433" s="16"/>
      <c r="L433" s="16"/>
      <c r="P433" s="16"/>
      <c r="Q433" s="16"/>
      <c r="R433" s="16"/>
    </row>
    <row r="434">
      <c r="A434" s="12"/>
      <c r="B434" s="12"/>
      <c r="F434" s="12"/>
      <c r="H434" s="14"/>
      <c r="I434" s="15"/>
      <c r="K434" s="16"/>
      <c r="L434" s="16"/>
      <c r="P434" s="16"/>
      <c r="Q434" s="16"/>
      <c r="R434" s="16"/>
    </row>
    <row r="435">
      <c r="A435" s="12"/>
      <c r="B435" s="12"/>
      <c r="F435" s="12"/>
      <c r="H435" s="14"/>
      <c r="I435" s="15"/>
      <c r="K435" s="16"/>
      <c r="L435" s="16"/>
      <c r="P435" s="16"/>
      <c r="Q435" s="16"/>
      <c r="R435" s="16"/>
    </row>
    <row r="436">
      <c r="A436" s="12"/>
      <c r="B436" s="12"/>
      <c r="F436" s="12"/>
      <c r="H436" s="14"/>
      <c r="I436" s="15"/>
      <c r="K436" s="16"/>
      <c r="L436" s="16"/>
      <c r="P436" s="16"/>
      <c r="Q436" s="16"/>
      <c r="R436" s="16"/>
    </row>
    <row r="437">
      <c r="A437" s="12"/>
      <c r="B437" s="12"/>
      <c r="F437" s="12"/>
      <c r="H437" s="14"/>
      <c r="I437" s="15"/>
      <c r="K437" s="16"/>
      <c r="L437" s="16"/>
      <c r="P437" s="16"/>
      <c r="Q437" s="16"/>
      <c r="R437" s="16"/>
    </row>
    <row r="438">
      <c r="A438" s="12"/>
      <c r="B438" s="12"/>
      <c r="F438" s="12"/>
      <c r="H438" s="14"/>
      <c r="I438" s="15"/>
      <c r="K438" s="16"/>
      <c r="L438" s="16"/>
      <c r="P438" s="16"/>
      <c r="Q438" s="16"/>
      <c r="R438" s="16"/>
    </row>
    <row r="439">
      <c r="A439" s="12"/>
      <c r="B439" s="12"/>
      <c r="F439" s="12"/>
      <c r="H439" s="14"/>
      <c r="I439" s="15"/>
      <c r="K439" s="16"/>
      <c r="L439" s="16"/>
      <c r="P439" s="16"/>
      <c r="Q439" s="16"/>
      <c r="R439" s="16"/>
    </row>
    <row r="440">
      <c r="A440" s="12"/>
      <c r="B440" s="12"/>
      <c r="F440" s="12"/>
      <c r="H440" s="14"/>
      <c r="I440" s="15"/>
      <c r="K440" s="16"/>
      <c r="L440" s="16"/>
      <c r="P440" s="16"/>
      <c r="Q440" s="16"/>
      <c r="R440" s="16"/>
    </row>
    <row r="441">
      <c r="A441" s="12"/>
      <c r="B441" s="12"/>
      <c r="F441" s="12"/>
      <c r="H441" s="14"/>
      <c r="I441" s="15"/>
      <c r="K441" s="16"/>
      <c r="L441" s="16"/>
      <c r="P441" s="16"/>
      <c r="Q441" s="16"/>
      <c r="R441" s="16"/>
    </row>
    <row r="442">
      <c r="A442" s="12"/>
      <c r="B442" s="12"/>
      <c r="F442" s="12"/>
      <c r="H442" s="14"/>
      <c r="I442" s="15"/>
      <c r="K442" s="16"/>
      <c r="L442" s="16"/>
      <c r="P442" s="16"/>
      <c r="Q442" s="16"/>
      <c r="R442" s="16"/>
    </row>
    <row r="443">
      <c r="A443" s="12"/>
      <c r="B443" s="12"/>
      <c r="F443" s="12"/>
      <c r="H443" s="14"/>
      <c r="I443" s="15"/>
      <c r="K443" s="16"/>
      <c r="L443" s="16"/>
      <c r="P443" s="16"/>
      <c r="Q443" s="16"/>
      <c r="R443" s="16"/>
    </row>
    <row r="444">
      <c r="A444" s="12"/>
      <c r="B444" s="12"/>
      <c r="F444" s="12"/>
      <c r="H444" s="14"/>
      <c r="I444" s="15"/>
      <c r="K444" s="16"/>
      <c r="L444" s="16"/>
      <c r="P444" s="16"/>
      <c r="Q444" s="16"/>
      <c r="R444" s="16"/>
    </row>
    <row r="445">
      <c r="A445" s="12"/>
      <c r="B445" s="12"/>
      <c r="F445" s="12"/>
      <c r="H445" s="14"/>
      <c r="I445" s="15"/>
      <c r="K445" s="16"/>
      <c r="L445" s="16"/>
      <c r="P445" s="16"/>
      <c r="Q445" s="16"/>
      <c r="R445" s="16"/>
    </row>
    <row r="446">
      <c r="A446" s="12"/>
      <c r="B446" s="12"/>
      <c r="F446" s="12"/>
      <c r="H446" s="14"/>
      <c r="I446" s="15"/>
      <c r="K446" s="16"/>
      <c r="L446" s="16"/>
      <c r="P446" s="16"/>
      <c r="Q446" s="16"/>
      <c r="R446" s="16"/>
    </row>
    <row r="447">
      <c r="A447" s="12"/>
      <c r="B447" s="12"/>
      <c r="F447" s="12"/>
      <c r="H447" s="14"/>
      <c r="I447" s="15"/>
      <c r="K447" s="16"/>
      <c r="L447" s="16"/>
      <c r="P447" s="16"/>
      <c r="Q447" s="16"/>
      <c r="R447" s="16"/>
    </row>
    <row r="448">
      <c r="A448" s="12"/>
      <c r="B448" s="12"/>
      <c r="F448" s="12"/>
      <c r="H448" s="14"/>
      <c r="I448" s="15"/>
      <c r="K448" s="16"/>
      <c r="L448" s="16"/>
      <c r="P448" s="16"/>
      <c r="Q448" s="16"/>
      <c r="R448" s="16"/>
    </row>
    <row r="449">
      <c r="A449" s="12"/>
      <c r="B449" s="12"/>
      <c r="F449" s="12"/>
      <c r="H449" s="14"/>
      <c r="I449" s="15"/>
      <c r="K449" s="16"/>
      <c r="L449" s="16"/>
      <c r="P449" s="16"/>
      <c r="Q449" s="16"/>
      <c r="R449" s="16"/>
    </row>
    <row r="450">
      <c r="A450" s="12"/>
      <c r="B450" s="12"/>
      <c r="F450" s="12"/>
      <c r="H450" s="14"/>
      <c r="I450" s="15"/>
      <c r="K450" s="16"/>
      <c r="L450" s="16"/>
      <c r="P450" s="16"/>
      <c r="Q450" s="16"/>
      <c r="R450" s="16"/>
    </row>
    <row r="451">
      <c r="A451" s="12"/>
      <c r="B451" s="12"/>
      <c r="F451" s="12"/>
      <c r="H451" s="14"/>
      <c r="I451" s="15"/>
      <c r="K451" s="16"/>
      <c r="L451" s="16"/>
      <c r="P451" s="16"/>
      <c r="Q451" s="16"/>
      <c r="R451" s="16"/>
    </row>
    <row r="452">
      <c r="A452" s="12"/>
      <c r="B452" s="12"/>
      <c r="F452" s="12"/>
      <c r="H452" s="14"/>
      <c r="I452" s="15"/>
      <c r="K452" s="16"/>
      <c r="L452" s="16"/>
      <c r="P452" s="16"/>
      <c r="Q452" s="16"/>
      <c r="R452" s="16"/>
    </row>
    <row r="453">
      <c r="A453" s="12"/>
      <c r="B453" s="12"/>
      <c r="F453" s="12"/>
      <c r="H453" s="14"/>
      <c r="I453" s="15"/>
      <c r="K453" s="16"/>
      <c r="L453" s="16"/>
      <c r="P453" s="16"/>
      <c r="Q453" s="16"/>
      <c r="R453" s="16"/>
    </row>
    <row r="454">
      <c r="A454" s="12"/>
      <c r="B454" s="12"/>
      <c r="F454" s="12"/>
      <c r="H454" s="14"/>
      <c r="I454" s="15"/>
      <c r="K454" s="16"/>
      <c r="L454" s="16"/>
      <c r="P454" s="16"/>
      <c r="Q454" s="16"/>
      <c r="R454" s="16"/>
    </row>
    <row r="455">
      <c r="A455" s="12"/>
      <c r="B455" s="12"/>
      <c r="F455" s="12"/>
      <c r="H455" s="14"/>
      <c r="I455" s="15"/>
      <c r="K455" s="16"/>
      <c r="L455" s="16"/>
      <c r="P455" s="16"/>
      <c r="Q455" s="16"/>
      <c r="R455" s="16"/>
    </row>
    <row r="456">
      <c r="A456" s="12"/>
      <c r="B456" s="12"/>
      <c r="F456" s="12"/>
      <c r="H456" s="14"/>
      <c r="I456" s="15"/>
      <c r="K456" s="16"/>
      <c r="L456" s="16"/>
      <c r="P456" s="16"/>
      <c r="Q456" s="16"/>
      <c r="R456" s="16"/>
    </row>
    <row r="457">
      <c r="A457" s="12"/>
      <c r="B457" s="12"/>
      <c r="F457" s="12"/>
      <c r="H457" s="14"/>
      <c r="I457" s="15"/>
      <c r="K457" s="16"/>
      <c r="L457" s="16"/>
      <c r="P457" s="16"/>
      <c r="Q457" s="16"/>
      <c r="R457" s="16"/>
    </row>
    <row r="458">
      <c r="A458" s="12"/>
      <c r="B458" s="12"/>
      <c r="F458" s="12"/>
      <c r="H458" s="14"/>
      <c r="I458" s="15"/>
      <c r="K458" s="16"/>
      <c r="L458" s="16"/>
      <c r="P458" s="16"/>
      <c r="Q458" s="16"/>
      <c r="R458" s="16"/>
    </row>
    <row r="459">
      <c r="A459" s="12"/>
      <c r="B459" s="12"/>
      <c r="F459" s="12"/>
      <c r="H459" s="14"/>
      <c r="I459" s="15"/>
      <c r="K459" s="16"/>
      <c r="L459" s="16"/>
      <c r="P459" s="16"/>
      <c r="Q459" s="16"/>
      <c r="R459" s="16"/>
    </row>
    <row r="460">
      <c r="A460" s="12"/>
      <c r="B460" s="12"/>
      <c r="F460" s="12"/>
      <c r="H460" s="14"/>
      <c r="I460" s="15"/>
      <c r="K460" s="16"/>
      <c r="L460" s="16"/>
      <c r="P460" s="16"/>
      <c r="Q460" s="16"/>
      <c r="R460" s="16"/>
    </row>
    <row r="461">
      <c r="A461" s="12"/>
      <c r="B461" s="12"/>
      <c r="F461" s="12"/>
      <c r="H461" s="14"/>
      <c r="I461" s="15"/>
      <c r="K461" s="16"/>
      <c r="L461" s="16"/>
      <c r="P461" s="16"/>
      <c r="Q461" s="16"/>
      <c r="R461" s="16"/>
    </row>
    <row r="462">
      <c r="A462" s="12"/>
      <c r="B462" s="12"/>
      <c r="F462" s="12"/>
      <c r="H462" s="14"/>
      <c r="I462" s="15"/>
      <c r="K462" s="16"/>
      <c r="L462" s="16"/>
      <c r="P462" s="16"/>
      <c r="Q462" s="16"/>
      <c r="R462" s="16"/>
    </row>
    <row r="463">
      <c r="A463" s="12"/>
      <c r="B463" s="12"/>
      <c r="F463" s="12"/>
      <c r="H463" s="14"/>
      <c r="I463" s="15"/>
      <c r="K463" s="16"/>
      <c r="L463" s="16"/>
      <c r="P463" s="16"/>
      <c r="Q463" s="16"/>
      <c r="R463" s="16"/>
    </row>
    <row r="464">
      <c r="A464" s="12"/>
      <c r="B464" s="12"/>
      <c r="F464" s="12"/>
      <c r="H464" s="14"/>
      <c r="I464" s="15"/>
      <c r="K464" s="16"/>
      <c r="L464" s="16"/>
      <c r="P464" s="16"/>
      <c r="Q464" s="16"/>
      <c r="R464" s="16"/>
    </row>
    <row r="465">
      <c r="A465" s="12"/>
      <c r="B465" s="12"/>
      <c r="F465" s="12"/>
      <c r="H465" s="14"/>
      <c r="I465" s="15"/>
      <c r="K465" s="16"/>
      <c r="L465" s="16"/>
      <c r="P465" s="16"/>
      <c r="Q465" s="16"/>
      <c r="R465" s="16"/>
    </row>
    <row r="466">
      <c r="A466" s="12"/>
      <c r="B466" s="12"/>
      <c r="F466" s="12"/>
      <c r="H466" s="14"/>
      <c r="I466" s="15"/>
      <c r="K466" s="16"/>
      <c r="L466" s="16"/>
      <c r="P466" s="16"/>
      <c r="Q466" s="16"/>
      <c r="R466" s="16"/>
    </row>
    <row r="467">
      <c r="A467" s="12"/>
      <c r="B467" s="12"/>
      <c r="F467" s="12"/>
      <c r="H467" s="14"/>
      <c r="I467" s="15"/>
      <c r="K467" s="16"/>
      <c r="L467" s="16"/>
      <c r="P467" s="16"/>
      <c r="Q467" s="16"/>
      <c r="R467" s="16"/>
    </row>
    <row r="468">
      <c r="A468" s="12"/>
      <c r="B468" s="12"/>
      <c r="F468" s="12"/>
      <c r="H468" s="14"/>
      <c r="I468" s="15"/>
      <c r="K468" s="16"/>
      <c r="L468" s="16"/>
      <c r="P468" s="16"/>
      <c r="Q468" s="16"/>
      <c r="R468" s="16"/>
    </row>
    <row r="469">
      <c r="A469" s="12"/>
      <c r="B469" s="12"/>
      <c r="F469" s="12"/>
      <c r="H469" s="14"/>
      <c r="I469" s="15"/>
      <c r="K469" s="16"/>
      <c r="L469" s="16"/>
      <c r="P469" s="16"/>
      <c r="Q469" s="16"/>
      <c r="R469" s="16"/>
    </row>
    <row r="470">
      <c r="A470" s="12"/>
      <c r="B470" s="12"/>
      <c r="F470" s="12"/>
      <c r="H470" s="14"/>
      <c r="I470" s="15"/>
      <c r="K470" s="16"/>
      <c r="L470" s="16"/>
      <c r="P470" s="16"/>
      <c r="Q470" s="16"/>
      <c r="R470" s="16"/>
    </row>
    <row r="471">
      <c r="A471" s="12"/>
      <c r="B471" s="12"/>
      <c r="F471" s="12"/>
      <c r="H471" s="14"/>
      <c r="I471" s="15"/>
      <c r="K471" s="16"/>
      <c r="L471" s="16"/>
      <c r="P471" s="16"/>
      <c r="Q471" s="16"/>
      <c r="R471" s="16"/>
    </row>
    <row r="472">
      <c r="A472" s="12"/>
      <c r="B472" s="12"/>
      <c r="F472" s="12"/>
      <c r="H472" s="14"/>
      <c r="I472" s="15"/>
      <c r="K472" s="16"/>
      <c r="L472" s="16"/>
      <c r="P472" s="16"/>
      <c r="Q472" s="16"/>
      <c r="R472" s="16"/>
    </row>
    <row r="473">
      <c r="A473" s="12"/>
      <c r="B473" s="12"/>
      <c r="F473" s="12"/>
      <c r="H473" s="14"/>
      <c r="I473" s="15"/>
      <c r="K473" s="16"/>
      <c r="L473" s="16"/>
      <c r="P473" s="16"/>
      <c r="Q473" s="16"/>
      <c r="R473" s="16"/>
    </row>
    <row r="474">
      <c r="A474" s="12"/>
      <c r="B474" s="12"/>
      <c r="F474" s="12"/>
      <c r="H474" s="14"/>
      <c r="I474" s="15"/>
      <c r="K474" s="16"/>
      <c r="L474" s="16"/>
      <c r="P474" s="16"/>
      <c r="Q474" s="16"/>
      <c r="R474" s="16"/>
    </row>
    <row r="475">
      <c r="A475" s="12"/>
      <c r="B475" s="12"/>
      <c r="F475" s="12"/>
      <c r="H475" s="14"/>
      <c r="I475" s="15"/>
      <c r="K475" s="16"/>
      <c r="L475" s="16"/>
      <c r="P475" s="16"/>
      <c r="Q475" s="16"/>
      <c r="R475" s="16"/>
    </row>
    <row r="476">
      <c r="A476" s="12"/>
      <c r="B476" s="12"/>
      <c r="F476" s="12"/>
      <c r="H476" s="14"/>
      <c r="I476" s="15"/>
      <c r="K476" s="16"/>
      <c r="L476" s="16"/>
      <c r="P476" s="16"/>
      <c r="Q476" s="16"/>
      <c r="R476" s="16"/>
    </row>
    <row r="477">
      <c r="A477" s="12"/>
      <c r="B477" s="12"/>
      <c r="F477" s="12"/>
      <c r="H477" s="14"/>
      <c r="I477" s="15"/>
      <c r="K477" s="16"/>
      <c r="L477" s="16"/>
      <c r="P477" s="16"/>
      <c r="Q477" s="16"/>
      <c r="R477" s="16"/>
    </row>
    <row r="478">
      <c r="A478" s="12"/>
      <c r="B478" s="12"/>
      <c r="F478" s="12"/>
      <c r="H478" s="14"/>
      <c r="I478" s="15"/>
      <c r="K478" s="16"/>
      <c r="L478" s="16"/>
      <c r="P478" s="16"/>
      <c r="Q478" s="16"/>
      <c r="R478" s="16"/>
    </row>
    <row r="479">
      <c r="A479" s="12"/>
      <c r="B479" s="12"/>
      <c r="F479" s="12"/>
      <c r="H479" s="14"/>
      <c r="I479" s="15"/>
      <c r="K479" s="16"/>
      <c r="L479" s="16"/>
      <c r="P479" s="16"/>
      <c r="Q479" s="16"/>
      <c r="R479" s="16"/>
    </row>
    <row r="480">
      <c r="A480" s="12"/>
      <c r="B480" s="12"/>
      <c r="F480" s="12"/>
      <c r="H480" s="14"/>
      <c r="I480" s="15"/>
      <c r="K480" s="16"/>
      <c r="L480" s="16"/>
      <c r="P480" s="16"/>
      <c r="Q480" s="16"/>
      <c r="R480" s="16"/>
    </row>
    <row r="481">
      <c r="A481" s="12"/>
      <c r="B481" s="12"/>
      <c r="F481" s="12"/>
      <c r="H481" s="14"/>
      <c r="I481" s="15"/>
      <c r="K481" s="16"/>
      <c r="L481" s="16"/>
      <c r="P481" s="16"/>
      <c r="Q481" s="16"/>
      <c r="R481" s="16"/>
    </row>
    <row r="482">
      <c r="A482" s="12"/>
      <c r="B482" s="12"/>
      <c r="F482" s="12"/>
      <c r="H482" s="14"/>
      <c r="I482" s="15"/>
      <c r="K482" s="16"/>
      <c r="L482" s="16"/>
      <c r="P482" s="16"/>
      <c r="Q482" s="16"/>
      <c r="R482" s="16"/>
    </row>
    <row r="483">
      <c r="A483" s="12"/>
      <c r="B483" s="12"/>
      <c r="F483" s="12"/>
      <c r="H483" s="14"/>
      <c r="I483" s="15"/>
      <c r="K483" s="16"/>
      <c r="L483" s="16"/>
      <c r="P483" s="16"/>
      <c r="Q483" s="16"/>
      <c r="R483" s="16"/>
    </row>
    <row r="484">
      <c r="A484" s="12"/>
      <c r="B484" s="12"/>
      <c r="F484" s="12"/>
      <c r="H484" s="14"/>
      <c r="I484" s="15"/>
      <c r="K484" s="16"/>
      <c r="L484" s="16"/>
      <c r="P484" s="16"/>
      <c r="Q484" s="16"/>
      <c r="R484" s="16"/>
    </row>
    <row r="485">
      <c r="A485" s="12"/>
      <c r="B485" s="12"/>
      <c r="F485" s="12"/>
      <c r="H485" s="14"/>
      <c r="I485" s="15"/>
      <c r="K485" s="16"/>
      <c r="L485" s="16"/>
      <c r="P485" s="16"/>
      <c r="Q485" s="16"/>
      <c r="R485" s="16"/>
    </row>
    <row r="486">
      <c r="A486" s="12"/>
      <c r="B486" s="12"/>
      <c r="F486" s="12"/>
      <c r="H486" s="14"/>
      <c r="I486" s="15"/>
      <c r="K486" s="16"/>
      <c r="L486" s="16"/>
      <c r="P486" s="16"/>
      <c r="Q486" s="16"/>
      <c r="R486" s="16"/>
    </row>
    <row r="487">
      <c r="A487" s="12"/>
      <c r="B487" s="12"/>
      <c r="F487" s="12"/>
      <c r="H487" s="14"/>
      <c r="I487" s="15"/>
      <c r="K487" s="16"/>
      <c r="L487" s="16"/>
      <c r="P487" s="16"/>
      <c r="Q487" s="16"/>
      <c r="R487" s="16"/>
    </row>
    <row r="488">
      <c r="A488" s="12"/>
      <c r="B488" s="12"/>
      <c r="F488" s="12"/>
      <c r="H488" s="14"/>
      <c r="I488" s="15"/>
      <c r="K488" s="16"/>
      <c r="L488" s="16"/>
      <c r="P488" s="16"/>
      <c r="Q488" s="16"/>
      <c r="R488" s="16"/>
    </row>
    <row r="489">
      <c r="A489" s="12"/>
      <c r="B489" s="12"/>
      <c r="F489" s="12"/>
      <c r="H489" s="14"/>
      <c r="I489" s="15"/>
      <c r="K489" s="16"/>
      <c r="L489" s="16"/>
      <c r="P489" s="16"/>
      <c r="Q489" s="16"/>
      <c r="R489" s="16"/>
    </row>
    <row r="490">
      <c r="A490" s="12"/>
      <c r="B490" s="12"/>
      <c r="F490" s="12"/>
      <c r="H490" s="14"/>
      <c r="I490" s="15"/>
      <c r="K490" s="16"/>
      <c r="L490" s="16"/>
      <c r="P490" s="16"/>
      <c r="Q490" s="16"/>
      <c r="R490" s="16"/>
    </row>
    <row r="491">
      <c r="A491" s="12"/>
      <c r="B491" s="12"/>
      <c r="F491" s="12"/>
      <c r="H491" s="14"/>
      <c r="I491" s="15"/>
      <c r="K491" s="16"/>
      <c r="L491" s="16"/>
      <c r="P491" s="16"/>
      <c r="Q491" s="16"/>
      <c r="R491" s="16"/>
    </row>
    <row r="492">
      <c r="A492" s="12"/>
      <c r="B492" s="12"/>
      <c r="F492" s="12"/>
      <c r="H492" s="14"/>
      <c r="I492" s="15"/>
      <c r="K492" s="16"/>
      <c r="L492" s="16"/>
      <c r="P492" s="16"/>
      <c r="Q492" s="16"/>
      <c r="R492" s="16"/>
    </row>
    <row r="493">
      <c r="A493" s="12"/>
      <c r="B493" s="12"/>
      <c r="F493" s="12"/>
      <c r="H493" s="14"/>
      <c r="I493" s="15"/>
      <c r="K493" s="16"/>
      <c r="L493" s="16"/>
      <c r="P493" s="16"/>
      <c r="Q493" s="16"/>
      <c r="R493" s="16"/>
    </row>
    <row r="494">
      <c r="A494" s="12"/>
      <c r="B494" s="12"/>
      <c r="F494" s="12"/>
      <c r="H494" s="14"/>
      <c r="I494" s="15"/>
      <c r="K494" s="16"/>
      <c r="L494" s="16"/>
      <c r="P494" s="16"/>
      <c r="Q494" s="16"/>
      <c r="R494" s="16"/>
    </row>
    <row r="495">
      <c r="A495" s="12"/>
      <c r="B495" s="12"/>
      <c r="F495" s="12"/>
      <c r="H495" s="14"/>
      <c r="I495" s="15"/>
      <c r="K495" s="16"/>
      <c r="L495" s="16"/>
      <c r="P495" s="16"/>
      <c r="Q495" s="16"/>
      <c r="R495" s="16"/>
    </row>
    <row r="496">
      <c r="A496" s="12"/>
      <c r="B496" s="12"/>
      <c r="F496" s="12"/>
      <c r="H496" s="14"/>
      <c r="I496" s="15"/>
      <c r="K496" s="16"/>
      <c r="L496" s="16"/>
      <c r="P496" s="16"/>
      <c r="Q496" s="16"/>
      <c r="R496" s="16"/>
    </row>
    <row r="497">
      <c r="A497" s="12"/>
      <c r="B497" s="12"/>
      <c r="F497" s="12"/>
      <c r="H497" s="14"/>
      <c r="I497" s="15"/>
      <c r="K497" s="16"/>
      <c r="L497" s="16"/>
      <c r="P497" s="16"/>
      <c r="Q497" s="16"/>
      <c r="R497" s="16"/>
    </row>
    <row r="498">
      <c r="A498" s="12"/>
      <c r="B498" s="12"/>
      <c r="F498" s="12"/>
      <c r="H498" s="14"/>
      <c r="I498" s="15"/>
      <c r="K498" s="16"/>
      <c r="L498" s="16"/>
      <c r="P498" s="16"/>
      <c r="Q498" s="16"/>
      <c r="R498" s="16"/>
    </row>
    <row r="499">
      <c r="A499" s="12"/>
      <c r="B499" s="12"/>
      <c r="F499" s="12"/>
      <c r="H499" s="14"/>
      <c r="I499" s="15"/>
      <c r="K499" s="16"/>
      <c r="L499" s="16"/>
      <c r="P499" s="16"/>
      <c r="Q499" s="16"/>
      <c r="R499" s="16"/>
    </row>
    <row r="500">
      <c r="A500" s="12"/>
      <c r="B500" s="12"/>
      <c r="F500" s="12"/>
      <c r="H500" s="14"/>
      <c r="I500" s="15"/>
      <c r="K500" s="16"/>
      <c r="L500" s="16"/>
      <c r="P500" s="16"/>
      <c r="Q500" s="16"/>
      <c r="R500" s="16"/>
    </row>
    <row r="501">
      <c r="A501" s="12"/>
      <c r="B501" s="12"/>
      <c r="F501" s="12"/>
      <c r="H501" s="14"/>
      <c r="I501" s="15"/>
      <c r="K501" s="16"/>
      <c r="L501" s="16"/>
      <c r="P501" s="16"/>
      <c r="Q501" s="16"/>
      <c r="R501" s="16"/>
    </row>
    <row r="502">
      <c r="A502" s="12"/>
      <c r="B502" s="12"/>
      <c r="F502" s="12"/>
      <c r="H502" s="14"/>
      <c r="I502" s="15"/>
      <c r="K502" s="16"/>
      <c r="L502" s="16"/>
      <c r="P502" s="16"/>
      <c r="Q502" s="16"/>
      <c r="R502" s="16"/>
    </row>
    <row r="503">
      <c r="A503" s="12"/>
      <c r="B503" s="12"/>
      <c r="F503" s="12"/>
      <c r="H503" s="14"/>
      <c r="I503" s="15"/>
      <c r="K503" s="16"/>
      <c r="L503" s="16"/>
      <c r="P503" s="16"/>
      <c r="Q503" s="16"/>
      <c r="R503" s="16"/>
    </row>
    <row r="504">
      <c r="A504" s="12"/>
      <c r="B504" s="12"/>
      <c r="F504" s="12"/>
      <c r="H504" s="14"/>
      <c r="I504" s="15"/>
      <c r="K504" s="16"/>
      <c r="L504" s="16"/>
      <c r="P504" s="16"/>
      <c r="Q504" s="16"/>
      <c r="R504" s="16"/>
    </row>
    <row r="505">
      <c r="A505" s="12"/>
      <c r="B505" s="12"/>
      <c r="F505" s="12"/>
      <c r="H505" s="14"/>
      <c r="I505" s="15"/>
      <c r="K505" s="16"/>
      <c r="L505" s="16"/>
      <c r="P505" s="16"/>
      <c r="Q505" s="16"/>
      <c r="R505" s="16"/>
    </row>
    <row r="506">
      <c r="A506" s="12"/>
      <c r="B506" s="12"/>
      <c r="F506" s="12"/>
      <c r="H506" s="14"/>
      <c r="I506" s="15"/>
      <c r="K506" s="16"/>
      <c r="L506" s="16"/>
      <c r="P506" s="16"/>
      <c r="Q506" s="16"/>
      <c r="R506" s="16"/>
    </row>
    <row r="507">
      <c r="A507" s="12"/>
      <c r="B507" s="12"/>
      <c r="F507" s="12"/>
      <c r="H507" s="14"/>
      <c r="I507" s="15"/>
      <c r="K507" s="16"/>
      <c r="L507" s="16"/>
      <c r="P507" s="16"/>
      <c r="Q507" s="16"/>
      <c r="R507" s="16"/>
    </row>
    <row r="508">
      <c r="A508" s="12"/>
      <c r="B508" s="12"/>
      <c r="F508" s="12"/>
      <c r="H508" s="14"/>
      <c r="I508" s="15"/>
      <c r="K508" s="16"/>
      <c r="L508" s="16"/>
      <c r="P508" s="16"/>
      <c r="Q508" s="16"/>
      <c r="R508" s="16"/>
    </row>
    <row r="509">
      <c r="A509" s="12"/>
      <c r="B509" s="12"/>
      <c r="F509" s="12"/>
      <c r="H509" s="14"/>
      <c r="I509" s="15"/>
      <c r="K509" s="16"/>
      <c r="L509" s="16"/>
      <c r="P509" s="16"/>
      <c r="Q509" s="16"/>
      <c r="R509" s="16"/>
    </row>
    <row r="510">
      <c r="A510" s="12"/>
      <c r="B510" s="12"/>
      <c r="F510" s="12"/>
      <c r="H510" s="14"/>
      <c r="I510" s="15"/>
      <c r="K510" s="16"/>
      <c r="L510" s="16"/>
      <c r="P510" s="16"/>
      <c r="Q510" s="16"/>
      <c r="R510" s="16"/>
    </row>
    <row r="511">
      <c r="A511" s="12"/>
      <c r="B511" s="12"/>
      <c r="F511" s="12"/>
      <c r="H511" s="14"/>
      <c r="I511" s="15"/>
      <c r="K511" s="16"/>
      <c r="L511" s="16"/>
      <c r="P511" s="16"/>
      <c r="Q511" s="16"/>
      <c r="R511" s="16"/>
    </row>
    <row r="512">
      <c r="A512" s="12"/>
      <c r="B512" s="12"/>
      <c r="F512" s="12"/>
      <c r="H512" s="14"/>
      <c r="I512" s="15"/>
      <c r="K512" s="16"/>
      <c r="L512" s="16"/>
      <c r="P512" s="16"/>
      <c r="Q512" s="16"/>
      <c r="R512" s="16"/>
    </row>
    <row r="513">
      <c r="A513" s="12"/>
      <c r="B513" s="12"/>
      <c r="F513" s="12"/>
      <c r="H513" s="14"/>
      <c r="I513" s="15"/>
      <c r="K513" s="16"/>
      <c r="L513" s="16"/>
      <c r="P513" s="16"/>
      <c r="Q513" s="16"/>
      <c r="R513" s="16"/>
    </row>
    <row r="514">
      <c r="A514" s="12"/>
      <c r="B514" s="12"/>
      <c r="F514" s="12"/>
      <c r="H514" s="14"/>
      <c r="I514" s="15"/>
      <c r="K514" s="16"/>
      <c r="L514" s="16"/>
      <c r="P514" s="16"/>
      <c r="Q514" s="16"/>
      <c r="R514" s="16"/>
    </row>
    <row r="515">
      <c r="A515" s="12"/>
      <c r="B515" s="12"/>
      <c r="F515" s="12"/>
      <c r="H515" s="14"/>
      <c r="I515" s="15"/>
      <c r="K515" s="16"/>
      <c r="L515" s="16"/>
      <c r="P515" s="16"/>
      <c r="Q515" s="16"/>
      <c r="R515" s="16"/>
    </row>
    <row r="516">
      <c r="A516" s="12"/>
      <c r="B516" s="12"/>
      <c r="F516" s="12"/>
      <c r="H516" s="14"/>
      <c r="I516" s="15"/>
      <c r="K516" s="16"/>
      <c r="L516" s="16"/>
      <c r="P516" s="16"/>
      <c r="Q516" s="16"/>
      <c r="R516" s="16"/>
    </row>
    <row r="517">
      <c r="A517" s="12"/>
      <c r="B517" s="12"/>
      <c r="F517" s="12"/>
      <c r="H517" s="14"/>
      <c r="I517" s="15"/>
      <c r="K517" s="16"/>
      <c r="L517" s="16"/>
      <c r="P517" s="16"/>
      <c r="Q517" s="16"/>
      <c r="R517" s="16"/>
    </row>
    <row r="518">
      <c r="A518" s="12"/>
      <c r="B518" s="12"/>
      <c r="F518" s="12"/>
      <c r="H518" s="14"/>
      <c r="I518" s="15"/>
      <c r="K518" s="16"/>
      <c r="L518" s="16"/>
      <c r="P518" s="16"/>
      <c r="Q518" s="16"/>
      <c r="R518" s="16"/>
    </row>
    <row r="519">
      <c r="A519" s="12"/>
      <c r="B519" s="12"/>
      <c r="F519" s="12"/>
      <c r="H519" s="14"/>
      <c r="I519" s="15"/>
      <c r="K519" s="16"/>
      <c r="L519" s="16"/>
      <c r="P519" s="16"/>
      <c r="Q519" s="16"/>
      <c r="R519" s="16"/>
    </row>
    <row r="520">
      <c r="A520" s="12"/>
      <c r="B520" s="12"/>
      <c r="F520" s="12"/>
      <c r="H520" s="14"/>
      <c r="I520" s="15"/>
      <c r="K520" s="16"/>
      <c r="L520" s="16"/>
      <c r="P520" s="16"/>
      <c r="Q520" s="16"/>
      <c r="R520" s="16"/>
    </row>
    <row r="521">
      <c r="A521" s="12"/>
      <c r="B521" s="12"/>
      <c r="F521" s="12"/>
      <c r="H521" s="14"/>
      <c r="I521" s="15"/>
      <c r="K521" s="16"/>
      <c r="L521" s="16"/>
      <c r="P521" s="16"/>
      <c r="Q521" s="16"/>
      <c r="R521" s="16"/>
    </row>
    <row r="522">
      <c r="A522" s="12"/>
      <c r="B522" s="12"/>
      <c r="F522" s="12"/>
      <c r="H522" s="14"/>
      <c r="I522" s="15"/>
      <c r="K522" s="16"/>
      <c r="L522" s="16"/>
      <c r="P522" s="16"/>
      <c r="Q522" s="16"/>
      <c r="R522" s="16"/>
    </row>
    <row r="523">
      <c r="A523" s="12"/>
      <c r="B523" s="12"/>
      <c r="F523" s="12"/>
      <c r="H523" s="14"/>
      <c r="I523" s="15"/>
      <c r="K523" s="16"/>
      <c r="L523" s="16"/>
      <c r="P523" s="16"/>
      <c r="Q523" s="16"/>
      <c r="R523" s="16"/>
    </row>
    <row r="524">
      <c r="A524" s="12"/>
      <c r="B524" s="12"/>
      <c r="F524" s="12"/>
      <c r="H524" s="14"/>
      <c r="I524" s="15"/>
      <c r="K524" s="16"/>
      <c r="L524" s="16"/>
      <c r="P524" s="16"/>
      <c r="Q524" s="16"/>
      <c r="R524" s="16"/>
    </row>
    <row r="525">
      <c r="A525" s="12"/>
      <c r="B525" s="12"/>
      <c r="F525" s="12"/>
      <c r="H525" s="14"/>
      <c r="I525" s="15"/>
      <c r="K525" s="16"/>
      <c r="L525" s="16"/>
      <c r="P525" s="16"/>
      <c r="Q525" s="16"/>
      <c r="R525" s="16"/>
    </row>
    <row r="526">
      <c r="A526" s="12"/>
      <c r="B526" s="12"/>
      <c r="F526" s="12"/>
      <c r="H526" s="14"/>
      <c r="I526" s="15"/>
      <c r="K526" s="16"/>
      <c r="L526" s="16"/>
      <c r="P526" s="16"/>
      <c r="Q526" s="16"/>
      <c r="R526" s="16"/>
    </row>
    <row r="527">
      <c r="A527" s="12"/>
      <c r="B527" s="12"/>
      <c r="F527" s="12"/>
      <c r="H527" s="14"/>
      <c r="I527" s="15"/>
      <c r="K527" s="16"/>
      <c r="L527" s="16"/>
      <c r="P527" s="16"/>
      <c r="Q527" s="16"/>
      <c r="R527" s="16"/>
    </row>
    <row r="528">
      <c r="A528" s="12"/>
      <c r="B528" s="12"/>
      <c r="F528" s="12"/>
      <c r="H528" s="14"/>
      <c r="I528" s="15"/>
      <c r="K528" s="16"/>
      <c r="L528" s="16"/>
      <c r="P528" s="16"/>
      <c r="Q528" s="16"/>
      <c r="R528" s="16"/>
    </row>
    <row r="529">
      <c r="A529" s="12"/>
      <c r="B529" s="12"/>
      <c r="F529" s="12"/>
      <c r="H529" s="14"/>
      <c r="I529" s="15"/>
      <c r="K529" s="16"/>
      <c r="L529" s="16"/>
      <c r="P529" s="16"/>
      <c r="Q529" s="16"/>
      <c r="R529" s="16"/>
    </row>
    <row r="530">
      <c r="A530" s="12"/>
      <c r="B530" s="12"/>
      <c r="F530" s="12"/>
      <c r="H530" s="14"/>
      <c r="I530" s="15"/>
      <c r="K530" s="16"/>
      <c r="L530" s="16"/>
      <c r="P530" s="16"/>
      <c r="Q530" s="16"/>
      <c r="R530" s="16"/>
    </row>
    <row r="531">
      <c r="A531" s="12"/>
      <c r="B531" s="12"/>
      <c r="F531" s="12"/>
      <c r="H531" s="14"/>
      <c r="I531" s="15"/>
      <c r="K531" s="16"/>
      <c r="L531" s="16"/>
      <c r="P531" s="16"/>
      <c r="Q531" s="16"/>
      <c r="R531" s="16"/>
    </row>
    <row r="532">
      <c r="A532" s="12"/>
      <c r="B532" s="12"/>
      <c r="F532" s="12"/>
      <c r="H532" s="14"/>
      <c r="I532" s="15"/>
      <c r="K532" s="16"/>
      <c r="L532" s="16"/>
      <c r="P532" s="16"/>
      <c r="Q532" s="16"/>
      <c r="R532" s="16"/>
    </row>
    <row r="533">
      <c r="A533" s="12"/>
      <c r="B533" s="12"/>
      <c r="F533" s="12"/>
      <c r="H533" s="14"/>
      <c r="I533" s="15"/>
      <c r="K533" s="16"/>
      <c r="L533" s="16"/>
      <c r="P533" s="16"/>
      <c r="Q533" s="16"/>
      <c r="R533" s="16"/>
    </row>
    <row r="534">
      <c r="A534" s="12"/>
      <c r="B534" s="12"/>
      <c r="F534" s="12"/>
      <c r="H534" s="14"/>
      <c r="I534" s="15"/>
      <c r="K534" s="16"/>
      <c r="L534" s="16"/>
      <c r="P534" s="16"/>
      <c r="Q534" s="16"/>
      <c r="R534" s="16"/>
    </row>
    <row r="535">
      <c r="A535" s="12"/>
      <c r="B535" s="12"/>
      <c r="F535" s="12"/>
      <c r="H535" s="14"/>
      <c r="I535" s="15"/>
      <c r="K535" s="16"/>
      <c r="L535" s="16"/>
      <c r="P535" s="16"/>
      <c r="Q535" s="16"/>
      <c r="R535" s="16"/>
    </row>
    <row r="536">
      <c r="A536" s="12"/>
      <c r="B536" s="12"/>
      <c r="F536" s="12"/>
      <c r="H536" s="14"/>
      <c r="I536" s="15"/>
      <c r="K536" s="16"/>
      <c r="L536" s="16"/>
      <c r="P536" s="16"/>
      <c r="Q536" s="16"/>
      <c r="R536" s="16"/>
    </row>
    <row r="537">
      <c r="A537" s="12"/>
      <c r="B537" s="12"/>
      <c r="F537" s="12"/>
      <c r="H537" s="14"/>
      <c r="I537" s="15"/>
      <c r="K537" s="16"/>
      <c r="L537" s="16"/>
      <c r="P537" s="16"/>
      <c r="Q537" s="16"/>
      <c r="R537" s="16"/>
    </row>
    <row r="538">
      <c r="A538" s="12"/>
      <c r="B538" s="12"/>
      <c r="F538" s="12"/>
      <c r="H538" s="14"/>
      <c r="I538" s="15"/>
      <c r="K538" s="16"/>
      <c r="L538" s="16"/>
      <c r="P538" s="16"/>
      <c r="Q538" s="16"/>
      <c r="R538" s="16"/>
    </row>
    <row r="539">
      <c r="A539" s="12"/>
      <c r="B539" s="12"/>
      <c r="F539" s="12"/>
      <c r="H539" s="14"/>
      <c r="I539" s="15"/>
      <c r="K539" s="16"/>
      <c r="L539" s="16"/>
      <c r="P539" s="16"/>
      <c r="Q539" s="16"/>
      <c r="R539" s="16"/>
    </row>
    <row r="540">
      <c r="A540" s="12"/>
      <c r="B540" s="12"/>
      <c r="F540" s="12"/>
      <c r="H540" s="14"/>
      <c r="I540" s="15"/>
      <c r="K540" s="16"/>
      <c r="L540" s="16"/>
      <c r="P540" s="16"/>
      <c r="Q540" s="16"/>
      <c r="R540" s="16"/>
    </row>
    <row r="541">
      <c r="A541" s="12"/>
      <c r="B541" s="12"/>
      <c r="F541" s="12"/>
      <c r="H541" s="14"/>
      <c r="I541" s="15"/>
      <c r="K541" s="16"/>
      <c r="L541" s="16"/>
      <c r="P541" s="16"/>
      <c r="Q541" s="16"/>
      <c r="R541" s="16"/>
    </row>
    <row r="542">
      <c r="A542" s="12"/>
      <c r="B542" s="12"/>
      <c r="F542" s="12"/>
      <c r="H542" s="14"/>
      <c r="I542" s="15"/>
      <c r="K542" s="16"/>
      <c r="L542" s="16"/>
      <c r="P542" s="16"/>
      <c r="Q542" s="16"/>
      <c r="R542" s="16"/>
    </row>
    <row r="543">
      <c r="A543" s="12"/>
      <c r="B543" s="12"/>
      <c r="F543" s="12"/>
      <c r="H543" s="14"/>
      <c r="I543" s="15"/>
      <c r="K543" s="16"/>
      <c r="L543" s="16"/>
      <c r="P543" s="16"/>
      <c r="Q543" s="16"/>
      <c r="R543" s="16"/>
    </row>
    <row r="544">
      <c r="A544" s="12"/>
      <c r="B544" s="12"/>
      <c r="F544" s="12"/>
      <c r="H544" s="14"/>
      <c r="I544" s="15"/>
      <c r="K544" s="16"/>
      <c r="L544" s="16"/>
      <c r="P544" s="16"/>
      <c r="Q544" s="16"/>
      <c r="R544" s="16"/>
    </row>
    <row r="545">
      <c r="A545" s="12"/>
      <c r="B545" s="12"/>
      <c r="F545" s="12"/>
      <c r="H545" s="14"/>
      <c r="I545" s="15"/>
      <c r="K545" s="16"/>
      <c r="L545" s="16"/>
      <c r="P545" s="16"/>
      <c r="Q545" s="16"/>
      <c r="R545" s="16"/>
    </row>
    <row r="546">
      <c r="A546" s="12"/>
      <c r="B546" s="12"/>
      <c r="F546" s="12"/>
      <c r="H546" s="14"/>
      <c r="I546" s="15"/>
      <c r="K546" s="16"/>
      <c r="L546" s="16"/>
      <c r="P546" s="16"/>
      <c r="Q546" s="16"/>
      <c r="R546" s="16"/>
    </row>
    <row r="547">
      <c r="A547" s="12"/>
      <c r="B547" s="12"/>
      <c r="F547" s="12"/>
      <c r="H547" s="14"/>
      <c r="I547" s="15"/>
      <c r="K547" s="16"/>
      <c r="L547" s="16"/>
      <c r="P547" s="16"/>
      <c r="Q547" s="16"/>
      <c r="R547" s="16"/>
    </row>
    <row r="548">
      <c r="A548" s="12"/>
      <c r="B548" s="12"/>
      <c r="F548" s="12"/>
      <c r="H548" s="14"/>
      <c r="I548" s="15"/>
      <c r="K548" s="16"/>
      <c r="L548" s="16"/>
      <c r="P548" s="16"/>
      <c r="Q548" s="16"/>
      <c r="R548" s="16"/>
    </row>
    <row r="549">
      <c r="A549" s="12"/>
      <c r="B549" s="12"/>
      <c r="F549" s="12"/>
      <c r="H549" s="14"/>
      <c r="I549" s="15"/>
      <c r="K549" s="16"/>
      <c r="L549" s="16"/>
      <c r="P549" s="16"/>
      <c r="Q549" s="16"/>
      <c r="R549" s="16"/>
    </row>
    <row r="550">
      <c r="A550" s="12"/>
      <c r="B550" s="12"/>
      <c r="F550" s="12"/>
      <c r="H550" s="14"/>
      <c r="I550" s="15"/>
      <c r="K550" s="16"/>
      <c r="L550" s="16"/>
      <c r="P550" s="16"/>
      <c r="Q550" s="16"/>
      <c r="R550" s="16"/>
    </row>
    <row r="551">
      <c r="A551" s="12"/>
      <c r="B551" s="12"/>
      <c r="F551" s="12"/>
      <c r="H551" s="14"/>
      <c r="I551" s="15"/>
      <c r="K551" s="16"/>
      <c r="L551" s="16"/>
      <c r="P551" s="16"/>
      <c r="Q551" s="16"/>
      <c r="R551" s="16"/>
    </row>
    <row r="552">
      <c r="A552" s="12"/>
      <c r="B552" s="12"/>
      <c r="F552" s="12"/>
      <c r="H552" s="14"/>
      <c r="I552" s="15"/>
      <c r="K552" s="16"/>
      <c r="L552" s="16"/>
      <c r="P552" s="16"/>
      <c r="Q552" s="16"/>
      <c r="R552" s="16"/>
    </row>
    <row r="553">
      <c r="A553" s="12"/>
      <c r="B553" s="12"/>
      <c r="F553" s="12"/>
      <c r="H553" s="14"/>
      <c r="I553" s="15"/>
      <c r="K553" s="16"/>
      <c r="L553" s="16"/>
      <c r="P553" s="16"/>
      <c r="Q553" s="16"/>
      <c r="R553" s="16"/>
    </row>
    <row r="554">
      <c r="A554" s="12"/>
      <c r="B554" s="12"/>
      <c r="F554" s="12"/>
      <c r="H554" s="14"/>
      <c r="I554" s="15"/>
      <c r="K554" s="16"/>
      <c r="L554" s="16"/>
      <c r="P554" s="16"/>
      <c r="Q554" s="16"/>
      <c r="R554" s="16"/>
    </row>
    <row r="555">
      <c r="A555" s="12"/>
      <c r="B555" s="12"/>
      <c r="F555" s="12"/>
      <c r="H555" s="14"/>
      <c r="I555" s="15"/>
      <c r="K555" s="16"/>
      <c r="L555" s="16"/>
      <c r="P555" s="16"/>
      <c r="Q555" s="16"/>
      <c r="R555" s="16"/>
    </row>
    <row r="556">
      <c r="A556" s="12"/>
      <c r="B556" s="12"/>
      <c r="F556" s="12"/>
      <c r="H556" s="14"/>
      <c r="I556" s="15"/>
      <c r="K556" s="16"/>
      <c r="L556" s="16"/>
      <c r="P556" s="16"/>
      <c r="Q556" s="16"/>
      <c r="R556" s="16"/>
    </row>
    <row r="557">
      <c r="A557" s="12"/>
      <c r="B557" s="12"/>
      <c r="F557" s="12"/>
      <c r="H557" s="14"/>
      <c r="I557" s="15"/>
      <c r="K557" s="16"/>
      <c r="L557" s="16"/>
      <c r="P557" s="16"/>
      <c r="Q557" s="16"/>
      <c r="R557" s="16"/>
    </row>
    <row r="558">
      <c r="A558" s="12"/>
      <c r="B558" s="12"/>
      <c r="F558" s="12"/>
      <c r="H558" s="14"/>
      <c r="I558" s="15"/>
      <c r="K558" s="16"/>
      <c r="L558" s="16"/>
      <c r="P558" s="16"/>
      <c r="Q558" s="16"/>
      <c r="R558" s="16"/>
    </row>
    <row r="559">
      <c r="A559" s="12"/>
      <c r="B559" s="12"/>
      <c r="F559" s="12"/>
      <c r="H559" s="14"/>
      <c r="I559" s="15"/>
      <c r="K559" s="16"/>
      <c r="L559" s="16"/>
      <c r="P559" s="16"/>
      <c r="Q559" s="16"/>
      <c r="R559" s="16"/>
    </row>
    <row r="560">
      <c r="A560" s="12"/>
      <c r="B560" s="12"/>
      <c r="F560" s="12"/>
      <c r="H560" s="14"/>
      <c r="I560" s="15"/>
      <c r="K560" s="16"/>
      <c r="L560" s="16"/>
      <c r="P560" s="16"/>
      <c r="Q560" s="16"/>
      <c r="R560" s="16"/>
    </row>
    <row r="561">
      <c r="A561" s="12"/>
      <c r="B561" s="12"/>
      <c r="F561" s="12"/>
      <c r="H561" s="14"/>
      <c r="I561" s="15"/>
      <c r="K561" s="16"/>
      <c r="L561" s="16"/>
      <c r="P561" s="16"/>
      <c r="Q561" s="16"/>
      <c r="R561" s="16"/>
    </row>
    <row r="562">
      <c r="A562" s="12"/>
      <c r="B562" s="12"/>
      <c r="F562" s="12"/>
      <c r="H562" s="14"/>
      <c r="I562" s="15"/>
      <c r="K562" s="16"/>
      <c r="L562" s="16"/>
      <c r="P562" s="16"/>
      <c r="Q562" s="16"/>
      <c r="R562" s="16"/>
    </row>
    <row r="563">
      <c r="A563" s="12"/>
      <c r="B563" s="12"/>
      <c r="F563" s="12"/>
      <c r="H563" s="14"/>
      <c r="I563" s="15"/>
      <c r="K563" s="16"/>
      <c r="L563" s="16"/>
      <c r="P563" s="16"/>
      <c r="Q563" s="16"/>
      <c r="R563" s="16"/>
    </row>
    <row r="564">
      <c r="A564" s="12"/>
      <c r="B564" s="12"/>
      <c r="F564" s="12"/>
      <c r="H564" s="14"/>
      <c r="I564" s="15"/>
      <c r="K564" s="16"/>
      <c r="L564" s="16"/>
      <c r="P564" s="16"/>
      <c r="Q564" s="16"/>
      <c r="R564" s="16"/>
    </row>
    <row r="565">
      <c r="A565" s="12"/>
      <c r="B565" s="12"/>
      <c r="F565" s="12"/>
      <c r="H565" s="14"/>
      <c r="I565" s="15"/>
      <c r="K565" s="16"/>
      <c r="L565" s="16"/>
      <c r="P565" s="16"/>
      <c r="Q565" s="16"/>
      <c r="R565" s="16"/>
    </row>
    <row r="566">
      <c r="A566" s="12"/>
      <c r="B566" s="12"/>
      <c r="F566" s="12"/>
      <c r="H566" s="14"/>
      <c r="I566" s="15"/>
      <c r="K566" s="16"/>
      <c r="L566" s="16"/>
      <c r="P566" s="16"/>
      <c r="Q566" s="16"/>
      <c r="R566" s="16"/>
    </row>
    <row r="567">
      <c r="A567" s="12"/>
      <c r="B567" s="12"/>
      <c r="F567" s="12"/>
      <c r="H567" s="14"/>
      <c r="I567" s="15"/>
      <c r="K567" s="16"/>
      <c r="L567" s="16"/>
      <c r="P567" s="16"/>
      <c r="Q567" s="16"/>
      <c r="R567" s="16"/>
    </row>
    <row r="568">
      <c r="A568" s="12"/>
      <c r="B568" s="12"/>
      <c r="F568" s="12"/>
      <c r="H568" s="14"/>
      <c r="I568" s="15"/>
      <c r="K568" s="16"/>
      <c r="L568" s="16"/>
      <c r="P568" s="16"/>
      <c r="Q568" s="16"/>
      <c r="R568" s="16"/>
    </row>
    <row r="569">
      <c r="A569" s="12"/>
      <c r="B569" s="12"/>
      <c r="F569" s="12"/>
      <c r="H569" s="14"/>
      <c r="I569" s="15"/>
      <c r="K569" s="16"/>
      <c r="L569" s="16"/>
      <c r="P569" s="16"/>
      <c r="Q569" s="16"/>
      <c r="R569" s="16"/>
    </row>
    <row r="570">
      <c r="A570" s="12"/>
      <c r="B570" s="12"/>
      <c r="F570" s="12"/>
      <c r="H570" s="14"/>
      <c r="I570" s="15"/>
      <c r="K570" s="16"/>
      <c r="L570" s="16"/>
      <c r="P570" s="16"/>
      <c r="Q570" s="16"/>
      <c r="R570" s="16"/>
    </row>
    <row r="571">
      <c r="A571" s="12"/>
      <c r="B571" s="12"/>
      <c r="F571" s="12"/>
      <c r="H571" s="14"/>
      <c r="I571" s="15"/>
      <c r="K571" s="16"/>
      <c r="L571" s="16"/>
      <c r="P571" s="16"/>
      <c r="Q571" s="16"/>
      <c r="R571" s="16"/>
    </row>
    <row r="572">
      <c r="A572" s="12"/>
      <c r="B572" s="12"/>
      <c r="F572" s="12"/>
      <c r="H572" s="14"/>
      <c r="I572" s="15"/>
      <c r="K572" s="16"/>
      <c r="L572" s="16"/>
      <c r="P572" s="16"/>
      <c r="Q572" s="16"/>
      <c r="R572" s="16"/>
    </row>
    <row r="573">
      <c r="A573" s="12"/>
      <c r="B573" s="12"/>
      <c r="F573" s="12"/>
      <c r="H573" s="14"/>
      <c r="I573" s="15"/>
      <c r="K573" s="16"/>
      <c r="L573" s="16"/>
      <c r="P573" s="16"/>
      <c r="Q573" s="16"/>
      <c r="R573" s="16"/>
    </row>
    <row r="574">
      <c r="A574" s="12"/>
      <c r="B574" s="12"/>
      <c r="F574" s="12"/>
      <c r="H574" s="14"/>
      <c r="I574" s="15"/>
      <c r="K574" s="16"/>
      <c r="L574" s="16"/>
      <c r="P574" s="16"/>
      <c r="Q574" s="16"/>
      <c r="R574" s="16"/>
    </row>
    <row r="575">
      <c r="A575" s="12"/>
      <c r="B575" s="12"/>
      <c r="F575" s="12"/>
      <c r="H575" s="14"/>
      <c r="I575" s="15"/>
      <c r="K575" s="16"/>
      <c r="L575" s="16"/>
      <c r="P575" s="16"/>
      <c r="Q575" s="16"/>
      <c r="R575" s="16"/>
    </row>
    <row r="576">
      <c r="A576" s="12"/>
      <c r="B576" s="12"/>
      <c r="F576" s="12"/>
      <c r="H576" s="14"/>
      <c r="I576" s="15"/>
      <c r="K576" s="16"/>
      <c r="L576" s="16"/>
      <c r="P576" s="16"/>
      <c r="Q576" s="16"/>
      <c r="R576" s="16"/>
    </row>
    <row r="577">
      <c r="A577" s="12"/>
      <c r="B577" s="12"/>
      <c r="F577" s="12"/>
      <c r="H577" s="14"/>
      <c r="I577" s="15"/>
      <c r="K577" s="16"/>
      <c r="L577" s="16"/>
      <c r="P577" s="16"/>
      <c r="Q577" s="16"/>
      <c r="R577" s="16"/>
    </row>
    <row r="578">
      <c r="A578" s="12"/>
      <c r="B578" s="12"/>
      <c r="F578" s="12"/>
      <c r="H578" s="14"/>
      <c r="I578" s="15"/>
      <c r="K578" s="16"/>
      <c r="L578" s="16"/>
      <c r="P578" s="16"/>
      <c r="Q578" s="16"/>
      <c r="R578" s="16"/>
    </row>
    <row r="579">
      <c r="A579" s="12"/>
      <c r="B579" s="12"/>
      <c r="F579" s="12"/>
      <c r="H579" s="14"/>
      <c r="I579" s="15"/>
      <c r="K579" s="16"/>
      <c r="L579" s="16"/>
      <c r="P579" s="16"/>
      <c r="Q579" s="16"/>
      <c r="R579" s="16"/>
    </row>
    <row r="580">
      <c r="A580" s="12"/>
      <c r="B580" s="12"/>
      <c r="F580" s="12"/>
      <c r="H580" s="14"/>
      <c r="I580" s="15"/>
      <c r="K580" s="16"/>
      <c r="L580" s="16"/>
      <c r="P580" s="16"/>
      <c r="Q580" s="16"/>
      <c r="R580" s="16"/>
    </row>
    <row r="581">
      <c r="A581" s="12"/>
      <c r="B581" s="12"/>
      <c r="F581" s="12"/>
      <c r="H581" s="14"/>
      <c r="I581" s="15"/>
      <c r="K581" s="16"/>
      <c r="L581" s="16"/>
      <c r="P581" s="16"/>
      <c r="Q581" s="16"/>
      <c r="R581" s="16"/>
    </row>
    <row r="582">
      <c r="A582" s="12"/>
      <c r="B582" s="12"/>
      <c r="F582" s="12"/>
      <c r="H582" s="14"/>
      <c r="I582" s="15"/>
      <c r="K582" s="16"/>
      <c r="L582" s="16"/>
      <c r="P582" s="16"/>
      <c r="Q582" s="16"/>
      <c r="R582" s="16"/>
    </row>
    <row r="583">
      <c r="A583" s="12"/>
      <c r="B583" s="12"/>
      <c r="F583" s="12"/>
      <c r="H583" s="14"/>
      <c r="I583" s="15"/>
      <c r="K583" s="16"/>
      <c r="L583" s="16"/>
      <c r="P583" s="16"/>
      <c r="Q583" s="16"/>
      <c r="R583" s="16"/>
    </row>
    <row r="584">
      <c r="A584" s="12"/>
      <c r="B584" s="12"/>
      <c r="F584" s="12"/>
      <c r="H584" s="14"/>
      <c r="I584" s="15"/>
      <c r="K584" s="16"/>
      <c r="L584" s="16"/>
      <c r="P584" s="16"/>
      <c r="Q584" s="16"/>
      <c r="R584" s="16"/>
    </row>
    <row r="585">
      <c r="A585" s="12"/>
      <c r="B585" s="12"/>
      <c r="F585" s="12"/>
      <c r="H585" s="14"/>
      <c r="I585" s="15"/>
      <c r="K585" s="16"/>
      <c r="L585" s="16"/>
      <c r="P585" s="16"/>
      <c r="Q585" s="16"/>
      <c r="R585" s="16"/>
    </row>
    <row r="586">
      <c r="A586" s="12"/>
      <c r="B586" s="12"/>
      <c r="F586" s="12"/>
      <c r="H586" s="14"/>
      <c r="I586" s="15"/>
      <c r="K586" s="16"/>
      <c r="L586" s="16"/>
      <c r="P586" s="16"/>
      <c r="Q586" s="16"/>
      <c r="R586" s="16"/>
    </row>
    <row r="587">
      <c r="A587" s="12"/>
      <c r="B587" s="12"/>
      <c r="F587" s="12"/>
      <c r="H587" s="14"/>
      <c r="I587" s="15"/>
      <c r="K587" s="16"/>
      <c r="L587" s="16"/>
      <c r="P587" s="16"/>
      <c r="Q587" s="16"/>
      <c r="R587" s="16"/>
    </row>
    <row r="588">
      <c r="A588" s="12"/>
      <c r="B588" s="12"/>
      <c r="F588" s="12"/>
      <c r="H588" s="14"/>
      <c r="I588" s="15"/>
      <c r="K588" s="16"/>
      <c r="L588" s="16"/>
      <c r="P588" s="16"/>
      <c r="Q588" s="16"/>
      <c r="R588" s="16"/>
    </row>
    <row r="589">
      <c r="A589" s="12"/>
      <c r="B589" s="12"/>
      <c r="F589" s="12"/>
      <c r="H589" s="14"/>
      <c r="I589" s="15"/>
      <c r="K589" s="16"/>
      <c r="L589" s="16"/>
      <c r="P589" s="16"/>
      <c r="Q589" s="16"/>
      <c r="R589" s="16"/>
    </row>
    <row r="590">
      <c r="A590" s="12"/>
      <c r="B590" s="12"/>
      <c r="F590" s="12"/>
      <c r="H590" s="14"/>
      <c r="I590" s="15"/>
      <c r="K590" s="16"/>
      <c r="L590" s="16"/>
      <c r="P590" s="16"/>
      <c r="Q590" s="16"/>
      <c r="R590" s="16"/>
    </row>
    <row r="591">
      <c r="A591" s="12"/>
      <c r="B591" s="12"/>
      <c r="F591" s="12"/>
      <c r="H591" s="14"/>
      <c r="I591" s="15"/>
      <c r="K591" s="16"/>
      <c r="L591" s="16"/>
      <c r="P591" s="16"/>
      <c r="Q591" s="16"/>
      <c r="R591" s="16"/>
    </row>
    <row r="592">
      <c r="A592" s="12"/>
      <c r="B592" s="12"/>
      <c r="F592" s="12"/>
      <c r="H592" s="14"/>
      <c r="I592" s="15"/>
      <c r="K592" s="16"/>
      <c r="L592" s="16"/>
      <c r="P592" s="16"/>
      <c r="Q592" s="16"/>
      <c r="R592" s="16"/>
    </row>
    <row r="593">
      <c r="A593" s="12"/>
      <c r="B593" s="12"/>
      <c r="F593" s="12"/>
      <c r="H593" s="14"/>
      <c r="I593" s="15"/>
      <c r="K593" s="16"/>
      <c r="L593" s="16"/>
      <c r="P593" s="16"/>
      <c r="Q593" s="16"/>
      <c r="R593" s="16"/>
    </row>
    <row r="594">
      <c r="A594" s="12"/>
      <c r="B594" s="12"/>
      <c r="F594" s="12"/>
      <c r="H594" s="14"/>
      <c r="I594" s="15"/>
      <c r="K594" s="16"/>
      <c r="L594" s="16"/>
      <c r="P594" s="16"/>
      <c r="Q594" s="16"/>
      <c r="R594" s="16"/>
    </row>
    <row r="595">
      <c r="A595" s="12"/>
      <c r="B595" s="12"/>
      <c r="F595" s="12"/>
      <c r="H595" s="14"/>
      <c r="I595" s="15"/>
      <c r="K595" s="16"/>
      <c r="L595" s="16"/>
      <c r="P595" s="16"/>
      <c r="Q595" s="16"/>
      <c r="R595" s="16"/>
    </row>
    <row r="596">
      <c r="A596" s="12"/>
      <c r="B596" s="12"/>
      <c r="F596" s="12"/>
      <c r="H596" s="14"/>
      <c r="I596" s="15"/>
      <c r="K596" s="16"/>
      <c r="L596" s="16"/>
      <c r="P596" s="16"/>
      <c r="Q596" s="16"/>
      <c r="R596" s="16"/>
    </row>
    <row r="597">
      <c r="A597" s="12"/>
      <c r="B597" s="12"/>
      <c r="F597" s="12"/>
      <c r="H597" s="14"/>
      <c r="I597" s="15"/>
      <c r="K597" s="16"/>
      <c r="L597" s="16"/>
      <c r="P597" s="16"/>
      <c r="Q597" s="16"/>
      <c r="R597" s="16"/>
    </row>
    <row r="598">
      <c r="A598" s="12"/>
      <c r="B598" s="12"/>
      <c r="F598" s="12"/>
      <c r="H598" s="14"/>
      <c r="I598" s="15"/>
      <c r="K598" s="16"/>
      <c r="L598" s="16"/>
      <c r="P598" s="16"/>
      <c r="Q598" s="16"/>
      <c r="R598" s="16"/>
    </row>
    <row r="599">
      <c r="A599" s="12"/>
      <c r="B599" s="12"/>
      <c r="F599" s="12"/>
      <c r="H599" s="14"/>
      <c r="I599" s="15"/>
      <c r="K599" s="16"/>
      <c r="L599" s="16"/>
      <c r="P599" s="16"/>
      <c r="Q599" s="16"/>
      <c r="R599" s="16"/>
    </row>
    <row r="600">
      <c r="A600" s="12"/>
      <c r="B600" s="12"/>
      <c r="F600" s="12"/>
      <c r="H600" s="14"/>
      <c r="I600" s="15"/>
      <c r="K600" s="16"/>
      <c r="L600" s="16"/>
      <c r="P600" s="16"/>
      <c r="Q600" s="16"/>
      <c r="R600" s="16"/>
    </row>
    <row r="601">
      <c r="A601" s="12"/>
      <c r="B601" s="12"/>
      <c r="F601" s="12"/>
      <c r="H601" s="14"/>
      <c r="I601" s="15"/>
      <c r="K601" s="16"/>
      <c r="L601" s="16"/>
      <c r="P601" s="16"/>
      <c r="Q601" s="16"/>
      <c r="R601" s="16"/>
    </row>
    <row r="602">
      <c r="A602" s="12"/>
      <c r="B602" s="12"/>
      <c r="F602" s="12"/>
      <c r="H602" s="14"/>
      <c r="I602" s="15"/>
      <c r="K602" s="16"/>
      <c r="L602" s="16"/>
      <c r="P602" s="16"/>
      <c r="Q602" s="16"/>
      <c r="R602" s="16"/>
    </row>
    <row r="603">
      <c r="A603" s="12"/>
      <c r="B603" s="12"/>
      <c r="F603" s="12"/>
      <c r="H603" s="14"/>
      <c r="I603" s="15"/>
      <c r="K603" s="16"/>
      <c r="L603" s="16"/>
      <c r="P603" s="16"/>
      <c r="Q603" s="16"/>
      <c r="R603" s="16"/>
    </row>
    <row r="604">
      <c r="A604" s="12"/>
      <c r="B604" s="12"/>
      <c r="F604" s="12"/>
      <c r="H604" s="14"/>
      <c r="I604" s="15"/>
      <c r="K604" s="16"/>
      <c r="L604" s="16"/>
      <c r="P604" s="16"/>
      <c r="Q604" s="16"/>
      <c r="R604" s="16"/>
    </row>
    <row r="605">
      <c r="A605" s="12"/>
      <c r="B605" s="12"/>
      <c r="F605" s="12"/>
      <c r="H605" s="14"/>
      <c r="I605" s="15"/>
      <c r="K605" s="16"/>
      <c r="L605" s="16"/>
      <c r="P605" s="16"/>
      <c r="Q605" s="16"/>
      <c r="R605" s="16"/>
    </row>
    <row r="606">
      <c r="A606" s="12"/>
      <c r="B606" s="12"/>
      <c r="F606" s="12"/>
      <c r="H606" s="14"/>
      <c r="I606" s="15"/>
      <c r="K606" s="16"/>
      <c r="L606" s="16"/>
      <c r="P606" s="16"/>
      <c r="Q606" s="16"/>
      <c r="R606" s="16"/>
    </row>
    <row r="607">
      <c r="A607" s="12"/>
      <c r="B607" s="12"/>
      <c r="F607" s="12"/>
      <c r="H607" s="14"/>
      <c r="I607" s="15"/>
      <c r="K607" s="16"/>
      <c r="L607" s="16"/>
      <c r="P607" s="16"/>
      <c r="Q607" s="16"/>
      <c r="R607" s="16"/>
    </row>
    <row r="608">
      <c r="A608" s="12"/>
      <c r="B608" s="12"/>
      <c r="F608" s="12"/>
      <c r="H608" s="14"/>
      <c r="I608" s="15"/>
      <c r="K608" s="16"/>
      <c r="L608" s="16"/>
      <c r="P608" s="16"/>
      <c r="Q608" s="16"/>
      <c r="R608" s="16"/>
    </row>
    <row r="609">
      <c r="A609" s="12"/>
      <c r="B609" s="12"/>
      <c r="F609" s="12"/>
      <c r="H609" s="14"/>
      <c r="I609" s="15"/>
      <c r="K609" s="16"/>
      <c r="L609" s="16"/>
      <c r="P609" s="16"/>
      <c r="Q609" s="16"/>
      <c r="R609" s="16"/>
    </row>
    <row r="610">
      <c r="A610" s="12"/>
      <c r="B610" s="12"/>
      <c r="F610" s="12"/>
      <c r="H610" s="14"/>
      <c r="I610" s="15"/>
      <c r="K610" s="16"/>
      <c r="L610" s="16"/>
      <c r="P610" s="16"/>
      <c r="Q610" s="16"/>
      <c r="R610" s="16"/>
    </row>
    <row r="611">
      <c r="A611" s="12"/>
      <c r="B611" s="12"/>
      <c r="F611" s="12"/>
      <c r="H611" s="14"/>
      <c r="I611" s="15"/>
      <c r="K611" s="16"/>
      <c r="L611" s="16"/>
      <c r="P611" s="16"/>
      <c r="Q611" s="16"/>
      <c r="R611" s="16"/>
    </row>
    <row r="612">
      <c r="A612" s="12"/>
      <c r="B612" s="12"/>
      <c r="F612" s="12"/>
      <c r="H612" s="14"/>
      <c r="I612" s="15"/>
      <c r="K612" s="16"/>
      <c r="L612" s="16"/>
      <c r="P612" s="16"/>
      <c r="Q612" s="16"/>
      <c r="R612" s="16"/>
    </row>
    <row r="613">
      <c r="A613" s="12"/>
      <c r="B613" s="12"/>
      <c r="F613" s="12"/>
      <c r="H613" s="14"/>
      <c r="I613" s="15"/>
      <c r="K613" s="16"/>
      <c r="L613" s="16"/>
      <c r="P613" s="16"/>
      <c r="Q613" s="16"/>
      <c r="R613" s="16"/>
    </row>
    <row r="614">
      <c r="A614" s="12"/>
      <c r="B614" s="12"/>
      <c r="F614" s="12"/>
      <c r="H614" s="14"/>
      <c r="I614" s="15"/>
      <c r="K614" s="16"/>
      <c r="L614" s="16"/>
      <c r="P614" s="16"/>
      <c r="Q614" s="16"/>
      <c r="R614" s="16"/>
    </row>
    <row r="615">
      <c r="A615" s="12"/>
      <c r="B615" s="12"/>
      <c r="F615" s="12"/>
      <c r="H615" s="14"/>
      <c r="I615" s="15"/>
      <c r="K615" s="16"/>
      <c r="L615" s="16"/>
      <c r="P615" s="16"/>
      <c r="Q615" s="16"/>
      <c r="R615" s="16"/>
    </row>
    <row r="616">
      <c r="A616" s="12"/>
      <c r="B616" s="12"/>
      <c r="F616" s="12"/>
      <c r="H616" s="14"/>
      <c r="I616" s="15"/>
      <c r="K616" s="16"/>
      <c r="L616" s="16"/>
      <c r="P616" s="16"/>
      <c r="Q616" s="16"/>
      <c r="R616" s="16"/>
    </row>
    <row r="617">
      <c r="A617" s="12"/>
      <c r="B617" s="12"/>
      <c r="F617" s="12"/>
      <c r="H617" s="14"/>
      <c r="I617" s="15"/>
      <c r="K617" s="16"/>
      <c r="L617" s="16"/>
      <c r="P617" s="16"/>
      <c r="Q617" s="16"/>
      <c r="R617" s="16"/>
    </row>
    <row r="618">
      <c r="A618" s="12"/>
      <c r="B618" s="12"/>
      <c r="F618" s="12"/>
      <c r="H618" s="14"/>
      <c r="I618" s="15"/>
      <c r="K618" s="16"/>
      <c r="L618" s="16"/>
      <c r="P618" s="16"/>
      <c r="Q618" s="16"/>
      <c r="R618" s="16"/>
    </row>
    <row r="619">
      <c r="A619" s="12"/>
      <c r="B619" s="12"/>
      <c r="F619" s="12"/>
      <c r="H619" s="14"/>
      <c r="I619" s="15"/>
      <c r="K619" s="16"/>
      <c r="L619" s="16"/>
      <c r="P619" s="16"/>
      <c r="Q619" s="16"/>
      <c r="R619" s="16"/>
    </row>
    <row r="620">
      <c r="A620" s="12"/>
      <c r="B620" s="12"/>
      <c r="F620" s="12"/>
      <c r="H620" s="14"/>
      <c r="I620" s="15"/>
      <c r="K620" s="16"/>
      <c r="L620" s="16"/>
      <c r="P620" s="16"/>
      <c r="Q620" s="16"/>
      <c r="R620" s="16"/>
    </row>
    <row r="621">
      <c r="A621" s="12"/>
      <c r="B621" s="12"/>
      <c r="F621" s="12"/>
      <c r="H621" s="14"/>
      <c r="I621" s="15"/>
      <c r="K621" s="16"/>
      <c r="L621" s="16"/>
      <c r="P621" s="16"/>
      <c r="Q621" s="16"/>
      <c r="R621" s="16"/>
    </row>
    <row r="622">
      <c r="A622" s="12"/>
      <c r="B622" s="12"/>
      <c r="F622" s="12"/>
      <c r="H622" s="14"/>
      <c r="I622" s="15"/>
      <c r="K622" s="16"/>
      <c r="L622" s="16"/>
      <c r="P622" s="16"/>
      <c r="Q622" s="16"/>
      <c r="R622" s="16"/>
    </row>
    <row r="623">
      <c r="A623" s="12"/>
      <c r="B623" s="12"/>
      <c r="F623" s="12"/>
      <c r="H623" s="14"/>
      <c r="I623" s="15"/>
      <c r="K623" s="16"/>
      <c r="L623" s="16"/>
      <c r="P623" s="16"/>
      <c r="Q623" s="16"/>
      <c r="R623" s="16"/>
    </row>
    <row r="624">
      <c r="A624" s="12"/>
      <c r="B624" s="12"/>
      <c r="F624" s="12"/>
      <c r="H624" s="14"/>
      <c r="I624" s="15"/>
      <c r="K624" s="16"/>
      <c r="L624" s="16"/>
      <c r="P624" s="16"/>
      <c r="Q624" s="16"/>
      <c r="R624" s="16"/>
    </row>
    <row r="625">
      <c r="A625" s="12"/>
      <c r="B625" s="12"/>
      <c r="F625" s="12"/>
      <c r="H625" s="14"/>
      <c r="I625" s="15"/>
      <c r="K625" s="16"/>
      <c r="L625" s="16"/>
      <c r="P625" s="16"/>
      <c r="Q625" s="16"/>
      <c r="R625" s="16"/>
    </row>
    <row r="626">
      <c r="A626" s="12"/>
      <c r="B626" s="12"/>
      <c r="F626" s="12"/>
      <c r="H626" s="14"/>
      <c r="I626" s="15"/>
      <c r="K626" s="16"/>
      <c r="L626" s="16"/>
      <c r="P626" s="16"/>
      <c r="Q626" s="16"/>
      <c r="R626" s="16"/>
    </row>
    <row r="627">
      <c r="A627" s="12"/>
      <c r="B627" s="12"/>
      <c r="F627" s="12"/>
      <c r="H627" s="14"/>
      <c r="I627" s="15"/>
      <c r="K627" s="16"/>
      <c r="L627" s="16"/>
      <c r="P627" s="16"/>
      <c r="Q627" s="16"/>
      <c r="R627" s="16"/>
    </row>
    <row r="628">
      <c r="A628" s="12"/>
      <c r="B628" s="12"/>
      <c r="F628" s="12"/>
      <c r="H628" s="14"/>
      <c r="I628" s="15"/>
      <c r="K628" s="16"/>
      <c r="L628" s="16"/>
      <c r="P628" s="16"/>
      <c r="Q628" s="16"/>
      <c r="R628" s="16"/>
    </row>
    <row r="629">
      <c r="A629" s="12"/>
      <c r="B629" s="12"/>
      <c r="F629" s="12"/>
      <c r="H629" s="14"/>
      <c r="I629" s="15"/>
      <c r="K629" s="16"/>
      <c r="L629" s="16"/>
      <c r="P629" s="16"/>
      <c r="Q629" s="16"/>
      <c r="R629" s="16"/>
    </row>
    <row r="630">
      <c r="A630" s="12"/>
      <c r="B630" s="12"/>
      <c r="F630" s="12"/>
      <c r="H630" s="14"/>
      <c r="I630" s="15"/>
      <c r="K630" s="16"/>
      <c r="L630" s="16"/>
      <c r="P630" s="16"/>
      <c r="Q630" s="16"/>
      <c r="R630" s="16"/>
    </row>
    <row r="631">
      <c r="A631" s="12"/>
      <c r="B631" s="12"/>
      <c r="F631" s="12"/>
      <c r="H631" s="14"/>
      <c r="I631" s="15"/>
      <c r="K631" s="16"/>
      <c r="L631" s="16"/>
      <c r="P631" s="16"/>
      <c r="Q631" s="16"/>
      <c r="R631" s="16"/>
    </row>
    <row r="632">
      <c r="A632" s="12"/>
      <c r="B632" s="12"/>
      <c r="F632" s="12"/>
      <c r="H632" s="14"/>
      <c r="I632" s="15"/>
      <c r="K632" s="16"/>
      <c r="L632" s="16"/>
      <c r="P632" s="16"/>
      <c r="Q632" s="16"/>
      <c r="R632" s="16"/>
    </row>
    <row r="633">
      <c r="A633" s="12"/>
      <c r="B633" s="12"/>
      <c r="F633" s="12"/>
      <c r="H633" s="14"/>
      <c r="I633" s="15"/>
      <c r="K633" s="16"/>
      <c r="L633" s="16"/>
      <c r="P633" s="16"/>
      <c r="Q633" s="16"/>
      <c r="R633" s="16"/>
    </row>
    <row r="634">
      <c r="A634" s="12"/>
      <c r="B634" s="12"/>
      <c r="F634" s="12"/>
      <c r="H634" s="14"/>
      <c r="I634" s="15"/>
      <c r="K634" s="16"/>
      <c r="L634" s="16"/>
      <c r="P634" s="16"/>
      <c r="Q634" s="16"/>
      <c r="R634" s="16"/>
    </row>
    <row r="635">
      <c r="A635" s="12"/>
      <c r="B635" s="12"/>
      <c r="F635" s="12"/>
      <c r="H635" s="14"/>
      <c r="I635" s="15"/>
      <c r="K635" s="16"/>
      <c r="L635" s="16"/>
      <c r="P635" s="16"/>
      <c r="Q635" s="16"/>
      <c r="R635" s="16"/>
    </row>
    <row r="636">
      <c r="A636" s="12"/>
      <c r="B636" s="12"/>
      <c r="F636" s="12"/>
      <c r="H636" s="14"/>
      <c r="I636" s="15"/>
      <c r="K636" s="16"/>
      <c r="L636" s="16"/>
      <c r="P636" s="16"/>
      <c r="Q636" s="16"/>
      <c r="R636" s="16"/>
    </row>
    <row r="637">
      <c r="A637" s="12"/>
      <c r="B637" s="12"/>
      <c r="F637" s="12"/>
      <c r="H637" s="14"/>
      <c r="I637" s="15"/>
      <c r="K637" s="16"/>
      <c r="L637" s="16"/>
      <c r="P637" s="16"/>
      <c r="Q637" s="16"/>
      <c r="R637" s="16"/>
    </row>
    <row r="638">
      <c r="A638" s="12"/>
      <c r="B638" s="12"/>
      <c r="F638" s="12"/>
      <c r="H638" s="14"/>
      <c r="I638" s="15"/>
      <c r="K638" s="16"/>
      <c r="L638" s="16"/>
      <c r="P638" s="16"/>
      <c r="Q638" s="16"/>
      <c r="R638" s="16"/>
    </row>
    <row r="639">
      <c r="A639" s="12"/>
      <c r="B639" s="12"/>
      <c r="F639" s="12"/>
      <c r="H639" s="14"/>
      <c r="I639" s="15"/>
      <c r="K639" s="16"/>
      <c r="L639" s="16"/>
      <c r="P639" s="16"/>
      <c r="Q639" s="16"/>
      <c r="R639" s="16"/>
    </row>
    <row r="640">
      <c r="A640" s="12"/>
      <c r="B640" s="12"/>
      <c r="F640" s="12"/>
      <c r="H640" s="14"/>
      <c r="I640" s="15"/>
      <c r="K640" s="16"/>
      <c r="L640" s="16"/>
      <c r="P640" s="16"/>
      <c r="Q640" s="16"/>
      <c r="R640" s="16"/>
    </row>
    <row r="641">
      <c r="A641" s="12"/>
      <c r="B641" s="12"/>
      <c r="F641" s="12"/>
      <c r="H641" s="14"/>
      <c r="I641" s="15"/>
      <c r="K641" s="16"/>
      <c r="L641" s="16"/>
      <c r="P641" s="16"/>
      <c r="Q641" s="16"/>
      <c r="R641" s="16"/>
    </row>
    <row r="642">
      <c r="A642" s="12"/>
      <c r="B642" s="12"/>
      <c r="F642" s="12"/>
      <c r="H642" s="14"/>
      <c r="I642" s="15"/>
      <c r="K642" s="16"/>
      <c r="L642" s="16"/>
      <c r="P642" s="16"/>
      <c r="Q642" s="16"/>
      <c r="R642" s="16"/>
    </row>
    <row r="643">
      <c r="A643" s="12"/>
      <c r="B643" s="12"/>
      <c r="F643" s="12"/>
      <c r="H643" s="14"/>
      <c r="I643" s="15"/>
      <c r="K643" s="16"/>
      <c r="L643" s="16"/>
      <c r="P643" s="16"/>
      <c r="Q643" s="16"/>
      <c r="R643" s="16"/>
    </row>
    <row r="644">
      <c r="A644" s="12"/>
      <c r="B644" s="12"/>
      <c r="F644" s="12"/>
      <c r="H644" s="14"/>
      <c r="I644" s="15"/>
      <c r="K644" s="16"/>
      <c r="L644" s="16"/>
      <c r="P644" s="16"/>
      <c r="Q644" s="16"/>
      <c r="R644" s="16"/>
    </row>
    <row r="645">
      <c r="A645" s="12"/>
      <c r="B645" s="12"/>
      <c r="F645" s="12"/>
      <c r="H645" s="14"/>
      <c r="I645" s="15"/>
      <c r="K645" s="16"/>
      <c r="L645" s="16"/>
      <c r="P645" s="16"/>
      <c r="Q645" s="16"/>
      <c r="R645" s="16"/>
    </row>
    <row r="646">
      <c r="A646" s="12"/>
      <c r="B646" s="12"/>
      <c r="F646" s="12"/>
      <c r="H646" s="14"/>
      <c r="I646" s="15"/>
      <c r="K646" s="16"/>
      <c r="L646" s="16"/>
      <c r="P646" s="16"/>
      <c r="Q646" s="16"/>
      <c r="R646" s="16"/>
    </row>
    <row r="647">
      <c r="A647" s="12"/>
      <c r="B647" s="12"/>
      <c r="F647" s="12"/>
      <c r="H647" s="14"/>
      <c r="I647" s="15"/>
      <c r="K647" s="16"/>
      <c r="L647" s="16"/>
      <c r="P647" s="16"/>
      <c r="Q647" s="16"/>
      <c r="R647" s="16"/>
    </row>
    <row r="648">
      <c r="A648" s="12"/>
      <c r="B648" s="12"/>
      <c r="F648" s="12"/>
      <c r="H648" s="14"/>
      <c r="I648" s="15"/>
      <c r="K648" s="16"/>
      <c r="L648" s="16"/>
      <c r="P648" s="16"/>
      <c r="Q648" s="16"/>
      <c r="R648" s="16"/>
    </row>
    <row r="649">
      <c r="A649" s="12"/>
      <c r="B649" s="12"/>
      <c r="F649" s="12"/>
      <c r="H649" s="14"/>
      <c r="I649" s="15"/>
      <c r="K649" s="16"/>
      <c r="L649" s="16"/>
      <c r="P649" s="16"/>
      <c r="Q649" s="16"/>
      <c r="R649" s="16"/>
    </row>
    <row r="650">
      <c r="A650" s="12"/>
      <c r="B650" s="12"/>
      <c r="F650" s="12"/>
      <c r="H650" s="14"/>
      <c r="I650" s="15"/>
      <c r="K650" s="16"/>
      <c r="L650" s="16"/>
      <c r="P650" s="16"/>
      <c r="Q650" s="16"/>
      <c r="R650" s="16"/>
    </row>
    <row r="651">
      <c r="A651" s="12"/>
      <c r="B651" s="12"/>
      <c r="F651" s="12"/>
      <c r="H651" s="14"/>
      <c r="I651" s="15"/>
      <c r="K651" s="16"/>
      <c r="L651" s="16"/>
      <c r="P651" s="16"/>
      <c r="Q651" s="16"/>
      <c r="R651" s="16"/>
    </row>
    <row r="652">
      <c r="A652" s="12"/>
      <c r="B652" s="12"/>
      <c r="F652" s="12"/>
      <c r="H652" s="14"/>
      <c r="I652" s="15"/>
      <c r="K652" s="16"/>
      <c r="L652" s="16"/>
      <c r="P652" s="16"/>
      <c r="Q652" s="16"/>
      <c r="R652" s="16"/>
    </row>
    <row r="653">
      <c r="A653" s="12"/>
      <c r="B653" s="12"/>
      <c r="F653" s="12"/>
      <c r="H653" s="14"/>
      <c r="I653" s="15"/>
      <c r="K653" s="16"/>
      <c r="L653" s="16"/>
      <c r="P653" s="16"/>
      <c r="Q653" s="16"/>
      <c r="R653" s="16"/>
    </row>
    <row r="654">
      <c r="A654" s="12"/>
      <c r="B654" s="12"/>
      <c r="F654" s="12"/>
      <c r="H654" s="14"/>
      <c r="I654" s="15"/>
      <c r="K654" s="16"/>
      <c r="L654" s="16"/>
      <c r="P654" s="16"/>
      <c r="Q654" s="16"/>
      <c r="R654" s="16"/>
    </row>
    <row r="655">
      <c r="A655" s="12"/>
      <c r="B655" s="12"/>
      <c r="F655" s="12"/>
      <c r="H655" s="14"/>
      <c r="I655" s="15"/>
      <c r="K655" s="16"/>
      <c r="L655" s="16"/>
      <c r="P655" s="16"/>
      <c r="Q655" s="16"/>
      <c r="R655" s="16"/>
    </row>
    <row r="656">
      <c r="A656" s="12"/>
      <c r="B656" s="12"/>
      <c r="F656" s="12"/>
      <c r="H656" s="14"/>
      <c r="I656" s="15"/>
      <c r="K656" s="16"/>
      <c r="L656" s="16"/>
      <c r="P656" s="16"/>
      <c r="Q656" s="16"/>
      <c r="R656" s="16"/>
    </row>
    <row r="657">
      <c r="A657" s="12"/>
      <c r="B657" s="12"/>
      <c r="F657" s="12"/>
      <c r="H657" s="14"/>
      <c r="I657" s="15"/>
      <c r="K657" s="16"/>
      <c r="L657" s="16"/>
      <c r="P657" s="16"/>
      <c r="Q657" s="16"/>
      <c r="R657" s="16"/>
    </row>
    <row r="658">
      <c r="A658" s="12"/>
      <c r="B658" s="12"/>
      <c r="F658" s="12"/>
      <c r="H658" s="14"/>
      <c r="I658" s="15"/>
      <c r="K658" s="16"/>
      <c r="L658" s="16"/>
      <c r="P658" s="16"/>
      <c r="Q658" s="16"/>
      <c r="R658" s="16"/>
    </row>
    <row r="659">
      <c r="A659" s="12"/>
      <c r="B659" s="12"/>
      <c r="F659" s="12"/>
      <c r="H659" s="14"/>
      <c r="I659" s="15"/>
      <c r="K659" s="16"/>
      <c r="L659" s="16"/>
      <c r="P659" s="16"/>
      <c r="Q659" s="16"/>
      <c r="R659" s="16"/>
    </row>
    <row r="660">
      <c r="A660" s="12"/>
      <c r="B660" s="12"/>
      <c r="F660" s="12"/>
      <c r="H660" s="14"/>
      <c r="I660" s="15"/>
      <c r="K660" s="16"/>
      <c r="L660" s="16"/>
      <c r="P660" s="16"/>
      <c r="Q660" s="16"/>
      <c r="R660" s="16"/>
    </row>
    <row r="661">
      <c r="A661" s="12"/>
      <c r="B661" s="12"/>
      <c r="F661" s="12"/>
      <c r="H661" s="14"/>
      <c r="I661" s="15"/>
      <c r="K661" s="16"/>
      <c r="L661" s="16"/>
      <c r="P661" s="16"/>
      <c r="Q661" s="16"/>
      <c r="R661" s="16"/>
    </row>
    <row r="662">
      <c r="A662" s="12"/>
      <c r="B662" s="12"/>
      <c r="F662" s="12"/>
      <c r="H662" s="14"/>
      <c r="I662" s="15"/>
      <c r="K662" s="16"/>
      <c r="L662" s="16"/>
      <c r="P662" s="16"/>
      <c r="Q662" s="16"/>
      <c r="R662" s="16"/>
    </row>
    <row r="663">
      <c r="A663" s="12"/>
      <c r="B663" s="12"/>
      <c r="F663" s="12"/>
      <c r="H663" s="14"/>
      <c r="I663" s="15"/>
      <c r="K663" s="16"/>
      <c r="L663" s="16"/>
      <c r="P663" s="16"/>
      <c r="Q663" s="16"/>
      <c r="R663" s="16"/>
    </row>
    <row r="664">
      <c r="A664" s="12"/>
      <c r="B664" s="12"/>
      <c r="F664" s="12"/>
      <c r="H664" s="14"/>
      <c r="I664" s="15"/>
      <c r="K664" s="16"/>
      <c r="L664" s="16"/>
      <c r="P664" s="16"/>
      <c r="Q664" s="16"/>
      <c r="R664" s="16"/>
    </row>
    <row r="665">
      <c r="A665" s="12"/>
      <c r="B665" s="12"/>
      <c r="F665" s="12"/>
      <c r="H665" s="14"/>
      <c r="I665" s="15"/>
      <c r="K665" s="16"/>
      <c r="L665" s="16"/>
      <c r="P665" s="16"/>
      <c r="Q665" s="16"/>
      <c r="R665" s="16"/>
    </row>
    <row r="666">
      <c r="A666" s="12"/>
      <c r="B666" s="12"/>
      <c r="F666" s="12"/>
      <c r="H666" s="14"/>
      <c r="I666" s="15"/>
      <c r="K666" s="16"/>
      <c r="L666" s="16"/>
      <c r="P666" s="16"/>
      <c r="Q666" s="16"/>
      <c r="R666" s="16"/>
    </row>
    <row r="667">
      <c r="A667" s="12"/>
      <c r="B667" s="12"/>
      <c r="F667" s="12"/>
      <c r="H667" s="14"/>
      <c r="I667" s="15"/>
      <c r="K667" s="16"/>
      <c r="L667" s="16"/>
      <c r="P667" s="16"/>
      <c r="Q667" s="16"/>
      <c r="R667" s="16"/>
    </row>
    <row r="668">
      <c r="A668" s="12"/>
      <c r="B668" s="12"/>
      <c r="F668" s="12"/>
      <c r="H668" s="14"/>
      <c r="I668" s="15"/>
      <c r="K668" s="16"/>
      <c r="L668" s="16"/>
      <c r="P668" s="16"/>
      <c r="Q668" s="16"/>
      <c r="R668" s="16"/>
    </row>
    <row r="669">
      <c r="A669" s="12"/>
      <c r="B669" s="12"/>
      <c r="F669" s="12"/>
      <c r="H669" s="14"/>
      <c r="I669" s="15"/>
      <c r="K669" s="16"/>
      <c r="L669" s="16"/>
      <c r="P669" s="16"/>
      <c r="Q669" s="16"/>
      <c r="R669" s="16"/>
    </row>
    <row r="670">
      <c r="A670" s="12"/>
      <c r="B670" s="12"/>
      <c r="F670" s="12"/>
      <c r="H670" s="14"/>
      <c r="I670" s="15"/>
      <c r="K670" s="16"/>
      <c r="L670" s="16"/>
      <c r="P670" s="16"/>
      <c r="Q670" s="16"/>
      <c r="R670" s="16"/>
    </row>
    <row r="671">
      <c r="A671" s="12"/>
      <c r="B671" s="12"/>
      <c r="F671" s="12"/>
      <c r="H671" s="14"/>
      <c r="I671" s="15"/>
      <c r="K671" s="16"/>
      <c r="L671" s="16"/>
      <c r="P671" s="16"/>
      <c r="Q671" s="16"/>
      <c r="R671" s="16"/>
    </row>
    <row r="672">
      <c r="A672" s="12"/>
      <c r="B672" s="12"/>
      <c r="F672" s="12"/>
      <c r="H672" s="14"/>
      <c r="I672" s="15"/>
      <c r="K672" s="16"/>
      <c r="L672" s="16"/>
      <c r="P672" s="16"/>
      <c r="Q672" s="16"/>
      <c r="R672" s="16"/>
    </row>
    <row r="673">
      <c r="A673" s="12"/>
      <c r="B673" s="12"/>
      <c r="F673" s="12"/>
      <c r="H673" s="14"/>
      <c r="I673" s="15"/>
      <c r="K673" s="16"/>
      <c r="L673" s="16"/>
      <c r="P673" s="16"/>
      <c r="Q673" s="16"/>
      <c r="R673" s="16"/>
    </row>
    <row r="674">
      <c r="A674" s="12"/>
      <c r="B674" s="12"/>
      <c r="F674" s="12"/>
      <c r="H674" s="14"/>
      <c r="I674" s="15"/>
      <c r="K674" s="16"/>
      <c r="L674" s="16"/>
      <c r="P674" s="16"/>
      <c r="Q674" s="16"/>
      <c r="R674" s="16"/>
    </row>
    <row r="675">
      <c r="A675" s="12"/>
      <c r="B675" s="12"/>
      <c r="F675" s="12"/>
      <c r="H675" s="14"/>
      <c r="I675" s="15"/>
      <c r="K675" s="16"/>
      <c r="L675" s="16"/>
      <c r="P675" s="16"/>
      <c r="Q675" s="16"/>
      <c r="R675" s="16"/>
    </row>
    <row r="676">
      <c r="A676" s="12"/>
      <c r="B676" s="12"/>
      <c r="F676" s="12"/>
      <c r="H676" s="14"/>
      <c r="I676" s="15"/>
      <c r="K676" s="16"/>
      <c r="L676" s="16"/>
      <c r="P676" s="16"/>
      <c r="Q676" s="16"/>
      <c r="R676" s="16"/>
    </row>
    <row r="677">
      <c r="A677" s="12"/>
      <c r="B677" s="12"/>
      <c r="F677" s="12"/>
      <c r="H677" s="14"/>
      <c r="I677" s="15"/>
      <c r="K677" s="16"/>
      <c r="L677" s="16"/>
      <c r="P677" s="16"/>
      <c r="Q677" s="16"/>
      <c r="R677" s="16"/>
    </row>
    <row r="678">
      <c r="A678" s="12"/>
      <c r="B678" s="12"/>
      <c r="F678" s="12"/>
      <c r="H678" s="14"/>
      <c r="I678" s="15"/>
      <c r="K678" s="16"/>
      <c r="L678" s="16"/>
      <c r="P678" s="16"/>
      <c r="Q678" s="16"/>
      <c r="R678" s="16"/>
    </row>
    <row r="679">
      <c r="A679" s="12"/>
      <c r="B679" s="12"/>
      <c r="F679" s="12"/>
      <c r="H679" s="14"/>
      <c r="I679" s="15"/>
      <c r="K679" s="16"/>
      <c r="L679" s="16"/>
      <c r="P679" s="16"/>
      <c r="Q679" s="16"/>
      <c r="R679" s="16"/>
    </row>
    <row r="680">
      <c r="A680" s="12"/>
      <c r="B680" s="12"/>
      <c r="F680" s="12"/>
      <c r="H680" s="14"/>
      <c r="I680" s="15"/>
      <c r="K680" s="16"/>
      <c r="L680" s="16"/>
      <c r="P680" s="16"/>
      <c r="Q680" s="16"/>
      <c r="R680" s="16"/>
    </row>
    <row r="681">
      <c r="A681" s="12"/>
      <c r="B681" s="12"/>
      <c r="F681" s="12"/>
      <c r="H681" s="14"/>
      <c r="I681" s="15"/>
      <c r="K681" s="16"/>
      <c r="L681" s="16"/>
      <c r="P681" s="16"/>
      <c r="Q681" s="16"/>
      <c r="R681" s="16"/>
    </row>
    <row r="682">
      <c r="A682" s="12"/>
      <c r="B682" s="12"/>
      <c r="F682" s="12"/>
      <c r="H682" s="14"/>
      <c r="I682" s="15"/>
      <c r="K682" s="16"/>
      <c r="L682" s="16"/>
      <c r="P682" s="16"/>
      <c r="Q682" s="16"/>
      <c r="R682" s="16"/>
    </row>
    <row r="683">
      <c r="A683" s="12"/>
      <c r="B683" s="12"/>
      <c r="F683" s="12"/>
      <c r="H683" s="14"/>
      <c r="I683" s="15"/>
      <c r="K683" s="16"/>
      <c r="L683" s="16"/>
      <c r="P683" s="16"/>
      <c r="Q683" s="16"/>
      <c r="R683" s="16"/>
    </row>
    <row r="684">
      <c r="A684" s="12"/>
      <c r="B684" s="12"/>
      <c r="F684" s="12"/>
      <c r="H684" s="14"/>
      <c r="I684" s="15"/>
      <c r="K684" s="16"/>
      <c r="L684" s="16"/>
      <c r="P684" s="16"/>
      <c r="Q684" s="16"/>
      <c r="R684" s="16"/>
    </row>
    <row r="685">
      <c r="A685" s="12"/>
      <c r="B685" s="12"/>
      <c r="F685" s="12"/>
      <c r="H685" s="14"/>
      <c r="I685" s="15"/>
      <c r="K685" s="16"/>
      <c r="L685" s="16"/>
      <c r="P685" s="16"/>
      <c r="Q685" s="16"/>
      <c r="R685" s="16"/>
    </row>
    <row r="686">
      <c r="A686" s="12"/>
      <c r="B686" s="12"/>
      <c r="F686" s="12"/>
      <c r="H686" s="14"/>
      <c r="I686" s="15"/>
      <c r="K686" s="16"/>
      <c r="L686" s="16"/>
      <c r="P686" s="16"/>
      <c r="Q686" s="16"/>
      <c r="R686" s="16"/>
    </row>
    <row r="687">
      <c r="A687" s="12"/>
      <c r="B687" s="12"/>
      <c r="F687" s="12"/>
      <c r="H687" s="14"/>
      <c r="I687" s="15"/>
      <c r="K687" s="16"/>
      <c r="L687" s="16"/>
      <c r="P687" s="16"/>
      <c r="Q687" s="16"/>
      <c r="R687" s="16"/>
    </row>
    <row r="688">
      <c r="A688" s="12"/>
      <c r="B688" s="12"/>
      <c r="F688" s="12"/>
      <c r="H688" s="14"/>
      <c r="I688" s="15"/>
      <c r="K688" s="16"/>
      <c r="L688" s="16"/>
      <c r="P688" s="16"/>
      <c r="Q688" s="16"/>
      <c r="R688" s="16"/>
    </row>
    <row r="689">
      <c r="A689" s="12"/>
      <c r="B689" s="12"/>
      <c r="F689" s="12"/>
      <c r="H689" s="14"/>
      <c r="I689" s="15"/>
      <c r="K689" s="16"/>
      <c r="L689" s="16"/>
      <c r="P689" s="16"/>
      <c r="Q689" s="16"/>
      <c r="R689" s="16"/>
    </row>
    <row r="690">
      <c r="A690" s="12"/>
      <c r="B690" s="12"/>
      <c r="F690" s="12"/>
      <c r="H690" s="14"/>
      <c r="I690" s="15"/>
      <c r="K690" s="16"/>
      <c r="L690" s="16"/>
      <c r="P690" s="16"/>
      <c r="Q690" s="16"/>
      <c r="R690" s="16"/>
    </row>
    <row r="691">
      <c r="A691" s="12"/>
      <c r="B691" s="12"/>
      <c r="F691" s="12"/>
      <c r="H691" s="14"/>
      <c r="I691" s="15"/>
      <c r="K691" s="16"/>
      <c r="L691" s="16"/>
      <c r="P691" s="16"/>
      <c r="Q691" s="16"/>
      <c r="R691" s="16"/>
    </row>
    <row r="692">
      <c r="A692" s="12"/>
      <c r="B692" s="12"/>
      <c r="F692" s="12"/>
      <c r="H692" s="14"/>
      <c r="I692" s="15"/>
      <c r="K692" s="16"/>
      <c r="L692" s="16"/>
      <c r="P692" s="16"/>
      <c r="Q692" s="16"/>
      <c r="R692" s="16"/>
    </row>
    <row r="693">
      <c r="A693" s="12"/>
      <c r="B693" s="12"/>
      <c r="F693" s="12"/>
      <c r="H693" s="14"/>
      <c r="I693" s="15"/>
      <c r="K693" s="16"/>
      <c r="L693" s="16"/>
      <c r="P693" s="16"/>
      <c r="Q693" s="16"/>
      <c r="R693" s="16"/>
    </row>
    <row r="694">
      <c r="A694" s="12"/>
      <c r="B694" s="12"/>
      <c r="F694" s="12"/>
      <c r="H694" s="14"/>
      <c r="I694" s="15"/>
      <c r="K694" s="16"/>
      <c r="L694" s="16"/>
      <c r="P694" s="16"/>
      <c r="Q694" s="16"/>
      <c r="R694" s="16"/>
    </row>
    <row r="695">
      <c r="A695" s="12"/>
      <c r="B695" s="12"/>
      <c r="F695" s="12"/>
      <c r="H695" s="14"/>
      <c r="I695" s="15"/>
      <c r="K695" s="16"/>
      <c r="L695" s="16"/>
      <c r="P695" s="16"/>
      <c r="Q695" s="16"/>
      <c r="R695" s="16"/>
    </row>
    <row r="696">
      <c r="A696" s="12"/>
      <c r="B696" s="12"/>
      <c r="F696" s="12"/>
      <c r="H696" s="14"/>
      <c r="I696" s="15"/>
      <c r="K696" s="16"/>
      <c r="L696" s="16"/>
      <c r="P696" s="16"/>
      <c r="Q696" s="16"/>
      <c r="R696" s="16"/>
    </row>
    <row r="697">
      <c r="A697" s="12"/>
      <c r="B697" s="12"/>
      <c r="F697" s="12"/>
      <c r="H697" s="14"/>
      <c r="I697" s="15"/>
      <c r="K697" s="16"/>
      <c r="L697" s="16"/>
      <c r="P697" s="16"/>
      <c r="Q697" s="16"/>
      <c r="R697" s="16"/>
    </row>
    <row r="698">
      <c r="A698" s="12"/>
      <c r="B698" s="12"/>
      <c r="F698" s="12"/>
      <c r="H698" s="14"/>
      <c r="I698" s="15"/>
      <c r="K698" s="16"/>
      <c r="L698" s="16"/>
      <c r="P698" s="16"/>
      <c r="Q698" s="16"/>
      <c r="R698" s="16"/>
    </row>
    <row r="699">
      <c r="A699" s="12"/>
      <c r="B699" s="12"/>
      <c r="F699" s="12"/>
      <c r="H699" s="14"/>
      <c r="I699" s="15"/>
      <c r="K699" s="16"/>
      <c r="L699" s="16"/>
      <c r="P699" s="16"/>
      <c r="Q699" s="16"/>
      <c r="R699" s="16"/>
    </row>
    <row r="700">
      <c r="A700" s="12"/>
      <c r="B700" s="12"/>
      <c r="F700" s="12"/>
      <c r="H700" s="14"/>
      <c r="I700" s="15"/>
      <c r="K700" s="16"/>
      <c r="L700" s="16"/>
      <c r="P700" s="16"/>
      <c r="Q700" s="16"/>
      <c r="R700" s="16"/>
    </row>
    <row r="701">
      <c r="A701" s="12"/>
      <c r="B701" s="12"/>
      <c r="F701" s="12"/>
      <c r="H701" s="14"/>
      <c r="I701" s="15"/>
      <c r="K701" s="16"/>
      <c r="L701" s="16"/>
      <c r="P701" s="16"/>
      <c r="Q701" s="16"/>
      <c r="R701" s="16"/>
    </row>
    <row r="702">
      <c r="A702" s="12"/>
      <c r="B702" s="12"/>
      <c r="F702" s="12"/>
      <c r="H702" s="14"/>
      <c r="I702" s="15"/>
      <c r="K702" s="16"/>
      <c r="L702" s="16"/>
      <c r="P702" s="16"/>
      <c r="Q702" s="16"/>
      <c r="R702" s="16"/>
    </row>
    <row r="703">
      <c r="A703" s="12"/>
      <c r="B703" s="12"/>
      <c r="F703" s="12"/>
      <c r="H703" s="14"/>
      <c r="I703" s="15"/>
      <c r="K703" s="16"/>
      <c r="L703" s="16"/>
      <c r="P703" s="16"/>
      <c r="Q703" s="16"/>
      <c r="R703" s="16"/>
    </row>
    <row r="704">
      <c r="A704" s="12"/>
      <c r="B704" s="12"/>
      <c r="F704" s="12"/>
      <c r="H704" s="14"/>
      <c r="I704" s="15"/>
      <c r="K704" s="16"/>
      <c r="L704" s="16"/>
      <c r="P704" s="16"/>
      <c r="Q704" s="16"/>
      <c r="R704" s="16"/>
    </row>
    <row r="705">
      <c r="A705" s="12"/>
      <c r="B705" s="12"/>
      <c r="F705" s="12"/>
      <c r="H705" s="14"/>
      <c r="I705" s="15"/>
      <c r="K705" s="16"/>
      <c r="L705" s="16"/>
      <c r="P705" s="16"/>
      <c r="Q705" s="16"/>
      <c r="R705" s="16"/>
    </row>
    <row r="706">
      <c r="A706" s="12"/>
      <c r="B706" s="12"/>
      <c r="F706" s="12"/>
      <c r="H706" s="14"/>
      <c r="I706" s="15"/>
      <c r="K706" s="16"/>
      <c r="L706" s="16"/>
      <c r="P706" s="16"/>
      <c r="Q706" s="16"/>
      <c r="R706" s="16"/>
    </row>
    <row r="707">
      <c r="A707" s="12"/>
      <c r="B707" s="12"/>
      <c r="F707" s="12"/>
      <c r="H707" s="14"/>
      <c r="I707" s="15"/>
      <c r="K707" s="16"/>
      <c r="L707" s="16"/>
      <c r="P707" s="16"/>
      <c r="Q707" s="16"/>
      <c r="R707" s="16"/>
    </row>
    <row r="708">
      <c r="A708" s="12"/>
      <c r="B708" s="12"/>
      <c r="F708" s="12"/>
      <c r="H708" s="14"/>
      <c r="I708" s="15"/>
      <c r="K708" s="16"/>
      <c r="L708" s="16"/>
      <c r="P708" s="16"/>
      <c r="Q708" s="16"/>
      <c r="R708" s="16"/>
    </row>
    <row r="709">
      <c r="A709" s="12"/>
      <c r="B709" s="12"/>
      <c r="F709" s="12"/>
      <c r="H709" s="14"/>
      <c r="I709" s="15"/>
      <c r="K709" s="16"/>
      <c r="L709" s="16"/>
      <c r="P709" s="16"/>
      <c r="Q709" s="16"/>
      <c r="R709" s="16"/>
    </row>
    <row r="710">
      <c r="A710" s="12"/>
      <c r="B710" s="12"/>
      <c r="F710" s="12"/>
      <c r="H710" s="14"/>
      <c r="I710" s="15"/>
      <c r="K710" s="16"/>
      <c r="L710" s="16"/>
      <c r="P710" s="16"/>
      <c r="Q710" s="16"/>
      <c r="R710" s="16"/>
    </row>
    <row r="711">
      <c r="A711" s="12"/>
      <c r="B711" s="12"/>
      <c r="F711" s="12"/>
      <c r="H711" s="14"/>
      <c r="I711" s="15"/>
      <c r="K711" s="16"/>
      <c r="L711" s="16"/>
      <c r="P711" s="16"/>
      <c r="Q711" s="16"/>
      <c r="R711" s="16"/>
    </row>
    <row r="712">
      <c r="A712" s="12"/>
      <c r="B712" s="12"/>
      <c r="F712" s="12"/>
      <c r="H712" s="14"/>
      <c r="I712" s="15"/>
      <c r="K712" s="16"/>
      <c r="L712" s="16"/>
      <c r="P712" s="16"/>
      <c r="Q712" s="16"/>
      <c r="R712" s="16"/>
    </row>
    <row r="713">
      <c r="A713" s="12"/>
      <c r="B713" s="12"/>
      <c r="F713" s="12"/>
      <c r="H713" s="14"/>
      <c r="I713" s="15"/>
      <c r="K713" s="16"/>
      <c r="L713" s="16"/>
      <c r="P713" s="16"/>
      <c r="Q713" s="16"/>
      <c r="R713" s="16"/>
    </row>
    <row r="714">
      <c r="A714" s="12"/>
      <c r="B714" s="12"/>
      <c r="F714" s="12"/>
      <c r="H714" s="14"/>
      <c r="I714" s="15"/>
      <c r="K714" s="16"/>
      <c r="L714" s="16"/>
      <c r="P714" s="16"/>
      <c r="Q714" s="16"/>
      <c r="R714" s="16"/>
    </row>
    <row r="715">
      <c r="A715" s="12"/>
      <c r="B715" s="12"/>
      <c r="F715" s="12"/>
      <c r="H715" s="14"/>
      <c r="I715" s="15"/>
      <c r="K715" s="16"/>
      <c r="L715" s="16"/>
      <c r="P715" s="16"/>
      <c r="Q715" s="16"/>
      <c r="R715" s="16"/>
    </row>
    <row r="716">
      <c r="A716" s="12"/>
      <c r="B716" s="12"/>
      <c r="F716" s="12"/>
      <c r="H716" s="14"/>
      <c r="I716" s="15"/>
      <c r="K716" s="16"/>
      <c r="L716" s="16"/>
      <c r="P716" s="16"/>
      <c r="Q716" s="16"/>
      <c r="R716" s="16"/>
    </row>
    <row r="717">
      <c r="A717" s="12"/>
      <c r="B717" s="12"/>
      <c r="F717" s="12"/>
      <c r="H717" s="14"/>
      <c r="I717" s="15"/>
      <c r="K717" s="16"/>
      <c r="L717" s="16"/>
      <c r="P717" s="16"/>
      <c r="Q717" s="16"/>
      <c r="R717" s="16"/>
    </row>
    <row r="718">
      <c r="A718" s="12"/>
      <c r="B718" s="12"/>
      <c r="F718" s="12"/>
      <c r="H718" s="14"/>
      <c r="I718" s="15"/>
      <c r="K718" s="16"/>
      <c r="L718" s="16"/>
      <c r="P718" s="16"/>
      <c r="Q718" s="16"/>
      <c r="R718" s="16"/>
    </row>
    <row r="719">
      <c r="A719" s="12"/>
      <c r="B719" s="12"/>
      <c r="F719" s="12"/>
      <c r="H719" s="14"/>
      <c r="I719" s="15"/>
      <c r="K719" s="16"/>
      <c r="L719" s="16"/>
      <c r="P719" s="16"/>
      <c r="Q719" s="16"/>
      <c r="R719" s="16"/>
    </row>
    <row r="720">
      <c r="A720" s="12"/>
      <c r="B720" s="12"/>
      <c r="F720" s="12"/>
      <c r="H720" s="14"/>
      <c r="I720" s="15"/>
      <c r="K720" s="16"/>
      <c r="L720" s="16"/>
      <c r="P720" s="16"/>
      <c r="Q720" s="16"/>
      <c r="R720" s="16"/>
    </row>
    <row r="721">
      <c r="A721" s="12"/>
      <c r="B721" s="12"/>
      <c r="F721" s="12"/>
      <c r="H721" s="14"/>
      <c r="I721" s="15"/>
      <c r="K721" s="16"/>
      <c r="L721" s="16"/>
      <c r="P721" s="16"/>
      <c r="Q721" s="16"/>
      <c r="R721" s="16"/>
    </row>
    <row r="722">
      <c r="A722" s="12"/>
      <c r="B722" s="12"/>
      <c r="F722" s="12"/>
      <c r="H722" s="14"/>
      <c r="I722" s="15"/>
      <c r="K722" s="16"/>
      <c r="L722" s="16"/>
      <c r="P722" s="16"/>
      <c r="Q722" s="16"/>
      <c r="R722" s="16"/>
    </row>
    <row r="723">
      <c r="A723" s="12"/>
      <c r="B723" s="12"/>
      <c r="F723" s="12"/>
      <c r="H723" s="14"/>
      <c r="I723" s="15"/>
      <c r="K723" s="16"/>
      <c r="L723" s="16"/>
      <c r="P723" s="16"/>
      <c r="Q723" s="16"/>
      <c r="R723" s="16"/>
    </row>
    <row r="724">
      <c r="A724" s="12"/>
      <c r="B724" s="12"/>
      <c r="F724" s="12"/>
      <c r="H724" s="14"/>
      <c r="I724" s="15"/>
      <c r="K724" s="16"/>
      <c r="L724" s="16"/>
      <c r="P724" s="16"/>
      <c r="Q724" s="16"/>
      <c r="R724" s="16"/>
    </row>
    <row r="725">
      <c r="A725" s="12"/>
      <c r="B725" s="12"/>
      <c r="F725" s="12"/>
      <c r="H725" s="14"/>
      <c r="I725" s="15"/>
      <c r="K725" s="16"/>
      <c r="L725" s="16"/>
      <c r="P725" s="16"/>
      <c r="Q725" s="16"/>
      <c r="R725" s="16"/>
    </row>
    <row r="726">
      <c r="A726" s="12"/>
      <c r="B726" s="12"/>
      <c r="F726" s="12"/>
      <c r="H726" s="14"/>
      <c r="I726" s="15"/>
      <c r="K726" s="16"/>
      <c r="L726" s="16"/>
      <c r="P726" s="16"/>
      <c r="Q726" s="16"/>
      <c r="R726" s="16"/>
    </row>
    <row r="727">
      <c r="A727" s="12"/>
      <c r="B727" s="12"/>
      <c r="F727" s="12"/>
      <c r="H727" s="14"/>
      <c r="I727" s="15"/>
      <c r="K727" s="16"/>
      <c r="L727" s="16"/>
      <c r="P727" s="16"/>
      <c r="Q727" s="16"/>
      <c r="R727" s="16"/>
    </row>
    <row r="728">
      <c r="A728" s="12"/>
      <c r="B728" s="12"/>
      <c r="F728" s="12"/>
      <c r="H728" s="14"/>
      <c r="I728" s="15"/>
      <c r="K728" s="16"/>
      <c r="L728" s="16"/>
      <c r="P728" s="16"/>
      <c r="Q728" s="16"/>
      <c r="R728" s="16"/>
    </row>
    <row r="729">
      <c r="A729" s="12"/>
      <c r="B729" s="12"/>
      <c r="F729" s="12"/>
      <c r="H729" s="14"/>
      <c r="I729" s="15"/>
      <c r="K729" s="16"/>
      <c r="L729" s="16"/>
      <c r="P729" s="16"/>
      <c r="Q729" s="16"/>
      <c r="R729" s="16"/>
    </row>
    <row r="730">
      <c r="A730" s="12"/>
      <c r="B730" s="12"/>
      <c r="F730" s="12"/>
      <c r="H730" s="14"/>
      <c r="I730" s="15"/>
      <c r="K730" s="16"/>
      <c r="L730" s="16"/>
      <c r="P730" s="16"/>
      <c r="Q730" s="16"/>
      <c r="R730" s="16"/>
    </row>
    <row r="731">
      <c r="A731" s="12"/>
      <c r="B731" s="12"/>
      <c r="F731" s="12"/>
      <c r="H731" s="14"/>
      <c r="I731" s="15"/>
      <c r="K731" s="16"/>
      <c r="L731" s="16"/>
      <c r="P731" s="16"/>
      <c r="Q731" s="16"/>
      <c r="R731" s="16"/>
    </row>
    <row r="732">
      <c r="A732" s="12"/>
      <c r="B732" s="12"/>
      <c r="F732" s="12"/>
      <c r="H732" s="14"/>
      <c r="I732" s="15"/>
      <c r="K732" s="16"/>
      <c r="L732" s="16"/>
      <c r="P732" s="16"/>
      <c r="Q732" s="16"/>
      <c r="R732" s="16"/>
    </row>
    <row r="733">
      <c r="A733" s="12"/>
      <c r="B733" s="12"/>
      <c r="F733" s="12"/>
      <c r="H733" s="14"/>
      <c r="I733" s="15"/>
      <c r="K733" s="16"/>
      <c r="L733" s="16"/>
      <c r="P733" s="16"/>
      <c r="Q733" s="16"/>
      <c r="R733" s="16"/>
    </row>
    <row r="734">
      <c r="A734" s="12"/>
      <c r="B734" s="12"/>
      <c r="F734" s="12"/>
      <c r="H734" s="14"/>
      <c r="I734" s="15"/>
      <c r="K734" s="16"/>
      <c r="L734" s="16"/>
      <c r="P734" s="16"/>
      <c r="Q734" s="16"/>
      <c r="R734" s="16"/>
    </row>
    <row r="735">
      <c r="A735" s="12"/>
      <c r="B735" s="12"/>
      <c r="F735" s="12"/>
      <c r="H735" s="14"/>
      <c r="I735" s="15"/>
      <c r="K735" s="16"/>
      <c r="L735" s="16"/>
      <c r="P735" s="16"/>
      <c r="Q735" s="16"/>
      <c r="R735" s="16"/>
    </row>
    <row r="736">
      <c r="A736" s="12"/>
      <c r="B736" s="12"/>
      <c r="F736" s="12"/>
      <c r="H736" s="14"/>
      <c r="I736" s="15"/>
      <c r="K736" s="16"/>
      <c r="L736" s="16"/>
      <c r="P736" s="16"/>
      <c r="Q736" s="16"/>
      <c r="R736" s="16"/>
    </row>
    <row r="737">
      <c r="A737" s="12"/>
      <c r="B737" s="12"/>
      <c r="F737" s="12"/>
      <c r="H737" s="14"/>
      <c r="I737" s="15"/>
      <c r="K737" s="16"/>
      <c r="L737" s="16"/>
      <c r="P737" s="16"/>
      <c r="Q737" s="16"/>
      <c r="R737" s="16"/>
    </row>
    <row r="738">
      <c r="A738" s="12"/>
      <c r="B738" s="12"/>
      <c r="F738" s="12"/>
      <c r="H738" s="14"/>
      <c r="I738" s="15"/>
      <c r="K738" s="16"/>
      <c r="L738" s="16"/>
      <c r="P738" s="16"/>
      <c r="Q738" s="16"/>
      <c r="R738" s="16"/>
    </row>
    <row r="739">
      <c r="A739" s="12"/>
      <c r="B739" s="12"/>
      <c r="F739" s="12"/>
      <c r="H739" s="14"/>
      <c r="I739" s="15"/>
      <c r="K739" s="16"/>
      <c r="L739" s="16"/>
      <c r="P739" s="16"/>
      <c r="Q739" s="16"/>
      <c r="R739" s="16"/>
    </row>
    <row r="740">
      <c r="A740" s="12"/>
      <c r="B740" s="12"/>
      <c r="F740" s="12"/>
      <c r="H740" s="14"/>
      <c r="I740" s="15"/>
      <c r="K740" s="16"/>
      <c r="L740" s="16"/>
      <c r="P740" s="16"/>
      <c r="Q740" s="16"/>
      <c r="R740" s="16"/>
    </row>
    <row r="741">
      <c r="A741" s="12"/>
      <c r="B741" s="12"/>
      <c r="F741" s="12"/>
      <c r="H741" s="14"/>
      <c r="I741" s="15"/>
      <c r="K741" s="16"/>
      <c r="L741" s="16"/>
      <c r="P741" s="16"/>
      <c r="Q741" s="16"/>
      <c r="R741" s="16"/>
    </row>
    <row r="742">
      <c r="A742" s="12"/>
      <c r="B742" s="12"/>
      <c r="F742" s="12"/>
      <c r="H742" s="14"/>
      <c r="I742" s="15"/>
      <c r="K742" s="16"/>
      <c r="L742" s="16"/>
      <c r="P742" s="16"/>
      <c r="Q742" s="16"/>
      <c r="R742" s="16"/>
    </row>
    <row r="743">
      <c r="A743" s="12"/>
      <c r="B743" s="12"/>
      <c r="F743" s="12"/>
      <c r="H743" s="14"/>
      <c r="I743" s="15"/>
      <c r="K743" s="16"/>
      <c r="L743" s="16"/>
      <c r="P743" s="16"/>
      <c r="Q743" s="16"/>
      <c r="R743" s="16"/>
    </row>
    <row r="744">
      <c r="A744" s="12"/>
      <c r="B744" s="12"/>
      <c r="F744" s="12"/>
      <c r="H744" s="14"/>
      <c r="I744" s="15"/>
      <c r="K744" s="16"/>
      <c r="L744" s="16"/>
      <c r="P744" s="16"/>
      <c r="Q744" s="16"/>
      <c r="R744" s="16"/>
    </row>
    <row r="745">
      <c r="A745" s="12"/>
      <c r="B745" s="12"/>
      <c r="F745" s="12"/>
      <c r="H745" s="14"/>
      <c r="I745" s="15"/>
      <c r="K745" s="16"/>
      <c r="L745" s="16"/>
      <c r="P745" s="16"/>
      <c r="Q745" s="16"/>
      <c r="R745" s="16"/>
    </row>
    <row r="746">
      <c r="A746" s="12"/>
      <c r="B746" s="12"/>
      <c r="F746" s="12"/>
      <c r="H746" s="14"/>
      <c r="I746" s="15"/>
      <c r="K746" s="16"/>
      <c r="L746" s="16"/>
      <c r="P746" s="16"/>
      <c r="Q746" s="16"/>
      <c r="R746" s="16"/>
    </row>
    <row r="747">
      <c r="A747" s="12"/>
      <c r="B747" s="12"/>
      <c r="F747" s="12"/>
      <c r="H747" s="14"/>
      <c r="I747" s="15"/>
      <c r="K747" s="16"/>
      <c r="L747" s="16"/>
      <c r="P747" s="16"/>
      <c r="Q747" s="16"/>
      <c r="R747" s="16"/>
    </row>
    <row r="748">
      <c r="A748" s="12"/>
      <c r="B748" s="12"/>
      <c r="F748" s="12"/>
      <c r="H748" s="14"/>
      <c r="I748" s="15"/>
      <c r="K748" s="16"/>
      <c r="L748" s="16"/>
      <c r="P748" s="16"/>
      <c r="Q748" s="16"/>
      <c r="R748" s="16"/>
    </row>
    <row r="749">
      <c r="A749" s="12"/>
      <c r="B749" s="12"/>
      <c r="F749" s="12"/>
      <c r="H749" s="14"/>
      <c r="I749" s="15"/>
      <c r="K749" s="16"/>
      <c r="L749" s="16"/>
      <c r="P749" s="16"/>
      <c r="Q749" s="16"/>
      <c r="R749" s="16"/>
    </row>
    <row r="750">
      <c r="A750" s="12"/>
      <c r="B750" s="12"/>
      <c r="F750" s="12"/>
      <c r="H750" s="14"/>
      <c r="I750" s="15"/>
      <c r="K750" s="16"/>
      <c r="L750" s="16"/>
      <c r="P750" s="16"/>
      <c r="Q750" s="16"/>
      <c r="R750" s="16"/>
    </row>
    <row r="751">
      <c r="A751" s="12"/>
      <c r="B751" s="12"/>
      <c r="F751" s="12"/>
      <c r="H751" s="14"/>
      <c r="I751" s="15"/>
      <c r="K751" s="16"/>
      <c r="L751" s="16"/>
      <c r="P751" s="16"/>
      <c r="Q751" s="16"/>
      <c r="R751" s="16"/>
    </row>
    <row r="752">
      <c r="A752" s="12"/>
      <c r="B752" s="12"/>
      <c r="F752" s="12"/>
      <c r="H752" s="14"/>
      <c r="I752" s="15"/>
      <c r="K752" s="16"/>
      <c r="L752" s="16"/>
      <c r="P752" s="16"/>
      <c r="Q752" s="16"/>
      <c r="R752" s="16"/>
    </row>
    <row r="753">
      <c r="A753" s="12"/>
      <c r="B753" s="12"/>
      <c r="F753" s="12"/>
      <c r="H753" s="14"/>
      <c r="I753" s="15"/>
      <c r="K753" s="16"/>
      <c r="L753" s="16"/>
      <c r="P753" s="16"/>
      <c r="Q753" s="16"/>
      <c r="R753" s="16"/>
    </row>
    <row r="754">
      <c r="A754" s="12"/>
      <c r="B754" s="12"/>
      <c r="F754" s="12"/>
      <c r="H754" s="14"/>
      <c r="I754" s="15"/>
      <c r="K754" s="16"/>
      <c r="L754" s="16"/>
      <c r="P754" s="16"/>
      <c r="Q754" s="16"/>
      <c r="R754" s="16"/>
    </row>
    <row r="755">
      <c r="A755" s="12"/>
      <c r="B755" s="12"/>
      <c r="F755" s="12"/>
      <c r="H755" s="14"/>
      <c r="I755" s="15"/>
      <c r="K755" s="16"/>
      <c r="L755" s="16"/>
      <c r="P755" s="16"/>
      <c r="Q755" s="16"/>
      <c r="R755" s="16"/>
    </row>
    <row r="756">
      <c r="A756" s="12"/>
      <c r="B756" s="12"/>
      <c r="F756" s="12"/>
      <c r="H756" s="14"/>
      <c r="I756" s="15"/>
      <c r="K756" s="16"/>
      <c r="L756" s="16"/>
      <c r="P756" s="16"/>
      <c r="Q756" s="16"/>
      <c r="R756" s="16"/>
    </row>
    <row r="757">
      <c r="A757" s="12"/>
      <c r="B757" s="12"/>
      <c r="F757" s="12"/>
      <c r="H757" s="14"/>
      <c r="I757" s="15"/>
      <c r="K757" s="16"/>
      <c r="L757" s="16"/>
      <c r="P757" s="16"/>
      <c r="Q757" s="16"/>
      <c r="R757" s="16"/>
    </row>
    <row r="758">
      <c r="A758" s="12"/>
      <c r="B758" s="12"/>
      <c r="F758" s="12"/>
      <c r="H758" s="14"/>
      <c r="I758" s="15"/>
      <c r="K758" s="16"/>
      <c r="L758" s="16"/>
      <c r="P758" s="16"/>
      <c r="Q758" s="16"/>
      <c r="R758" s="16"/>
    </row>
    <row r="759">
      <c r="A759" s="12"/>
      <c r="B759" s="12"/>
      <c r="F759" s="12"/>
      <c r="H759" s="14"/>
      <c r="I759" s="15"/>
      <c r="K759" s="16"/>
      <c r="L759" s="16"/>
      <c r="P759" s="16"/>
      <c r="Q759" s="16"/>
      <c r="R759" s="16"/>
    </row>
    <row r="760">
      <c r="A760" s="12"/>
      <c r="B760" s="12"/>
      <c r="F760" s="12"/>
      <c r="H760" s="14"/>
      <c r="I760" s="15"/>
      <c r="K760" s="16"/>
      <c r="L760" s="16"/>
      <c r="P760" s="16"/>
      <c r="Q760" s="16"/>
      <c r="R760" s="16"/>
    </row>
    <row r="761">
      <c r="A761" s="12"/>
      <c r="B761" s="12"/>
      <c r="F761" s="12"/>
      <c r="H761" s="14"/>
      <c r="I761" s="15"/>
      <c r="K761" s="16"/>
      <c r="L761" s="16"/>
      <c r="P761" s="16"/>
      <c r="Q761" s="16"/>
      <c r="R761" s="16"/>
    </row>
    <row r="762">
      <c r="A762" s="12"/>
      <c r="B762" s="12"/>
      <c r="F762" s="12"/>
      <c r="H762" s="14"/>
      <c r="I762" s="15"/>
      <c r="K762" s="16"/>
      <c r="L762" s="16"/>
      <c r="P762" s="16"/>
      <c r="Q762" s="16"/>
      <c r="R762" s="16"/>
    </row>
    <row r="763">
      <c r="A763" s="12"/>
      <c r="B763" s="12"/>
      <c r="F763" s="12"/>
      <c r="H763" s="14"/>
      <c r="I763" s="15"/>
      <c r="K763" s="16"/>
      <c r="L763" s="16"/>
      <c r="P763" s="16"/>
      <c r="Q763" s="16"/>
      <c r="R763" s="16"/>
    </row>
    <row r="764">
      <c r="A764" s="12"/>
      <c r="B764" s="12"/>
      <c r="F764" s="12"/>
      <c r="H764" s="14"/>
      <c r="I764" s="15"/>
      <c r="K764" s="16"/>
      <c r="L764" s="16"/>
      <c r="P764" s="16"/>
      <c r="Q764" s="16"/>
      <c r="R764" s="16"/>
    </row>
    <row r="765">
      <c r="A765" s="12"/>
      <c r="B765" s="12"/>
      <c r="F765" s="12"/>
      <c r="H765" s="14"/>
      <c r="I765" s="15"/>
      <c r="K765" s="16"/>
      <c r="L765" s="16"/>
      <c r="P765" s="16"/>
      <c r="Q765" s="16"/>
      <c r="R765" s="16"/>
    </row>
    <row r="766">
      <c r="A766" s="12"/>
      <c r="B766" s="12"/>
      <c r="F766" s="12"/>
      <c r="H766" s="14"/>
      <c r="I766" s="15"/>
      <c r="K766" s="16"/>
      <c r="L766" s="16"/>
      <c r="P766" s="16"/>
      <c r="Q766" s="16"/>
      <c r="R766" s="16"/>
    </row>
    <row r="767">
      <c r="A767" s="12"/>
      <c r="B767" s="12"/>
      <c r="F767" s="12"/>
      <c r="H767" s="14"/>
      <c r="I767" s="15"/>
      <c r="K767" s="16"/>
      <c r="L767" s="16"/>
      <c r="P767" s="16"/>
      <c r="Q767" s="16"/>
      <c r="R767" s="16"/>
    </row>
    <row r="768">
      <c r="A768" s="12"/>
      <c r="B768" s="12"/>
      <c r="F768" s="12"/>
      <c r="H768" s="14"/>
      <c r="I768" s="15"/>
      <c r="K768" s="16"/>
      <c r="L768" s="16"/>
      <c r="P768" s="16"/>
      <c r="Q768" s="16"/>
      <c r="R768" s="16"/>
    </row>
    <row r="769">
      <c r="A769" s="12"/>
      <c r="B769" s="12"/>
      <c r="F769" s="12"/>
      <c r="H769" s="14"/>
      <c r="I769" s="15"/>
      <c r="K769" s="16"/>
      <c r="L769" s="16"/>
      <c r="P769" s="16"/>
      <c r="Q769" s="16"/>
      <c r="R769" s="16"/>
    </row>
    <row r="770">
      <c r="A770" s="12"/>
      <c r="B770" s="12"/>
      <c r="F770" s="12"/>
      <c r="H770" s="14"/>
      <c r="I770" s="15"/>
      <c r="K770" s="16"/>
      <c r="L770" s="16"/>
      <c r="P770" s="16"/>
      <c r="Q770" s="16"/>
      <c r="R770" s="16"/>
    </row>
    <row r="771">
      <c r="A771" s="12"/>
      <c r="B771" s="12"/>
      <c r="F771" s="12"/>
      <c r="H771" s="14"/>
      <c r="I771" s="15"/>
      <c r="K771" s="16"/>
      <c r="L771" s="16"/>
      <c r="P771" s="16"/>
      <c r="Q771" s="16"/>
      <c r="R771" s="16"/>
    </row>
    <row r="772">
      <c r="A772" s="12"/>
      <c r="B772" s="12"/>
      <c r="F772" s="12"/>
      <c r="H772" s="14"/>
      <c r="I772" s="15"/>
      <c r="K772" s="16"/>
      <c r="L772" s="16"/>
      <c r="P772" s="16"/>
      <c r="Q772" s="16"/>
      <c r="R772" s="16"/>
    </row>
    <row r="773">
      <c r="A773" s="12"/>
      <c r="B773" s="12"/>
      <c r="F773" s="12"/>
      <c r="H773" s="14"/>
      <c r="I773" s="15"/>
      <c r="K773" s="16"/>
      <c r="L773" s="16"/>
      <c r="P773" s="16"/>
      <c r="Q773" s="16"/>
      <c r="R773" s="16"/>
    </row>
    <row r="774">
      <c r="A774" s="12"/>
      <c r="B774" s="12"/>
      <c r="F774" s="12"/>
      <c r="H774" s="14"/>
      <c r="I774" s="15"/>
      <c r="K774" s="16"/>
      <c r="L774" s="16"/>
      <c r="P774" s="16"/>
      <c r="Q774" s="16"/>
      <c r="R774" s="16"/>
    </row>
    <row r="775">
      <c r="A775" s="12"/>
      <c r="B775" s="12"/>
      <c r="F775" s="12"/>
      <c r="H775" s="14"/>
      <c r="I775" s="15"/>
      <c r="K775" s="16"/>
      <c r="L775" s="16"/>
      <c r="P775" s="16"/>
      <c r="Q775" s="16"/>
      <c r="R775" s="16"/>
    </row>
    <row r="776">
      <c r="A776" s="12"/>
      <c r="B776" s="12"/>
      <c r="F776" s="12"/>
      <c r="H776" s="14"/>
      <c r="I776" s="15"/>
      <c r="K776" s="16"/>
      <c r="L776" s="16"/>
      <c r="P776" s="16"/>
      <c r="Q776" s="16"/>
      <c r="R776" s="16"/>
    </row>
    <row r="777">
      <c r="A777" s="12"/>
      <c r="B777" s="12"/>
      <c r="F777" s="12"/>
      <c r="H777" s="14"/>
      <c r="I777" s="15"/>
      <c r="K777" s="16"/>
      <c r="L777" s="16"/>
      <c r="P777" s="16"/>
      <c r="Q777" s="16"/>
      <c r="R777" s="16"/>
    </row>
    <row r="778">
      <c r="A778" s="12"/>
      <c r="B778" s="12"/>
      <c r="F778" s="12"/>
      <c r="H778" s="14"/>
      <c r="I778" s="15"/>
      <c r="K778" s="16"/>
      <c r="L778" s="16"/>
      <c r="P778" s="16"/>
      <c r="Q778" s="16"/>
      <c r="R778" s="16"/>
    </row>
    <row r="779">
      <c r="A779" s="12"/>
      <c r="B779" s="12"/>
      <c r="F779" s="12"/>
      <c r="H779" s="14"/>
      <c r="I779" s="15"/>
      <c r="K779" s="16"/>
      <c r="L779" s="16"/>
      <c r="P779" s="16"/>
      <c r="Q779" s="16"/>
      <c r="R779" s="16"/>
    </row>
    <row r="780">
      <c r="A780" s="12"/>
      <c r="B780" s="12"/>
      <c r="F780" s="12"/>
      <c r="H780" s="14"/>
      <c r="I780" s="15"/>
      <c r="K780" s="16"/>
      <c r="L780" s="16"/>
      <c r="P780" s="16"/>
      <c r="Q780" s="16"/>
      <c r="R780" s="16"/>
    </row>
    <row r="781">
      <c r="A781" s="12"/>
      <c r="B781" s="12"/>
      <c r="F781" s="12"/>
      <c r="H781" s="14"/>
      <c r="I781" s="15"/>
      <c r="K781" s="16"/>
      <c r="L781" s="16"/>
      <c r="P781" s="16"/>
      <c r="Q781" s="16"/>
      <c r="R781" s="16"/>
    </row>
    <row r="782">
      <c r="A782" s="12"/>
      <c r="B782" s="12"/>
      <c r="F782" s="12"/>
      <c r="H782" s="14"/>
      <c r="I782" s="15"/>
      <c r="K782" s="16"/>
      <c r="L782" s="16"/>
      <c r="P782" s="16"/>
      <c r="Q782" s="16"/>
      <c r="R782" s="16"/>
    </row>
    <row r="783">
      <c r="A783" s="12"/>
      <c r="B783" s="12"/>
      <c r="F783" s="12"/>
      <c r="H783" s="14"/>
      <c r="I783" s="15"/>
      <c r="K783" s="16"/>
      <c r="L783" s="16"/>
      <c r="P783" s="16"/>
      <c r="Q783" s="16"/>
      <c r="R783" s="16"/>
    </row>
    <row r="784">
      <c r="A784" s="12"/>
      <c r="B784" s="12"/>
      <c r="F784" s="12"/>
      <c r="H784" s="14"/>
      <c r="I784" s="15"/>
      <c r="K784" s="16"/>
      <c r="L784" s="16"/>
      <c r="P784" s="16"/>
      <c r="Q784" s="16"/>
      <c r="R784" s="16"/>
    </row>
    <row r="785">
      <c r="A785" s="12"/>
      <c r="B785" s="12"/>
      <c r="F785" s="12"/>
      <c r="H785" s="14"/>
      <c r="I785" s="15"/>
      <c r="K785" s="16"/>
      <c r="L785" s="16"/>
      <c r="P785" s="16"/>
      <c r="Q785" s="16"/>
      <c r="R785" s="16"/>
    </row>
    <row r="786">
      <c r="A786" s="12"/>
      <c r="B786" s="12"/>
      <c r="F786" s="12"/>
      <c r="H786" s="14"/>
      <c r="I786" s="15"/>
      <c r="K786" s="16"/>
      <c r="L786" s="16"/>
      <c r="P786" s="16"/>
      <c r="Q786" s="16"/>
      <c r="R786" s="16"/>
    </row>
    <row r="787">
      <c r="A787" s="12"/>
      <c r="B787" s="12"/>
      <c r="F787" s="12"/>
      <c r="H787" s="14"/>
      <c r="I787" s="15"/>
      <c r="K787" s="16"/>
      <c r="L787" s="16"/>
      <c r="P787" s="16"/>
      <c r="Q787" s="16"/>
      <c r="R787" s="16"/>
    </row>
    <row r="788">
      <c r="A788" s="12"/>
      <c r="B788" s="12"/>
      <c r="F788" s="12"/>
      <c r="H788" s="14"/>
      <c r="I788" s="15"/>
      <c r="K788" s="16"/>
      <c r="L788" s="16"/>
      <c r="P788" s="16"/>
      <c r="Q788" s="16"/>
      <c r="R788" s="16"/>
    </row>
    <row r="789">
      <c r="A789" s="12"/>
      <c r="B789" s="12"/>
      <c r="F789" s="12"/>
      <c r="H789" s="14"/>
      <c r="I789" s="15"/>
      <c r="K789" s="16"/>
      <c r="L789" s="16"/>
      <c r="P789" s="16"/>
      <c r="Q789" s="16"/>
      <c r="R789" s="16"/>
    </row>
    <row r="790">
      <c r="A790" s="12"/>
      <c r="B790" s="12"/>
      <c r="F790" s="12"/>
      <c r="H790" s="14"/>
      <c r="I790" s="15"/>
      <c r="K790" s="16"/>
      <c r="L790" s="16"/>
      <c r="P790" s="16"/>
      <c r="Q790" s="16"/>
      <c r="R790" s="16"/>
    </row>
    <row r="791">
      <c r="A791" s="12"/>
      <c r="B791" s="12"/>
      <c r="F791" s="12"/>
      <c r="H791" s="14"/>
      <c r="I791" s="15"/>
      <c r="K791" s="16"/>
      <c r="L791" s="16"/>
      <c r="P791" s="16"/>
      <c r="Q791" s="16"/>
      <c r="R791" s="16"/>
    </row>
    <row r="792">
      <c r="A792" s="12"/>
      <c r="B792" s="12"/>
      <c r="F792" s="12"/>
      <c r="H792" s="14"/>
      <c r="I792" s="15"/>
      <c r="K792" s="16"/>
      <c r="L792" s="16"/>
      <c r="P792" s="16"/>
      <c r="Q792" s="16"/>
      <c r="R792" s="16"/>
    </row>
    <row r="793">
      <c r="A793" s="12"/>
      <c r="B793" s="12"/>
      <c r="F793" s="12"/>
      <c r="H793" s="14"/>
      <c r="I793" s="15"/>
      <c r="K793" s="16"/>
      <c r="L793" s="16"/>
      <c r="P793" s="16"/>
      <c r="Q793" s="16"/>
      <c r="R793" s="16"/>
    </row>
    <row r="794">
      <c r="A794" s="12"/>
      <c r="B794" s="12"/>
      <c r="F794" s="12"/>
      <c r="H794" s="14"/>
      <c r="I794" s="15"/>
      <c r="K794" s="16"/>
      <c r="L794" s="16"/>
      <c r="P794" s="16"/>
      <c r="Q794" s="16"/>
      <c r="R794" s="16"/>
    </row>
    <row r="795">
      <c r="A795" s="12"/>
      <c r="B795" s="12"/>
      <c r="F795" s="12"/>
      <c r="H795" s="14"/>
      <c r="I795" s="15"/>
      <c r="K795" s="16"/>
      <c r="L795" s="16"/>
      <c r="P795" s="16"/>
      <c r="Q795" s="16"/>
      <c r="R795" s="16"/>
    </row>
    <row r="796">
      <c r="A796" s="12"/>
      <c r="B796" s="12"/>
      <c r="F796" s="12"/>
      <c r="H796" s="14"/>
      <c r="I796" s="15"/>
      <c r="K796" s="16"/>
      <c r="L796" s="16"/>
      <c r="P796" s="16"/>
      <c r="Q796" s="16"/>
      <c r="R796" s="16"/>
    </row>
    <row r="797">
      <c r="A797" s="12"/>
      <c r="B797" s="12"/>
      <c r="F797" s="12"/>
      <c r="H797" s="14"/>
      <c r="I797" s="15"/>
      <c r="K797" s="16"/>
      <c r="L797" s="16"/>
      <c r="P797" s="16"/>
      <c r="Q797" s="16"/>
      <c r="R797" s="16"/>
    </row>
    <row r="798">
      <c r="A798" s="12"/>
      <c r="B798" s="12"/>
      <c r="F798" s="12"/>
      <c r="H798" s="14"/>
      <c r="I798" s="15"/>
      <c r="K798" s="16"/>
      <c r="L798" s="16"/>
      <c r="P798" s="16"/>
      <c r="Q798" s="16"/>
      <c r="R798" s="16"/>
    </row>
    <row r="799">
      <c r="A799" s="12"/>
      <c r="B799" s="12"/>
      <c r="F799" s="12"/>
      <c r="H799" s="14"/>
      <c r="I799" s="15"/>
      <c r="K799" s="16"/>
      <c r="L799" s="16"/>
      <c r="P799" s="16"/>
      <c r="Q799" s="16"/>
      <c r="R799" s="16"/>
    </row>
    <row r="800">
      <c r="A800" s="12"/>
      <c r="B800" s="12"/>
      <c r="F800" s="12"/>
      <c r="H800" s="14"/>
      <c r="I800" s="15"/>
      <c r="K800" s="16"/>
      <c r="L800" s="16"/>
      <c r="P800" s="16"/>
      <c r="Q800" s="16"/>
      <c r="R800" s="16"/>
    </row>
    <row r="801">
      <c r="A801" s="12"/>
      <c r="B801" s="12"/>
      <c r="F801" s="12"/>
      <c r="H801" s="14"/>
      <c r="I801" s="15"/>
      <c r="K801" s="16"/>
      <c r="L801" s="16"/>
      <c r="P801" s="16"/>
      <c r="Q801" s="16"/>
      <c r="R801" s="16"/>
    </row>
    <row r="802">
      <c r="A802" s="12"/>
      <c r="B802" s="12"/>
      <c r="F802" s="12"/>
      <c r="H802" s="14"/>
      <c r="I802" s="15"/>
      <c r="K802" s="16"/>
      <c r="L802" s="16"/>
      <c r="P802" s="16"/>
      <c r="Q802" s="16"/>
      <c r="R802" s="16"/>
    </row>
    <row r="803">
      <c r="A803" s="12"/>
      <c r="B803" s="12"/>
      <c r="F803" s="12"/>
      <c r="H803" s="14"/>
      <c r="I803" s="15"/>
      <c r="K803" s="16"/>
      <c r="L803" s="16"/>
      <c r="P803" s="16"/>
      <c r="Q803" s="16"/>
      <c r="R803" s="16"/>
    </row>
    <row r="804">
      <c r="A804" s="12"/>
      <c r="B804" s="12"/>
      <c r="F804" s="12"/>
      <c r="H804" s="14"/>
      <c r="I804" s="15"/>
      <c r="K804" s="16"/>
      <c r="L804" s="16"/>
      <c r="P804" s="16"/>
      <c r="Q804" s="16"/>
      <c r="R804" s="16"/>
    </row>
    <row r="805">
      <c r="A805" s="12"/>
      <c r="B805" s="12"/>
      <c r="F805" s="12"/>
      <c r="H805" s="14"/>
      <c r="I805" s="15"/>
      <c r="K805" s="16"/>
      <c r="L805" s="16"/>
      <c r="P805" s="16"/>
      <c r="Q805" s="16"/>
      <c r="R805" s="16"/>
    </row>
    <row r="806">
      <c r="A806" s="12"/>
      <c r="B806" s="12"/>
      <c r="F806" s="12"/>
      <c r="H806" s="14"/>
      <c r="I806" s="15"/>
      <c r="K806" s="16"/>
      <c r="L806" s="16"/>
      <c r="P806" s="16"/>
      <c r="Q806" s="16"/>
      <c r="R806" s="16"/>
    </row>
    <row r="807">
      <c r="A807" s="12"/>
      <c r="B807" s="12"/>
      <c r="F807" s="12"/>
      <c r="H807" s="14"/>
      <c r="I807" s="15"/>
      <c r="K807" s="16"/>
      <c r="L807" s="16"/>
      <c r="P807" s="16"/>
      <c r="Q807" s="16"/>
      <c r="R807" s="16"/>
    </row>
    <row r="808">
      <c r="A808" s="12"/>
      <c r="B808" s="12"/>
      <c r="F808" s="12"/>
      <c r="H808" s="14"/>
      <c r="I808" s="15"/>
      <c r="K808" s="16"/>
      <c r="L808" s="16"/>
      <c r="P808" s="16"/>
      <c r="Q808" s="16"/>
      <c r="R808" s="16"/>
    </row>
    <row r="809">
      <c r="A809" s="12"/>
      <c r="B809" s="12"/>
      <c r="F809" s="12"/>
      <c r="H809" s="14"/>
      <c r="I809" s="15"/>
      <c r="K809" s="16"/>
      <c r="L809" s="16"/>
      <c r="P809" s="16"/>
      <c r="Q809" s="16"/>
      <c r="R809" s="16"/>
    </row>
    <row r="810">
      <c r="A810" s="12"/>
      <c r="B810" s="12"/>
      <c r="F810" s="12"/>
      <c r="H810" s="14"/>
      <c r="I810" s="15"/>
      <c r="K810" s="16"/>
      <c r="L810" s="16"/>
      <c r="P810" s="16"/>
      <c r="Q810" s="16"/>
      <c r="R810" s="16"/>
    </row>
    <row r="811">
      <c r="A811" s="12"/>
      <c r="B811" s="12"/>
      <c r="F811" s="12"/>
      <c r="H811" s="14"/>
      <c r="I811" s="15"/>
      <c r="K811" s="16"/>
      <c r="L811" s="16"/>
      <c r="P811" s="16"/>
      <c r="Q811" s="16"/>
      <c r="R811" s="16"/>
    </row>
    <row r="812">
      <c r="A812" s="12"/>
      <c r="B812" s="12"/>
      <c r="F812" s="12"/>
      <c r="H812" s="14"/>
      <c r="I812" s="15"/>
      <c r="K812" s="16"/>
      <c r="L812" s="16"/>
      <c r="P812" s="16"/>
      <c r="Q812" s="16"/>
      <c r="R812" s="16"/>
    </row>
    <row r="813">
      <c r="A813" s="12"/>
      <c r="B813" s="12"/>
      <c r="F813" s="12"/>
      <c r="H813" s="14"/>
      <c r="I813" s="15"/>
      <c r="K813" s="16"/>
      <c r="L813" s="16"/>
      <c r="P813" s="16"/>
      <c r="Q813" s="16"/>
      <c r="R813" s="16"/>
    </row>
    <row r="814">
      <c r="A814" s="12"/>
      <c r="B814" s="12"/>
      <c r="F814" s="12"/>
      <c r="H814" s="14"/>
      <c r="I814" s="15"/>
      <c r="K814" s="16"/>
      <c r="L814" s="16"/>
      <c r="P814" s="16"/>
      <c r="Q814" s="16"/>
      <c r="R814" s="16"/>
    </row>
    <row r="815">
      <c r="A815" s="12"/>
      <c r="B815" s="12"/>
      <c r="F815" s="12"/>
      <c r="H815" s="14"/>
      <c r="I815" s="15"/>
      <c r="K815" s="16"/>
      <c r="L815" s="16"/>
      <c r="P815" s="16"/>
      <c r="Q815" s="16"/>
      <c r="R815" s="16"/>
    </row>
    <row r="816">
      <c r="A816" s="12"/>
      <c r="B816" s="12"/>
      <c r="F816" s="12"/>
      <c r="H816" s="14"/>
      <c r="I816" s="15"/>
      <c r="K816" s="16"/>
      <c r="L816" s="16"/>
      <c r="P816" s="16"/>
      <c r="Q816" s="16"/>
      <c r="R816" s="16"/>
    </row>
    <row r="817">
      <c r="A817" s="12"/>
      <c r="B817" s="12"/>
      <c r="F817" s="12"/>
      <c r="H817" s="14"/>
      <c r="I817" s="15"/>
      <c r="K817" s="16"/>
      <c r="L817" s="16"/>
      <c r="P817" s="16"/>
      <c r="Q817" s="16"/>
      <c r="R817" s="16"/>
    </row>
    <row r="818">
      <c r="A818" s="12"/>
      <c r="B818" s="12"/>
      <c r="F818" s="12"/>
      <c r="H818" s="14"/>
      <c r="I818" s="15"/>
      <c r="K818" s="16"/>
      <c r="L818" s="16"/>
      <c r="P818" s="16"/>
      <c r="Q818" s="16"/>
      <c r="R818" s="16"/>
    </row>
    <row r="819">
      <c r="A819" s="12"/>
      <c r="B819" s="12"/>
      <c r="F819" s="12"/>
      <c r="H819" s="14"/>
      <c r="I819" s="15"/>
      <c r="K819" s="16"/>
      <c r="L819" s="16"/>
      <c r="P819" s="16"/>
      <c r="Q819" s="16"/>
      <c r="R819" s="16"/>
    </row>
    <row r="820">
      <c r="A820" s="12"/>
      <c r="B820" s="12"/>
      <c r="F820" s="12"/>
      <c r="H820" s="14"/>
      <c r="I820" s="15"/>
      <c r="K820" s="16"/>
      <c r="L820" s="16"/>
      <c r="P820" s="16"/>
      <c r="Q820" s="16"/>
      <c r="R820" s="16"/>
    </row>
    <row r="821">
      <c r="A821" s="12"/>
      <c r="B821" s="12"/>
      <c r="F821" s="12"/>
      <c r="H821" s="14"/>
      <c r="I821" s="15"/>
      <c r="K821" s="16"/>
      <c r="L821" s="16"/>
      <c r="P821" s="16"/>
      <c r="Q821" s="16"/>
      <c r="R821" s="16"/>
    </row>
    <row r="822">
      <c r="A822" s="12"/>
      <c r="B822" s="12"/>
      <c r="F822" s="12"/>
      <c r="H822" s="14"/>
      <c r="I822" s="15"/>
      <c r="K822" s="16"/>
      <c r="L822" s="16"/>
      <c r="P822" s="16"/>
      <c r="Q822" s="16"/>
      <c r="R822" s="16"/>
    </row>
    <row r="823">
      <c r="A823" s="12"/>
      <c r="B823" s="12"/>
      <c r="F823" s="12"/>
      <c r="H823" s="14"/>
      <c r="I823" s="15"/>
      <c r="K823" s="16"/>
      <c r="L823" s="16"/>
      <c r="P823" s="16"/>
      <c r="Q823" s="16"/>
      <c r="R823" s="16"/>
    </row>
    <row r="824">
      <c r="A824" s="12"/>
      <c r="B824" s="12"/>
      <c r="F824" s="12"/>
      <c r="H824" s="14"/>
      <c r="I824" s="15"/>
      <c r="K824" s="16"/>
      <c r="L824" s="16"/>
      <c r="P824" s="16"/>
      <c r="Q824" s="16"/>
      <c r="R824" s="16"/>
    </row>
    <row r="825">
      <c r="A825" s="12"/>
      <c r="B825" s="12"/>
      <c r="F825" s="12"/>
      <c r="H825" s="14"/>
      <c r="I825" s="15"/>
      <c r="K825" s="16"/>
      <c r="L825" s="16"/>
      <c r="P825" s="16"/>
      <c r="Q825" s="16"/>
      <c r="R825" s="16"/>
    </row>
    <row r="826">
      <c r="A826" s="12"/>
      <c r="B826" s="12"/>
      <c r="F826" s="12"/>
      <c r="H826" s="14"/>
      <c r="I826" s="15"/>
      <c r="K826" s="16"/>
      <c r="L826" s="16"/>
      <c r="P826" s="16"/>
      <c r="Q826" s="16"/>
      <c r="R826" s="16"/>
    </row>
    <row r="827">
      <c r="A827" s="12"/>
      <c r="B827" s="12"/>
      <c r="F827" s="12"/>
      <c r="H827" s="14"/>
      <c r="I827" s="15"/>
      <c r="K827" s="16"/>
      <c r="L827" s="16"/>
      <c r="P827" s="16"/>
      <c r="Q827" s="16"/>
      <c r="R827" s="16"/>
    </row>
    <row r="828">
      <c r="A828" s="12"/>
      <c r="B828" s="12"/>
      <c r="F828" s="12"/>
      <c r="H828" s="14"/>
      <c r="I828" s="15"/>
      <c r="K828" s="16"/>
      <c r="L828" s="16"/>
      <c r="P828" s="16"/>
      <c r="Q828" s="16"/>
      <c r="R828" s="16"/>
    </row>
    <row r="829">
      <c r="A829" s="12"/>
      <c r="B829" s="12"/>
      <c r="F829" s="12"/>
      <c r="H829" s="14"/>
      <c r="I829" s="15"/>
      <c r="K829" s="16"/>
      <c r="L829" s="16"/>
      <c r="P829" s="16"/>
      <c r="Q829" s="16"/>
      <c r="R829" s="16"/>
    </row>
    <row r="830">
      <c r="A830" s="12"/>
      <c r="B830" s="12"/>
      <c r="F830" s="12"/>
      <c r="H830" s="14"/>
      <c r="I830" s="15"/>
      <c r="K830" s="16"/>
      <c r="L830" s="16"/>
      <c r="P830" s="16"/>
      <c r="Q830" s="16"/>
      <c r="R830" s="16"/>
    </row>
    <row r="831">
      <c r="A831" s="12"/>
      <c r="B831" s="12"/>
      <c r="F831" s="12"/>
      <c r="H831" s="14"/>
      <c r="I831" s="15"/>
      <c r="K831" s="16"/>
      <c r="L831" s="16"/>
      <c r="P831" s="16"/>
      <c r="Q831" s="16"/>
      <c r="R831" s="16"/>
    </row>
    <row r="832">
      <c r="A832" s="12"/>
      <c r="B832" s="12"/>
      <c r="F832" s="12"/>
      <c r="H832" s="14"/>
      <c r="I832" s="15"/>
      <c r="K832" s="16"/>
      <c r="L832" s="16"/>
      <c r="P832" s="16"/>
      <c r="Q832" s="16"/>
      <c r="R832" s="16"/>
    </row>
    <row r="833">
      <c r="A833" s="12"/>
      <c r="B833" s="12"/>
      <c r="F833" s="12"/>
      <c r="H833" s="14"/>
      <c r="I833" s="15"/>
      <c r="K833" s="16"/>
      <c r="L833" s="16"/>
      <c r="P833" s="16"/>
      <c r="Q833" s="16"/>
      <c r="R833" s="16"/>
    </row>
    <row r="834">
      <c r="A834" s="12"/>
      <c r="B834" s="12"/>
      <c r="F834" s="12"/>
      <c r="H834" s="14"/>
      <c r="I834" s="15"/>
      <c r="K834" s="16"/>
      <c r="L834" s="16"/>
      <c r="P834" s="16"/>
      <c r="Q834" s="16"/>
      <c r="R834" s="16"/>
    </row>
    <row r="835">
      <c r="A835" s="12"/>
      <c r="B835" s="12"/>
      <c r="F835" s="12"/>
      <c r="H835" s="14"/>
      <c r="I835" s="15"/>
      <c r="K835" s="16"/>
      <c r="L835" s="16"/>
      <c r="P835" s="16"/>
      <c r="Q835" s="16"/>
      <c r="R835" s="16"/>
    </row>
    <row r="836">
      <c r="A836" s="12"/>
      <c r="B836" s="12"/>
      <c r="F836" s="12"/>
      <c r="H836" s="14"/>
      <c r="I836" s="15"/>
      <c r="K836" s="16"/>
      <c r="L836" s="16"/>
      <c r="P836" s="16"/>
      <c r="Q836" s="16"/>
      <c r="R836" s="16"/>
    </row>
    <row r="837">
      <c r="A837" s="12"/>
      <c r="B837" s="12"/>
      <c r="F837" s="12"/>
      <c r="H837" s="14"/>
      <c r="I837" s="15"/>
      <c r="K837" s="16"/>
      <c r="L837" s="16"/>
      <c r="P837" s="16"/>
      <c r="Q837" s="16"/>
      <c r="R837" s="16"/>
    </row>
    <row r="838">
      <c r="A838" s="12"/>
      <c r="B838" s="12"/>
      <c r="F838" s="12"/>
      <c r="H838" s="14"/>
      <c r="I838" s="15"/>
      <c r="K838" s="16"/>
      <c r="L838" s="16"/>
      <c r="P838" s="16"/>
      <c r="Q838" s="16"/>
      <c r="R838" s="16"/>
    </row>
    <row r="839">
      <c r="A839" s="12"/>
      <c r="B839" s="12"/>
      <c r="F839" s="12"/>
      <c r="H839" s="14"/>
      <c r="I839" s="15"/>
      <c r="K839" s="16"/>
      <c r="L839" s="16"/>
      <c r="P839" s="16"/>
      <c r="Q839" s="16"/>
      <c r="R839" s="16"/>
    </row>
    <row r="840">
      <c r="A840" s="12"/>
      <c r="B840" s="12"/>
      <c r="F840" s="12"/>
      <c r="H840" s="14"/>
      <c r="I840" s="15"/>
      <c r="K840" s="16"/>
      <c r="L840" s="16"/>
      <c r="P840" s="16"/>
      <c r="Q840" s="16"/>
      <c r="R840" s="16"/>
    </row>
    <row r="841">
      <c r="A841" s="12"/>
      <c r="B841" s="12"/>
      <c r="F841" s="12"/>
      <c r="H841" s="14"/>
      <c r="I841" s="15"/>
      <c r="K841" s="16"/>
      <c r="L841" s="16"/>
      <c r="P841" s="16"/>
      <c r="Q841" s="16"/>
      <c r="R841" s="16"/>
    </row>
    <row r="842">
      <c r="A842" s="12"/>
      <c r="B842" s="12"/>
      <c r="F842" s="12"/>
      <c r="H842" s="14"/>
      <c r="I842" s="15"/>
      <c r="K842" s="16"/>
      <c r="L842" s="16"/>
      <c r="P842" s="16"/>
      <c r="Q842" s="16"/>
      <c r="R842" s="16"/>
    </row>
    <row r="843">
      <c r="A843" s="12"/>
      <c r="B843" s="12"/>
      <c r="F843" s="12"/>
      <c r="H843" s="14"/>
      <c r="I843" s="15"/>
      <c r="K843" s="16"/>
      <c r="L843" s="16"/>
      <c r="P843" s="16"/>
      <c r="Q843" s="16"/>
      <c r="R843" s="16"/>
    </row>
    <row r="844">
      <c r="A844" s="12"/>
      <c r="B844" s="12"/>
      <c r="F844" s="12"/>
      <c r="H844" s="14"/>
      <c r="I844" s="15"/>
      <c r="K844" s="16"/>
      <c r="L844" s="16"/>
      <c r="P844" s="16"/>
      <c r="Q844" s="16"/>
      <c r="R844" s="16"/>
    </row>
    <row r="845">
      <c r="A845" s="12"/>
      <c r="B845" s="12"/>
      <c r="F845" s="12"/>
      <c r="H845" s="14"/>
      <c r="I845" s="15"/>
      <c r="K845" s="16"/>
      <c r="L845" s="16"/>
      <c r="P845" s="16"/>
      <c r="Q845" s="16"/>
      <c r="R845" s="16"/>
    </row>
    <row r="846">
      <c r="A846" s="12"/>
      <c r="B846" s="12"/>
      <c r="F846" s="12"/>
      <c r="H846" s="14"/>
      <c r="I846" s="15"/>
      <c r="K846" s="16"/>
      <c r="L846" s="16"/>
      <c r="P846" s="16"/>
      <c r="Q846" s="16"/>
      <c r="R846" s="16"/>
    </row>
    <row r="847">
      <c r="A847" s="12"/>
      <c r="B847" s="12"/>
      <c r="F847" s="12"/>
      <c r="H847" s="14"/>
      <c r="I847" s="15"/>
      <c r="K847" s="16"/>
      <c r="L847" s="16"/>
      <c r="P847" s="16"/>
      <c r="Q847" s="16"/>
      <c r="R847" s="16"/>
    </row>
    <row r="848">
      <c r="A848" s="12"/>
      <c r="B848" s="12"/>
      <c r="F848" s="12"/>
      <c r="H848" s="14"/>
      <c r="I848" s="15"/>
      <c r="K848" s="16"/>
      <c r="L848" s="16"/>
      <c r="P848" s="16"/>
      <c r="Q848" s="16"/>
      <c r="R848" s="16"/>
    </row>
    <row r="849">
      <c r="A849" s="12"/>
      <c r="B849" s="12"/>
      <c r="F849" s="12"/>
      <c r="H849" s="14"/>
      <c r="I849" s="15"/>
      <c r="K849" s="16"/>
      <c r="L849" s="16"/>
      <c r="P849" s="16"/>
      <c r="Q849" s="16"/>
      <c r="R849" s="16"/>
    </row>
    <row r="850">
      <c r="A850" s="12"/>
      <c r="B850" s="12"/>
      <c r="F850" s="12"/>
      <c r="H850" s="14"/>
      <c r="I850" s="15"/>
      <c r="K850" s="16"/>
      <c r="L850" s="16"/>
      <c r="P850" s="16"/>
      <c r="Q850" s="16"/>
      <c r="R850" s="16"/>
    </row>
    <row r="851">
      <c r="A851" s="12"/>
      <c r="B851" s="12"/>
      <c r="F851" s="12"/>
      <c r="H851" s="14"/>
      <c r="I851" s="15"/>
      <c r="K851" s="16"/>
      <c r="L851" s="16"/>
      <c r="P851" s="16"/>
      <c r="Q851" s="16"/>
      <c r="R851" s="16"/>
    </row>
    <row r="852">
      <c r="A852" s="12"/>
      <c r="B852" s="12"/>
      <c r="F852" s="12"/>
      <c r="H852" s="14"/>
      <c r="I852" s="15"/>
      <c r="K852" s="16"/>
      <c r="L852" s="16"/>
      <c r="P852" s="16"/>
      <c r="Q852" s="16"/>
      <c r="R852" s="16"/>
    </row>
    <row r="853">
      <c r="A853" s="12"/>
      <c r="B853" s="12"/>
      <c r="F853" s="12"/>
      <c r="H853" s="14"/>
      <c r="I853" s="15"/>
      <c r="K853" s="16"/>
      <c r="L853" s="16"/>
      <c r="P853" s="16"/>
      <c r="Q853" s="16"/>
      <c r="R853" s="16"/>
    </row>
    <row r="854">
      <c r="A854" s="12"/>
      <c r="B854" s="12"/>
      <c r="F854" s="12"/>
      <c r="H854" s="14"/>
      <c r="I854" s="15"/>
      <c r="K854" s="16"/>
      <c r="L854" s="16"/>
      <c r="P854" s="16"/>
      <c r="Q854" s="16"/>
      <c r="R854" s="16"/>
    </row>
    <row r="855">
      <c r="A855" s="12"/>
      <c r="B855" s="12"/>
      <c r="F855" s="12"/>
      <c r="H855" s="14"/>
      <c r="I855" s="15"/>
      <c r="K855" s="16"/>
      <c r="L855" s="16"/>
      <c r="P855" s="16"/>
      <c r="Q855" s="16"/>
      <c r="R855" s="16"/>
    </row>
    <row r="856">
      <c r="A856" s="12"/>
      <c r="B856" s="12"/>
      <c r="F856" s="12"/>
      <c r="H856" s="14"/>
      <c r="I856" s="15"/>
      <c r="K856" s="16"/>
      <c r="L856" s="16"/>
      <c r="P856" s="16"/>
      <c r="Q856" s="16"/>
      <c r="R856" s="16"/>
    </row>
    <row r="857">
      <c r="A857" s="12"/>
      <c r="B857" s="12"/>
      <c r="F857" s="12"/>
      <c r="H857" s="14"/>
      <c r="I857" s="15"/>
      <c r="K857" s="16"/>
      <c r="L857" s="16"/>
      <c r="P857" s="16"/>
      <c r="Q857" s="16"/>
      <c r="R857" s="16"/>
    </row>
    <row r="858">
      <c r="A858" s="12"/>
      <c r="B858" s="12"/>
      <c r="F858" s="12"/>
      <c r="H858" s="14"/>
      <c r="I858" s="15"/>
      <c r="K858" s="16"/>
      <c r="L858" s="16"/>
      <c r="P858" s="16"/>
      <c r="Q858" s="16"/>
      <c r="R858" s="16"/>
    </row>
    <row r="859">
      <c r="A859" s="12"/>
      <c r="B859" s="12"/>
      <c r="F859" s="12"/>
      <c r="H859" s="14"/>
      <c r="I859" s="15"/>
      <c r="K859" s="16"/>
      <c r="L859" s="16"/>
      <c r="P859" s="16"/>
      <c r="Q859" s="16"/>
      <c r="R859" s="16"/>
    </row>
    <row r="860">
      <c r="A860" s="12"/>
      <c r="B860" s="12"/>
      <c r="F860" s="12"/>
      <c r="H860" s="14"/>
      <c r="I860" s="15"/>
      <c r="K860" s="16"/>
      <c r="L860" s="16"/>
      <c r="P860" s="16"/>
      <c r="Q860" s="16"/>
      <c r="R860" s="16"/>
    </row>
    <row r="861">
      <c r="A861" s="12"/>
      <c r="B861" s="12"/>
      <c r="F861" s="12"/>
      <c r="H861" s="14"/>
      <c r="I861" s="15"/>
      <c r="K861" s="16"/>
      <c r="L861" s="16"/>
      <c r="P861" s="16"/>
      <c r="Q861" s="16"/>
      <c r="R861" s="16"/>
    </row>
    <row r="862">
      <c r="A862" s="12"/>
      <c r="B862" s="12"/>
      <c r="F862" s="12"/>
      <c r="H862" s="14"/>
      <c r="I862" s="15"/>
      <c r="K862" s="16"/>
      <c r="L862" s="16"/>
      <c r="P862" s="16"/>
      <c r="Q862" s="16"/>
      <c r="R862" s="16"/>
    </row>
    <row r="863">
      <c r="A863" s="12"/>
      <c r="B863" s="12"/>
      <c r="F863" s="12"/>
      <c r="H863" s="14"/>
      <c r="I863" s="15"/>
      <c r="K863" s="16"/>
      <c r="L863" s="16"/>
      <c r="P863" s="16"/>
      <c r="Q863" s="16"/>
      <c r="R863" s="16"/>
    </row>
    <row r="864">
      <c r="A864" s="12"/>
      <c r="B864" s="12"/>
      <c r="F864" s="12"/>
      <c r="H864" s="14"/>
      <c r="I864" s="15"/>
      <c r="K864" s="16"/>
      <c r="L864" s="16"/>
      <c r="P864" s="16"/>
      <c r="Q864" s="16"/>
      <c r="R864" s="16"/>
    </row>
    <row r="865">
      <c r="A865" s="12"/>
      <c r="B865" s="12"/>
      <c r="F865" s="12"/>
      <c r="H865" s="14"/>
      <c r="I865" s="15"/>
      <c r="K865" s="16"/>
      <c r="L865" s="16"/>
      <c r="P865" s="16"/>
      <c r="Q865" s="16"/>
      <c r="R865" s="16"/>
    </row>
    <row r="866">
      <c r="A866" s="12"/>
      <c r="B866" s="12"/>
      <c r="F866" s="12"/>
      <c r="H866" s="14"/>
      <c r="I866" s="15"/>
      <c r="K866" s="16"/>
      <c r="L866" s="16"/>
      <c r="P866" s="16"/>
      <c r="Q866" s="16"/>
      <c r="R866" s="16"/>
    </row>
    <row r="867">
      <c r="A867" s="12"/>
      <c r="B867" s="12"/>
      <c r="F867" s="12"/>
      <c r="H867" s="14"/>
      <c r="I867" s="15"/>
      <c r="K867" s="16"/>
      <c r="L867" s="16"/>
      <c r="P867" s="16"/>
      <c r="Q867" s="16"/>
      <c r="R867" s="16"/>
    </row>
    <row r="868">
      <c r="A868" s="12"/>
      <c r="B868" s="12"/>
      <c r="F868" s="12"/>
      <c r="H868" s="14"/>
      <c r="I868" s="15"/>
      <c r="K868" s="16"/>
      <c r="L868" s="16"/>
      <c r="P868" s="16"/>
      <c r="Q868" s="16"/>
      <c r="R868" s="16"/>
    </row>
    <row r="869">
      <c r="A869" s="12"/>
      <c r="B869" s="12"/>
      <c r="F869" s="12"/>
      <c r="H869" s="14"/>
      <c r="I869" s="15"/>
      <c r="K869" s="16"/>
      <c r="L869" s="16"/>
      <c r="P869" s="16"/>
      <c r="Q869" s="16"/>
      <c r="R869" s="16"/>
    </row>
    <row r="870">
      <c r="A870" s="12"/>
      <c r="B870" s="12"/>
      <c r="F870" s="12"/>
      <c r="H870" s="14"/>
      <c r="I870" s="15"/>
      <c r="K870" s="16"/>
      <c r="L870" s="16"/>
      <c r="P870" s="16"/>
      <c r="Q870" s="16"/>
      <c r="R870" s="16"/>
    </row>
    <row r="871">
      <c r="A871" s="12"/>
      <c r="B871" s="12"/>
      <c r="F871" s="12"/>
      <c r="H871" s="14"/>
      <c r="I871" s="15"/>
      <c r="K871" s="16"/>
      <c r="L871" s="16"/>
      <c r="P871" s="16"/>
      <c r="Q871" s="16"/>
      <c r="R871" s="16"/>
    </row>
    <row r="872">
      <c r="A872" s="12"/>
      <c r="B872" s="12"/>
      <c r="F872" s="12"/>
      <c r="H872" s="14"/>
      <c r="I872" s="15"/>
      <c r="K872" s="16"/>
      <c r="L872" s="16"/>
      <c r="P872" s="16"/>
      <c r="Q872" s="16"/>
      <c r="R872" s="16"/>
    </row>
    <row r="873">
      <c r="A873" s="12"/>
      <c r="B873" s="12"/>
      <c r="F873" s="12"/>
      <c r="H873" s="14"/>
      <c r="I873" s="15"/>
      <c r="K873" s="16"/>
      <c r="L873" s="16"/>
      <c r="P873" s="16"/>
      <c r="Q873" s="16"/>
      <c r="R873" s="16"/>
    </row>
    <row r="874">
      <c r="A874" s="12"/>
      <c r="B874" s="12"/>
      <c r="F874" s="12"/>
      <c r="H874" s="14"/>
      <c r="I874" s="15"/>
      <c r="K874" s="16"/>
      <c r="L874" s="16"/>
      <c r="P874" s="16"/>
      <c r="Q874" s="16"/>
      <c r="R874" s="16"/>
    </row>
    <row r="875">
      <c r="A875" s="12"/>
      <c r="B875" s="12"/>
      <c r="F875" s="12"/>
      <c r="H875" s="14"/>
      <c r="I875" s="15"/>
      <c r="K875" s="16"/>
      <c r="L875" s="16"/>
      <c r="P875" s="16"/>
      <c r="Q875" s="16"/>
      <c r="R875" s="16"/>
    </row>
    <row r="876">
      <c r="A876" s="12"/>
      <c r="B876" s="12"/>
      <c r="F876" s="12"/>
      <c r="H876" s="14"/>
      <c r="I876" s="15"/>
      <c r="K876" s="16"/>
      <c r="L876" s="16"/>
      <c r="P876" s="16"/>
      <c r="Q876" s="16"/>
      <c r="R876" s="16"/>
    </row>
    <row r="877">
      <c r="A877" s="12"/>
      <c r="B877" s="12"/>
      <c r="F877" s="12"/>
      <c r="H877" s="14"/>
      <c r="I877" s="15"/>
      <c r="K877" s="16"/>
      <c r="L877" s="16"/>
      <c r="P877" s="16"/>
      <c r="Q877" s="16"/>
      <c r="R877" s="16"/>
    </row>
    <row r="878">
      <c r="A878" s="12"/>
      <c r="B878" s="12"/>
      <c r="F878" s="12"/>
      <c r="H878" s="14"/>
      <c r="I878" s="15"/>
      <c r="K878" s="16"/>
      <c r="L878" s="16"/>
      <c r="P878" s="16"/>
      <c r="Q878" s="16"/>
      <c r="R878" s="16"/>
    </row>
    <row r="879">
      <c r="A879" s="12"/>
      <c r="B879" s="12"/>
      <c r="F879" s="12"/>
      <c r="H879" s="14"/>
      <c r="I879" s="15"/>
      <c r="K879" s="16"/>
      <c r="L879" s="16"/>
      <c r="P879" s="16"/>
      <c r="Q879" s="16"/>
      <c r="R879" s="16"/>
    </row>
    <row r="880">
      <c r="A880" s="12"/>
      <c r="B880" s="12"/>
      <c r="F880" s="12"/>
      <c r="H880" s="14"/>
      <c r="I880" s="15"/>
      <c r="K880" s="16"/>
      <c r="L880" s="16"/>
      <c r="P880" s="16"/>
      <c r="Q880" s="16"/>
      <c r="R880" s="16"/>
    </row>
    <row r="881">
      <c r="A881" s="12"/>
      <c r="B881" s="12"/>
      <c r="F881" s="12"/>
      <c r="H881" s="14"/>
      <c r="I881" s="15"/>
      <c r="K881" s="16"/>
      <c r="L881" s="16"/>
      <c r="P881" s="16"/>
      <c r="Q881" s="16"/>
      <c r="R881" s="16"/>
    </row>
    <row r="882">
      <c r="A882" s="12"/>
      <c r="B882" s="12"/>
      <c r="F882" s="12"/>
      <c r="H882" s="14"/>
      <c r="I882" s="15"/>
      <c r="K882" s="16"/>
      <c r="L882" s="16"/>
      <c r="P882" s="16"/>
      <c r="Q882" s="16"/>
      <c r="R882" s="16"/>
    </row>
    <row r="883">
      <c r="A883" s="12"/>
      <c r="B883" s="12"/>
      <c r="F883" s="12"/>
      <c r="H883" s="14"/>
      <c r="I883" s="15"/>
      <c r="K883" s="16"/>
      <c r="L883" s="16"/>
      <c r="P883" s="16"/>
      <c r="Q883" s="16"/>
      <c r="R883" s="16"/>
    </row>
    <row r="884">
      <c r="A884" s="12"/>
      <c r="B884" s="12"/>
      <c r="F884" s="12"/>
      <c r="H884" s="14"/>
      <c r="I884" s="15"/>
      <c r="K884" s="16"/>
      <c r="L884" s="16"/>
      <c r="P884" s="16"/>
      <c r="Q884" s="16"/>
      <c r="R884" s="16"/>
    </row>
    <row r="885">
      <c r="A885" s="12"/>
      <c r="B885" s="12"/>
      <c r="F885" s="12"/>
      <c r="H885" s="14"/>
      <c r="I885" s="15"/>
      <c r="K885" s="16"/>
      <c r="L885" s="16"/>
      <c r="P885" s="16"/>
      <c r="Q885" s="16"/>
      <c r="R885" s="16"/>
    </row>
    <row r="886">
      <c r="A886" s="12"/>
      <c r="B886" s="12"/>
      <c r="F886" s="12"/>
      <c r="H886" s="14"/>
      <c r="I886" s="15"/>
      <c r="K886" s="16"/>
      <c r="L886" s="16"/>
      <c r="P886" s="16"/>
      <c r="Q886" s="16"/>
      <c r="R886" s="16"/>
    </row>
    <row r="887">
      <c r="A887" s="12"/>
      <c r="B887" s="12"/>
      <c r="F887" s="12"/>
      <c r="H887" s="14"/>
      <c r="I887" s="15"/>
      <c r="K887" s="16"/>
      <c r="L887" s="16"/>
      <c r="P887" s="16"/>
      <c r="Q887" s="16"/>
      <c r="R887" s="16"/>
    </row>
    <row r="888">
      <c r="A888" s="12"/>
      <c r="B888" s="12"/>
      <c r="F888" s="12"/>
      <c r="H888" s="14"/>
      <c r="I888" s="15"/>
      <c r="K888" s="16"/>
      <c r="L888" s="16"/>
      <c r="P888" s="16"/>
      <c r="Q888" s="16"/>
      <c r="R888" s="16"/>
    </row>
    <row r="889">
      <c r="A889" s="12"/>
      <c r="B889" s="12"/>
      <c r="F889" s="12"/>
      <c r="H889" s="14"/>
      <c r="I889" s="15"/>
      <c r="K889" s="16"/>
      <c r="L889" s="16"/>
      <c r="P889" s="16"/>
      <c r="Q889" s="16"/>
      <c r="R889" s="16"/>
    </row>
    <row r="890">
      <c r="A890" s="12"/>
      <c r="B890" s="12"/>
      <c r="F890" s="12"/>
      <c r="H890" s="14"/>
      <c r="I890" s="15"/>
      <c r="K890" s="16"/>
      <c r="L890" s="16"/>
      <c r="P890" s="16"/>
      <c r="Q890" s="16"/>
      <c r="R890" s="16"/>
    </row>
    <row r="891">
      <c r="A891" s="12"/>
      <c r="B891" s="12"/>
      <c r="F891" s="12"/>
      <c r="H891" s="14"/>
      <c r="I891" s="15"/>
      <c r="K891" s="16"/>
      <c r="L891" s="16"/>
      <c r="P891" s="16"/>
      <c r="Q891" s="16"/>
      <c r="R891" s="16"/>
    </row>
    <row r="892">
      <c r="A892" s="12"/>
      <c r="B892" s="12"/>
      <c r="F892" s="12"/>
      <c r="H892" s="14"/>
      <c r="I892" s="15"/>
      <c r="K892" s="16"/>
      <c r="L892" s="16"/>
      <c r="P892" s="16"/>
      <c r="Q892" s="16"/>
      <c r="R892" s="16"/>
    </row>
    <row r="893">
      <c r="A893" s="12"/>
      <c r="B893" s="12"/>
      <c r="F893" s="12"/>
      <c r="H893" s="14"/>
      <c r="I893" s="15"/>
      <c r="K893" s="16"/>
      <c r="L893" s="16"/>
      <c r="P893" s="16"/>
      <c r="Q893" s="16"/>
      <c r="R893" s="16"/>
    </row>
    <row r="894">
      <c r="A894" s="12"/>
      <c r="B894" s="12"/>
      <c r="F894" s="12"/>
      <c r="H894" s="14"/>
      <c r="I894" s="15"/>
      <c r="K894" s="16"/>
      <c r="L894" s="16"/>
      <c r="P894" s="16"/>
      <c r="Q894" s="16"/>
      <c r="R894" s="16"/>
    </row>
    <row r="895">
      <c r="A895" s="12"/>
      <c r="B895" s="12"/>
      <c r="F895" s="12"/>
      <c r="H895" s="14"/>
      <c r="I895" s="15"/>
      <c r="K895" s="16"/>
      <c r="L895" s="16"/>
      <c r="P895" s="16"/>
      <c r="Q895" s="16"/>
      <c r="R895" s="16"/>
    </row>
    <row r="896">
      <c r="A896" s="12"/>
      <c r="B896" s="12"/>
      <c r="F896" s="12"/>
      <c r="H896" s="14"/>
      <c r="I896" s="15"/>
      <c r="K896" s="16"/>
      <c r="L896" s="16"/>
      <c r="P896" s="16"/>
      <c r="Q896" s="16"/>
      <c r="R896" s="16"/>
    </row>
    <row r="897">
      <c r="A897" s="12"/>
      <c r="B897" s="12"/>
      <c r="F897" s="12"/>
      <c r="H897" s="14"/>
      <c r="I897" s="15"/>
      <c r="K897" s="16"/>
      <c r="L897" s="16"/>
      <c r="P897" s="16"/>
      <c r="Q897" s="16"/>
      <c r="R897" s="16"/>
    </row>
    <row r="898">
      <c r="A898" s="12"/>
      <c r="B898" s="12"/>
      <c r="F898" s="12"/>
      <c r="H898" s="14"/>
      <c r="I898" s="15"/>
      <c r="K898" s="16"/>
      <c r="L898" s="16"/>
      <c r="P898" s="16"/>
      <c r="Q898" s="16"/>
      <c r="R898" s="16"/>
    </row>
    <row r="899">
      <c r="A899" s="12"/>
      <c r="B899" s="12"/>
      <c r="F899" s="12"/>
      <c r="H899" s="14"/>
      <c r="I899" s="15"/>
      <c r="K899" s="16"/>
      <c r="L899" s="16"/>
      <c r="P899" s="16"/>
      <c r="Q899" s="16"/>
      <c r="R899" s="16"/>
    </row>
    <row r="900">
      <c r="A900" s="12"/>
      <c r="B900" s="12"/>
      <c r="F900" s="12"/>
      <c r="H900" s="14"/>
      <c r="I900" s="15"/>
      <c r="K900" s="16"/>
      <c r="L900" s="16"/>
      <c r="P900" s="16"/>
      <c r="Q900" s="16"/>
      <c r="R900" s="16"/>
    </row>
    <row r="901">
      <c r="A901" s="12"/>
      <c r="B901" s="12"/>
      <c r="F901" s="12"/>
      <c r="H901" s="14"/>
      <c r="I901" s="15"/>
      <c r="K901" s="16"/>
      <c r="L901" s="16"/>
      <c r="P901" s="16"/>
      <c r="Q901" s="16"/>
      <c r="R901" s="16"/>
    </row>
    <row r="902">
      <c r="A902" s="12"/>
      <c r="B902" s="12"/>
      <c r="F902" s="12"/>
      <c r="H902" s="14"/>
      <c r="I902" s="15"/>
      <c r="K902" s="16"/>
      <c r="L902" s="16"/>
      <c r="P902" s="16"/>
      <c r="Q902" s="16"/>
      <c r="R902" s="16"/>
    </row>
    <row r="903">
      <c r="A903" s="12"/>
      <c r="B903" s="12"/>
      <c r="F903" s="12"/>
      <c r="H903" s="14"/>
      <c r="I903" s="15"/>
      <c r="K903" s="16"/>
      <c r="L903" s="16"/>
      <c r="P903" s="16"/>
      <c r="Q903" s="16"/>
      <c r="R903" s="16"/>
    </row>
    <row r="904">
      <c r="A904" s="12"/>
      <c r="B904" s="12"/>
      <c r="F904" s="12"/>
      <c r="H904" s="14"/>
      <c r="I904" s="15"/>
      <c r="K904" s="16"/>
      <c r="L904" s="16"/>
      <c r="P904" s="16"/>
      <c r="Q904" s="16"/>
      <c r="R904" s="16"/>
    </row>
    <row r="905">
      <c r="A905" s="12"/>
      <c r="B905" s="12"/>
      <c r="F905" s="12"/>
      <c r="H905" s="14"/>
      <c r="I905" s="15"/>
      <c r="K905" s="16"/>
      <c r="L905" s="16"/>
      <c r="P905" s="16"/>
      <c r="Q905" s="16"/>
      <c r="R905" s="16"/>
    </row>
    <row r="906">
      <c r="A906" s="12"/>
      <c r="B906" s="12"/>
      <c r="F906" s="12"/>
      <c r="H906" s="14"/>
      <c r="I906" s="15"/>
      <c r="K906" s="16"/>
      <c r="L906" s="16"/>
      <c r="P906" s="16"/>
      <c r="Q906" s="16"/>
      <c r="R906" s="16"/>
    </row>
    <row r="907">
      <c r="A907" s="12"/>
      <c r="B907" s="12"/>
      <c r="F907" s="12"/>
      <c r="H907" s="14"/>
      <c r="I907" s="15"/>
      <c r="K907" s="16"/>
      <c r="L907" s="16"/>
      <c r="P907" s="16"/>
      <c r="Q907" s="16"/>
      <c r="R907" s="16"/>
    </row>
    <row r="908">
      <c r="A908" s="12"/>
      <c r="B908" s="12"/>
      <c r="F908" s="12"/>
      <c r="H908" s="14"/>
      <c r="I908" s="15"/>
      <c r="K908" s="16"/>
      <c r="L908" s="16"/>
      <c r="P908" s="16"/>
      <c r="Q908" s="16"/>
      <c r="R908" s="16"/>
    </row>
    <row r="909">
      <c r="A909" s="12"/>
      <c r="B909" s="12"/>
      <c r="F909" s="12"/>
      <c r="H909" s="14"/>
      <c r="I909" s="15"/>
      <c r="K909" s="16"/>
      <c r="L909" s="16"/>
      <c r="P909" s="16"/>
      <c r="Q909" s="16"/>
      <c r="R909" s="16"/>
    </row>
    <row r="910">
      <c r="A910" s="12"/>
      <c r="B910" s="12"/>
      <c r="F910" s="12"/>
      <c r="H910" s="14"/>
      <c r="I910" s="15"/>
      <c r="K910" s="16"/>
      <c r="L910" s="16"/>
      <c r="P910" s="16"/>
      <c r="Q910" s="16"/>
      <c r="R910" s="16"/>
    </row>
    <row r="911">
      <c r="A911" s="12"/>
      <c r="B911" s="12"/>
      <c r="F911" s="12"/>
      <c r="H911" s="14"/>
      <c r="I911" s="15"/>
      <c r="K911" s="16"/>
      <c r="L911" s="16"/>
      <c r="P911" s="16"/>
      <c r="Q911" s="16"/>
      <c r="R911" s="16"/>
    </row>
    <row r="912">
      <c r="A912" s="12"/>
      <c r="B912" s="12"/>
      <c r="F912" s="12"/>
      <c r="H912" s="14"/>
      <c r="I912" s="15"/>
      <c r="K912" s="16"/>
      <c r="L912" s="16"/>
      <c r="P912" s="16"/>
      <c r="Q912" s="16"/>
      <c r="R912" s="16"/>
    </row>
    <row r="913">
      <c r="A913" s="12"/>
      <c r="B913" s="12"/>
      <c r="F913" s="12"/>
      <c r="H913" s="14"/>
      <c r="I913" s="15"/>
      <c r="K913" s="16"/>
      <c r="L913" s="16"/>
      <c r="P913" s="16"/>
      <c r="Q913" s="16"/>
      <c r="R913" s="16"/>
    </row>
    <row r="914">
      <c r="A914" s="12"/>
      <c r="B914" s="12"/>
      <c r="F914" s="12"/>
      <c r="H914" s="14"/>
      <c r="I914" s="15"/>
      <c r="K914" s="16"/>
      <c r="L914" s="16"/>
      <c r="P914" s="16"/>
      <c r="Q914" s="16"/>
      <c r="R914" s="16"/>
    </row>
    <row r="915">
      <c r="A915" s="12"/>
      <c r="B915" s="12"/>
      <c r="F915" s="12"/>
      <c r="H915" s="14"/>
      <c r="I915" s="15"/>
      <c r="K915" s="16"/>
      <c r="L915" s="16"/>
      <c r="P915" s="16"/>
      <c r="Q915" s="16"/>
      <c r="R915" s="16"/>
    </row>
    <row r="916">
      <c r="A916" s="12"/>
      <c r="B916" s="12"/>
      <c r="F916" s="12"/>
      <c r="H916" s="14"/>
      <c r="I916" s="15"/>
      <c r="K916" s="16"/>
      <c r="L916" s="16"/>
      <c r="P916" s="16"/>
      <c r="Q916" s="16"/>
      <c r="R916" s="16"/>
    </row>
    <row r="917">
      <c r="A917" s="12"/>
      <c r="B917" s="12"/>
      <c r="F917" s="12"/>
      <c r="H917" s="14"/>
      <c r="I917" s="15"/>
      <c r="K917" s="16"/>
      <c r="L917" s="16"/>
      <c r="P917" s="16"/>
      <c r="Q917" s="16"/>
      <c r="R917" s="16"/>
    </row>
    <row r="918">
      <c r="A918" s="12"/>
      <c r="B918" s="12"/>
      <c r="F918" s="12"/>
      <c r="H918" s="14"/>
      <c r="I918" s="15"/>
      <c r="K918" s="16"/>
      <c r="L918" s="16"/>
      <c r="P918" s="16"/>
      <c r="Q918" s="16"/>
      <c r="R918" s="16"/>
    </row>
    <row r="919">
      <c r="A919" s="12"/>
      <c r="B919" s="12"/>
      <c r="F919" s="12"/>
      <c r="H919" s="14"/>
      <c r="I919" s="15"/>
      <c r="K919" s="16"/>
      <c r="L919" s="16"/>
      <c r="P919" s="16"/>
      <c r="Q919" s="16"/>
      <c r="R919" s="16"/>
    </row>
    <row r="920">
      <c r="A920" s="12"/>
      <c r="B920" s="12"/>
      <c r="F920" s="12"/>
      <c r="H920" s="14"/>
      <c r="I920" s="15"/>
      <c r="K920" s="16"/>
      <c r="L920" s="16"/>
      <c r="P920" s="16"/>
      <c r="Q920" s="16"/>
      <c r="R920" s="16"/>
    </row>
    <row r="921">
      <c r="A921" s="12"/>
      <c r="B921" s="12"/>
      <c r="F921" s="12"/>
      <c r="H921" s="14"/>
      <c r="I921" s="15"/>
      <c r="K921" s="16"/>
      <c r="L921" s="16"/>
      <c r="P921" s="16"/>
      <c r="Q921" s="16"/>
      <c r="R921" s="16"/>
    </row>
    <row r="922">
      <c r="A922" s="12"/>
      <c r="B922" s="12"/>
      <c r="F922" s="12"/>
      <c r="H922" s="14"/>
      <c r="I922" s="15"/>
      <c r="K922" s="16"/>
      <c r="L922" s="16"/>
      <c r="P922" s="16"/>
      <c r="Q922" s="16"/>
      <c r="R922" s="16"/>
    </row>
    <row r="923">
      <c r="A923" s="12"/>
      <c r="B923" s="12"/>
      <c r="F923" s="12"/>
      <c r="H923" s="14"/>
      <c r="I923" s="15"/>
      <c r="K923" s="16"/>
      <c r="L923" s="16"/>
      <c r="P923" s="16"/>
      <c r="Q923" s="16"/>
      <c r="R923" s="16"/>
    </row>
    <row r="924">
      <c r="A924" s="12"/>
      <c r="B924" s="12"/>
      <c r="F924" s="12"/>
      <c r="H924" s="14"/>
      <c r="I924" s="15"/>
      <c r="K924" s="16"/>
      <c r="L924" s="16"/>
      <c r="P924" s="16"/>
      <c r="Q924" s="16"/>
      <c r="R924" s="16"/>
    </row>
    <row r="925">
      <c r="A925" s="12"/>
      <c r="B925" s="12"/>
      <c r="F925" s="12"/>
      <c r="H925" s="14"/>
      <c r="I925" s="15"/>
      <c r="K925" s="16"/>
      <c r="L925" s="16"/>
      <c r="P925" s="16"/>
      <c r="Q925" s="16"/>
      <c r="R925" s="16"/>
    </row>
    <row r="926">
      <c r="A926" s="12"/>
      <c r="B926" s="12"/>
      <c r="F926" s="12"/>
      <c r="H926" s="14"/>
      <c r="I926" s="15"/>
      <c r="K926" s="16"/>
      <c r="L926" s="16"/>
      <c r="P926" s="16"/>
      <c r="Q926" s="16"/>
      <c r="R926" s="16"/>
    </row>
    <row r="927">
      <c r="A927" s="12"/>
      <c r="B927" s="12"/>
      <c r="F927" s="12"/>
      <c r="H927" s="14"/>
      <c r="I927" s="15"/>
      <c r="K927" s="16"/>
      <c r="L927" s="16"/>
      <c r="P927" s="16"/>
      <c r="Q927" s="16"/>
      <c r="R927" s="16"/>
    </row>
    <row r="928">
      <c r="A928" s="12"/>
      <c r="B928" s="12"/>
      <c r="F928" s="12"/>
      <c r="H928" s="14"/>
      <c r="I928" s="15"/>
      <c r="K928" s="16"/>
      <c r="L928" s="16"/>
      <c r="P928" s="16"/>
      <c r="Q928" s="16"/>
      <c r="R928" s="16"/>
    </row>
    <row r="929">
      <c r="A929" s="12"/>
      <c r="B929" s="12"/>
      <c r="F929" s="12"/>
      <c r="H929" s="14"/>
      <c r="I929" s="15"/>
      <c r="K929" s="16"/>
      <c r="L929" s="16"/>
      <c r="P929" s="16"/>
      <c r="Q929" s="16"/>
      <c r="R929" s="16"/>
    </row>
    <row r="930">
      <c r="A930" s="12"/>
      <c r="B930" s="12"/>
      <c r="F930" s="12"/>
      <c r="H930" s="14"/>
      <c r="I930" s="15"/>
      <c r="K930" s="16"/>
      <c r="L930" s="16"/>
      <c r="P930" s="16"/>
      <c r="Q930" s="16"/>
      <c r="R930" s="16"/>
    </row>
    <row r="931">
      <c r="A931" s="12"/>
      <c r="B931" s="12"/>
      <c r="F931" s="12"/>
      <c r="H931" s="14"/>
      <c r="I931" s="15"/>
      <c r="K931" s="16"/>
      <c r="L931" s="16"/>
      <c r="P931" s="16"/>
      <c r="Q931" s="16"/>
      <c r="R931" s="16"/>
    </row>
    <row r="932">
      <c r="A932" s="12"/>
      <c r="B932" s="12"/>
      <c r="F932" s="12"/>
      <c r="H932" s="14"/>
      <c r="I932" s="15"/>
      <c r="K932" s="16"/>
      <c r="L932" s="16"/>
      <c r="P932" s="16"/>
      <c r="Q932" s="16"/>
      <c r="R932" s="16"/>
    </row>
    <row r="933">
      <c r="A933" s="12"/>
      <c r="B933" s="12"/>
      <c r="F933" s="12"/>
      <c r="H933" s="14"/>
      <c r="I933" s="15"/>
      <c r="K933" s="16"/>
      <c r="L933" s="16"/>
      <c r="P933" s="16"/>
      <c r="Q933" s="16"/>
      <c r="R933" s="16"/>
    </row>
    <row r="934">
      <c r="A934" s="12"/>
      <c r="B934" s="12"/>
      <c r="F934" s="12"/>
      <c r="H934" s="14"/>
      <c r="I934" s="15"/>
      <c r="K934" s="16"/>
      <c r="L934" s="16"/>
      <c r="P934" s="16"/>
      <c r="Q934" s="16"/>
      <c r="R934" s="16"/>
    </row>
    <row r="935">
      <c r="A935" s="12"/>
      <c r="B935" s="12"/>
      <c r="F935" s="12"/>
      <c r="H935" s="14"/>
      <c r="I935" s="15"/>
      <c r="K935" s="16"/>
      <c r="L935" s="16"/>
      <c r="P935" s="16"/>
      <c r="Q935" s="16"/>
      <c r="R935" s="16"/>
    </row>
    <row r="936">
      <c r="A936" s="12"/>
      <c r="B936" s="12"/>
      <c r="F936" s="12"/>
      <c r="H936" s="14"/>
      <c r="I936" s="15"/>
      <c r="K936" s="16"/>
      <c r="L936" s="16"/>
      <c r="P936" s="16"/>
      <c r="Q936" s="16"/>
      <c r="R936" s="16"/>
    </row>
    <row r="937">
      <c r="A937" s="12"/>
      <c r="B937" s="12"/>
      <c r="F937" s="12"/>
      <c r="H937" s="14"/>
      <c r="I937" s="15"/>
      <c r="K937" s="16"/>
      <c r="L937" s="16"/>
      <c r="P937" s="16"/>
      <c r="Q937" s="16"/>
      <c r="R937" s="16"/>
    </row>
    <row r="938">
      <c r="A938" s="12"/>
      <c r="B938" s="12"/>
      <c r="F938" s="12"/>
      <c r="H938" s="14"/>
      <c r="I938" s="15"/>
      <c r="K938" s="16"/>
      <c r="L938" s="16"/>
      <c r="P938" s="16"/>
      <c r="Q938" s="16"/>
      <c r="R938" s="16"/>
    </row>
    <row r="939">
      <c r="A939" s="12"/>
      <c r="B939" s="12"/>
      <c r="F939" s="12"/>
      <c r="H939" s="14"/>
      <c r="I939" s="15"/>
      <c r="K939" s="16"/>
      <c r="L939" s="16"/>
      <c r="P939" s="16"/>
      <c r="Q939" s="16"/>
      <c r="R939" s="16"/>
    </row>
    <row r="940">
      <c r="A940" s="12"/>
      <c r="B940" s="12"/>
      <c r="F940" s="12"/>
      <c r="H940" s="14"/>
      <c r="I940" s="15"/>
      <c r="K940" s="16"/>
      <c r="L940" s="16"/>
      <c r="P940" s="16"/>
      <c r="Q940" s="16"/>
      <c r="R940" s="16"/>
    </row>
    <row r="941">
      <c r="A941" s="12"/>
      <c r="B941" s="12"/>
      <c r="F941" s="12"/>
      <c r="H941" s="14"/>
      <c r="I941" s="15"/>
      <c r="K941" s="16"/>
      <c r="L941" s="16"/>
      <c r="P941" s="16"/>
      <c r="Q941" s="16"/>
      <c r="R941" s="16"/>
    </row>
    <row r="942">
      <c r="A942" s="12"/>
      <c r="B942" s="12"/>
      <c r="F942" s="12"/>
      <c r="H942" s="14"/>
      <c r="I942" s="15"/>
      <c r="K942" s="16"/>
      <c r="L942" s="16"/>
      <c r="P942" s="16"/>
      <c r="Q942" s="16"/>
      <c r="R942" s="16"/>
    </row>
    <row r="943">
      <c r="A943" s="12"/>
      <c r="B943" s="12"/>
      <c r="F943" s="12"/>
      <c r="H943" s="14"/>
      <c r="I943" s="15"/>
      <c r="K943" s="16"/>
      <c r="L943" s="16"/>
      <c r="P943" s="16"/>
      <c r="Q943" s="16"/>
      <c r="R943" s="16"/>
    </row>
    <row r="944">
      <c r="A944" s="12"/>
      <c r="B944" s="12"/>
      <c r="F944" s="12"/>
      <c r="H944" s="14"/>
      <c r="I944" s="15"/>
      <c r="K944" s="16"/>
      <c r="L944" s="16"/>
      <c r="P944" s="16"/>
      <c r="Q944" s="16"/>
      <c r="R944" s="16"/>
    </row>
    <row r="945">
      <c r="A945" s="12"/>
      <c r="B945" s="12"/>
      <c r="F945" s="12"/>
      <c r="H945" s="14"/>
      <c r="I945" s="15"/>
      <c r="K945" s="16"/>
      <c r="L945" s="16"/>
      <c r="P945" s="16"/>
      <c r="Q945" s="16"/>
      <c r="R945" s="16"/>
    </row>
    <row r="946">
      <c r="A946" s="12"/>
      <c r="B946" s="12"/>
      <c r="F946" s="12"/>
      <c r="H946" s="14"/>
      <c r="I946" s="15"/>
      <c r="K946" s="16"/>
      <c r="L946" s="16"/>
      <c r="P946" s="16"/>
      <c r="Q946" s="16"/>
      <c r="R946" s="16"/>
    </row>
    <row r="947">
      <c r="A947" s="12"/>
      <c r="B947" s="12"/>
      <c r="F947" s="12"/>
      <c r="H947" s="14"/>
      <c r="I947" s="15"/>
      <c r="K947" s="16"/>
      <c r="L947" s="16"/>
      <c r="P947" s="16"/>
      <c r="Q947" s="16"/>
      <c r="R947" s="16"/>
    </row>
    <row r="948">
      <c r="A948" s="12"/>
      <c r="B948" s="12"/>
      <c r="F948" s="12"/>
      <c r="H948" s="14"/>
      <c r="I948" s="15"/>
      <c r="K948" s="16"/>
      <c r="L948" s="16"/>
      <c r="P948" s="16"/>
      <c r="Q948" s="16"/>
      <c r="R948" s="16"/>
    </row>
    <row r="949">
      <c r="A949" s="12"/>
      <c r="B949" s="12"/>
      <c r="F949" s="12"/>
      <c r="H949" s="14"/>
      <c r="I949" s="15"/>
      <c r="K949" s="16"/>
      <c r="L949" s="16"/>
      <c r="P949" s="16"/>
      <c r="Q949" s="16"/>
      <c r="R949" s="16"/>
    </row>
    <row r="950">
      <c r="A950" s="12"/>
      <c r="B950" s="12"/>
      <c r="F950" s="12"/>
      <c r="H950" s="14"/>
      <c r="I950" s="15"/>
      <c r="K950" s="16"/>
      <c r="L950" s="16"/>
      <c r="P950" s="16"/>
      <c r="Q950" s="16"/>
      <c r="R950" s="16"/>
    </row>
    <row r="951">
      <c r="A951" s="12"/>
      <c r="B951" s="12"/>
      <c r="F951" s="12"/>
      <c r="H951" s="14"/>
      <c r="I951" s="15"/>
      <c r="K951" s="16"/>
      <c r="L951" s="16"/>
      <c r="P951" s="16"/>
      <c r="Q951" s="16"/>
      <c r="R951" s="16"/>
    </row>
    <row r="952">
      <c r="A952" s="12"/>
      <c r="B952" s="12"/>
      <c r="F952" s="12"/>
      <c r="H952" s="14"/>
      <c r="I952" s="15"/>
      <c r="K952" s="16"/>
      <c r="L952" s="16"/>
      <c r="P952" s="16"/>
      <c r="Q952" s="16"/>
      <c r="R952" s="16"/>
    </row>
    <row r="953">
      <c r="A953" s="12"/>
      <c r="B953" s="12"/>
      <c r="F953" s="12"/>
      <c r="H953" s="14"/>
      <c r="I953" s="15"/>
      <c r="K953" s="16"/>
      <c r="L953" s="16"/>
      <c r="P953" s="16"/>
      <c r="Q953" s="16"/>
      <c r="R953" s="16"/>
    </row>
    <row r="954">
      <c r="A954" s="12"/>
      <c r="B954" s="12"/>
      <c r="F954" s="12"/>
      <c r="H954" s="14"/>
      <c r="I954" s="15"/>
      <c r="K954" s="16"/>
      <c r="L954" s="16"/>
      <c r="P954" s="16"/>
      <c r="Q954" s="16"/>
      <c r="R954" s="16"/>
    </row>
    <row r="955">
      <c r="A955" s="12"/>
      <c r="B955" s="12"/>
      <c r="F955" s="12"/>
      <c r="H955" s="14"/>
      <c r="I955" s="15"/>
      <c r="K955" s="16"/>
      <c r="L955" s="16"/>
      <c r="P955" s="16"/>
      <c r="Q955" s="16"/>
      <c r="R955" s="16"/>
    </row>
    <row r="956">
      <c r="A956" s="12"/>
      <c r="B956" s="12"/>
      <c r="F956" s="12"/>
      <c r="H956" s="14"/>
      <c r="I956" s="15"/>
      <c r="K956" s="16"/>
      <c r="L956" s="16"/>
      <c r="P956" s="16"/>
      <c r="Q956" s="16"/>
      <c r="R956" s="16"/>
    </row>
    <row r="957">
      <c r="A957" s="12"/>
      <c r="B957" s="12"/>
      <c r="F957" s="12"/>
      <c r="H957" s="14"/>
      <c r="I957" s="15"/>
      <c r="K957" s="16"/>
      <c r="L957" s="16"/>
      <c r="P957" s="16"/>
      <c r="Q957" s="16"/>
      <c r="R957" s="16"/>
    </row>
    <row r="958">
      <c r="A958" s="12"/>
      <c r="B958" s="12"/>
      <c r="F958" s="12"/>
      <c r="H958" s="14"/>
      <c r="I958" s="15"/>
      <c r="K958" s="16"/>
      <c r="L958" s="16"/>
      <c r="P958" s="16"/>
      <c r="Q958" s="16"/>
      <c r="R958" s="16"/>
    </row>
    <row r="959">
      <c r="A959" s="12"/>
      <c r="B959" s="12"/>
      <c r="F959" s="12"/>
      <c r="H959" s="14"/>
      <c r="I959" s="15"/>
      <c r="K959" s="16"/>
      <c r="L959" s="16"/>
      <c r="P959" s="16"/>
      <c r="Q959" s="16"/>
      <c r="R959" s="16"/>
    </row>
    <row r="960">
      <c r="A960" s="12"/>
      <c r="B960" s="12"/>
      <c r="F960" s="12"/>
      <c r="H960" s="14"/>
      <c r="I960" s="15"/>
      <c r="K960" s="16"/>
      <c r="L960" s="16"/>
      <c r="P960" s="16"/>
      <c r="Q960" s="16"/>
      <c r="R960" s="16"/>
    </row>
    <row r="961">
      <c r="A961" s="12"/>
      <c r="B961" s="12"/>
      <c r="F961" s="12"/>
      <c r="H961" s="14"/>
      <c r="I961" s="15"/>
      <c r="K961" s="16"/>
      <c r="L961" s="16"/>
      <c r="P961" s="16"/>
      <c r="Q961" s="16"/>
      <c r="R961" s="16"/>
    </row>
    <row r="962">
      <c r="A962" s="12"/>
      <c r="B962" s="12"/>
      <c r="F962" s="12"/>
      <c r="H962" s="14"/>
      <c r="I962" s="15"/>
      <c r="K962" s="16"/>
      <c r="L962" s="16"/>
      <c r="P962" s="16"/>
      <c r="Q962" s="16"/>
      <c r="R962" s="16"/>
    </row>
    <row r="963">
      <c r="A963" s="12"/>
      <c r="B963" s="12"/>
      <c r="F963" s="12"/>
      <c r="H963" s="14"/>
      <c r="I963" s="15"/>
      <c r="K963" s="16"/>
      <c r="L963" s="16"/>
      <c r="P963" s="16"/>
      <c r="Q963" s="16"/>
      <c r="R963" s="16"/>
    </row>
    <row r="964">
      <c r="A964" s="12"/>
      <c r="B964" s="12"/>
      <c r="F964" s="12"/>
      <c r="H964" s="14"/>
      <c r="I964" s="15"/>
      <c r="K964" s="16"/>
      <c r="L964" s="16"/>
      <c r="P964" s="16"/>
      <c r="Q964" s="16"/>
      <c r="R964" s="16"/>
    </row>
    <row r="965">
      <c r="A965" s="12"/>
      <c r="B965" s="12"/>
      <c r="F965" s="12"/>
      <c r="H965" s="14"/>
      <c r="I965" s="15"/>
      <c r="K965" s="16"/>
      <c r="L965" s="16"/>
      <c r="P965" s="16"/>
      <c r="Q965" s="16"/>
      <c r="R965" s="16"/>
    </row>
    <row r="966">
      <c r="A966" s="12"/>
      <c r="B966" s="12"/>
      <c r="F966" s="12"/>
      <c r="H966" s="14"/>
      <c r="I966" s="15"/>
      <c r="K966" s="16"/>
      <c r="L966" s="16"/>
      <c r="P966" s="16"/>
      <c r="Q966" s="16"/>
      <c r="R966" s="16"/>
    </row>
    <row r="967">
      <c r="A967" s="12"/>
      <c r="B967" s="12"/>
      <c r="F967" s="12"/>
      <c r="H967" s="14"/>
      <c r="I967" s="15"/>
      <c r="K967" s="16"/>
      <c r="L967" s="16"/>
      <c r="P967" s="16"/>
      <c r="Q967" s="16"/>
      <c r="R967" s="16"/>
    </row>
    <row r="968">
      <c r="A968" s="12"/>
      <c r="B968" s="12"/>
      <c r="F968" s="12"/>
      <c r="H968" s="14"/>
      <c r="I968" s="15"/>
      <c r="K968" s="16"/>
      <c r="L968" s="16"/>
      <c r="P968" s="16"/>
      <c r="Q968" s="16"/>
      <c r="R968" s="16"/>
    </row>
    <row r="969">
      <c r="A969" s="12"/>
      <c r="B969" s="12"/>
      <c r="F969" s="12"/>
      <c r="H969" s="14"/>
      <c r="I969" s="15"/>
      <c r="K969" s="16"/>
      <c r="L969" s="16"/>
      <c r="P969" s="16"/>
      <c r="Q969" s="16"/>
      <c r="R969" s="16"/>
    </row>
    <row r="970">
      <c r="A970" s="12"/>
      <c r="B970" s="12"/>
      <c r="F970" s="12"/>
      <c r="H970" s="14"/>
      <c r="I970" s="15"/>
      <c r="K970" s="16"/>
      <c r="L970" s="16"/>
      <c r="P970" s="16"/>
      <c r="Q970" s="16"/>
      <c r="R970" s="1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86"/>
    <col customWidth="1" min="2" max="2" width="14.43"/>
    <col customWidth="1" min="3" max="4" width="18.0"/>
    <col customWidth="1" min="5" max="5" width="17.86"/>
    <col customWidth="1" min="6" max="6" width="19.71"/>
    <col customWidth="1" min="7" max="7" width="20.71"/>
    <col customWidth="1" min="8" max="8" width="23.71"/>
    <col customWidth="1" min="9" max="9" width="16.29"/>
    <col customWidth="1" min="16" max="16" width="15.86"/>
  </cols>
  <sheetData>
    <row r="1">
      <c r="A1" s="6" t="s">
        <v>1004</v>
      </c>
      <c r="B1" s="6" t="s">
        <v>1005</v>
      </c>
      <c r="C1" s="1" t="s">
        <v>1006</v>
      </c>
      <c r="D1" s="1" t="s">
        <v>1007</v>
      </c>
      <c r="E1" s="1" t="s">
        <v>1008</v>
      </c>
      <c r="F1" s="6" t="s">
        <v>1009</v>
      </c>
      <c r="G1" s="6" t="s">
        <v>1010</v>
      </c>
      <c r="H1" s="26" t="s">
        <v>1011</v>
      </c>
      <c r="I1" s="26" t="s">
        <v>1012</v>
      </c>
      <c r="K1" s="11" t="s">
        <v>1013</v>
      </c>
      <c r="L1" s="11" t="s">
        <v>1014</v>
      </c>
      <c r="M1" s="1" t="s">
        <v>976</v>
      </c>
      <c r="N1" s="1" t="s">
        <v>977</v>
      </c>
      <c r="O1" s="1" t="s">
        <v>978</v>
      </c>
      <c r="P1" s="11" t="s">
        <v>1015</v>
      </c>
      <c r="Q1" s="11" t="s">
        <v>1016</v>
      </c>
      <c r="R1" s="11" t="s">
        <v>1017</v>
      </c>
      <c r="S1" s="11" t="s">
        <v>1018</v>
      </c>
    </row>
    <row r="2">
      <c r="A2" s="12">
        <v>3.512420352E7</v>
      </c>
      <c r="B2" s="12">
        <v>5.498598506E7</v>
      </c>
      <c r="C2" s="1" t="s">
        <v>989</v>
      </c>
      <c r="D2" s="1">
        <v>1.0</v>
      </c>
      <c r="E2" s="4">
        <v>1994.0</v>
      </c>
      <c r="F2" s="12">
        <v>5.781392794376099E11</v>
      </c>
      <c r="G2" s="12">
        <v>7.287236E12</v>
      </c>
      <c r="H2" s="27">
        <v>0.01593395819154108</v>
      </c>
      <c r="I2" s="27">
        <v>0.017000805186351442</v>
      </c>
      <c r="K2" s="16">
        <f t="shared" ref="K2:L2" si="1">log(A2)</f>
        <v>7.545606485</v>
      </c>
      <c r="L2" s="16">
        <f t="shared" si="1"/>
        <v>7.74025201</v>
      </c>
      <c r="M2" s="1" t="s">
        <v>989</v>
      </c>
      <c r="N2" s="1">
        <v>1.0</v>
      </c>
      <c r="O2" s="4">
        <v>1994.0</v>
      </c>
      <c r="P2" s="16">
        <f t="shared" ref="P2:S2" si="2">log(F2)</f>
        <v>11.76203248</v>
      </c>
      <c r="Q2" s="16">
        <f t="shared" si="2"/>
        <v>12.86256283</v>
      </c>
      <c r="R2" s="16">
        <f t="shared" si="2"/>
        <v>-1.797676327</v>
      </c>
      <c r="S2" s="16">
        <f t="shared" si="2"/>
        <v>-1.769530509</v>
      </c>
    </row>
    <row r="3">
      <c r="A3" s="12">
        <v>4.203447715E7</v>
      </c>
      <c r="B3" s="12">
        <v>3.036600719E7</v>
      </c>
      <c r="C3" s="1" t="s">
        <v>990</v>
      </c>
      <c r="D3" s="1">
        <v>2.0</v>
      </c>
      <c r="E3" s="4">
        <v>1994.0</v>
      </c>
      <c r="F3" s="12">
        <v>5.781392794376099E11</v>
      </c>
      <c r="G3" s="12">
        <v>7.287236E12</v>
      </c>
      <c r="H3" s="27">
        <v>0.01593395819154108</v>
      </c>
      <c r="I3" s="27">
        <v>0.017000805186351442</v>
      </c>
      <c r="K3" s="16">
        <f t="shared" ref="K3:L3" si="3">log(A3)</f>
        <v>7.62360565</v>
      </c>
      <c r="L3" s="16">
        <f t="shared" si="3"/>
        <v>7.482387691</v>
      </c>
      <c r="M3" s="1" t="s">
        <v>990</v>
      </c>
      <c r="N3" s="1">
        <v>2.0</v>
      </c>
      <c r="O3" s="4">
        <v>1994.0</v>
      </c>
      <c r="P3" s="16">
        <f t="shared" ref="P3:S3" si="4">log(F3)</f>
        <v>11.76203248</v>
      </c>
      <c r="Q3" s="16">
        <f t="shared" si="4"/>
        <v>12.86256283</v>
      </c>
      <c r="R3" s="16">
        <f t="shared" si="4"/>
        <v>-1.797676327</v>
      </c>
      <c r="S3" s="16">
        <f t="shared" si="4"/>
        <v>-1.769530509</v>
      </c>
    </row>
    <row r="4">
      <c r="A4" s="12">
        <v>3.525648773E7</v>
      </c>
      <c r="B4" s="12">
        <v>1.850230511E7</v>
      </c>
      <c r="C4" s="1" t="s">
        <v>991</v>
      </c>
      <c r="D4" s="1">
        <v>3.0</v>
      </c>
      <c r="E4" s="4">
        <v>1994.0</v>
      </c>
      <c r="F4" s="12">
        <v>5.781392794376099E11</v>
      </c>
      <c r="G4" s="12">
        <v>7.287236E12</v>
      </c>
      <c r="H4" s="27">
        <v>0.01593395819154108</v>
      </c>
      <c r="I4" s="27">
        <v>0.017000805186351442</v>
      </c>
      <c r="K4" s="16">
        <f t="shared" ref="K4:L4" si="5">log(A4)</f>
        <v>7.547239045</v>
      </c>
      <c r="L4" s="16">
        <f t="shared" si="5"/>
        <v>7.267225838</v>
      </c>
      <c r="M4" s="1" t="s">
        <v>991</v>
      </c>
      <c r="N4" s="1">
        <v>3.0</v>
      </c>
      <c r="O4" s="4">
        <v>1994.0</v>
      </c>
      <c r="P4" s="16">
        <f t="shared" ref="P4:S4" si="6">log(F4)</f>
        <v>11.76203248</v>
      </c>
      <c r="Q4" s="16">
        <f t="shared" si="6"/>
        <v>12.86256283</v>
      </c>
      <c r="R4" s="16">
        <f t="shared" si="6"/>
        <v>-1.797676327</v>
      </c>
      <c r="S4" s="16">
        <f t="shared" si="6"/>
        <v>-1.769530509</v>
      </c>
    </row>
    <row r="5">
      <c r="A5" s="12">
        <v>1.112720743E7</v>
      </c>
      <c r="B5" s="12">
        <v>6173198.21</v>
      </c>
      <c r="C5" s="1" t="s">
        <v>992</v>
      </c>
      <c r="D5" s="1">
        <v>4.0</v>
      </c>
      <c r="E5" s="4">
        <v>1994.0</v>
      </c>
      <c r="F5" s="12">
        <v>5.781392794376099E11</v>
      </c>
      <c r="G5" s="12">
        <v>7.287236E12</v>
      </c>
      <c r="H5" s="27">
        <v>0.01593395819154108</v>
      </c>
      <c r="I5" s="27">
        <v>0.017000805186351442</v>
      </c>
      <c r="K5" s="16">
        <f t="shared" ref="K5:L5" si="7">log(A5)</f>
        <v>7.046386184</v>
      </c>
      <c r="L5" s="16">
        <f t="shared" si="7"/>
        <v>6.790510222</v>
      </c>
      <c r="M5" s="1" t="s">
        <v>992</v>
      </c>
      <c r="N5" s="1">
        <v>4.0</v>
      </c>
      <c r="O5" s="4">
        <v>1994.0</v>
      </c>
      <c r="P5" s="16">
        <f t="shared" ref="P5:S5" si="8">log(F5)</f>
        <v>11.76203248</v>
      </c>
      <c r="Q5" s="16">
        <f t="shared" si="8"/>
        <v>12.86256283</v>
      </c>
      <c r="R5" s="16">
        <f t="shared" si="8"/>
        <v>-1.797676327</v>
      </c>
      <c r="S5" s="16">
        <f t="shared" si="8"/>
        <v>-1.769530509</v>
      </c>
    </row>
    <row r="6">
      <c r="A6" s="12">
        <v>5117875.05</v>
      </c>
      <c r="B6" s="12">
        <v>7245108.26</v>
      </c>
      <c r="C6" s="4" t="s">
        <v>993</v>
      </c>
      <c r="D6" s="1">
        <v>5.0</v>
      </c>
      <c r="E6" s="4">
        <v>1994.0</v>
      </c>
      <c r="F6" s="12">
        <v>5.781392794376099E11</v>
      </c>
      <c r="G6" s="12">
        <v>7.287236E12</v>
      </c>
      <c r="H6" s="27">
        <v>0.01593395819154108</v>
      </c>
      <c r="I6" s="27">
        <v>0.017000805186351442</v>
      </c>
      <c r="K6" s="16">
        <f t="shared" ref="K6:L6" si="9">log(A6)</f>
        <v>6.709089679</v>
      </c>
      <c r="L6" s="16">
        <f t="shared" si="9"/>
        <v>6.860044879</v>
      </c>
      <c r="M6" s="4" t="s">
        <v>993</v>
      </c>
      <c r="N6" s="1">
        <v>5.0</v>
      </c>
      <c r="O6" s="4">
        <v>1994.0</v>
      </c>
      <c r="P6" s="16">
        <f t="shared" ref="P6:S6" si="10">log(F6)</f>
        <v>11.76203248</v>
      </c>
      <c r="Q6" s="16">
        <f t="shared" si="10"/>
        <v>12.86256283</v>
      </c>
      <c r="R6" s="16">
        <f t="shared" si="10"/>
        <v>-1.797676327</v>
      </c>
      <c r="S6" s="16">
        <f t="shared" si="10"/>
        <v>-1.769530509</v>
      </c>
    </row>
    <row r="7">
      <c r="A7" s="12">
        <v>1.319556096E7</v>
      </c>
      <c r="B7" s="12">
        <v>1272731.78</v>
      </c>
      <c r="C7" s="4" t="s">
        <v>994</v>
      </c>
      <c r="D7" s="1">
        <v>6.0</v>
      </c>
      <c r="E7" s="4">
        <v>1994.0</v>
      </c>
      <c r="F7" s="12">
        <v>5.781392794376099E11</v>
      </c>
      <c r="G7" s="12">
        <v>7.287236E12</v>
      </c>
      <c r="H7" s="27">
        <v>0.01593395819154108</v>
      </c>
      <c r="I7" s="27">
        <v>0.017000805186351442</v>
      </c>
      <c r="K7" s="16">
        <f t="shared" ref="K7:L7" si="11">log(A7)</f>
        <v>7.120427857</v>
      </c>
      <c r="L7" s="16">
        <f t="shared" si="11"/>
        <v>6.104736889</v>
      </c>
      <c r="M7" s="4" t="s">
        <v>994</v>
      </c>
      <c r="N7" s="1">
        <v>6.0</v>
      </c>
      <c r="O7" s="4">
        <v>1994.0</v>
      </c>
      <c r="P7" s="16">
        <f t="shared" ref="P7:S7" si="12">log(F7)</f>
        <v>11.76203248</v>
      </c>
      <c r="Q7" s="16">
        <f t="shared" si="12"/>
        <v>12.86256283</v>
      </c>
      <c r="R7" s="16">
        <f t="shared" si="12"/>
        <v>-1.797676327</v>
      </c>
      <c r="S7" s="16">
        <f t="shared" si="12"/>
        <v>-1.769530509</v>
      </c>
    </row>
    <row r="8">
      <c r="A8" s="12">
        <v>1.74654679E7</v>
      </c>
      <c r="B8" s="12">
        <v>3.730927309E7</v>
      </c>
      <c r="C8" s="1" t="s">
        <v>995</v>
      </c>
      <c r="D8" s="1">
        <v>7.0</v>
      </c>
      <c r="E8" s="4">
        <v>1994.0</v>
      </c>
      <c r="F8" s="12">
        <v>5.781392794376099E11</v>
      </c>
      <c r="G8" s="12">
        <v>7.287236E12</v>
      </c>
      <c r="H8" s="27">
        <v>0.01593395819154108</v>
      </c>
      <c r="I8" s="27">
        <v>0.017000805186351442</v>
      </c>
      <c r="K8" s="16">
        <f t="shared" ref="K8:L8" si="13">log(A8)</f>
        <v>7.242180225</v>
      </c>
      <c r="L8" s="16">
        <f t="shared" si="13"/>
        <v>7.571816788</v>
      </c>
      <c r="M8" s="1" t="s">
        <v>995</v>
      </c>
      <c r="N8" s="1">
        <v>7.0</v>
      </c>
      <c r="O8" s="4">
        <v>1994.0</v>
      </c>
      <c r="P8" s="16">
        <f t="shared" ref="P8:S8" si="14">log(F8)</f>
        <v>11.76203248</v>
      </c>
      <c r="Q8" s="16">
        <f t="shared" si="14"/>
        <v>12.86256283</v>
      </c>
      <c r="R8" s="16">
        <f t="shared" si="14"/>
        <v>-1.797676327</v>
      </c>
      <c r="S8" s="16">
        <f t="shared" si="14"/>
        <v>-1.769530509</v>
      </c>
    </row>
    <row r="9">
      <c r="A9" s="12">
        <v>9857307.73</v>
      </c>
      <c r="B9" s="12">
        <v>7393561.43</v>
      </c>
      <c r="C9" s="4" t="s">
        <v>996</v>
      </c>
      <c r="D9" s="1">
        <v>8.0</v>
      </c>
      <c r="E9" s="4">
        <v>1994.0</v>
      </c>
      <c r="F9" s="12">
        <v>5.781392794376099E11</v>
      </c>
      <c r="G9" s="12">
        <v>7.287236E12</v>
      </c>
      <c r="H9" s="27">
        <v>0.01593395819154108</v>
      </c>
      <c r="I9" s="27">
        <v>0.017000805186351442</v>
      </c>
      <c r="K9" s="16">
        <f t="shared" ref="K9:L9" si="15">log(A9)</f>
        <v>6.993758315</v>
      </c>
      <c r="L9" s="16">
        <f t="shared" si="15"/>
        <v>6.868853686</v>
      </c>
      <c r="M9" s="4" t="s">
        <v>996</v>
      </c>
      <c r="N9" s="1">
        <v>8.0</v>
      </c>
      <c r="O9" s="4">
        <v>1994.0</v>
      </c>
      <c r="P9" s="16">
        <f t="shared" ref="P9:S9" si="16">log(F9)</f>
        <v>11.76203248</v>
      </c>
      <c r="Q9" s="16">
        <f t="shared" si="16"/>
        <v>12.86256283</v>
      </c>
      <c r="R9" s="16">
        <f t="shared" si="16"/>
        <v>-1.797676327</v>
      </c>
      <c r="S9" s="16">
        <f t="shared" si="16"/>
        <v>-1.769530509</v>
      </c>
    </row>
    <row r="10">
      <c r="A10" s="12">
        <v>4649515.01</v>
      </c>
      <c r="B10" s="12">
        <v>5753806.46</v>
      </c>
      <c r="C10" s="1" t="s">
        <v>997</v>
      </c>
      <c r="D10" s="1">
        <v>9.0</v>
      </c>
      <c r="E10" s="4">
        <v>1994.0</v>
      </c>
      <c r="F10" s="12">
        <v>5.781392794376099E11</v>
      </c>
      <c r="G10" s="12">
        <v>7.287236E12</v>
      </c>
      <c r="H10" s="27">
        <v>0.01593395819154108</v>
      </c>
      <c r="I10" s="27">
        <v>0.017000805186351442</v>
      </c>
      <c r="K10" s="16">
        <f t="shared" ref="K10:L10" si="17">log(A10)</f>
        <v>6.667407654</v>
      </c>
      <c r="L10" s="16">
        <f t="shared" si="17"/>
        <v>6.759955249</v>
      </c>
      <c r="M10" s="1" t="s">
        <v>997</v>
      </c>
      <c r="N10" s="1">
        <v>9.0</v>
      </c>
      <c r="O10" s="4">
        <v>1994.0</v>
      </c>
      <c r="P10" s="16">
        <f t="shared" ref="P10:S10" si="18">log(F10)</f>
        <v>11.76203248</v>
      </c>
      <c r="Q10" s="16">
        <f t="shared" si="18"/>
        <v>12.86256283</v>
      </c>
      <c r="R10" s="16">
        <f t="shared" si="18"/>
        <v>-1.797676327</v>
      </c>
      <c r="S10" s="16">
        <f t="shared" si="18"/>
        <v>-1.769530509</v>
      </c>
    </row>
    <row r="11">
      <c r="A11" s="12">
        <v>4.127553235E7</v>
      </c>
      <c r="B11" s="12">
        <v>2.65608785E7</v>
      </c>
      <c r="C11" s="4" t="s">
        <v>998</v>
      </c>
      <c r="D11" s="1">
        <v>10.0</v>
      </c>
      <c r="E11" s="4">
        <v>1994.0</v>
      </c>
      <c r="F11" s="12">
        <v>5.781392794376099E11</v>
      </c>
      <c r="G11" s="12">
        <v>7.287236E12</v>
      </c>
      <c r="H11" s="27">
        <v>0.01593395819154108</v>
      </c>
      <c r="I11" s="27">
        <v>0.017000805186351442</v>
      </c>
      <c r="K11" s="16">
        <f t="shared" ref="K11:L11" si="19">log(A11)</f>
        <v>7.615692683</v>
      </c>
      <c r="L11" s="16">
        <f t="shared" si="19"/>
        <v>7.424242435</v>
      </c>
      <c r="M11" s="4" t="s">
        <v>998</v>
      </c>
      <c r="N11" s="1">
        <v>10.0</v>
      </c>
      <c r="O11" s="4">
        <v>1994.0</v>
      </c>
      <c r="P11" s="16">
        <f t="shared" ref="P11:S11" si="20">log(F11)</f>
        <v>11.76203248</v>
      </c>
      <c r="Q11" s="16">
        <f t="shared" si="20"/>
        <v>12.86256283</v>
      </c>
      <c r="R11" s="16">
        <f t="shared" si="20"/>
        <v>-1.797676327</v>
      </c>
      <c r="S11" s="16">
        <f t="shared" si="20"/>
        <v>-1.769530509</v>
      </c>
    </row>
    <row r="12">
      <c r="A12" s="12">
        <v>3.840545704E7</v>
      </c>
      <c r="B12" s="12">
        <v>6.133129188E7</v>
      </c>
      <c r="C12" s="1" t="s">
        <v>989</v>
      </c>
      <c r="D12" s="1">
        <v>1.0</v>
      </c>
      <c r="E12" s="4">
        <v>1995.0</v>
      </c>
      <c r="F12" s="12">
        <v>6.040316234334014E11</v>
      </c>
      <c r="G12" s="12">
        <v>7.639749E12</v>
      </c>
      <c r="H12" s="27">
        <v>0.015676127926898913</v>
      </c>
      <c r="I12" s="27">
        <v>0.01758950184296916</v>
      </c>
      <c r="K12" s="16">
        <f t="shared" ref="K12:L12" si="21">log(A12)</f>
        <v>7.584392938</v>
      </c>
      <c r="L12" s="16">
        <f t="shared" si="21"/>
        <v>7.787682113</v>
      </c>
      <c r="M12" s="1" t="s">
        <v>989</v>
      </c>
      <c r="N12" s="1">
        <v>1.0</v>
      </c>
      <c r="O12" s="4">
        <v>1995.0</v>
      </c>
      <c r="P12" s="16">
        <f t="shared" ref="P12:S12" si="22">log(F12)</f>
        <v>11.78105968</v>
      </c>
      <c r="Q12" s="16">
        <f t="shared" si="22"/>
        <v>12.88307909</v>
      </c>
      <c r="R12" s="16">
        <f t="shared" si="22"/>
        <v>-1.804761201</v>
      </c>
      <c r="S12" s="16">
        <f t="shared" si="22"/>
        <v>-1.75474646</v>
      </c>
    </row>
    <row r="13">
      <c r="A13" s="12">
        <v>4.661791789E7</v>
      </c>
      <c r="B13" s="12">
        <v>3.211868473E7</v>
      </c>
      <c r="C13" s="1" t="s">
        <v>990</v>
      </c>
      <c r="D13" s="1">
        <v>2.0</v>
      </c>
      <c r="E13" s="4">
        <v>1995.0</v>
      </c>
      <c r="F13" s="12">
        <v>6.040316234334014E11</v>
      </c>
      <c r="G13" s="12">
        <v>7.639749E12</v>
      </c>
      <c r="H13" s="27">
        <v>0.015676127926898913</v>
      </c>
      <c r="I13" s="27">
        <v>0.01758950184296916</v>
      </c>
      <c r="K13" s="16">
        <f t="shared" ref="K13:L13" si="23">log(A13)</f>
        <v>7.668552873</v>
      </c>
      <c r="L13" s="16">
        <f t="shared" si="23"/>
        <v>7.506757752</v>
      </c>
      <c r="M13" s="1" t="s">
        <v>990</v>
      </c>
      <c r="N13" s="1">
        <v>2.0</v>
      </c>
      <c r="O13" s="4">
        <v>1995.0</v>
      </c>
      <c r="P13" s="16">
        <f t="shared" ref="P13:S13" si="24">log(F13)</f>
        <v>11.78105968</v>
      </c>
      <c r="Q13" s="16">
        <f t="shared" si="24"/>
        <v>12.88307909</v>
      </c>
      <c r="R13" s="16">
        <f t="shared" si="24"/>
        <v>-1.804761201</v>
      </c>
      <c r="S13" s="16">
        <f t="shared" si="24"/>
        <v>-1.75474646</v>
      </c>
    </row>
    <row r="14">
      <c r="A14" s="12">
        <v>4.122241336E7</v>
      </c>
      <c r="B14" s="12">
        <v>2.106530312E7</v>
      </c>
      <c r="C14" s="1" t="s">
        <v>991</v>
      </c>
      <c r="D14" s="1">
        <v>3.0</v>
      </c>
      <c r="E14" s="4">
        <v>1995.0</v>
      </c>
      <c r="F14" s="12">
        <v>6.040316234334014E11</v>
      </c>
      <c r="G14" s="12">
        <v>7.639749E12</v>
      </c>
      <c r="H14" s="27">
        <v>0.015676127926898913</v>
      </c>
      <c r="I14" s="27">
        <v>0.01758950184296916</v>
      </c>
      <c r="K14" s="16">
        <f t="shared" ref="K14:L14" si="25">log(A14)</f>
        <v>7.615133414</v>
      </c>
      <c r="L14" s="16">
        <f t="shared" si="25"/>
        <v>7.323567713</v>
      </c>
      <c r="M14" s="1" t="s">
        <v>991</v>
      </c>
      <c r="N14" s="1">
        <v>3.0</v>
      </c>
      <c r="O14" s="4">
        <v>1995.0</v>
      </c>
      <c r="P14" s="16">
        <f t="shared" ref="P14:S14" si="26">log(F14)</f>
        <v>11.78105968</v>
      </c>
      <c r="Q14" s="16">
        <f t="shared" si="26"/>
        <v>12.88307909</v>
      </c>
      <c r="R14" s="16">
        <f t="shared" si="26"/>
        <v>-1.804761201</v>
      </c>
      <c r="S14" s="16">
        <f t="shared" si="26"/>
        <v>-1.75474646</v>
      </c>
    </row>
    <row r="15">
      <c r="A15" s="12">
        <v>1.278390884E7</v>
      </c>
      <c r="B15" s="12">
        <v>7029319.53</v>
      </c>
      <c r="C15" s="1" t="s">
        <v>992</v>
      </c>
      <c r="D15" s="1">
        <v>4.0</v>
      </c>
      <c r="E15" s="4">
        <v>1995.0</v>
      </c>
      <c r="F15" s="12">
        <v>6.040316234334014E11</v>
      </c>
      <c r="G15" s="12">
        <v>7.639749E12</v>
      </c>
      <c r="H15" s="27">
        <v>0.015676127926898913</v>
      </c>
      <c r="I15" s="27">
        <v>0.01758950184296916</v>
      </c>
      <c r="K15" s="16">
        <f t="shared" ref="K15:L15" si="27">log(A15)</f>
        <v>7.106663665</v>
      </c>
      <c r="L15" s="16">
        <f t="shared" si="27"/>
        <v>6.846913285</v>
      </c>
      <c r="M15" s="1" t="s">
        <v>992</v>
      </c>
      <c r="N15" s="1">
        <v>4.0</v>
      </c>
      <c r="O15" s="4">
        <v>1995.0</v>
      </c>
      <c r="P15" s="16">
        <f t="shared" ref="P15:S15" si="28">log(F15)</f>
        <v>11.78105968</v>
      </c>
      <c r="Q15" s="16">
        <f t="shared" si="28"/>
        <v>12.88307909</v>
      </c>
      <c r="R15" s="16">
        <f t="shared" si="28"/>
        <v>-1.804761201</v>
      </c>
      <c r="S15" s="16">
        <f t="shared" si="28"/>
        <v>-1.75474646</v>
      </c>
    </row>
    <row r="16">
      <c r="A16" s="12">
        <v>5977607.57</v>
      </c>
      <c r="B16" s="12">
        <v>7888556.83</v>
      </c>
      <c r="C16" s="4" t="s">
        <v>993</v>
      </c>
      <c r="D16" s="1">
        <v>5.0</v>
      </c>
      <c r="E16" s="4">
        <v>1995.0</v>
      </c>
      <c r="F16" s="12">
        <v>6.040316234334014E11</v>
      </c>
      <c r="G16" s="12">
        <v>7.639749E12</v>
      </c>
      <c r="H16" s="27">
        <v>0.015676127926898913</v>
      </c>
      <c r="I16" s="27">
        <v>0.01758950184296916</v>
      </c>
      <c r="K16" s="16">
        <f t="shared" ref="K16:L16" si="29">log(A16)</f>
        <v>6.7765274</v>
      </c>
      <c r="L16" s="16">
        <f t="shared" si="29"/>
        <v>6.896997559</v>
      </c>
      <c r="M16" s="4" t="s">
        <v>993</v>
      </c>
      <c r="N16" s="1">
        <v>5.0</v>
      </c>
      <c r="O16" s="4">
        <v>1995.0</v>
      </c>
      <c r="P16" s="16">
        <f t="shared" ref="P16:S16" si="30">log(F16)</f>
        <v>11.78105968</v>
      </c>
      <c r="Q16" s="16">
        <f t="shared" si="30"/>
        <v>12.88307909</v>
      </c>
      <c r="R16" s="16">
        <f t="shared" si="30"/>
        <v>-1.804761201</v>
      </c>
      <c r="S16" s="16">
        <f t="shared" si="30"/>
        <v>-1.75474646</v>
      </c>
    </row>
    <row r="17">
      <c r="A17" s="12">
        <v>1.427573965E7</v>
      </c>
      <c r="B17" s="12">
        <v>1475262.98</v>
      </c>
      <c r="C17" s="4" t="s">
        <v>994</v>
      </c>
      <c r="D17" s="1">
        <v>6.0</v>
      </c>
      <c r="E17" s="4">
        <v>1995.0</v>
      </c>
      <c r="F17" s="12">
        <v>6.040316234334014E11</v>
      </c>
      <c r="G17" s="12">
        <v>7.639749E12</v>
      </c>
      <c r="H17" s="27">
        <v>0.015676127926898913</v>
      </c>
      <c r="I17" s="27">
        <v>0.01758950184296916</v>
      </c>
      <c r="K17" s="16">
        <f t="shared" ref="K17:L17" si="31">log(A17)</f>
        <v>7.154598619</v>
      </c>
      <c r="L17" s="16">
        <f t="shared" si="31"/>
        <v>6.168869444</v>
      </c>
      <c r="M17" s="4" t="s">
        <v>994</v>
      </c>
      <c r="N17" s="1">
        <v>6.0</v>
      </c>
      <c r="O17" s="4">
        <v>1995.0</v>
      </c>
      <c r="P17" s="16">
        <f t="shared" ref="P17:S17" si="32">log(F17)</f>
        <v>11.78105968</v>
      </c>
      <c r="Q17" s="16">
        <f t="shared" si="32"/>
        <v>12.88307909</v>
      </c>
      <c r="R17" s="16">
        <f t="shared" si="32"/>
        <v>-1.804761201</v>
      </c>
      <c r="S17" s="16">
        <f t="shared" si="32"/>
        <v>-1.75474646</v>
      </c>
    </row>
    <row r="18">
      <c r="A18" s="12">
        <v>2.05537111E7</v>
      </c>
      <c r="B18" s="12">
        <v>4.206249165E7</v>
      </c>
      <c r="C18" s="1" t="s">
        <v>995</v>
      </c>
      <c r="D18" s="1">
        <v>7.0</v>
      </c>
      <c r="E18" s="4">
        <v>1995.0</v>
      </c>
      <c r="F18" s="12">
        <v>6.040316234334014E11</v>
      </c>
      <c r="G18" s="12">
        <v>7.639749E12</v>
      </c>
      <c r="H18" s="27">
        <v>0.015676127926898913</v>
      </c>
      <c r="I18" s="27">
        <v>0.01758950184296916</v>
      </c>
      <c r="K18" s="16">
        <f t="shared" ref="K18:L18" si="33">log(A18)</f>
        <v>7.312890248</v>
      </c>
      <c r="L18" s="16">
        <f t="shared" si="33"/>
        <v>7.623894995</v>
      </c>
      <c r="M18" s="1" t="s">
        <v>995</v>
      </c>
      <c r="N18" s="1">
        <v>7.0</v>
      </c>
      <c r="O18" s="4">
        <v>1995.0</v>
      </c>
      <c r="P18" s="16">
        <f t="shared" ref="P18:S18" si="34">log(F18)</f>
        <v>11.78105968</v>
      </c>
      <c r="Q18" s="16">
        <f t="shared" si="34"/>
        <v>12.88307909</v>
      </c>
      <c r="R18" s="16">
        <f t="shared" si="34"/>
        <v>-1.804761201</v>
      </c>
      <c r="S18" s="16">
        <f t="shared" si="34"/>
        <v>-1.75474646</v>
      </c>
    </row>
    <row r="19">
      <c r="A19" s="12">
        <v>1.190754538E7</v>
      </c>
      <c r="B19" s="12">
        <v>8609531.73</v>
      </c>
      <c r="C19" s="4" t="s">
        <v>996</v>
      </c>
      <c r="D19" s="1">
        <v>8.0</v>
      </c>
      <c r="E19" s="4">
        <v>1995.0</v>
      </c>
      <c r="F19" s="12">
        <v>6.040316234334014E11</v>
      </c>
      <c r="G19" s="12">
        <v>7.639749E12</v>
      </c>
      <c r="H19" s="27">
        <v>0.015676127926898913</v>
      </c>
      <c r="I19" s="27">
        <v>0.01758950184296916</v>
      </c>
      <c r="K19" s="16">
        <f t="shared" ref="K19:L19" si="35">log(A19)</f>
        <v>7.075822245</v>
      </c>
      <c r="L19" s="16">
        <f t="shared" si="35"/>
        <v>6.934979531</v>
      </c>
      <c r="M19" s="4" t="s">
        <v>996</v>
      </c>
      <c r="N19" s="1">
        <v>8.0</v>
      </c>
      <c r="O19" s="4">
        <v>1995.0</v>
      </c>
      <c r="P19" s="16">
        <f t="shared" ref="P19:S19" si="36">log(F19)</f>
        <v>11.78105968</v>
      </c>
      <c r="Q19" s="16">
        <f t="shared" si="36"/>
        <v>12.88307909</v>
      </c>
      <c r="R19" s="16">
        <f t="shared" si="36"/>
        <v>-1.804761201</v>
      </c>
      <c r="S19" s="16">
        <f t="shared" si="36"/>
        <v>-1.75474646</v>
      </c>
    </row>
    <row r="20">
      <c r="A20" s="12">
        <v>5586694.91</v>
      </c>
      <c r="B20" s="12">
        <v>6441453.7</v>
      </c>
      <c r="C20" s="1" t="s">
        <v>997</v>
      </c>
      <c r="D20" s="1">
        <v>9.0</v>
      </c>
      <c r="E20" s="4">
        <v>1995.0</v>
      </c>
      <c r="F20" s="12">
        <v>6.040316234334014E11</v>
      </c>
      <c r="G20" s="12">
        <v>7.639749E12</v>
      </c>
      <c r="H20" s="27">
        <v>0.015676127926898913</v>
      </c>
      <c r="I20" s="27">
        <v>0.01758950184296916</v>
      </c>
      <c r="K20" s="16">
        <f t="shared" ref="K20:L20" si="37">log(A20)</f>
        <v>6.747154955</v>
      </c>
      <c r="L20" s="16">
        <f t="shared" si="37"/>
        <v>6.80898389</v>
      </c>
      <c r="M20" s="1" t="s">
        <v>997</v>
      </c>
      <c r="N20" s="1">
        <v>9.0</v>
      </c>
      <c r="O20" s="4">
        <v>1995.0</v>
      </c>
      <c r="P20" s="16">
        <f t="shared" ref="P20:S20" si="38">log(F20)</f>
        <v>11.78105968</v>
      </c>
      <c r="Q20" s="16">
        <f t="shared" si="38"/>
        <v>12.88307909</v>
      </c>
      <c r="R20" s="16">
        <f t="shared" si="38"/>
        <v>-1.804761201</v>
      </c>
      <c r="S20" s="16">
        <f t="shared" si="38"/>
        <v>-1.75474646</v>
      </c>
    </row>
    <row r="21">
      <c r="A21" s="12">
        <v>4.406655782E7</v>
      </c>
      <c r="B21" s="12">
        <v>2.838204315E7</v>
      </c>
      <c r="C21" s="4" t="s">
        <v>998</v>
      </c>
      <c r="D21" s="1">
        <v>10.0</v>
      </c>
      <c r="E21" s="4">
        <v>1995.0</v>
      </c>
      <c r="F21" s="12">
        <v>6.040316234334014E11</v>
      </c>
      <c r="G21" s="12">
        <v>7.639749E12</v>
      </c>
      <c r="H21" s="27">
        <v>0.015676127926898913</v>
      </c>
      <c r="I21" s="27">
        <v>0.01758950184296916</v>
      </c>
      <c r="K21" s="16">
        <f t="shared" ref="K21:L21" si="39">log(A21)</f>
        <v>7.644109128</v>
      </c>
      <c r="L21" s="16">
        <f t="shared" si="39"/>
        <v>7.453043656</v>
      </c>
      <c r="M21" s="4" t="s">
        <v>998</v>
      </c>
      <c r="N21" s="1">
        <v>10.0</v>
      </c>
      <c r="O21" s="4">
        <v>1995.0</v>
      </c>
      <c r="P21" s="16">
        <f t="shared" ref="P21:S21" si="40">log(F21)</f>
        <v>11.78105968</v>
      </c>
      <c r="Q21" s="16">
        <f t="shared" si="40"/>
        <v>12.88307909</v>
      </c>
      <c r="R21" s="16">
        <f t="shared" si="40"/>
        <v>-1.804761201</v>
      </c>
      <c r="S21" s="16">
        <f t="shared" si="40"/>
        <v>-1.75474646</v>
      </c>
    </row>
    <row r="22">
      <c r="A22" s="12">
        <v>4.0968851E7</v>
      </c>
      <c r="B22" s="12">
        <v>6.388338435E7</v>
      </c>
      <c r="C22" s="1" t="s">
        <v>989</v>
      </c>
      <c r="D22" s="1">
        <v>1.0</v>
      </c>
      <c r="E22" s="4">
        <v>1996.0</v>
      </c>
      <c r="F22" s="12">
        <v>6.285463879721306E11</v>
      </c>
      <c r="G22" s="12">
        <v>8.073122E12</v>
      </c>
      <c r="H22" s="27">
        <v>0.01533339330896823</v>
      </c>
      <c r="I22" s="27">
        <v>0.008242423902593832</v>
      </c>
      <c r="K22" s="16">
        <f t="shared" ref="K22:L22" si="41">log(A22)</f>
        <v>7.612453784</v>
      </c>
      <c r="L22" s="16">
        <f t="shared" si="41"/>
        <v>7.805387916</v>
      </c>
      <c r="M22" s="1" t="s">
        <v>989</v>
      </c>
      <c r="N22" s="1">
        <v>1.0</v>
      </c>
      <c r="O22" s="4">
        <v>1996.0</v>
      </c>
      <c r="P22" s="16">
        <f t="shared" ref="P22:S22" si="42">log(F22)</f>
        <v>11.79833734</v>
      </c>
      <c r="Q22" s="16">
        <f t="shared" si="42"/>
        <v>12.90704152</v>
      </c>
      <c r="R22" s="16">
        <f t="shared" si="42"/>
        <v>-1.814361724</v>
      </c>
      <c r="S22" s="16">
        <f t="shared" si="42"/>
        <v>-2.083945054</v>
      </c>
    </row>
    <row r="23">
      <c r="A23" s="12">
        <v>5.106077053E7</v>
      </c>
      <c r="B23" s="12">
        <v>3.412648694E7</v>
      </c>
      <c r="C23" s="1" t="s">
        <v>990</v>
      </c>
      <c r="D23" s="1">
        <v>2.0</v>
      </c>
      <c r="E23" s="4">
        <v>1996.0</v>
      </c>
      <c r="F23" s="12">
        <v>6.285463879721306E11</v>
      </c>
      <c r="G23" s="12">
        <v>8.073122E12</v>
      </c>
      <c r="H23" s="27">
        <v>0.01533339330896823</v>
      </c>
      <c r="I23" s="27">
        <v>0.008242423902593832</v>
      </c>
      <c r="K23" s="16">
        <f t="shared" ref="K23:L23" si="43">log(A23)</f>
        <v>7.708087364</v>
      </c>
      <c r="L23" s="16">
        <f t="shared" si="43"/>
        <v>7.533091583</v>
      </c>
      <c r="M23" s="1" t="s">
        <v>990</v>
      </c>
      <c r="N23" s="1">
        <v>2.0</v>
      </c>
      <c r="O23" s="4">
        <v>1996.0</v>
      </c>
      <c r="P23" s="16">
        <f t="shared" ref="P23:S23" si="44">log(F23)</f>
        <v>11.79833734</v>
      </c>
      <c r="Q23" s="16">
        <f t="shared" si="44"/>
        <v>12.90704152</v>
      </c>
      <c r="R23" s="16">
        <f t="shared" si="44"/>
        <v>-1.814361724</v>
      </c>
      <c r="S23" s="16">
        <f t="shared" si="44"/>
        <v>-2.083945054</v>
      </c>
    </row>
    <row r="24">
      <c r="A24" s="12">
        <v>4.232071888E7</v>
      </c>
      <c r="B24" s="12">
        <v>2.239678344E7</v>
      </c>
      <c r="C24" s="1" t="s">
        <v>991</v>
      </c>
      <c r="D24" s="1">
        <v>3.0</v>
      </c>
      <c r="E24" s="4">
        <v>1996.0</v>
      </c>
      <c r="F24" s="12">
        <v>6.285463879721306E11</v>
      </c>
      <c r="G24" s="12">
        <v>8.073122E12</v>
      </c>
      <c r="H24" s="27">
        <v>0.01533339330896823</v>
      </c>
      <c r="I24" s="27">
        <v>0.008242423902593832</v>
      </c>
      <c r="K24" s="16">
        <f t="shared" ref="K24:L24" si="45">log(A24)</f>
        <v>7.626553036</v>
      </c>
      <c r="L24" s="16">
        <f t="shared" si="45"/>
        <v>7.350185651</v>
      </c>
      <c r="M24" s="1" t="s">
        <v>991</v>
      </c>
      <c r="N24" s="1">
        <v>3.0</v>
      </c>
      <c r="O24" s="4">
        <v>1996.0</v>
      </c>
      <c r="P24" s="16">
        <f t="shared" ref="P24:S24" si="46">log(F24)</f>
        <v>11.79833734</v>
      </c>
      <c r="Q24" s="16">
        <f t="shared" si="46"/>
        <v>12.90704152</v>
      </c>
      <c r="R24" s="16">
        <f t="shared" si="46"/>
        <v>-1.814361724</v>
      </c>
      <c r="S24" s="16">
        <f t="shared" si="46"/>
        <v>-2.083945054</v>
      </c>
    </row>
    <row r="25">
      <c r="A25" s="12">
        <v>1.467614461E7</v>
      </c>
      <c r="B25" s="12">
        <v>6771576.81</v>
      </c>
      <c r="C25" s="1" t="s">
        <v>992</v>
      </c>
      <c r="D25" s="1">
        <v>4.0</v>
      </c>
      <c r="E25" s="4">
        <v>1996.0</v>
      </c>
      <c r="F25" s="12">
        <v>6.285463879721306E11</v>
      </c>
      <c r="G25" s="12">
        <v>8.073122E12</v>
      </c>
      <c r="H25" s="27">
        <v>0.01533339330896823</v>
      </c>
      <c r="I25" s="27">
        <v>0.008242423902593832</v>
      </c>
      <c r="K25" s="16">
        <f t="shared" ref="K25:L25" si="47">log(A25)</f>
        <v>7.166611982</v>
      </c>
      <c r="L25" s="16">
        <f t="shared" si="47"/>
        <v>6.830689809</v>
      </c>
      <c r="M25" s="1" t="s">
        <v>992</v>
      </c>
      <c r="N25" s="1">
        <v>4.0</v>
      </c>
      <c r="O25" s="4">
        <v>1996.0</v>
      </c>
      <c r="P25" s="16">
        <f t="shared" ref="P25:S25" si="48">log(F25)</f>
        <v>11.79833734</v>
      </c>
      <c r="Q25" s="16">
        <f t="shared" si="48"/>
        <v>12.90704152</v>
      </c>
      <c r="R25" s="16">
        <f t="shared" si="48"/>
        <v>-1.814361724</v>
      </c>
      <c r="S25" s="16">
        <f t="shared" si="48"/>
        <v>-2.083945054</v>
      </c>
    </row>
    <row r="26">
      <c r="A26" s="12">
        <v>6325085.04</v>
      </c>
      <c r="B26" s="12">
        <v>8537461.44</v>
      </c>
      <c r="C26" s="4" t="s">
        <v>993</v>
      </c>
      <c r="D26" s="1">
        <v>5.0</v>
      </c>
      <c r="E26" s="4">
        <v>1996.0</v>
      </c>
      <c r="F26" s="12">
        <v>6.285463879721306E11</v>
      </c>
      <c r="G26" s="12">
        <v>8.073122E12</v>
      </c>
      <c r="H26" s="27">
        <v>0.01533339330896823</v>
      </c>
      <c r="I26" s="27">
        <v>0.008242423902593832</v>
      </c>
      <c r="K26" s="16">
        <f t="shared" ref="K26:L26" si="49">log(A26)</f>
        <v>6.801066369</v>
      </c>
      <c r="L26" s="16">
        <f t="shared" si="49"/>
        <v>6.931328755</v>
      </c>
      <c r="M26" s="4" t="s">
        <v>993</v>
      </c>
      <c r="N26" s="1">
        <v>5.0</v>
      </c>
      <c r="O26" s="4">
        <v>1996.0</v>
      </c>
      <c r="P26" s="16">
        <f t="shared" ref="P26:S26" si="50">log(F26)</f>
        <v>11.79833734</v>
      </c>
      <c r="Q26" s="16">
        <f t="shared" si="50"/>
        <v>12.90704152</v>
      </c>
      <c r="R26" s="16">
        <f t="shared" si="50"/>
        <v>-1.814361724</v>
      </c>
      <c r="S26" s="16">
        <f t="shared" si="50"/>
        <v>-2.083945054</v>
      </c>
    </row>
    <row r="27">
      <c r="A27" s="12">
        <v>1.737120768E7</v>
      </c>
      <c r="B27" s="12">
        <v>1903175.04</v>
      </c>
      <c r="C27" s="4" t="s">
        <v>994</v>
      </c>
      <c r="D27" s="1">
        <v>6.0</v>
      </c>
      <c r="E27" s="4">
        <v>1996.0</v>
      </c>
      <c r="F27" s="12">
        <v>6.285463879721306E11</v>
      </c>
      <c r="G27" s="12">
        <v>8.073122E12</v>
      </c>
      <c r="H27" s="27">
        <v>0.01533339330896823</v>
      </c>
      <c r="I27" s="27">
        <v>0.008242423902593832</v>
      </c>
      <c r="K27" s="16">
        <f t="shared" ref="K27:L27" si="51">log(A27)</f>
        <v>7.239830012</v>
      </c>
      <c r="L27" s="16">
        <f t="shared" si="51"/>
        <v>6.279478733</v>
      </c>
      <c r="M27" s="4" t="s">
        <v>994</v>
      </c>
      <c r="N27" s="1">
        <v>6.0</v>
      </c>
      <c r="O27" s="4">
        <v>1996.0</v>
      </c>
      <c r="P27" s="16">
        <f t="shared" ref="P27:S27" si="52">log(F27)</f>
        <v>11.79833734</v>
      </c>
      <c r="Q27" s="16">
        <f t="shared" si="52"/>
        <v>12.90704152</v>
      </c>
      <c r="R27" s="16">
        <f t="shared" si="52"/>
        <v>-1.814361724</v>
      </c>
      <c r="S27" s="16">
        <f t="shared" si="52"/>
        <v>-2.083945054</v>
      </c>
    </row>
    <row r="28">
      <c r="A28" s="12">
        <v>2.264824832E7</v>
      </c>
      <c r="B28" s="12">
        <v>4.422173082E7</v>
      </c>
      <c r="C28" s="1" t="s">
        <v>995</v>
      </c>
      <c r="D28" s="1">
        <v>7.0</v>
      </c>
      <c r="E28" s="4">
        <v>1996.0</v>
      </c>
      <c r="F28" s="12">
        <v>6.285463879721306E11</v>
      </c>
      <c r="G28" s="12">
        <v>8.073122E12</v>
      </c>
      <c r="H28" s="27">
        <v>0.01533339330896823</v>
      </c>
      <c r="I28" s="27">
        <v>0.008242423902593832</v>
      </c>
      <c r="K28" s="16">
        <f t="shared" ref="K28:L28" si="53">log(A28)</f>
        <v>7.355034618</v>
      </c>
      <c r="L28" s="16">
        <f t="shared" si="53"/>
        <v>7.645635737</v>
      </c>
      <c r="M28" s="1" t="s">
        <v>995</v>
      </c>
      <c r="N28" s="1">
        <v>7.0</v>
      </c>
      <c r="O28" s="4">
        <v>1996.0</v>
      </c>
      <c r="P28" s="16">
        <f t="shared" ref="P28:S28" si="54">log(F28)</f>
        <v>11.79833734</v>
      </c>
      <c r="Q28" s="16">
        <f t="shared" si="54"/>
        <v>12.90704152</v>
      </c>
      <c r="R28" s="16">
        <f t="shared" si="54"/>
        <v>-1.814361724</v>
      </c>
      <c r="S28" s="16">
        <f t="shared" si="54"/>
        <v>-2.083945054</v>
      </c>
    </row>
    <row r="29">
      <c r="A29" s="12">
        <v>1.205732628E7</v>
      </c>
      <c r="B29" s="12">
        <v>8695963.13</v>
      </c>
      <c r="C29" s="4" t="s">
        <v>996</v>
      </c>
      <c r="D29" s="1">
        <v>8.0</v>
      </c>
      <c r="E29" s="4">
        <v>1996.0</v>
      </c>
      <c r="F29" s="12">
        <v>6.285463879721306E11</v>
      </c>
      <c r="G29" s="12">
        <v>8.073122E12</v>
      </c>
      <c r="H29" s="27">
        <v>0.01533339330896823</v>
      </c>
      <c r="I29" s="27">
        <v>0.008242423902593832</v>
      </c>
      <c r="K29" s="16">
        <f t="shared" ref="K29:L29" si="55">log(A29)</f>
        <v>7.081251013</v>
      </c>
      <c r="L29" s="16">
        <f t="shared" si="55"/>
        <v>6.93931769</v>
      </c>
      <c r="M29" s="4" t="s">
        <v>996</v>
      </c>
      <c r="N29" s="1">
        <v>8.0</v>
      </c>
      <c r="O29" s="4">
        <v>1996.0</v>
      </c>
      <c r="P29" s="16">
        <f t="shared" ref="P29:S29" si="56">log(F29)</f>
        <v>11.79833734</v>
      </c>
      <c r="Q29" s="16">
        <f t="shared" si="56"/>
        <v>12.90704152</v>
      </c>
      <c r="R29" s="16">
        <f t="shared" si="56"/>
        <v>-1.814361724</v>
      </c>
      <c r="S29" s="16">
        <f t="shared" si="56"/>
        <v>-2.083945054</v>
      </c>
    </row>
    <row r="30">
      <c r="A30" s="12">
        <v>5991938.3</v>
      </c>
      <c r="B30" s="12">
        <v>7026508.42</v>
      </c>
      <c r="C30" s="1" t="s">
        <v>997</v>
      </c>
      <c r="D30" s="1">
        <v>9.0</v>
      </c>
      <c r="E30" s="4">
        <v>1996.0</v>
      </c>
      <c r="F30" s="12">
        <v>6.285463879721306E11</v>
      </c>
      <c r="G30" s="12">
        <v>8.073122E12</v>
      </c>
      <c r="H30" s="27">
        <v>0.01533339330896823</v>
      </c>
      <c r="I30" s="27">
        <v>0.008242423902593832</v>
      </c>
      <c r="K30" s="16">
        <f t="shared" ref="K30:L30" si="57">log(A30)</f>
        <v>6.777567333</v>
      </c>
      <c r="L30" s="16">
        <f t="shared" si="57"/>
        <v>6.846739571</v>
      </c>
      <c r="M30" s="1" t="s">
        <v>997</v>
      </c>
      <c r="N30" s="1">
        <v>9.0</v>
      </c>
      <c r="O30" s="4">
        <v>1996.0</v>
      </c>
      <c r="P30" s="16">
        <f t="shared" ref="P30:S30" si="58">log(F30)</f>
        <v>11.79833734</v>
      </c>
      <c r="Q30" s="16">
        <f t="shared" si="58"/>
        <v>12.90704152</v>
      </c>
      <c r="R30" s="16">
        <f t="shared" si="58"/>
        <v>-1.814361724</v>
      </c>
      <c r="S30" s="16">
        <f t="shared" si="58"/>
        <v>-2.083945054</v>
      </c>
    </row>
    <row r="31">
      <c r="A31" s="12">
        <v>4.559075699E7</v>
      </c>
      <c r="B31" s="12">
        <v>2.93820484E7</v>
      </c>
      <c r="C31" s="4" t="s">
        <v>998</v>
      </c>
      <c r="D31" s="1">
        <v>10.0</v>
      </c>
      <c r="E31" s="4">
        <v>1996.0</v>
      </c>
      <c r="F31" s="12">
        <v>6.285463879721306E11</v>
      </c>
      <c r="G31" s="12">
        <v>8.073122E12</v>
      </c>
      <c r="H31" s="27">
        <v>0.01533339330896823</v>
      </c>
      <c r="I31" s="27">
        <v>0.008242423902593832</v>
      </c>
      <c r="K31" s="16">
        <f t="shared" ref="K31:L31" si="59">log(A31)</f>
        <v>7.658876803</v>
      </c>
      <c r="L31" s="16">
        <f t="shared" si="59"/>
        <v>7.46808207</v>
      </c>
      <c r="M31" s="4" t="s">
        <v>998</v>
      </c>
      <c r="N31" s="1">
        <v>10.0</v>
      </c>
      <c r="O31" s="4">
        <v>1996.0</v>
      </c>
      <c r="P31" s="16">
        <f t="shared" ref="P31:S31" si="60">log(F31)</f>
        <v>11.79833734</v>
      </c>
      <c r="Q31" s="16">
        <f t="shared" si="60"/>
        <v>12.90704152</v>
      </c>
      <c r="R31" s="16">
        <f t="shared" si="60"/>
        <v>-1.814361724</v>
      </c>
      <c r="S31" s="16">
        <f t="shared" si="60"/>
        <v>-2.083945054</v>
      </c>
    </row>
    <row r="32">
      <c r="A32" s="12">
        <v>4.50192052E7</v>
      </c>
      <c r="B32" s="12">
        <v>7.210714029E7</v>
      </c>
      <c r="C32" s="1" t="s">
        <v>989</v>
      </c>
      <c r="D32" s="1">
        <v>1.0</v>
      </c>
      <c r="E32" s="4">
        <v>1997.0</v>
      </c>
      <c r="F32" s="12">
        <v>6.54986999855554E11</v>
      </c>
      <c r="G32" s="12">
        <v>8.577554457E12</v>
      </c>
      <c r="H32" s="27">
        <v>0.015321999262264846</v>
      </c>
      <c r="I32" s="27">
        <v>0.017611326967527458</v>
      </c>
      <c r="K32" s="16">
        <f t="shared" ref="K32:L32" si="61">log(A32)</f>
        <v>7.653397823</v>
      </c>
      <c r="L32" s="16">
        <f t="shared" si="61"/>
        <v>7.857978272</v>
      </c>
      <c r="M32" s="1" t="s">
        <v>989</v>
      </c>
      <c r="N32" s="1">
        <v>1.0</v>
      </c>
      <c r="O32" s="4">
        <v>1997.0</v>
      </c>
      <c r="P32" s="16">
        <f t="shared" ref="P32:S32" si="62">log(F32)</f>
        <v>11.81623268</v>
      </c>
      <c r="Q32" s="16">
        <f t="shared" si="62"/>
        <v>12.93336348</v>
      </c>
      <c r="R32" s="16">
        <f t="shared" si="62"/>
        <v>-1.814684563</v>
      </c>
      <c r="S32" s="16">
        <f t="shared" si="62"/>
        <v>-1.75420792</v>
      </c>
    </row>
    <row r="33">
      <c r="A33" s="12">
        <v>5.54923284E7</v>
      </c>
      <c r="B33" s="12">
        <v>3.931822983E7</v>
      </c>
      <c r="C33" s="1" t="s">
        <v>990</v>
      </c>
      <c r="D33" s="1">
        <v>2.0</v>
      </c>
      <c r="E33" s="4">
        <v>1997.0</v>
      </c>
      <c r="F33" s="12">
        <v>6.54986999855554E11</v>
      </c>
      <c r="G33" s="12">
        <v>8.577554457E12</v>
      </c>
      <c r="H33" s="27">
        <v>0.015321999262264846</v>
      </c>
      <c r="I33" s="27">
        <v>0.017611326967527458</v>
      </c>
      <c r="K33" s="16">
        <f t="shared" ref="K33:L33" si="63">log(A33)</f>
        <v>7.744232948</v>
      </c>
      <c r="L33" s="16">
        <f t="shared" si="63"/>
        <v>7.594593957</v>
      </c>
      <c r="M33" s="1" t="s">
        <v>990</v>
      </c>
      <c r="N33" s="1">
        <v>2.0</v>
      </c>
      <c r="O33" s="4">
        <v>1997.0</v>
      </c>
      <c r="P33" s="16">
        <f t="shared" ref="P33:S33" si="64">log(F33)</f>
        <v>11.81623268</v>
      </c>
      <c r="Q33" s="16">
        <f t="shared" si="64"/>
        <v>12.93336348</v>
      </c>
      <c r="R33" s="16">
        <f t="shared" si="64"/>
        <v>-1.814684563</v>
      </c>
      <c r="S33" s="16">
        <f t="shared" si="64"/>
        <v>-1.75420792</v>
      </c>
    </row>
    <row r="34">
      <c r="A34" s="12">
        <v>4.458716929E7</v>
      </c>
      <c r="B34" s="12">
        <v>2.586402889E7</v>
      </c>
      <c r="C34" s="1" t="s">
        <v>991</v>
      </c>
      <c r="D34" s="1">
        <v>3.0</v>
      </c>
      <c r="E34" s="4">
        <v>1997.0</v>
      </c>
      <c r="F34" s="12">
        <v>6.54986999855554E11</v>
      </c>
      <c r="G34" s="12">
        <v>8.577554457E12</v>
      </c>
      <c r="H34" s="27">
        <v>0.015321999262264846</v>
      </c>
      <c r="I34" s="27">
        <v>0.017611326967527458</v>
      </c>
      <c r="K34" s="16">
        <f t="shared" ref="K34:L34" si="65">log(A34)</f>
        <v>7.649209901</v>
      </c>
      <c r="L34" s="16">
        <f t="shared" si="65"/>
        <v>7.412696177</v>
      </c>
      <c r="M34" s="1" t="s">
        <v>991</v>
      </c>
      <c r="N34" s="1">
        <v>3.0</v>
      </c>
      <c r="O34" s="4">
        <v>1997.0</v>
      </c>
      <c r="P34" s="16">
        <f t="shared" ref="P34:S34" si="66">log(F34)</f>
        <v>11.81623268</v>
      </c>
      <c r="Q34" s="16">
        <f t="shared" si="66"/>
        <v>12.93336348</v>
      </c>
      <c r="R34" s="16">
        <f t="shared" si="66"/>
        <v>-1.814684563</v>
      </c>
      <c r="S34" s="16">
        <f t="shared" si="66"/>
        <v>-1.75420792</v>
      </c>
    </row>
    <row r="35">
      <c r="A35" s="12">
        <v>1.528592483E7</v>
      </c>
      <c r="B35" s="12">
        <v>7464074.98</v>
      </c>
      <c r="C35" s="1" t="s">
        <v>992</v>
      </c>
      <c r="D35" s="1">
        <v>4.0</v>
      </c>
      <c r="E35" s="4">
        <v>1997.0</v>
      </c>
      <c r="F35" s="12">
        <v>6.54986999855554E11</v>
      </c>
      <c r="G35" s="12">
        <v>8.577554457E12</v>
      </c>
      <c r="H35" s="27">
        <v>0.015321999262264846</v>
      </c>
      <c r="I35" s="27">
        <v>0.017611326967527458</v>
      </c>
      <c r="K35" s="16">
        <f t="shared" ref="K35:L35" si="67">log(A35)</f>
        <v>7.18429172</v>
      </c>
      <c r="L35" s="16">
        <f t="shared" si="67"/>
        <v>6.872975993</v>
      </c>
      <c r="M35" s="1" t="s">
        <v>992</v>
      </c>
      <c r="N35" s="1">
        <v>4.0</v>
      </c>
      <c r="O35" s="4">
        <v>1997.0</v>
      </c>
      <c r="P35" s="16">
        <f t="shared" ref="P35:S35" si="68">log(F35)</f>
        <v>11.81623268</v>
      </c>
      <c r="Q35" s="16">
        <f t="shared" si="68"/>
        <v>12.93336348</v>
      </c>
      <c r="R35" s="16">
        <f t="shared" si="68"/>
        <v>-1.814684563</v>
      </c>
      <c r="S35" s="16">
        <f t="shared" si="68"/>
        <v>-1.75420792</v>
      </c>
    </row>
    <row r="36">
      <c r="A36" s="12">
        <v>6776369.55</v>
      </c>
      <c r="B36" s="12">
        <v>9560102.93</v>
      </c>
      <c r="C36" s="4" t="s">
        <v>993</v>
      </c>
      <c r="D36" s="1">
        <v>5.0</v>
      </c>
      <c r="E36" s="4">
        <v>1997.0</v>
      </c>
      <c r="F36" s="12">
        <v>6.54986999855554E11</v>
      </c>
      <c r="G36" s="12">
        <v>8.577554457E12</v>
      </c>
      <c r="H36" s="27">
        <v>0.015321999262264846</v>
      </c>
      <c r="I36" s="27">
        <v>0.017611326967527458</v>
      </c>
      <c r="K36" s="16">
        <f t="shared" ref="K36:L36" si="69">log(A36)</f>
        <v>6.830997082</v>
      </c>
      <c r="L36" s="16">
        <f t="shared" si="69"/>
        <v>6.980462568</v>
      </c>
      <c r="M36" s="4" t="s">
        <v>993</v>
      </c>
      <c r="N36" s="1">
        <v>5.0</v>
      </c>
      <c r="O36" s="4">
        <v>1997.0</v>
      </c>
      <c r="P36" s="16">
        <f t="shared" ref="P36:S36" si="70">log(F36)</f>
        <v>11.81623268</v>
      </c>
      <c r="Q36" s="16">
        <f t="shared" si="70"/>
        <v>12.93336348</v>
      </c>
      <c r="R36" s="16">
        <f t="shared" si="70"/>
        <v>-1.814684563</v>
      </c>
      <c r="S36" s="16">
        <f t="shared" si="70"/>
        <v>-1.75420792</v>
      </c>
    </row>
    <row r="37">
      <c r="A37" s="12">
        <v>1.848863334E7</v>
      </c>
      <c r="B37" s="12">
        <v>2436302.34</v>
      </c>
      <c r="C37" s="4" t="s">
        <v>994</v>
      </c>
      <c r="D37" s="1">
        <v>6.0</v>
      </c>
      <c r="E37" s="4">
        <v>1997.0</v>
      </c>
      <c r="F37" s="12">
        <v>6.54986999855554E11</v>
      </c>
      <c r="G37" s="12">
        <v>8.577554457E12</v>
      </c>
      <c r="H37" s="27">
        <v>0.015321999262264846</v>
      </c>
      <c r="I37" s="27">
        <v>0.017611326967527458</v>
      </c>
      <c r="K37" s="16">
        <f t="shared" ref="K37:L37" si="71">log(A37)</f>
        <v>7.26690481</v>
      </c>
      <c r="L37" s="16">
        <f t="shared" si="71"/>
        <v>6.386731182</v>
      </c>
      <c r="M37" s="4" t="s">
        <v>994</v>
      </c>
      <c r="N37" s="1">
        <v>6.0</v>
      </c>
      <c r="O37" s="4">
        <v>1997.0</v>
      </c>
      <c r="P37" s="16">
        <f t="shared" ref="P37:S37" si="72">log(F37)</f>
        <v>11.81623268</v>
      </c>
      <c r="Q37" s="16">
        <f t="shared" si="72"/>
        <v>12.93336348</v>
      </c>
      <c r="R37" s="16">
        <f t="shared" si="72"/>
        <v>-1.814684563</v>
      </c>
      <c r="S37" s="16">
        <f t="shared" si="72"/>
        <v>-1.75420792</v>
      </c>
    </row>
    <row r="38">
      <c r="A38" s="12">
        <v>2.407305114E7</v>
      </c>
      <c r="B38" s="12">
        <v>4.972502835E7</v>
      </c>
      <c r="C38" s="1" t="s">
        <v>995</v>
      </c>
      <c r="D38" s="1">
        <v>7.0</v>
      </c>
      <c r="E38" s="4">
        <v>1997.0</v>
      </c>
      <c r="F38" s="12">
        <v>6.54986999855554E11</v>
      </c>
      <c r="G38" s="12">
        <v>8.577554457E12</v>
      </c>
      <c r="H38" s="27">
        <v>0.015321999262264846</v>
      </c>
      <c r="I38" s="27">
        <v>0.017611326967527458</v>
      </c>
      <c r="K38" s="16">
        <f t="shared" ref="K38:L38" si="73">log(A38)</f>
        <v>7.381531138</v>
      </c>
      <c r="L38" s="16">
        <f t="shared" si="73"/>
        <v>7.696575039</v>
      </c>
      <c r="M38" s="1" t="s">
        <v>995</v>
      </c>
      <c r="N38" s="1">
        <v>7.0</v>
      </c>
      <c r="O38" s="4">
        <v>1997.0</v>
      </c>
      <c r="P38" s="16">
        <f t="shared" ref="P38:S38" si="74">log(F38)</f>
        <v>11.81623268</v>
      </c>
      <c r="Q38" s="16">
        <f t="shared" si="74"/>
        <v>12.93336348</v>
      </c>
      <c r="R38" s="16">
        <f t="shared" si="74"/>
        <v>-1.814684563</v>
      </c>
      <c r="S38" s="16">
        <f t="shared" si="74"/>
        <v>-1.75420792</v>
      </c>
    </row>
    <row r="39">
      <c r="A39" s="12">
        <v>1.305686524E7</v>
      </c>
      <c r="B39" s="12">
        <v>1.036307882E7</v>
      </c>
      <c r="C39" s="4" t="s">
        <v>996</v>
      </c>
      <c r="D39" s="1">
        <v>8.0</v>
      </c>
      <c r="E39" s="4">
        <v>1997.0</v>
      </c>
      <c r="F39" s="12">
        <v>6.54986999855554E11</v>
      </c>
      <c r="G39" s="12">
        <v>8.577554457E12</v>
      </c>
      <c r="H39" s="27">
        <v>0.015321999262264846</v>
      </c>
      <c r="I39" s="27">
        <v>0.017611326967527458</v>
      </c>
      <c r="K39" s="16">
        <f t="shared" ref="K39:L39" si="75">log(A39)</f>
        <v>7.115838922</v>
      </c>
      <c r="L39" s="16">
        <f t="shared" si="75"/>
        <v>7.015488801</v>
      </c>
      <c r="M39" s="4" t="s">
        <v>996</v>
      </c>
      <c r="N39" s="1">
        <v>8.0</v>
      </c>
      <c r="O39" s="4">
        <v>1997.0</v>
      </c>
      <c r="P39" s="16">
        <f t="shared" ref="P39:S39" si="76">log(F39)</f>
        <v>11.81623268</v>
      </c>
      <c r="Q39" s="16">
        <f t="shared" si="76"/>
        <v>12.93336348</v>
      </c>
      <c r="R39" s="16">
        <f t="shared" si="76"/>
        <v>-1.814684563</v>
      </c>
      <c r="S39" s="16">
        <f t="shared" si="76"/>
        <v>-1.75420792</v>
      </c>
    </row>
    <row r="40">
      <c r="A40" s="12">
        <v>6905579.39</v>
      </c>
      <c r="B40" s="12">
        <v>7969872.9</v>
      </c>
      <c r="C40" s="1" t="s">
        <v>997</v>
      </c>
      <c r="D40" s="1">
        <v>9.0</v>
      </c>
      <c r="E40" s="4">
        <v>1997.0</v>
      </c>
      <c r="F40" s="12">
        <v>6.54986999855554E11</v>
      </c>
      <c r="G40" s="12">
        <v>8.577554457E12</v>
      </c>
      <c r="H40" s="27">
        <v>0.015321999262264846</v>
      </c>
      <c r="I40" s="27">
        <v>0.017611326967527458</v>
      </c>
      <c r="K40" s="16">
        <f t="shared" ref="K40:L40" si="77">log(A40)</f>
        <v>6.839200122</v>
      </c>
      <c r="L40" s="16">
        <f t="shared" si="77"/>
        <v>6.901451396</v>
      </c>
      <c r="M40" s="1" t="s">
        <v>997</v>
      </c>
      <c r="N40" s="1">
        <v>9.0</v>
      </c>
      <c r="O40" s="4">
        <v>1997.0</v>
      </c>
      <c r="P40" s="16">
        <f t="shared" ref="P40:S40" si="78">log(F40)</f>
        <v>11.81623268</v>
      </c>
      <c r="Q40" s="16">
        <f t="shared" si="78"/>
        <v>12.93336348</v>
      </c>
      <c r="R40" s="16">
        <f t="shared" si="78"/>
        <v>-1.814684563</v>
      </c>
      <c r="S40" s="16">
        <f t="shared" si="78"/>
        <v>-1.75420792</v>
      </c>
    </row>
    <row r="41">
      <c r="A41" s="12">
        <v>4.886959446E7</v>
      </c>
      <c r="B41" s="12">
        <v>3.392793245E7</v>
      </c>
      <c r="C41" s="4" t="s">
        <v>998</v>
      </c>
      <c r="D41" s="1">
        <v>10.0</v>
      </c>
      <c r="E41" s="4">
        <v>1997.0</v>
      </c>
      <c r="F41" s="12">
        <v>6.54986999855554E11</v>
      </c>
      <c r="G41" s="12">
        <v>8.577554457E12</v>
      </c>
      <c r="H41" s="27">
        <v>0.015321999262264846</v>
      </c>
      <c r="I41" s="27">
        <v>0.017611326967527458</v>
      </c>
      <c r="K41" s="16">
        <f t="shared" ref="K41:L41" si="79">log(A41)</f>
        <v>7.689038735</v>
      </c>
      <c r="L41" s="16">
        <f t="shared" si="79"/>
        <v>7.530557395</v>
      </c>
      <c r="M41" s="4" t="s">
        <v>998</v>
      </c>
      <c r="N41" s="1">
        <v>10.0</v>
      </c>
      <c r="O41" s="4">
        <v>1997.0</v>
      </c>
      <c r="P41" s="16">
        <f t="shared" ref="P41:S41" si="80">log(F41)</f>
        <v>11.81623268</v>
      </c>
      <c r="Q41" s="16">
        <f t="shared" si="80"/>
        <v>12.93336348</v>
      </c>
      <c r="R41" s="16">
        <f t="shared" si="80"/>
        <v>-1.814684563</v>
      </c>
      <c r="S41" s="16">
        <f t="shared" si="80"/>
        <v>-1.75420792</v>
      </c>
    </row>
    <row r="42">
      <c r="A42" s="12">
        <v>4.725656261E7</v>
      </c>
      <c r="B42" s="12">
        <v>7.491677902E7</v>
      </c>
      <c r="C42" s="1" t="s">
        <v>989</v>
      </c>
      <c r="D42" s="1">
        <v>1.0</v>
      </c>
      <c r="E42" s="4">
        <v>1998.0</v>
      </c>
      <c r="F42" s="12">
        <v>6.34E11</v>
      </c>
      <c r="G42" s="12">
        <v>9.062818202E12</v>
      </c>
      <c r="H42" s="27">
        <v>0.01625462016070124</v>
      </c>
      <c r="I42" s="27">
        <v>0.04566041505587426</v>
      </c>
      <c r="K42" s="16">
        <f t="shared" ref="K42:L42" si="81">log(A42)</f>
        <v>7.674462128</v>
      </c>
      <c r="L42" s="16">
        <f t="shared" si="81"/>
        <v>7.874579097</v>
      </c>
      <c r="M42" s="1" t="s">
        <v>989</v>
      </c>
      <c r="N42" s="1">
        <v>1.0</v>
      </c>
      <c r="O42" s="4">
        <v>1998.0</v>
      </c>
      <c r="P42" s="16">
        <f t="shared" ref="P42:S42" si="82">log(F42)</f>
        <v>11.80208926</v>
      </c>
      <c r="Q42" s="16">
        <f t="shared" si="82"/>
        <v>12.95726327</v>
      </c>
      <c r="R42" s="16">
        <f t="shared" si="82"/>
        <v>-1.789023175</v>
      </c>
      <c r="S42" s="16">
        <f t="shared" si="82"/>
        <v>-1.340460145</v>
      </c>
    </row>
    <row r="43">
      <c r="A43" s="12">
        <v>5.981288762E7</v>
      </c>
      <c r="B43" s="12">
        <v>4.080374898E7</v>
      </c>
      <c r="C43" s="1" t="s">
        <v>990</v>
      </c>
      <c r="D43" s="1">
        <v>2.0</v>
      </c>
      <c r="E43" s="4">
        <v>1998.0</v>
      </c>
      <c r="F43" s="12">
        <v>6.34E11</v>
      </c>
      <c r="G43" s="12">
        <v>9.062818202E12</v>
      </c>
      <c r="H43" s="27">
        <v>0.01625462016070124</v>
      </c>
      <c r="I43" s="27">
        <v>0.04566041505587426</v>
      </c>
      <c r="K43" s="16">
        <f t="shared" ref="K43:L43" si="83">log(A43)</f>
        <v>7.77679477</v>
      </c>
      <c r="L43" s="16">
        <f t="shared" si="83"/>
        <v>7.610700067</v>
      </c>
      <c r="M43" s="1" t="s">
        <v>990</v>
      </c>
      <c r="N43" s="1">
        <v>2.0</v>
      </c>
      <c r="O43" s="4">
        <v>1998.0</v>
      </c>
      <c r="P43" s="16">
        <f t="shared" ref="P43:S43" si="84">log(F43)</f>
        <v>11.80208926</v>
      </c>
      <c r="Q43" s="16">
        <f t="shared" si="84"/>
        <v>12.95726327</v>
      </c>
      <c r="R43" s="16">
        <f t="shared" si="84"/>
        <v>-1.789023175</v>
      </c>
      <c r="S43" s="16">
        <f t="shared" si="84"/>
        <v>-1.340460145</v>
      </c>
    </row>
    <row r="44">
      <c r="A44" s="12">
        <v>4.490545884E7</v>
      </c>
      <c r="B44" s="12">
        <v>2.643519519E7</v>
      </c>
      <c r="C44" s="1" t="s">
        <v>991</v>
      </c>
      <c r="D44" s="1">
        <v>3.0</v>
      </c>
      <c r="E44" s="4">
        <v>1998.0</v>
      </c>
      <c r="F44" s="12">
        <v>6.34E11</v>
      </c>
      <c r="G44" s="12">
        <v>9.062818202E12</v>
      </c>
      <c r="H44" s="27">
        <v>0.01625462016070124</v>
      </c>
      <c r="I44" s="27">
        <v>0.04566041505587426</v>
      </c>
      <c r="K44" s="16">
        <f t="shared" ref="K44:L44" si="85">log(A44)</f>
        <v>7.652299138</v>
      </c>
      <c r="L44" s="16">
        <f t="shared" si="85"/>
        <v>7.422182521</v>
      </c>
      <c r="M44" s="1" t="s">
        <v>991</v>
      </c>
      <c r="N44" s="1">
        <v>3.0</v>
      </c>
      <c r="O44" s="4">
        <v>1998.0</v>
      </c>
      <c r="P44" s="16">
        <f t="shared" ref="P44:S44" si="86">log(F44)</f>
        <v>11.80208926</v>
      </c>
      <c r="Q44" s="16">
        <f t="shared" si="86"/>
        <v>12.95726327</v>
      </c>
      <c r="R44" s="16">
        <f t="shared" si="86"/>
        <v>-1.789023175</v>
      </c>
      <c r="S44" s="16">
        <f t="shared" si="86"/>
        <v>-1.340460145</v>
      </c>
    </row>
    <row r="45">
      <c r="A45" s="12">
        <v>1.336899168E7</v>
      </c>
      <c r="B45" s="12">
        <v>7414066.65</v>
      </c>
      <c r="C45" s="1" t="s">
        <v>992</v>
      </c>
      <c r="D45" s="1">
        <v>4.0</v>
      </c>
      <c r="E45" s="4">
        <v>1998.0</v>
      </c>
      <c r="F45" s="12">
        <v>6.34E11</v>
      </c>
      <c r="G45" s="12">
        <v>9.062818202E12</v>
      </c>
      <c r="H45" s="27">
        <v>0.01625462016070124</v>
      </c>
      <c r="I45" s="27">
        <v>0.04566041505587426</v>
      </c>
      <c r="K45" s="16">
        <f t="shared" ref="K45:L45" si="87">log(A45)</f>
        <v>7.126098653</v>
      </c>
      <c r="L45" s="16">
        <f t="shared" si="87"/>
        <v>6.870056486</v>
      </c>
      <c r="M45" s="1" t="s">
        <v>992</v>
      </c>
      <c r="N45" s="1">
        <v>4.0</v>
      </c>
      <c r="O45" s="4">
        <v>1998.0</v>
      </c>
      <c r="P45" s="16">
        <f t="shared" ref="P45:S45" si="88">log(F45)</f>
        <v>11.80208926</v>
      </c>
      <c r="Q45" s="16">
        <f t="shared" si="88"/>
        <v>12.95726327</v>
      </c>
      <c r="R45" s="16">
        <f t="shared" si="88"/>
        <v>-1.789023175</v>
      </c>
      <c r="S45" s="16">
        <f t="shared" si="88"/>
        <v>-1.340460145</v>
      </c>
    </row>
    <row r="46">
      <c r="A46" s="12">
        <v>6690100.18</v>
      </c>
      <c r="B46" s="12">
        <v>1.006327063E7</v>
      </c>
      <c r="C46" s="4" t="s">
        <v>993</v>
      </c>
      <c r="D46" s="1">
        <v>5.0</v>
      </c>
      <c r="E46" s="4">
        <v>1998.0</v>
      </c>
      <c r="F46" s="12">
        <v>6.34E11</v>
      </c>
      <c r="G46" s="12">
        <v>9.062818202E12</v>
      </c>
      <c r="H46" s="27">
        <v>0.01625462016070124</v>
      </c>
      <c r="I46" s="27">
        <v>0.04566041505587426</v>
      </c>
      <c r="K46" s="16">
        <f t="shared" ref="K46:L46" si="89">log(A46)</f>
        <v>6.825432621</v>
      </c>
      <c r="L46" s="16">
        <f t="shared" si="89"/>
        <v>7.002739152</v>
      </c>
      <c r="M46" s="4" t="s">
        <v>993</v>
      </c>
      <c r="N46" s="1">
        <v>5.0</v>
      </c>
      <c r="O46" s="4">
        <v>1998.0</v>
      </c>
      <c r="P46" s="16">
        <f t="shared" ref="P46:S46" si="90">log(F46)</f>
        <v>11.80208926</v>
      </c>
      <c r="Q46" s="16">
        <f t="shared" si="90"/>
        <v>12.95726327</v>
      </c>
      <c r="R46" s="16">
        <f t="shared" si="90"/>
        <v>-1.789023175</v>
      </c>
      <c r="S46" s="16">
        <f t="shared" si="90"/>
        <v>-1.340460145</v>
      </c>
    </row>
    <row r="47">
      <c r="A47" s="12">
        <v>1.516395315E7</v>
      </c>
      <c r="B47" s="12">
        <v>2468822.27</v>
      </c>
      <c r="C47" s="4" t="s">
        <v>994</v>
      </c>
      <c r="D47" s="1">
        <v>6.0</v>
      </c>
      <c r="E47" s="4">
        <v>1998.0</v>
      </c>
      <c r="F47" s="12">
        <v>6.34E11</v>
      </c>
      <c r="G47" s="12">
        <v>9.062818202E12</v>
      </c>
      <c r="H47" s="27">
        <v>0.01625462016070124</v>
      </c>
      <c r="I47" s="27">
        <v>0.04566041505587426</v>
      </c>
      <c r="K47" s="16">
        <f t="shared" ref="K47:L47" si="91">log(A47)</f>
        <v>7.180812434</v>
      </c>
      <c r="L47" s="16">
        <f t="shared" si="91"/>
        <v>6.392489826</v>
      </c>
      <c r="M47" s="4" t="s">
        <v>994</v>
      </c>
      <c r="N47" s="1">
        <v>6.0</v>
      </c>
      <c r="O47" s="4">
        <v>1998.0</v>
      </c>
      <c r="P47" s="16">
        <f t="shared" ref="P47:S47" si="92">log(F47)</f>
        <v>11.80208926</v>
      </c>
      <c r="Q47" s="16">
        <f t="shared" si="92"/>
        <v>12.95726327</v>
      </c>
      <c r="R47" s="16">
        <f t="shared" si="92"/>
        <v>-1.789023175</v>
      </c>
      <c r="S47" s="16">
        <f t="shared" si="92"/>
        <v>-1.340460145</v>
      </c>
    </row>
    <row r="48">
      <c r="A48" s="12">
        <v>2.613446144E7</v>
      </c>
      <c r="B48" s="12">
        <v>5.182654669E7</v>
      </c>
      <c r="C48" s="1" t="s">
        <v>995</v>
      </c>
      <c r="D48" s="1">
        <v>7.0</v>
      </c>
      <c r="E48" s="4">
        <v>1998.0</v>
      </c>
      <c r="F48" s="12">
        <v>6.34E11</v>
      </c>
      <c r="G48" s="12">
        <v>9.062818202E12</v>
      </c>
      <c r="H48" s="27">
        <v>0.01625462016070124</v>
      </c>
      <c r="I48" s="27">
        <v>0.04566041505587426</v>
      </c>
      <c r="K48" s="16">
        <f t="shared" ref="K48:L48" si="93">log(A48)</f>
        <v>7.417213555</v>
      </c>
      <c r="L48" s="16">
        <f t="shared" si="93"/>
        <v>7.714552272</v>
      </c>
      <c r="M48" s="1" t="s">
        <v>995</v>
      </c>
      <c r="N48" s="1">
        <v>7.0</v>
      </c>
      <c r="O48" s="4">
        <v>1998.0</v>
      </c>
      <c r="P48" s="16">
        <f t="shared" ref="P48:S48" si="94">log(F48)</f>
        <v>11.80208926</v>
      </c>
      <c r="Q48" s="16">
        <f t="shared" si="94"/>
        <v>12.95726327</v>
      </c>
      <c r="R48" s="16">
        <f t="shared" si="94"/>
        <v>-1.789023175</v>
      </c>
      <c r="S48" s="16">
        <f t="shared" si="94"/>
        <v>-1.340460145</v>
      </c>
    </row>
    <row r="49">
      <c r="A49" s="12">
        <v>1.298646627E7</v>
      </c>
      <c r="B49" s="12">
        <v>1.049444466E7</v>
      </c>
      <c r="C49" s="4" t="s">
        <v>996</v>
      </c>
      <c r="D49" s="1">
        <v>8.0</v>
      </c>
      <c r="E49" s="4">
        <v>1998.0</v>
      </c>
      <c r="F49" s="12">
        <v>6.34E11</v>
      </c>
      <c r="G49" s="12">
        <v>9.062818202E12</v>
      </c>
      <c r="H49" s="27">
        <v>0.01625462016070124</v>
      </c>
      <c r="I49" s="27">
        <v>0.04566041505587426</v>
      </c>
      <c r="K49" s="16">
        <f t="shared" ref="K49:L49" si="95">log(A49)</f>
        <v>7.113490992</v>
      </c>
      <c r="L49" s="16">
        <f t="shared" si="95"/>
        <v>7.020959462</v>
      </c>
      <c r="M49" s="4" t="s">
        <v>996</v>
      </c>
      <c r="N49" s="1">
        <v>8.0</v>
      </c>
      <c r="O49" s="4">
        <v>1998.0</v>
      </c>
      <c r="P49" s="16">
        <f t="shared" ref="P49:S49" si="96">log(F49)</f>
        <v>11.80208926</v>
      </c>
      <c r="Q49" s="16">
        <f t="shared" si="96"/>
        <v>12.95726327</v>
      </c>
      <c r="R49" s="16">
        <f t="shared" si="96"/>
        <v>-1.789023175</v>
      </c>
      <c r="S49" s="16">
        <f t="shared" si="96"/>
        <v>-1.340460145</v>
      </c>
    </row>
    <row r="50">
      <c r="A50" s="12">
        <v>7210236.8</v>
      </c>
      <c r="B50" s="12">
        <v>8423674.62</v>
      </c>
      <c r="C50" s="1" t="s">
        <v>997</v>
      </c>
      <c r="D50" s="1">
        <v>9.0</v>
      </c>
      <c r="E50" s="4">
        <v>1998.0</v>
      </c>
      <c r="F50" s="12">
        <v>6.34E11</v>
      </c>
      <c r="G50" s="12">
        <v>9.062818202E12</v>
      </c>
      <c r="H50" s="27">
        <v>0.01625462016070124</v>
      </c>
      <c r="I50" s="27">
        <v>0.04566041505587426</v>
      </c>
      <c r="K50" s="16">
        <f t="shared" ref="K50:L50" si="97">log(A50)</f>
        <v>6.857949528</v>
      </c>
      <c r="L50" s="16">
        <f t="shared" si="97"/>
        <v>6.925501583</v>
      </c>
      <c r="M50" s="1" t="s">
        <v>997</v>
      </c>
      <c r="N50" s="1">
        <v>9.0</v>
      </c>
      <c r="O50" s="4">
        <v>1998.0</v>
      </c>
      <c r="P50" s="16">
        <f t="shared" ref="P50:S50" si="98">log(F50)</f>
        <v>11.80208926</v>
      </c>
      <c r="Q50" s="16">
        <f t="shared" si="98"/>
        <v>12.95726327</v>
      </c>
      <c r="R50" s="16">
        <f t="shared" si="98"/>
        <v>-1.789023175</v>
      </c>
      <c r="S50" s="16">
        <f t="shared" si="98"/>
        <v>-1.340460145</v>
      </c>
    </row>
    <row r="51">
      <c r="A51" s="12">
        <v>5.195056528E7</v>
      </c>
      <c r="B51" s="12">
        <v>3.431064203E7</v>
      </c>
      <c r="C51" s="4" t="s">
        <v>998</v>
      </c>
      <c r="D51" s="1">
        <v>10.0</v>
      </c>
      <c r="E51" s="4">
        <v>1998.0</v>
      </c>
      <c r="F51" s="12">
        <v>6.34E11</v>
      </c>
      <c r="G51" s="12">
        <v>9.062818202E12</v>
      </c>
      <c r="H51" s="27">
        <v>0.01625462016070124</v>
      </c>
      <c r="I51" s="27">
        <v>0.04566041505587426</v>
      </c>
      <c r="K51" s="16">
        <f t="shared" ref="K51:L51" si="99">log(A51)</f>
        <v>7.715590278</v>
      </c>
      <c r="L51" s="16">
        <f t="shared" si="99"/>
        <v>7.535428845</v>
      </c>
      <c r="M51" s="4" t="s">
        <v>998</v>
      </c>
      <c r="N51" s="1">
        <v>10.0</v>
      </c>
      <c r="O51" s="4">
        <v>1998.0</v>
      </c>
      <c r="P51" s="16">
        <f t="shared" ref="P51:S51" si="100">log(F51)</f>
        <v>11.80208926</v>
      </c>
      <c r="Q51" s="16">
        <f t="shared" si="100"/>
        <v>12.95726327</v>
      </c>
      <c r="R51" s="16">
        <f t="shared" si="100"/>
        <v>-1.789023175</v>
      </c>
      <c r="S51" s="16">
        <f t="shared" si="100"/>
        <v>-1.340460145</v>
      </c>
    </row>
    <row r="52">
      <c r="A52" s="12">
        <v>5.512270502E7</v>
      </c>
      <c r="B52" s="12">
        <v>8.086942911E7</v>
      </c>
      <c r="C52" s="1" t="s">
        <v>989</v>
      </c>
      <c r="D52" s="1">
        <v>1.0</v>
      </c>
      <c r="E52" s="4">
        <v>1999.0</v>
      </c>
      <c r="F52" s="12">
        <v>6.78412196271118E11</v>
      </c>
      <c r="G52" s="12">
        <v>9.630664202E12</v>
      </c>
      <c r="H52" s="27">
        <v>0.01600113085621971</v>
      </c>
      <c r="I52" s="27">
        <v>0.016572508343387516</v>
      </c>
      <c r="K52" s="16">
        <f t="shared" ref="K52:L52" si="101">log(A52)</f>
        <v>7.741330521</v>
      </c>
      <c r="L52" s="16">
        <f t="shared" si="101"/>
        <v>7.907784377</v>
      </c>
      <c r="M52" s="1" t="s">
        <v>989</v>
      </c>
      <c r="N52" s="1">
        <v>1.0</v>
      </c>
      <c r="O52" s="4">
        <v>1999.0</v>
      </c>
      <c r="P52" s="16">
        <f t="shared" ref="P52:S52" si="102">log(F52)</f>
        <v>11.83149365</v>
      </c>
      <c r="Q52" s="16">
        <f t="shared" si="102"/>
        <v>12.98365624</v>
      </c>
      <c r="R52" s="16">
        <f t="shared" si="102"/>
        <v>-1.795849323</v>
      </c>
      <c r="S52" s="16">
        <f t="shared" si="102"/>
        <v>-1.780611754</v>
      </c>
    </row>
    <row r="53">
      <c r="A53" s="12">
        <v>6.881551883E7</v>
      </c>
      <c r="B53" s="12">
        <v>4.381566273E7</v>
      </c>
      <c r="C53" s="1" t="s">
        <v>990</v>
      </c>
      <c r="D53" s="1">
        <v>2.0</v>
      </c>
      <c r="E53" s="4">
        <v>1999.0</v>
      </c>
      <c r="F53" s="12">
        <v>6.78412196271118E11</v>
      </c>
      <c r="G53" s="12">
        <v>9.630664202E12</v>
      </c>
      <c r="H53" s="27">
        <v>0.01600113085621971</v>
      </c>
      <c r="I53" s="27">
        <v>0.016572508343387516</v>
      </c>
      <c r="K53" s="16">
        <f t="shared" ref="K53:L53" si="103">log(A53)</f>
        <v>7.837686389</v>
      </c>
      <c r="L53" s="16">
        <f t="shared" si="103"/>
        <v>7.641629385</v>
      </c>
      <c r="M53" s="1" t="s">
        <v>990</v>
      </c>
      <c r="N53" s="1">
        <v>2.0</v>
      </c>
      <c r="O53" s="4">
        <v>1999.0</v>
      </c>
      <c r="P53" s="16">
        <f t="shared" ref="P53:S53" si="104">log(F53)</f>
        <v>11.83149365</v>
      </c>
      <c r="Q53" s="16">
        <f t="shared" si="104"/>
        <v>12.98365624</v>
      </c>
      <c r="R53" s="16">
        <f t="shared" si="104"/>
        <v>-1.795849323</v>
      </c>
      <c r="S53" s="16">
        <f t="shared" si="104"/>
        <v>-1.780611754</v>
      </c>
    </row>
    <row r="54">
      <c r="A54" s="12">
        <v>4.77194855E7</v>
      </c>
      <c r="B54" s="12">
        <v>2.759953249E7</v>
      </c>
      <c r="C54" s="1" t="s">
        <v>991</v>
      </c>
      <c r="D54" s="1">
        <v>3.0</v>
      </c>
      <c r="E54" s="4">
        <v>1999.0</v>
      </c>
      <c r="F54" s="12">
        <v>6.78412196271118E11</v>
      </c>
      <c r="G54" s="12">
        <v>9.630664202E12</v>
      </c>
      <c r="H54" s="27">
        <v>0.01600113085621971</v>
      </c>
      <c r="I54" s="27">
        <v>0.016572508343387516</v>
      </c>
      <c r="K54" s="16">
        <f t="shared" ref="K54:L54" si="105">log(A54)</f>
        <v>7.678695753</v>
      </c>
      <c r="L54" s="16">
        <f t="shared" si="105"/>
        <v>7.440901726</v>
      </c>
      <c r="M54" s="1" t="s">
        <v>991</v>
      </c>
      <c r="N54" s="1">
        <v>3.0</v>
      </c>
      <c r="O54" s="4">
        <v>1999.0</v>
      </c>
      <c r="P54" s="16">
        <f t="shared" ref="P54:S54" si="106">log(F54)</f>
        <v>11.83149365</v>
      </c>
      <c r="Q54" s="16">
        <f t="shared" si="106"/>
        <v>12.98365624</v>
      </c>
      <c r="R54" s="16">
        <f t="shared" si="106"/>
        <v>-1.795849323</v>
      </c>
      <c r="S54" s="16">
        <f t="shared" si="106"/>
        <v>-1.780611754</v>
      </c>
    </row>
    <row r="55">
      <c r="A55" s="12">
        <v>1.434946082E7</v>
      </c>
      <c r="B55" s="12">
        <v>7225366.75</v>
      </c>
      <c r="C55" s="1" t="s">
        <v>992</v>
      </c>
      <c r="D55" s="1">
        <v>4.0</v>
      </c>
      <c r="E55" s="4">
        <v>1999.0</v>
      </c>
      <c r="F55" s="12">
        <v>6.78412196271118E11</v>
      </c>
      <c r="G55" s="12">
        <v>9.630664202E12</v>
      </c>
      <c r="H55" s="27">
        <v>0.01600113085621971</v>
      </c>
      <c r="I55" s="27">
        <v>0.016572508343387516</v>
      </c>
      <c r="K55" s="16">
        <f t="shared" ref="K55:L55" si="107">log(A55)</f>
        <v>7.156835583</v>
      </c>
      <c r="L55" s="16">
        <f t="shared" si="107"/>
        <v>6.858859896</v>
      </c>
      <c r="M55" s="1" t="s">
        <v>992</v>
      </c>
      <c r="N55" s="1">
        <v>4.0</v>
      </c>
      <c r="O55" s="4">
        <v>1999.0</v>
      </c>
      <c r="P55" s="16">
        <f t="shared" ref="P55:S55" si="108">log(F55)</f>
        <v>11.83149365</v>
      </c>
      <c r="Q55" s="16">
        <f t="shared" si="108"/>
        <v>12.98365624</v>
      </c>
      <c r="R55" s="16">
        <f t="shared" si="108"/>
        <v>-1.795849323</v>
      </c>
      <c r="S55" s="16">
        <f t="shared" si="108"/>
        <v>-1.780611754</v>
      </c>
    </row>
    <row r="56">
      <c r="A56" s="12">
        <v>6900103.22</v>
      </c>
      <c r="B56" s="12">
        <v>1.086901659E7</v>
      </c>
      <c r="C56" s="4" t="s">
        <v>993</v>
      </c>
      <c r="D56" s="1">
        <v>5.0</v>
      </c>
      <c r="E56" s="4">
        <v>1999.0</v>
      </c>
      <c r="F56" s="12">
        <v>6.78412196271118E11</v>
      </c>
      <c r="G56" s="12">
        <v>9.630664202E12</v>
      </c>
      <c r="H56" s="27">
        <v>0.01600113085621971</v>
      </c>
      <c r="I56" s="27">
        <v>0.016572508343387516</v>
      </c>
      <c r="K56" s="16">
        <f t="shared" ref="K56:L56" si="109">log(A56)</f>
        <v>6.838855587</v>
      </c>
      <c r="L56" s="16">
        <f t="shared" si="109"/>
        <v>7.036190252</v>
      </c>
      <c r="M56" s="4" t="s">
        <v>993</v>
      </c>
      <c r="N56" s="1">
        <v>5.0</v>
      </c>
      <c r="O56" s="4">
        <v>1999.0</v>
      </c>
      <c r="P56" s="16">
        <f t="shared" ref="P56:S56" si="110">log(F56)</f>
        <v>11.83149365</v>
      </c>
      <c r="Q56" s="16">
        <f t="shared" si="110"/>
        <v>12.98365624</v>
      </c>
      <c r="R56" s="16">
        <f t="shared" si="110"/>
        <v>-1.795849323</v>
      </c>
      <c r="S56" s="16">
        <f t="shared" si="110"/>
        <v>-1.780611754</v>
      </c>
    </row>
    <row r="57">
      <c r="A57" s="12">
        <v>1.764876083E7</v>
      </c>
      <c r="B57" s="12">
        <v>2259983.62</v>
      </c>
      <c r="C57" s="4" t="s">
        <v>994</v>
      </c>
      <c r="D57" s="1">
        <v>6.0</v>
      </c>
      <c r="E57" s="4">
        <v>1999.0</v>
      </c>
      <c r="F57" s="12">
        <v>6.78412196271118E11</v>
      </c>
      <c r="G57" s="12">
        <v>9.630664202E12</v>
      </c>
      <c r="H57" s="27">
        <v>0.01600113085621971</v>
      </c>
      <c r="I57" s="27">
        <v>0.016572508343387516</v>
      </c>
      <c r="K57" s="16">
        <f t="shared" ref="K57:L57" si="111">log(A57)</f>
        <v>7.246714218</v>
      </c>
      <c r="L57" s="16">
        <f t="shared" si="111"/>
        <v>6.354105291</v>
      </c>
      <c r="M57" s="4" t="s">
        <v>994</v>
      </c>
      <c r="N57" s="1">
        <v>6.0</v>
      </c>
      <c r="O57" s="4">
        <v>1999.0</v>
      </c>
      <c r="P57" s="16">
        <f t="shared" ref="P57:S57" si="112">log(F57)</f>
        <v>11.83149365</v>
      </c>
      <c r="Q57" s="16">
        <f t="shared" si="112"/>
        <v>12.98365624</v>
      </c>
      <c r="R57" s="16">
        <f t="shared" si="112"/>
        <v>-1.795849323</v>
      </c>
      <c r="S57" s="16">
        <f t="shared" si="112"/>
        <v>-1.780611754</v>
      </c>
    </row>
    <row r="58">
      <c r="A58" s="12">
        <v>2.884562944E7</v>
      </c>
      <c r="B58" s="12">
        <v>5.538989261E7</v>
      </c>
      <c r="C58" s="1" t="s">
        <v>995</v>
      </c>
      <c r="D58" s="1">
        <v>7.0</v>
      </c>
      <c r="E58" s="4">
        <v>1999.0</v>
      </c>
      <c r="F58" s="12">
        <v>6.78412196271118E11</v>
      </c>
      <c r="G58" s="12">
        <v>9.630664202E12</v>
      </c>
      <c r="H58" s="27">
        <v>0.01600113085621971</v>
      </c>
      <c r="I58" s="27">
        <v>0.016572508343387516</v>
      </c>
      <c r="K58" s="16">
        <f t="shared" ref="K58:L58" si="113">log(A58)</f>
        <v>7.46008002</v>
      </c>
      <c r="L58" s="16">
        <f t="shared" si="113"/>
        <v>7.743430523</v>
      </c>
      <c r="M58" s="1" t="s">
        <v>995</v>
      </c>
      <c r="N58" s="1">
        <v>7.0</v>
      </c>
      <c r="O58" s="4">
        <v>1999.0</v>
      </c>
      <c r="P58" s="16">
        <f t="shared" ref="P58:S58" si="114">log(F58)</f>
        <v>11.83149365</v>
      </c>
      <c r="Q58" s="16">
        <f t="shared" si="114"/>
        <v>12.98365624</v>
      </c>
      <c r="R58" s="16">
        <f t="shared" si="114"/>
        <v>-1.795849323</v>
      </c>
      <c r="S58" s="16">
        <f t="shared" si="114"/>
        <v>-1.780611754</v>
      </c>
    </row>
    <row r="59">
      <c r="A59" s="12">
        <v>1.301643353E7</v>
      </c>
      <c r="B59" s="12">
        <v>1.097059612E7</v>
      </c>
      <c r="C59" s="4" t="s">
        <v>996</v>
      </c>
      <c r="D59" s="1">
        <v>8.0</v>
      </c>
      <c r="E59" s="4">
        <v>1999.0</v>
      </c>
      <c r="F59" s="12">
        <v>6.78412196271118E11</v>
      </c>
      <c r="G59" s="12">
        <v>9.630664202E12</v>
      </c>
      <c r="H59" s="27">
        <v>0.01600113085621971</v>
      </c>
      <c r="I59" s="27">
        <v>0.016572508343387516</v>
      </c>
      <c r="K59" s="16">
        <f t="shared" ref="K59:L59" si="115">log(A59)</f>
        <v>7.114492005</v>
      </c>
      <c r="L59" s="16">
        <f t="shared" si="115"/>
        <v>7.040230227</v>
      </c>
      <c r="M59" s="4" t="s">
        <v>996</v>
      </c>
      <c r="N59" s="1">
        <v>8.0</v>
      </c>
      <c r="O59" s="4">
        <v>1999.0</v>
      </c>
      <c r="P59" s="16">
        <f t="shared" ref="P59:S59" si="116">log(F59)</f>
        <v>11.83149365</v>
      </c>
      <c r="Q59" s="16">
        <f t="shared" si="116"/>
        <v>12.98365624</v>
      </c>
      <c r="R59" s="16">
        <f t="shared" si="116"/>
        <v>-1.795849323</v>
      </c>
      <c r="S59" s="16">
        <f t="shared" si="116"/>
        <v>-1.780611754</v>
      </c>
    </row>
    <row r="60">
      <c r="A60" s="12">
        <v>7998773.25</v>
      </c>
      <c r="B60" s="12">
        <v>9258647.3</v>
      </c>
      <c r="C60" s="1" t="s">
        <v>997</v>
      </c>
      <c r="D60" s="1">
        <v>9.0</v>
      </c>
      <c r="E60" s="4">
        <v>1999.0</v>
      </c>
      <c r="F60" s="12">
        <v>6.78412196271118E11</v>
      </c>
      <c r="G60" s="12">
        <v>9.630664202E12</v>
      </c>
      <c r="H60" s="27">
        <v>0.01600113085621971</v>
      </c>
      <c r="I60" s="27">
        <v>0.016572508343387516</v>
      </c>
      <c r="K60" s="16">
        <f t="shared" ref="K60:L60" si="117">log(A60)</f>
        <v>6.903023386</v>
      </c>
      <c r="L60" s="16">
        <f t="shared" si="117"/>
        <v>6.96654754</v>
      </c>
      <c r="M60" s="1" t="s">
        <v>997</v>
      </c>
      <c r="N60" s="1">
        <v>9.0</v>
      </c>
      <c r="O60" s="4">
        <v>1999.0</v>
      </c>
      <c r="P60" s="16">
        <f t="shared" ref="P60:S60" si="118">log(F60)</f>
        <v>11.83149365</v>
      </c>
      <c r="Q60" s="16">
        <f t="shared" si="118"/>
        <v>12.98365624</v>
      </c>
      <c r="R60" s="16">
        <f t="shared" si="118"/>
        <v>-1.795849323</v>
      </c>
      <c r="S60" s="16">
        <f t="shared" si="118"/>
        <v>-1.780611754</v>
      </c>
    </row>
    <row r="61">
      <c r="A61" s="12">
        <v>6.239041338E7</v>
      </c>
      <c r="B61" s="12">
        <v>3.726152934E7</v>
      </c>
      <c r="C61" s="4" t="s">
        <v>998</v>
      </c>
      <c r="D61" s="1">
        <v>10.0</v>
      </c>
      <c r="E61" s="4">
        <v>1999.0</v>
      </c>
      <c r="F61" s="12">
        <v>6.78412196271118E11</v>
      </c>
      <c r="G61" s="12">
        <v>9.630664202E12</v>
      </c>
      <c r="H61" s="27">
        <v>0.01600113085621971</v>
      </c>
      <c r="I61" s="27">
        <v>0.016572508343387516</v>
      </c>
      <c r="K61" s="16">
        <f t="shared" ref="K61:L61" si="119">log(A61)</f>
        <v>7.795117863</v>
      </c>
      <c r="L61" s="16">
        <f t="shared" si="119"/>
        <v>7.571260676</v>
      </c>
      <c r="M61" s="4" t="s">
        <v>998</v>
      </c>
      <c r="N61" s="1">
        <v>10.0</v>
      </c>
      <c r="O61" s="4">
        <v>1999.0</v>
      </c>
      <c r="P61" s="16">
        <f t="shared" ref="P61:S61" si="120">log(F61)</f>
        <v>11.83149365</v>
      </c>
      <c r="Q61" s="16">
        <f t="shared" si="120"/>
        <v>12.98365624</v>
      </c>
      <c r="R61" s="16">
        <f t="shared" si="120"/>
        <v>-1.795849323</v>
      </c>
      <c r="S61" s="16">
        <f t="shared" si="120"/>
        <v>-1.780611754</v>
      </c>
    </row>
    <row r="62">
      <c r="A62" s="12">
        <v>6.277558318E7</v>
      </c>
      <c r="B62" s="12">
        <v>8.766264208E7</v>
      </c>
      <c r="C62" s="1" t="s">
        <v>989</v>
      </c>
      <c r="D62" s="1">
        <v>1.0</v>
      </c>
      <c r="E62" s="4">
        <v>2000.0</v>
      </c>
      <c r="F62" s="12">
        <v>7.44773415931587E11</v>
      </c>
      <c r="G62" s="12">
        <v>1.0252345464E13</v>
      </c>
      <c r="H62" s="27">
        <v>0.015574249017038008</v>
      </c>
      <c r="I62" s="27">
        <v>0.013657644809379676</v>
      </c>
      <c r="K62" s="16">
        <f t="shared" ref="K62:L62" si="121">log(A62)</f>
        <v>7.797790756</v>
      </c>
      <c r="L62" s="16">
        <f t="shared" si="121"/>
        <v>7.942814556</v>
      </c>
      <c r="M62" s="1" t="s">
        <v>989</v>
      </c>
      <c r="N62" s="1">
        <v>1.0</v>
      </c>
      <c r="O62" s="4">
        <v>2000.0</v>
      </c>
      <c r="P62" s="16">
        <f t="shared" ref="P62:S62" si="122">log(F62)</f>
        <v>11.87202417</v>
      </c>
      <c r="Q62" s="16">
        <f t="shared" si="122"/>
        <v>13.01082323</v>
      </c>
      <c r="R62" s="16">
        <f t="shared" si="122"/>
        <v>-1.807592886</v>
      </c>
      <c r="S62" s="16">
        <f t="shared" si="122"/>
        <v>-1.864624186</v>
      </c>
    </row>
    <row r="63">
      <c r="A63" s="12">
        <v>8.155747403E7</v>
      </c>
      <c r="B63" s="12">
        <v>4.848174612E7</v>
      </c>
      <c r="C63" s="1" t="s">
        <v>990</v>
      </c>
      <c r="D63" s="1">
        <v>2.0</v>
      </c>
      <c r="E63" s="4">
        <v>2000.0</v>
      </c>
      <c r="F63" s="12">
        <v>7.44773415931587E11</v>
      </c>
      <c r="G63" s="12">
        <v>1.0252345464E13</v>
      </c>
      <c r="H63" s="27">
        <v>0.015574249017038008</v>
      </c>
      <c r="I63" s="27">
        <v>0.013657644809379676</v>
      </c>
      <c r="K63" s="16">
        <f t="shared" ref="K63:L63" si="123">log(A63)</f>
        <v>7.911463766</v>
      </c>
      <c r="L63" s="16">
        <f t="shared" si="123"/>
        <v>7.685578253</v>
      </c>
      <c r="M63" s="1" t="s">
        <v>990</v>
      </c>
      <c r="N63" s="1">
        <v>2.0</v>
      </c>
      <c r="O63" s="4">
        <v>2000.0</v>
      </c>
      <c r="P63" s="16">
        <f t="shared" ref="P63:S63" si="124">log(F63)</f>
        <v>11.87202417</v>
      </c>
      <c r="Q63" s="16">
        <f t="shared" si="124"/>
        <v>13.01082323</v>
      </c>
      <c r="R63" s="16">
        <f t="shared" si="124"/>
        <v>-1.807592886</v>
      </c>
      <c r="S63" s="16">
        <f t="shared" si="124"/>
        <v>-1.864624186</v>
      </c>
    </row>
    <row r="64">
      <c r="A64" s="12">
        <v>5.109033168E7</v>
      </c>
      <c r="B64" s="12">
        <v>2.978920861E7</v>
      </c>
      <c r="C64" s="1" t="s">
        <v>991</v>
      </c>
      <c r="D64" s="1">
        <v>3.0</v>
      </c>
      <c r="E64" s="4">
        <v>2000.0</v>
      </c>
      <c r="F64" s="12">
        <v>7.44773415931587E11</v>
      </c>
      <c r="G64" s="12">
        <v>1.0252345464E13</v>
      </c>
      <c r="H64" s="27">
        <v>0.015574249017038008</v>
      </c>
      <c r="I64" s="27">
        <v>0.013657644809379676</v>
      </c>
      <c r="K64" s="16">
        <f t="shared" ref="K64:L64" si="125">log(A64)</f>
        <v>7.708338722</v>
      </c>
      <c r="L64" s="16">
        <f t="shared" si="125"/>
        <v>7.474058966</v>
      </c>
      <c r="M64" s="1" t="s">
        <v>991</v>
      </c>
      <c r="N64" s="1">
        <v>3.0</v>
      </c>
      <c r="O64" s="4">
        <v>2000.0</v>
      </c>
      <c r="P64" s="16">
        <f t="shared" ref="P64:S64" si="126">log(F64)</f>
        <v>11.87202417</v>
      </c>
      <c r="Q64" s="16">
        <f t="shared" si="126"/>
        <v>13.01082323</v>
      </c>
      <c r="R64" s="16">
        <f t="shared" si="126"/>
        <v>-1.807592886</v>
      </c>
      <c r="S64" s="16">
        <f t="shared" si="126"/>
        <v>-1.864624186</v>
      </c>
    </row>
    <row r="65">
      <c r="A65" s="12">
        <v>2.06758742E7</v>
      </c>
      <c r="B65" s="12">
        <v>7795668.73</v>
      </c>
      <c r="C65" s="1" t="s">
        <v>992</v>
      </c>
      <c r="D65" s="1">
        <v>4.0</v>
      </c>
      <c r="E65" s="4">
        <v>2000.0</v>
      </c>
      <c r="F65" s="12">
        <v>7.44773415931587E11</v>
      </c>
      <c r="G65" s="12">
        <v>1.0252345464E13</v>
      </c>
      <c r="H65" s="27">
        <v>0.015574249017038008</v>
      </c>
      <c r="I65" s="27">
        <v>0.013657644809379676</v>
      </c>
      <c r="K65" s="16">
        <f t="shared" ref="K65:L65" si="127">log(A65)</f>
        <v>7.315463881</v>
      </c>
      <c r="L65" s="16">
        <f t="shared" si="127"/>
        <v>6.891853376</v>
      </c>
      <c r="M65" s="1" t="s">
        <v>992</v>
      </c>
      <c r="N65" s="1">
        <v>4.0</v>
      </c>
      <c r="O65" s="4">
        <v>2000.0</v>
      </c>
      <c r="P65" s="16">
        <f t="shared" ref="P65:S65" si="128">log(F65)</f>
        <v>11.87202417</v>
      </c>
      <c r="Q65" s="16">
        <f t="shared" si="128"/>
        <v>13.01082323</v>
      </c>
      <c r="R65" s="16">
        <f t="shared" si="128"/>
        <v>-1.807592886</v>
      </c>
      <c r="S65" s="16">
        <f t="shared" si="128"/>
        <v>-1.864624186</v>
      </c>
    </row>
    <row r="66">
      <c r="A66" s="12">
        <v>7544270.39</v>
      </c>
      <c r="B66" s="12">
        <v>1.142873407E7</v>
      </c>
      <c r="C66" s="4" t="s">
        <v>993</v>
      </c>
      <c r="D66" s="1">
        <v>5.0</v>
      </c>
      <c r="E66" s="4">
        <v>2000.0</v>
      </c>
      <c r="F66" s="12">
        <v>7.44773415931587E11</v>
      </c>
      <c r="G66" s="12">
        <v>1.0252345464E13</v>
      </c>
      <c r="H66" s="27">
        <v>0.015574249017038008</v>
      </c>
      <c r="I66" s="27">
        <v>0.013657644809379676</v>
      </c>
      <c r="K66" s="16">
        <f t="shared" ref="K66:L66" si="129">log(A66)</f>
        <v>6.877617245</v>
      </c>
      <c r="L66" s="16">
        <f t="shared" si="129"/>
        <v>7.057998127</v>
      </c>
      <c r="M66" s="4" t="s">
        <v>993</v>
      </c>
      <c r="N66" s="1">
        <v>5.0</v>
      </c>
      <c r="O66" s="4">
        <v>2000.0</v>
      </c>
      <c r="P66" s="16">
        <f t="shared" ref="P66:S66" si="130">log(F66)</f>
        <v>11.87202417</v>
      </c>
      <c r="Q66" s="16">
        <f t="shared" si="130"/>
        <v>13.01082323</v>
      </c>
      <c r="R66" s="16">
        <f t="shared" si="130"/>
        <v>-1.807592886</v>
      </c>
      <c r="S66" s="16">
        <f t="shared" si="130"/>
        <v>-1.864624186</v>
      </c>
    </row>
    <row r="67">
      <c r="A67" s="12">
        <v>3.31524341E7</v>
      </c>
      <c r="B67" s="12">
        <v>2824347.84</v>
      </c>
      <c r="C67" s="4" t="s">
        <v>994</v>
      </c>
      <c r="D67" s="1">
        <v>6.0</v>
      </c>
      <c r="E67" s="4">
        <v>2000.0</v>
      </c>
      <c r="F67" s="12">
        <v>7.44773415931587E11</v>
      </c>
      <c r="G67" s="12">
        <v>1.0252345464E13</v>
      </c>
      <c r="H67" s="27">
        <v>0.015574249017038008</v>
      </c>
      <c r="I67" s="27">
        <v>0.013657644809379676</v>
      </c>
      <c r="K67" s="16">
        <f t="shared" ref="K67:L67" si="131">log(A67)</f>
        <v>7.52051542</v>
      </c>
      <c r="L67" s="16">
        <f t="shared" si="131"/>
        <v>6.450918182</v>
      </c>
      <c r="M67" s="4" t="s">
        <v>994</v>
      </c>
      <c r="N67" s="1">
        <v>6.0</v>
      </c>
      <c r="O67" s="4">
        <v>2000.0</v>
      </c>
      <c r="P67" s="16">
        <f t="shared" ref="P67:S67" si="132">log(F67)</f>
        <v>11.87202417</v>
      </c>
      <c r="Q67" s="16">
        <f t="shared" si="132"/>
        <v>13.01082323</v>
      </c>
      <c r="R67" s="16">
        <f t="shared" si="132"/>
        <v>-1.807592886</v>
      </c>
      <c r="S67" s="16">
        <f t="shared" si="132"/>
        <v>-1.864624186</v>
      </c>
    </row>
    <row r="68">
      <c r="A68" s="12">
        <v>3.570568883E7</v>
      </c>
      <c r="B68" s="12">
        <v>6.171217604E7</v>
      </c>
      <c r="C68" s="1" t="s">
        <v>995</v>
      </c>
      <c r="D68" s="1">
        <v>7.0</v>
      </c>
      <c r="E68" s="4">
        <v>2000.0</v>
      </c>
      <c r="F68" s="12">
        <v>7.44773415931587E11</v>
      </c>
      <c r="G68" s="12">
        <v>1.0252345464E13</v>
      </c>
      <c r="H68" s="27">
        <v>0.015574249017038008</v>
      </c>
      <c r="I68" s="27">
        <v>0.013657644809379676</v>
      </c>
      <c r="K68" s="16">
        <f t="shared" ref="K68:L68" si="133">log(A68)</f>
        <v>7.552737416</v>
      </c>
      <c r="L68" s="16">
        <f t="shared" si="133"/>
        <v>7.79037086</v>
      </c>
      <c r="M68" s="1" t="s">
        <v>995</v>
      </c>
      <c r="N68" s="1">
        <v>7.0</v>
      </c>
      <c r="O68" s="4">
        <v>2000.0</v>
      </c>
      <c r="P68" s="16">
        <f t="shared" ref="P68:S68" si="134">log(F68)</f>
        <v>11.87202417</v>
      </c>
      <c r="Q68" s="16">
        <f t="shared" si="134"/>
        <v>13.01082323</v>
      </c>
      <c r="R68" s="16">
        <f t="shared" si="134"/>
        <v>-1.807592886</v>
      </c>
      <c r="S68" s="16">
        <f t="shared" si="134"/>
        <v>-1.864624186</v>
      </c>
    </row>
    <row r="69">
      <c r="A69" s="12">
        <v>1.424033302E7</v>
      </c>
      <c r="B69" s="12">
        <v>1.31267611E7</v>
      </c>
      <c r="C69" s="4" t="s">
        <v>996</v>
      </c>
      <c r="D69" s="1">
        <v>8.0</v>
      </c>
      <c r="E69" s="4">
        <v>2000.0</v>
      </c>
      <c r="F69" s="12">
        <v>7.44773415931587E11</v>
      </c>
      <c r="G69" s="12">
        <v>1.0252345464E13</v>
      </c>
      <c r="H69" s="27">
        <v>0.015574249017038008</v>
      </c>
      <c r="I69" s="27">
        <v>0.013657644809379676</v>
      </c>
      <c r="K69" s="16">
        <f t="shared" ref="K69:L69" si="135">log(A69)</f>
        <v>7.153520146</v>
      </c>
      <c r="L69" s="16">
        <f t="shared" si="135"/>
        <v>7.118157581</v>
      </c>
      <c r="M69" s="4" t="s">
        <v>996</v>
      </c>
      <c r="N69" s="1">
        <v>8.0</v>
      </c>
      <c r="O69" s="4">
        <v>2000.0</v>
      </c>
      <c r="P69" s="16">
        <f t="shared" ref="P69:S69" si="136">log(F69)</f>
        <v>11.87202417</v>
      </c>
      <c r="Q69" s="16">
        <f t="shared" si="136"/>
        <v>13.01082323</v>
      </c>
      <c r="R69" s="16">
        <f t="shared" si="136"/>
        <v>-1.807592886</v>
      </c>
      <c r="S69" s="16">
        <f t="shared" si="136"/>
        <v>-1.864624186</v>
      </c>
    </row>
    <row r="70">
      <c r="A70" s="12">
        <v>9033446.23</v>
      </c>
      <c r="B70" s="12">
        <v>1.008588985E7</v>
      </c>
      <c r="C70" s="1" t="s">
        <v>997</v>
      </c>
      <c r="D70" s="1">
        <v>9.0</v>
      </c>
      <c r="E70" s="4">
        <v>2000.0</v>
      </c>
      <c r="F70" s="12">
        <v>7.44773415931587E11</v>
      </c>
      <c r="G70" s="12">
        <v>1.0252345464E13</v>
      </c>
      <c r="H70" s="27">
        <v>0.015574249017038008</v>
      </c>
      <c r="I70" s="27">
        <v>0.013657644809379676</v>
      </c>
      <c r="K70" s="16">
        <f t="shared" ref="K70:L70" si="137">log(A70)</f>
        <v>6.955853464</v>
      </c>
      <c r="L70" s="16">
        <f t="shared" si="137"/>
        <v>7.003714221</v>
      </c>
      <c r="M70" s="1" t="s">
        <v>997</v>
      </c>
      <c r="N70" s="1">
        <v>9.0</v>
      </c>
      <c r="O70" s="4">
        <v>2000.0</v>
      </c>
      <c r="P70" s="16">
        <f t="shared" ref="P70:S70" si="138">log(F70)</f>
        <v>11.87202417</v>
      </c>
      <c r="Q70" s="16">
        <f t="shared" si="138"/>
        <v>13.01082323</v>
      </c>
      <c r="R70" s="16">
        <f t="shared" si="138"/>
        <v>-1.807592886</v>
      </c>
      <c r="S70" s="16">
        <f t="shared" si="138"/>
        <v>-1.864624186</v>
      </c>
    </row>
    <row r="71">
      <c r="A71" s="12">
        <v>6.201499377E7</v>
      </c>
      <c r="B71" s="12">
        <v>3.774775814E7</v>
      </c>
      <c r="C71" s="4" t="s">
        <v>998</v>
      </c>
      <c r="D71" s="1">
        <v>10.0</v>
      </c>
      <c r="E71" s="4">
        <v>2000.0</v>
      </c>
      <c r="F71" s="12">
        <v>7.44773415931587E11</v>
      </c>
      <c r="G71" s="12">
        <v>1.0252345464E13</v>
      </c>
      <c r="H71" s="27">
        <v>0.015574249017038008</v>
      </c>
      <c r="I71" s="27">
        <v>0.013657644809379676</v>
      </c>
      <c r="K71" s="16">
        <f t="shared" ref="K71:L71" si="139">log(A71)</f>
        <v>7.792496704</v>
      </c>
      <c r="L71" s="16">
        <f t="shared" si="139"/>
        <v>7.576891164</v>
      </c>
      <c r="M71" s="4" t="s">
        <v>998</v>
      </c>
      <c r="N71" s="1">
        <v>10.0</v>
      </c>
      <c r="O71" s="4">
        <v>2000.0</v>
      </c>
      <c r="P71" s="16">
        <f t="shared" ref="P71:S71" si="140">log(F71)</f>
        <v>11.87202417</v>
      </c>
      <c r="Q71" s="16">
        <f t="shared" si="140"/>
        <v>13.01082323</v>
      </c>
      <c r="R71" s="16">
        <f t="shared" si="140"/>
        <v>-1.807592886</v>
      </c>
      <c r="S71" s="16">
        <f t="shared" si="140"/>
        <v>-1.864624186</v>
      </c>
    </row>
    <row r="72">
      <c r="A72" s="12">
        <v>5.419428855E7</v>
      </c>
      <c r="B72" s="12">
        <v>7.653624347E7</v>
      </c>
      <c r="C72" s="1" t="s">
        <v>989</v>
      </c>
      <c r="D72" s="1">
        <v>1.0</v>
      </c>
      <c r="E72" s="4">
        <v>2001.0</v>
      </c>
      <c r="F72" s="12">
        <v>7.38981792355372E11</v>
      </c>
      <c r="G72" s="12">
        <v>1.0581821399E13</v>
      </c>
      <c r="H72" s="27">
        <v>0.015839509118800065</v>
      </c>
      <c r="I72" s="27">
        <v>0.02185786227980123</v>
      </c>
      <c r="K72" s="16">
        <f t="shared" ref="K72:L72" si="141">log(A72)</f>
        <v>7.733953519</v>
      </c>
      <c r="L72" s="16">
        <f t="shared" si="141"/>
        <v>7.883867142</v>
      </c>
      <c r="M72" s="1" t="s">
        <v>989</v>
      </c>
      <c r="N72" s="1">
        <v>1.0</v>
      </c>
      <c r="O72" s="4">
        <v>2001.0</v>
      </c>
      <c r="P72" s="16">
        <f t="shared" ref="P72:S72" si="142">log(F72)</f>
        <v>11.86863374</v>
      </c>
      <c r="Q72" s="16">
        <f t="shared" si="142"/>
        <v>13.02456043</v>
      </c>
      <c r="R72" s="16">
        <f t="shared" si="142"/>
        <v>-1.800258282</v>
      </c>
      <c r="S72" s="16">
        <f t="shared" si="142"/>
        <v>-1.660392315</v>
      </c>
    </row>
    <row r="73">
      <c r="A73" s="12">
        <v>8.040883718E7</v>
      </c>
      <c r="B73" s="12">
        <v>4.580084438E7</v>
      </c>
      <c r="C73" s="1" t="s">
        <v>990</v>
      </c>
      <c r="D73" s="1">
        <v>2.0</v>
      </c>
      <c r="E73" s="4">
        <v>2001.0</v>
      </c>
      <c r="F73" s="12">
        <v>7.38981792355372E11</v>
      </c>
      <c r="G73" s="12">
        <v>1.0581821399E13</v>
      </c>
      <c r="H73" s="27">
        <v>0.015839509118800065</v>
      </c>
      <c r="I73" s="27">
        <v>0.02185786227980123</v>
      </c>
      <c r="K73" s="16">
        <f t="shared" ref="K73:L73" si="143">log(A73)</f>
        <v>7.905303782</v>
      </c>
      <c r="L73" s="16">
        <f t="shared" si="143"/>
        <v>7.660873485</v>
      </c>
      <c r="M73" s="1" t="s">
        <v>990</v>
      </c>
      <c r="N73" s="1">
        <v>2.0</v>
      </c>
      <c r="O73" s="4">
        <v>2001.0</v>
      </c>
      <c r="P73" s="16">
        <f t="shared" ref="P73:S73" si="144">log(F73)</f>
        <v>11.86863374</v>
      </c>
      <c r="Q73" s="16">
        <f t="shared" si="144"/>
        <v>13.02456043</v>
      </c>
      <c r="R73" s="16">
        <f t="shared" si="144"/>
        <v>-1.800258282</v>
      </c>
      <c r="S73" s="16">
        <f t="shared" si="144"/>
        <v>-1.660392315</v>
      </c>
    </row>
    <row r="74">
      <c r="A74" s="12">
        <v>4.81810587E7</v>
      </c>
      <c r="B74" s="12">
        <v>2.819777375E7</v>
      </c>
      <c r="C74" s="1" t="s">
        <v>991</v>
      </c>
      <c r="D74" s="1">
        <v>3.0</v>
      </c>
      <c r="E74" s="4">
        <v>2001.0</v>
      </c>
      <c r="F74" s="12">
        <v>7.38981792355372E11</v>
      </c>
      <c r="G74" s="12">
        <v>1.0581821399E13</v>
      </c>
      <c r="H74" s="27">
        <v>0.015839509118800065</v>
      </c>
      <c r="I74" s="27">
        <v>0.02185786227980123</v>
      </c>
      <c r="K74" s="16">
        <f t="shared" ref="K74:L74" si="145">log(A74)</f>
        <v>7.682876339</v>
      </c>
      <c r="L74" s="16">
        <f t="shared" si="145"/>
        <v>7.450214822</v>
      </c>
      <c r="M74" s="1" t="s">
        <v>991</v>
      </c>
      <c r="N74" s="1">
        <v>3.0</v>
      </c>
      <c r="O74" s="4">
        <v>2001.0</v>
      </c>
      <c r="P74" s="16">
        <f t="shared" ref="P74:S74" si="146">log(F74)</f>
        <v>11.86863374</v>
      </c>
      <c r="Q74" s="16">
        <f t="shared" si="146"/>
        <v>13.02456043</v>
      </c>
      <c r="R74" s="16">
        <f t="shared" si="146"/>
        <v>-1.800258282</v>
      </c>
      <c r="S74" s="16">
        <f t="shared" si="146"/>
        <v>-1.660392315</v>
      </c>
    </row>
    <row r="75">
      <c r="A75" s="12">
        <v>1.869066792E7</v>
      </c>
      <c r="B75" s="12">
        <v>7744758.14</v>
      </c>
      <c r="C75" s="1" t="s">
        <v>992</v>
      </c>
      <c r="D75" s="1">
        <v>4.0</v>
      </c>
      <c r="E75" s="4">
        <v>2001.0</v>
      </c>
      <c r="F75" s="12">
        <v>7.38981792355372E11</v>
      </c>
      <c r="G75" s="12">
        <v>1.0581821399E13</v>
      </c>
      <c r="H75" s="27">
        <v>0.015839509118800065</v>
      </c>
      <c r="I75" s="27">
        <v>0.02185786227980123</v>
      </c>
      <c r="K75" s="16">
        <f t="shared" ref="K75:L75" si="147">log(A75)</f>
        <v>7.271624821</v>
      </c>
      <c r="L75" s="16">
        <f t="shared" si="147"/>
        <v>6.88900786</v>
      </c>
      <c r="M75" s="1" t="s">
        <v>992</v>
      </c>
      <c r="N75" s="1">
        <v>4.0</v>
      </c>
      <c r="O75" s="4">
        <v>2001.0</v>
      </c>
      <c r="P75" s="16">
        <f t="shared" ref="P75:S75" si="148">log(F75)</f>
        <v>11.86863374</v>
      </c>
      <c r="Q75" s="16">
        <f t="shared" si="148"/>
        <v>13.02456043</v>
      </c>
      <c r="R75" s="16">
        <f t="shared" si="148"/>
        <v>-1.800258282</v>
      </c>
      <c r="S75" s="16">
        <f t="shared" si="148"/>
        <v>-1.660392315</v>
      </c>
    </row>
    <row r="76">
      <c r="A76" s="12">
        <v>7851802.8</v>
      </c>
      <c r="B76" s="12">
        <v>1.142949598E7</v>
      </c>
      <c r="C76" s="4" t="s">
        <v>993</v>
      </c>
      <c r="D76" s="1">
        <v>5.0</v>
      </c>
      <c r="E76" s="4">
        <v>2001.0</v>
      </c>
      <c r="F76" s="12">
        <v>7.38981792355372E11</v>
      </c>
      <c r="G76" s="12">
        <v>1.0581821399E13</v>
      </c>
      <c r="H76" s="27">
        <v>0.015839509118800065</v>
      </c>
      <c r="I76" s="27">
        <v>0.02185786227980123</v>
      </c>
      <c r="K76" s="16">
        <f t="shared" ref="K76:L76" si="149">log(A76)</f>
        <v>6.894969384</v>
      </c>
      <c r="L76" s="16">
        <f t="shared" si="149"/>
        <v>7.058027079</v>
      </c>
      <c r="M76" s="4" t="s">
        <v>993</v>
      </c>
      <c r="N76" s="1">
        <v>5.0</v>
      </c>
      <c r="O76" s="4">
        <v>2001.0</v>
      </c>
      <c r="P76" s="16">
        <f t="shared" ref="P76:S76" si="150">log(F76)</f>
        <v>11.86863374</v>
      </c>
      <c r="Q76" s="16">
        <f t="shared" si="150"/>
        <v>13.02456043</v>
      </c>
      <c r="R76" s="16">
        <f t="shared" si="150"/>
        <v>-1.800258282</v>
      </c>
      <c r="S76" s="16">
        <f t="shared" si="150"/>
        <v>-1.660392315</v>
      </c>
    </row>
    <row r="77">
      <c r="A77" s="12">
        <v>3.345248905E7</v>
      </c>
      <c r="B77" s="12">
        <v>3630683.02</v>
      </c>
      <c r="C77" s="4" t="s">
        <v>994</v>
      </c>
      <c r="D77" s="1">
        <v>6.0</v>
      </c>
      <c r="E77" s="4">
        <v>2001.0</v>
      </c>
      <c r="F77" s="12">
        <v>7.38981792355372E11</v>
      </c>
      <c r="G77" s="12">
        <v>1.0581821399E13</v>
      </c>
      <c r="H77" s="27">
        <v>0.015839509118800065</v>
      </c>
      <c r="I77" s="27">
        <v>0.02185786227980123</v>
      </c>
      <c r="K77" s="16">
        <f t="shared" ref="K77:L77" si="151">log(A77)</f>
        <v>7.524428437</v>
      </c>
      <c r="L77" s="16">
        <f t="shared" si="151"/>
        <v>6.559988334</v>
      </c>
      <c r="M77" s="4" t="s">
        <v>994</v>
      </c>
      <c r="N77" s="1">
        <v>6.0</v>
      </c>
      <c r="O77" s="4">
        <v>2001.0</v>
      </c>
      <c r="P77" s="16">
        <f t="shared" ref="P77:S77" si="152">log(F77)</f>
        <v>11.86863374</v>
      </c>
      <c r="Q77" s="16">
        <f t="shared" si="152"/>
        <v>13.02456043</v>
      </c>
      <c r="R77" s="16">
        <f t="shared" si="152"/>
        <v>-1.800258282</v>
      </c>
      <c r="S77" s="16">
        <f t="shared" si="152"/>
        <v>-1.660392315</v>
      </c>
    </row>
    <row r="78">
      <c r="A78" s="12">
        <v>2.833105733E7</v>
      </c>
      <c r="B78" s="12">
        <v>5.237376666E7</v>
      </c>
      <c r="C78" s="1" t="s">
        <v>995</v>
      </c>
      <c r="D78" s="1">
        <v>7.0</v>
      </c>
      <c r="E78" s="4">
        <v>2001.0</v>
      </c>
      <c r="F78" s="12">
        <v>7.38981792355372E11</v>
      </c>
      <c r="G78" s="12">
        <v>1.0581821399E13</v>
      </c>
      <c r="H78" s="27">
        <v>0.015839509118800065</v>
      </c>
      <c r="I78" s="27">
        <v>0.02185786227980123</v>
      </c>
      <c r="K78" s="16">
        <f t="shared" ref="K78:L78" si="153">log(A78)</f>
        <v>7.452262783</v>
      </c>
      <c r="L78" s="16">
        <f t="shared" si="153"/>
        <v>7.719113809</v>
      </c>
      <c r="M78" s="1" t="s">
        <v>995</v>
      </c>
      <c r="N78" s="1">
        <v>7.0</v>
      </c>
      <c r="O78" s="4">
        <v>2001.0</v>
      </c>
      <c r="P78" s="16">
        <f t="shared" ref="P78:S78" si="154">log(F78)</f>
        <v>11.86863374</v>
      </c>
      <c r="Q78" s="16">
        <f t="shared" si="154"/>
        <v>13.02456043</v>
      </c>
      <c r="R78" s="16">
        <f t="shared" si="154"/>
        <v>-1.800258282</v>
      </c>
      <c r="S78" s="16">
        <f t="shared" si="154"/>
        <v>-1.660392315</v>
      </c>
    </row>
    <row r="79">
      <c r="A79" s="12">
        <v>1.304985532E7</v>
      </c>
      <c r="B79" s="12">
        <v>1.091163193E7</v>
      </c>
      <c r="C79" s="4" t="s">
        <v>996</v>
      </c>
      <c r="D79" s="1">
        <v>8.0</v>
      </c>
      <c r="E79" s="4">
        <v>2001.0</v>
      </c>
      <c r="F79" s="12">
        <v>7.38981792355372E11</v>
      </c>
      <c r="G79" s="12">
        <v>1.0581821399E13</v>
      </c>
      <c r="H79" s="27">
        <v>0.015839509118800065</v>
      </c>
      <c r="I79" s="27">
        <v>0.02185786227980123</v>
      </c>
      <c r="K79" s="16">
        <f t="shared" ref="K79:L79" si="155">log(A79)</f>
        <v>7.115605697</v>
      </c>
      <c r="L79" s="16">
        <f t="shared" si="155"/>
        <v>7.037889708</v>
      </c>
      <c r="M79" s="4" t="s">
        <v>996</v>
      </c>
      <c r="N79" s="1">
        <v>8.0</v>
      </c>
      <c r="O79" s="4">
        <v>2001.0</v>
      </c>
      <c r="P79" s="16">
        <f t="shared" ref="P79:S79" si="156">log(F79)</f>
        <v>11.86863374</v>
      </c>
      <c r="Q79" s="16">
        <f t="shared" si="156"/>
        <v>13.02456043</v>
      </c>
      <c r="R79" s="16">
        <f t="shared" si="156"/>
        <v>-1.800258282</v>
      </c>
      <c r="S79" s="16">
        <f t="shared" si="156"/>
        <v>-1.660392315</v>
      </c>
    </row>
    <row r="80">
      <c r="A80" s="12">
        <v>9194236.43</v>
      </c>
      <c r="B80" s="12">
        <v>9625088.56</v>
      </c>
      <c r="C80" s="1" t="s">
        <v>997</v>
      </c>
      <c r="D80" s="1">
        <v>9.0</v>
      </c>
      <c r="E80" s="4">
        <v>2001.0</v>
      </c>
      <c r="F80" s="12">
        <v>7.38981792355372E11</v>
      </c>
      <c r="G80" s="12">
        <v>1.0581821399E13</v>
      </c>
      <c r="H80" s="27">
        <v>0.015839509118800065</v>
      </c>
      <c r="I80" s="27">
        <v>0.02185786227980123</v>
      </c>
      <c r="K80" s="16">
        <f t="shared" ref="K80:L80" si="157">log(A80)</f>
        <v>6.963515667</v>
      </c>
      <c r="L80" s="16">
        <f t="shared" si="157"/>
        <v>6.983404734</v>
      </c>
      <c r="M80" s="1" t="s">
        <v>997</v>
      </c>
      <c r="N80" s="1">
        <v>9.0</v>
      </c>
      <c r="O80" s="4">
        <v>2001.0</v>
      </c>
      <c r="P80" s="16">
        <f t="shared" ref="P80:S80" si="158">log(F80)</f>
        <v>11.86863374</v>
      </c>
      <c r="Q80" s="16">
        <f t="shared" si="158"/>
        <v>13.02456043</v>
      </c>
      <c r="R80" s="16">
        <f t="shared" si="158"/>
        <v>-1.800258282</v>
      </c>
      <c r="S80" s="16">
        <f t="shared" si="158"/>
        <v>-1.660392315</v>
      </c>
    </row>
    <row r="81">
      <c r="A81" s="12">
        <v>5.789799273E7</v>
      </c>
      <c r="B81" s="12">
        <v>3.473936084E7</v>
      </c>
      <c r="C81" s="4" t="s">
        <v>998</v>
      </c>
      <c r="D81" s="1">
        <v>10.0</v>
      </c>
      <c r="E81" s="4">
        <v>2001.0</v>
      </c>
      <c r="F81" s="12">
        <v>7.38981792355372E11</v>
      </c>
      <c r="G81" s="12">
        <v>1.0581821399E13</v>
      </c>
      <c r="H81" s="27">
        <v>0.015839509118800065</v>
      </c>
      <c r="I81" s="27">
        <v>0.02185786227980123</v>
      </c>
      <c r="K81" s="16">
        <f t="shared" ref="K81:L81" si="159">log(A81)</f>
        <v>7.762663507</v>
      </c>
      <c r="L81" s="16">
        <f t="shared" si="159"/>
        <v>7.540821824</v>
      </c>
      <c r="M81" s="4" t="s">
        <v>998</v>
      </c>
      <c r="N81" s="1">
        <v>10.0</v>
      </c>
      <c r="O81" s="4">
        <v>2001.0</v>
      </c>
      <c r="P81" s="16">
        <f t="shared" ref="P81:S81" si="160">log(F81)</f>
        <v>11.86863374</v>
      </c>
      <c r="Q81" s="16">
        <f t="shared" si="160"/>
        <v>13.02456043</v>
      </c>
      <c r="R81" s="16">
        <f t="shared" si="160"/>
        <v>-1.800258282</v>
      </c>
      <c r="S81" s="16">
        <f t="shared" si="160"/>
        <v>-1.660392315</v>
      </c>
    </row>
    <row r="82">
      <c r="A82" s="12">
        <v>5.197418451E7</v>
      </c>
      <c r="B82" s="12">
        <v>7.336431129E7</v>
      </c>
      <c r="C82" s="1" t="s">
        <v>989</v>
      </c>
      <c r="D82" s="1">
        <v>1.0</v>
      </c>
      <c r="E82" s="4">
        <v>2002.0</v>
      </c>
      <c r="F82" s="12">
        <v>7.606493340980055E11</v>
      </c>
      <c r="G82" s="12">
        <v>1.0936419054E13</v>
      </c>
      <c r="H82" s="27">
        <v>0.015704738728227353</v>
      </c>
      <c r="I82" s="27">
        <v>0.017002909193663044</v>
      </c>
      <c r="K82" s="16">
        <f t="shared" ref="K82:L82" si="161">log(A82)</f>
        <v>7.715787684</v>
      </c>
      <c r="L82" s="16">
        <f t="shared" si="161"/>
        <v>7.865484845</v>
      </c>
      <c r="M82" s="1" t="s">
        <v>989</v>
      </c>
      <c r="N82" s="1">
        <v>1.0</v>
      </c>
      <c r="O82" s="4">
        <v>2002.0</v>
      </c>
      <c r="P82" s="16">
        <f t="shared" ref="P82:S82" si="162">log(F82)</f>
        <v>11.88118449</v>
      </c>
      <c r="Q82" s="16">
        <f t="shared" si="162"/>
        <v>13.03887514</v>
      </c>
      <c r="R82" s="16">
        <f t="shared" si="162"/>
        <v>-1.803969284</v>
      </c>
      <c r="S82" s="16">
        <f t="shared" si="162"/>
        <v>-1.769476765</v>
      </c>
    </row>
    <row r="83">
      <c r="A83" s="12">
        <v>7.785100116E7</v>
      </c>
      <c r="B83" s="12">
        <v>4.790831942E7</v>
      </c>
      <c r="C83" s="1" t="s">
        <v>990</v>
      </c>
      <c r="D83" s="1">
        <v>2.0</v>
      </c>
      <c r="E83" s="4">
        <v>2002.0</v>
      </c>
      <c r="F83" s="12">
        <v>7.606493340980055E11</v>
      </c>
      <c r="G83" s="12">
        <v>1.0936419054E13</v>
      </c>
      <c r="H83" s="27">
        <v>0.015704738728227353</v>
      </c>
      <c r="I83" s="27">
        <v>0.017002909193663044</v>
      </c>
      <c r="K83" s="16">
        <f t="shared" ref="K83:L83" si="163">log(A83)</f>
        <v>7.891264202</v>
      </c>
      <c r="L83" s="16">
        <f t="shared" si="163"/>
        <v>7.680410936</v>
      </c>
      <c r="M83" s="1" t="s">
        <v>990</v>
      </c>
      <c r="N83" s="1">
        <v>2.0</v>
      </c>
      <c r="O83" s="4">
        <v>2002.0</v>
      </c>
      <c r="P83" s="16">
        <f t="shared" ref="P83:S83" si="164">log(F83)</f>
        <v>11.88118449</v>
      </c>
      <c r="Q83" s="16">
        <f t="shared" si="164"/>
        <v>13.03887514</v>
      </c>
      <c r="R83" s="16">
        <f t="shared" si="164"/>
        <v>-1.803969284</v>
      </c>
      <c r="S83" s="16">
        <f t="shared" si="164"/>
        <v>-1.769476765</v>
      </c>
    </row>
    <row r="84">
      <c r="A84" s="12">
        <v>4.697170561E7</v>
      </c>
      <c r="B84" s="12">
        <v>2.708290267E7</v>
      </c>
      <c r="C84" s="1" t="s">
        <v>991</v>
      </c>
      <c r="D84" s="1">
        <v>3.0</v>
      </c>
      <c r="E84" s="4">
        <v>2002.0</v>
      </c>
      <c r="F84" s="12">
        <v>7.606493340980055E11</v>
      </c>
      <c r="G84" s="12">
        <v>1.0936419054E13</v>
      </c>
      <c r="H84" s="27">
        <v>0.015704738728227353</v>
      </c>
      <c r="I84" s="27">
        <v>0.017002909193663044</v>
      </c>
      <c r="K84" s="16">
        <f t="shared" ref="K84:L84" si="165">log(A84)</f>
        <v>7.67183633</v>
      </c>
      <c r="L84" s="16">
        <f t="shared" si="165"/>
        <v>7.432695209</v>
      </c>
      <c r="M84" s="1" t="s">
        <v>991</v>
      </c>
      <c r="N84" s="1">
        <v>3.0</v>
      </c>
      <c r="O84" s="4">
        <v>2002.0</v>
      </c>
      <c r="P84" s="16">
        <f t="shared" ref="P84:S84" si="166">log(F84)</f>
        <v>11.88118449</v>
      </c>
      <c r="Q84" s="16">
        <f t="shared" si="166"/>
        <v>13.03887514</v>
      </c>
      <c r="R84" s="16">
        <f t="shared" si="166"/>
        <v>-1.803969284</v>
      </c>
      <c r="S84" s="16">
        <f t="shared" si="166"/>
        <v>-1.769476765</v>
      </c>
    </row>
    <row r="85">
      <c r="A85" s="12">
        <v>2.047912219E7</v>
      </c>
      <c r="B85" s="12">
        <v>8006474.31</v>
      </c>
      <c r="C85" s="1" t="s">
        <v>992</v>
      </c>
      <c r="D85" s="1">
        <v>4.0</v>
      </c>
      <c r="E85" s="4">
        <v>2002.0</v>
      </c>
      <c r="F85" s="12">
        <v>7.606493340980055E11</v>
      </c>
      <c r="G85" s="12">
        <v>1.0936419054E13</v>
      </c>
      <c r="H85" s="27">
        <v>0.015704738728227353</v>
      </c>
      <c r="I85" s="27">
        <v>0.017002909193663044</v>
      </c>
      <c r="K85" s="16">
        <f t="shared" ref="K85:L85" si="167">log(A85)</f>
        <v>7.311311337</v>
      </c>
      <c r="L85" s="16">
        <f t="shared" si="167"/>
        <v>6.903441314</v>
      </c>
      <c r="M85" s="1" t="s">
        <v>992</v>
      </c>
      <c r="N85" s="1">
        <v>4.0</v>
      </c>
      <c r="O85" s="4">
        <v>2002.0</v>
      </c>
      <c r="P85" s="16">
        <f t="shared" ref="P85:S85" si="168">log(F85)</f>
        <v>11.88118449</v>
      </c>
      <c r="Q85" s="16">
        <f t="shared" si="168"/>
        <v>13.03887514</v>
      </c>
      <c r="R85" s="16">
        <f t="shared" si="168"/>
        <v>-1.803969284</v>
      </c>
      <c r="S85" s="16">
        <f t="shared" si="168"/>
        <v>-1.769476765</v>
      </c>
    </row>
    <row r="86">
      <c r="A86" s="12">
        <v>8180879.91</v>
      </c>
      <c r="B86" s="12">
        <v>1.169394337E7</v>
      </c>
      <c r="C86" s="4" t="s">
        <v>993</v>
      </c>
      <c r="D86" s="1">
        <v>5.0</v>
      </c>
      <c r="E86" s="4">
        <v>2002.0</v>
      </c>
      <c r="F86" s="12">
        <v>7.606493340980055E11</v>
      </c>
      <c r="G86" s="12">
        <v>1.0936419054E13</v>
      </c>
      <c r="H86" s="27">
        <v>0.015704738728227353</v>
      </c>
      <c r="I86" s="27">
        <v>0.017002909193663044</v>
      </c>
      <c r="K86" s="16">
        <f t="shared" ref="K86:L86" si="169">log(A86)</f>
        <v>6.912800018</v>
      </c>
      <c r="L86" s="16">
        <f t="shared" si="169"/>
        <v>7.067960986</v>
      </c>
      <c r="M86" s="4" t="s">
        <v>993</v>
      </c>
      <c r="N86" s="1">
        <v>5.0</v>
      </c>
      <c r="O86" s="4">
        <v>2002.0</v>
      </c>
      <c r="P86" s="16">
        <f t="shared" ref="P86:S86" si="170">log(F86)</f>
        <v>11.88118449</v>
      </c>
      <c r="Q86" s="16">
        <f t="shared" si="170"/>
        <v>13.03887514</v>
      </c>
      <c r="R86" s="16">
        <f t="shared" si="170"/>
        <v>-1.803969284</v>
      </c>
      <c r="S86" s="16">
        <f t="shared" si="170"/>
        <v>-1.769476765</v>
      </c>
    </row>
    <row r="87">
      <c r="A87" s="12">
        <v>2.886125415E7</v>
      </c>
      <c r="B87" s="12">
        <v>2665475.85</v>
      </c>
      <c r="C87" s="4" t="s">
        <v>994</v>
      </c>
      <c r="D87" s="1">
        <v>6.0</v>
      </c>
      <c r="E87" s="4">
        <v>2002.0</v>
      </c>
      <c r="F87" s="12">
        <v>7.606493340980055E11</v>
      </c>
      <c r="G87" s="12">
        <v>1.0936419054E13</v>
      </c>
      <c r="H87" s="27">
        <v>0.015704738728227353</v>
      </c>
      <c r="I87" s="27">
        <v>0.017002909193663044</v>
      </c>
      <c r="K87" s="16">
        <f t="shared" ref="K87:L87" si="171">log(A87)</f>
        <v>7.460315199</v>
      </c>
      <c r="L87" s="16">
        <f t="shared" si="171"/>
        <v>6.425774752</v>
      </c>
      <c r="M87" s="4" t="s">
        <v>994</v>
      </c>
      <c r="N87" s="1">
        <v>6.0</v>
      </c>
      <c r="O87" s="4">
        <v>2002.0</v>
      </c>
      <c r="P87" s="16">
        <f t="shared" ref="P87:S87" si="172">log(F87)</f>
        <v>11.88118449</v>
      </c>
      <c r="Q87" s="16">
        <f t="shared" si="172"/>
        <v>13.03887514</v>
      </c>
      <c r="R87" s="16">
        <f t="shared" si="172"/>
        <v>-1.803969284</v>
      </c>
      <c r="S87" s="16">
        <f t="shared" si="172"/>
        <v>-1.769476765</v>
      </c>
    </row>
    <row r="88">
      <c r="A88" s="12">
        <v>2.543926001E7</v>
      </c>
      <c r="B88" s="12">
        <v>4.800799622E7</v>
      </c>
      <c r="C88" s="1" t="s">
        <v>995</v>
      </c>
      <c r="D88" s="1">
        <v>7.0</v>
      </c>
      <c r="E88" s="4">
        <v>2002.0</v>
      </c>
      <c r="F88" s="12">
        <v>7.606493340980055E11</v>
      </c>
      <c r="G88" s="12">
        <v>1.0936419054E13</v>
      </c>
      <c r="H88" s="27">
        <v>0.015704738728227353</v>
      </c>
      <c r="I88" s="27">
        <v>0.017002909193663044</v>
      </c>
      <c r="K88" s="16">
        <f t="shared" ref="K88:L88" si="173">log(A88)</f>
        <v>7.405504474</v>
      </c>
      <c r="L88" s="16">
        <f t="shared" si="173"/>
        <v>7.68131358</v>
      </c>
      <c r="M88" s="1" t="s">
        <v>995</v>
      </c>
      <c r="N88" s="1">
        <v>7.0</v>
      </c>
      <c r="O88" s="4">
        <v>2002.0</v>
      </c>
      <c r="P88" s="16">
        <f t="shared" ref="P88:S88" si="174">log(F88)</f>
        <v>11.88118449</v>
      </c>
      <c r="Q88" s="16">
        <f t="shared" si="174"/>
        <v>13.03887514</v>
      </c>
      <c r="R88" s="16">
        <f t="shared" si="174"/>
        <v>-1.803969284</v>
      </c>
      <c r="S88" s="16">
        <f t="shared" si="174"/>
        <v>-1.769476765</v>
      </c>
    </row>
    <row r="89">
      <c r="A89" s="12">
        <v>1.382369571E7</v>
      </c>
      <c r="B89" s="12">
        <v>1.106791574E7</v>
      </c>
      <c r="C89" s="4" t="s">
        <v>996</v>
      </c>
      <c r="D89" s="1">
        <v>8.0</v>
      </c>
      <c r="E89" s="4">
        <v>2002.0</v>
      </c>
      <c r="F89" s="12">
        <v>7.606493340980055E11</v>
      </c>
      <c r="G89" s="12">
        <v>1.0936419054E13</v>
      </c>
      <c r="H89" s="27">
        <v>0.015704738728227353</v>
      </c>
      <c r="I89" s="27">
        <v>0.017002909193663044</v>
      </c>
      <c r="K89" s="16">
        <f t="shared" ref="K89:L89" si="175">log(A89)</f>
        <v>7.140624165</v>
      </c>
      <c r="L89" s="16">
        <f t="shared" si="175"/>
        <v>7.044065844</v>
      </c>
      <c r="M89" s="4" t="s">
        <v>996</v>
      </c>
      <c r="N89" s="1">
        <v>8.0</v>
      </c>
      <c r="O89" s="4">
        <v>2002.0</v>
      </c>
      <c r="P89" s="16">
        <f t="shared" ref="P89:S89" si="176">log(F89)</f>
        <v>11.88118449</v>
      </c>
      <c r="Q89" s="16">
        <f t="shared" si="176"/>
        <v>13.03887514</v>
      </c>
      <c r="R89" s="16">
        <f t="shared" si="176"/>
        <v>-1.803969284</v>
      </c>
      <c r="S89" s="16">
        <f t="shared" si="176"/>
        <v>-1.769476765</v>
      </c>
    </row>
    <row r="90">
      <c r="A90" s="12">
        <v>9565225.5</v>
      </c>
      <c r="B90" s="12">
        <v>9985939.3</v>
      </c>
      <c r="C90" s="1" t="s">
        <v>997</v>
      </c>
      <c r="D90" s="1">
        <v>9.0</v>
      </c>
      <c r="E90" s="4">
        <v>2002.0</v>
      </c>
      <c r="F90" s="12">
        <v>7.606493340980055E11</v>
      </c>
      <c r="G90" s="12">
        <v>1.0936419054E13</v>
      </c>
      <c r="H90" s="27">
        <v>0.015704738728227353</v>
      </c>
      <c r="I90" s="27">
        <v>0.017002909193663044</v>
      </c>
      <c r="K90" s="16">
        <f t="shared" ref="K90:L90" si="177">log(A90)</f>
        <v>6.980695213</v>
      </c>
      <c r="L90" s="16">
        <f t="shared" si="177"/>
        <v>6.999388922</v>
      </c>
      <c r="M90" s="1" t="s">
        <v>997</v>
      </c>
      <c r="N90" s="1">
        <v>9.0</v>
      </c>
      <c r="O90" s="4">
        <v>2002.0</v>
      </c>
      <c r="P90" s="16">
        <f t="shared" ref="P90:S90" si="178">log(F90)</f>
        <v>11.88118449</v>
      </c>
      <c r="Q90" s="16">
        <f t="shared" si="178"/>
        <v>13.03887514</v>
      </c>
      <c r="R90" s="16">
        <f t="shared" si="178"/>
        <v>-1.803969284</v>
      </c>
      <c r="S90" s="16">
        <f t="shared" si="178"/>
        <v>-1.769476765</v>
      </c>
    </row>
    <row r="91">
      <c r="A91" s="12">
        <v>5.872422767E7</v>
      </c>
      <c r="B91" s="12">
        <v>3.744740091E7</v>
      </c>
      <c r="C91" s="4" t="s">
        <v>998</v>
      </c>
      <c r="D91" s="1">
        <v>10.0</v>
      </c>
      <c r="E91" s="4">
        <v>2002.0</v>
      </c>
      <c r="F91" s="12">
        <v>7.606493340980055E11</v>
      </c>
      <c r="G91" s="12">
        <v>1.0936419054E13</v>
      </c>
      <c r="H91" s="27">
        <v>0.015704738728227353</v>
      </c>
      <c r="I91" s="27">
        <v>0.017002909193663044</v>
      </c>
      <c r="K91" s="16">
        <f t="shared" ref="K91:L91" si="179">log(A91)</f>
        <v>7.768817314</v>
      </c>
      <c r="L91" s="16">
        <f t="shared" si="179"/>
        <v>7.57342168</v>
      </c>
      <c r="M91" s="4" t="s">
        <v>998</v>
      </c>
      <c r="N91" s="1">
        <v>10.0</v>
      </c>
      <c r="O91" s="4">
        <v>2002.0</v>
      </c>
      <c r="P91" s="16">
        <f t="shared" ref="P91:S91" si="180">log(F91)</f>
        <v>11.88118449</v>
      </c>
      <c r="Q91" s="16">
        <f t="shared" si="180"/>
        <v>13.03887514</v>
      </c>
      <c r="R91" s="16">
        <f t="shared" si="180"/>
        <v>-1.803969284</v>
      </c>
      <c r="S91" s="16">
        <f t="shared" si="180"/>
        <v>-1.769476765</v>
      </c>
    </row>
    <row r="92">
      <c r="A92" s="12">
        <v>5.318880416E7</v>
      </c>
      <c r="B92" s="12">
        <v>7.599253308E7</v>
      </c>
      <c r="C92" s="1" t="s">
        <v>989</v>
      </c>
      <c r="D92" s="1">
        <v>1.0</v>
      </c>
      <c r="E92" s="4">
        <v>2003.0</v>
      </c>
      <c r="F92" s="12">
        <v>8.95540646634787E11</v>
      </c>
      <c r="G92" s="12">
        <v>1.1458243878E13</v>
      </c>
      <c r="H92" s="27">
        <v>0.013635182481751823</v>
      </c>
      <c r="I92" s="27">
        <v>0.06420500148604481</v>
      </c>
      <c r="K92" s="16">
        <f t="shared" ref="K92:L92" si="181">log(A92)</f>
        <v>7.725820226</v>
      </c>
      <c r="L92" s="16">
        <f t="shared" si="181"/>
        <v>7.880770921</v>
      </c>
      <c r="M92" s="1" t="s">
        <v>989</v>
      </c>
      <c r="N92" s="1">
        <v>1.0</v>
      </c>
      <c r="O92" s="4">
        <v>2003.0</v>
      </c>
      <c r="P92" s="16">
        <f t="shared" ref="P92:S92" si="182">log(F92)</f>
        <v>11.9520853</v>
      </c>
      <c r="Q92" s="16">
        <f t="shared" si="182"/>
        <v>13.05911806</v>
      </c>
      <c r="R92" s="16">
        <f t="shared" si="182"/>
        <v>-1.865339045</v>
      </c>
      <c r="S92" s="16">
        <f t="shared" si="182"/>
        <v>-1.19243114</v>
      </c>
    </row>
    <row r="93">
      <c r="A93" s="12">
        <v>8.670266375E7</v>
      </c>
      <c r="B93" s="12">
        <v>5.177213719E7</v>
      </c>
      <c r="C93" s="1" t="s">
        <v>990</v>
      </c>
      <c r="D93" s="1">
        <v>2.0</v>
      </c>
      <c r="E93" s="4">
        <v>2003.0</v>
      </c>
      <c r="F93" s="12">
        <v>8.95540646634787E11</v>
      </c>
      <c r="G93" s="12">
        <v>1.1458243878E13</v>
      </c>
      <c r="H93" s="27">
        <v>0.013635182481751823</v>
      </c>
      <c r="I93" s="27">
        <v>0.06420500148604481</v>
      </c>
      <c r="K93" s="16">
        <f t="shared" ref="K93:L93" si="183">log(A93)</f>
        <v>7.93803244</v>
      </c>
      <c r="L93" s="16">
        <f t="shared" si="183"/>
        <v>7.714096093</v>
      </c>
      <c r="M93" s="1" t="s">
        <v>990</v>
      </c>
      <c r="N93" s="1">
        <v>2.0</v>
      </c>
      <c r="O93" s="4">
        <v>2003.0</v>
      </c>
      <c r="P93" s="16">
        <f t="shared" ref="P93:S93" si="184">log(F93)</f>
        <v>11.9520853</v>
      </c>
      <c r="Q93" s="16">
        <f t="shared" si="184"/>
        <v>13.05911806</v>
      </c>
      <c r="R93" s="16">
        <f t="shared" si="184"/>
        <v>-1.865339045</v>
      </c>
      <c r="S93" s="16">
        <f t="shared" si="184"/>
        <v>-1.19243114</v>
      </c>
    </row>
    <row r="94">
      <c r="A94" s="12">
        <v>4.84117652E7</v>
      </c>
      <c r="B94" s="12">
        <v>2.897271327E7</v>
      </c>
      <c r="C94" s="1" t="s">
        <v>991</v>
      </c>
      <c r="D94" s="1">
        <v>3.0</v>
      </c>
      <c r="E94" s="4">
        <v>2003.0</v>
      </c>
      <c r="F94" s="12">
        <v>8.95540646634787E11</v>
      </c>
      <c r="G94" s="12">
        <v>1.1458243878E13</v>
      </c>
      <c r="H94" s="27">
        <v>0.013635182481751823</v>
      </c>
      <c r="I94" s="27">
        <v>0.06420500148604481</v>
      </c>
      <c r="K94" s="16">
        <f t="shared" ref="K94:L94" si="185">log(A94)</f>
        <v>7.684950918</v>
      </c>
      <c r="L94" s="16">
        <f t="shared" si="185"/>
        <v>7.461989168</v>
      </c>
      <c r="M94" s="1" t="s">
        <v>991</v>
      </c>
      <c r="N94" s="1">
        <v>3.0</v>
      </c>
      <c r="O94" s="4">
        <v>2003.0</v>
      </c>
      <c r="P94" s="16">
        <f t="shared" ref="P94:S94" si="186">log(F94)</f>
        <v>11.9520853</v>
      </c>
      <c r="Q94" s="16">
        <f t="shared" si="186"/>
        <v>13.05911806</v>
      </c>
      <c r="R94" s="16">
        <f t="shared" si="186"/>
        <v>-1.865339045</v>
      </c>
      <c r="S94" s="16">
        <f t="shared" si="186"/>
        <v>-1.19243114</v>
      </c>
    </row>
    <row r="95">
      <c r="A95" s="12">
        <v>2.29587619E7</v>
      </c>
      <c r="B95" s="12">
        <v>8606455.78</v>
      </c>
      <c r="C95" s="1" t="s">
        <v>992</v>
      </c>
      <c r="D95" s="1">
        <v>4.0</v>
      </c>
      <c r="E95" s="4">
        <v>2003.0</v>
      </c>
      <c r="F95" s="12">
        <v>8.95540646634787E11</v>
      </c>
      <c r="G95" s="12">
        <v>1.1458243878E13</v>
      </c>
      <c r="H95" s="27">
        <v>0.013635182481751823</v>
      </c>
      <c r="I95" s="27">
        <v>0.06420500148604481</v>
      </c>
      <c r="K95" s="16">
        <f t="shared" ref="K95:L95" si="187">log(A95)</f>
        <v>7.360948464</v>
      </c>
      <c r="L95" s="16">
        <f t="shared" si="187"/>
        <v>6.934824342</v>
      </c>
      <c r="M95" s="1" t="s">
        <v>992</v>
      </c>
      <c r="N95" s="1">
        <v>4.0</v>
      </c>
      <c r="O95" s="4">
        <v>2003.0</v>
      </c>
      <c r="P95" s="16">
        <f t="shared" ref="P95:S95" si="188">log(F95)</f>
        <v>11.9520853</v>
      </c>
      <c r="Q95" s="16">
        <f t="shared" si="188"/>
        <v>13.05911806</v>
      </c>
      <c r="R95" s="16">
        <f t="shared" si="188"/>
        <v>-1.865339045</v>
      </c>
      <c r="S95" s="16">
        <f t="shared" si="188"/>
        <v>-1.19243114</v>
      </c>
    </row>
    <row r="96">
      <c r="A96" s="12">
        <v>9035984.8</v>
      </c>
      <c r="B96" s="12">
        <v>1.27910893E7</v>
      </c>
      <c r="C96" s="4" t="s">
        <v>993</v>
      </c>
      <c r="D96" s="1">
        <v>5.0</v>
      </c>
      <c r="E96" s="4">
        <v>2003.0</v>
      </c>
      <c r="F96" s="12">
        <v>8.95540646634787E11</v>
      </c>
      <c r="G96" s="12">
        <v>1.1458243878E13</v>
      </c>
      <c r="H96" s="27">
        <v>0.013635182481751823</v>
      </c>
      <c r="I96" s="27">
        <v>0.06420500148604481</v>
      </c>
      <c r="K96" s="16">
        <f t="shared" ref="K96:L96" si="189">log(A96)</f>
        <v>6.955975492</v>
      </c>
      <c r="L96" s="16">
        <f t="shared" si="189"/>
        <v>7.106907531</v>
      </c>
      <c r="M96" s="4" t="s">
        <v>993</v>
      </c>
      <c r="N96" s="1">
        <v>5.0</v>
      </c>
      <c r="O96" s="4">
        <v>2003.0</v>
      </c>
      <c r="P96" s="16">
        <f t="shared" ref="P96:S96" si="190">log(F96)</f>
        <v>11.9520853</v>
      </c>
      <c r="Q96" s="16">
        <f t="shared" si="190"/>
        <v>13.05911806</v>
      </c>
      <c r="R96" s="16">
        <f t="shared" si="190"/>
        <v>-1.865339045</v>
      </c>
      <c r="S96" s="16">
        <f t="shared" si="190"/>
        <v>-1.19243114</v>
      </c>
    </row>
    <row r="97">
      <c r="A97" s="12">
        <v>3.978169334E7</v>
      </c>
      <c r="B97" s="12">
        <v>4216858.63</v>
      </c>
      <c r="C97" s="4" t="s">
        <v>994</v>
      </c>
      <c r="D97" s="1">
        <v>6.0</v>
      </c>
      <c r="E97" s="4">
        <v>2003.0</v>
      </c>
      <c r="F97" s="12">
        <v>8.95540646634787E11</v>
      </c>
      <c r="G97" s="12">
        <v>1.1458243878E13</v>
      </c>
      <c r="H97" s="27">
        <v>0.013635182481751823</v>
      </c>
      <c r="I97" s="27">
        <v>0.06420500148604481</v>
      </c>
      <c r="K97" s="16">
        <f t="shared" ref="K97:L97" si="191">log(A97)</f>
        <v>7.599683265</v>
      </c>
      <c r="L97" s="16">
        <f t="shared" si="191"/>
        <v>6.624989042</v>
      </c>
      <c r="M97" s="4" t="s">
        <v>994</v>
      </c>
      <c r="N97" s="1">
        <v>6.0</v>
      </c>
      <c r="O97" s="4">
        <v>2003.0</v>
      </c>
      <c r="P97" s="16">
        <f t="shared" ref="P97:S97" si="192">log(F97)</f>
        <v>11.9520853</v>
      </c>
      <c r="Q97" s="16">
        <f t="shared" si="192"/>
        <v>13.05911806</v>
      </c>
      <c r="R97" s="16">
        <f t="shared" si="192"/>
        <v>-1.865339045</v>
      </c>
      <c r="S97" s="16">
        <f t="shared" si="192"/>
        <v>-1.19243114</v>
      </c>
    </row>
    <row r="98">
      <c r="A98" s="12">
        <v>2.466126853E7</v>
      </c>
      <c r="B98" s="12">
        <v>4.928187099E7</v>
      </c>
      <c r="C98" s="1" t="s">
        <v>995</v>
      </c>
      <c r="D98" s="1">
        <v>7.0</v>
      </c>
      <c r="E98" s="4">
        <v>2003.0</v>
      </c>
      <c r="F98" s="12">
        <v>8.95540646634787E11</v>
      </c>
      <c r="G98" s="12">
        <v>1.1458243878E13</v>
      </c>
      <c r="H98" s="27">
        <v>0.013635182481751823</v>
      </c>
      <c r="I98" s="27">
        <v>0.06420500148604481</v>
      </c>
      <c r="K98" s="16">
        <f t="shared" ref="K98:L98" si="193">log(A98)</f>
        <v>7.392015412</v>
      </c>
      <c r="L98" s="16">
        <f t="shared" si="193"/>
        <v>7.692687187</v>
      </c>
      <c r="M98" s="1" t="s">
        <v>995</v>
      </c>
      <c r="N98" s="1">
        <v>7.0</v>
      </c>
      <c r="O98" s="4">
        <v>2003.0</v>
      </c>
      <c r="P98" s="16">
        <f t="shared" ref="P98:S98" si="194">log(F98)</f>
        <v>11.9520853</v>
      </c>
      <c r="Q98" s="16">
        <f t="shared" si="194"/>
        <v>13.05911806</v>
      </c>
      <c r="R98" s="16">
        <f t="shared" si="194"/>
        <v>-1.865339045</v>
      </c>
      <c r="S98" s="16">
        <f t="shared" si="194"/>
        <v>-1.19243114</v>
      </c>
    </row>
    <row r="99">
      <c r="A99" s="12">
        <v>1.411566168E7</v>
      </c>
      <c r="B99" s="12">
        <v>1.132873123E7</v>
      </c>
      <c r="C99" s="4" t="s">
        <v>996</v>
      </c>
      <c r="D99" s="1">
        <v>8.0</v>
      </c>
      <c r="E99" s="4">
        <v>2003.0</v>
      </c>
      <c r="F99" s="12">
        <v>8.95540646634787E11</v>
      </c>
      <c r="G99" s="12">
        <v>1.1458243878E13</v>
      </c>
      <c r="H99" s="27">
        <v>0.013635182481751823</v>
      </c>
      <c r="I99" s="27">
        <v>0.06420500148604481</v>
      </c>
      <c r="K99" s="16">
        <f t="shared" ref="K99:L99" si="195">log(A99)</f>
        <v>7.149701241</v>
      </c>
      <c r="L99" s="16">
        <f t="shared" si="195"/>
        <v>7.054181273</v>
      </c>
      <c r="M99" s="4" t="s">
        <v>996</v>
      </c>
      <c r="N99" s="1">
        <v>8.0</v>
      </c>
      <c r="O99" s="4">
        <v>2003.0</v>
      </c>
      <c r="P99" s="16">
        <f t="shared" ref="P99:S99" si="196">log(F99)</f>
        <v>11.9520853</v>
      </c>
      <c r="Q99" s="16">
        <f t="shared" si="196"/>
        <v>13.05911806</v>
      </c>
      <c r="R99" s="16">
        <f t="shared" si="196"/>
        <v>-1.865339045</v>
      </c>
      <c r="S99" s="16">
        <f t="shared" si="196"/>
        <v>-1.19243114</v>
      </c>
    </row>
    <row r="100">
      <c r="A100" s="12">
        <v>1.042717105E7</v>
      </c>
      <c r="B100" s="12">
        <v>1.05075466E7</v>
      </c>
      <c r="C100" s="1" t="s">
        <v>997</v>
      </c>
      <c r="D100" s="1">
        <v>9.0</v>
      </c>
      <c r="E100" s="4">
        <v>2003.0</v>
      </c>
      <c r="F100" s="12">
        <v>8.95540646634787E11</v>
      </c>
      <c r="G100" s="12">
        <v>1.1458243878E13</v>
      </c>
      <c r="H100" s="27">
        <v>0.013635182481751823</v>
      </c>
      <c r="I100" s="27">
        <v>0.06420500148604481</v>
      </c>
      <c r="K100" s="16">
        <f t="shared" ref="K100:L100" si="197">log(A100)</f>
        <v>7.018166498</v>
      </c>
      <c r="L100" s="16">
        <f t="shared" si="197"/>
        <v>7.021501325</v>
      </c>
      <c r="M100" s="1" t="s">
        <v>997</v>
      </c>
      <c r="N100" s="1">
        <v>9.0</v>
      </c>
      <c r="O100" s="4">
        <v>2003.0</v>
      </c>
      <c r="P100" s="16">
        <f t="shared" ref="P100:S100" si="198">log(F100)</f>
        <v>11.9520853</v>
      </c>
      <c r="Q100" s="16">
        <f t="shared" si="198"/>
        <v>13.05911806</v>
      </c>
      <c r="R100" s="16">
        <f t="shared" si="198"/>
        <v>-1.865339045</v>
      </c>
      <c r="S100" s="16">
        <f t="shared" si="198"/>
        <v>-1.19243114</v>
      </c>
    </row>
    <row r="101">
      <c r="A101" s="12">
        <v>6.02443836E7</v>
      </c>
      <c r="B101" s="12">
        <v>3.94205421E7</v>
      </c>
      <c r="C101" s="4" t="s">
        <v>998</v>
      </c>
      <c r="D101" s="1">
        <v>10.0</v>
      </c>
      <c r="E101" s="4">
        <v>2003.0</v>
      </c>
      <c r="F101" s="12">
        <v>8.95540646634787E11</v>
      </c>
      <c r="G101" s="12">
        <v>1.1458243878E13</v>
      </c>
      <c r="H101" s="27">
        <v>0.013635182481751823</v>
      </c>
      <c r="I101" s="27">
        <v>0.06420500148604481</v>
      </c>
      <c r="K101" s="16">
        <f t="shared" ref="K101:L101" si="199">log(A101)</f>
        <v>7.779916565</v>
      </c>
      <c r="L101" s="16">
        <f t="shared" si="199"/>
        <v>7.595722592</v>
      </c>
      <c r="M101" s="4" t="s">
        <v>998</v>
      </c>
      <c r="N101" s="1">
        <v>10.0</v>
      </c>
      <c r="O101" s="4">
        <v>2003.0</v>
      </c>
      <c r="P101" s="16">
        <f t="shared" ref="P101:S101" si="200">log(F101)</f>
        <v>11.9520853</v>
      </c>
      <c r="Q101" s="16">
        <f t="shared" si="200"/>
        <v>13.05911806</v>
      </c>
      <c r="R101" s="16">
        <f t="shared" si="200"/>
        <v>-1.865339045</v>
      </c>
      <c r="S101" s="16">
        <f t="shared" si="200"/>
        <v>-1.19243114</v>
      </c>
    </row>
    <row r="102">
      <c r="A102" s="12">
        <v>5.638470168E7</v>
      </c>
      <c r="B102" s="12">
        <v>8.232793271E7</v>
      </c>
      <c r="C102" s="1" t="s">
        <v>989</v>
      </c>
      <c r="D102" s="1">
        <v>1.0</v>
      </c>
      <c r="E102" s="4">
        <v>2004.0</v>
      </c>
      <c r="F102" s="12">
        <v>1.0266902382782476E12</v>
      </c>
      <c r="G102" s="12">
        <v>1.2213729147E13</v>
      </c>
      <c r="H102" s="27">
        <v>0.012433620511187196</v>
      </c>
      <c r="I102" s="27">
        <v>0.04697598826733543</v>
      </c>
      <c r="K102" s="16">
        <f t="shared" ref="K102:L102" si="201">log(A102)</f>
        <v>7.751161287</v>
      </c>
      <c r="L102" s="16">
        <f t="shared" si="201"/>
        <v>7.91554721</v>
      </c>
      <c r="M102" s="1" t="s">
        <v>989</v>
      </c>
      <c r="N102" s="1">
        <v>1.0</v>
      </c>
      <c r="O102" s="4">
        <v>2004.0</v>
      </c>
      <c r="P102" s="16">
        <f t="shared" ref="P102:S102" si="202">log(F102)</f>
        <v>12.01143943</v>
      </c>
      <c r="Q102" s="16">
        <f t="shared" si="202"/>
        <v>13.08684828</v>
      </c>
      <c r="R102" s="16">
        <f t="shared" si="202"/>
        <v>-1.905402392</v>
      </c>
      <c r="S102" s="16">
        <f t="shared" si="202"/>
        <v>-1.328124075</v>
      </c>
    </row>
    <row r="103">
      <c r="A103" s="12">
        <v>1.0052848055E8</v>
      </c>
      <c r="B103" s="12">
        <v>5.624383875E7</v>
      </c>
      <c r="C103" s="1" t="s">
        <v>990</v>
      </c>
      <c r="D103" s="1">
        <v>2.0</v>
      </c>
      <c r="E103" s="4">
        <v>2004.0</v>
      </c>
      <c r="F103" s="12">
        <v>1.0266902382782476E12</v>
      </c>
      <c r="G103" s="12">
        <v>1.2213729147E13</v>
      </c>
      <c r="H103" s="27">
        <v>0.012433620511187196</v>
      </c>
      <c r="I103" s="27">
        <v>0.04697598826733543</v>
      </c>
      <c r="K103" s="16">
        <f t="shared" ref="K103:L103" si="203">log(A103)</f>
        <v>8.002289118</v>
      </c>
      <c r="L103" s="16">
        <f t="shared" si="203"/>
        <v>7.750074954</v>
      </c>
      <c r="M103" s="1" t="s">
        <v>990</v>
      </c>
      <c r="N103" s="1">
        <v>2.0</v>
      </c>
      <c r="O103" s="4">
        <v>2004.0</v>
      </c>
      <c r="P103" s="16">
        <f t="shared" ref="P103:S103" si="204">log(F103)</f>
        <v>12.01143943</v>
      </c>
      <c r="Q103" s="16">
        <f t="shared" si="204"/>
        <v>13.08684828</v>
      </c>
      <c r="R103" s="16">
        <f t="shared" si="204"/>
        <v>-1.905402392</v>
      </c>
      <c r="S103" s="16">
        <f t="shared" si="204"/>
        <v>-1.328124075</v>
      </c>
    </row>
    <row r="104">
      <c r="A104" s="12">
        <v>6.012195998E7</v>
      </c>
      <c r="B104" s="12">
        <v>3.332781319E7</v>
      </c>
      <c r="C104" s="1" t="s">
        <v>991</v>
      </c>
      <c r="D104" s="1">
        <v>3.0</v>
      </c>
      <c r="E104" s="4">
        <v>2004.0</v>
      </c>
      <c r="F104" s="12">
        <v>1.0266902382782476E12</v>
      </c>
      <c r="G104" s="12">
        <v>1.2213729147E13</v>
      </c>
      <c r="H104" s="27">
        <v>0.012433620511187196</v>
      </c>
      <c r="I104" s="27">
        <v>0.04697598826733543</v>
      </c>
      <c r="K104" s="16">
        <f t="shared" ref="K104:L104" si="205">log(A104)</f>
        <v>7.77903313</v>
      </c>
      <c r="L104" s="16">
        <f t="shared" si="205"/>
        <v>7.522806818</v>
      </c>
      <c r="M104" s="1" t="s">
        <v>991</v>
      </c>
      <c r="N104" s="1">
        <v>3.0</v>
      </c>
      <c r="O104" s="4">
        <v>2004.0</v>
      </c>
      <c r="P104" s="16">
        <f t="shared" ref="P104:S104" si="206">log(F104)</f>
        <v>12.01143943</v>
      </c>
      <c r="Q104" s="16">
        <f t="shared" si="206"/>
        <v>13.08684828</v>
      </c>
      <c r="R104" s="16">
        <f t="shared" si="206"/>
        <v>-1.905402392</v>
      </c>
      <c r="S104" s="16">
        <f t="shared" si="206"/>
        <v>-1.328124075</v>
      </c>
    </row>
    <row r="105">
      <c r="A105" s="12">
        <v>2.899914664E7</v>
      </c>
      <c r="B105" s="12">
        <v>9654222.43</v>
      </c>
      <c r="C105" s="1" t="s">
        <v>992</v>
      </c>
      <c r="D105" s="1">
        <v>4.0</v>
      </c>
      <c r="E105" s="4">
        <v>2004.0</v>
      </c>
      <c r="F105" s="12">
        <v>1.0266902382782476E12</v>
      </c>
      <c r="G105" s="12">
        <v>1.2213729147E13</v>
      </c>
      <c r="H105" s="27">
        <v>0.012433620511187196</v>
      </c>
      <c r="I105" s="27">
        <v>0.04697598826733543</v>
      </c>
      <c r="K105" s="16">
        <f t="shared" ref="K105:L105" si="207">log(A105)</f>
        <v>7.462385218</v>
      </c>
      <c r="L105" s="16">
        <f t="shared" si="207"/>
        <v>6.984717301</v>
      </c>
      <c r="M105" s="1" t="s">
        <v>992</v>
      </c>
      <c r="N105" s="1">
        <v>4.0</v>
      </c>
      <c r="O105" s="4">
        <v>2004.0</v>
      </c>
      <c r="P105" s="16">
        <f t="shared" ref="P105:S105" si="208">log(F105)</f>
        <v>12.01143943</v>
      </c>
      <c r="Q105" s="16">
        <f t="shared" si="208"/>
        <v>13.08684828</v>
      </c>
      <c r="R105" s="16">
        <f t="shared" si="208"/>
        <v>-1.905402392</v>
      </c>
      <c r="S105" s="16">
        <f t="shared" si="208"/>
        <v>-1.328124075</v>
      </c>
    </row>
    <row r="106">
      <c r="A106" s="12">
        <v>1.131524636E7</v>
      </c>
      <c r="B106" s="12">
        <v>1.423054914E7</v>
      </c>
      <c r="C106" s="4" t="s">
        <v>993</v>
      </c>
      <c r="D106" s="1">
        <v>5.0</v>
      </c>
      <c r="E106" s="4">
        <v>2004.0</v>
      </c>
      <c r="F106" s="12">
        <v>1.0266902382782476E12</v>
      </c>
      <c r="G106" s="12">
        <v>1.2213729147E13</v>
      </c>
      <c r="H106" s="27">
        <v>0.012433620511187196</v>
      </c>
      <c r="I106" s="27">
        <v>0.04697598826733543</v>
      </c>
      <c r="K106" s="16">
        <f t="shared" ref="K106:L106" si="209">log(A106)</f>
        <v>7.053664014</v>
      </c>
      <c r="L106" s="16">
        <f t="shared" si="209"/>
        <v>7.153221659</v>
      </c>
      <c r="M106" s="4" t="s">
        <v>993</v>
      </c>
      <c r="N106" s="1">
        <v>5.0</v>
      </c>
      <c r="O106" s="4">
        <v>2004.0</v>
      </c>
      <c r="P106" s="16">
        <f t="shared" ref="P106:S106" si="210">log(F106)</f>
        <v>12.01143943</v>
      </c>
      <c r="Q106" s="16">
        <f t="shared" si="210"/>
        <v>13.08684828</v>
      </c>
      <c r="R106" s="16">
        <f t="shared" si="210"/>
        <v>-1.905402392</v>
      </c>
      <c r="S106" s="16">
        <f t="shared" si="210"/>
        <v>-1.328124075</v>
      </c>
    </row>
    <row r="107">
      <c r="A107" s="12">
        <v>5.052584588E7</v>
      </c>
      <c r="B107" s="12">
        <v>5654124.26</v>
      </c>
      <c r="C107" s="4" t="s">
        <v>994</v>
      </c>
      <c r="D107" s="1">
        <v>6.0</v>
      </c>
      <c r="E107" s="4">
        <v>2004.0</v>
      </c>
      <c r="F107" s="12">
        <v>1.0266902382782476E12</v>
      </c>
      <c r="G107" s="12">
        <v>1.2213729147E13</v>
      </c>
      <c r="H107" s="27">
        <v>0.012433620511187196</v>
      </c>
      <c r="I107" s="27">
        <v>0.04697598826733543</v>
      </c>
      <c r="K107" s="16">
        <f t="shared" ref="K107:L107" si="211">log(A107)</f>
        <v>7.703513593</v>
      </c>
      <c r="L107" s="16">
        <f t="shared" si="211"/>
        <v>6.752365349</v>
      </c>
      <c r="M107" s="4" t="s">
        <v>994</v>
      </c>
      <c r="N107" s="1">
        <v>6.0</v>
      </c>
      <c r="O107" s="4">
        <v>2004.0</v>
      </c>
      <c r="P107" s="16">
        <f t="shared" ref="P107:S107" si="212">log(F107)</f>
        <v>12.01143943</v>
      </c>
      <c r="Q107" s="16">
        <f t="shared" si="212"/>
        <v>13.08684828</v>
      </c>
      <c r="R107" s="16">
        <f t="shared" si="212"/>
        <v>-1.905402392</v>
      </c>
      <c r="S107" s="16">
        <f t="shared" si="212"/>
        <v>-1.328124075</v>
      </c>
    </row>
    <row r="108">
      <c r="A108" s="12">
        <v>2.778594926E7</v>
      </c>
      <c r="B108" s="12">
        <v>5.354543189E7</v>
      </c>
      <c r="C108" s="1" t="s">
        <v>995</v>
      </c>
      <c r="D108" s="1">
        <v>7.0</v>
      </c>
      <c r="E108" s="4">
        <v>2004.0</v>
      </c>
      <c r="F108" s="12">
        <v>1.0266902382782476E12</v>
      </c>
      <c r="G108" s="12">
        <v>1.2213729147E13</v>
      </c>
      <c r="H108" s="27">
        <v>0.012433620511187196</v>
      </c>
      <c r="I108" s="27">
        <v>0.04697598826733543</v>
      </c>
      <c r="K108" s="16">
        <f t="shared" ref="K108:L108" si="213">log(A108)</f>
        <v>7.443825238</v>
      </c>
      <c r="L108" s="16">
        <f t="shared" si="213"/>
        <v>7.728722426</v>
      </c>
      <c r="M108" s="1" t="s">
        <v>995</v>
      </c>
      <c r="N108" s="1">
        <v>7.0</v>
      </c>
      <c r="O108" s="4">
        <v>2004.0</v>
      </c>
      <c r="P108" s="16">
        <f t="shared" ref="P108:S108" si="214">log(F108)</f>
        <v>12.01143943</v>
      </c>
      <c r="Q108" s="16">
        <f t="shared" si="214"/>
        <v>13.08684828</v>
      </c>
      <c r="R108" s="16">
        <f t="shared" si="214"/>
        <v>-1.905402392</v>
      </c>
      <c r="S108" s="16">
        <f t="shared" si="214"/>
        <v>-1.328124075</v>
      </c>
    </row>
    <row r="109">
      <c r="A109" s="12">
        <v>1.825407019E7</v>
      </c>
      <c r="B109" s="12">
        <v>1.393832737E7</v>
      </c>
      <c r="C109" s="4" t="s">
        <v>996</v>
      </c>
      <c r="D109" s="1">
        <v>8.0</v>
      </c>
      <c r="E109" s="4">
        <v>2004.0</v>
      </c>
      <c r="F109" s="12">
        <v>1.0266902382782476E12</v>
      </c>
      <c r="G109" s="12">
        <v>1.2213729147E13</v>
      </c>
      <c r="H109" s="27">
        <v>0.012433620511187196</v>
      </c>
      <c r="I109" s="27">
        <v>0.04697598826733543</v>
      </c>
      <c r="K109" s="16">
        <f t="shared" ref="K109:L109" si="215">log(A109)</f>
        <v>7.261359716</v>
      </c>
      <c r="L109" s="16">
        <f t="shared" si="215"/>
        <v>7.144210661</v>
      </c>
      <c r="M109" s="4" t="s">
        <v>996</v>
      </c>
      <c r="N109" s="1">
        <v>8.0</v>
      </c>
      <c r="O109" s="4">
        <v>2004.0</v>
      </c>
      <c r="P109" s="16">
        <f t="shared" ref="P109:S109" si="216">log(F109)</f>
        <v>12.01143943</v>
      </c>
      <c r="Q109" s="16">
        <f t="shared" si="216"/>
        <v>13.08684828</v>
      </c>
      <c r="R109" s="16">
        <f t="shared" si="216"/>
        <v>-1.905402392</v>
      </c>
      <c r="S109" s="16">
        <f t="shared" si="216"/>
        <v>-1.328124075</v>
      </c>
    </row>
    <row r="110">
      <c r="A110" s="12">
        <v>1.196297179E7</v>
      </c>
      <c r="B110" s="12">
        <v>1.177208754E7</v>
      </c>
      <c r="C110" s="1" t="s">
        <v>997</v>
      </c>
      <c r="D110" s="1">
        <v>9.0</v>
      </c>
      <c r="E110" s="4">
        <v>2004.0</v>
      </c>
      <c r="F110" s="12">
        <v>1.0266902382782476E12</v>
      </c>
      <c r="G110" s="12">
        <v>1.2213729147E13</v>
      </c>
      <c r="H110" s="27">
        <v>0.012433620511187196</v>
      </c>
      <c r="I110" s="27">
        <v>0.04697598826733543</v>
      </c>
      <c r="K110" s="16">
        <f t="shared" ref="K110:L110" si="217">log(A110)</f>
        <v>7.077839079</v>
      </c>
      <c r="L110" s="16">
        <f t="shared" si="217"/>
        <v>7.070853483</v>
      </c>
      <c r="M110" s="1" t="s">
        <v>997</v>
      </c>
      <c r="N110" s="1">
        <v>9.0</v>
      </c>
      <c r="O110" s="4">
        <v>2004.0</v>
      </c>
      <c r="P110" s="16">
        <f t="shared" ref="P110:S110" si="218">log(F110)</f>
        <v>12.01143943</v>
      </c>
      <c r="Q110" s="16">
        <f t="shared" si="218"/>
        <v>13.08684828</v>
      </c>
      <c r="R110" s="16">
        <f t="shared" si="218"/>
        <v>-1.905402392</v>
      </c>
      <c r="S110" s="16">
        <f t="shared" si="218"/>
        <v>-1.328124075</v>
      </c>
    </row>
    <row r="111">
      <c r="A111" s="12">
        <v>6.559939763E7</v>
      </c>
      <c r="B111" s="12">
        <v>4.081930101E7</v>
      </c>
      <c r="C111" s="4" t="s">
        <v>998</v>
      </c>
      <c r="D111" s="1">
        <v>10.0</v>
      </c>
      <c r="E111" s="4">
        <v>2004.0</v>
      </c>
      <c r="F111" s="12">
        <v>1.0266902382782476E12</v>
      </c>
      <c r="G111" s="12">
        <v>1.2213729147E13</v>
      </c>
      <c r="H111" s="27">
        <v>0.012433620511187196</v>
      </c>
      <c r="I111" s="27">
        <v>0.04697598826733543</v>
      </c>
      <c r="K111" s="16">
        <f t="shared" ref="K111:L111" si="219">log(A111)</f>
        <v>7.816899851</v>
      </c>
      <c r="L111" s="16">
        <f t="shared" si="219"/>
        <v>7.610865564</v>
      </c>
      <c r="M111" s="4" t="s">
        <v>998</v>
      </c>
      <c r="N111" s="1">
        <v>10.0</v>
      </c>
      <c r="O111" s="4">
        <v>2004.0</v>
      </c>
      <c r="P111" s="16">
        <f t="shared" ref="P111:S111" si="220">log(F111)</f>
        <v>12.01143943</v>
      </c>
      <c r="Q111" s="16">
        <f t="shared" si="220"/>
        <v>13.08684828</v>
      </c>
      <c r="R111" s="16">
        <f t="shared" si="220"/>
        <v>-1.905402392</v>
      </c>
      <c r="S111" s="16">
        <f t="shared" si="220"/>
        <v>-1.328124075</v>
      </c>
    </row>
    <row r="112">
      <c r="A112" s="12">
        <v>6.18919604E7</v>
      </c>
      <c r="B112" s="12">
        <v>8.948086693E7</v>
      </c>
      <c r="C112" s="1" t="s">
        <v>989</v>
      </c>
      <c r="D112" s="1">
        <v>1.0</v>
      </c>
      <c r="E112" s="4">
        <v>2005.0</v>
      </c>
      <c r="F112" s="12">
        <v>1.1731085987786763E12</v>
      </c>
      <c r="G112" s="12">
        <v>1.303664023E13</v>
      </c>
      <c r="H112" s="27">
        <v>0.011324187894367843</v>
      </c>
      <c r="I112" s="27">
        <v>0.025909941545987355</v>
      </c>
      <c r="K112" s="16">
        <f t="shared" ref="K112:L112" si="221">log(A112)</f>
        <v>7.791634239</v>
      </c>
      <c r="L112" s="16">
        <f t="shared" si="221"/>
        <v>7.951730183</v>
      </c>
      <c r="M112" s="1" t="s">
        <v>989</v>
      </c>
      <c r="N112" s="1">
        <v>1.0</v>
      </c>
      <c r="O112" s="4">
        <v>2005.0</v>
      </c>
      <c r="P112" s="16">
        <f t="shared" ref="P112:S112" si="222">log(F112)</f>
        <v>12.06933822</v>
      </c>
      <c r="Q112" s="16">
        <f t="shared" si="222"/>
        <v>13.11516568</v>
      </c>
      <c r="R112" s="16">
        <f t="shared" si="222"/>
        <v>-1.945992933</v>
      </c>
      <c r="S112" s="16">
        <f t="shared" si="222"/>
        <v>-1.586533567</v>
      </c>
    </row>
    <row r="113">
      <c r="A113" s="12">
        <v>1.1508973152E8</v>
      </c>
      <c r="B113" s="12">
        <v>6.416260252E7</v>
      </c>
      <c r="C113" s="1" t="s">
        <v>990</v>
      </c>
      <c r="D113" s="1">
        <v>2.0</v>
      </c>
      <c r="E113" s="4">
        <v>2005.0</v>
      </c>
      <c r="F113" s="12">
        <v>1.1731085987786763E12</v>
      </c>
      <c r="G113" s="12">
        <v>1.303664023E13</v>
      </c>
      <c r="H113" s="27">
        <v>0.011324187894367843</v>
      </c>
      <c r="I113" s="27">
        <v>0.025909941545987355</v>
      </c>
      <c r="K113" s="16">
        <f t="shared" ref="K113:L113" si="223">log(A113)</f>
        <v>8.061036577</v>
      </c>
      <c r="L113" s="16">
        <f t="shared" si="223"/>
        <v>7.807281971</v>
      </c>
      <c r="M113" s="1" t="s">
        <v>990</v>
      </c>
      <c r="N113" s="1">
        <v>2.0</v>
      </c>
      <c r="O113" s="4">
        <v>2005.0</v>
      </c>
      <c r="P113" s="16">
        <f t="shared" ref="P113:S113" si="224">log(F113)</f>
        <v>12.06933822</v>
      </c>
      <c r="Q113" s="16">
        <f t="shared" si="224"/>
        <v>13.11516568</v>
      </c>
      <c r="R113" s="16">
        <f t="shared" si="224"/>
        <v>-1.945992933</v>
      </c>
      <c r="S113" s="16">
        <f t="shared" si="224"/>
        <v>-1.586533567</v>
      </c>
    </row>
    <row r="114">
      <c r="A114" s="12">
        <v>6.671179899E7</v>
      </c>
      <c r="B114" s="12">
        <v>3.758548182E7</v>
      </c>
      <c r="C114" s="1" t="s">
        <v>991</v>
      </c>
      <c r="D114" s="1">
        <v>3.0</v>
      </c>
      <c r="E114" s="4">
        <v>2005.0</v>
      </c>
      <c r="F114" s="12">
        <v>1.1731085987786763E12</v>
      </c>
      <c r="G114" s="12">
        <v>1.303664023E13</v>
      </c>
      <c r="H114" s="27">
        <v>0.011324187894367843</v>
      </c>
      <c r="I114" s="27">
        <v>0.025909941545987355</v>
      </c>
      <c r="K114" s="16">
        <f t="shared" ref="K114:L114" si="225">log(A114)</f>
        <v>7.824202652</v>
      </c>
      <c r="L114" s="16">
        <f t="shared" si="225"/>
        <v>7.575020122</v>
      </c>
      <c r="M114" s="1" t="s">
        <v>991</v>
      </c>
      <c r="N114" s="1">
        <v>3.0</v>
      </c>
      <c r="O114" s="4">
        <v>2005.0</v>
      </c>
      <c r="P114" s="16">
        <f t="shared" ref="P114:S114" si="226">log(F114)</f>
        <v>12.06933822</v>
      </c>
      <c r="Q114" s="16">
        <f t="shared" si="226"/>
        <v>13.11516568</v>
      </c>
      <c r="R114" s="16">
        <f t="shared" si="226"/>
        <v>-1.945992933</v>
      </c>
      <c r="S114" s="16">
        <f t="shared" si="226"/>
        <v>-1.586533567</v>
      </c>
    </row>
    <row r="115">
      <c r="A115" s="12">
        <v>3.589447623E7</v>
      </c>
      <c r="B115" s="12">
        <v>1.100880292E7</v>
      </c>
      <c r="C115" s="1" t="s">
        <v>992</v>
      </c>
      <c r="D115" s="1">
        <v>4.0</v>
      </c>
      <c r="E115" s="4">
        <v>2005.0</v>
      </c>
      <c r="F115" s="12">
        <v>1.1731085987786763E12</v>
      </c>
      <c r="G115" s="12">
        <v>1.303664023E13</v>
      </c>
      <c r="H115" s="27">
        <v>0.011324187894367843</v>
      </c>
      <c r="I115" s="27">
        <v>0.025909941545987355</v>
      </c>
      <c r="K115" s="16">
        <f t="shared" ref="K115:L115" si="227">log(A115)</f>
        <v>7.555027621</v>
      </c>
      <c r="L115" s="16">
        <f t="shared" si="227"/>
        <v>7.041740097</v>
      </c>
      <c r="M115" s="1" t="s">
        <v>992</v>
      </c>
      <c r="N115" s="1">
        <v>4.0</v>
      </c>
      <c r="O115" s="4">
        <v>2005.0</v>
      </c>
      <c r="P115" s="16">
        <f t="shared" ref="P115:S115" si="228">log(F115)</f>
        <v>12.06933822</v>
      </c>
      <c r="Q115" s="16">
        <f t="shared" si="228"/>
        <v>13.11516568</v>
      </c>
      <c r="R115" s="16">
        <f t="shared" si="228"/>
        <v>-1.945992933</v>
      </c>
      <c r="S115" s="16">
        <f t="shared" si="228"/>
        <v>-1.586533567</v>
      </c>
    </row>
    <row r="116">
      <c r="A116" s="12">
        <v>1.337695423E7</v>
      </c>
      <c r="B116" s="12">
        <v>1.577614332E7</v>
      </c>
      <c r="C116" s="4" t="s">
        <v>993</v>
      </c>
      <c r="D116" s="1">
        <v>5.0</v>
      </c>
      <c r="E116" s="4">
        <v>2005.0</v>
      </c>
      <c r="F116" s="12">
        <v>1.1731085987786763E12</v>
      </c>
      <c r="G116" s="12">
        <v>1.303664023E13</v>
      </c>
      <c r="H116" s="27">
        <v>0.011324187894367843</v>
      </c>
      <c r="I116" s="27">
        <v>0.025909941545987355</v>
      </c>
      <c r="K116" s="16">
        <f t="shared" ref="K116:L116" si="229">log(A116)</f>
        <v>7.126357241</v>
      </c>
      <c r="L116" s="16">
        <f t="shared" si="229"/>
        <v>7.198000843</v>
      </c>
      <c r="M116" s="4" t="s">
        <v>993</v>
      </c>
      <c r="N116" s="1">
        <v>5.0</v>
      </c>
      <c r="O116" s="4">
        <v>2005.0</v>
      </c>
      <c r="P116" s="16">
        <f t="shared" ref="P116:S116" si="230">log(F116)</f>
        <v>12.06933822</v>
      </c>
      <c r="Q116" s="16">
        <f t="shared" si="230"/>
        <v>13.11516568</v>
      </c>
      <c r="R116" s="16">
        <f t="shared" si="230"/>
        <v>-1.945992933</v>
      </c>
      <c r="S116" s="16">
        <f t="shared" si="230"/>
        <v>-1.586533567</v>
      </c>
    </row>
    <row r="117">
      <c r="A117" s="12">
        <v>6.979571533E7</v>
      </c>
      <c r="B117" s="12">
        <v>8306611.4</v>
      </c>
      <c r="C117" s="4" t="s">
        <v>994</v>
      </c>
      <c r="D117" s="1">
        <v>6.0</v>
      </c>
      <c r="E117" s="4">
        <v>2005.0</v>
      </c>
      <c r="F117" s="12">
        <v>1.1731085987786763E12</v>
      </c>
      <c r="G117" s="12">
        <v>1.303664023E13</v>
      </c>
      <c r="H117" s="27">
        <v>0.011324187894367843</v>
      </c>
      <c r="I117" s="27">
        <v>0.025909941545987355</v>
      </c>
      <c r="K117" s="16">
        <f t="shared" ref="K117:L117" si="231">log(A117)</f>
        <v>7.843828763</v>
      </c>
      <c r="L117" s="16">
        <f t="shared" si="231"/>
        <v>6.919423894</v>
      </c>
      <c r="M117" s="4" t="s">
        <v>994</v>
      </c>
      <c r="N117" s="1">
        <v>6.0</v>
      </c>
      <c r="O117" s="4">
        <v>2005.0</v>
      </c>
      <c r="P117" s="16">
        <f t="shared" ref="P117:S117" si="232">log(F117)</f>
        <v>12.06933822</v>
      </c>
      <c r="Q117" s="16">
        <f t="shared" si="232"/>
        <v>13.11516568</v>
      </c>
      <c r="R117" s="16">
        <f t="shared" si="232"/>
        <v>-1.945992933</v>
      </c>
      <c r="S117" s="16">
        <f t="shared" si="232"/>
        <v>-1.586533567</v>
      </c>
    </row>
    <row r="118">
      <c r="A118" s="12">
        <v>3.046713046E7</v>
      </c>
      <c r="B118" s="12">
        <v>5.942909906E7</v>
      </c>
      <c r="C118" s="1" t="s">
        <v>995</v>
      </c>
      <c r="D118" s="1">
        <v>7.0</v>
      </c>
      <c r="E118" s="4">
        <v>2005.0</v>
      </c>
      <c r="F118" s="12">
        <v>1.1731085987786763E12</v>
      </c>
      <c r="G118" s="12">
        <v>1.303664023E13</v>
      </c>
      <c r="H118" s="27">
        <v>0.011324187894367843</v>
      </c>
      <c r="I118" s="27">
        <v>0.025909941545987355</v>
      </c>
      <c r="K118" s="16">
        <f t="shared" ref="K118:L118" si="233">log(A118)</f>
        <v>7.483831552</v>
      </c>
      <c r="L118" s="16">
        <f t="shared" si="233"/>
        <v>7.773999146</v>
      </c>
      <c r="M118" s="1" t="s">
        <v>995</v>
      </c>
      <c r="N118" s="1">
        <v>7.0</v>
      </c>
      <c r="O118" s="4">
        <v>2005.0</v>
      </c>
      <c r="P118" s="16">
        <f t="shared" ref="P118:S118" si="234">log(F118)</f>
        <v>12.06933822</v>
      </c>
      <c r="Q118" s="16">
        <f t="shared" si="234"/>
        <v>13.11516568</v>
      </c>
      <c r="R118" s="16">
        <f t="shared" si="234"/>
        <v>-1.945992933</v>
      </c>
      <c r="S118" s="16">
        <f t="shared" si="234"/>
        <v>-1.586533567</v>
      </c>
    </row>
    <row r="119">
      <c r="A119" s="12">
        <v>2.10000189E7</v>
      </c>
      <c r="B119" s="12">
        <v>1.621810381E7</v>
      </c>
      <c r="C119" s="4" t="s">
        <v>996</v>
      </c>
      <c r="D119" s="1">
        <v>8.0</v>
      </c>
      <c r="E119" s="4">
        <v>2005.0</v>
      </c>
      <c r="F119" s="12">
        <v>1.1731085987786763E12</v>
      </c>
      <c r="G119" s="12">
        <v>1.303664023E13</v>
      </c>
      <c r="H119" s="27">
        <v>0.011324187894367843</v>
      </c>
      <c r="I119" s="27">
        <v>0.025909941545987355</v>
      </c>
      <c r="K119" s="16">
        <f t="shared" ref="K119:L119" si="235">log(A119)</f>
        <v>7.322219686</v>
      </c>
      <c r="L119" s="16">
        <f t="shared" si="235"/>
        <v>7.210000076</v>
      </c>
      <c r="M119" s="4" t="s">
        <v>996</v>
      </c>
      <c r="N119" s="1">
        <v>8.0</v>
      </c>
      <c r="O119" s="4">
        <v>2005.0</v>
      </c>
      <c r="P119" s="16">
        <f t="shared" ref="P119:S119" si="236">log(F119)</f>
        <v>12.06933822</v>
      </c>
      <c r="Q119" s="16">
        <f t="shared" si="236"/>
        <v>13.11516568</v>
      </c>
      <c r="R119" s="16">
        <f t="shared" si="236"/>
        <v>-1.945992933</v>
      </c>
      <c r="S119" s="16">
        <f t="shared" si="236"/>
        <v>-1.586533567</v>
      </c>
    </row>
    <row r="120">
      <c r="A120" s="12">
        <v>1.36737326E7</v>
      </c>
      <c r="B120" s="12">
        <v>1.326938855E7</v>
      </c>
      <c r="C120" s="1" t="s">
        <v>997</v>
      </c>
      <c r="D120" s="1">
        <v>9.0</v>
      </c>
      <c r="E120" s="4">
        <v>2005.0</v>
      </c>
      <c r="F120" s="12">
        <v>1.1731085987786763E12</v>
      </c>
      <c r="G120" s="12">
        <v>1.303664023E13</v>
      </c>
      <c r="H120" s="27">
        <v>0.011324187894367843</v>
      </c>
      <c r="I120" s="27">
        <v>0.025909941545987355</v>
      </c>
      <c r="K120" s="16">
        <f t="shared" ref="K120:L120" si="237">log(A120)</f>
        <v>7.135887083</v>
      </c>
      <c r="L120" s="16">
        <f t="shared" si="237"/>
        <v>7.122850911</v>
      </c>
      <c r="M120" s="1" t="s">
        <v>997</v>
      </c>
      <c r="N120" s="1">
        <v>9.0</v>
      </c>
      <c r="O120" s="4">
        <v>2005.0</v>
      </c>
      <c r="P120" s="16">
        <f t="shared" ref="P120:S120" si="238">log(F120)</f>
        <v>12.06933822</v>
      </c>
      <c r="Q120" s="16">
        <f t="shared" si="238"/>
        <v>13.11516568</v>
      </c>
      <c r="R120" s="16">
        <f t="shared" si="238"/>
        <v>-1.945992933</v>
      </c>
      <c r="S120" s="16">
        <f t="shared" si="238"/>
        <v>-1.586533567</v>
      </c>
    </row>
    <row r="121">
      <c r="A121" s="12">
        <v>6.88065846E7</v>
      </c>
      <c r="B121" s="12">
        <v>4.448362536E7</v>
      </c>
      <c r="C121" s="4" t="s">
        <v>998</v>
      </c>
      <c r="D121" s="1">
        <v>10.0</v>
      </c>
      <c r="E121" s="4">
        <v>2005.0</v>
      </c>
      <c r="F121" s="12">
        <v>1.1731085987786763E12</v>
      </c>
      <c r="G121" s="12">
        <v>1.303664023E13</v>
      </c>
      <c r="H121" s="27">
        <v>0.011324187894367843</v>
      </c>
      <c r="I121" s="27">
        <v>0.025909941545987355</v>
      </c>
      <c r="K121" s="16">
        <f t="shared" ref="K121:L121" si="239">log(A121)</f>
        <v>7.837630001</v>
      </c>
      <c r="L121" s="16">
        <f t="shared" si="239"/>
        <v>7.648200174</v>
      </c>
      <c r="M121" s="4" t="s">
        <v>998</v>
      </c>
      <c r="N121" s="1">
        <v>10.0</v>
      </c>
      <c r="O121" s="4">
        <v>2005.0</v>
      </c>
      <c r="P121" s="16">
        <f t="shared" ref="P121:S121" si="240">log(F121)</f>
        <v>12.06933822</v>
      </c>
      <c r="Q121" s="16">
        <f t="shared" si="240"/>
        <v>13.11516568</v>
      </c>
      <c r="R121" s="16">
        <f t="shared" si="240"/>
        <v>-1.945992933</v>
      </c>
      <c r="S121" s="16">
        <f t="shared" si="240"/>
        <v>-1.586533567</v>
      </c>
    </row>
    <row r="122">
      <c r="A122" s="12">
        <v>6.072570238E7</v>
      </c>
      <c r="B122" s="12">
        <v>9.819499891E7</v>
      </c>
      <c r="C122" s="1" t="s">
        <v>989</v>
      </c>
      <c r="D122" s="1">
        <v>1.0</v>
      </c>
      <c r="E122" s="4">
        <v>2006.0</v>
      </c>
      <c r="F122" s="12">
        <v>1.3192648095909731E12</v>
      </c>
      <c r="G122" s="12">
        <v>1.3814611414E13</v>
      </c>
      <c r="H122" s="27">
        <v>0.010395707957843286</v>
      </c>
      <c r="I122" s="27">
        <v>0.025909941545987355</v>
      </c>
      <c r="K122" s="16">
        <f t="shared" ref="K122:L122" si="241">log(A122)</f>
        <v>7.783372547</v>
      </c>
      <c r="L122" s="16">
        <f t="shared" si="241"/>
        <v>7.99208937</v>
      </c>
      <c r="M122" s="1" t="s">
        <v>989</v>
      </c>
      <c r="N122" s="1">
        <v>1.0</v>
      </c>
      <c r="O122" s="4">
        <v>2006.0</v>
      </c>
      <c r="P122" s="16">
        <f t="shared" ref="P122:S122" si="242">log(F122)</f>
        <v>12.12033198</v>
      </c>
      <c r="Q122" s="16">
        <f t="shared" si="242"/>
        <v>13.14033867</v>
      </c>
      <c r="R122" s="16">
        <f t="shared" si="242"/>
        <v>-1.983145929</v>
      </c>
      <c r="S122" s="16">
        <f t="shared" si="242"/>
        <v>-1.586533567</v>
      </c>
    </row>
    <row r="123">
      <c r="A123" s="12">
        <v>1.1321577048E8</v>
      </c>
      <c r="B123" s="12">
        <v>7.015388858E7</v>
      </c>
      <c r="C123" s="1" t="s">
        <v>990</v>
      </c>
      <c r="D123" s="1">
        <v>2.0</v>
      </c>
      <c r="E123" s="4">
        <v>2006.0</v>
      </c>
      <c r="F123" s="12">
        <v>1.3192648095909731E12</v>
      </c>
      <c r="G123" s="12">
        <v>1.3814611414E13</v>
      </c>
      <c r="H123" s="27">
        <v>0.010395707957843286</v>
      </c>
      <c r="I123" s="27">
        <v>0.025909941545987355</v>
      </c>
      <c r="K123" s="16">
        <f t="shared" ref="K123:L123" si="243">log(A123)</f>
        <v>8.053906926</v>
      </c>
      <c r="L123" s="16">
        <f t="shared" si="243"/>
        <v>7.846051749</v>
      </c>
      <c r="M123" s="1" t="s">
        <v>990</v>
      </c>
      <c r="N123" s="1">
        <v>2.0</v>
      </c>
      <c r="O123" s="4">
        <v>2006.0</v>
      </c>
      <c r="P123" s="16">
        <f t="shared" ref="P123:S123" si="244">log(F123)</f>
        <v>12.12033198</v>
      </c>
      <c r="Q123" s="16">
        <f t="shared" si="244"/>
        <v>13.14033867</v>
      </c>
      <c r="R123" s="16">
        <f t="shared" si="244"/>
        <v>-1.983145929</v>
      </c>
      <c r="S123" s="16">
        <f t="shared" si="244"/>
        <v>-1.586533567</v>
      </c>
    </row>
    <row r="124">
      <c r="A124" s="12">
        <v>7.252870881E7</v>
      </c>
      <c r="B124" s="12">
        <v>4.246811938E7</v>
      </c>
      <c r="C124" s="1" t="s">
        <v>991</v>
      </c>
      <c r="D124" s="1">
        <v>3.0</v>
      </c>
      <c r="E124" s="4">
        <v>2006.0</v>
      </c>
      <c r="F124" s="12">
        <v>1.3192648095909731E12</v>
      </c>
      <c r="G124" s="12">
        <v>1.3814611414E13</v>
      </c>
      <c r="H124" s="27">
        <v>0.010395707957843286</v>
      </c>
      <c r="I124" s="27">
        <v>0.025909941545987355</v>
      </c>
      <c r="K124" s="16">
        <f t="shared" ref="K124:L124" si="245">log(A124)</f>
        <v>7.860509946</v>
      </c>
      <c r="L124" s="16">
        <f t="shared" si="245"/>
        <v>7.62806303</v>
      </c>
      <c r="M124" s="1" t="s">
        <v>991</v>
      </c>
      <c r="N124" s="1">
        <v>3.0</v>
      </c>
      <c r="O124" s="4">
        <v>2006.0</v>
      </c>
      <c r="P124" s="16">
        <f t="shared" ref="P124:S124" si="246">log(F124)</f>
        <v>12.12033198</v>
      </c>
      <c r="Q124" s="16">
        <f t="shared" si="246"/>
        <v>13.14033867</v>
      </c>
      <c r="R124" s="16">
        <f t="shared" si="246"/>
        <v>-1.983145929</v>
      </c>
      <c r="S124" s="16">
        <f t="shared" si="246"/>
        <v>-1.586533567</v>
      </c>
    </row>
    <row r="125">
      <c r="A125" s="12">
        <v>4.628772689E7</v>
      </c>
      <c r="B125" s="12">
        <v>1.333564982E7</v>
      </c>
      <c r="C125" s="1" t="s">
        <v>992</v>
      </c>
      <c r="D125" s="1">
        <v>4.0</v>
      </c>
      <c r="E125" s="4">
        <v>2006.0</v>
      </c>
      <c r="F125" s="12">
        <v>1.3192648095909731E12</v>
      </c>
      <c r="G125" s="12">
        <v>1.3814611414E13</v>
      </c>
      <c r="H125" s="27">
        <v>0.010395707957843286</v>
      </c>
      <c r="I125" s="27">
        <v>0.025909941545987355</v>
      </c>
      <c r="K125" s="16">
        <f t="shared" ref="K125:L125" si="247">log(A125)</f>
        <v>7.665465854</v>
      </c>
      <c r="L125" s="16">
        <f t="shared" si="247"/>
        <v>7.125014183</v>
      </c>
      <c r="M125" s="1" t="s">
        <v>992</v>
      </c>
      <c r="N125" s="1">
        <v>4.0</v>
      </c>
      <c r="O125" s="4">
        <v>2006.0</v>
      </c>
      <c r="P125" s="16">
        <f t="shared" ref="P125:S125" si="248">log(F125)</f>
        <v>12.12033198</v>
      </c>
      <c r="Q125" s="16">
        <f t="shared" si="248"/>
        <v>13.14033867</v>
      </c>
      <c r="R125" s="16">
        <f t="shared" si="248"/>
        <v>-1.983145929</v>
      </c>
      <c r="S125" s="16">
        <f t="shared" si="248"/>
        <v>-1.586533567</v>
      </c>
    </row>
    <row r="126">
      <c r="A126" s="12">
        <v>1.532151347E7</v>
      </c>
      <c r="B126" s="12">
        <v>1.725715778E7</v>
      </c>
      <c r="C126" s="4" t="s">
        <v>993</v>
      </c>
      <c r="D126" s="1">
        <v>5.0</v>
      </c>
      <c r="E126" s="4">
        <v>2006.0</v>
      </c>
      <c r="F126" s="12">
        <v>1.3192648095909731E12</v>
      </c>
      <c r="G126" s="12">
        <v>1.3814611414E13</v>
      </c>
      <c r="H126" s="27">
        <v>0.010395707957843286</v>
      </c>
      <c r="I126" s="27">
        <v>0.025909941545987355</v>
      </c>
      <c r="K126" s="16">
        <f t="shared" ref="K126:L126" si="249">log(A126)</f>
        <v>7.185301667</v>
      </c>
      <c r="L126" s="16">
        <f t="shared" si="249"/>
        <v>7.23696927</v>
      </c>
      <c r="M126" s="4" t="s">
        <v>993</v>
      </c>
      <c r="N126" s="1">
        <v>5.0</v>
      </c>
      <c r="O126" s="4">
        <v>2006.0</v>
      </c>
      <c r="P126" s="16">
        <f t="shared" ref="P126:S126" si="250">log(F126)</f>
        <v>12.12033198</v>
      </c>
      <c r="Q126" s="16">
        <f t="shared" si="250"/>
        <v>13.14033867</v>
      </c>
      <c r="R126" s="16">
        <f t="shared" si="250"/>
        <v>-1.983145929</v>
      </c>
      <c r="S126" s="16">
        <f t="shared" si="250"/>
        <v>-1.586533567</v>
      </c>
    </row>
    <row r="127">
      <c r="A127" s="12">
        <v>7.442158488E7</v>
      </c>
      <c r="B127" s="12">
        <v>8517171.4</v>
      </c>
      <c r="C127" s="4" t="s">
        <v>994</v>
      </c>
      <c r="D127" s="1">
        <v>6.0</v>
      </c>
      <c r="E127" s="4">
        <v>2006.0</v>
      </c>
      <c r="F127" s="12">
        <v>1.3192648095909731E12</v>
      </c>
      <c r="G127" s="12">
        <v>1.3814611414E13</v>
      </c>
      <c r="H127" s="27">
        <v>0.010395707957843286</v>
      </c>
      <c r="I127" s="27">
        <v>0.025909941545987355</v>
      </c>
      <c r="K127" s="16">
        <f t="shared" ref="K127:L127" si="251">log(A127)</f>
        <v>7.871698915</v>
      </c>
      <c r="L127" s="16">
        <f t="shared" si="251"/>
        <v>6.930295387</v>
      </c>
      <c r="M127" s="4" t="s">
        <v>994</v>
      </c>
      <c r="N127" s="1">
        <v>6.0</v>
      </c>
      <c r="O127" s="4">
        <v>2006.0</v>
      </c>
      <c r="P127" s="16">
        <f t="shared" ref="P127:S127" si="252">log(F127)</f>
        <v>12.12033198</v>
      </c>
      <c r="Q127" s="16">
        <f t="shared" si="252"/>
        <v>13.14033867</v>
      </c>
      <c r="R127" s="16">
        <f t="shared" si="252"/>
        <v>-1.983145929</v>
      </c>
      <c r="S127" s="16">
        <f t="shared" si="252"/>
        <v>-1.586533567</v>
      </c>
    </row>
    <row r="128">
      <c r="A128" s="12">
        <v>3.11130798E7</v>
      </c>
      <c r="B128" s="12">
        <v>6.442790292E7</v>
      </c>
      <c r="C128" s="1" t="s">
        <v>995</v>
      </c>
      <c r="D128" s="1">
        <v>7.0</v>
      </c>
      <c r="E128" s="4">
        <v>2006.0</v>
      </c>
      <c r="F128" s="12">
        <v>1.3192648095909731E12</v>
      </c>
      <c r="G128" s="12">
        <v>1.3814611414E13</v>
      </c>
      <c r="H128" s="27">
        <v>0.010395707957843286</v>
      </c>
      <c r="I128" s="27">
        <v>0.025909941545987355</v>
      </c>
      <c r="K128" s="16">
        <f t="shared" ref="K128:L128" si="253">log(A128)</f>
        <v>7.492943003</v>
      </c>
      <c r="L128" s="16">
        <f t="shared" si="253"/>
        <v>7.809073996</v>
      </c>
      <c r="M128" s="1" t="s">
        <v>995</v>
      </c>
      <c r="N128" s="1">
        <v>7.0</v>
      </c>
      <c r="O128" s="4">
        <v>2006.0</v>
      </c>
      <c r="P128" s="16">
        <f t="shared" ref="P128:S128" si="254">log(F128)</f>
        <v>12.12033198</v>
      </c>
      <c r="Q128" s="16">
        <f t="shared" si="254"/>
        <v>13.14033867</v>
      </c>
      <c r="R128" s="16">
        <f t="shared" si="254"/>
        <v>-1.983145929</v>
      </c>
      <c r="S128" s="16">
        <f t="shared" si="254"/>
        <v>-1.586533567</v>
      </c>
    </row>
    <row r="129">
      <c r="A129" s="12">
        <v>2.664828738E7</v>
      </c>
      <c r="B129" s="12">
        <v>1.85354089E7</v>
      </c>
      <c r="C129" s="4" t="s">
        <v>996</v>
      </c>
      <c r="D129" s="1">
        <v>8.0</v>
      </c>
      <c r="E129" s="4">
        <v>2006.0</v>
      </c>
      <c r="F129" s="12">
        <v>1.3192648095909731E12</v>
      </c>
      <c r="G129" s="12">
        <v>1.3814611414E13</v>
      </c>
      <c r="H129" s="27">
        <v>0.010395707957843286</v>
      </c>
      <c r="I129" s="27">
        <v>0.025909941545987355</v>
      </c>
      <c r="K129" s="16">
        <f t="shared" ref="K129:L129" si="255">log(A129)</f>
        <v>7.425669303</v>
      </c>
      <c r="L129" s="16">
        <f t="shared" si="255"/>
        <v>7.268002171</v>
      </c>
      <c r="M129" s="4" t="s">
        <v>996</v>
      </c>
      <c r="N129" s="1">
        <v>8.0</v>
      </c>
      <c r="O129" s="4">
        <v>2006.0</v>
      </c>
      <c r="P129" s="16">
        <f t="shared" ref="P129:S129" si="256">log(F129)</f>
        <v>12.12033198</v>
      </c>
      <c r="Q129" s="16">
        <f t="shared" si="256"/>
        <v>13.14033867</v>
      </c>
      <c r="R129" s="16">
        <f t="shared" si="256"/>
        <v>-1.983145929</v>
      </c>
      <c r="S129" s="16">
        <f t="shared" si="256"/>
        <v>-1.586533567</v>
      </c>
    </row>
    <row r="130">
      <c r="A130" s="12">
        <v>1.440087502E7</v>
      </c>
      <c r="B130" s="12">
        <v>1.414006242E7</v>
      </c>
      <c r="C130" s="1" t="s">
        <v>997</v>
      </c>
      <c r="D130" s="1">
        <v>9.0</v>
      </c>
      <c r="E130" s="4">
        <v>2006.0</v>
      </c>
      <c r="F130" s="12">
        <v>1.3192648095909731E12</v>
      </c>
      <c r="G130" s="12">
        <v>1.3814611414E13</v>
      </c>
      <c r="H130" s="27">
        <v>0.010395707957843286</v>
      </c>
      <c r="I130" s="27">
        <v>0.025909941545987355</v>
      </c>
      <c r="K130" s="16">
        <f t="shared" ref="K130:L130" si="257">log(A130)</f>
        <v>7.158388881</v>
      </c>
      <c r="L130" s="16">
        <f t="shared" si="257"/>
        <v>7.150451327</v>
      </c>
      <c r="M130" s="1" t="s">
        <v>997</v>
      </c>
      <c r="N130" s="1">
        <v>9.0</v>
      </c>
      <c r="O130" s="4">
        <v>2006.0</v>
      </c>
      <c r="P130" s="16">
        <f t="shared" ref="P130:S130" si="258">log(F130)</f>
        <v>12.12033198</v>
      </c>
      <c r="Q130" s="16">
        <f t="shared" si="258"/>
        <v>13.14033867</v>
      </c>
      <c r="R130" s="16">
        <f t="shared" si="258"/>
        <v>-1.983145929</v>
      </c>
      <c r="S130" s="16">
        <f t="shared" si="258"/>
        <v>-1.586533567</v>
      </c>
    </row>
    <row r="131">
      <c r="A131" s="12">
        <v>6.774328637E7</v>
      </c>
      <c r="B131" s="12">
        <v>5.07169387E7</v>
      </c>
      <c r="C131" s="4" t="s">
        <v>998</v>
      </c>
      <c r="D131" s="1">
        <v>10.0</v>
      </c>
      <c r="E131" s="4">
        <v>2006.0</v>
      </c>
      <c r="F131" s="12">
        <v>1.3192648095909731E12</v>
      </c>
      <c r="G131" s="12">
        <v>1.3814611414E13</v>
      </c>
      <c r="H131" s="27">
        <v>0.010395707957843286</v>
      </c>
      <c r="I131" s="27">
        <v>0.025909941545987355</v>
      </c>
      <c r="K131" s="16">
        <f t="shared" ref="K131:L131" si="259">log(A131)</f>
        <v>7.830866261</v>
      </c>
      <c r="L131" s="16">
        <f t="shared" si="259"/>
        <v>7.705153031</v>
      </c>
      <c r="M131" s="4" t="s">
        <v>998</v>
      </c>
      <c r="N131" s="1">
        <v>10.0</v>
      </c>
      <c r="O131" s="4">
        <v>2006.0</v>
      </c>
      <c r="P131" s="16">
        <f t="shared" ref="P131:S131" si="260">log(F131)</f>
        <v>12.12033198</v>
      </c>
      <c r="Q131" s="16">
        <f t="shared" si="260"/>
        <v>13.14033867</v>
      </c>
      <c r="R131" s="16">
        <f t="shared" si="260"/>
        <v>-1.983145929</v>
      </c>
      <c r="S131" s="16">
        <f t="shared" si="260"/>
        <v>-1.586533567</v>
      </c>
    </row>
    <row r="132">
      <c r="A132" s="12">
        <v>6.249052698E7</v>
      </c>
      <c r="B132" s="12">
        <v>1.0186457915E8</v>
      </c>
      <c r="C132" s="1" t="s">
        <v>989</v>
      </c>
      <c r="D132" s="1">
        <v>1.0</v>
      </c>
      <c r="E132" s="4">
        <v>2007.0</v>
      </c>
      <c r="F132" s="12">
        <v>1.4688204077832603E12</v>
      </c>
      <c r="G132" s="12">
        <v>1.4451858656E13</v>
      </c>
      <c r="H132" s="27">
        <v>0.00963702108568865</v>
      </c>
      <c r="I132" s="27">
        <v>0.06377759549297513</v>
      </c>
      <c r="K132" s="16">
        <f t="shared" ref="K132:L132" si="261">log(A132)</f>
        <v>7.795814187</v>
      </c>
      <c r="L132" s="16">
        <f t="shared" si="261"/>
        <v>8.008023195</v>
      </c>
      <c r="M132" s="1" t="s">
        <v>989</v>
      </c>
      <c r="N132" s="1">
        <v>1.0</v>
      </c>
      <c r="O132" s="4">
        <v>2007.0</v>
      </c>
      <c r="P132" s="16">
        <f t="shared" ref="P132:S132" si="262">log(F132)</f>
        <v>12.1669687</v>
      </c>
      <c r="Q132" s="16">
        <f t="shared" si="262"/>
        <v>13.15992371</v>
      </c>
      <c r="R132" s="16">
        <f t="shared" si="262"/>
        <v>-2.016057191</v>
      </c>
      <c r="S132" s="16">
        <f t="shared" si="262"/>
        <v>-1.195331858</v>
      </c>
    </row>
    <row r="133">
      <c r="A133" s="12">
        <v>1.1328569214E8</v>
      </c>
      <c r="B133" s="12">
        <v>7.838873645E7</v>
      </c>
      <c r="C133" s="1" t="s">
        <v>990</v>
      </c>
      <c r="D133" s="1">
        <v>2.0</v>
      </c>
      <c r="E133" s="4">
        <v>2007.0</v>
      </c>
      <c r="F133" s="12">
        <v>1.4688204077832603E12</v>
      </c>
      <c r="G133" s="12">
        <v>1.4451858656E13</v>
      </c>
      <c r="H133" s="27">
        <v>0.00963702108568865</v>
      </c>
      <c r="I133" s="27">
        <v>0.06377759549297513</v>
      </c>
      <c r="K133" s="16">
        <f t="shared" ref="K133:L133" si="263">log(A133)</f>
        <v>8.054175062</v>
      </c>
      <c r="L133" s="16">
        <f t="shared" si="263"/>
        <v>7.894253664</v>
      </c>
      <c r="M133" s="1" t="s">
        <v>990</v>
      </c>
      <c r="N133" s="1">
        <v>2.0</v>
      </c>
      <c r="O133" s="4">
        <v>2007.0</v>
      </c>
      <c r="P133" s="16">
        <f t="shared" ref="P133:S133" si="264">log(F133)</f>
        <v>12.1669687</v>
      </c>
      <c r="Q133" s="16">
        <f t="shared" si="264"/>
        <v>13.15992371</v>
      </c>
      <c r="R133" s="16">
        <f t="shared" si="264"/>
        <v>-2.016057191</v>
      </c>
      <c r="S133" s="16">
        <f t="shared" si="264"/>
        <v>-1.195331858</v>
      </c>
    </row>
    <row r="134">
      <c r="A134" s="12">
        <v>7.415078913E7</v>
      </c>
      <c r="B134" s="12">
        <v>4.44210303E7</v>
      </c>
      <c r="C134" s="1" t="s">
        <v>991</v>
      </c>
      <c r="D134" s="1">
        <v>3.0</v>
      </c>
      <c r="E134" s="4">
        <v>2007.0</v>
      </c>
      <c r="F134" s="12">
        <v>1.4688204077832603E12</v>
      </c>
      <c r="G134" s="12">
        <v>1.4451858656E13</v>
      </c>
      <c r="H134" s="27">
        <v>0.00963702108568865</v>
      </c>
      <c r="I134" s="27">
        <v>0.06377759549297513</v>
      </c>
      <c r="K134" s="16">
        <f t="shared" ref="K134:L134" si="265">log(A134)</f>
        <v>7.870115777</v>
      </c>
      <c r="L134" s="16">
        <f t="shared" si="265"/>
        <v>7.647588627</v>
      </c>
      <c r="M134" s="1" t="s">
        <v>991</v>
      </c>
      <c r="N134" s="1">
        <v>3.0</v>
      </c>
      <c r="O134" s="4">
        <v>2007.0</v>
      </c>
      <c r="P134" s="16">
        <f t="shared" ref="P134:S134" si="266">log(F134)</f>
        <v>12.1669687</v>
      </c>
      <c r="Q134" s="16">
        <f t="shared" si="266"/>
        <v>13.15992371</v>
      </c>
      <c r="R134" s="16">
        <f t="shared" si="266"/>
        <v>-2.016057191</v>
      </c>
      <c r="S134" s="16">
        <f t="shared" si="266"/>
        <v>-1.195331858</v>
      </c>
    </row>
    <row r="135">
      <c r="A135" s="12">
        <v>5.259719135E7</v>
      </c>
      <c r="B135" s="12">
        <v>1.554194428E7</v>
      </c>
      <c r="C135" s="1" t="s">
        <v>992</v>
      </c>
      <c r="D135" s="1">
        <v>4.0</v>
      </c>
      <c r="E135" s="4">
        <v>2007.0</v>
      </c>
      <c r="F135" s="12">
        <v>1.4688204077832603E12</v>
      </c>
      <c r="G135" s="12">
        <v>1.4451858656E13</v>
      </c>
      <c r="H135" s="27">
        <v>0.00963702108568865</v>
      </c>
      <c r="I135" s="27">
        <v>0.06377759549297513</v>
      </c>
      <c r="K135" s="16">
        <f t="shared" ref="K135:L135" si="267">log(A135)</f>
        <v>7.720962554</v>
      </c>
      <c r="L135" s="16">
        <f t="shared" si="267"/>
        <v>7.191505348</v>
      </c>
      <c r="M135" s="1" t="s">
        <v>992</v>
      </c>
      <c r="N135" s="1">
        <v>4.0</v>
      </c>
      <c r="O135" s="4">
        <v>2007.0</v>
      </c>
      <c r="P135" s="16">
        <f t="shared" ref="P135:S135" si="268">log(F135)</f>
        <v>12.1669687</v>
      </c>
      <c r="Q135" s="16">
        <f t="shared" si="268"/>
        <v>13.15992371</v>
      </c>
      <c r="R135" s="16">
        <f t="shared" si="268"/>
        <v>-2.016057191</v>
      </c>
      <c r="S135" s="16">
        <f t="shared" si="268"/>
        <v>-1.195331858</v>
      </c>
    </row>
    <row r="136">
      <c r="A136" s="12">
        <v>1.77217044E7</v>
      </c>
      <c r="B136" s="12">
        <v>1.767390509E7</v>
      </c>
      <c r="C136" s="4" t="s">
        <v>993</v>
      </c>
      <c r="D136" s="1">
        <v>5.0</v>
      </c>
      <c r="E136" s="4">
        <v>2007.0</v>
      </c>
      <c r="F136" s="12">
        <v>1.4688204077832603E12</v>
      </c>
      <c r="G136" s="12">
        <v>1.4451858656E13</v>
      </c>
      <c r="H136" s="27">
        <v>0.00963702108568865</v>
      </c>
      <c r="I136" s="27">
        <v>0.06377759549297513</v>
      </c>
      <c r="K136" s="16">
        <f t="shared" ref="K136:L136" si="269">log(A136)</f>
        <v>7.248505488</v>
      </c>
      <c r="L136" s="16">
        <f t="shared" si="269"/>
        <v>7.247332518</v>
      </c>
      <c r="M136" s="4" t="s">
        <v>993</v>
      </c>
      <c r="N136" s="1">
        <v>5.0</v>
      </c>
      <c r="O136" s="4">
        <v>2007.0</v>
      </c>
      <c r="P136" s="16">
        <f t="shared" ref="P136:S136" si="270">log(F136)</f>
        <v>12.1669687</v>
      </c>
      <c r="Q136" s="16">
        <f t="shared" si="270"/>
        <v>13.15992371</v>
      </c>
      <c r="R136" s="16">
        <f t="shared" si="270"/>
        <v>-2.016057191</v>
      </c>
      <c r="S136" s="16">
        <f t="shared" si="270"/>
        <v>-1.195331858</v>
      </c>
    </row>
    <row r="137">
      <c r="A137" s="12">
        <v>8.008167519E7</v>
      </c>
      <c r="B137" s="12">
        <v>1.038292632E7</v>
      </c>
      <c r="C137" s="4" t="s">
        <v>994</v>
      </c>
      <c r="D137" s="1">
        <v>6.0</v>
      </c>
      <c r="E137" s="4">
        <v>2007.0</v>
      </c>
      <c r="F137" s="12">
        <v>1.4688204077832603E12</v>
      </c>
      <c r="G137" s="12">
        <v>1.4451858656E13</v>
      </c>
      <c r="H137" s="27">
        <v>0.00963702108568865</v>
      </c>
      <c r="I137" s="27">
        <v>0.06377759549297513</v>
      </c>
      <c r="K137" s="16">
        <f t="shared" ref="K137:L137" si="271">log(A137)</f>
        <v>7.903533149</v>
      </c>
      <c r="L137" s="16">
        <f t="shared" si="271"/>
        <v>7.016319772</v>
      </c>
      <c r="M137" s="4" t="s">
        <v>994</v>
      </c>
      <c r="N137" s="1">
        <v>6.0</v>
      </c>
      <c r="O137" s="4">
        <v>2007.0</v>
      </c>
      <c r="P137" s="16">
        <f t="shared" ref="P137:S137" si="272">log(F137)</f>
        <v>12.1669687</v>
      </c>
      <c r="Q137" s="16">
        <f t="shared" si="272"/>
        <v>13.15992371</v>
      </c>
      <c r="R137" s="16">
        <f t="shared" si="272"/>
        <v>-2.016057191</v>
      </c>
      <c r="S137" s="16">
        <f t="shared" si="272"/>
        <v>-1.195331858</v>
      </c>
    </row>
    <row r="138">
      <c r="A138" s="12">
        <v>3.279408635E7</v>
      </c>
      <c r="B138" s="12">
        <v>6.615747747E7</v>
      </c>
      <c r="C138" s="1" t="s">
        <v>995</v>
      </c>
      <c r="D138" s="1">
        <v>7.0</v>
      </c>
      <c r="E138" s="4">
        <v>2007.0</v>
      </c>
      <c r="F138" s="12">
        <v>1.4688204077832603E12</v>
      </c>
      <c r="G138" s="12">
        <v>1.4451858656E13</v>
      </c>
      <c r="H138" s="27">
        <v>0.00963702108568865</v>
      </c>
      <c r="I138" s="27">
        <v>0.06377759549297513</v>
      </c>
      <c r="K138" s="16">
        <f t="shared" ref="K138:L138" si="273">log(A138)</f>
        <v>7.515795536</v>
      </c>
      <c r="L138" s="16">
        <f t="shared" si="273"/>
        <v>7.820578938</v>
      </c>
      <c r="M138" s="1" t="s">
        <v>995</v>
      </c>
      <c r="N138" s="1">
        <v>7.0</v>
      </c>
      <c r="O138" s="4">
        <v>2007.0</v>
      </c>
      <c r="P138" s="16">
        <f t="shared" ref="P138:S138" si="274">log(F138)</f>
        <v>12.1669687</v>
      </c>
      <c r="Q138" s="16">
        <f t="shared" si="274"/>
        <v>13.15992371</v>
      </c>
      <c r="R138" s="16">
        <f t="shared" si="274"/>
        <v>-2.016057191</v>
      </c>
      <c r="S138" s="16">
        <f t="shared" si="274"/>
        <v>-1.195331858</v>
      </c>
    </row>
    <row r="139">
      <c r="A139" s="12">
        <v>2.901689271E7</v>
      </c>
      <c r="B139" s="12">
        <v>1.97519271E7</v>
      </c>
      <c r="C139" s="4" t="s">
        <v>996</v>
      </c>
      <c r="D139" s="1">
        <v>8.0</v>
      </c>
      <c r="E139" s="4">
        <v>2007.0</v>
      </c>
      <c r="F139" s="12">
        <v>1.4688204077832603E12</v>
      </c>
      <c r="G139" s="12">
        <v>1.4451858656E13</v>
      </c>
      <c r="H139" s="27">
        <v>0.00963702108568865</v>
      </c>
      <c r="I139" s="27">
        <v>0.06377759549297513</v>
      </c>
      <c r="K139" s="16">
        <f t="shared" ref="K139:L139" si="275">log(A139)</f>
        <v>7.462650904</v>
      </c>
      <c r="L139" s="16">
        <f t="shared" si="275"/>
        <v>7.295609474</v>
      </c>
      <c r="M139" s="4" t="s">
        <v>996</v>
      </c>
      <c r="N139" s="1">
        <v>8.0</v>
      </c>
      <c r="O139" s="4">
        <v>2007.0</v>
      </c>
      <c r="P139" s="16">
        <f t="shared" ref="P139:S139" si="276">log(F139)</f>
        <v>12.1669687</v>
      </c>
      <c r="Q139" s="16">
        <f t="shared" si="276"/>
        <v>13.15992371</v>
      </c>
      <c r="R139" s="16">
        <f t="shared" si="276"/>
        <v>-2.016057191</v>
      </c>
      <c r="S139" s="16">
        <f t="shared" si="276"/>
        <v>-1.195331858</v>
      </c>
    </row>
    <row r="140">
      <c r="A140" s="12">
        <v>1.393598802E7</v>
      </c>
      <c r="B140" s="12">
        <v>1.446323678E7</v>
      </c>
      <c r="C140" s="1" t="s">
        <v>997</v>
      </c>
      <c r="D140" s="1">
        <v>9.0</v>
      </c>
      <c r="E140" s="4">
        <v>2007.0</v>
      </c>
      <c r="F140" s="12">
        <v>1.4688204077832603E12</v>
      </c>
      <c r="G140" s="12">
        <v>1.4451858656E13</v>
      </c>
      <c r="H140" s="27">
        <v>0.00963702108568865</v>
      </c>
      <c r="I140" s="27">
        <v>0.06377759549297513</v>
      </c>
      <c r="K140" s="16">
        <f t="shared" ref="K140:L140" si="277">log(A140)</f>
        <v>7.144137764</v>
      </c>
      <c r="L140" s="16">
        <f t="shared" si="277"/>
        <v>7.160265496</v>
      </c>
      <c r="M140" s="1" t="s">
        <v>997</v>
      </c>
      <c r="N140" s="1">
        <v>9.0</v>
      </c>
      <c r="O140" s="4">
        <v>2007.0</v>
      </c>
      <c r="P140" s="16">
        <f t="shared" ref="P140:S140" si="278">log(F140)</f>
        <v>12.1669687</v>
      </c>
      <c r="Q140" s="16">
        <f t="shared" si="278"/>
        <v>13.15992371</v>
      </c>
      <c r="R140" s="16">
        <f t="shared" si="278"/>
        <v>-2.016057191</v>
      </c>
      <c r="S140" s="16">
        <f t="shared" si="278"/>
        <v>-1.195331858</v>
      </c>
    </row>
    <row r="141">
      <c r="A141" s="12">
        <v>6.800905316E7</v>
      </c>
      <c r="B141" s="12">
        <v>5.564293227E7</v>
      </c>
      <c r="C141" s="4" t="s">
        <v>998</v>
      </c>
      <c r="D141" s="1">
        <v>10.0</v>
      </c>
      <c r="E141" s="4">
        <v>2007.0</v>
      </c>
      <c r="F141" s="12">
        <v>1.4688204077832603E12</v>
      </c>
      <c r="G141" s="12">
        <v>1.4451858656E13</v>
      </c>
      <c r="H141" s="27">
        <v>0.00963702108568865</v>
      </c>
      <c r="I141" s="27">
        <v>0.06377759549297513</v>
      </c>
      <c r="K141" s="16">
        <f t="shared" ref="K141:L141" si="279">log(A141)</f>
        <v>7.832566729</v>
      </c>
      <c r="L141" s="16">
        <f t="shared" si="279"/>
        <v>7.745410008</v>
      </c>
      <c r="M141" s="4" t="s">
        <v>998</v>
      </c>
      <c r="N141" s="1">
        <v>10.0</v>
      </c>
      <c r="O141" s="4">
        <v>2007.0</v>
      </c>
      <c r="P141" s="16">
        <f t="shared" ref="P141:S141" si="280">log(F141)</f>
        <v>12.1669687</v>
      </c>
      <c r="Q141" s="16">
        <f t="shared" si="280"/>
        <v>13.15992371</v>
      </c>
      <c r="R141" s="16">
        <f t="shared" si="280"/>
        <v>-2.016057191</v>
      </c>
      <c r="S141" s="16">
        <f t="shared" si="280"/>
        <v>-1.195331858</v>
      </c>
    </row>
    <row r="142">
      <c r="A142" s="12">
        <v>5.377144303E7</v>
      </c>
      <c r="B142" s="12">
        <v>9.975040354E7</v>
      </c>
      <c r="C142" s="1" t="s">
        <v>989</v>
      </c>
      <c r="D142" s="1">
        <v>1.0</v>
      </c>
      <c r="E142" s="4">
        <v>2008.0</v>
      </c>
      <c r="F142" s="12">
        <v>1.5529896907216497E12</v>
      </c>
      <c r="G142" s="12">
        <v>1.4712844084E13</v>
      </c>
      <c r="H142" s="27">
        <v>0.009352891680666131</v>
      </c>
      <c r="I142" s="27">
        <v>0.07818542610736086</v>
      </c>
      <c r="K142" s="16">
        <f t="shared" ref="K142:L142" si="281">log(A142)</f>
        <v>7.730551692</v>
      </c>
      <c r="L142" s="16">
        <f t="shared" si="281"/>
        <v>7.998914661</v>
      </c>
      <c r="M142" s="1" t="s">
        <v>989</v>
      </c>
      <c r="N142" s="1">
        <v>1.0</v>
      </c>
      <c r="O142" s="4">
        <v>2008.0</v>
      </c>
      <c r="P142" s="16">
        <f t="shared" ref="P142:S142" si="282">log(F142)</f>
        <v>12.19116857</v>
      </c>
      <c r="Q142" s="16">
        <f t="shared" si="282"/>
        <v>13.16769663</v>
      </c>
      <c r="R142" s="16">
        <f t="shared" si="282"/>
        <v>-2.029054095</v>
      </c>
      <c r="S142" s="16">
        <f t="shared" si="282"/>
        <v>-1.106874193</v>
      </c>
    </row>
    <row r="143">
      <c r="A143" s="12">
        <v>1.132363069E8</v>
      </c>
      <c r="B143" s="12">
        <v>8.509011495E7</v>
      </c>
      <c r="C143" s="1" t="s">
        <v>990</v>
      </c>
      <c r="D143" s="1">
        <v>2.0</v>
      </c>
      <c r="E143" s="4">
        <v>2008.0</v>
      </c>
      <c r="F143" s="12">
        <v>1.5529896907216497E12</v>
      </c>
      <c r="G143" s="12">
        <v>1.4712844084E13</v>
      </c>
      <c r="H143" s="27">
        <v>0.009352891680666131</v>
      </c>
      <c r="I143" s="27">
        <v>0.07818542610736086</v>
      </c>
      <c r="K143" s="16">
        <f t="shared" ref="K143:L143" si="283">log(A143)</f>
        <v>8.053985697</v>
      </c>
      <c r="L143" s="16">
        <f t="shared" si="283"/>
        <v>7.92987911</v>
      </c>
      <c r="M143" s="1" t="s">
        <v>990</v>
      </c>
      <c r="N143" s="1">
        <v>2.0</v>
      </c>
      <c r="O143" s="4">
        <v>2008.0</v>
      </c>
      <c r="P143" s="16">
        <f t="shared" ref="P143:S143" si="284">log(F143)</f>
        <v>12.19116857</v>
      </c>
      <c r="Q143" s="16">
        <f t="shared" si="284"/>
        <v>13.16769663</v>
      </c>
      <c r="R143" s="16">
        <f t="shared" si="284"/>
        <v>-2.029054095</v>
      </c>
      <c r="S143" s="16">
        <f t="shared" si="284"/>
        <v>-1.106874193</v>
      </c>
    </row>
    <row r="144">
      <c r="A144" s="12">
        <v>7.722038041E7</v>
      </c>
      <c r="B144" s="12">
        <v>4.932258211E7</v>
      </c>
      <c r="C144" s="1" t="s">
        <v>991</v>
      </c>
      <c r="D144" s="1">
        <v>3.0</v>
      </c>
      <c r="E144" s="4">
        <v>2008.0</v>
      </c>
      <c r="F144" s="12">
        <v>1.5529896907216497E12</v>
      </c>
      <c r="G144" s="12">
        <v>1.4712844084E13</v>
      </c>
      <c r="H144" s="27">
        <v>0.009352891680666131</v>
      </c>
      <c r="I144" s="27">
        <v>0.07818542610736086</v>
      </c>
      <c r="K144" s="16">
        <f t="shared" ref="K144:L144" si="285">log(A144)</f>
        <v>7.887731937</v>
      </c>
      <c r="L144" s="16">
        <f t="shared" si="285"/>
        <v>7.693045804</v>
      </c>
      <c r="M144" s="1" t="s">
        <v>991</v>
      </c>
      <c r="N144" s="1">
        <v>3.0</v>
      </c>
      <c r="O144" s="4">
        <v>2008.0</v>
      </c>
      <c r="P144" s="16">
        <f t="shared" ref="P144:S144" si="286">log(F144)</f>
        <v>12.19116857</v>
      </c>
      <c r="Q144" s="16">
        <f t="shared" si="286"/>
        <v>13.16769663</v>
      </c>
      <c r="R144" s="16">
        <f t="shared" si="286"/>
        <v>-2.029054095</v>
      </c>
      <c r="S144" s="16">
        <f t="shared" si="286"/>
        <v>-1.106874193</v>
      </c>
    </row>
    <row r="145">
      <c r="A145" s="12">
        <v>7.966107281E7</v>
      </c>
      <c r="B145" s="12">
        <v>1.936477198E7</v>
      </c>
      <c r="C145" s="1" t="s">
        <v>992</v>
      </c>
      <c r="D145" s="1">
        <v>4.0</v>
      </c>
      <c r="E145" s="4">
        <v>2008.0</v>
      </c>
      <c r="F145" s="12">
        <v>1.5529896907216497E12</v>
      </c>
      <c r="G145" s="12">
        <v>1.4712844084E13</v>
      </c>
      <c r="H145" s="27">
        <v>0.009352891680666131</v>
      </c>
      <c r="I145" s="27">
        <v>0.07818542610736086</v>
      </c>
      <c r="K145" s="16">
        <f t="shared" ref="K145:L145" si="287">log(A145)</f>
        <v>7.901246151</v>
      </c>
      <c r="L145" s="16">
        <f t="shared" si="287"/>
        <v>7.287012388</v>
      </c>
      <c r="M145" s="1" t="s">
        <v>992</v>
      </c>
      <c r="N145" s="1">
        <v>4.0</v>
      </c>
      <c r="O145" s="4">
        <v>2008.0</v>
      </c>
      <c r="P145" s="16">
        <f t="shared" ref="P145:S145" si="288">log(F145)</f>
        <v>12.19116857</v>
      </c>
      <c r="Q145" s="16">
        <f t="shared" si="288"/>
        <v>13.16769663</v>
      </c>
      <c r="R145" s="16">
        <f t="shared" si="288"/>
        <v>-2.029054095</v>
      </c>
      <c r="S145" s="16">
        <f t="shared" si="288"/>
        <v>-1.106874193</v>
      </c>
    </row>
    <row r="146">
      <c r="A146" s="12">
        <v>2.031287983E7</v>
      </c>
      <c r="B146" s="12">
        <v>1.9292777E7</v>
      </c>
      <c r="C146" s="4" t="s">
        <v>993</v>
      </c>
      <c r="D146" s="1">
        <v>5.0</v>
      </c>
      <c r="E146" s="4">
        <v>2008.0</v>
      </c>
      <c r="F146" s="12">
        <v>1.5529896907216497E12</v>
      </c>
      <c r="G146" s="12">
        <v>1.4712844084E13</v>
      </c>
      <c r="H146" s="27">
        <v>0.009352891680666131</v>
      </c>
      <c r="I146" s="27">
        <v>0.07818542610736086</v>
      </c>
      <c r="K146" s="16">
        <f t="shared" ref="K146:L146" si="289">log(A146)</f>
        <v>7.307771499</v>
      </c>
      <c r="L146" s="16">
        <f t="shared" si="289"/>
        <v>7.285394744</v>
      </c>
      <c r="M146" s="4" t="s">
        <v>993</v>
      </c>
      <c r="N146" s="1">
        <v>5.0</v>
      </c>
      <c r="O146" s="4">
        <v>2008.0</v>
      </c>
      <c r="P146" s="16">
        <f t="shared" ref="P146:S146" si="290">log(F146)</f>
        <v>12.19116857</v>
      </c>
      <c r="Q146" s="16">
        <f t="shared" si="290"/>
        <v>13.16769663</v>
      </c>
      <c r="R146" s="16">
        <f t="shared" si="290"/>
        <v>-2.029054095</v>
      </c>
      <c r="S146" s="16">
        <f t="shared" si="290"/>
        <v>-1.106874193</v>
      </c>
    </row>
    <row r="147">
      <c r="A147" s="12">
        <v>1.1308167242E8</v>
      </c>
      <c r="B147" s="12">
        <v>1.651353497E7</v>
      </c>
      <c r="C147" s="4" t="s">
        <v>994</v>
      </c>
      <c r="D147" s="1">
        <v>6.0</v>
      </c>
      <c r="E147" s="4">
        <v>2008.0</v>
      </c>
      <c r="F147" s="12">
        <v>1.5529896907216497E12</v>
      </c>
      <c r="G147" s="12">
        <v>1.4712844084E13</v>
      </c>
      <c r="H147" s="27">
        <v>0.009352891680666131</v>
      </c>
      <c r="I147" s="27">
        <v>0.07818542610736086</v>
      </c>
      <c r="K147" s="16">
        <f t="shared" ref="K147:L147" si="291">log(A147)</f>
        <v>8.053392223</v>
      </c>
      <c r="L147" s="16">
        <f t="shared" si="291"/>
        <v>7.21784005</v>
      </c>
      <c r="M147" s="4" t="s">
        <v>994</v>
      </c>
      <c r="N147" s="1">
        <v>6.0</v>
      </c>
      <c r="O147" s="4">
        <v>2008.0</v>
      </c>
      <c r="P147" s="16">
        <f t="shared" ref="P147:S147" si="292">log(F147)</f>
        <v>12.19116857</v>
      </c>
      <c r="Q147" s="16">
        <f t="shared" si="292"/>
        <v>13.16769663</v>
      </c>
      <c r="R147" s="16">
        <f t="shared" si="292"/>
        <v>-2.029054095</v>
      </c>
      <c r="S147" s="16">
        <f t="shared" si="292"/>
        <v>-1.106874193</v>
      </c>
    </row>
    <row r="148">
      <c r="A148" s="12">
        <v>3.190139111E7</v>
      </c>
      <c r="B148" s="12">
        <v>6.717841928E7</v>
      </c>
      <c r="C148" s="1" t="s">
        <v>995</v>
      </c>
      <c r="D148" s="1">
        <v>7.0</v>
      </c>
      <c r="E148" s="4">
        <v>2008.0</v>
      </c>
      <c r="F148" s="12">
        <v>1.5529896907216497E12</v>
      </c>
      <c r="G148" s="12">
        <v>1.4712844084E13</v>
      </c>
      <c r="H148" s="27">
        <v>0.009352891680666131</v>
      </c>
      <c r="I148" s="27">
        <v>0.07818542610736086</v>
      </c>
      <c r="K148" s="16">
        <f t="shared" ref="K148:L148" si="293">log(A148)</f>
        <v>7.503809622</v>
      </c>
      <c r="L148" s="16">
        <f t="shared" si="293"/>
        <v>7.827229781</v>
      </c>
      <c r="M148" s="1" t="s">
        <v>995</v>
      </c>
      <c r="N148" s="1">
        <v>7.0</v>
      </c>
      <c r="O148" s="4">
        <v>2008.0</v>
      </c>
      <c r="P148" s="16">
        <f t="shared" ref="P148:S148" si="294">log(F148)</f>
        <v>12.19116857</v>
      </c>
      <c r="Q148" s="16">
        <f t="shared" si="294"/>
        <v>13.16769663</v>
      </c>
      <c r="R148" s="16">
        <f t="shared" si="294"/>
        <v>-2.029054095</v>
      </c>
      <c r="S148" s="16">
        <f t="shared" si="294"/>
        <v>-1.106874193</v>
      </c>
    </row>
    <row r="149">
      <c r="A149" s="12">
        <v>2.97459409E7</v>
      </c>
      <c r="B149" s="12">
        <v>2.18172519E7</v>
      </c>
      <c r="C149" s="4" t="s">
        <v>996</v>
      </c>
      <c r="D149" s="1">
        <v>8.0</v>
      </c>
      <c r="E149" s="4">
        <v>2008.0</v>
      </c>
      <c r="F149" s="12">
        <v>1.5529896907216497E12</v>
      </c>
      <c r="G149" s="12">
        <v>1.4712844084E13</v>
      </c>
      <c r="H149" s="27">
        <v>0.009352891680666131</v>
      </c>
      <c r="I149" s="27">
        <v>0.07818542610736086</v>
      </c>
      <c r="K149" s="16">
        <f t="shared" ref="K149:L149" si="295">log(A149)</f>
        <v>7.473427711</v>
      </c>
      <c r="L149" s="16">
        <f t="shared" si="295"/>
        <v>7.338800046</v>
      </c>
      <c r="M149" s="4" t="s">
        <v>996</v>
      </c>
      <c r="N149" s="1">
        <v>8.0</v>
      </c>
      <c r="O149" s="4">
        <v>2008.0</v>
      </c>
      <c r="P149" s="16">
        <f t="shared" ref="P149:S149" si="296">log(F149)</f>
        <v>12.19116857</v>
      </c>
      <c r="Q149" s="16">
        <f t="shared" si="296"/>
        <v>13.16769663</v>
      </c>
      <c r="R149" s="16">
        <f t="shared" si="296"/>
        <v>-2.029054095</v>
      </c>
      <c r="S149" s="16">
        <f t="shared" si="296"/>
        <v>-1.106874193</v>
      </c>
    </row>
    <row r="150">
      <c r="A150" s="12">
        <v>1.370749526E7</v>
      </c>
      <c r="B150" s="12">
        <v>1.517363193E7</v>
      </c>
      <c r="C150" s="1" t="s">
        <v>997</v>
      </c>
      <c r="D150" s="1">
        <v>9.0</v>
      </c>
      <c r="E150" s="4">
        <v>2008.0</v>
      </c>
      <c r="F150" s="12">
        <v>1.5529896907216497E12</v>
      </c>
      <c r="G150" s="12">
        <v>1.4712844084E13</v>
      </c>
      <c r="H150" s="27">
        <v>0.009352891680666131</v>
      </c>
      <c r="I150" s="27">
        <v>0.07818542610736086</v>
      </c>
      <c r="K150" s="16">
        <f t="shared" ref="K150:L150" si="297">log(A150)</f>
        <v>7.136958104</v>
      </c>
      <c r="L150" s="16">
        <f t="shared" si="297"/>
        <v>7.181089545</v>
      </c>
      <c r="M150" s="1" t="s">
        <v>997</v>
      </c>
      <c r="N150" s="1">
        <v>9.0</v>
      </c>
      <c r="O150" s="4">
        <v>2008.0</v>
      </c>
      <c r="P150" s="16">
        <f t="shared" ref="P150:S150" si="298">log(F150)</f>
        <v>12.19116857</v>
      </c>
      <c r="Q150" s="16">
        <f t="shared" si="298"/>
        <v>13.16769663</v>
      </c>
      <c r="R150" s="16">
        <f t="shared" si="298"/>
        <v>-2.029054095</v>
      </c>
      <c r="S150" s="16">
        <f t="shared" si="298"/>
        <v>-1.106874193</v>
      </c>
    </row>
    <row r="151">
      <c r="A151" s="12">
        <v>5.434707094E7</v>
      </c>
      <c r="B151" s="12">
        <v>5.147793965E7</v>
      </c>
      <c r="C151" s="4" t="s">
        <v>998</v>
      </c>
      <c r="D151" s="1">
        <v>10.0</v>
      </c>
      <c r="E151" s="4">
        <v>2008.0</v>
      </c>
      <c r="F151" s="12">
        <v>1.5529896907216497E12</v>
      </c>
      <c r="G151" s="12">
        <v>1.4712844084E13</v>
      </c>
      <c r="H151" s="27">
        <v>0.009352891680666131</v>
      </c>
      <c r="I151" s="27">
        <v>0.07818542610736086</v>
      </c>
      <c r="K151" s="16">
        <f t="shared" ref="K151:L151" si="299">log(A151)</f>
        <v>7.735176143</v>
      </c>
      <c r="L151" s="16">
        <f t="shared" si="299"/>
        <v>7.711621156</v>
      </c>
      <c r="M151" s="4" t="s">
        <v>998</v>
      </c>
      <c r="N151" s="1">
        <v>10.0</v>
      </c>
      <c r="O151" s="4">
        <v>2008.0</v>
      </c>
      <c r="P151" s="16">
        <f t="shared" ref="P151:S151" si="300">log(F151)</f>
        <v>12.19116857</v>
      </c>
      <c r="Q151" s="16">
        <f t="shared" si="300"/>
        <v>13.16769663</v>
      </c>
      <c r="R151" s="16">
        <f t="shared" si="300"/>
        <v>-2.029054095</v>
      </c>
      <c r="S151" s="16">
        <f t="shared" si="300"/>
        <v>-1.106874193</v>
      </c>
    </row>
    <row r="152">
      <c r="A152" s="12">
        <v>3.763494671E7</v>
      </c>
      <c r="B152" s="12">
        <v>7.466100726E7</v>
      </c>
      <c r="C152" s="1" t="s">
        <v>989</v>
      </c>
      <c r="D152" s="1">
        <v>1.0</v>
      </c>
      <c r="E152" s="4">
        <v>2009.0</v>
      </c>
      <c r="F152" s="12">
        <v>1.3746251421572915E12</v>
      </c>
      <c r="G152" s="12">
        <v>1.4448933025E13</v>
      </c>
      <c r="H152" s="27">
        <v>0.009975546169531021</v>
      </c>
      <c r="I152" s="27">
        <v>0.0679036860231922</v>
      </c>
      <c r="K152" s="16">
        <f t="shared" ref="K152:L152" si="301">log(A152)</f>
        <v>7.575591305</v>
      </c>
      <c r="L152" s="16">
        <f t="shared" si="301"/>
        <v>7.873093845</v>
      </c>
      <c r="M152" s="1" t="s">
        <v>989</v>
      </c>
      <c r="N152" s="1">
        <v>1.0</v>
      </c>
      <c r="O152" s="4">
        <v>2009.0</v>
      </c>
      <c r="P152" s="16">
        <f t="shared" ref="P152:S152" si="302">log(F152)</f>
        <v>12.13818428</v>
      </c>
      <c r="Q152" s="16">
        <f t="shared" si="302"/>
        <v>13.15983578</v>
      </c>
      <c r="R152" s="16">
        <f t="shared" si="302"/>
        <v>-2.001063317</v>
      </c>
      <c r="S152" s="16">
        <f t="shared" si="302"/>
        <v>-1.16810665</v>
      </c>
    </row>
    <row r="153">
      <c r="A153" s="12">
        <v>7.817806224E7</v>
      </c>
      <c r="B153" s="12">
        <v>6.860375235E7</v>
      </c>
      <c r="C153" s="1" t="s">
        <v>990</v>
      </c>
      <c r="D153" s="1">
        <v>2.0</v>
      </c>
      <c r="E153" s="4">
        <v>2009.0</v>
      </c>
      <c r="F153" s="12">
        <v>1.3746251421572915E12</v>
      </c>
      <c r="G153" s="12">
        <v>1.4448933025E13</v>
      </c>
      <c r="H153" s="27">
        <v>0.009975546169531021</v>
      </c>
      <c r="I153" s="27">
        <v>0.0679036860231922</v>
      </c>
      <c r="K153" s="16">
        <f t="shared" ref="K153:L153" si="303">log(A153)</f>
        <v>7.893084902</v>
      </c>
      <c r="L153" s="16">
        <f t="shared" si="303"/>
        <v>7.836347871</v>
      </c>
      <c r="M153" s="1" t="s">
        <v>990</v>
      </c>
      <c r="N153" s="1">
        <v>2.0</v>
      </c>
      <c r="O153" s="4">
        <v>2009.0</v>
      </c>
      <c r="P153" s="16">
        <f t="shared" ref="P153:S153" si="304">log(F153)</f>
        <v>12.13818428</v>
      </c>
      <c r="Q153" s="16">
        <f t="shared" si="304"/>
        <v>13.15983578</v>
      </c>
      <c r="R153" s="16">
        <f t="shared" si="304"/>
        <v>-2.001063317</v>
      </c>
      <c r="S153" s="16">
        <f t="shared" si="304"/>
        <v>-1.16810665</v>
      </c>
    </row>
    <row r="154">
      <c r="A154" s="12">
        <v>5.12278632E7</v>
      </c>
      <c r="B154" s="12">
        <v>3.506969312E7</v>
      </c>
      <c r="C154" s="1" t="s">
        <v>991</v>
      </c>
      <c r="D154" s="1">
        <v>3.0</v>
      </c>
      <c r="E154" s="4">
        <v>2009.0</v>
      </c>
      <c r="F154" s="12">
        <v>1.3746251421572915E12</v>
      </c>
      <c r="G154" s="12">
        <v>1.4448933025E13</v>
      </c>
      <c r="H154" s="27">
        <v>0.009975546169531021</v>
      </c>
      <c r="I154" s="27">
        <v>0.0679036860231922</v>
      </c>
      <c r="K154" s="16">
        <f t="shared" ref="K154:L154" si="305">log(A154)</f>
        <v>7.709506241</v>
      </c>
      <c r="L154" s="16">
        <f t="shared" si="305"/>
        <v>7.544931966</v>
      </c>
      <c r="M154" s="1" t="s">
        <v>991</v>
      </c>
      <c r="N154" s="1">
        <v>3.0</v>
      </c>
      <c r="O154" s="4">
        <v>2009.0</v>
      </c>
      <c r="P154" s="16">
        <f t="shared" ref="P154:S154" si="306">log(F154)</f>
        <v>12.13818428</v>
      </c>
      <c r="Q154" s="16">
        <f t="shared" si="306"/>
        <v>13.15983578</v>
      </c>
      <c r="R154" s="16">
        <f t="shared" si="306"/>
        <v>-2.001063317</v>
      </c>
      <c r="S154" s="16">
        <f t="shared" si="306"/>
        <v>-1.16810665</v>
      </c>
    </row>
    <row r="155">
      <c r="A155" s="12">
        <v>4.907565229E7</v>
      </c>
      <c r="B155" s="12">
        <v>1.525337741E7</v>
      </c>
      <c r="C155" s="1" t="s">
        <v>992</v>
      </c>
      <c r="D155" s="1">
        <v>4.0</v>
      </c>
      <c r="E155" s="4">
        <v>2009.0</v>
      </c>
      <c r="F155" s="12">
        <v>1.3746251421572915E12</v>
      </c>
      <c r="G155" s="12">
        <v>1.4448933025E13</v>
      </c>
      <c r="H155" s="27">
        <v>0.009975546169531021</v>
      </c>
      <c r="I155" s="27">
        <v>0.0679036860231922</v>
      </c>
      <c r="K155" s="16">
        <f t="shared" ref="K155:L155" si="307">log(A155)</f>
        <v>7.690866081</v>
      </c>
      <c r="L155" s="16">
        <f t="shared" si="307"/>
        <v>7.183366016</v>
      </c>
      <c r="M155" s="1" t="s">
        <v>992</v>
      </c>
      <c r="N155" s="1">
        <v>4.0</v>
      </c>
      <c r="O155" s="4">
        <v>2009.0</v>
      </c>
      <c r="P155" s="16">
        <f t="shared" ref="P155:S155" si="308">log(F155)</f>
        <v>12.13818428</v>
      </c>
      <c r="Q155" s="16">
        <f t="shared" si="308"/>
        <v>13.15983578</v>
      </c>
      <c r="R155" s="16">
        <f t="shared" si="308"/>
        <v>-2.001063317</v>
      </c>
      <c r="S155" s="16">
        <f t="shared" si="308"/>
        <v>-1.16810665</v>
      </c>
    </row>
    <row r="156">
      <c r="A156" s="12">
        <v>1.61640345E7</v>
      </c>
      <c r="B156" s="12">
        <v>1.860245803E7</v>
      </c>
      <c r="C156" s="4" t="s">
        <v>993</v>
      </c>
      <c r="D156" s="1">
        <v>5.0</v>
      </c>
      <c r="E156" s="4">
        <v>2009.0</v>
      </c>
      <c r="F156" s="12">
        <v>1.3746251421572915E12</v>
      </c>
      <c r="G156" s="12">
        <v>1.4448933025E13</v>
      </c>
      <c r="H156" s="27">
        <v>0.009975546169531021</v>
      </c>
      <c r="I156" s="27">
        <v>0.0679036860231922</v>
      </c>
      <c r="K156" s="16">
        <f t="shared" ref="K156:L156" si="309">log(A156)</f>
        <v>7.208549769</v>
      </c>
      <c r="L156" s="16">
        <f t="shared" si="309"/>
        <v>7.269570333</v>
      </c>
      <c r="M156" s="4" t="s">
        <v>993</v>
      </c>
      <c r="N156" s="1">
        <v>5.0</v>
      </c>
      <c r="O156" s="4">
        <v>2009.0</v>
      </c>
      <c r="P156" s="16">
        <f t="shared" ref="P156:S156" si="310">log(F156)</f>
        <v>12.13818428</v>
      </c>
      <c r="Q156" s="16">
        <f t="shared" si="310"/>
        <v>13.15983578</v>
      </c>
      <c r="R156" s="16">
        <f t="shared" si="310"/>
        <v>-2.001063317</v>
      </c>
      <c r="S156" s="16">
        <f t="shared" si="310"/>
        <v>-1.16810665</v>
      </c>
    </row>
    <row r="157">
      <c r="A157" s="12">
        <v>6.494194494E7</v>
      </c>
      <c r="B157" s="12">
        <v>9674171.17</v>
      </c>
      <c r="C157" s="4" t="s">
        <v>994</v>
      </c>
      <c r="D157" s="1">
        <v>6.0</v>
      </c>
      <c r="E157" s="4">
        <v>2009.0</v>
      </c>
      <c r="F157" s="12">
        <v>1.3746251421572915E12</v>
      </c>
      <c r="G157" s="12">
        <v>1.4448933025E13</v>
      </c>
      <c r="H157" s="27">
        <v>0.009975546169531021</v>
      </c>
      <c r="I157" s="27">
        <v>0.0679036860231922</v>
      </c>
      <c r="K157" s="16">
        <f t="shared" ref="K157:L157" si="311">log(A157)</f>
        <v>7.812525291</v>
      </c>
      <c r="L157" s="16">
        <f t="shared" si="311"/>
        <v>6.985613767</v>
      </c>
      <c r="M157" s="4" t="s">
        <v>994</v>
      </c>
      <c r="N157" s="1">
        <v>6.0</v>
      </c>
      <c r="O157" s="4">
        <v>2009.0</v>
      </c>
      <c r="P157" s="16">
        <f t="shared" ref="P157:S157" si="312">log(F157)</f>
        <v>12.13818428</v>
      </c>
      <c r="Q157" s="16">
        <f t="shared" si="312"/>
        <v>13.15983578</v>
      </c>
      <c r="R157" s="16">
        <f t="shared" si="312"/>
        <v>-2.001063317</v>
      </c>
      <c r="S157" s="16">
        <f t="shared" si="312"/>
        <v>-1.16810665</v>
      </c>
    </row>
    <row r="158">
      <c r="A158" s="12">
        <v>2.398697946E7</v>
      </c>
      <c r="B158" s="12">
        <v>5.178524669E7</v>
      </c>
      <c r="C158" s="1" t="s">
        <v>995</v>
      </c>
      <c r="D158" s="1">
        <v>7.0</v>
      </c>
      <c r="E158" s="4">
        <v>2009.0</v>
      </c>
      <c r="F158" s="12">
        <v>1.3746251421572915E12</v>
      </c>
      <c r="G158" s="12">
        <v>1.4448933025E13</v>
      </c>
      <c r="H158" s="27">
        <v>0.009975546169531021</v>
      </c>
      <c r="I158" s="27">
        <v>0.0679036860231922</v>
      </c>
      <c r="K158" s="16">
        <f t="shared" ref="K158:L158" si="313">log(A158)</f>
        <v>7.379975563</v>
      </c>
      <c r="L158" s="16">
        <f t="shared" si="313"/>
        <v>7.714206049</v>
      </c>
      <c r="M158" s="1" t="s">
        <v>995</v>
      </c>
      <c r="N158" s="1">
        <v>7.0</v>
      </c>
      <c r="O158" s="4">
        <v>2009.0</v>
      </c>
      <c r="P158" s="16">
        <f t="shared" ref="P158:S158" si="314">log(F158)</f>
        <v>12.13818428</v>
      </c>
      <c r="Q158" s="16">
        <f t="shared" si="314"/>
        <v>13.15983578</v>
      </c>
      <c r="R158" s="16">
        <f t="shared" si="314"/>
        <v>-2.001063317</v>
      </c>
      <c r="S158" s="16">
        <f t="shared" si="314"/>
        <v>-1.16810665</v>
      </c>
    </row>
    <row r="159">
      <c r="A159" s="12">
        <v>1.698081054E7</v>
      </c>
      <c r="B159" s="12">
        <v>1.462370884E7</v>
      </c>
      <c r="C159" s="4" t="s">
        <v>996</v>
      </c>
      <c r="D159" s="1">
        <v>8.0</v>
      </c>
      <c r="E159" s="4">
        <v>2009.0</v>
      </c>
      <c r="F159" s="12">
        <v>1.3746251421572915E12</v>
      </c>
      <c r="G159" s="12">
        <v>1.4448933025E13</v>
      </c>
      <c r="H159" s="27">
        <v>0.009975546169531021</v>
      </c>
      <c r="I159" s="27">
        <v>0.0679036860231922</v>
      </c>
      <c r="K159" s="16">
        <f t="shared" ref="K159:L159" si="315">log(A159)</f>
        <v>7.229958416</v>
      </c>
      <c r="L159" s="16">
        <f t="shared" si="315"/>
        <v>7.165057532</v>
      </c>
      <c r="M159" s="4" t="s">
        <v>996</v>
      </c>
      <c r="N159" s="1">
        <v>8.0</v>
      </c>
      <c r="O159" s="4">
        <v>2009.0</v>
      </c>
      <c r="P159" s="16">
        <f t="shared" ref="P159:S159" si="316">log(F159)</f>
        <v>12.13818428</v>
      </c>
      <c r="Q159" s="16">
        <f t="shared" si="316"/>
        <v>13.15983578</v>
      </c>
      <c r="R159" s="16">
        <f t="shared" si="316"/>
        <v>-2.001063317</v>
      </c>
      <c r="S159" s="16">
        <f t="shared" si="316"/>
        <v>-1.16810665</v>
      </c>
    </row>
    <row r="160">
      <c r="A160" s="12">
        <v>1.013309341E7</v>
      </c>
      <c r="B160" s="12">
        <v>1.259060904E7</v>
      </c>
      <c r="C160" s="1" t="s">
        <v>997</v>
      </c>
      <c r="D160" s="1">
        <v>9.0</v>
      </c>
      <c r="E160" s="4">
        <v>2009.0</v>
      </c>
      <c r="F160" s="12">
        <v>1.3746251421572915E12</v>
      </c>
      <c r="G160" s="12">
        <v>1.4448933025E13</v>
      </c>
      <c r="H160" s="27">
        <v>0.009975546169531021</v>
      </c>
      <c r="I160" s="27">
        <v>0.0679036860231922</v>
      </c>
      <c r="K160" s="16">
        <f t="shared" ref="K160:L160" si="317">log(A160)</f>
        <v>7.005742046</v>
      </c>
      <c r="L160" s="16">
        <f t="shared" si="317"/>
        <v>7.100046739</v>
      </c>
      <c r="M160" s="1" t="s">
        <v>997</v>
      </c>
      <c r="N160" s="1">
        <v>9.0</v>
      </c>
      <c r="O160" s="4">
        <v>2009.0</v>
      </c>
      <c r="P160" s="16">
        <f t="shared" ref="P160:S160" si="318">log(F160)</f>
        <v>12.13818428</v>
      </c>
      <c r="Q160" s="16">
        <f t="shared" si="318"/>
        <v>13.15983578</v>
      </c>
      <c r="R160" s="16">
        <f t="shared" si="318"/>
        <v>-2.001063317</v>
      </c>
      <c r="S160" s="16">
        <f t="shared" si="318"/>
        <v>-1.16810665</v>
      </c>
    </row>
    <row r="161">
      <c r="A161" s="12">
        <v>3.739823126E7</v>
      </c>
      <c r="B161" s="12">
        <v>3.235357802E7</v>
      </c>
      <c r="C161" s="4" t="s">
        <v>998</v>
      </c>
      <c r="D161" s="1">
        <v>10.0</v>
      </c>
      <c r="E161" s="4">
        <v>2009.0</v>
      </c>
      <c r="F161" s="12">
        <v>1.3746251421572915E12</v>
      </c>
      <c r="G161" s="12">
        <v>1.4448933025E13</v>
      </c>
      <c r="H161" s="27">
        <v>0.009975546169531021</v>
      </c>
      <c r="I161" s="27">
        <v>0.0679036860231922</v>
      </c>
      <c r="K161" s="16">
        <f t="shared" ref="K161:L161" si="319">log(A161)</f>
        <v>7.572851063</v>
      </c>
      <c r="L161" s="16">
        <f t="shared" si="319"/>
        <v>7.509922317</v>
      </c>
      <c r="M161" s="4" t="s">
        <v>998</v>
      </c>
      <c r="N161" s="1">
        <v>10.0</v>
      </c>
      <c r="O161" s="4">
        <v>2009.0</v>
      </c>
      <c r="P161" s="16">
        <f t="shared" ref="P161:S161" si="320">log(F161)</f>
        <v>12.13818428</v>
      </c>
      <c r="Q161" s="16">
        <f t="shared" si="320"/>
        <v>13.15983578</v>
      </c>
      <c r="R161" s="16">
        <f t="shared" si="320"/>
        <v>-2.001063317</v>
      </c>
      <c r="S161" s="16">
        <f t="shared" si="320"/>
        <v>-1.16810665</v>
      </c>
    </row>
    <row r="162">
      <c r="A162" s="12">
        <v>4.061979877E7</v>
      </c>
      <c r="B162" s="12">
        <v>9.461632152E7</v>
      </c>
      <c r="C162" s="1" t="s">
        <v>989</v>
      </c>
      <c r="D162" s="1">
        <v>1.0</v>
      </c>
      <c r="E162" s="4">
        <v>2010.0</v>
      </c>
      <c r="F162" s="12">
        <v>1.6173433674862585E12</v>
      </c>
      <c r="G162" s="12">
        <v>1.4992052727E13</v>
      </c>
      <c r="H162" s="27">
        <v>0.008844702346880366</v>
      </c>
      <c r="I162" s="27">
        <v>0.01279952082614093</v>
      </c>
      <c r="K162" s="16">
        <f t="shared" ref="K162:L162" si="321">log(A162)</f>
        <v>7.608737768</v>
      </c>
      <c r="L162" s="16">
        <f t="shared" si="321"/>
        <v>7.97596606</v>
      </c>
      <c r="M162" s="1" t="s">
        <v>989</v>
      </c>
      <c r="N162" s="1">
        <v>1.0</v>
      </c>
      <c r="O162" s="4">
        <v>2010.0</v>
      </c>
      <c r="P162" s="16">
        <f t="shared" ref="P162:S162" si="322">log(F162)</f>
        <v>12.20880223</v>
      </c>
      <c r="Q162" s="16">
        <f t="shared" si="322"/>
        <v>13.1758611</v>
      </c>
      <c r="R162" s="16">
        <f t="shared" si="322"/>
        <v>-2.053316778</v>
      </c>
      <c r="S162" s="16">
        <f t="shared" si="322"/>
        <v>-1.892806289</v>
      </c>
    </row>
    <row r="163">
      <c r="A163" s="12">
        <v>1.0091316745E8</v>
      </c>
      <c r="B163" s="12">
        <v>8.185022074E7</v>
      </c>
      <c r="C163" s="1" t="s">
        <v>990</v>
      </c>
      <c r="D163" s="1">
        <v>2.0</v>
      </c>
      <c r="E163" s="4">
        <v>2010.0</v>
      </c>
      <c r="F163" s="12">
        <v>1.6173433674862585E12</v>
      </c>
      <c r="G163" s="12">
        <v>1.4992052727E13</v>
      </c>
      <c r="H163" s="27">
        <v>0.008844702346880366</v>
      </c>
      <c r="I163" s="27">
        <v>0.01279952082614093</v>
      </c>
      <c r="K163" s="16">
        <f t="shared" ref="K163:L163" si="323">log(A163)</f>
        <v>8.003947838</v>
      </c>
      <c r="L163" s="16">
        <f t="shared" si="323"/>
        <v>7.913019855</v>
      </c>
      <c r="M163" s="1" t="s">
        <v>990</v>
      </c>
      <c r="N163" s="1">
        <v>2.0</v>
      </c>
      <c r="O163" s="4">
        <v>2010.0</v>
      </c>
      <c r="P163" s="16">
        <f t="shared" ref="P163:S163" si="324">log(F163)</f>
        <v>12.20880223</v>
      </c>
      <c r="Q163" s="16">
        <f t="shared" si="324"/>
        <v>13.1758611</v>
      </c>
      <c r="R163" s="16">
        <f t="shared" si="324"/>
        <v>-2.053316778</v>
      </c>
      <c r="S163" s="16">
        <f t="shared" si="324"/>
        <v>-1.892806289</v>
      </c>
    </row>
    <row r="164">
      <c r="A164" s="12">
        <v>6.51255503E7</v>
      </c>
      <c r="B164" s="12">
        <v>4.508756872E7</v>
      </c>
      <c r="C164" s="1" t="s">
        <v>991</v>
      </c>
      <c r="D164" s="1">
        <v>3.0</v>
      </c>
      <c r="E164" s="4">
        <v>2010.0</v>
      </c>
      <c r="F164" s="12">
        <v>1.6173433674862585E12</v>
      </c>
      <c r="G164" s="12">
        <v>1.4992052727E13</v>
      </c>
      <c r="H164" s="27">
        <v>0.008844702346880366</v>
      </c>
      <c r="I164" s="27">
        <v>0.01279952082614093</v>
      </c>
      <c r="K164" s="16">
        <f t="shared" ref="K164:L164" si="325">log(A164)</f>
        <v>7.813751406</v>
      </c>
      <c r="L164" s="16">
        <f t="shared" si="325"/>
        <v>7.654056817</v>
      </c>
      <c r="M164" s="1" t="s">
        <v>991</v>
      </c>
      <c r="N164" s="1">
        <v>3.0</v>
      </c>
      <c r="O164" s="4">
        <v>2010.0</v>
      </c>
      <c r="P164" s="16">
        <f t="shared" ref="P164:S164" si="326">log(F164)</f>
        <v>12.20880223</v>
      </c>
      <c r="Q164" s="16">
        <f t="shared" si="326"/>
        <v>13.1758611</v>
      </c>
      <c r="R164" s="16">
        <f t="shared" si="326"/>
        <v>-2.053316778</v>
      </c>
      <c r="S164" s="16">
        <f t="shared" si="326"/>
        <v>-1.892806289</v>
      </c>
    </row>
    <row r="165">
      <c r="A165" s="12">
        <v>6.381375261E7</v>
      </c>
      <c r="B165" s="12">
        <v>1.746837222E7</v>
      </c>
      <c r="C165" s="1" t="s">
        <v>992</v>
      </c>
      <c r="D165" s="1">
        <v>4.0</v>
      </c>
      <c r="E165" s="4">
        <v>2010.0</v>
      </c>
      <c r="F165" s="12">
        <v>1.6173433674862585E12</v>
      </c>
      <c r="G165" s="12">
        <v>1.4992052727E13</v>
      </c>
      <c r="H165" s="27">
        <v>0.008844702346880366</v>
      </c>
      <c r="I165" s="27">
        <v>0.01279952082614093</v>
      </c>
      <c r="K165" s="16">
        <f t="shared" ref="K165:L165" si="327">log(A165)</f>
        <v>7.804914284</v>
      </c>
      <c r="L165" s="16">
        <f t="shared" si="327"/>
        <v>7.242252437</v>
      </c>
      <c r="M165" s="1" t="s">
        <v>992</v>
      </c>
      <c r="N165" s="1">
        <v>4.0</v>
      </c>
      <c r="O165" s="4">
        <v>2010.0</v>
      </c>
      <c r="P165" s="16">
        <f t="shared" ref="P165:S165" si="328">log(F165)</f>
        <v>12.20880223</v>
      </c>
      <c r="Q165" s="16">
        <f t="shared" si="328"/>
        <v>13.1758611</v>
      </c>
      <c r="R165" s="16">
        <f t="shared" si="328"/>
        <v>-2.053316778</v>
      </c>
      <c r="S165" s="16">
        <f t="shared" si="328"/>
        <v>-1.892806289</v>
      </c>
    </row>
    <row r="166">
      <c r="A166" s="12">
        <v>1.865011883E7</v>
      </c>
      <c r="B166" s="12">
        <v>2.13099286E7</v>
      </c>
      <c r="C166" s="4" t="s">
        <v>993</v>
      </c>
      <c r="D166" s="1">
        <v>5.0</v>
      </c>
      <c r="E166" s="4">
        <v>2010.0</v>
      </c>
      <c r="F166" s="12">
        <v>1.6173433674862585E12</v>
      </c>
      <c r="G166" s="12">
        <v>1.4992052727E13</v>
      </c>
      <c r="H166" s="27">
        <v>0.008844702346880366</v>
      </c>
      <c r="I166" s="27">
        <v>0.01279952082614093</v>
      </c>
      <c r="K166" s="16">
        <f t="shared" ref="K166:L166" si="329">log(A166)</f>
        <v>7.270681603</v>
      </c>
      <c r="L166" s="16">
        <f t="shared" si="329"/>
        <v>7.328581995</v>
      </c>
      <c r="M166" s="4" t="s">
        <v>993</v>
      </c>
      <c r="N166" s="1">
        <v>5.0</v>
      </c>
      <c r="O166" s="4">
        <v>2010.0</v>
      </c>
      <c r="P166" s="16">
        <f t="shared" ref="P166:S166" si="330">log(F166)</f>
        <v>12.20880223</v>
      </c>
      <c r="Q166" s="16">
        <f t="shared" si="330"/>
        <v>13.1758611</v>
      </c>
      <c r="R166" s="16">
        <f t="shared" si="330"/>
        <v>-2.053316778</v>
      </c>
      <c r="S166" s="16">
        <f t="shared" si="330"/>
        <v>-1.892806289</v>
      </c>
    </row>
    <row r="167">
      <c r="A167" s="12">
        <v>8.5270546E7</v>
      </c>
      <c r="B167" s="12">
        <v>1.315360779E7</v>
      </c>
      <c r="C167" s="4" t="s">
        <v>994</v>
      </c>
      <c r="D167" s="1">
        <v>6.0</v>
      </c>
      <c r="E167" s="4">
        <v>2010.0</v>
      </c>
      <c r="F167" s="12">
        <v>1.6173433674862585E12</v>
      </c>
      <c r="G167" s="12">
        <v>1.4992052727E13</v>
      </c>
      <c r="H167" s="27">
        <v>0.008844702346880366</v>
      </c>
      <c r="I167" s="27">
        <v>0.01279952082614093</v>
      </c>
      <c r="K167" s="16">
        <f t="shared" ref="K167:L167" si="331">log(A167)</f>
        <v>7.930799044</v>
      </c>
      <c r="L167" s="16">
        <f t="shared" si="331"/>
        <v>7.119044888</v>
      </c>
      <c r="M167" s="4" t="s">
        <v>994</v>
      </c>
      <c r="N167" s="1">
        <v>6.0</v>
      </c>
      <c r="O167" s="4">
        <v>2010.0</v>
      </c>
      <c r="P167" s="16">
        <f t="shared" ref="P167:S167" si="332">log(F167)</f>
        <v>12.20880223</v>
      </c>
      <c r="Q167" s="16">
        <f t="shared" si="332"/>
        <v>13.1758611</v>
      </c>
      <c r="R167" s="16">
        <f t="shared" si="332"/>
        <v>-2.053316778</v>
      </c>
      <c r="S167" s="16">
        <f t="shared" si="332"/>
        <v>-1.892806289</v>
      </c>
    </row>
    <row r="168">
      <c r="A168" s="12">
        <v>2.58332873E7</v>
      </c>
      <c r="B168" s="12">
        <v>6.37972076E7</v>
      </c>
      <c r="C168" s="1" t="s">
        <v>995</v>
      </c>
      <c r="D168" s="1">
        <v>7.0</v>
      </c>
      <c r="E168" s="4">
        <v>2010.0</v>
      </c>
      <c r="F168" s="12">
        <v>1.6173433674862585E12</v>
      </c>
      <c r="G168" s="12">
        <v>1.4992052727E13</v>
      </c>
      <c r="H168" s="27">
        <v>0.008844702346880366</v>
      </c>
      <c r="I168" s="27">
        <v>0.01279952082614093</v>
      </c>
      <c r="K168" s="16">
        <f t="shared" ref="K168:L168" si="333">log(A168)</f>
        <v>7.412179674</v>
      </c>
      <c r="L168" s="16">
        <f t="shared" si="333"/>
        <v>7.80480167</v>
      </c>
      <c r="M168" s="1" t="s">
        <v>995</v>
      </c>
      <c r="N168" s="1">
        <v>7.0</v>
      </c>
      <c r="O168" s="4">
        <v>2010.0</v>
      </c>
      <c r="P168" s="16">
        <f t="shared" ref="P168:S168" si="334">log(F168)</f>
        <v>12.20880223</v>
      </c>
      <c r="Q168" s="16">
        <f t="shared" si="334"/>
        <v>13.1758611</v>
      </c>
      <c r="R168" s="16">
        <f t="shared" si="334"/>
        <v>-2.053316778</v>
      </c>
      <c r="S168" s="16">
        <f t="shared" si="334"/>
        <v>-1.892806289</v>
      </c>
    </row>
    <row r="169">
      <c r="A169" s="12">
        <v>2.245633047E7</v>
      </c>
      <c r="B169" s="12">
        <v>1.968071277E7</v>
      </c>
      <c r="C169" s="4" t="s">
        <v>996</v>
      </c>
      <c r="D169" s="1">
        <v>8.0</v>
      </c>
      <c r="E169" s="4">
        <v>2010.0</v>
      </c>
      <c r="F169" s="12">
        <v>1.6173433674862585E12</v>
      </c>
      <c r="G169" s="12">
        <v>1.4992052727E13</v>
      </c>
      <c r="H169" s="27">
        <v>0.008844702346880366</v>
      </c>
      <c r="I169" s="27">
        <v>0.01279952082614093</v>
      </c>
      <c r="K169" s="16">
        <f t="shared" ref="K169:L169" si="335">log(A169)</f>
        <v>7.351338791</v>
      </c>
      <c r="L169" s="16">
        <f t="shared" si="335"/>
        <v>7.294040823</v>
      </c>
      <c r="M169" s="4" t="s">
        <v>996</v>
      </c>
      <c r="N169" s="1">
        <v>8.0</v>
      </c>
      <c r="O169" s="4">
        <v>2010.0</v>
      </c>
      <c r="P169" s="16">
        <f t="shared" ref="P169:S169" si="336">log(F169)</f>
        <v>12.20880223</v>
      </c>
      <c r="Q169" s="16">
        <f t="shared" si="336"/>
        <v>13.1758611</v>
      </c>
      <c r="R169" s="16">
        <f t="shared" si="336"/>
        <v>-2.053316778</v>
      </c>
      <c r="S169" s="16">
        <f t="shared" si="336"/>
        <v>-1.892806289</v>
      </c>
    </row>
    <row r="170">
      <c r="A170" s="12">
        <v>1.22571124E7</v>
      </c>
      <c r="B170" s="12">
        <v>1.540950005E7</v>
      </c>
      <c r="C170" s="1" t="s">
        <v>997</v>
      </c>
      <c r="D170" s="1">
        <v>9.0</v>
      </c>
      <c r="E170" s="4">
        <v>2010.0</v>
      </c>
      <c r="F170" s="12">
        <v>1.6173433674862585E12</v>
      </c>
      <c r="G170" s="12">
        <v>1.4992052727E13</v>
      </c>
      <c r="H170" s="27">
        <v>0.008844702346880366</v>
      </c>
      <c r="I170" s="27">
        <v>0.01279952082614093</v>
      </c>
      <c r="K170" s="16">
        <f t="shared" ref="K170:L170" si="337">log(A170)</f>
        <v>7.088388169</v>
      </c>
      <c r="L170" s="16">
        <f t="shared" si="337"/>
        <v>7.187788549</v>
      </c>
      <c r="M170" s="1" t="s">
        <v>997</v>
      </c>
      <c r="N170" s="1">
        <v>9.0</v>
      </c>
      <c r="O170" s="4">
        <v>2010.0</v>
      </c>
      <c r="P170" s="16">
        <f t="shared" ref="P170:S170" si="338">log(F170)</f>
        <v>12.20880223</v>
      </c>
      <c r="Q170" s="16">
        <f t="shared" si="338"/>
        <v>13.1758611</v>
      </c>
      <c r="R170" s="16">
        <f t="shared" si="338"/>
        <v>-2.053316778</v>
      </c>
      <c r="S170" s="16">
        <f t="shared" si="338"/>
        <v>-1.892806289</v>
      </c>
    </row>
    <row r="171">
      <c r="A171" s="12">
        <v>5.126452897E7</v>
      </c>
      <c r="B171" s="12">
        <v>4.402975374E7</v>
      </c>
      <c r="C171" s="4" t="s">
        <v>998</v>
      </c>
      <c r="D171" s="1">
        <v>10.0</v>
      </c>
      <c r="E171" s="4">
        <v>2010.0</v>
      </c>
      <c r="F171" s="12">
        <v>1.6173433674862585E12</v>
      </c>
      <c r="G171" s="12">
        <v>1.4992052727E13</v>
      </c>
      <c r="H171" s="27">
        <v>0.008844702346880366</v>
      </c>
      <c r="I171" s="27">
        <v>0.01279952082614093</v>
      </c>
      <c r="K171" s="16">
        <f t="shared" ref="K171:L171" si="339">log(A171)</f>
        <v>7.709816971</v>
      </c>
      <c r="L171" s="16">
        <f t="shared" si="339"/>
        <v>7.643746256</v>
      </c>
      <c r="M171" s="4" t="s">
        <v>998</v>
      </c>
      <c r="N171" s="1">
        <v>10.0</v>
      </c>
      <c r="O171" s="4">
        <v>2010.0</v>
      </c>
      <c r="P171" s="16">
        <f t="shared" ref="P171:S171" si="340">log(F171)</f>
        <v>12.20880223</v>
      </c>
      <c r="Q171" s="16">
        <f t="shared" si="340"/>
        <v>13.1758611</v>
      </c>
      <c r="R171" s="16">
        <f t="shared" si="340"/>
        <v>-2.053316778</v>
      </c>
      <c r="S171" s="16">
        <f t="shared" si="340"/>
        <v>-1.892806289</v>
      </c>
    </row>
    <row r="172">
      <c r="A172" s="12">
        <v>4.515378226E7</v>
      </c>
      <c r="B172" s="12">
        <v>1.0638192538E8</v>
      </c>
      <c r="C172" s="1" t="s">
        <v>989</v>
      </c>
      <c r="D172" s="1">
        <v>1.0</v>
      </c>
      <c r="E172" s="4">
        <v>2011.0</v>
      </c>
      <c r="F172" s="12">
        <v>1.7933266301745186E12</v>
      </c>
      <c r="G172" s="12">
        <v>1.5542581104E13</v>
      </c>
      <c r="H172" s="27">
        <v>0.00825356045331294</v>
      </c>
      <c r="I172" s="27">
        <v>0.018582698527005916</v>
      </c>
      <c r="K172" s="16">
        <f t="shared" ref="K172:L172" si="341">log(A172)</f>
        <v>7.654694134</v>
      </c>
      <c r="L172" s="16">
        <f t="shared" si="341"/>
        <v>8.026867846</v>
      </c>
      <c r="M172" s="1" t="s">
        <v>989</v>
      </c>
      <c r="N172" s="1">
        <v>1.0</v>
      </c>
      <c r="O172" s="4">
        <v>2011.0</v>
      </c>
      <c r="P172" s="16">
        <f t="shared" ref="P172:S172" si="342">log(F172)</f>
        <v>12.2536594</v>
      </c>
      <c r="Q172" s="16">
        <f t="shared" si="342"/>
        <v>13.19152314</v>
      </c>
      <c r="R172" s="16">
        <f t="shared" si="342"/>
        <v>-2.083358663</v>
      </c>
      <c r="S172" s="16">
        <f t="shared" si="342"/>
        <v>-1.730891219</v>
      </c>
    </row>
    <row r="173">
      <c r="A173" s="12">
        <v>1.0489935332E8</v>
      </c>
      <c r="B173" s="12">
        <v>9.32882387E7</v>
      </c>
      <c r="C173" s="1" t="s">
        <v>990</v>
      </c>
      <c r="D173" s="1">
        <v>2.0</v>
      </c>
      <c r="E173" s="4">
        <v>2011.0</v>
      </c>
      <c r="F173" s="12">
        <v>1.7933266301745186E12</v>
      </c>
      <c r="G173" s="12">
        <v>1.5542581104E13</v>
      </c>
      <c r="H173" s="27">
        <v>0.00825356045331294</v>
      </c>
      <c r="I173" s="27">
        <v>0.018582698527005916</v>
      </c>
      <c r="K173" s="16">
        <f t="shared" ref="K173:L173" si="343">log(A173)</f>
        <v>8.020772811</v>
      </c>
      <c r="L173" s="16">
        <f t="shared" si="343"/>
        <v>7.969826894</v>
      </c>
      <c r="M173" s="1" t="s">
        <v>990</v>
      </c>
      <c r="N173" s="1">
        <v>2.0</v>
      </c>
      <c r="O173" s="4">
        <v>2011.0</v>
      </c>
      <c r="P173" s="16">
        <f t="shared" ref="P173:S173" si="344">log(F173)</f>
        <v>12.2536594</v>
      </c>
      <c r="Q173" s="16">
        <f t="shared" si="344"/>
        <v>13.19152314</v>
      </c>
      <c r="R173" s="16">
        <f t="shared" si="344"/>
        <v>-2.083358663</v>
      </c>
      <c r="S173" s="16">
        <f t="shared" si="344"/>
        <v>-1.730891219</v>
      </c>
    </row>
    <row r="174">
      <c r="A174" s="12">
        <v>7.245275531E7</v>
      </c>
      <c r="B174" s="12">
        <v>5.0496157E7</v>
      </c>
      <c r="C174" s="1" t="s">
        <v>991</v>
      </c>
      <c r="D174" s="1">
        <v>3.0</v>
      </c>
      <c r="E174" s="4">
        <v>2011.0</v>
      </c>
      <c r="F174" s="12">
        <v>1.7933266301745186E12</v>
      </c>
      <c r="G174" s="12">
        <v>1.5542581104E13</v>
      </c>
      <c r="H174" s="27">
        <v>0.00825356045331294</v>
      </c>
      <c r="I174" s="27">
        <v>0.018582698527005916</v>
      </c>
      <c r="K174" s="16">
        <f t="shared" ref="K174:L174" si="345">log(A174)</f>
        <v>7.860054906</v>
      </c>
      <c r="L174" s="16">
        <f t="shared" si="345"/>
        <v>7.703258327</v>
      </c>
      <c r="M174" s="1" t="s">
        <v>991</v>
      </c>
      <c r="N174" s="1">
        <v>3.0</v>
      </c>
      <c r="O174" s="4">
        <v>2011.0</v>
      </c>
      <c r="P174" s="16">
        <f t="shared" ref="P174:S174" si="346">log(F174)</f>
        <v>12.2536594</v>
      </c>
      <c r="Q174" s="16">
        <f t="shared" si="346"/>
        <v>13.19152314</v>
      </c>
      <c r="R174" s="16">
        <f t="shared" si="346"/>
        <v>-2.083358663</v>
      </c>
      <c r="S174" s="16">
        <f t="shared" si="346"/>
        <v>-1.730891219</v>
      </c>
    </row>
    <row r="175">
      <c r="A175" s="12">
        <v>8.464025995E7</v>
      </c>
      <c r="B175" s="12">
        <v>1.998206338E7</v>
      </c>
      <c r="C175" s="1" t="s">
        <v>992</v>
      </c>
      <c r="D175" s="1">
        <v>4.0</v>
      </c>
      <c r="E175" s="4">
        <v>2011.0</v>
      </c>
      <c r="F175" s="12">
        <v>1.7933266301745186E12</v>
      </c>
      <c r="G175" s="12">
        <v>1.5542581104E13</v>
      </c>
      <c r="H175" s="27">
        <v>0.00825356045331294</v>
      </c>
      <c r="I175" s="27">
        <v>0.018582698527005916</v>
      </c>
      <c r="K175" s="16">
        <f t="shared" ref="K175:L175" si="347">log(A175)</f>
        <v>7.927576989</v>
      </c>
      <c r="L175" s="16">
        <f t="shared" si="347"/>
        <v>7.300640332</v>
      </c>
      <c r="M175" s="1" t="s">
        <v>992</v>
      </c>
      <c r="N175" s="1">
        <v>4.0</v>
      </c>
      <c r="O175" s="4">
        <v>2011.0</v>
      </c>
      <c r="P175" s="16">
        <f t="shared" ref="P175:S175" si="348">log(F175)</f>
        <v>12.2536594</v>
      </c>
      <c r="Q175" s="16">
        <f t="shared" si="348"/>
        <v>13.19152314</v>
      </c>
      <c r="R175" s="16">
        <f t="shared" si="348"/>
        <v>-2.083358663</v>
      </c>
      <c r="S175" s="16">
        <f t="shared" si="348"/>
        <v>-1.730891219</v>
      </c>
    </row>
    <row r="176">
      <c r="A176" s="12">
        <v>2.142616623E7</v>
      </c>
      <c r="B176" s="12">
        <v>2.349883996E7</v>
      </c>
      <c r="C176" s="4" t="s">
        <v>993</v>
      </c>
      <c r="D176" s="1">
        <v>5.0</v>
      </c>
      <c r="E176" s="4">
        <v>2011.0</v>
      </c>
      <c r="F176" s="12">
        <v>1.7933266301745186E12</v>
      </c>
      <c r="G176" s="12">
        <v>1.5542581104E13</v>
      </c>
      <c r="H176" s="27">
        <v>0.00825356045331294</v>
      </c>
      <c r="I176" s="27">
        <v>0.018582698527005916</v>
      </c>
      <c r="K176" s="16">
        <f t="shared" ref="K176:L176" si="349">log(A176)</f>
        <v>7.33094447</v>
      </c>
      <c r="L176" s="16">
        <f t="shared" si="349"/>
        <v>7.371046423</v>
      </c>
      <c r="M176" s="4" t="s">
        <v>993</v>
      </c>
      <c r="N176" s="1">
        <v>5.0</v>
      </c>
      <c r="O176" s="4">
        <v>2011.0</v>
      </c>
      <c r="P176" s="16">
        <f t="shared" ref="P176:S176" si="350">log(F176)</f>
        <v>12.2536594</v>
      </c>
      <c r="Q176" s="16">
        <f t="shared" si="350"/>
        <v>13.19152314</v>
      </c>
      <c r="R176" s="16">
        <f t="shared" si="350"/>
        <v>-2.083358663</v>
      </c>
      <c r="S176" s="16">
        <f t="shared" si="350"/>
        <v>-1.730891219</v>
      </c>
    </row>
    <row r="177">
      <c r="A177" s="12">
        <v>1.034046585E8</v>
      </c>
      <c r="B177" s="12">
        <v>1.88117876E7</v>
      </c>
      <c r="C177" s="4" t="s">
        <v>994</v>
      </c>
      <c r="D177" s="1">
        <v>6.0</v>
      </c>
      <c r="E177" s="4">
        <v>2011.0</v>
      </c>
      <c r="F177" s="12">
        <v>1.7933266301745186E12</v>
      </c>
      <c r="G177" s="12">
        <v>1.5542581104E13</v>
      </c>
      <c r="H177" s="27">
        <v>0.00825356045331294</v>
      </c>
      <c r="I177" s="27">
        <v>0.018582698527005916</v>
      </c>
      <c r="K177" s="16">
        <f t="shared" ref="K177:L177" si="351">log(A177)</f>
        <v>8.014540105</v>
      </c>
      <c r="L177" s="16">
        <f t="shared" si="351"/>
        <v>7.274430067</v>
      </c>
      <c r="M177" s="4" t="s">
        <v>994</v>
      </c>
      <c r="N177" s="1">
        <v>6.0</v>
      </c>
      <c r="O177" s="4">
        <v>2011.0</v>
      </c>
      <c r="P177" s="16">
        <f t="shared" ref="P177:S177" si="352">log(F177)</f>
        <v>12.2536594</v>
      </c>
      <c r="Q177" s="16">
        <f t="shared" si="352"/>
        <v>13.19152314</v>
      </c>
      <c r="R177" s="16">
        <f t="shared" si="352"/>
        <v>-2.083358663</v>
      </c>
      <c r="S177" s="16">
        <f t="shared" si="352"/>
        <v>-1.730891219</v>
      </c>
    </row>
    <row r="178">
      <c r="A178" s="12">
        <v>2.836332875E7</v>
      </c>
      <c r="B178" s="12">
        <v>7.131901108E7</v>
      </c>
      <c r="C178" s="1" t="s">
        <v>995</v>
      </c>
      <c r="D178" s="1">
        <v>7.0</v>
      </c>
      <c r="E178" s="4">
        <v>2011.0</v>
      </c>
      <c r="F178" s="12">
        <v>1.7933266301745186E12</v>
      </c>
      <c r="G178" s="12">
        <v>1.5542581104E13</v>
      </c>
      <c r="H178" s="27">
        <v>0.00825356045331294</v>
      </c>
      <c r="I178" s="27">
        <v>0.018582698527005916</v>
      </c>
      <c r="K178" s="16">
        <f t="shared" ref="K178:L178" si="353">log(A178)</f>
        <v>7.452757199</v>
      </c>
      <c r="L178" s="16">
        <f t="shared" si="353"/>
        <v>7.853205313</v>
      </c>
      <c r="M178" s="1" t="s">
        <v>995</v>
      </c>
      <c r="N178" s="1">
        <v>7.0</v>
      </c>
      <c r="O178" s="4">
        <v>2011.0</v>
      </c>
      <c r="P178" s="16">
        <f t="shared" ref="P178:S178" si="354">log(F178)</f>
        <v>12.2536594</v>
      </c>
      <c r="Q178" s="16">
        <f t="shared" si="354"/>
        <v>13.19152314</v>
      </c>
      <c r="R178" s="16">
        <f t="shared" si="354"/>
        <v>-2.083358663</v>
      </c>
      <c r="S178" s="16">
        <f t="shared" si="354"/>
        <v>-1.730891219</v>
      </c>
    </row>
    <row r="179">
      <c r="A179" s="12">
        <v>2.490160011E7</v>
      </c>
      <c r="B179" s="12">
        <v>2.234822473E7</v>
      </c>
      <c r="C179" s="4" t="s">
        <v>996</v>
      </c>
      <c r="D179" s="1">
        <v>8.0</v>
      </c>
      <c r="E179" s="4">
        <v>2011.0</v>
      </c>
      <c r="F179" s="12">
        <v>1.7933266301745186E12</v>
      </c>
      <c r="G179" s="12">
        <v>1.5542581104E13</v>
      </c>
      <c r="H179" s="27">
        <v>0.00825356045331294</v>
      </c>
      <c r="I179" s="27">
        <v>0.018582698527005916</v>
      </c>
      <c r="K179" s="16">
        <f t="shared" ref="K179:L179" si="355">log(A179)</f>
        <v>7.396227255</v>
      </c>
      <c r="L179" s="16">
        <f t="shared" si="355"/>
        <v>7.34924303</v>
      </c>
      <c r="M179" s="4" t="s">
        <v>996</v>
      </c>
      <c r="N179" s="1">
        <v>8.0</v>
      </c>
      <c r="O179" s="4">
        <v>2011.0</v>
      </c>
      <c r="P179" s="16">
        <f t="shared" ref="P179:S179" si="356">log(F179)</f>
        <v>12.2536594</v>
      </c>
      <c r="Q179" s="16">
        <f t="shared" si="356"/>
        <v>13.19152314</v>
      </c>
      <c r="R179" s="16">
        <f t="shared" si="356"/>
        <v>-2.083358663</v>
      </c>
      <c r="S179" s="16">
        <f t="shared" si="356"/>
        <v>-1.730891219</v>
      </c>
    </row>
    <row r="180">
      <c r="A180" s="12">
        <v>1.396192161E7</v>
      </c>
      <c r="B180" s="12">
        <v>1.728572917E7</v>
      </c>
      <c r="C180" s="1" t="s">
        <v>997</v>
      </c>
      <c r="D180" s="1">
        <v>9.0</v>
      </c>
      <c r="E180" s="4">
        <v>2011.0</v>
      </c>
      <c r="F180" s="12">
        <v>1.7933266301745186E12</v>
      </c>
      <c r="G180" s="12">
        <v>1.5542581104E13</v>
      </c>
      <c r="H180" s="27">
        <v>0.00825356045331294</v>
      </c>
      <c r="I180" s="27">
        <v>0.018582698527005916</v>
      </c>
      <c r="K180" s="16">
        <f t="shared" ref="K180:L180" si="357">log(A180)</f>
        <v>7.144945195</v>
      </c>
      <c r="L180" s="16">
        <f t="shared" si="357"/>
        <v>7.237687704</v>
      </c>
      <c r="M180" s="1" t="s">
        <v>997</v>
      </c>
      <c r="N180" s="1">
        <v>9.0</v>
      </c>
      <c r="O180" s="4">
        <v>2011.0</v>
      </c>
      <c r="P180" s="16">
        <f t="shared" ref="P180:S180" si="358">log(F180)</f>
        <v>12.2536594</v>
      </c>
      <c r="Q180" s="16">
        <f t="shared" si="358"/>
        <v>13.19152314</v>
      </c>
      <c r="R180" s="16">
        <f t="shared" si="358"/>
        <v>-2.083358663</v>
      </c>
      <c r="S180" s="16">
        <f t="shared" si="358"/>
        <v>-1.730891219</v>
      </c>
    </row>
    <row r="181">
      <c r="A181" s="12">
        <v>5.587775673E7</v>
      </c>
      <c r="B181" s="12">
        <v>4.897437874E7</v>
      </c>
      <c r="C181" s="4" t="s">
        <v>998</v>
      </c>
      <c r="D181" s="1">
        <v>10.0</v>
      </c>
      <c r="E181" s="4">
        <v>2011.0</v>
      </c>
      <c r="F181" s="12">
        <v>1.7933266301745186E12</v>
      </c>
      <c r="G181" s="12">
        <v>1.5542581104E13</v>
      </c>
      <c r="H181" s="27">
        <v>0.00825356045331294</v>
      </c>
      <c r="I181" s="27">
        <v>0.018582698527005916</v>
      </c>
      <c r="K181" s="16">
        <f t="shared" ref="K181:L181" si="359">log(A181)</f>
        <v>7.747238963</v>
      </c>
      <c r="L181" s="16">
        <f t="shared" si="359"/>
        <v>7.689968935</v>
      </c>
      <c r="M181" s="4" t="s">
        <v>998</v>
      </c>
      <c r="N181" s="1">
        <v>10.0</v>
      </c>
      <c r="O181" s="4">
        <v>2011.0</v>
      </c>
      <c r="P181" s="16">
        <f t="shared" ref="P181:S181" si="360">log(F181)</f>
        <v>12.2536594</v>
      </c>
      <c r="Q181" s="16">
        <f t="shared" si="360"/>
        <v>13.19152314</v>
      </c>
      <c r="R181" s="16">
        <f t="shared" si="360"/>
        <v>-2.083358663</v>
      </c>
      <c r="S181" s="16">
        <f t="shared" si="360"/>
        <v>-1.730891219</v>
      </c>
    </row>
    <row r="182">
      <c r="A182" s="12">
        <v>4.689350218E7</v>
      </c>
      <c r="B182" s="12">
        <v>1.1294928176E8</v>
      </c>
      <c r="C182" s="1" t="s">
        <v>989</v>
      </c>
      <c r="D182" s="1">
        <v>1.0</v>
      </c>
      <c r="E182" s="4">
        <v>2012.0</v>
      </c>
      <c r="F182" s="12">
        <v>1.8283664815215952E12</v>
      </c>
      <c r="G182" s="12">
        <v>1.6197007349E13</v>
      </c>
      <c r="H182" s="27">
        <v>0.00821339634271625</v>
      </c>
      <c r="I182" s="27">
        <v>0.019073442220108587</v>
      </c>
      <c r="K182" s="16">
        <f t="shared" ref="K182:L182" si="361">log(A182)</f>
        <v>7.671112669</v>
      </c>
      <c r="L182" s="16">
        <f t="shared" si="361"/>
        <v>8.052883474</v>
      </c>
      <c r="M182" s="1" t="s">
        <v>989</v>
      </c>
      <c r="N182" s="1">
        <v>1.0</v>
      </c>
      <c r="O182" s="4">
        <v>2012.0</v>
      </c>
      <c r="P182" s="16">
        <f t="shared" ref="P182:S182" si="362">log(F182)</f>
        <v>12.26206325</v>
      </c>
      <c r="Q182" s="16">
        <f t="shared" si="362"/>
        <v>13.20943478</v>
      </c>
      <c r="R182" s="16">
        <f t="shared" si="362"/>
        <v>-2.08547722</v>
      </c>
      <c r="S182" s="16">
        <f t="shared" si="362"/>
        <v>-1.719570922</v>
      </c>
    </row>
    <row r="183">
      <c r="A183" s="12">
        <v>1.0875635942E8</v>
      </c>
      <c r="B183" s="12">
        <v>9.671553197E7</v>
      </c>
      <c r="C183" s="1" t="s">
        <v>990</v>
      </c>
      <c r="D183" s="1">
        <v>2.0</v>
      </c>
      <c r="E183" s="4">
        <v>2012.0</v>
      </c>
      <c r="F183" s="12">
        <v>1.8283664815215952E12</v>
      </c>
      <c r="G183" s="12">
        <v>1.6197007349E13</v>
      </c>
      <c r="H183" s="27">
        <v>0.00821339634271625</v>
      </c>
      <c r="I183" s="27">
        <v>0.019073442220108587</v>
      </c>
      <c r="K183" s="16">
        <f t="shared" ref="K183:L183" si="363">log(A183)</f>
        <v>8.036454661</v>
      </c>
      <c r="L183" s="16">
        <f t="shared" si="363"/>
        <v>7.985496225</v>
      </c>
      <c r="M183" s="1" t="s">
        <v>990</v>
      </c>
      <c r="N183" s="1">
        <v>2.0</v>
      </c>
      <c r="O183" s="4">
        <v>2012.0</v>
      </c>
      <c r="P183" s="16">
        <f t="shared" ref="P183:S183" si="364">log(F183)</f>
        <v>12.26206325</v>
      </c>
      <c r="Q183" s="16">
        <f t="shared" si="364"/>
        <v>13.20943478</v>
      </c>
      <c r="R183" s="16">
        <f t="shared" si="364"/>
        <v>-2.08547722</v>
      </c>
      <c r="S183" s="16">
        <f t="shared" si="364"/>
        <v>-1.719570922</v>
      </c>
    </row>
    <row r="184">
      <c r="A184" s="12">
        <v>6.762100467E7</v>
      </c>
      <c r="B184" s="12">
        <v>5.143749397E7</v>
      </c>
      <c r="C184" s="1" t="s">
        <v>991</v>
      </c>
      <c r="D184" s="1">
        <v>3.0</v>
      </c>
      <c r="E184" s="4">
        <v>2012.0</v>
      </c>
      <c r="F184" s="12">
        <v>1.8283664815215952E12</v>
      </c>
      <c r="G184" s="12">
        <v>1.6197007349E13</v>
      </c>
      <c r="H184" s="27">
        <v>0.00821339634271625</v>
      </c>
      <c r="I184" s="27">
        <v>0.019073442220108587</v>
      </c>
      <c r="K184" s="16">
        <f t="shared" ref="K184:L184" si="365">log(A184)</f>
        <v>7.830081619</v>
      </c>
      <c r="L184" s="16">
        <f t="shared" si="365"/>
        <v>7.711279802</v>
      </c>
      <c r="M184" s="1" t="s">
        <v>991</v>
      </c>
      <c r="N184" s="1">
        <v>3.0</v>
      </c>
      <c r="O184" s="4">
        <v>2012.0</v>
      </c>
      <c r="P184" s="16">
        <f t="shared" ref="P184:S184" si="366">log(F184)</f>
        <v>12.26206325</v>
      </c>
      <c r="Q184" s="16">
        <f t="shared" si="366"/>
        <v>13.20943478</v>
      </c>
      <c r="R184" s="16">
        <f t="shared" si="366"/>
        <v>-2.08547722</v>
      </c>
      <c r="S184" s="16">
        <f t="shared" si="366"/>
        <v>-1.719570922</v>
      </c>
    </row>
    <row r="185">
      <c r="A185" s="12">
        <v>8.820732671E7</v>
      </c>
      <c r="B185" s="12">
        <v>1.990139057E7</v>
      </c>
      <c r="C185" s="1" t="s">
        <v>992</v>
      </c>
      <c r="D185" s="1">
        <v>4.0</v>
      </c>
      <c r="E185" s="4">
        <v>2012.0</v>
      </c>
      <c r="F185" s="12">
        <v>1.8283664815215952E12</v>
      </c>
      <c r="G185" s="12">
        <v>1.6197007349E13</v>
      </c>
      <c r="H185" s="27">
        <v>0.00821339634271625</v>
      </c>
      <c r="I185" s="27">
        <v>0.019073442220108587</v>
      </c>
      <c r="K185" s="16">
        <f t="shared" ref="K185:L185" si="367">log(A185)</f>
        <v>7.94550466</v>
      </c>
      <c r="L185" s="16">
        <f t="shared" si="367"/>
        <v>7.298883423</v>
      </c>
      <c r="M185" s="1" t="s">
        <v>992</v>
      </c>
      <c r="N185" s="1">
        <v>4.0</v>
      </c>
      <c r="O185" s="4">
        <v>2012.0</v>
      </c>
      <c r="P185" s="16">
        <f t="shared" ref="P185:S185" si="368">log(F185)</f>
        <v>12.26206325</v>
      </c>
      <c r="Q185" s="16">
        <f t="shared" si="368"/>
        <v>13.20943478</v>
      </c>
      <c r="R185" s="16">
        <f t="shared" si="368"/>
        <v>-2.08547722</v>
      </c>
      <c r="S185" s="16">
        <f t="shared" si="368"/>
        <v>-1.719570922</v>
      </c>
    </row>
    <row r="186">
      <c r="A186" s="12">
        <v>1.984213947E7</v>
      </c>
      <c r="B186" s="12">
        <v>2.315191152E7</v>
      </c>
      <c r="C186" s="4" t="s">
        <v>993</v>
      </c>
      <c r="D186" s="1">
        <v>5.0</v>
      </c>
      <c r="E186" s="4">
        <v>2012.0</v>
      </c>
      <c r="F186" s="12">
        <v>1.8283664815215952E12</v>
      </c>
      <c r="G186" s="12">
        <v>1.6197007349E13</v>
      </c>
      <c r="H186" s="27">
        <v>0.00821339634271625</v>
      </c>
      <c r="I186" s="27">
        <v>0.019073442220108587</v>
      </c>
      <c r="K186" s="16">
        <f t="shared" ref="K186:L186" si="369">log(A186)</f>
        <v>7.297588498</v>
      </c>
      <c r="L186" s="16">
        <f t="shared" si="369"/>
        <v>7.364586854</v>
      </c>
      <c r="M186" s="4" t="s">
        <v>993</v>
      </c>
      <c r="N186" s="1">
        <v>5.0</v>
      </c>
      <c r="O186" s="4">
        <v>2012.0</v>
      </c>
      <c r="P186" s="16">
        <f t="shared" ref="P186:S186" si="370">log(F186)</f>
        <v>12.26206325</v>
      </c>
      <c r="Q186" s="16">
        <f t="shared" si="370"/>
        <v>13.20943478</v>
      </c>
      <c r="R186" s="16">
        <f t="shared" si="370"/>
        <v>-2.08547722</v>
      </c>
      <c r="S186" s="16">
        <f t="shared" si="370"/>
        <v>-1.719570922</v>
      </c>
    </row>
    <row r="187">
      <c r="A187" s="12">
        <v>1.0365536174E8</v>
      </c>
      <c r="B187" s="12">
        <v>1.89278549E7</v>
      </c>
      <c r="C187" s="4" t="s">
        <v>994</v>
      </c>
      <c r="D187" s="1">
        <v>6.0</v>
      </c>
      <c r="E187" s="4">
        <v>2012.0</v>
      </c>
      <c r="F187" s="12">
        <v>1.8283664815215952E12</v>
      </c>
      <c r="G187" s="12">
        <v>1.6197007349E13</v>
      </c>
      <c r="H187" s="27">
        <v>0.00821339634271625</v>
      </c>
      <c r="I187" s="27">
        <v>0.019073442220108587</v>
      </c>
      <c r="K187" s="16">
        <f t="shared" ref="K187:L187" si="371">log(A187)</f>
        <v>8.015591772</v>
      </c>
      <c r="L187" s="16">
        <f t="shared" si="371"/>
        <v>7.277101398</v>
      </c>
      <c r="M187" s="4" t="s">
        <v>994</v>
      </c>
      <c r="N187" s="1">
        <v>6.0</v>
      </c>
      <c r="O187" s="4">
        <v>2012.0</v>
      </c>
      <c r="P187" s="16">
        <f t="shared" ref="P187:S187" si="372">log(F187)</f>
        <v>12.26206325</v>
      </c>
      <c r="Q187" s="16">
        <f t="shared" si="372"/>
        <v>13.20943478</v>
      </c>
      <c r="R187" s="16">
        <f t="shared" si="372"/>
        <v>-2.08547722</v>
      </c>
      <c r="S187" s="16">
        <f t="shared" si="372"/>
        <v>-1.719570922</v>
      </c>
    </row>
    <row r="188">
      <c r="A188" s="12">
        <v>2.894734546E7</v>
      </c>
      <c r="B188" s="12">
        <v>7.465500077E7</v>
      </c>
      <c r="C188" s="1" t="s">
        <v>995</v>
      </c>
      <c r="D188" s="1">
        <v>7.0</v>
      </c>
      <c r="E188" s="4">
        <v>2012.0</v>
      </c>
      <c r="F188" s="12">
        <v>1.8283664815215952E12</v>
      </c>
      <c r="G188" s="12">
        <v>1.6197007349E13</v>
      </c>
      <c r="H188" s="27">
        <v>0.00821339634271625</v>
      </c>
      <c r="I188" s="27">
        <v>0.019073442220108587</v>
      </c>
      <c r="K188" s="16">
        <f t="shared" ref="K188:L188" si="373">log(A188)</f>
        <v>7.461608744</v>
      </c>
      <c r="L188" s="16">
        <f t="shared" si="373"/>
        <v>7.873058904</v>
      </c>
      <c r="M188" s="1" t="s">
        <v>995</v>
      </c>
      <c r="N188" s="1">
        <v>7.0</v>
      </c>
      <c r="O188" s="4">
        <v>2012.0</v>
      </c>
      <c r="P188" s="16">
        <f t="shared" ref="P188:S188" si="374">log(F188)</f>
        <v>12.26206325</v>
      </c>
      <c r="Q188" s="16">
        <f t="shared" si="374"/>
        <v>13.20943478</v>
      </c>
      <c r="R188" s="16">
        <f t="shared" si="374"/>
        <v>-2.08547722</v>
      </c>
      <c r="S188" s="16">
        <f t="shared" si="374"/>
        <v>-1.719570922</v>
      </c>
    </row>
    <row r="189">
      <c r="A189" s="12">
        <v>2.317467052E7</v>
      </c>
      <c r="B189" s="12">
        <v>2.293027877E7</v>
      </c>
      <c r="C189" s="4" t="s">
        <v>996</v>
      </c>
      <c r="D189" s="1">
        <v>8.0</v>
      </c>
      <c r="E189" s="4">
        <v>2012.0</v>
      </c>
      <c r="F189" s="12">
        <v>1.8283664815215952E12</v>
      </c>
      <c r="G189" s="12">
        <v>1.6197007349E13</v>
      </c>
      <c r="H189" s="27">
        <v>0.00821339634271625</v>
      </c>
      <c r="I189" s="27">
        <v>0.019073442220108587</v>
      </c>
      <c r="K189" s="16">
        <f t="shared" ref="K189:L189" si="375">log(A189)</f>
        <v>7.365013568</v>
      </c>
      <c r="L189" s="16">
        <f t="shared" si="375"/>
        <v>7.360409335</v>
      </c>
      <c r="M189" s="4" t="s">
        <v>996</v>
      </c>
      <c r="N189" s="1">
        <v>8.0</v>
      </c>
      <c r="O189" s="4">
        <v>2012.0</v>
      </c>
      <c r="P189" s="16">
        <f t="shared" ref="P189:S189" si="376">log(F189)</f>
        <v>12.26206325</v>
      </c>
      <c r="Q189" s="16">
        <f t="shared" si="376"/>
        <v>13.20943478</v>
      </c>
      <c r="R189" s="16">
        <f t="shared" si="376"/>
        <v>-2.08547722</v>
      </c>
      <c r="S189" s="16">
        <f t="shared" si="376"/>
        <v>-1.719570922</v>
      </c>
    </row>
    <row r="190">
      <c r="A190" s="12">
        <v>1.364736194E7</v>
      </c>
      <c r="B190" s="12">
        <v>1.797552962E7</v>
      </c>
      <c r="C190" s="1" t="s">
        <v>997</v>
      </c>
      <c r="D190" s="1">
        <v>9.0</v>
      </c>
      <c r="E190" s="4">
        <v>2012.0</v>
      </c>
      <c r="F190" s="12">
        <v>1.8283664815215952E12</v>
      </c>
      <c r="G190" s="12">
        <v>1.6197007349E13</v>
      </c>
      <c r="H190" s="27">
        <v>0.00821339634271625</v>
      </c>
      <c r="I190" s="27">
        <v>0.019073442220108587</v>
      </c>
      <c r="K190" s="16">
        <f t="shared" ref="K190:L190" si="377">log(A190)</f>
        <v>7.13504871</v>
      </c>
      <c r="L190" s="16">
        <f t="shared" si="377"/>
        <v>7.254681695</v>
      </c>
      <c r="M190" s="1" t="s">
        <v>997</v>
      </c>
      <c r="N190" s="1">
        <v>9.0</v>
      </c>
      <c r="O190" s="4">
        <v>2012.0</v>
      </c>
      <c r="P190" s="16">
        <f t="shared" ref="P190:S190" si="378">log(F190)</f>
        <v>12.26206325</v>
      </c>
      <c r="Q190" s="16">
        <f t="shared" si="378"/>
        <v>13.20943478</v>
      </c>
      <c r="R190" s="16">
        <f t="shared" si="378"/>
        <v>-2.08547722</v>
      </c>
      <c r="S190" s="16">
        <f t="shared" si="378"/>
        <v>-1.719570922</v>
      </c>
    </row>
    <row r="191">
      <c r="A191" s="12">
        <v>6.402155801E7</v>
      </c>
      <c r="B191" s="12">
        <v>5.210872786E7</v>
      </c>
      <c r="C191" s="4" t="s">
        <v>998</v>
      </c>
      <c r="D191" s="1">
        <v>10.0</v>
      </c>
      <c r="E191" s="4">
        <v>2012.0</v>
      </c>
      <c r="F191" s="12">
        <v>1.8283664815215952E12</v>
      </c>
      <c r="G191" s="12">
        <v>1.6197007349E13</v>
      </c>
      <c r="H191" s="27">
        <v>0.00821339634271625</v>
      </c>
      <c r="I191" s="27">
        <v>0.019073442220108587</v>
      </c>
      <c r="K191" s="16">
        <f t="shared" ref="K191:L191" si="379">log(A191)</f>
        <v>7.806326239</v>
      </c>
      <c r="L191" s="16">
        <f t="shared" si="379"/>
        <v>7.716910471</v>
      </c>
      <c r="M191" s="4" t="s">
        <v>998</v>
      </c>
      <c r="N191" s="1">
        <v>10.0</v>
      </c>
      <c r="O191" s="4">
        <v>2012.0</v>
      </c>
      <c r="P191" s="16">
        <f t="shared" ref="P191:S191" si="380">log(F191)</f>
        <v>12.26206325</v>
      </c>
      <c r="Q191" s="16">
        <f t="shared" si="380"/>
        <v>13.20943478</v>
      </c>
      <c r="R191" s="16">
        <f t="shared" si="380"/>
        <v>-2.08547722</v>
      </c>
      <c r="S191" s="16">
        <f t="shared" si="380"/>
        <v>-1.719570922</v>
      </c>
    </row>
    <row r="192">
      <c r="A192" s="12">
        <v>4.641242079E7</v>
      </c>
      <c r="B192" s="12">
        <v>1.1203273333E8</v>
      </c>
      <c r="C192" s="1" t="s">
        <v>989</v>
      </c>
      <c r="D192" s="1">
        <v>1.0</v>
      </c>
      <c r="E192" s="4">
        <v>2013.0</v>
      </c>
      <c r="F192" s="12">
        <v>1.8465974218349834E12</v>
      </c>
      <c r="G192" s="12">
        <v>1.6784849196E13</v>
      </c>
      <c r="H192" s="27">
        <v>0.008387599402904058</v>
      </c>
      <c r="I192" s="27">
        <v>0.014420953642713806</v>
      </c>
      <c r="K192" s="16">
        <f t="shared" ref="K192:L192" si="381">log(A192)</f>
        <v>7.666634221</v>
      </c>
      <c r="L192" s="16">
        <f t="shared" si="381"/>
        <v>8.049344932</v>
      </c>
      <c r="M192" s="1" t="s">
        <v>989</v>
      </c>
      <c r="N192" s="1">
        <v>1.0</v>
      </c>
      <c r="O192" s="4">
        <v>2013.0</v>
      </c>
      <c r="P192" s="16">
        <f t="shared" ref="P192:S192" si="382">log(F192)</f>
        <v>12.26637222</v>
      </c>
      <c r="Q192" s="16">
        <f t="shared" si="382"/>
        <v>13.22491744</v>
      </c>
      <c r="R192" s="16">
        <f t="shared" si="382"/>
        <v>-2.07636232</v>
      </c>
      <c r="S192" s="16">
        <f t="shared" si="382"/>
        <v>-1.841006019</v>
      </c>
    </row>
    <row r="193">
      <c r="A193" s="12">
        <v>1.087657789E8</v>
      </c>
      <c r="B193" s="12">
        <v>1.0223142956E8</v>
      </c>
      <c r="C193" s="1" t="s">
        <v>990</v>
      </c>
      <c r="D193" s="1">
        <v>2.0</v>
      </c>
      <c r="E193" s="4">
        <v>2013.0</v>
      </c>
      <c r="F193" s="12">
        <v>1.8465974218349834E12</v>
      </c>
      <c r="G193" s="12">
        <v>1.6784849196E13</v>
      </c>
      <c r="H193" s="27">
        <v>0.008387599402904058</v>
      </c>
      <c r="I193" s="27">
        <v>0.014420953642713806</v>
      </c>
      <c r="K193" s="16">
        <f t="shared" ref="K193:L193" si="383">log(A193)</f>
        <v>8.036492274</v>
      </c>
      <c r="L193" s="16">
        <f t="shared" si="383"/>
        <v>8.009584434</v>
      </c>
      <c r="M193" s="1" t="s">
        <v>990</v>
      </c>
      <c r="N193" s="1">
        <v>2.0</v>
      </c>
      <c r="O193" s="4">
        <v>2013.0</v>
      </c>
      <c r="P193" s="16">
        <f t="shared" ref="P193:S193" si="384">log(F193)</f>
        <v>12.26637222</v>
      </c>
      <c r="Q193" s="16">
        <f t="shared" si="384"/>
        <v>13.22491744</v>
      </c>
      <c r="R193" s="16">
        <f t="shared" si="384"/>
        <v>-2.07636232</v>
      </c>
      <c r="S193" s="16">
        <f t="shared" si="384"/>
        <v>-1.841006019</v>
      </c>
    </row>
    <row r="194">
      <c r="A194" s="12">
        <v>7.093809022E7</v>
      </c>
      <c r="B194" s="12">
        <v>5.121655648E7</v>
      </c>
      <c r="C194" s="1" t="s">
        <v>991</v>
      </c>
      <c r="D194" s="1">
        <v>3.0</v>
      </c>
      <c r="E194" s="4">
        <v>2013.0</v>
      </c>
      <c r="F194" s="12">
        <v>1.8465974218349834E12</v>
      </c>
      <c r="G194" s="12">
        <v>1.6784849196E13</v>
      </c>
      <c r="H194" s="27">
        <v>0.008387599402904058</v>
      </c>
      <c r="I194" s="27">
        <v>0.014420953642713806</v>
      </c>
      <c r="K194" s="16">
        <f t="shared" ref="K194:L194" si="385">log(A194)</f>
        <v>7.850879492</v>
      </c>
      <c r="L194" s="16">
        <f t="shared" si="385"/>
        <v>7.709410376</v>
      </c>
      <c r="M194" s="1" t="s">
        <v>991</v>
      </c>
      <c r="N194" s="1">
        <v>3.0</v>
      </c>
      <c r="O194" s="4">
        <v>2013.0</v>
      </c>
      <c r="P194" s="16">
        <f t="shared" ref="P194:S194" si="386">log(F194)</f>
        <v>12.26637222</v>
      </c>
      <c r="Q194" s="16">
        <f t="shared" si="386"/>
        <v>13.22491744</v>
      </c>
      <c r="R194" s="16">
        <f t="shared" si="386"/>
        <v>-2.07636232</v>
      </c>
      <c r="S194" s="16">
        <f t="shared" si="386"/>
        <v>-1.841006019</v>
      </c>
    </row>
    <row r="195">
      <c r="A195" s="12">
        <v>9.256992644E7</v>
      </c>
      <c r="B195" s="12">
        <v>2.151964496E7</v>
      </c>
      <c r="C195" s="1" t="s">
        <v>992</v>
      </c>
      <c r="D195" s="1">
        <v>4.0</v>
      </c>
      <c r="E195" s="4">
        <v>2013.0</v>
      </c>
      <c r="F195" s="12">
        <v>1.8465974218349834E12</v>
      </c>
      <c r="G195" s="12">
        <v>1.6784849196E13</v>
      </c>
      <c r="H195" s="27">
        <v>0.008387599402904058</v>
      </c>
      <c r="I195" s="27">
        <v>0.014420953642713806</v>
      </c>
      <c r="K195" s="16">
        <f t="shared" ref="K195:L195" si="387">log(A195)</f>
        <v>7.966469919</v>
      </c>
      <c r="L195" s="16">
        <f t="shared" si="387"/>
        <v>7.332835102</v>
      </c>
      <c r="M195" s="1" t="s">
        <v>992</v>
      </c>
      <c r="N195" s="1">
        <v>4.0</v>
      </c>
      <c r="O195" s="4">
        <v>2013.0</v>
      </c>
      <c r="P195" s="16">
        <f t="shared" ref="P195:S195" si="388">log(F195)</f>
        <v>12.26637222</v>
      </c>
      <c r="Q195" s="16">
        <f t="shared" si="388"/>
        <v>13.22491744</v>
      </c>
      <c r="R195" s="16">
        <f t="shared" si="388"/>
        <v>-2.07636232</v>
      </c>
      <c r="S195" s="16">
        <f t="shared" si="388"/>
        <v>-1.841006019</v>
      </c>
    </row>
    <row r="196">
      <c r="A196" s="12">
        <v>1.988819931E7</v>
      </c>
      <c r="B196" s="12">
        <v>2.37680328E7</v>
      </c>
      <c r="C196" s="4" t="s">
        <v>993</v>
      </c>
      <c r="D196" s="1">
        <v>5.0</v>
      </c>
      <c r="E196" s="4">
        <v>2013.0</v>
      </c>
      <c r="F196" s="12">
        <v>1.8465974218349834E12</v>
      </c>
      <c r="G196" s="12">
        <v>1.6784849196E13</v>
      </c>
      <c r="H196" s="27">
        <v>0.008387599402904058</v>
      </c>
      <c r="I196" s="27">
        <v>0.014420953642713806</v>
      </c>
      <c r="K196" s="16">
        <f t="shared" ref="K196:L196" si="389">log(A196)</f>
        <v>7.298595464</v>
      </c>
      <c r="L196" s="16">
        <f t="shared" si="389"/>
        <v>7.375993238</v>
      </c>
      <c r="M196" s="4" t="s">
        <v>993</v>
      </c>
      <c r="N196" s="1">
        <v>5.0</v>
      </c>
      <c r="O196" s="4">
        <v>2013.0</v>
      </c>
      <c r="P196" s="16">
        <f t="shared" ref="P196:S196" si="390">log(F196)</f>
        <v>12.26637222</v>
      </c>
      <c r="Q196" s="16">
        <f t="shared" si="390"/>
        <v>13.22491744</v>
      </c>
      <c r="R196" s="16">
        <f t="shared" si="390"/>
        <v>-2.07636232</v>
      </c>
      <c r="S196" s="16">
        <f t="shared" si="390"/>
        <v>-1.841006019</v>
      </c>
    </row>
    <row r="197">
      <c r="A197" s="12">
        <v>1.0957547243E8</v>
      </c>
      <c r="B197" s="12">
        <v>2.495470485E7</v>
      </c>
      <c r="C197" s="4" t="s">
        <v>994</v>
      </c>
      <c r="D197" s="1">
        <v>6.0</v>
      </c>
      <c r="E197" s="4">
        <v>2013.0</v>
      </c>
      <c r="F197" s="12">
        <v>1.8465974218349834E12</v>
      </c>
      <c r="G197" s="12">
        <v>1.6784849196E13</v>
      </c>
      <c r="H197" s="27">
        <v>0.008387599402904058</v>
      </c>
      <c r="I197" s="27">
        <v>0.014420953642713806</v>
      </c>
      <c r="K197" s="16">
        <f t="shared" ref="K197:L197" si="391">log(A197)</f>
        <v>8.039713352</v>
      </c>
      <c r="L197" s="16">
        <f t="shared" si="391"/>
        <v>7.397152438</v>
      </c>
      <c r="M197" s="4" t="s">
        <v>994</v>
      </c>
      <c r="N197" s="1">
        <v>6.0</v>
      </c>
      <c r="O197" s="4">
        <v>2013.0</v>
      </c>
      <c r="P197" s="16">
        <f t="shared" ref="P197:S197" si="392">log(F197)</f>
        <v>12.26637222</v>
      </c>
      <c r="Q197" s="16">
        <f t="shared" si="392"/>
        <v>13.22491744</v>
      </c>
      <c r="R197" s="16">
        <f t="shared" si="392"/>
        <v>-2.07636232</v>
      </c>
      <c r="S197" s="16">
        <f t="shared" si="392"/>
        <v>-1.841006019</v>
      </c>
    </row>
    <row r="198">
      <c r="A198" s="12">
        <v>2.778938064E7</v>
      </c>
      <c r="B198" s="12">
        <v>7.254498842E7</v>
      </c>
      <c r="C198" s="1" t="s">
        <v>995</v>
      </c>
      <c r="D198" s="1">
        <v>7.0</v>
      </c>
      <c r="E198" s="4">
        <v>2013.0</v>
      </c>
      <c r="F198" s="12">
        <v>1.8465974218349834E12</v>
      </c>
      <c r="G198" s="12">
        <v>1.6784849196E13</v>
      </c>
      <c r="H198" s="27">
        <v>0.008387599402904058</v>
      </c>
      <c r="I198" s="27">
        <v>0.014420953642713806</v>
      </c>
      <c r="K198" s="16">
        <f t="shared" ref="K198:L198" si="393">log(A198)</f>
        <v>7.443878867</v>
      </c>
      <c r="L198" s="16">
        <f t="shared" si="393"/>
        <v>7.860607416</v>
      </c>
      <c r="M198" s="1" t="s">
        <v>995</v>
      </c>
      <c r="N198" s="1">
        <v>7.0</v>
      </c>
      <c r="O198" s="4">
        <v>2013.0</v>
      </c>
      <c r="P198" s="16">
        <f t="shared" ref="P198:S198" si="394">log(F198)</f>
        <v>12.26637222</v>
      </c>
      <c r="Q198" s="16">
        <f t="shared" si="394"/>
        <v>13.22491744</v>
      </c>
      <c r="R198" s="16">
        <f t="shared" si="394"/>
        <v>-2.07636232</v>
      </c>
      <c r="S198" s="16">
        <f t="shared" si="394"/>
        <v>-1.841006019</v>
      </c>
    </row>
    <row r="199">
      <c r="A199" s="12">
        <v>2.267148491E7</v>
      </c>
      <c r="B199" s="12">
        <v>2.21154093E7</v>
      </c>
      <c r="C199" s="4" t="s">
        <v>996</v>
      </c>
      <c r="D199" s="1">
        <v>8.0</v>
      </c>
      <c r="E199" s="4">
        <v>2013.0</v>
      </c>
      <c r="F199" s="12">
        <v>1.8465974218349834E12</v>
      </c>
      <c r="G199" s="12">
        <v>1.6784849196E13</v>
      </c>
      <c r="H199" s="27">
        <v>0.008387599402904058</v>
      </c>
      <c r="I199" s="27">
        <v>0.014420953642713806</v>
      </c>
      <c r="K199" s="16">
        <f t="shared" ref="K199:L199" si="395">log(A199)</f>
        <v>7.355479966</v>
      </c>
      <c r="L199" s="16">
        <f t="shared" si="395"/>
        <v>7.344694981</v>
      </c>
      <c r="M199" s="4" t="s">
        <v>996</v>
      </c>
      <c r="N199" s="1">
        <v>8.0</v>
      </c>
      <c r="O199" s="4">
        <v>2013.0</v>
      </c>
      <c r="P199" s="16">
        <f t="shared" ref="P199:S199" si="396">log(F199)</f>
        <v>12.26637222</v>
      </c>
      <c r="Q199" s="16">
        <f t="shared" si="396"/>
        <v>13.22491744</v>
      </c>
      <c r="R199" s="16">
        <f t="shared" si="396"/>
        <v>-2.07636232</v>
      </c>
      <c r="S199" s="16">
        <f t="shared" si="396"/>
        <v>-1.841006019</v>
      </c>
    </row>
    <row r="200">
      <c r="A200" s="12">
        <v>1.383752589E7</v>
      </c>
      <c r="B200" s="12">
        <v>1.777226942E7</v>
      </c>
      <c r="C200" s="1" t="s">
        <v>997</v>
      </c>
      <c r="D200" s="1">
        <v>9.0</v>
      </c>
      <c r="E200" s="4">
        <v>2013.0</v>
      </c>
      <c r="F200" s="12">
        <v>1.8465974218349834E12</v>
      </c>
      <c r="G200" s="12">
        <v>1.6784849196E13</v>
      </c>
      <c r="H200" s="27">
        <v>0.008387599402904058</v>
      </c>
      <c r="I200" s="27">
        <v>0.014420953642713806</v>
      </c>
      <c r="K200" s="16">
        <f t="shared" ref="K200:L200" si="397">log(A200)</f>
        <v>7.141058446</v>
      </c>
      <c r="L200" s="16">
        <f t="shared" si="397"/>
        <v>7.249742888</v>
      </c>
      <c r="M200" s="1" t="s">
        <v>997</v>
      </c>
      <c r="N200" s="1">
        <v>9.0</v>
      </c>
      <c r="O200" s="4">
        <v>2013.0</v>
      </c>
      <c r="P200" s="16">
        <f t="shared" ref="P200:S200" si="398">log(F200)</f>
        <v>12.26637222</v>
      </c>
      <c r="Q200" s="16">
        <f t="shared" si="398"/>
        <v>13.22491744</v>
      </c>
      <c r="R200" s="16">
        <f t="shared" si="398"/>
        <v>-2.07636232</v>
      </c>
      <c r="S200" s="16">
        <f t="shared" si="398"/>
        <v>-1.841006019</v>
      </c>
    </row>
    <row r="201">
      <c r="A201" s="12">
        <v>6.297419865E7</v>
      </c>
      <c r="B201" s="12">
        <v>5.381259071E7</v>
      </c>
      <c r="C201" s="4" t="s">
        <v>998</v>
      </c>
      <c r="D201" s="1">
        <v>10.0</v>
      </c>
      <c r="E201" s="4">
        <v>2013.0</v>
      </c>
      <c r="F201" s="12">
        <v>1.8465974218349834E12</v>
      </c>
      <c r="G201" s="12">
        <v>1.6784849196E13</v>
      </c>
      <c r="H201" s="27">
        <v>0.008387599402904058</v>
      </c>
      <c r="I201" s="27">
        <v>0.014420953642713806</v>
      </c>
      <c r="K201" s="16">
        <f t="shared" ref="K201:L201" si="399">log(A201)</f>
        <v>7.79916265</v>
      </c>
      <c r="L201" s="16">
        <f t="shared" si="399"/>
        <v>7.730883901</v>
      </c>
      <c r="M201" s="4" t="s">
        <v>998</v>
      </c>
      <c r="N201" s="1">
        <v>10.0</v>
      </c>
      <c r="O201" s="4">
        <v>2013.0</v>
      </c>
      <c r="P201" s="16">
        <f t="shared" ref="P201:S201" si="400">log(F201)</f>
        <v>12.26637222</v>
      </c>
      <c r="Q201" s="16">
        <f t="shared" si="400"/>
        <v>13.22491744</v>
      </c>
      <c r="R201" s="16">
        <f t="shared" si="400"/>
        <v>-2.07636232</v>
      </c>
      <c r="S201" s="16">
        <f t="shared" si="400"/>
        <v>-1.841006019</v>
      </c>
    </row>
    <row r="202">
      <c r="A202" s="12">
        <v>4.9820119E7</v>
      </c>
      <c r="B202" s="12">
        <v>1.128247457E8</v>
      </c>
      <c r="C202" s="1" t="s">
        <v>989</v>
      </c>
      <c r="D202" s="1">
        <v>1.0</v>
      </c>
      <c r="E202" s="4">
        <v>2014.0</v>
      </c>
      <c r="F202" s="12">
        <v>1.8057498784399412E12</v>
      </c>
      <c r="G202" s="12">
        <v>1.7527163695E13</v>
      </c>
      <c r="H202" s="27">
        <v>0.008826795392502827</v>
      </c>
      <c r="I202" s="27">
        <v>0.01675332607497688</v>
      </c>
      <c r="K202" s="16">
        <f t="shared" ref="K202:L202" si="401">log(A202)</f>
        <v>7.697404761</v>
      </c>
      <c r="L202" s="16">
        <f t="shared" si="401"/>
        <v>8.052404363</v>
      </c>
      <c r="M202" s="1" t="s">
        <v>989</v>
      </c>
      <c r="N202" s="1">
        <v>1.0</v>
      </c>
      <c r="O202" s="4">
        <v>2014.0</v>
      </c>
      <c r="P202" s="16">
        <f t="shared" ref="P202:S202" si="402">log(F202)</f>
        <v>12.25665759</v>
      </c>
      <c r="Q202" s="16">
        <f t="shared" si="402"/>
        <v>13.24371164</v>
      </c>
      <c r="R202" s="16">
        <f t="shared" si="402"/>
        <v>-2.05419694</v>
      </c>
      <c r="S202" s="16">
        <f t="shared" si="402"/>
        <v>-1.775898959</v>
      </c>
    </row>
    <row r="203">
      <c r="A203" s="12">
        <v>1.1290447138E8</v>
      </c>
      <c r="B203" s="12">
        <v>1.0481760515E8</v>
      </c>
      <c r="C203" s="1" t="s">
        <v>990</v>
      </c>
      <c r="D203" s="1">
        <v>2.0</v>
      </c>
      <c r="E203" s="4">
        <v>2014.0</v>
      </c>
      <c r="F203" s="12">
        <v>1.8057498784399412E12</v>
      </c>
      <c r="G203" s="12">
        <v>1.7527163695E13</v>
      </c>
      <c r="H203" s="27">
        <v>0.008826795392502827</v>
      </c>
      <c r="I203" s="27">
        <v>0.01675332607497688</v>
      </c>
      <c r="K203" s="16">
        <f t="shared" ref="K203:L203" si="403">log(A203)</f>
        <v>8.052711142</v>
      </c>
      <c r="L203" s="16">
        <f t="shared" si="403"/>
        <v>8.020434233</v>
      </c>
      <c r="M203" s="1" t="s">
        <v>990</v>
      </c>
      <c r="N203" s="1">
        <v>2.0</v>
      </c>
      <c r="O203" s="4">
        <v>2014.0</v>
      </c>
      <c r="P203" s="16">
        <f t="shared" ref="P203:S203" si="404">log(F203)</f>
        <v>12.25665759</v>
      </c>
      <c r="Q203" s="16">
        <f t="shared" si="404"/>
        <v>13.24371164</v>
      </c>
      <c r="R203" s="16">
        <f t="shared" si="404"/>
        <v>-2.05419694</v>
      </c>
      <c r="S203" s="16">
        <f t="shared" si="404"/>
        <v>-1.775898959</v>
      </c>
    </row>
    <row r="204">
      <c r="A204" s="12">
        <v>7.399626887E7</v>
      </c>
      <c r="B204" s="12">
        <v>5.116350203E7</v>
      </c>
      <c r="C204" s="1" t="s">
        <v>991</v>
      </c>
      <c r="D204" s="1">
        <v>3.0</v>
      </c>
      <c r="E204" s="4">
        <v>2014.0</v>
      </c>
      <c r="F204" s="12">
        <v>1.8057498784399412E12</v>
      </c>
      <c r="G204" s="12">
        <v>1.7527163695E13</v>
      </c>
      <c r="H204" s="27">
        <v>0.008826795392502827</v>
      </c>
      <c r="I204" s="27">
        <v>0.01675332607497688</v>
      </c>
      <c r="K204" s="16">
        <f t="shared" ref="K204:L204" si="405">log(A204)</f>
        <v>7.869209822</v>
      </c>
      <c r="L204" s="16">
        <f t="shared" si="405"/>
        <v>7.708960263</v>
      </c>
      <c r="M204" s="1" t="s">
        <v>991</v>
      </c>
      <c r="N204" s="1">
        <v>3.0</v>
      </c>
      <c r="O204" s="4">
        <v>2014.0</v>
      </c>
      <c r="P204" s="16">
        <f t="shared" ref="P204:S204" si="406">log(F204)</f>
        <v>12.25665759</v>
      </c>
      <c r="Q204" s="16">
        <f t="shared" si="406"/>
        <v>13.24371164</v>
      </c>
      <c r="R204" s="16">
        <f t="shared" si="406"/>
        <v>-2.05419694</v>
      </c>
      <c r="S204" s="16">
        <f t="shared" si="406"/>
        <v>-1.775898959</v>
      </c>
    </row>
    <row r="205">
      <c r="A205" s="12">
        <v>1.0338241726E8</v>
      </c>
      <c r="B205" s="12">
        <v>2.872792144E7</v>
      </c>
      <c r="C205" s="1" t="s">
        <v>992</v>
      </c>
      <c r="D205" s="1">
        <v>4.0</v>
      </c>
      <c r="E205" s="4">
        <v>2014.0</v>
      </c>
      <c r="F205" s="12">
        <v>1.8057498784399412E12</v>
      </c>
      <c r="G205" s="12">
        <v>1.7527163695E13</v>
      </c>
      <c r="H205" s="27">
        <v>0.008826795392502827</v>
      </c>
      <c r="I205" s="27">
        <v>0.01675332607497688</v>
      </c>
      <c r="K205" s="16">
        <f t="shared" ref="K205:L205" si="407">log(A205)</f>
        <v>8.014446683</v>
      </c>
      <c r="L205" s="16">
        <f t="shared" si="407"/>
        <v>7.458304204</v>
      </c>
      <c r="M205" s="1" t="s">
        <v>992</v>
      </c>
      <c r="N205" s="1">
        <v>4.0</v>
      </c>
      <c r="O205" s="4">
        <v>2014.0</v>
      </c>
      <c r="P205" s="16">
        <f t="shared" ref="P205:S205" si="408">log(F205)</f>
        <v>12.25665759</v>
      </c>
      <c r="Q205" s="16">
        <f t="shared" si="408"/>
        <v>13.24371164</v>
      </c>
      <c r="R205" s="16">
        <f t="shared" si="408"/>
        <v>-2.05419694</v>
      </c>
      <c r="S205" s="16">
        <f t="shared" si="408"/>
        <v>-1.775898959</v>
      </c>
    </row>
    <row r="206">
      <c r="A206" s="12">
        <v>2.002770894E7</v>
      </c>
      <c r="B206" s="12">
        <v>2.395308446E7</v>
      </c>
      <c r="C206" s="4" t="s">
        <v>993</v>
      </c>
      <c r="D206" s="1">
        <v>5.0</v>
      </c>
      <c r="E206" s="4">
        <v>2014.0</v>
      </c>
      <c r="F206" s="12">
        <v>1.8057498784399412E12</v>
      </c>
      <c r="G206" s="12">
        <v>1.7527163695E13</v>
      </c>
      <c r="H206" s="27">
        <v>0.008826795392502827</v>
      </c>
      <c r="I206" s="27">
        <v>0.01675332607497688</v>
      </c>
      <c r="K206" s="16">
        <f t="shared" ref="K206:L206" si="409">log(A206)</f>
        <v>7.301631271</v>
      </c>
      <c r="L206" s="16">
        <f t="shared" si="409"/>
        <v>7.379361446</v>
      </c>
      <c r="M206" s="4" t="s">
        <v>993</v>
      </c>
      <c r="N206" s="1">
        <v>5.0</v>
      </c>
      <c r="O206" s="4">
        <v>2014.0</v>
      </c>
      <c r="P206" s="16">
        <f t="shared" ref="P206:S206" si="410">log(F206)</f>
        <v>12.25665759</v>
      </c>
      <c r="Q206" s="16">
        <f t="shared" si="410"/>
        <v>13.24371164</v>
      </c>
      <c r="R206" s="16">
        <f t="shared" si="410"/>
        <v>-2.05419694</v>
      </c>
      <c r="S206" s="16">
        <f t="shared" si="410"/>
        <v>-1.775898959</v>
      </c>
    </row>
    <row r="207">
      <c r="A207" s="12">
        <v>1.2176115634E8</v>
      </c>
      <c r="B207" s="12">
        <v>3.280421999E7</v>
      </c>
      <c r="C207" s="4" t="s">
        <v>994</v>
      </c>
      <c r="D207" s="1">
        <v>6.0</v>
      </c>
      <c r="E207" s="4">
        <v>2014.0</v>
      </c>
      <c r="F207" s="12">
        <v>1.8057498784399412E12</v>
      </c>
      <c r="G207" s="12">
        <v>1.7527163695E13</v>
      </c>
      <c r="H207" s="27">
        <v>0.008826795392502827</v>
      </c>
      <c r="I207" s="27">
        <v>0.01675332607497688</v>
      </c>
      <c r="K207" s="16">
        <f t="shared" ref="K207:L207" si="411">log(A207)</f>
        <v>8.085508764</v>
      </c>
      <c r="L207" s="16">
        <f t="shared" si="411"/>
        <v>7.515929716</v>
      </c>
      <c r="M207" s="4" t="s">
        <v>994</v>
      </c>
      <c r="N207" s="1">
        <v>6.0</v>
      </c>
      <c r="O207" s="4">
        <v>2014.0</v>
      </c>
      <c r="P207" s="16">
        <f t="shared" ref="P207:S207" si="412">log(F207)</f>
        <v>12.25665759</v>
      </c>
      <c r="Q207" s="16">
        <f t="shared" si="412"/>
        <v>13.24371164</v>
      </c>
      <c r="R207" s="16">
        <f t="shared" si="412"/>
        <v>-2.05419694</v>
      </c>
      <c r="S207" s="16">
        <f t="shared" si="412"/>
        <v>-1.775898959</v>
      </c>
    </row>
    <row r="208">
      <c r="A208" s="12">
        <v>2.918525687E7</v>
      </c>
      <c r="B208" s="12">
        <v>7.443015513E7</v>
      </c>
      <c r="C208" s="1" t="s">
        <v>995</v>
      </c>
      <c r="D208" s="1">
        <v>7.0</v>
      </c>
      <c r="E208" s="4">
        <v>2014.0</v>
      </c>
      <c r="F208" s="12">
        <v>1.8057498784399412E12</v>
      </c>
      <c r="G208" s="12">
        <v>1.7527163695E13</v>
      </c>
      <c r="H208" s="27">
        <v>0.008826795392502827</v>
      </c>
      <c r="I208" s="27">
        <v>0.01675332607497688</v>
      </c>
      <c r="K208" s="16">
        <f t="shared" ref="K208:L208" si="413">log(A208)</f>
        <v>7.46516352</v>
      </c>
      <c r="L208" s="16">
        <f t="shared" si="413"/>
        <v>7.871748924</v>
      </c>
      <c r="M208" s="1" t="s">
        <v>995</v>
      </c>
      <c r="N208" s="1">
        <v>7.0</v>
      </c>
      <c r="O208" s="4">
        <v>2014.0</v>
      </c>
      <c r="P208" s="16">
        <f t="shared" ref="P208:S208" si="414">log(F208)</f>
        <v>12.25665759</v>
      </c>
      <c r="Q208" s="16">
        <f t="shared" si="414"/>
        <v>13.24371164</v>
      </c>
      <c r="R208" s="16">
        <f t="shared" si="414"/>
        <v>-2.05419694</v>
      </c>
      <c r="S208" s="16">
        <f t="shared" si="414"/>
        <v>-1.775898959</v>
      </c>
    </row>
    <row r="209">
      <c r="A209" s="12">
        <v>2.460482173E7</v>
      </c>
      <c r="B209" s="12">
        <v>2.234598624E7</v>
      </c>
      <c r="C209" s="4" t="s">
        <v>996</v>
      </c>
      <c r="D209" s="1">
        <v>8.0</v>
      </c>
      <c r="E209" s="4">
        <v>2014.0</v>
      </c>
      <c r="F209" s="12">
        <v>1.8057498784399412E12</v>
      </c>
      <c r="G209" s="12">
        <v>1.7527163695E13</v>
      </c>
      <c r="H209" s="27">
        <v>0.008826795392502827</v>
      </c>
      <c r="I209" s="27">
        <v>0.01675332607497688</v>
      </c>
      <c r="K209" s="16">
        <f t="shared" ref="K209:L209" si="415">log(A209)</f>
        <v>7.391020223</v>
      </c>
      <c r="L209" s="16">
        <f t="shared" si="415"/>
        <v>7.349199527</v>
      </c>
      <c r="M209" s="4" t="s">
        <v>996</v>
      </c>
      <c r="N209" s="1">
        <v>8.0</v>
      </c>
      <c r="O209" s="4">
        <v>2014.0</v>
      </c>
      <c r="P209" s="16">
        <f t="shared" ref="P209:S209" si="416">log(F209)</f>
        <v>12.25665759</v>
      </c>
      <c r="Q209" s="16">
        <f t="shared" si="416"/>
        <v>13.24371164</v>
      </c>
      <c r="R209" s="16">
        <f t="shared" si="416"/>
        <v>-2.05419694</v>
      </c>
      <c r="S209" s="16">
        <f t="shared" si="416"/>
        <v>-1.775898959</v>
      </c>
    </row>
    <row r="210">
      <c r="A210" s="12">
        <v>1.453956579E7</v>
      </c>
      <c r="B210" s="12">
        <v>1.835125719E7</v>
      </c>
      <c r="C210" s="1" t="s">
        <v>997</v>
      </c>
      <c r="D210" s="1">
        <v>9.0</v>
      </c>
      <c r="E210" s="4">
        <v>2014.0</v>
      </c>
      <c r="F210" s="12">
        <v>1.8057498784399412E12</v>
      </c>
      <c r="G210" s="12">
        <v>1.7527163695E13</v>
      </c>
      <c r="H210" s="27">
        <v>0.008826795392502827</v>
      </c>
      <c r="I210" s="27">
        <v>0.01675332607497688</v>
      </c>
      <c r="K210" s="16">
        <f t="shared" ref="K210:L210" si="417">log(A210)</f>
        <v>7.162551437</v>
      </c>
      <c r="L210" s="16">
        <f t="shared" si="417"/>
        <v>7.263665822</v>
      </c>
      <c r="M210" s="1" t="s">
        <v>997</v>
      </c>
      <c r="N210" s="1">
        <v>9.0</v>
      </c>
      <c r="O210" s="4">
        <v>2014.0</v>
      </c>
      <c r="P210" s="16">
        <f t="shared" ref="P210:S210" si="418">log(F210)</f>
        <v>12.25665759</v>
      </c>
      <c r="Q210" s="16">
        <f t="shared" si="418"/>
        <v>13.24371164</v>
      </c>
      <c r="R210" s="16">
        <f t="shared" si="418"/>
        <v>-2.05419694</v>
      </c>
      <c r="S210" s="16">
        <f t="shared" si="418"/>
        <v>-1.775898959</v>
      </c>
    </row>
    <row r="211">
      <c r="A211" s="12">
        <v>6.480051494E7</v>
      </c>
      <c r="B211" s="12">
        <v>5.330327594E7</v>
      </c>
      <c r="C211" s="4" t="s">
        <v>998</v>
      </c>
      <c r="D211" s="1">
        <v>10.0</v>
      </c>
      <c r="E211" s="4">
        <v>2014.0</v>
      </c>
      <c r="F211" s="12">
        <v>1.8057498784399412E12</v>
      </c>
      <c r="G211" s="12">
        <v>1.7527163695E13</v>
      </c>
      <c r="H211" s="27">
        <v>0.008826795392502827</v>
      </c>
      <c r="I211" s="27">
        <v>0.01675332607497688</v>
      </c>
      <c r="K211" s="16">
        <f t="shared" ref="K211:L211" si="419">log(A211)</f>
        <v>7.811578457</v>
      </c>
      <c r="L211" s="16">
        <f t="shared" si="419"/>
        <v>7.726753901</v>
      </c>
      <c r="M211" s="4" t="s">
        <v>998</v>
      </c>
      <c r="N211" s="1">
        <v>10.0</v>
      </c>
      <c r="O211" s="4">
        <v>2014.0</v>
      </c>
      <c r="P211" s="16">
        <f t="shared" ref="P211:S211" si="420">log(F211)</f>
        <v>12.25665759</v>
      </c>
      <c r="Q211" s="16">
        <f t="shared" si="420"/>
        <v>13.24371164</v>
      </c>
      <c r="R211" s="16">
        <f t="shared" si="420"/>
        <v>-2.05419694</v>
      </c>
      <c r="S211" s="16">
        <f t="shared" si="420"/>
        <v>-1.775898959</v>
      </c>
    </row>
    <row r="212">
      <c r="A212" s="12">
        <v>4.923475108E7</v>
      </c>
      <c r="B212" s="12">
        <v>1.0378528731E8</v>
      </c>
      <c r="C212" s="1" t="s">
        <v>989</v>
      </c>
      <c r="D212" s="1">
        <v>1.0</v>
      </c>
      <c r="E212" s="4">
        <v>2015.0</v>
      </c>
      <c r="F212" s="12">
        <v>1.5565088162171401E12</v>
      </c>
      <c r="G212" s="12">
        <v>1.8238300569E13</v>
      </c>
      <c r="H212" s="27">
        <v>0.010103655517513827</v>
      </c>
      <c r="I212" s="27">
        <v>0.03813317885185713</v>
      </c>
      <c r="K212" s="16">
        <f t="shared" ref="K212:L212" si="421">log(A212)</f>
        <v>7.692271747</v>
      </c>
      <c r="L212" s="16">
        <f t="shared" si="421"/>
        <v>8.016135792</v>
      </c>
      <c r="M212" s="1" t="s">
        <v>989</v>
      </c>
      <c r="N212" s="1">
        <v>1.0</v>
      </c>
      <c r="O212" s="4">
        <v>2015.0</v>
      </c>
      <c r="P212" s="16">
        <f t="shared" ref="P212:S212" si="422">log(F212)</f>
        <v>12.19215158</v>
      </c>
      <c r="Q212" s="16">
        <f t="shared" si="422"/>
        <v>13.26098437</v>
      </c>
      <c r="R212" s="16">
        <f t="shared" si="422"/>
        <v>-1.995521469</v>
      </c>
      <c r="S212" s="16">
        <f t="shared" si="422"/>
        <v>-1.41869699</v>
      </c>
    </row>
    <row r="213">
      <c r="A213" s="12">
        <v>1.0329964643E8</v>
      </c>
      <c r="B213" s="12">
        <v>9.25318383E7</v>
      </c>
      <c r="C213" s="1" t="s">
        <v>990</v>
      </c>
      <c r="D213" s="1">
        <v>2.0</v>
      </c>
      <c r="E213" s="4">
        <v>2015.0</v>
      </c>
      <c r="F213" s="12">
        <v>1.5565088162171401E12</v>
      </c>
      <c r="G213" s="12">
        <v>1.8238300569E13</v>
      </c>
      <c r="H213" s="27">
        <v>0.010103655517513827</v>
      </c>
      <c r="I213" s="27">
        <v>0.03813317885185713</v>
      </c>
      <c r="K213" s="16">
        <f t="shared" ref="K213:L213" si="423">log(A213)</f>
        <v>8.014098835</v>
      </c>
      <c r="L213" s="16">
        <f t="shared" si="423"/>
        <v>7.96629119</v>
      </c>
      <c r="M213" s="1" t="s">
        <v>990</v>
      </c>
      <c r="N213" s="1">
        <v>2.0</v>
      </c>
      <c r="O213" s="4">
        <v>2015.0</v>
      </c>
      <c r="P213" s="16">
        <f t="shared" ref="P213:S213" si="424">log(F213)</f>
        <v>12.19215158</v>
      </c>
      <c r="Q213" s="16">
        <f t="shared" si="424"/>
        <v>13.26098437</v>
      </c>
      <c r="R213" s="16">
        <f t="shared" si="424"/>
        <v>-1.995521469</v>
      </c>
      <c r="S213" s="16">
        <f t="shared" si="424"/>
        <v>-1.41869699</v>
      </c>
    </row>
    <row r="214">
      <c r="A214" s="12">
        <v>6.734674886E7</v>
      </c>
      <c r="B214" s="12">
        <v>4.521534408E7</v>
      </c>
      <c r="C214" s="1" t="s">
        <v>991</v>
      </c>
      <c r="D214" s="1">
        <v>3.0</v>
      </c>
      <c r="E214" s="4">
        <v>2015.0</v>
      </c>
      <c r="F214" s="12">
        <v>1.5565088162171401E12</v>
      </c>
      <c r="G214" s="12">
        <v>1.8238300569E13</v>
      </c>
      <c r="H214" s="27">
        <v>0.010103655517513827</v>
      </c>
      <c r="I214" s="27">
        <v>0.03813317885185713</v>
      </c>
      <c r="K214" s="16">
        <f t="shared" ref="K214:L214" si="425">log(A214)</f>
        <v>7.828316635</v>
      </c>
      <c r="L214" s="16">
        <f t="shared" si="425"/>
        <v>7.65528584</v>
      </c>
      <c r="M214" s="1" t="s">
        <v>991</v>
      </c>
      <c r="N214" s="1">
        <v>3.0</v>
      </c>
      <c r="O214" s="4">
        <v>2015.0</v>
      </c>
      <c r="P214" s="16">
        <f t="shared" ref="P214:S214" si="426">log(F214)</f>
        <v>12.19215158</v>
      </c>
      <c r="Q214" s="16">
        <f t="shared" si="426"/>
        <v>13.26098437</v>
      </c>
      <c r="R214" s="16">
        <f t="shared" si="426"/>
        <v>-1.995521469</v>
      </c>
      <c r="S214" s="16">
        <f t="shared" si="426"/>
        <v>-1.41869699</v>
      </c>
    </row>
    <row r="215">
      <c r="A215" s="12">
        <v>6.513398771E7</v>
      </c>
      <c r="B215" s="12">
        <v>2.366502185E7</v>
      </c>
      <c r="C215" s="1" t="s">
        <v>992</v>
      </c>
      <c r="D215" s="1">
        <v>4.0</v>
      </c>
      <c r="E215" s="4">
        <v>2015.0</v>
      </c>
      <c r="F215" s="12">
        <v>1.5565088162171401E12</v>
      </c>
      <c r="G215" s="12">
        <v>1.8238300569E13</v>
      </c>
      <c r="H215" s="27">
        <v>0.010103655517513827</v>
      </c>
      <c r="I215" s="27">
        <v>0.03813317885185713</v>
      </c>
      <c r="K215" s="16">
        <f t="shared" ref="K215:L215" si="427">log(A215)</f>
        <v>7.813807668</v>
      </c>
      <c r="L215" s="16">
        <f t="shared" si="427"/>
        <v>7.37410691</v>
      </c>
      <c r="M215" s="1" t="s">
        <v>992</v>
      </c>
      <c r="N215" s="1">
        <v>4.0</v>
      </c>
      <c r="O215" s="4">
        <v>2015.0</v>
      </c>
      <c r="P215" s="16">
        <f t="shared" ref="P215:S215" si="428">log(F215)</f>
        <v>12.19215158</v>
      </c>
      <c r="Q215" s="16">
        <f t="shared" si="428"/>
        <v>13.26098437</v>
      </c>
      <c r="R215" s="16">
        <f t="shared" si="428"/>
        <v>-1.995521469</v>
      </c>
      <c r="S215" s="16">
        <f t="shared" si="428"/>
        <v>-1.41869699</v>
      </c>
    </row>
    <row r="216">
      <c r="A216" s="12">
        <v>1.950283444E7</v>
      </c>
      <c r="B216" s="12">
        <v>2.247879509E7</v>
      </c>
      <c r="C216" s="4" t="s">
        <v>993</v>
      </c>
      <c r="D216" s="1">
        <v>5.0</v>
      </c>
      <c r="E216" s="4">
        <v>2015.0</v>
      </c>
      <c r="F216" s="12">
        <v>1.5565088162171401E12</v>
      </c>
      <c r="G216" s="12">
        <v>1.8238300569E13</v>
      </c>
      <c r="H216" s="27">
        <v>0.010103655517513827</v>
      </c>
      <c r="I216" s="27">
        <v>0.03813317885185713</v>
      </c>
      <c r="K216" s="16">
        <f t="shared" ref="K216:L216" si="429">log(A216)</f>
        <v>7.290097734</v>
      </c>
      <c r="L216" s="16">
        <f t="shared" si="429"/>
        <v>7.351773028</v>
      </c>
      <c r="M216" s="4" t="s">
        <v>993</v>
      </c>
      <c r="N216" s="1">
        <v>5.0</v>
      </c>
      <c r="O216" s="4">
        <v>2015.0</v>
      </c>
      <c r="P216" s="16">
        <f t="shared" ref="P216:S216" si="430">log(F216)</f>
        <v>12.19215158</v>
      </c>
      <c r="Q216" s="16">
        <f t="shared" si="430"/>
        <v>13.26098437</v>
      </c>
      <c r="R216" s="16">
        <f t="shared" si="430"/>
        <v>-1.995521469</v>
      </c>
      <c r="S216" s="16">
        <f t="shared" si="430"/>
        <v>-1.41869699</v>
      </c>
    </row>
    <row r="217">
      <c r="A217" s="12">
        <v>7.436315096E7</v>
      </c>
      <c r="B217" s="12">
        <v>2.133179014E7</v>
      </c>
      <c r="C217" s="4" t="s">
        <v>994</v>
      </c>
      <c r="D217" s="1">
        <v>6.0</v>
      </c>
      <c r="E217" s="4">
        <v>2015.0</v>
      </c>
      <c r="F217" s="12">
        <v>1.5565088162171401E12</v>
      </c>
      <c r="G217" s="12">
        <v>1.8238300569E13</v>
      </c>
      <c r="H217" s="27">
        <v>0.010103655517513827</v>
      </c>
      <c r="I217" s="27">
        <v>0.03813317885185713</v>
      </c>
      <c r="K217" s="16">
        <f t="shared" ref="K217:L217" si="431">log(A217)</f>
        <v>7.871357784</v>
      </c>
      <c r="L217" s="16">
        <f t="shared" si="431"/>
        <v>7.329027302</v>
      </c>
      <c r="M217" s="4" t="s">
        <v>994</v>
      </c>
      <c r="N217" s="1">
        <v>6.0</v>
      </c>
      <c r="O217" s="4">
        <v>2015.0</v>
      </c>
      <c r="P217" s="16">
        <f t="shared" ref="P217:S217" si="432">log(F217)</f>
        <v>12.19215158</v>
      </c>
      <c r="Q217" s="16">
        <f t="shared" si="432"/>
        <v>13.26098437</v>
      </c>
      <c r="R217" s="16">
        <f t="shared" si="432"/>
        <v>-1.995521469</v>
      </c>
      <c r="S217" s="16">
        <f t="shared" si="432"/>
        <v>-1.41869699</v>
      </c>
    </row>
    <row r="218">
      <c r="A218" s="12">
        <v>2.770373884E7</v>
      </c>
      <c r="B218" s="12">
        <v>6.818171612E7</v>
      </c>
      <c r="C218" s="1" t="s">
        <v>995</v>
      </c>
      <c r="D218" s="1">
        <v>7.0</v>
      </c>
      <c r="E218" s="4">
        <v>2015.0</v>
      </c>
      <c r="F218" s="12">
        <v>1.5565088162171401E12</v>
      </c>
      <c r="G218" s="12">
        <v>1.8238300569E13</v>
      </c>
      <c r="H218" s="27">
        <v>0.010103655517513827</v>
      </c>
      <c r="I218" s="27">
        <v>0.03813317885185713</v>
      </c>
      <c r="K218" s="16">
        <f t="shared" ref="K218:L218" si="433">log(A218)</f>
        <v>7.442538385</v>
      </c>
      <c r="L218" s="16">
        <f t="shared" si="433"/>
        <v>7.833667928</v>
      </c>
      <c r="M218" s="1" t="s">
        <v>995</v>
      </c>
      <c r="N218" s="1">
        <v>7.0</v>
      </c>
      <c r="O218" s="4">
        <v>2015.0</v>
      </c>
      <c r="P218" s="16">
        <f t="shared" ref="P218:S218" si="434">log(F218)</f>
        <v>12.19215158</v>
      </c>
      <c r="Q218" s="16">
        <f t="shared" si="434"/>
        <v>13.26098437</v>
      </c>
      <c r="R218" s="16">
        <f t="shared" si="434"/>
        <v>-1.995521469</v>
      </c>
      <c r="S218" s="16">
        <f t="shared" si="434"/>
        <v>-1.41869699</v>
      </c>
    </row>
    <row r="219">
      <c r="A219" s="12">
        <v>2.200437326E7</v>
      </c>
      <c r="B219" s="12">
        <v>1.869244104E7</v>
      </c>
      <c r="C219" s="4" t="s">
        <v>996</v>
      </c>
      <c r="D219" s="1">
        <v>8.0</v>
      </c>
      <c r="E219" s="4">
        <v>2015.0</v>
      </c>
      <c r="F219" s="12">
        <v>1.5565088162171401E12</v>
      </c>
      <c r="G219" s="12">
        <v>1.8238300569E13</v>
      </c>
      <c r="H219" s="27">
        <v>0.010103655517513827</v>
      </c>
      <c r="I219" s="27">
        <v>0.03813317885185713</v>
      </c>
      <c r="K219" s="16">
        <f t="shared" ref="K219:L219" si="435">log(A219)</f>
        <v>7.342509003</v>
      </c>
      <c r="L219" s="16">
        <f t="shared" si="435"/>
        <v>7.271666019</v>
      </c>
      <c r="M219" s="4" t="s">
        <v>996</v>
      </c>
      <c r="N219" s="1">
        <v>8.0</v>
      </c>
      <c r="O219" s="4">
        <v>2015.0</v>
      </c>
      <c r="P219" s="16">
        <f t="shared" ref="P219:S219" si="436">log(F219)</f>
        <v>12.19215158</v>
      </c>
      <c r="Q219" s="16">
        <f t="shared" si="436"/>
        <v>13.26098437</v>
      </c>
      <c r="R219" s="16">
        <f t="shared" si="436"/>
        <v>-1.995521469</v>
      </c>
      <c r="S219" s="16">
        <f t="shared" si="436"/>
        <v>-1.41869699</v>
      </c>
    </row>
    <row r="220">
      <c r="A220" s="12">
        <v>1.361635205E7</v>
      </c>
      <c r="B220" s="12">
        <v>1.676004119E7</v>
      </c>
      <c r="C220" s="1" t="s">
        <v>997</v>
      </c>
      <c r="D220" s="1">
        <v>9.0</v>
      </c>
      <c r="E220" s="4">
        <v>2015.0</v>
      </c>
      <c r="F220" s="12">
        <v>1.5565088162171401E12</v>
      </c>
      <c r="G220" s="12">
        <v>1.8238300569E13</v>
      </c>
      <c r="H220" s="27">
        <v>0.010103655517513827</v>
      </c>
      <c r="I220" s="27">
        <v>0.03813317885185713</v>
      </c>
      <c r="K220" s="16">
        <f t="shared" ref="K220:L220" si="437">log(A220)</f>
        <v>7.134060772</v>
      </c>
      <c r="L220" s="16">
        <f t="shared" si="437"/>
        <v>7.224275082</v>
      </c>
      <c r="M220" s="1" t="s">
        <v>997</v>
      </c>
      <c r="N220" s="1">
        <v>9.0</v>
      </c>
      <c r="O220" s="4">
        <v>2015.0</v>
      </c>
      <c r="P220" s="16">
        <f t="shared" ref="P220:S220" si="438">log(F220)</f>
        <v>12.19215158</v>
      </c>
      <c r="Q220" s="16">
        <f t="shared" si="438"/>
        <v>13.26098437</v>
      </c>
      <c r="R220" s="16">
        <f t="shared" si="438"/>
        <v>-1.995521469</v>
      </c>
      <c r="S220" s="16">
        <f t="shared" si="438"/>
        <v>-1.41869699</v>
      </c>
    </row>
    <row r="221">
      <c r="A221" s="12">
        <v>6.475237279E7</v>
      </c>
      <c r="B221" s="12">
        <v>4.953104258E7</v>
      </c>
      <c r="C221" s="4" t="s">
        <v>998</v>
      </c>
      <c r="D221" s="1">
        <v>10.0</v>
      </c>
      <c r="E221" s="4">
        <v>2015.0</v>
      </c>
      <c r="F221" s="12">
        <v>1.5565088162171401E12</v>
      </c>
      <c r="G221" s="12">
        <v>1.8238300569E13</v>
      </c>
      <c r="H221" s="27">
        <v>0.010103655517513827</v>
      </c>
      <c r="I221" s="27">
        <v>0.0381331788518571</v>
      </c>
      <c r="K221" s="16">
        <f t="shared" ref="K221:L221" si="439">log(A221)</f>
        <v>7.811255687</v>
      </c>
      <c r="L221" s="16">
        <f t="shared" si="439"/>
        <v>7.69487747</v>
      </c>
      <c r="M221" s="4" t="s">
        <v>998</v>
      </c>
      <c r="N221" s="1">
        <v>10.0</v>
      </c>
      <c r="O221" s="4">
        <v>2015.0</v>
      </c>
      <c r="P221" s="16">
        <f t="shared" ref="P221:S221" si="440">log(F221)</f>
        <v>12.19215158</v>
      </c>
      <c r="Q221" s="16">
        <f t="shared" si="440"/>
        <v>13.26098437</v>
      </c>
      <c r="R221" s="16">
        <f t="shared" si="440"/>
        <v>-1.995521469</v>
      </c>
      <c r="S221" s="16">
        <f t="shared" si="440"/>
        <v>-1.41869699</v>
      </c>
    </row>
    <row r="222">
      <c r="A222" s="12">
        <v>4.55165067E7</v>
      </c>
      <c r="B222" s="12">
        <v>1.0043991086E8</v>
      </c>
      <c r="C222" s="1" t="s">
        <v>989</v>
      </c>
      <c r="D222" s="1">
        <v>1.0</v>
      </c>
      <c r="E222" s="4">
        <v>2016.0</v>
      </c>
      <c r="F222" s="12">
        <v>1.527994741907425E12</v>
      </c>
      <c r="G222" s="12">
        <v>1.8745075687E13</v>
      </c>
      <c r="H222" s="27">
        <v>0.01032611489776047</v>
      </c>
      <c r="I222" s="27">
        <v>0.03025678840005551</v>
      </c>
      <c r="K222" s="16">
        <f t="shared" ref="K222:L222" si="441">log(A222)</f>
        <v>7.658168923</v>
      </c>
      <c r="L222" s="16">
        <f t="shared" si="441"/>
        <v>8.001906319</v>
      </c>
      <c r="M222" s="1" t="s">
        <v>989</v>
      </c>
      <c r="N222" s="1">
        <v>1.0</v>
      </c>
      <c r="O222" s="4">
        <v>2016.0</v>
      </c>
      <c r="P222" s="16">
        <f t="shared" ref="P222:S222" si="442">log(F222)</f>
        <v>12.18412186</v>
      </c>
      <c r="Q222" s="16">
        <f t="shared" si="442"/>
        <v>13.2728872</v>
      </c>
      <c r="R222" s="16">
        <f t="shared" si="442"/>
        <v>-1.986063047</v>
      </c>
      <c r="S222" s="16">
        <f t="shared" si="442"/>
        <v>-1.519177172</v>
      </c>
    </row>
    <row r="223">
      <c r="A223" s="12">
        <v>1.0184883028E8</v>
      </c>
      <c r="B223" s="12">
        <v>8.864703393E7</v>
      </c>
      <c r="C223" s="1" t="s">
        <v>990</v>
      </c>
      <c r="D223" s="1">
        <v>2.0</v>
      </c>
      <c r="E223" s="4">
        <v>2016.0</v>
      </c>
      <c r="F223" s="12">
        <v>1.527994741907425E12</v>
      </c>
      <c r="G223" s="12">
        <v>1.8745075687E13</v>
      </c>
      <c r="H223" s="27">
        <v>0.01032611489776047</v>
      </c>
      <c r="I223" s="27">
        <v>0.03025678840005551</v>
      </c>
      <c r="K223" s="16">
        <f t="shared" ref="K223:L223" si="443">log(A223)</f>
        <v>8.007956046</v>
      </c>
      <c r="L223" s="16">
        <f t="shared" si="443"/>
        <v>7.947664209</v>
      </c>
      <c r="M223" s="1" t="s">
        <v>990</v>
      </c>
      <c r="N223" s="1">
        <v>2.0</v>
      </c>
      <c r="O223" s="4">
        <v>2016.0</v>
      </c>
      <c r="P223" s="16">
        <f t="shared" ref="P223:S223" si="444">log(F223)</f>
        <v>12.18412186</v>
      </c>
      <c r="Q223" s="16">
        <f t="shared" si="444"/>
        <v>13.2728872</v>
      </c>
      <c r="R223" s="16">
        <f t="shared" si="444"/>
        <v>-1.986063047</v>
      </c>
      <c r="S223" s="16">
        <f t="shared" si="444"/>
        <v>-1.519177172</v>
      </c>
    </row>
    <row r="224">
      <c r="A224" s="12">
        <v>6.423077887E7</v>
      </c>
      <c r="B224" s="12">
        <v>4.249952976E7</v>
      </c>
      <c r="C224" s="1" t="s">
        <v>991</v>
      </c>
      <c r="D224" s="1">
        <v>3.0</v>
      </c>
      <c r="E224" s="4">
        <v>2016.0</v>
      </c>
      <c r="F224" s="12">
        <v>1.527994741907425E12</v>
      </c>
      <c r="G224" s="12">
        <v>1.8745075687E13</v>
      </c>
      <c r="H224" s="27">
        <v>0.01032611489776047</v>
      </c>
      <c r="I224" s="27">
        <v>0.03025678840005551</v>
      </c>
      <c r="K224" s="16">
        <f t="shared" ref="K224:L224" si="445">log(A224)</f>
        <v>7.807743188</v>
      </c>
      <c r="L224" s="16">
        <f t="shared" si="445"/>
        <v>7.628384125</v>
      </c>
      <c r="M224" s="1" t="s">
        <v>991</v>
      </c>
      <c r="N224" s="1">
        <v>3.0</v>
      </c>
      <c r="O224" s="4">
        <v>2016.0</v>
      </c>
      <c r="P224" s="16">
        <f t="shared" ref="P224:S224" si="446">log(F224)</f>
        <v>12.18412186</v>
      </c>
      <c r="Q224" s="16">
        <f t="shared" si="446"/>
        <v>13.2728872</v>
      </c>
      <c r="R224" s="16">
        <f t="shared" si="446"/>
        <v>-1.986063047</v>
      </c>
      <c r="S224" s="16">
        <f t="shared" si="446"/>
        <v>-1.519177172</v>
      </c>
    </row>
    <row r="225">
      <c r="A225" s="12">
        <v>5.301899104E7</v>
      </c>
      <c r="B225" s="12">
        <v>2.059384088E7</v>
      </c>
      <c r="C225" s="1" t="s">
        <v>992</v>
      </c>
      <c r="D225" s="1">
        <v>4.0</v>
      </c>
      <c r="E225" s="4">
        <v>2016.0</v>
      </c>
      <c r="F225" s="12">
        <v>1.527994741907425E12</v>
      </c>
      <c r="G225" s="12">
        <v>1.8745075687E13</v>
      </c>
      <c r="H225" s="27">
        <v>0.01032611489776047</v>
      </c>
      <c r="I225" s="27">
        <v>0.03025678840005551</v>
      </c>
      <c r="K225" s="16">
        <f t="shared" ref="K225:L225" si="447">log(A225)</f>
        <v>7.724431459</v>
      </c>
      <c r="L225" s="16">
        <f t="shared" si="447"/>
        <v>7.313737353</v>
      </c>
      <c r="M225" s="1" t="s">
        <v>992</v>
      </c>
      <c r="N225" s="1">
        <v>4.0</v>
      </c>
      <c r="O225" s="4">
        <v>2016.0</v>
      </c>
      <c r="P225" s="16">
        <f t="shared" ref="P225:S225" si="448">log(F225)</f>
        <v>12.18412186</v>
      </c>
      <c r="Q225" s="16">
        <f t="shared" si="448"/>
        <v>13.2728872</v>
      </c>
      <c r="R225" s="16">
        <f t="shared" si="448"/>
        <v>-1.986063047</v>
      </c>
      <c r="S225" s="16">
        <f t="shared" si="448"/>
        <v>-1.519177172</v>
      </c>
    </row>
    <row r="226">
      <c r="A226" s="12">
        <v>1.765904803E7</v>
      </c>
      <c r="B226" s="12">
        <v>2.124144229E7</v>
      </c>
      <c r="C226" s="4" t="s">
        <v>993</v>
      </c>
      <c r="D226" s="1">
        <v>5.0</v>
      </c>
      <c r="E226" s="4">
        <v>2016.0</v>
      </c>
      <c r="F226" s="12">
        <v>1.527994741907425E12</v>
      </c>
      <c r="G226" s="12">
        <v>1.8745075687E13</v>
      </c>
      <c r="H226" s="27">
        <v>0.01032611489776047</v>
      </c>
      <c r="I226" s="27">
        <v>0.03025678840005551</v>
      </c>
      <c r="K226" s="16">
        <f t="shared" ref="K226:L226" si="449">log(A226)</f>
        <v>7.246967288</v>
      </c>
      <c r="L226" s="16">
        <f t="shared" si="449"/>
        <v>7.327184002</v>
      </c>
      <c r="M226" s="4" t="s">
        <v>993</v>
      </c>
      <c r="N226" s="1">
        <v>5.0</v>
      </c>
      <c r="O226" s="4">
        <v>2016.0</v>
      </c>
      <c r="P226" s="16">
        <f t="shared" ref="P226:S226" si="450">log(F226)</f>
        <v>12.18412186</v>
      </c>
      <c r="Q226" s="16">
        <f t="shared" si="450"/>
        <v>13.2728872</v>
      </c>
      <c r="R226" s="16">
        <f t="shared" si="450"/>
        <v>-1.986063047</v>
      </c>
      <c r="S226" s="16">
        <f t="shared" si="450"/>
        <v>-1.519177172</v>
      </c>
    </row>
    <row r="227">
      <c r="A227" s="12">
        <v>5.776317053E7</v>
      </c>
      <c r="B227" s="12">
        <v>1.677855072E7</v>
      </c>
      <c r="C227" s="4" t="s">
        <v>994</v>
      </c>
      <c r="D227" s="1">
        <v>6.0</v>
      </c>
      <c r="E227" s="4">
        <v>2016.0</v>
      </c>
      <c r="F227" s="12">
        <v>1.527994741907425E12</v>
      </c>
      <c r="G227" s="12">
        <v>1.8745075687E13</v>
      </c>
      <c r="H227" s="27">
        <v>0.01032611489776047</v>
      </c>
      <c r="I227" s="27">
        <v>0.03025678840005551</v>
      </c>
      <c r="K227" s="16">
        <f t="shared" ref="K227:L227" si="451">log(A227)</f>
        <v>7.761651023</v>
      </c>
      <c r="L227" s="16">
        <f t="shared" si="451"/>
        <v>7.224754445</v>
      </c>
      <c r="M227" s="4" t="s">
        <v>994</v>
      </c>
      <c r="N227" s="1">
        <v>6.0</v>
      </c>
      <c r="O227" s="4">
        <v>2016.0</v>
      </c>
      <c r="P227" s="16">
        <f t="shared" ref="P227:S227" si="452">log(F227)</f>
        <v>12.18412186</v>
      </c>
      <c r="Q227" s="16">
        <f t="shared" si="452"/>
        <v>13.2728872</v>
      </c>
      <c r="R227" s="16">
        <f t="shared" si="452"/>
        <v>-1.986063047</v>
      </c>
      <c r="S227" s="16">
        <f t="shared" si="452"/>
        <v>-1.519177172</v>
      </c>
    </row>
    <row r="228">
      <c r="A228" s="12">
        <v>2.672409535E7</v>
      </c>
      <c r="B228" s="12">
        <v>6.423315601E7</v>
      </c>
      <c r="C228" s="1" t="s">
        <v>995</v>
      </c>
      <c r="D228" s="1">
        <v>7.0</v>
      </c>
      <c r="E228" s="4">
        <v>2016.0</v>
      </c>
      <c r="F228" s="12">
        <v>1.527994741907425E12</v>
      </c>
      <c r="G228" s="12">
        <v>1.8745075687E13</v>
      </c>
      <c r="H228" s="27">
        <v>0.01032611489776047</v>
      </c>
      <c r="I228" s="27">
        <v>0.03025678840005551</v>
      </c>
      <c r="K228" s="16">
        <f t="shared" ref="K228:L228" si="453">log(A228)</f>
        <v>7.426903013</v>
      </c>
      <c r="L228" s="16">
        <f t="shared" si="453"/>
        <v>7.807759261</v>
      </c>
      <c r="M228" s="1" t="s">
        <v>995</v>
      </c>
      <c r="N228" s="1">
        <v>7.0</v>
      </c>
      <c r="O228" s="4">
        <v>2016.0</v>
      </c>
      <c r="P228" s="16">
        <f t="shared" ref="P228:S228" si="454">log(F228)</f>
        <v>12.18412186</v>
      </c>
      <c r="Q228" s="16">
        <f t="shared" si="454"/>
        <v>13.2728872</v>
      </c>
      <c r="R228" s="16">
        <f t="shared" si="454"/>
        <v>-1.986063047</v>
      </c>
      <c r="S228" s="16">
        <f t="shared" si="454"/>
        <v>-1.519177172</v>
      </c>
    </row>
    <row r="229">
      <c r="A229" s="12">
        <v>2.058807588E7</v>
      </c>
      <c r="B229" s="12">
        <v>1.69644671E7</v>
      </c>
      <c r="C229" s="4" t="s">
        <v>996</v>
      </c>
      <c r="D229" s="1">
        <v>8.0</v>
      </c>
      <c r="E229" s="4">
        <v>2016.0</v>
      </c>
      <c r="F229" s="12">
        <v>1.527994741907425E12</v>
      </c>
      <c r="G229" s="12">
        <v>1.8745075687E13</v>
      </c>
      <c r="H229" s="27">
        <v>0.01032611489776047</v>
      </c>
      <c r="I229" s="27">
        <v>0.03025678840005551</v>
      </c>
      <c r="K229" s="16">
        <f t="shared" ref="K229:L229" si="455">log(A229)</f>
        <v>7.31361576</v>
      </c>
      <c r="L229" s="16">
        <f t="shared" si="455"/>
        <v>7.229540222</v>
      </c>
      <c r="M229" s="4" t="s">
        <v>996</v>
      </c>
      <c r="N229" s="1">
        <v>8.0</v>
      </c>
      <c r="O229" s="4">
        <v>2016.0</v>
      </c>
      <c r="P229" s="16">
        <f t="shared" ref="P229:S229" si="456">log(F229)</f>
        <v>12.18412186</v>
      </c>
      <c r="Q229" s="16">
        <f t="shared" si="456"/>
        <v>13.2728872</v>
      </c>
      <c r="R229" s="16">
        <f t="shared" si="456"/>
        <v>-1.986063047</v>
      </c>
      <c r="S229" s="16">
        <f t="shared" si="456"/>
        <v>-1.519177172</v>
      </c>
    </row>
    <row r="230">
      <c r="A230" s="12">
        <v>1.320599922E7</v>
      </c>
      <c r="B230" s="12">
        <v>1.622284758E7</v>
      </c>
      <c r="C230" s="1" t="s">
        <v>997</v>
      </c>
      <c r="D230" s="1">
        <v>9.0</v>
      </c>
      <c r="E230" s="4">
        <v>2016.0</v>
      </c>
      <c r="F230" s="12">
        <v>1.527994741907425E12</v>
      </c>
      <c r="G230" s="12">
        <v>1.8745075687E13</v>
      </c>
      <c r="H230" s="27">
        <v>0.01032611489776047</v>
      </c>
      <c r="I230" s="27">
        <v>0.03025678840005551</v>
      </c>
      <c r="K230" s="16">
        <f t="shared" ref="K230:L230" si="457">log(A230)</f>
        <v>7.120771267</v>
      </c>
      <c r="L230" s="16">
        <f t="shared" si="457"/>
        <v>7.210127088</v>
      </c>
      <c r="M230" s="1" t="s">
        <v>997</v>
      </c>
      <c r="N230" s="1">
        <v>9.0</v>
      </c>
      <c r="O230" s="4">
        <v>2016.0</v>
      </c>
      <c r="P230" s="16">
        <f t="shared" ref="P230:S230" si="458">log(F230)</f>
        <v>12.18412186</v>
      </c>
      <c r="Q230" s="16">
        <f t="shared" si="458"/>
        <v>13.2728872</v>
      </c>
      <c r="R230" s="16">
        <f t="shared" si="458"/>
        <v>-1.986063047</v>
      </c>
      <c r="S230" s="16">
        <f t="shared" si="458"/>
        <v>-1.519177172</v>
      </c>
    </row>
    <row r="231">
      <c r="A231" s="12">
        <v>6.467410781E7</v>
      </c>
      <c r="B231" s="12">
        <v>5.751264531E7</v>
      </c>
      <c r="C231" s="4" t="s">
        <v>998</v>
      </c>
      <c r="D231" s="1">
        <v>10.0</v>
      </c>
      <c r="E231" s="4">
        <v>2016.0</v>
      </c>
      <c r="F231" s="12">
        <v>1.527994741907425E12</v>
      </c>
      <c r="G231" s="12">
        <v>1.8745075687E13</v>
      </c>
      <c r="H231" s="27">
        <v>0.01032611489776047</v>
      </c>
      <c r="I231" s="27">
        <v>0.03025678840005551</v>
      </c>
      <c r="K231" s="16">
        <f t="shared" ref="K231:L231" si="459">log(A231)</f>
        <v>7.810730446</v>
      </c>
      <c r="L231" s="16">
        <f t="shared" si="459"/>
        <v>7.759763344</v>
      </c>
      <c r="M231" s="4" t="s">
        <v>998</v>
      </c>
      <c r="N231" s="1">
        <v>10.0</v>
      </c>
      <c r="O231" s="4">
        <v>2016.0</v>
      </c>
      <c r="P231" s="16">
        <f t="shared" ref="P231:S231" si="460">log(F231)</f>
        <v>12.18412186</v>
      </c>
      <c r="Q231" s="16">
        <f t="shared" si="460"/>
        <v>13.2728872</v>
      </c>
      <c r="R231" s="16">
        <f t="shared" si="460"/>
        <v>-1.986063047</v>
      </c>
      <c r="S231" s="16">
        <f t="shared" si="460"/>
        <v>-1.519177172</v>
      </c>
    </row>
    <row r="232">
      <c r="A232" s="12">
        <v>4.767930308E7</v>
      </c>
      <c r="B232" s="12">
        <v>1.0654714603E8</v>
      </c>
      <c r="C232" s="1" t="s">
        <v>989</v>
      </c>
      <c r="D232" s="1">
        <v>1.0</v>
      </c>
      <c r="E232" s="4">
        <v>2017.0</v>
      </c>
      <c r="F232" s="12">
        <v>1.649265644244095E12</v>
      </c>
      <c r="G232" s="12">
        <v>1.9542979183E13</v>
      </c>
      <c r="H232" s="27">
        <v>0.009951589035844356</v>
      </c>
      <c r="I232" s="27">
        <v>0.030760154332793378</v>
      </c>
      <c r="K232" s="16">
        <f t="shared" ref="K232:L232" si="461">log(A232)</f>
        <v>7.678329899</v>
      </c>
      <c r="L232" s="16">
        <f t="shared" si="461"/>
        <v>8.027541821</v>
      </c>
      <c r="M232" s="1" t="s">
        <v>989</v>
      </c>
      <c r="N232" s="1">
        <v>1.0</v>
      </c>
      <c r="O232" s="4">
        <v>2017.0</v>
      </c>
      <c r="P232" s="16">
        <f t="shared" ref="P232:S232" si="462">log(F232)</f>
        <v>12.21729061</v>
      </c>
      <c r="Q232" s="16">
        <f t="shared" si="462"/>
        <v>13.29099077</v>
      </c>
      <c r="R232" s="16">
        <f t="shared" si="462"/>
        <v>-2.002107567</v>
      </c>
      <c r="S232" s="16">
        <f t="shared" si="462"/>
        <v>-1.51201149</v>
      </c>
    </row>
    <row r="233">
      <c r="A233" s="12">
        <v>1.0386068502E8</v>
      </c>
      <c r="B233" s="12">
        <v>9.285338269E7</v>
      </c>
      <c r="C233" s="1" t="s">
        <v>990</v>
      </c>
      <c r="D233" s="1">
        <v>2.0</v>
      </c>
      <c r="E233" s="4">
        <v>2017.0</v>
      </c>
      <c r="F233" s="12">
        <v>1.649265644244095E12</v>
      </c>
      <c r="G233" s="12">
        <v>1.9542979183E13</v>
      </c>
      <c r="H233" s="27">
        <v>0.009951589035844356</v>
      </c>
      <c r="I233" s="27">
        <v>0.030760154332793378</v>
      </c>
      <c r="K233" s="16">
        <f t="shared" ref="K233:L233" si="463">log(A233)</f>
        <v>8.016451183</v>
      </c>
      <c r="L233" s="16">
        <f t="shared" si="463"/>
        <v>7.96779773</v>
      </c>
      <c r="M233" s="1" t="s">
        <v>990</v>
      </c>
      <c r="N233" s="1">
        <v>2.0</v>
      </c>
      <c r="O233" s="4">
        <v>2017.0</v>
      </c>
      <c r="P233" s="16">
        <f t="shared" ref="P233:S233" si="464">log(F233)</f>
        <v>12.21729061</v>
      </c>
      <c r="Q233" s="16">
        <f t="shared" si="464"/>
        <v>13.29099077</v>
      </c>
      <c r="R233" s="16">
        <f t="shared" si="464"/>
        <v>-2.002107567</v>
      </c>
      <c r="S233" s="16">
        <f t="shared" si="464"/>
        <v>-1.51201149</v>
      </c>
    </row>
    <row r="234">
      <c r="A234" s="12">
        <v>6.213229294E7</v>
      </c>
      <c r="B234" s="12">
        <v>4.455678845E7</v>
      </c>
      <c r="C234" s="1" t="s">
        <v>991</v>
      </c>
      <c r="D234" s="1">
        <v>3.0</v>
      </c>
      <c r="E234" s="4">
        <v>2017.0</v>
      </c>
      <c r="F234" s="12">
        <v>1.649265644244095E12</v>
      </c>
      <c r="G234" s="12">
        <v>1.9542979183E13</v>
      </c>
      <c r="H234" s="27">
        <v>0.009951589035844356</v>
      </c>
      <c r="I234" s="27">
        <v>0.030760154332793378</v>
      </c>
      <c r="K234" s="16">
        <f t="shared" ref="K234:L234" si="465">log(A234)</f>
        <v>7.793317381</v>
      </c>
      <c r="L234" s="16">
        <f t="shared" si="465"/>
        <v>7.64891388</v>
      </c>
      <c r="M234" s="1" t="s">
        <v>991</v>
      </c>
      <c r="N234" s="1">
        <v>3.0</v>
      </c>
      <c r="O234" s="4">
        <v>2017.0</v>
      </c>
      <c r="P234" s="16">
        <f t="shared" ref="P234:S234" si="466">log(F234)</f>
        <v>12.21729061</v>
      </c>
      <c r="Q234" s="16">
        <f t="shared" si="466"/>
        <v>13.29099077</v>
      </c>
      <c r="R234" s="16">
        <f t="shared" si="466"/>
        <v>-2.002107567</v>
      </c>
      <c r="S234" s="16">
        <f t="shared" si="466"/>
        <v>-1.51201149</v>
      </c>
    </row>
    <row r="235">
      <c r="A235" s="12">
        <v>6.837884007E7</v>
      </c>
      <c r="B235" s="12">
        <v>2.244399395E7</v>
      </c>
      <c r="C235" s="1" t="s">
        <v>992</v>
      </c>
      <c r="D235" s="1">
        <v>4.0</v>
      </c>
      <c r="E235" s="4">
        <v>2017.0</v>
      </c>
      <c r="F235" s="12">
        <v>1.649265644244095E12</v>
      </c>
      <c r="G235" s="12">
        <v>1.9542979183E13</v>
      </c>
      <c r="H235" s="27">
        <v>0.009951589035844356</v>
      </c>
      <c r="I235" s="27">
        <v>0.030760154332793378</v>
      </c>
      <c r="K235" s="16">
        <f t="shared" ref="K235:L235" si="467">log(A235)</f>
        <v>7.834921729</v>
      </c>
      <c r="L235" s="16">
        <f t="shared" si="467"/>
        <v>7.351100143</v>
      </c>
      <c r="M235" s="1" t="s">
        <v>992</v>
      </c>
      <c r="N235" s="1">
        <v>4.0</v>
      </c>
      <c r="O235" s="4">
        <v>2017.0</v>
      </c>
      <c r="P235" s="16">
        <f t="shared" ref="P235:S235" si="468">log(F235)</f>
        <v>12.21729061</v>
      </c>
      <c r="Q235" s="16">
        <f t="shared" si="468"/>
        <v>13.29099077</v>
      </c>
      <c r="R235" s="16">
        <f t="shared" si="468"/>
        <v>-2.002107567</v>
      </c>
      <c r="S235" s="16">
        <f t="shared" si="468"/>
        <v>-1.51201149</v>
      </c>
    </row>
    <row r="236">
      <c r="A236" s="12">
        <v>1.708914735E7</v>
      </c>
      <c r="B236" s="12">
        <v>2.228584247E7</v>
      </c>
      <c r="C236" s="4" t="s">
        <v>993</v>
      </c>
      <c r="D236" s="1">
        <v>5.0</v>
      </c>
      <c r="E236" s="4">
        <v>2017.0</v>
      </c>
      <c r="F236" s="12">
        <v>1.649265644244095E12</v>
      </c>
      <c r="G236" s="12">
        <v>1.9542979183E13</v>
      </c>
      <c r="H236" s="27">
        <v>0.009951589035844356</v>
      </c>
      <c r="I236" s="27">
        <v>0.030760154332793378</v>
      </c>
      <c r="K236" s="16">
        <f t="shared" ref="K236:L236" si="469">log(A236)</f>
        <v>7.232720394</v>
      </c>
      <c r="L236" s="16">
        <f t="shared" si="469"/>
        <v>7.348029056</v>
      </c>
      <c r="M236" s="4" t="s">
        <v>993</v>
      </c>
      <c r="N236" s="1">
        <v>5.0</v>
      </c>
      <c r="O236" s="4">
        <v>2017.0</v>
      </c>
      <c r="P236" s="16">
        <f t="shared" ref="P236:S236" si="470">log(F236)</f>
        <v>12.21729061</v>
      </c>
      <c r="Q236" s="16">
        <f t="shared" si="470"/>
        <v>13.29099077</v>
      </c>
      <c r="R236" s="16">
        <f t="shared" si="470"/>
        <v>-2.002107567</v>
      </c>
      <c r="S236" s="16">
        <f t="shared" si="470"/>
        <v>-1.51201149</v>
      </c>
    </row>
    <row r="237">
      <c r="A237" s="12">
        <v>7.728805868E7</v>
      </c>
      <c r="B237" s="12">
        <v>1.963353128E7</v>
      </c>
      <c r="C237" s="4" t="s">
        <v>994</v>
      </c>
      <c r="D237" s="1">
        <v>6.0</v>
      </c>
      <c r="E237" s="4">
        <v>2017.0</v>
      </c>
      <c r="F237" s="12">
        <v>1.649265644244095E12</v>
      </c>
      <c r="G237" s="12">
        <v>1.9542979183E13</v>
      </c>
      <c r="H237" s="27">
        <v>0.009951589035844356</v>
      </c>
      <c r="I237" s="27">
        <v>0.030760154332793378</v>
      </c>
      <c r="K237" s="16">
        <f t="shared" ref="K237:L237" si="471">log(A237)</f>
        <v>7.888112399</v>
      </c>
      <c r="L237" s="16">
        <f t="shared" si="471"/>
        <v>7.292998419</v>
      </c>
      <c r="M237" s="4" t="s">
        <v>994</v>
      </c>
      <c r="N237" s="1">
        <v>6.0</v>
      </c>
      <c r="O237" s="4">
        <v>2017.0</v>
      </c>
      <c r="P237" s="16">
        <f t="shared" ref="P237:S237" si="472">log(F237)</f>
        <v>12.21729061</v>
      </c>
      <c r="Q237" s="16">
        <f t="shared" si="472"/>
        <v>13.29099077</v>
      </c>
      <c r="R237" s="16">
        <f t="shared" si="472"/>
        <v>-2.002107567</v>
      </c>
      <c r="S237" s="16">
        <f t="shared" si="472"/>
        <v>-1.51201149</v>
      </c>
    </row>
    <row r="238">
      <c r="A238" s="12">
        <v>2.906393871E7</v>
      </c>
      <c r="B238" s="12">
        <v>6.77635111E7</v>
      </c>
      <c r="C238" s="1" t="s">
        <v>995</v>
      </c>
      <c r="D238" s="1">
        <v>7.0</v>
      </c>
      <c r="E238" s="4">
        <v>2017.0</v>
      </c>
      <c r="F238" s="12">
        <v>1.649265644244095E12</v>
      </c>
      <c r="G238" s="12">
        <v>1.9542979183E13</v>
      </c>
      <c r="H238" s="27">
        <v>0.009951589035844356</v>
      </c>
      <c r="I238" s="27">
        <v>0.030760154332793378</v>
      </c>
      <c r="K238" s="16">
        <f t="shared" ref="K238:L238" si="473">log(A238)</f>
        <v>7.463354469</v>
      </c>
      <c r="L238" s="16">
        <f t="shared" si="473"/>
        <v>7.8309959</v>
      </c>
      <c r="M238" s="1" t="s">
        <v>995</v>
      </c>
      <c r="N238" s="1">
        <v>7.0</v>
      </c>
      <c r="O238" s="4">
        <v>2017.0</v>
      </c>
      <c r="P238" s="16">
        <f t="shared" ref="P238:S238" si="474">log(F238)</f>
        <v>12.21729061</v>
      </c>
      <c r="Q238" s="16">
        <f t="shared" si="474"/>
        <v>13.29099077</v>
      </c>
      <c r="R238" s="16">
        <f t="shared" si="474"/>
        <v>-2.002107567</v>
      </c>
      <c r="S238" s="16">
        <f t="shared" si="474"/>
        <v>-1.51201149</v>
      </c>
    </row>
    <row r="239">
      <c r="A239" s="12">
        <v>2.475460448E7</v>
      </c>
      <c r="B239" s="12">
        <v>1.874543917E7</v>
      </c>
      <c r="C239" s="4" t="s">
        <v>996</v>
      </c>
      <c r="D239" s="1">
        <v>8.0</v>
      </c>
      <c r="E239" s="4">
        <v>2017.0</v>
      </c>
      <c r="F239" s="12">
        <v>1.649265644244095E12</v>
      </c>
      <c r="G239" s="12">
        <v>1.9542979183E13</v>
      </c>
      <c r="H239" s="27">
        <v>0.009951589035844356</v>
      </c>
      <c r="I239" s="27">
        <v>0.030760154332793378</v>
      </c>
      <c r="K239" s="16">
        <f t="shared" ref="K239:L239" si="475">log(A239)</f>
        <v>7.393655992</v>
      </c>
      <c r="L239" s="16">
        <f t="shared" si="475"/>
        <v>7.27289562</v>
      </c>
      <c r="M239" s="4" t="s">
        <v>996</v>
      </c>
      <c r="N239" s="1">
        <v>8.0</v>
      </c>
      <c r="O239" s="4">
        <v>2017.0</v>
      </c>
      <c r="P239" s="16">
        <f t="shared" ref="P239:S239" si="476">log(F239)</f>
        <v>12.21729061</v>
      </c>
      <c r="Q239" s="16">
        <f t="shared" si="476"/>
        <v>13.29099077</v>
      </c>
      <c r="R239" s="16">
        <f t="shared" si="476"/>
        <v>-2.002107567</v>
      </c>
      <c r="S239" s="16">
        <f t="shared" si="476"/>
        <v>-1.51201149</v>
      </c>
    </row>
    <row r="240">
      <c r="A240" s="12">
        <v>1.365782942E7</v>
      </c>
      <c r="B240" s="12">
        <v>1.722878404E7</v>
      </c>
      <c r="C240" s="1" t="s">
        <v>997</v>
      </c>
      <c r="D240" s="1">
        <v>9.0</v>
      </c>
      <c r="E240" s="4">
        <v>2017.0</v>
      </c>
      <c r="F240" s="12">
        <v>1.649265644244095E12</v>
      </c>
      <c r="G240" s="12">
        <v>1.9542979183E13</v>
      </c>
      <c r="H240" s="27">
        <v>0.009951589035844356</v>
      </c>
      <c r="I240" s="27">
        <v>0.030760154332793378</v>
      </c>
      <c r="K240" s="16">
        <f t="shared" ref="K240:L240" si="477">log(A240)</f>
        <v>7.135381684</v>
      </c>
      <c r="L240" s="16">
        <f t="shared" si="477"/>
        <v>7.236254627</v>
      </c>
      <c r="M240" s="1" t="s">
        <v>997</v>
      </c>
      <c r="N240" s="1">
        <v>9.0</v>
      </c>
      <c r="O240" s="4">
        <v>2017.0</v>
      </c>
      <c r="P240" s="16">
        <f t="shared" ref="P240:S240" si="478">log(F240)</f>
        <v>12.21729061</v>
      </c>
      <c r="Q240" s="16">
        <f t="shared" si="478"/>
        <v>13.29099077</v>
      </c>
      <c r="R240" s="16">
        <f t="shared" si="478"/>
        <v>-2.002107567</v>
      </c>
      <c r="S240" s="16">
        <f t="shared" si="478"/>
        <v>-1.51201149</v>
      </c>
    </row>
    <row r="241">
      <c r="A241" s="12">
        <v>6.195235725E7</v>
      </c>
      <c r="B241" s="12">
        <v>6.166574739E7</v>
      </c>
      <c r="C241" s="4" t="s">
        <v>998</v>
      </c>
      <c r="D241" s="1">
        <v>10.0</v>
      </c>
      <c r="E241" s="4">
        <v>2017.0</v>
      </c>
      <c r="F241" s="12">
        <v>1.649265644244095E12</v>
      </c>
      <c r="G241" s="12">
        <v>1.9542979183E13</v>
      </c>
      <c r="H241" s="27">
        <v>0.009951589035844356</v>
      </c>
      <c r="I241" s="27">
        <v>0.030760154332793378</v>
      </c>
      <c r="K241" s="16">
        <f t="shared" ref="K241:L241" si="479">log(A241)</f>
        <v>7.792057836</v>
      </c>
      <c r="L241" s="16">
        <f t="shared" si="479"/>
        <v>7.790044</v>
      </c>
      <c r="M241" s="4" t="s">
        <v>998</v>
      </c>
      <c r="N241" s="1">
        <v>10.0</v>
      </c>
      <c r="O241" s="4">
        <v>2017.0</v>
      </c>
      <c r="P241" s="16">
        <f t="shared" ref="P241:S241" si="480">log(F241)</f>
        <v>12.21729061</v>
      </c>
      <c r="Q241" s="16">
        <f t="shared" si="480"/>
        <v>13.29099077</v>
      </c>
      <c r="R241" s="16">
        <f t="shared" si="480"/>
        <v>-2.002107567</v>
      </c>
      <c r="S241" s="16">
        <f t="shared" si="480"/>
        <v>-1.51201149</v>
      </c>
    </row>
    <row r="242">
      <c r="A242" s="12">
        <v>5.344081055E7</v>
      </c>
      <c r="B242" s="12">
        <v>1.1092570184E8</v>
      </c>
      <c r="C242" s="1" t="s">
        <v>989</v>
      </c>
      <c r="D242" s="1">
        <v>1.0</v>
      </c>
      <c r="E242" s="4">
        <v>2018.0</v>
      </c>
      <c r="F242" s="12">
        <v>1.721853332869631E12</v>
      </c>
      <c r="G242" s="12">
        <v>2.0611860934E13</v>
      </c>
      <c r="H242" s="27">
        <v>0.00971499187804573</v>
      </c>
      <c r="I242" s="27">
        <v>0.019950694321794908</v>
      </c>
      <c r="K242" s="16">
        <f t="shared" ref="K242:L242" si="481">log(A242)</f>
        <v>7.727873037</v>
      </c>
      <c r="L242" s="16">
        <f t="shared" si="481"/>
        <v>8.045032185</v>
      </c>
      <c r="M242" s="1" t="s">
        <v>989</v>
      </c>
      <c r="N242" s="1">
        <v>1.0</v>
      </c>
      <c r="O242" s="4">
        <v>2018.0</v>
      </c>
      <c r="P242" s="16">
        <f t="shared" ref="P242:S242" si="482">log(F242)</f>
        <v>12.23599616</v>
      </c>
      <c r="Q242" s="16">
        <f t="shared" si="482"/>
        <v>13.3141172</v>
      </c>
      <c r="R242" s="16">
        <f t="shared" si="482"/>
        <v>-2.012557558</v>
      </c>
      <c r="S242" s="16">
        <f t="shared" si="482"/>
        <v>-1.700041985</v>
      </c>
    </row>
    <row r="243">
      <c r="A243" s="12">
        <v>1.0220316071E8</v>
      </c>
      <c r="B243" s="12">
        <v>9.770685756E7</v>
      </c>
      <c r="C243" s="1" t="s">
        <v>990</v>
      </c>
      <c r="D243" s="1">
        <v>2.0</v>
      </c>
      <c r="E243" s="4">
        <v>2018.0</v>
      </c>
      <c r="F243" s="12">
        <v>1.721853332869631E12</v>
      </c>
      <c r="G243" s="12">
        <v>2.0611860934E13</v>
      </c>
      <c r="H243" s="27">
        <v>0.00971499187804573</v>
      </c>
      <c r="I243" s="27">
        <v>0.019950694321794908</v>
      </c>
      <c r="K243" s="16">
        <f t="shared" ref="K243:L243" si="483">log(A243)</f>
        <v>8.009464327</v>
      </c>
      <c r="L243" s="16">
        <f t="shared" si="483"/>
        <v>7.989925046</v>
      </c>
      <c r="M243" s="1" t="s">
        <v>990</v>
      </c>
      <c r="N243" s="1">
        <v>2.0</v>
      </c>
      <c r="O243" s="4">
        <v>2018.0</v>
      </c>
      <c r="P243" s="16">
        <f t="shared" ref="P243:S243" si="484">log(F243)</f>
        <v>12.23599616</v>
      </c>
      <c r="Q243" s="16">
        <f t="shared" si="484"/>
        <v>13.3141172</v>
      </c>
      <c r="R243" s="16">
        <f t="shared" si="484"/>
        <v>-2.012557558</v>
      </c>
      <c r="S243" s="16">
        <f t="shared" si="484"/>
        <v>-1.700041985</v>
      </c>
    </row>
    <row r="244">
      <c r="A244" s="12">
        <v>6.654469707E7</v>
      </c>
      <c r="B244" s="12">
        <v>4.642214993E7</v>
      </c>
      <c r="C244" s="1" t="s">
        <v>991</v>
      </c>
      <c r="D244" s="1">
        <v>3.0</v>
      </c>
      <c r="E244" s="4">
        <v>2018.0</v>
      </c>
      <c r="F244" s="12">
        <v>1.721853332869631E12</v>
      </c>
      <c r="G244" s="12">
        <v>2.0611860934E13</v>
      </c>
      <c r="H244" s="27">
        <v>0.00971499187804573</v>
      </c>
      <c r="I244" s="27">
        <v>0.019950694321794908</v>
      </c>
      <c r="K244" s="16">
        <f t="shared" ref="K244:L244" si="485">log(A244)</f>
        <v>7.823113452</v>
      </c>
      <c r="L244" s="16">
        <f t="shared" si="485"/>
        <v>7.66672525</v>
      </c>
      <c r="M244" s="1" t="s">
        <v>991</v>
      </c>
      <c r="N244" s="1">
        <v>3.0</v>
      </c>
      <c r="O244" s="4">
        <v>2018.0</v>
      </c>
      <c r="P244" s="16">
        <f t="shared" ref="P244:S244" si="486">log(F244)</f>
        <v>12.23599616</v>
      </c>
      <c r="Q244" s="16">
        <f t="shared" si="486"/>
        <v>13.3141172</v>
      </c>
      <c r="R244" s="16">
        <f t="shared" si="486"/>
        <v>-2.012557558</v>
      </c>
      <c r="S244" s="16">
        <f t="shared" si="486"/>
        <v>-1.700041985</v>
      </c>
    </row>
    <row r="245">
      <c r="A245" s="12">
        <v>8.016653156E7</v>
      </c>
      <c r="B245" s="12">
        <v>2.71451695E7</v>
      </c>
      <c r="C245" s="1" t="s">
        <v>992</v>
      </c>
      <c r="D245" s="1">
        <v>4.0</v>
      </c>
      <c r="E245" s="4">
        <v>2018.0</v>
      </c>
      <c r="F245" s="12">
        <v>1.721853332869631E12</v>
      </c>
      <c r="G245" s="12">
        <v>2.0611860934E13</v>
      </c>
      <c r="H245" s="27">
        <v>0.00971499187804573</v>
      </c>
      <c r="I245" s="27">
        <v>0.019950694321794908</v>
      </c>
      <c r="K245" s="16">
        <f t="shared" ref="K245:L245" si="487">log(A245)</f>
        <v>7.903993094</v>
      </c>
      <c r="L245" s="16">
        <f t="shared" si="487"/>
        <v>7.433692558</v>
      </c>
      <c r="M245" s="1" t="s">
        <v>992</v>
      </c>
      <c r="N245" s="1">
        <v>4.0</v>
      </c>
      <c r="O245" s="4">
        <v>2018.0</v>
      </c>
      <c r="P245" s="16">
        <f t="shared" ref="P245:S245" si="488">log(F245)</f>
        <v>12.23599616</v>
      </c>
      <c r="Q245" s="16">
        <f t="shared" si="488"/>
        <v>13.3141172</v>
      </c>
      <c r="R245" s="16">
        <f t="shared" si="488"/>
        <v>-2.012557558</v>
      </c>
      <c r="S245" s="16">
        <f t="shared" si="488"/>
        <v>-1.700041985</v>
      </c>
    </row>
    <row r="246">
      <c r="A246" s="12">
        <v>1.918044245E7</v>
      </c>
      <c r="B246" s="12">
        <v>2.276162624E7</v>
      </c>
      <c r="C246" s="4" t="s">
        <v>993</v>
      </c>
      <c r="D246" s="1">
        <v>5.0</v>
      </c>
      <c r="E246" s="4">
        <v>2018.0</v>
      </c>
      <c r="F246" s="12">
        <v>1.721853332869631E12</v>
      </c>
      <c r="G246" s="12">
        <v>2.0611860934E13</v>
      </c>
      <c r="H246" s="27">
        <v>0.00971499187804573</v>
      </c>
      <c r="I246" s="27">
        <v>0.019950694321794908</v>
      </c>
      <c r="K246" s="16">
        <f t="shared" ref="K246:L246" si="489">log(A246)</f>
        <v>7.282858621</v>
      </c>
      <c r="L246" s="16">
        <f t="shared" si="489"/>
        <v>7.357203288</v>
      </c>
      <c r="M246" s="4" t="s">
        <v>993</v>
      </c>
      <c r="N246" s="1">
        <v>5.0</v>
      </c>
      <c r="O246" s="4">
        <v>2018.0</v>
      </c>
      <c r="P246" s="16">
        <f t="shared" ref="P246:S246" si="490">log(F246)</f>
        <v>12.23599616</v>
      </c>
      <c r="Q246" s="16">
        <f t="shared" si="490"/>
        <v>13.3141172</v>
      </c>
      <c r="R246" s="16">
        <f t="shared" si="490"/>
        <v>-2.012557558</v>
      </c>
      <c r="S246" s="16">
        <f t="shared" si="490"/>
        <v>-1.700041985</v>
      </c>
    </row>
    <row r="247">
      <c r="A247" s="12">
        <v>8.95208553E7</v>
      </c>
      <c r="B247" s="12">
        <v>2.694352184E7</v>
      </c>
      <c r="C247" s="4" t="s">
        <v>994</v>
      </c>
      <c r="D247" s="1">
        <v>6.0</v>
      </c>
      <c r="E247" s="4">
        <v>2018.0</v>
      </c>
      <c r="F247" s="12">
        <v>1.721853332869631E12</v>
      </c>
      <c r="G247" s="12">
        <v>2.0611860934E13</v>
      </c>
      <c r="H247" s="27">
        <v>0.00971499187804573</v>
      </c>
      <c r="I247" s="27">
        <v>0.019950694321794908</v>
      </c>
      <c r="K247" s="16">
        <f t="shared" ref="K247:L247" si="491">log(A247)</f>
        <v>7.951924223</v>
      </c>
      <c r="L247" s="16">
        <f t="shared" si="491"/>
        <v>7.430454363</v>
      </c>
      <c r="M247" s="4" t="s">
        <v>994</v>
      </c>
      <c r="N247" s="1">
        <v>6.0</v>
      </c>
      <c r="O247" s="4">
        <v>2018.0</v>
      </c>
      <c r="P247" s="16">
        <f t="shared" ref="P247:S247" si="492">log(F247)</f>
        <v>12.23599616</v>
      </c>
      <c r="Q247" s="16">
        <f t="shared" si="492"/>
        <v>13.3141172</v>
      </c>
      <c r="R247" s="16">
        <f t="shared" si="492"/>
        <v>-2.012557558</v>
      </c>
      <c r="S247" s="16">
        <f t="shared" si="492"/>
        <v>-1.700041985</v>
      </c>
    </row>
    <row r="248">
      <c r="A248" s="12">
        <v>3.144482029E7</v>
      </c>
      <c r="B248" s="12">
        <v>7.141349398E7</v>
      </c>
      <c r="C248" s="1" t="s">
        <v>995</v>
      </c>
      <c r="D248" s="1">
        <v>7.0</v>
      </c>
      <c r="E248" s="4">
        <v>2018.0</v>
      </c>
      <c r="F248" s="12">
        <v>1.721853332869631E12</v>
      </c>
      <c r="G248" s="12">
        <v>2.0611860934E13</v>
      </c>
      <c r="H248" s="27">
        <v>0.00971499187804573</v>
      </c>
      <c r="I248" s="27">
        <v>0.019950694321794908</v>
      </c>
      <c r="K248" s="16">
        <f t="shared" ref="K248:L248" si="493">log(A248)</f>
        <v>7.497549117</v>
      </c>
      <c r="L248" s="16">
        <f t="shared" si="493"/>
        <v>7.853780282</v>
      </c>
      <c r="M248" s="1" t="s">
        <v>995</v>
      </c>
      <c r="N248" s="1">
        <v>7.0</v>
      </c>
      <c r="O248" s="4">
        <v>2018.0</v>
      </c>
      <c r="P248" s="16">
        <f t="shared" ref="P248:S248" si="494">log(F248)</f>
        <v>12.23599616</v>
      </c>
      <c r="Q248" s="16">
        <f t="shared" si="494"/>
        <v>13.3141172</v>
      </c>
      <c r="R248" s="16">
        <f t="shared" si="494"/>
        <v>-2.012557558</v>
      </c>
      <c r="S248" s="16">
        <f t="shared" si="494"/>
        <v>-1.700041985</v>
      </c>
    </row>
    <row r="249">
      <c r="A249" s="12">
        <v>2.648463708E7</v>
      </c>
      <c r="B249" s="12">
        <v>1.936263353E7</v>
      </c>
      <c r="C249" s="4" t="s">
        <v>996</v>
      </c>
      <c r="D249" s="1">
        <v>8.0</v>
      </c>
      <c r="E249" s="4">
        <v>2018.0</v>
      </c>
      <c r="F249" s="12">
        <v>1.721853332869631E12</v>
      </c>
      <c r="G249" s="12">
        <v>2.0611860934E13</v>
      </c>
      <c r="H249" s="27">
        <v>0.00971499187804573</v>
      </c>
      <c r="I249" s="27">
        <v>0.019950694321794908</v>
      </c>
      <c r="K249" s="16">
        <f t="shared" ref="K249:L249" si="495">log(A249)</f>
        <v>7.422994026</v>
      </c>
      <c r="L249" s="16">
        <f t="shared" si="495"/>
        <v>7.286964426</v>
      </c>
      <c r="M249" s="4" t="s">
        <v>996</v>
      </c>
      <c r="N249" s="1">
        <v>8.0</v>
      </c>
      <c r="O249" s="4">
        <v>2018.0</v>
      </c>
      <c r="P249" s="16">
        <f t="shared" ref="P249:S249" si="496">log(F249)</f>
        <v>12.23599616</v>
      </c>
      <c r="Q249" s="16">
        <f t="shared" si="496"/>
        <v>13.3141172</v>
      </c>
      <c r="R249" s="16">
        <f t="shared" si="496"/>
        <v>-2.012557558</v>
      </c>
      <c r="S249" s="16">
        <f t="shared" si="496"/>
        <v>-1.700041985</v>
      </c>
    </row>
    <row r="250">
      <c r="A250" s="12">
        <v>1.463368695E7</v>
      </c>
      <c r="B250" s="12">
        <v>1.800613062E7</v>
      </c>
      <c r="C250" s="1" t="s">
        <v>997</v>
      </c>
      <c r="D250" s="1">
        <v>9.0</v>
      </c>
      <c r="E250" s="4">
        <v>2018.0</v>
      </c>
      <c r="F250" s="12">
        <v>1.721853332869631E12</v>
      </c>
      <c r="G250" s="12">
        <v>2.0611860934E13</v>
      </c>
      <c r="H250" s="27">
        <v>0.00971499187804573</v>
      </c>
      <c r="I250" s="27">
        <v>0.019950694321794908</v>
      </c>
      <c r="K250" s="16">
        <f t="shared" ref="K250:L250" si="497">log(A250)</f>
        <v>7.16535376</v>
      </c>
      <c r="L250" s="16">
        <f t="shared" si="497"/>
        <v>7.255420396</v>
      </c>
      <c r="M250" s="1" t="s">
        <v>997</v>
      </c>
      <c r="N250" s="1">
        <v>9.0</v>
      </c>
      <c r="O250" s="4">
        <v>2018.0</v>
      </c>
      <c r="P250" s="16">
        <f t="shared" ref="P250:S250" si="498">log(F250)</f>
        <v>12.23599616</v>
      </c>
      <c r="Q250" s="16">
        <f t="shared" si="498"/>
        <v>13.3141172</v>
      </c>
      <c r="R250" s="16">
        <f t="shared" si="498"/>
        <v>-2.012557558</v>
      </c>
      <c r="S250" s="16">
        <f t="shared" si="498"/>
        <v>-1.700041985</v>
      </c>
    </row>
    <row r="251">
      <c r="A251" s="12">
        <v>5.97125147E7</v>
      </c>
      <c r="B251" s="12">
        <v>6.342750243E7</v>
      </c>
      <c r="C251" s="4" t="s">
        <v>998</v>
      </c>
      <c r="D251" s="1">
        <v>10.0</v>
      </c>
      <c r="E251" s="4">
        <v>2018.0</v>
      </c>
      <c r="F251" s="12">
        <v>1.721853332869631E12</v>
      </c>
      <c r="G251" s="12">
        <v>2.0611860934E13</v>
      </c>
      <c r="H251" s="27">
        <v>0.00971499187804573</v>
      </c>
      <c r="I251" s="27">
        <v>0.019950694321794908</v>
      </c>
      <c r="K251" s="16">
        <f t="shared" ref="K251:L251" si="499">log(A251)</f>
        <v>7.776065361</v>
      </c>
      <c r="L251" s="16">
        <f t="shared" si="499"/>
        <v>7.802277611</v>
      </c>
      <c r="M251" s="4" t="s">
        <v>998</v>
      </c>
      <c r="N251" s="1">
        <v>10.0</v>
      </c>
      <c r="O251" s="4">
        <v>2018.0</v>
      </c>
      <c r="P251" s="16">
        <f t="shared" ref="P251:S251" si="500">log(F251)</f>
        <v>12.23599616</v>
      </c>
      <c r="Q251" s="16">
        <f t="shared" si="500"/>
        <v>13.3141172</v>
      </c>
      <c r="R251" s="16">
        <f t="shared" si="500"/>
        <v>-2.012557558</v>
      </c>
      <c r="S251" s="16">
        <f t="shared" si="500"/>
        <v>-1.700041985</v>
      </c>
    </row>
    <row r="252">
      <c r="A252" s="12">
        <v>5.531704602E7</v>
      </c>
      <c r="B252" s="12">
        <v>1.1030405413E8</v>
      </c>
      <c r="C252" s="1" t="s">
        <v>989</v>
      </c>
      <c r="D252" s="1">
        <v>1.0</v>
      </c>
      <c r="E252" s="4">
        <v>2019.0</v>
      </c>
      <c r="F252" s="12">
        <v>1.7415763939059792E12</v>
      </c>
      <c r="G252" s="12">
        <v>2.1433224697E13</v>
      </c>
      <c r="H252" s="27">
        <v>0.009757026596396615</v>
      </c>
      <c r="I252" s="27">
        <v>0.007149280331891083</v>
      </c>
      <c r="K252" s="16">
        <f t="shared" ref="K252:L252" si="501">log(A252)</f>
        <v>7.74285898</v>
      </c>
      <c r="L252" s="16">
        <f t="shared" si="501"/>
        <v>8.042591475</v>
      </c>
      <c r="M252" s="1" t="s">
        <v>989</v>
      </c>
      <c r="N252" s="1">
        <v>1.0</v>
      </c>
      <c r="O252" s="4">
        <v>2019.0</v>
      </c>
      <c r="P252" s="16">
        <f t="shared" ref="P252:S252" si="502">log(F252)</f>
        <v>12.24094253</v>
      </c>
      <c r="Q252" s="16">
        <f t="shared" si="502"/>
        <v>13.33108752</v>
      </c>
      <c r="R252" s="16">
        <f t="shared" si="502"/>
        <v>-2.010682511</v>
      </c>
      <c r="S252" s="16">
        <f t="shared" si="502"/>
        <v>-2.145737673</v>
      </c>
    </row>
    <row r="253">
      <c r="A253" s="12">
        <v>1.0342175744E8</v>
      </c>
      <c r="B253" s="12">
        <v>9.245533216E7</v>
      </c>
      <c r="C253" s="1" t="s">
        <v>990</v>
      </c>
      <c r="D253" s="1">
        <v>2.0</v>
      </c>
      <c r="E253" s="4">
        <v>2019.0</v>
      </c>
      <c r="F253" s="12">
        <v>1.7415763939059792E12</v>
      </c>
      <c r="G253" s="12">
        <v>2.1433224697E13</v>
      </c>
      <c r="H253" s="27">
        <v>0.009757026596396615</v>
      </c>
      <c r="I253" s="27">
        <v>0.007149280331891083</v>
      </c>
      <c r="K253" s="16">
        <f t="shared" ref="K253:L253" si="503">log(A253)</f>
        <v>8.014611913</v>
      </c>
      <c r="L253" s="16">
        <f t="shared" si="503"/>
        <v>7.965931963</v>
      </c>
      <c r="M253" s="1" t="s">
        <v>990</v>
      </c>
      <c r="N253" s="1">
        <v>2.0</v>
      </c>
      <c r="O253" s="4">
        <v>2019.0</v>
      </c>
      <c r="P253" s="16">
        <f t="shared" ref="P253:S253" si="504">log(F253)</f>
        <v>12.24094253</v>
      </c>
      <c r="Q253" s="16">
        <f t="shared" si="504"/>
        <v>13.33108752</v>
      </c>
      <c r="R253" s="16">
        <f t="shared" si="504"/>
        <v>-2.010682511</v>
      </c>
      <c r="S253" s="16">
        <f t="shared" si="504"/>
        <v>-2.145737673</v>
      </c>
    </row>
    <row r="254">
      <c r="A254" s="12">
        <v>6.548398262E7</v>
      </c>
      <c r="B254" s="12">
        <v>4.351487195E7</v>
      </c>
      <c r="C254" s="1" t="s">
        <v>991</v>
      </c>
      <c r="D254" s="1">
        <v>3.0</v>
      </c>
      <c r="E254" s="4">
        <v>2019.0</v>
      </c>
      <c r="F254" s="12">
        <v>1.7415763939059792E12</v>
      </c>
      <c r="G254" s="12">
        <v>2.1433224697E13</v>
      </c>
      <c r="H254" s="27">
        <v>0.009757026596396615</v>
      </c>
      <c r="I254" s="27">
        <v>0.007149280331891083</v>
      </c>
      <c r="K254" s="16">
        <f t="shared" ref="K254:L254" si="505">log(A254)</f>
        <v>7.816135085</v>
      </c>
      <c r="L254" s="16">
        <f t="shared" si="505"/>
        <v>7.63863771</v>
      </c>
      <c r="M254" s="1" t="s">
        <v>991</v>
      </c>
      <c r="N254" s="1">
        <v>3.0</v>
      </c>
      <c r="O254" s="4">
        <v>2019.0</v>
      </c>
      <c r="P254" s="16">
        <f t="shared" ref="P254:S254" si="506">log(F254)</f>
        <v>12.24094253</v>
      </c>
      <c r="Q254" s="16">
        <f t="shared" si="506"/>
        <v>13.33108752</v>
      </c>
      <c r="R254" s="16">
        <f t="shared" si="506"/>
        <v>-2.010682511</v>
      </c>
      <c r="S254" s="16">
        <f t="shared" si="506"/>
        <v>-2.145737673</v>
      </c>
    </row>
    <row r="255">
      <c r="A255" s="12">
        <v>8.175362285E7</v>
      </c>
      <c r="B255" s="12">
        <v>2.701885331E7</v>
      </c>
      <c r="C255" s="1" t="s">
        <v>992</v>
      </c>
      <c r="D255" s="1">
        <v>4.0</v>
      </c>
      <c r="E255" s="4">
        <v>2019.0</v>
      </c>
      <c r="F255" s="12">
        <v>1.7415763939059792E12</v>
      </c>
      <c r="G255" s="12">
        <v>2.1433224697E13</v>
      </c>
      <c r="H255" s="27">
        <v>0.009757026596396615</v>
      </c>
      <c r="I255" s="27">
        <v>0.007149280331891083</v>
      </c>
      <c r="K255" s="16">
        <f t="shared" ref="K255:L255" si="507">log(A255)</f>
        <v>7.912507007</v>
      </c>
      <c r="L255" s="16">
        <f t="shared" si="507"/>
        <v>7.431666913</v>
      </c>
      <c r="M255" s="1" t="s">
        <v>992</v>
      </c>
      <c r="N255" s="1">
        <v>4.0</v>
      </c>
      <c r="O255" s="4">
        <v>2019.0</v>
      </c>
      <c r="P255" s="16">
        <f t="shared" ref="P255:S255" si="508">log(F255)</f>
        <v>12.24094253</v>
      </c>
      <c r="Q255" s="16">
        <f t="shared" si="508"/>
        <v>13.33108752</v>
      </c>
      <c r="R255" s="16">
        <f t="shared" si="508"/>
        <v>-2.010682511</v>
      </c>
      <c r="S255" s="16">
        <f t="shared" si="508"/>
        <v>-2.145737673</v>
      </c>
    </row>
    <row r="256">
      <c r="A256" s="12">
        <v>1.902289624E7</v>
      </c>
      <c r="B256" s="12">
        <v>2.288016422E7</v>
      </c>
      <c r="C256" s="4" t="s">
        <v>993</v>
      </c>
      <c r="D256" s="1">
        <v>5.0</v>
      </c>
      <c r="E256" s="4">
        <v>2019.0</v>
      </c>
      <c r="F256" s="12">
        <v>1.7415763939059792E12</v>
      </c>
      <c r="G256" s="12">
        <v>2.1433224697E13</v>
      </c>
      <c r="H256" s="27">
        <v>0.009757026596396615</v>
      </c>
      <c r="I256" s="27">
        <v>0.007149280331891083</v>
      </c>
      <c r="K256" s="16">
        <f t="shared" ref="K256:L256" si="509">log(A256)</f>
        <v>7.279276639</v>
      </c>
      <c r="L256" s="16">
        <f t="shared" si="509"/>
        <v>7.359459137</v>
      </c>
      <c r="M256" s="4" t="s">
        <v>993</v>
      </c>
      <c r="N256" s="1">
        <v>5.0</v>
      </c>
      <c r="O256" s="4">
        <v>2019.0</v>
      </c>
      <c r="P256" s="16">
        <f t="shared" ref="P256:S256" si="510">log(F256)</f>
        <v>12.24094253</v>
      </c>
      <c r="Q256" s="16">
        <f t="shared" si="510"/>
        <v>13.33108752</v>
      </c>
      <c r="R256" s="16">
        <f t="shared" si="510"/>
        <v>-2.010682511</v>
      </c>
      <c r="S256" s="16">
        <f t="shared" si="510"/>
        <v>-2.145737673</v>
      </c>
    </row>
    <row r="257">
      <c r="A257" s="12">
        <v>9.064428153E7</v>
      </c>
      <c r="B257" s="12">
        <v>2.440842191E7</v>
      </c>
      <c r="C257" s="4" t="s">
        <v>994</v>
      </c>
      <c r="D257" s="1">
        <v>6.0</v>
      </c>
      <c r="E257" s="4">
        <v>2019.0</v>
      </c>
      <c r="F257" s="12">
        <v>1.7415763939059792E12</v>
      </c>
      <c r="G257" s="12">
        <v>2.1433224697E13</v>
      </c>
      <c r="H257" s="27">
        <v>0.009757026596396615</v>
      </c>
      <c r="I257" s="27">
        <v>0.007149280331891083</v>
      </c>
      <c r="K257" s="16">
        <f t="shared" ref="K257:L257" si="511">log(A257)</f>
        <v>7.957340411</v>
      </c>
      <c r="L257" s="16">
        <f t="shared" si="511"/>
        <v>7.387539702</v>
      </c>
      <c r="M257" s="4" t="s">
        <v>994</v>
      </c>
      <c r="N257" s="1">
        <v>6.0</v>
      </c>
      <c r="O257" s="4">
        <v>2019.0</v>
      </c>
      <c r="P257" s="16">
        <f t="shared" ref="P257:S257" si="512">log(F257)</f>
        <v>12.24094253</v>
      </c>
      <c r="Q257" s="16">
        <f t="shared" si="512"/>
        <v>13.33108752</v>
      </c>
      <c r="R257" s="16">
        <f t="shared" si="512"/>
        <v>-2.010682511</v>
      </c>
      <c r="S257" s="16">
        <f t="shared" si="512"/>
        <v>-2.145737673</v>
      </c>
    </row>
    <row r="258">
      <c r="A258" s="12">
        <v>3.175356136E7</v>
      </c>
      <c r="B258" s="12">
        <v>6.900972436E7</v>
      </c>
      <c r="C258" s="1" t="s">
        <v>995</v>
      </c>
      <c r="D258" s="1">
        <v>7.0</v>
      </c>
      <c r="E258" s="4">
        <v>2019.0</v>
      </c>
      <c r="F258" s="12">
        <v>1.7415763939059792E12</v>
      </c>
      <c r="G258" s="12">
        <v>2.1433224697E13</v>
      </c>
      <c r="H258" s="27">
        <v>0.009757026596396615</v>
      </c>
      <c r="I258" s="27">
        <v>0.007149280331891083</v>
      </c>
      <c r="K258" s="16">
        <f t="shared" ref="K258:L258" si="513">log(A258)</f>
        <v>7.501792441</v>
      </c>
      <c r="L258" s="16">
        <f t="shared" si="513"/>
        <v>7.838910293</v>
      </c>
      <c r="M258" s="1" t="s">
        <v>995</v>
      </c>
      <c r="N258" s="1">
        <v>7.0</v>
      </c>
      <c r="O258" s="4">
        <v>2019.0</v>
      </c>
      <c r="P258" s="16">
        <f t="shared" ref="P258:S258" si="514">log(F258)</f>
        <v>12.24094253</v>
      </c>
      <c r="Q258" s="16">
        <f t="shared" si="514"/>
        <v>13.33108752</v>
      </c>
      <c r="R258" s="16">
        <f t="shared" si="514"/>
        <v>-2.010682511</v>
      </c>
      <c r="S258" s="16">
        <f t="shared" si="514"/>
        <v>-2.145737673</v>
      </c>
    </row>
    <row r="259">
      <c r="A259" s="12">
        <v>2.32696401E7</v>
      </c>
      <c r="B259" s="12">
        <v>1.720631986E7</v>
      </c>
      <c r="C259" s="4" t="s">
        <v>996</v>
      </c>
      <c r="D259" s="1">
        <v>8.0</v>
      </c>
      <c r="E259" s="4">
        <v>2019.0</v>
      </c>
      <c r="F259" s="12">
        <v>1.7415763939059792E12</v>
      </c>
      <c r="G259" s="12">
        <v>2.1433224697E13</v>
      </c>
      <c r="H259" s="27">
        <v>0.009757026596396615</v>
      </c>
      <c r="I259" s="27">
        <v>0.007149280331891083</v>
      </c>
      <c r="K259" s="16">
        <f t="shared" ref="K259:L259" si="515">log(A259)</f>
        <v>7.366789666</v>
      </c>
      <c r="L259" s="16">
        <f t="shared" si="515"/>
        <v>7.235687992</v>
      </c>
      <c r="M259" s="4" t="s">
        <v>996</v>
      </c>
      <c r="N259" s="1">
        <v>8.0</v>
      </c>
      <c r="O259" s="4">
        <v>2019.0</v>
      </c>
      <c r="P259" s="16">
        <f t="shared" ref="P259:S259" si="516">log(F259)</f>
        <v>12.24094253</v>
      </c>
      <c r="Q259" s="16">
        <f t="shared" si="516"/>
        <v>13.33108752</v>
      </c>
      <c r="R259" s="16">
        <f t="shared" si="516"/>
        <v>-2.010682511</v>
      </c>
      <c r="S259" s="16">
        <f t="shared" si="516"/>
        <v>-2.145737673</v>
      </c>
    </row>
    <row r="260">
      <c r="A260" s="12">
        <v>1.389180962E7</v>
      </c>
      <c r="B260" s="12">
        <v>1.697329566E7</v>
      </c>
      <c r="C260" s="1" t="s">
        <v>997</v>
      </c>
      <c r="D260" s="1">
        <v>9.0</v>
      </c>
      <c r="E260" s="4">
        <v>2019.0</v>
      </c>
      <c r="F260" s="12">
        <v>1.7415763939059792E12</v>
      </c>
      <c r="G260" s="12">
        <v>2.1433224697E13</v>
      </c>
      <c r="H260" s="27">
        <v>0.009757026596396615</v>
      </c>
      <c r="I260" s="27">
        <v>0.007149280331891083</v>
      </c>
      <c r="K260" s="16">
        <f t="shared" ref="K260:L260" si="517">log(A260)</f>
        <v>7.142758823</v>
      </c>
      <c r="L260" s="16">
        <f t="shared" si="517"/>
        <v>7.229766176</v>
      </c>
      <c r="M260" s="1" t="s">
        <v>997</v>
      </c>
      <c r="N260" s="1">
        <v>9.0</v>
      </c>
      <c r="O260" s="4">
        <v>2019.0</v>
      </c>
      <c r="P260" s="16">
        <f t="shared" ref="P260:S260" si="518">log(F260)</f>
        <v>12.24094253</v>
      </c>
      <c r="Q260" s="16">
        <f t="shared" si="518"/>
        <v>13.33108752</v>
      </c>
      <c r="R260" s="16">
        <f t="shared" si="518"/>
        <v>-2.010682511</v>
      </c>
      <c r="S260" s="16">
        <f t="shared" si="518"/>
        <v>-2.145737673</v>
      </c>
    </row>
    <row r="261">
      <c r="A261" s="12">
        <v>6.098142543E7</v>
      </c>
      <c r="B261" s="12">
        <v>6.287685435E7</v>
      </c>
      <c r="C261" s="4" t="s">
        <v>998</v>
      </c>
      <c r="D261" s="1">
        <v>10.0</v>
      </c>
      <c r="E261" s="4">
        <v>2019.0</v>
      </c>
      <c r="F261" s="12">
        <v>1.7415763939059792E12</v>
      </c>
      <c r="G261" s="12">
        <v>2.1433224697E13</v>
      </c>
      <c r="H261" s="27">
        <v>0.009757026596396615</v>
      </c>
      <c r="I261" s="27">
        <v>0.007149280331891083</v>
      </c>
      <c r="K261" s="16">
        <f t="shared" ref="K261:L261" si="519">log(A261)</f>
        <v>7.785197572</v>
      </c>
      <c r="L261" s="16">
        <f t="shared" si="519"/>
        <v>7.798490806</v>
      </c>
      <c r="M261" s="4" t="s">
        <v>998</v>
      </c>
      <c r="N261" s="1">
        <v>10.0</v>
      </c>
      <c r="O261" s="4">
        <v>2019.0</v>
      </c>
      <c r="P261" s="16">
        <f t="shared" ref="P261:S261" si="520">log(F261)</f>
        <v>12.24094253</v>
      </c>
      <c r="Q261" s="16">
        <f t="shared" si="520"/>
        <v>13.33108752</v>
      </c>
      <c r="R261" s="16">
        <f t="shared" si="520"/>
        <v>-2.010682511</v>
      </c>
      <c r="S261" s="16">
        <f t="shared" si="520"/>
        <v>-2.145737673</v>
      </c>
    </row>
    <row r="262">
      <c r="A262" s="12"/>
      <c r="B262" s="12"/>
      <c r="F262" s="12"/>
      <c r="G262" s="12"/>
      <c r="H262" s="27"/>
      <c r="I262" s="27"/>
      <c r="K262" s="16"/>
      <c r="L262" s="16"/>
      <c r="P262" s="16"/>
      <c r="Q262" s="16"/>
      <c r="R262" s="16"/>
      <c r="S262" s="16"/>
    </row>
    <row r="263">
      <c r="A263" s="28"/>
      <c r="B263" s="18" t="s">
        <v>974</v>
      </c>
      <c r="C263" s="18" t="s">
        <v>975</v>
      </c>
      <c r="D263" s="18"/>
      <c r="E263" s="19" t="s">
        <v>1019</v>
      </c>
      <c r="F263" s="18" t="s">
        <v>980</v>
      </c>
      <c r="G263" s="18" t="s">
        <v>981</v>
      </c>
      <c r="H263" s="29" t="s">
        <v>982</v>
      </c>
      <c r="I263" s="30"/>
      <c r="J263" s="31"/>
      <c r="K263" s="32"/>
      <c r="L263" s="32"/>
      <c r="M263" s="31"/>
      <c r="N263" s="19"/>
      <c r="O263" s="31"/>
      <c r="P263" s="32"/>
      <c r="Q263" s="32"/>
      <c r="R263" s="32"/>
      <c r="S263" s="32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</row>
    <row r="264">
      <c r="A264" s="25" t="s">
        <v>999</v>
      </c>
      <c r="B264" s="12">
        <f t="shared" ref="B264:C264" si="521">min(A2:A261)</f>
        <v>4649515.01</v>
      </c>
      <c r="C264" s="12">
        <f t="shared" si="521"/>
        <v>1272731.78</v>
      </c>
      <c r="D264" s="12"/>
      <c r="E264" s="12">
        <f t="shared" ref="E264:H264" si="522">min(F2:F261)</f>
        <v>578139279438</v>
      </c>
      <c r="F264" s="12">
        <f t="shared" si="522"/>
        <v>7287236000000</v>
      </c>
      <c r="G264" s="12">
        <f t="shared" si="522"/>
        <v>0.008213396343</v>
      </c>
      <c r="H264" s="27">
        <f t="shared" si="522"/>
        <v>0.007149280332</v>
      </c>
      <c r="I264" s="27"/>
      <c r="K264" s="16"/>
      <c r="L264" s="16"/>
      <c r="P264" s="16"/>
      <c r="Q264" s="16"/>
      <c r="R264" s="16"/>
      <c r="S264" s="16"/>
    </row>
    <row r="265">
      <c r="A265" s="25" t="s">
        <v>1000</v>
      </c>
      <c r="B265" s="12">
        <f t="shared" ref="B265:C265" si="523">max(A2:A261)</f>
        <v>121761156.3</v>
      </c>
      <c r="C265" s="12">
        <f t="shared" si="523"/>
        <v>112949281.8</v>
      </c>
      <c r="D265" s="12"/>
      <c r="E265" s="12">
        <f t="shared" ref="E265:H265" si="524">max(F2:F261)</f>
        <v>1846597421835</v>
      </c>
      <c r="F265" s="12">
        <f t="shared" si="524"/>
        <v>21433224697000</v>
      </c>
      <c r="G265" s="12">
        <f t="shared" si="524"/>
        <v>0.01625462016</v>
      </c>
      <c r="H265" s="27">
        <f t="shared" si="524"/>
        <v>0.07818542611</v>
      </c>
      <c r="I265" s="27"/>
      <c r="K265" s="16"/>
      <c r="L265" s="16"/>
      <c r="P265" s="16"/>
      <c r="Q265" s="16"/>
      <c r="R265" s="16"/>
      <c r="S265" s="16"/>
    </row>
    <row r="266">
      <c r="A266" s="25" t="s">
        <v>1001</v>
      </c>
      <c r="B266" s="12">
        <f t="shared" ref="B266:C266" si="525">average(A2:A261)</f>
        <v>43744586.99</v>
      </c>
      <c r="C266" s="12">
        <f t="shared" si="525"/>
        <v>37190715.07</v>
      </c>
      <c r="D266" s="12"/>
      <c r="E266" s="12">
        <f t="shared" ref="E266:H266" si="526">average(F2:F261)</f>
        <v>1227774741227</v>
      </c>
      <c r="F266" s="12">
        <f t="shared" si="526"/>
        <v>13684372513577</v>
      </c>
      <c r="G266" s="12">
        <f t="shared" si="526"/>
        <v>0.01195281985</v>
      </c>
      <c r="H266" s="27">
        <f t="shared" si="526"/>
        <v>0.02907473137</v>
      </c>
      <c r="I266" s="27"/>
      <c r="K266" s="16"/>
      <c r="L266" s="16"/>
      <c r="P266" s="16"/>
      <c r="Q266" s="16"/>
      <c r="R266" s="16"/>
      <c r="S266" s="16"/>
    </row>
    <row r="267">
      <c r="A267" s="25" t="s">
        <v>1002</v>
      </c>
      <c r="B267" s="12">
        <f t="shared" ref="B267:C267" si="527">median(A2:A261)</f>
        <v>39093575.19</v>
      </c>
      <c r="C267" s="12">
        <f t="shared" si="527"/>
        <v>26498036.85</v>
      </c>
      <c r="D267" s="12"/>
      <c r="E267" s="12">
        <f t="shared" ref="E267:H267" si="528">median(F2:F261)</f>
        <v>1346944975874</v>
      </c>
      <c r="F267" s="12">
        <f t="shared" si="528"/>
        <v>14131772219500</v>
      </c>
      <c r="G267" s="12">
        <f t="shared" si="528"/>
        <v>0.01036091143</v>
      </c>
      <c r="H267" s="27">
        <f t="shared" si="528"/>
        <v>0.01951206827</v>
      </c>
      <c r="I267" s="27"/>
      <c r="K267" s="16"/>
      <c r="L267" s="16"/>
      <c r="P267" s="16"/>
      <c r="Q267" s="16"/>
      <c r="R267" s="16"/>
      <c r="S267" s="16"/>
    </row>
    <row r="268">
      <c r="A268" s="25" t="s">
        <v>1003</v>
      </c>
      <c r="B268" s="12">
        <f t="shared" ref="B268:C268" si="529">stdev(A2:A261)</f>
        <v>29527069.18</v>
      </c>
      <c r="C268" s="12">
        <f t="shared" si="529"/>
        <v>29024541.4</v>
      </c>
      <c r="D268" s="12"/>
      <c r="E268" s="4">
        <f t="shared" ref="E268:H268" si="530">stdev(F2:F261)</f>
        <v>465982137657</v>
      </c>
      <c r="F268" s="12">
        <f t="shared" si="530"/>
        <v>4103503568073</v>
      </c>
      <c r="G268" s="12">
        <f t="shared" si="530"/>
        <v>0.002988451399</v>
      </c>
      <c r="H268" s="27">
        <f t="shared" si="530"/>
        <v>0.0195511818</v>
      </c>
      <c r="I268" s="27"/>
      <c r="K268" s="16"/>
      <c r="L268" s="16"/>
      <c r="P268" s="16"/>
      <c r="Q268" s="16"/>
      <c r="R268" s="16"/>
      <c r="S268" s="16"/>
    </row>
    <row r="269">
      <c r="A269" s="12"/>
      <c r="B269" s="12"/>
      <c r="F269" s="12"/>
      <c r="G269" s="12"/>
      <c r="H269" s="27"/>
      <c r="I269" s="27"/>
      <c r="K269" s="16"/>
      <c r="L269" s="16"/>
      <c r="P269" s="16"/>
      <c r="Q269" s="16"/>
      <c r="R269" s="16"/>
      <c r="S269" s="16"/>
    </row>
    <row r="270">
      <c r="A270" s="12"/>
      <c r="B270" s="12"/>
      <c r="F270" s="12"/>
      <c r="G270" s="12"/>
      <c r="H270" s="27"/>
      <c r="I270" s="27"/>
      <c r="K270" s="16"/>
      <c r="L270" s="16"/>
      <c r="P270" s="16"/>
      <c r="Q270" s="16"/>
      <c r="R270" s="16"/>
      <c r="S270" s="16"/>
    </row>
    <row r="271">
      <c r="A271" s="12"/>
      <c r="B271" s="12"/>
      <c r="F271" s="12"/>
      <c r="G271" s="12"/>
      <c r="H271" s="27"/>
      <c r="I271" s="27"/>
      <c r="K271" s="16"/>
      <c r="L271" s="16"/>
      <c r="P271" s="16"/>
      <c r="Q271" s="16"/>
      <c r="R271" s="16"/>
      <c r="S271" s="16"/>
    </row>
    <row r="272">
      <c r="A272" s="12"/>
      <c r="B272" s="12"/>
      <c r="F272" s="12"/>
      <c r="G272" s="12"/>
      <c r="H272" s="27"/>
      <c r="I272" s="27"/>
      <c r="K272" s="16"/>
      <c r="L272" s="16"/>
      <c r="P272" s="16"/>
      <c r="Q272" s="16"/>
      <c r="R272" s="16"/>
      <c r="S272" s="16"/>
    </row>
    <row r="273">
      <c r="A273" s="12"/>
      <c r="B273" s="12"/>
      <c r="F273" s="12"/>
      <c r="G273" s="12"/>
      <c r="H273" s="27"/>
      <c r="I273" s="27"/>
      <c r="K273" s="16"/>
      <c r="L273" s="16"/>
      <c r="P273" s="16"/>
      <c r="Q273" s="16"/>
      <c r="R273" s="16"/>
      <c r="S273" s="16"/>
    </row>
    <row r="274">
      <c r="A274" s="12"/>
      <c r="B274" s="12"/>
      <c r="F274" s="12"/>
      <c r="G274" s="12"/>
      <c r="H274" s="27"/>
      <c r="I274" s="27"/>
      <c r="K274" s="16"/>
      <c r="L274" s="16"/>
      <c r="P274" s="16"/>
      <c r="Q274" s="16"/>
      <c r="R274" s="16"/>
      <c r="S274" s="16"/>
    </row>
    <row r="275">
      <c r="A275" s="12"/>
      <c r="B275" s="12"/>
      <c r="F275" s="12"/>
      <c r="G275" s="12"/>
      <c r="H275" s="27"/>
      <c r="I275" s="27"/>
      <c r="K275" s="16"/>
      <c r="L275" s="16"/>
      <c r="P275" s="16"/>
      <c r="Q275" s="16"/>
      <c r="R275" s="16"/>
      <c r="S275" s="16"/>
    </row>
    <row r="276">
      <c r="A276" s="12"/>
      <c r="B276" s="12"/>
      <c r="F276" s="12"/>
      <c r="G276" s="12"/>
      <c r="H276" s="27"/>
      <c r="I276" s="27"/>
      <c r="K276" s="16"/>
      <c r="L276" s="16"/>
      <c r="P276" s="16"/>
      <c r="Q276" s="16"/>
      <c r="R276" s="16"/>
      <c r="S276" s="16"/>
    </row>
    <row r="277">
      <c r="A277" s="12"/>
      <c r="B277" s="12"/>
      <c r="F277" s="12"/>
      <c r="G277" s="12"/>
      <c r="H277" s="27"/>
      <c r="I277" s="27"/>
      <c r="K277" s="16"/>
      <c r="L277" s="16"/>
      <c r="P277" s="16"/>
      <c r="Q277" s="16"/>
      <c r="R277" s="16"/>
      <c r="S277" s="16"/>
    </row>
    <row r="278">
      <c r="A278" s="12"/>
      <c r="B278" s="12"/>
      <c r="F278" s="12"/>
      <c r="G278" s="12"/>
      <c r="H278" s="27"/>
      <c r="I278" s="27"/>
      <c r="K278" s="16"/>
      <c r="L278" s="16"/>
      <c r="P278" s="16"/>
      <c r="Q278" s="16"/>
      <c r="R278" s="16"/>
      <c r="S278" s="16"/>
    </row>
    <row r="279">
      <c r="A279" s="12"/>
      <c r="B279" s="12"/>
      <c r="F279" s="12"/>
      <c r="G279" s="12"/>
      <c r="H279" s="27"/>
      <c r="I279" s="27"/>
      <c r="K279" s="16"/>
      <c r="L279" s="16"/>
      <c r="P279" s="16"/>
      <c r="Q279" s="16"/>
      <c r="R279" s="16"/>
      <c r="S279" s="16"/>
    </row>
    <row r="280">
      <c r="A280" s="12"/>
      <c r="B280" s="12"/>
      <c r="F280" s="12"/>
      <c r="G280" s="12"/>
      <c r="H280" s="27"/>
      <c r="I280" s="27"/>
      <c r="K280" s="16"/>
      <c r="L280" s="16"/>
      <c r="P280" s="16"/>
      <c r="Q280" s="16"/>
      <c r="R280" s="16"/>
      <c r="S280" s="16"/>
    </row>
    <row r="281">
      <c r="A281" s="12"/>
      <c r="B281" s="12"/>
      <c r="F281" s="12"/>
      <c r="G281" s="12"/>
      <c r="H281" s="27"/>
      <c r="I281" s="27"/>
      <c r="K281" s="16"/>
      <c r="L281" s="16"/>
      <c r="P281" s="16"/>
      <c r="Q281" s="16"/>
      <c r="R281" s="16"/>
      <c r="S281" s="16"/>
    </row>
    <row r="282">
      <c r="A282" s="12"/>
      <c r="B282" s="12"/>
      <c r="F282" s="12"/>
      <c r="G282" s="12"/>
      <c r="H282" s="27"/>
      <c r="I282" s="27"/>
      <c r="K282" s="16"/>
      <c r="L282" s="16"/>
      <c r="P282" s="16"/>
      <c r="Q282" s="16"/>
      <c r="R282" s="16"/>
      <c r="S282" s="16"/>
    </row>
    <row r="283">
      <c r="A283" s="12"/>
      <c r="B283" s="12"/>
      <c r="F283" s="12"/>
      <c r="G283" s="12"/>
      <c r="H283" s="27"/>
      <c r="I283" s="27"/>
      <c r="K283" s="16"/>
      <c r="L283" s="16"/>
      <c r="P283" s="16"/>
      <c r="Q283" s="16"/>
      <c r="R283" s="16"/>
      <c r="S283" s="16"/>
    </row>
    <row r="284">
      <c r="A284" s="12"/>
      <c r="B284" s="12"/>
      <c r="F284" s="12"/>
      <c r="G284" s="12"/>
      <c r="H284" s="27"/>
      <c r="I284" s="27"/>
      <c r="K284" s="16"/>
      <c r="L284" s="16"/>
      <c r="P284" s="16"/>
      <c r="Q284" s="16"/>
      <c r="R284" s="16"/>
      <c r="S284" s="16"/>
    </row>
    <row r="285">
      <c r="A285" s="12"/>
      <c r="B285" s="12"/>
      <c r="F285" s="12"/>
      <c r="G285" s="12"/>
      <c r="H285" s="27"/>
      <c r="I285" s="27"/>
      <c r="K285" s="16"/>
      <c r="L285" s="16"/>
      <c r="P285" s="16"/>
      <c r="Q285" s="16"/>
      <c r="R285" s="16"/>
      <c r="S285" s="16"/>
    </row>
    <row r="286">
      <c r="A286" s="12"/>
      <c r="B286" s="12"/>
      <c r="F286" s="12"/>
      <c r="G286" s="12"/>
      <c r="H286" s="27"/>
      <c r="I286" s="27"/>
      <c r="K286" s="16"/>
      <c r="L286" s="16"/>
      <c r="P286" s="16"/>
      <c r="Q286" s="16"/>
      <c r="R286" s="16"/>
      <c r="S286" s="16"/>
    </row>
    <row r="287">
      <c r="A287" s="12"/>
      <c r="B287" s="12"/>
      <c r="F287" s="12"/>
      <c r="G287" s="12"/>
      <c r="H287" s="27"/>
      <c r="I287" s="27"/>
      <c r="K287" s="16"/>
      <c r="L287" s="16"/>
      <c r="P287" s="16"/>
      <c r="Q287" s="16"/>
      <c r="R287" s="16"/>
      <c r="S287" s="16"/>
    </row>
    <row r="288">
      <c r="A288" s="12"/>
      <c r="B288" s="12"/>
      <c r="F288" s="12"/>
      <c r="G288" s="12"/>
      <c r="H288" s="27"/>
      <c r="I288" s="27"/>
      <c r="K288" s="16"/>
      <c r="L288" s="16"/>
      <c r="P288" s="16"/>
      <c r="Q288" s="16"/>
      <c r="R288" s="16"/>
      <c r="S288" s="16"/>
    </row>
    <row r="289">
      <c r="A289" s="12"/>
      <c r="B289" s="12"/>
      <c r="F289" s="12"/>
      <c r="G289" s="12"/>
      <c r="H289" s="27"/>
      <c r="I289" s="27"/>
      <c r="K289" s="16"/>
      <c r="L289" s="16"/>
      <c r="P289" s="16"/>
      <c r="Q289" s="16"/>
      <c r="R289" s="16"/>
      <c r="S289" s="16"/>
    </row>
    <row r="290">
      <c r="A290" s="12"/>
      <c r="B290" s="12"/>
      <c r="F290" s="12"/>
      <c r="G290" s="12"/>
      <c r="H290" s="27"/>
      <c r="I290" s="27"/>
      <c r="K290" s="16"/>
      <c r="L290" s="16"/>
      <c r="P290" s="16"/>
      <c r="Q290" s="16"/>
      <c r="R290" s="16"/>
      <c r="S290" s="16"/>
    </row>
    <row r="291">
      <c r="A291" s="12"/>
      <c r="B291" s="12"/>
      <c r="F291" s="12"/>
      <c r="G291" s="12"/>
      <c r="H291" s="27"/>
      <c r="I291" s="27"/>
      <c r="K291" s="16"/>
      <c r="L291" s="16"/>
      <c r="P291" s="16"/>
      <c r="Q291" s="16"/>
      <c r="R291" s="16"/>
      <c r="S291" s="16"/>
    </row>
    <row r="292">
      <c r="A292" s="12"/>
      <c r="B292" s="12"/>
      <c r="F292" s="12"/>
      <c r="G292" s="12"/>
      <c r="H292" s="27"/>
      <c r="I292" s="27"/>
      <c r="K292" s="16"/>
      <c r="L292" s="16"/>
      <c r="P292" s="16"/>
      <c r="Q292" s="16"/>
      <c r="R292" s="16"/>
      <c r="S292" s="16"/>
    </row>
    <row r="293">
      <c r="A293" s="12"/>
      <c r="B293" s="12"/>
      <c r="F293" s="12"/>
      <c r="G293" s="12"/>
      <c r="H293" s="27"/>
      <c r="I293" s="27"/>
      <c r="K293" s="16"/>
      <c r="L293" s="16"/>
      <c r="P293" s="16"/>
      <c r="Q293" s="16"/>
      <c r="R293" s="16"/>
      <c r="S293" s="16"/>
    </row>
    <row r="294">
      <c r="A294" s="12"/>
      <c r="B294" s="12"/>
      <c r="F294" s="12"/>
      <c r="G294" s="12"/>
      <c r="H294" s="27"/>
      <c r="I294" s="27"/>
      <c r="K294" s="16"/>
      <c r="L294" s="16"/>
      <c r="P294" s="16"/>
      <c r="Q294" s="16"/>
      <c r="R294" s="16"/>
      <c r="S294" s="16"/>
    </row>
    <row r="295">
      <c r="A295" s="12"/>
      <c r="B295" s="12"/>
      <c r="F295" s="12"/>
      <c r="G295" s="12"/>
      <c r="H295" s="27"/>
      <c r="I295" s="27"/>
      <c r="K295" s="16"/>
      <c r="L295" s="16"/>
      <c r="P295" s="16"/>
      <c r="Q295" s="16"/>
      <c r="R295" s="16"/>
      <c r="S295" s="16"/>
    </row>
    <row r="296">
      <c r="A296" s="12"/>
      <c r="B296" s="12"/>
      <c r="F296" s="12"/>
      <c r="G296" s="12"/>
      <c r="H296" s="27"/>
      <c r="I296" s="27"/>
      <c r="K296" s="16"/>
      <c r="L296" s="16"/>
      <c r="P296" s="16"/>
      <c r="Q296" s="16"/>
      <c r="R296" s="16"/>
      <c r="S296" s="16"/>
    </row>
    <row r="297">
      <c r="A297" s="12"/>
      <c r="B297" s="12"/>
      <c r="F297" s="12"/>
      <c r="G297" s="12"/>
      <c r="H297" s="27"/>
      <c r="I297" s="27"/>
      <c r="K297" s="16"/>
      <c r="L297" s="16"/>
      <c r="P297" s="16"/>
      <c r="Q297" s="16"/>
      <c r="R297" s="16"/>
      <c r="S297" s="16"/>
    </row>
    <row r="298">
      <c r="A298" s="12"/>
      <c r="B298" s="12"/>
      <c r="F298" s="12"/>
      <c r="G298" s="12"/>
      <c r="H298" s="27"/>
      <c r="I298" s="27"/>
      <c r="K298" s="16"/>
      <c r="L298" s="16"/>
      <c r="P298" s="16"/>
      <c r="Q298" s="16"/>
      <c r="R298" s="16"/>
      <c r="S298" s="16"/>
    </row>
    <row r="299">
      <c r="A299" s="12"/>
      <c r="B299" s="12"/>
      <c r="F299" s="12"/>
      <c r="G299" s="12"/>
      <c r="H299" s="27"/>
      <c r="I299" s="27"/>
      <c r="K299" s="16"/>
      <c r="L299" s="16"/>
      <c r="P299" s="16"/>
      <c r="Q299" s="16"/>
      <c r="R299" s="16"/>
      <c r="S299" s="16"/>
    </row>
    <row r="300">
      <c r="A300" s="12"/>
      <c r="B300" s="12"/>
      <c r="F300" s="12"/>
      <c r="G300" s="12"/>
      <c r="H300" s="27"/>
      <c r="I300" s="27"/>
      <c r="K300" s="16"/>
      <c r="L300" s="16"/>
      <c r="P300" s="16"/>
      <c r="Q300" s="16"/>
      <c r="R300" s="16"/>
      <c r="S300" s="16"/>
    </row>
    <row r="301">
      <c r="A301" s="12"/>
      <c r="B301" s="12"/>
      <c r="F301" s="12"/>
      <c r="G301" s="12"/>
      <c r="H301" s="27"/>
      <c r="I301" s="27"/>
      <c r="K301" s="16"/>
      <c r="L301" s="16"/>
      <c r="P301" s="16"/>
      <c r="Q301" s="16"/>
      <c r="R301" s="16"/>
      <c r="S301" s="16"/>
    </row>
    <row r="302">
      <c r="A302" s="12"/>
      <c r="B302" s="12"/>
      <c r="F302" s="12"/>
      <c r="G302" s="12"/>
      <c r="H302" s="27"/>
      <c r="I302" s="27"/>
      <c r="K302" s="16"/>
      <c r="L302" s="16"/>
      <c r="P302" s="16"/>
      <c r="Q302" s="16"/>
      <c r="R302" s="16"/>
      <c r="S302" s="16"/>
    </row>
    <row r="303">
      <c r="A303" s="12"/>
      <c r="B303" s="12"/>
      <c r="F303" s="12"/>
      <c r="G303" s="12"/>
      <c r="H303" s="27"/>
      <c r="I303" s="27"/>
      <c r="K303" s="16"/>
      <c r="L303" s="16"/>
      <c r="P303" s="16"/>
      <c r="Q303" s="16"/>
      <c r="R303" s="16"/>
      <c r="S303" s="16"/>
    </row>
    <row r="304">
      <c r="A304" s="12"/>
      <c r="B304" s="12"/>
      <c r="F304" s="12"/>
      <c r="G304" s="12"/>
      <c r="H304" s="27"/>
      <c r="I304" s="27"/>
      <c r="K304" s="16"/>
      <c r="L304" s="16"/>
      <c r="P304" s="16"/>
      <c r="Q304" s="16"/>
      <c r="R304" s="16"/>
      <c r="S304" s="16"/>
    </row>
    <row r="305">
      <c r="A305" s="12"/>
      <c r="B305" s="12"/>
      <c r="F305" s="12"/>
      <c r="G305" s="12"/>
      <c r="H305" s="27"/>
      <c r="I305" s="27"/>
      <c r="K305" s="16"/>
      <c r="L305" s="16"/>
      <c r="P305" s="16"/>
      <c r="Q305" s="16"/>
      <c r="R305" s="16"/>
      <c r="S305" s="16"/>
    </row>
    <row r="306">
      <c r="A306" s="12"/>
      <c r="B306" s="12"/>
      <c r="F306" s="12"/>
      <c r="G306" s="12"/>
      <c r="H306" s="27"/>
      <c r="I306" s="27"/>
      <c r="K306" s="16"/>
      <c r="L306" s="16"/>
      <c r="P306" s="16"/>
      <c r="Q306" s="16"/>
      <c r="R306" s="16"/>
      <c r="S306" s="16"/>
    </row>
    <row r="307">
      <c r="A307" s="12"/>
      <c r="B307" s="12"/>
      <c r="F307" s="12"/>
      <c r="G307" s="12"/>
      <c r="H307" s="27"/>
      <c r="I307" s="27"/>
      <c r="K307" s="16"/>
      <c r="L307" s="16"/>
      <c r="P307" s="16"/>
      <c r="Q307" s="16"/>
      <c r="R307" s="16"/>
      <c r="S307" s="16"/>
    </row>
    <row r="308">
      <c r="A308" s="12"/>
      <c r="B308" s="12"/>
      <c r="F308" s="12"/>
      <c r="G308" s="12"/>
      <c r="H308" s="27"/>
      <c r="I308" s="27"/>
      <c r="K308" s="16"/>
      <c r="L308" s="16"/>
      <c r="P308" s="16"/>
      <c r="Q308" s="16"/>
      <c r="R308" s="16"/>
      <c r="S308" s="16"/>
    </row>
    <row r="309">
      <c r="A309" s="12"/>
      <c r="B309" s="12"/>
      <c r="F309" s="12"/>
      <c r="G309" s="12"/>
      <c r="H309" s="27"/>
      <c r="I309" s="27"/>
      <c r="K309" s="16"/>
      <c r="L309" s="16"/>
      <c r="P309" s="16"/>
      <c r="Q309" s="16"/>
      <c r="R309" s="16"/>
      <c r="S309" s="16"/>
    </row>
    <row r="310">
      <c r="A310" s="12"/>
      <c r="B310" s="12"/>
      <c r="F310" s="12"/>
      <c r="G310" s="12"/>
      <c r="H310" s="27"/>
      <c r="I310" s="27"/>
      <c r="K310" s="16"/>
      <c r="L310" s="16"/>
      <c r="P310" s="16"/>
      <c r="Q310" s="16"/>
      <c r="R310" s="16"/>
      <c r="S310" s="16"/>
    </row>
    <row r="311">
      <c r="A311" s="12"/>
      <c r="B311" s="12"/>
      <c r="F311" s="12"/>
      <c r="G311" s="12"/>
      <c r="H311" s="27"/>
      <c r="I311" s="27"/>
      <c r="K311" s="16"/>
      <c r="L311" s="16"/>
      <c r="P311" s="16"/>
      <c r="Q311" s="16"/>
      <c r="R311" s="16"/>
      <c r="S311" s="16"/>
    </row>
    <row r="312">
      <c r="A312" s="12"/>
      <c r="B312" s="12"/>
      <c r="F312" s="12"/>
      <c r="G312" s="12"/>
      <c r="H312" s="27"/>
      <c r="I312" s="27"/>
      <c r="K312" s="16"/>
      <c r="L312" s="16"/>
      <c r="P312" s="16"/>
      <c r="Q312" s="16"/>
      <c r="R312" s="16"/>
      <c r="S312" s="16"/>
    </row>
    <row r="313">
      <c r="A313" s="12"/>
      <c r="B313" s="12"/>
      <c r="F313" s="12"/>
      <c r="G313" s="12"/>
      <c r="H313" s="27"/>
      <c r="I313" s="27"/>
      <c r="K313" s="16"/>
      <c r="L313" s="16"/>
      <c r="P313" s="16"/>
      <c r="Q313" s="16"/>
      <c r="R313" s="16"/>
      <c r="S313" s="16"/>
    </row>
    <row r="314">
      <c r="A314" s="12"/>
      <c r="B314" s="12"/>
      <c r="F314" s="12"/>
      <c r="G314" s="12"/>
      <c r="H314" s="27"/>
      <c r="I314" s="27"/>
      <c r="K314" s="16"/>
      <c r="L314" s="16"/>
      <c r="P314" s="16"/>
      <c r="Q314" s="16"/>
      <c r="R314" s="16"/>
      <c r="S314" s="16"/>
    </row>
    <row r="315">
      <c r="A315" s="12"/>
      <c r="B315" s="12"/>
      <c r="F315" s="12"/>
      <c r="G315" s="12"/>
      <c r="H315" s="27"/>
      <c r="I315" s="27"/>
      <c r="K315" s="16"/>
      <c r="L315" s="16"/>
      <c r="P315" s="16"/>
      <c r="Q315" s="16"/>
      <c r="R315" s="16"/>
      <c r="S315" s="16"/>
    </row>
    <row r="316">
      <c r="A316" s="12"/>
      <c r="B316" s="12"/>
      <c r="F316" s="12"/>
      <c r="G316" s="12"/>
      <c r="H316" s="27"/>
      <c r="I316" s="27"/>
      <c r="K316" s="16"/>
      <c r="L316" s="16"/>
      <c r="P316" s="16"/>
      <c r="Q316" s="16"/>
      <c r="R316" s="16"/>
      <c r="S316" s="16"/>
    </row>
    <row r="317">
      <c r="A317" s="12"/>
      <c r="B317" s="12"/>
      <c r="F317" s="12"/>
      <c r="G317" s="12"/>
      <c r="H317" s="27"/>
      <c r="I317" s="27"/>
      <c r="K317" s="16"/>
      <c r="L317" s="16"/>
      <c r="P317" s="16"/>
      <c r="Q317" s="16"/>
      <c r="R317" s="16"/>
      <c r="S317" s="16"/>
    </row>
    <row r="318">
      <c r="A318" s="12"/>
      <c r="B318" s="12"/>
      <c r="F318" s="12"/>
      <c r="G318" s="12"/>
      <c r="H318" s="27"/>
      <c r="I318" s="27"/>
      <c r="K318" s="16"/>
      <c r="L318" s="16"/>
      <c r="P318" s="16"/>
      <c r="Q318" s="16"/>
      <c r="R318" s="16"/>
      <c r="S318" s="16"/>
    </row>
    <row r="319">
      <c r="A319" s="12"/>
      <c r="B319" s="12"/>
      <c r="F319" s="12"/>
      <c r="G319" s="12"/>
      <c r="H319" s="27"/>
      <c r="I319" s="27"/>
      <c r="K319" s="16"/>
      <c r="L319" s="16"/>
      <c r="P319" s="16"/>
      <c r="Q319" s="16"/>
      <c r="R319" s="16"/>
      <c r="S319" s="16"/>
    </row>
    <row r="320">
      <c r="A320" s="12"/>
      <c r="B320" s="12"/>
      <c r="F320" s="12"/>
      <c r="G320" s="12"/>
      <c r="H320" s="27"/>
      <c r="I320" s="27"/>
      <c r="K320" s="16"/>
      <c r="L320" s="16"/>
      <c r="P320" s="16"/>
      <c r="Q320" s="16"/>
      <c r="R320" s="16"/>
      <c r="S320" s="16"/>
    </row>
    <row r="321">
      <c r="A321" s="12"/>
      <c r="B321" s="12"/>
      <c r="F321" s="12"/>
      <c r="G321" s="12"/>
      <c r="H321" s="27"/>
      <c r="I321" s="27"/>
      <c r="K321" s="16"/>
      <c r="L321" s="16"/>
      <c r="P321" s="16"/>
      <c r="Q321" s="16"/>
      <c r="R321" s="16"/>
      <c r="S321" s="16"/>
    </row>
    <row r="322">
      <c r="A322" s="12"/>
      <c r="B322" s="12"/>
      <c r="F322" s="12"/>
      <c r="G322" s="12"/>
      <c r="H322" s="27"/>
      <c r="I322" s="27"/>
      <c r="K322" s="16"/>
      <c r="L322" s="16"/>
      <c r="P322" s="16"/>
      <c r="Q322" s="16"/>
      <c r="R322" s="16"/>
      <c r="S322" s="16"/>
    </row>
    <row r="323">
      <c r="A323" s="12"/>
      <c r="B323" s="12"/>
      <c r="F323" s="12"/>
      <c r="G323" s="12"/>
      <c r="H323" s="27"/>
      <c r="I323" s="27"/>
      <c r="K323" s="16"/>
      <c r="L323" s="16"/>
      <c r="P323" s="16"/>
      <c r="Q323" s="16"/>
      <c r="R323" s="16"/>
      <c r="S323" s="16"/>
    </row>
    <row r="324">
      <c r="A324" s="12"/>
      <c r="B324" s="12"/>
      <c r="F324" s="12"/>
      <c r="G324" s="12"/>
      <c r="H324" s="27"/>
      <c r="I324" s="27"/>
      <c r="K324" s="16"/>
      <c r="L324" s="16"/>
      <c r="P324" s="16"/>
      <c r="Q324" s="16"/>
      <c r="R324" s="16"/>
      <c r="S324" s="16"/>
    </row>
    <row r="325">
      <c r="A325" s="12"/>
      <c r="B325" s="12"/>
      <c r="F325" s="12"/>
      <c r="G325" s="12"/>
      <c r="H325" s="27"/>
      <c r="I325" s="27"/>
      <c r="K325" s="16"/>
      <c r="L325" s="16"/>
      <c r="P325" s="16"/>
      <c r="Q325" s="16"/>
      <c r="R325" s="16"/>
      <c r="S325" s="16"/>
    </row>
    <row r="326">
      <c r="A326" s="12"/>
      <c r="B326" s="12"/>
      <c r="F326" s="12"/>
      <c r="G326" s="12"/>
      <c r="H326" s="27"/>
      <c r="I326" s="27"/>
      <c r="K326" s="16"/>
      <c r="L326" s="16"/>
      <c r="P326" s="16"/>
      <c r="Q326" s="16"/>
      <c r="R326" s="16"/>
      <c r="S326" s="16"/>
    </row>
    <row r="327">
      <c r="A327" s="12"/>
      <c r="B327" s="12"/>
      <c r="F327" s="12"/>
      <c r="G327" s="12"/>
      <c r="H327" s="27"/>
      <c r="I327" s="27"/>
      <c r="K327" s="16"/>
      <c r="L327" s="16"/>
      <c r="P327" s="16"/>
      <c r="Q327" s="16"/>
      <c r="R327" s="16"/>
      <c r="S327" s="16"/>
    </row>
    <row r="328">
      <c r="A328" s="12"/>
      <c r="B328" s="12"/>
      <c r="F328" s="12"/>
      <c r="G328" s="12"/>
      <c r="H328" s="27"/>
      <c r="I328" s="27"/>
      <c r="K328" s="16"/>
      <c r="L328" s="16"/>
      <c r="P328" s="16"/>
      <c r="Q328" s="16"/>
      <c r="R328" s="16"/>
      <c r="S328" s="16"/>
    </row>
    <row r="329">
      <c r="A329" s="12"/>
      <c r="B329" s="12"/>
      <c r="F329" s="12"/>
      <c r="G329" s="12"/>
      <c r="H329" s="27"/>
      <c r="I329" s="27"/>
      <c r="K329" s="16"/>
      <c r="L329" s="16"/>
      <c r="P329" s="16"/>
      <c r="Q329" s="16"/>
      <c r="R329" s="16"/>
      <c r="S329" s="16"/>
    </row>
    <row r="330">
      <c r="A330" s="12"/>
      <c r="B330" s="12"/>
      <c r="F330" s="12"/>
      <c r="G330" s="12"/>
      <c r="H330" s="27"/>
      <c r="I330" s="27"/>
      <c r="K330" s="16"/>
      <c r="L330" s="16"/>
      <c r="P330" s="16"/>
      <c r="Q330" s="16"/>
      <c r="R330" s="16"/>
      <c r="S330" s="16"/>
    </row>
    <row r="331">
      <c r="A331" s="12"/>
      <c r="B331" s="12"/>
      <c r="F331" s="12"/>
      <c r="G331" s="12"/>
      <c r="H331" s="27"/>
      <c r="I331" s="27"/>
      <c r="K331" s="16"/>
      <c r="L331" s="16"/>
      <c r="P331" s="16"/>
      <c r="Q331" s="16"/>
      <c r="R331" s="16"/>
      <c r="S331" s="16"/>
    </row>
    <row r="332">
      <c r="A332" s="12"/>
      <c r="B332" s="12"/>
      <c r="F332" s="12"/>
      <c r="G332" s="12"/>
      <c r="H332" s="27"/>
      <c r="I332" s="27"/>
      <c r="K332" s="16"/>
      <c r="L332" s="16"/>
      <c r="P332" s="16"/>
      <c r="Q332" s="16"/>
      <c r="R332" s="16"/>
      <c r="S332" s="16"/>
    </row>
    <row r="333">
      <c r="A333" s="12"/>
      <c r="B333" s="12"/>
      <c r="F333" s="12"/>
      <c r="G333" s="12"/>
      <c r="H333" s="27"/>
      <c r="I333" s="27"/>
      <c r="K333" s="16"/>
      <c r="L333" s="16"/>
      <c r="P333" s="16"/>
      <c r="Q333" s="16"/>
      <c r="R333" s="16"/>
      <c r="S333" s="16"/>
    </row>
    <row r="334">
      <c r="A334" s="12"/>
      <c r="B334" s="12"/>
      <c r="F334" s="12"/>
      <c r="G334" s="12"/>
      <c r="H334" s="27"/>
      <c r="I334" s="27"/>
      <c r="K334" s="16"/>
      <c r="L334" s="16"/>
      <c r="P334" s="16"/>
      <c r="Q334" s="16"/>
      <c r="R334" s="16"/>
      <c r="S334" s="16"/>
    </row>
    <row r="335">
      <c r="A335" s="12"/>
      <c r="B335" s="12"/>
      <c r="F335" s="12"/>
      <c r="G335" s="12"/>
      <c r="H335" s="27"/>
      <c r="I335" s="27"/>
      <c r="K335" s="16"/>
      <c r="L335" s="16"/>
      <c r="P335" s="16"/>
      <c r="Q335" s="16"/>
      <c r="R335" s="16"/>
      <c r="S335" s="16"/>
    </row>
    <row r="336">
      <c r="A336" s="12"/>
      <c r="B336" s="12"/>
      <c r="F336" s="12"/>
      <c r="G336" s="12"/>
      <c r="H336" s="27"/>
      <c r="I336" s="27"/>
      <c r="K336" s="16"/>
      <c r="L336" s="16"/>
      <c r="P336" s="16"/>
      <c r="Q336" s="16"/>
      <c r="R336" s="16"/>
      <c r="S336" s="16"/>
    </row>
    <row r="337">
      <c r="A337" s="12"/>
      <c r="B337" s="12"/>
      <c r="F337" s="12"/>
      <c r="G337" s="12"/>
      <c r="H337" s="27"/>
      <c r="I337" s="27"/>
      <c r="K337" s="16"/>
      <c r="L337" s="16"/>
      <c r="P337" s="16"/>
      <c r="Q337" s="16"/>
      <c r="R337" s="16"/>
      <c r="S337" s="16"/>
    </row>
    <row r="338">
      <c r="A338" s="12"/>
      <c r="B338" s="12"/>
      <c r="F338" s="12"/>
      <c r="G338" s="12"/>
      <c r="H338" s="27"/>
      <c r="I338" s="27"/>
      <c r="K338" s="16"/>
      <c r="L338" s="16"/>
      <c r="P338" s="16"/>
      <c r="Q338" s="16"/>
      <c r="R338" s="16"/>
      <c r="S338" s="16"/>
    </row>
    <row r="339">
      <c r="A339" s="12"/>
      <c r="B339" s="12"/>
      <c r="F339" s="12"/>
      <c r="G339" s="12"/>
      <c r="H339" s="27"/>
      <c r="I339" s="27"/>
      <c r="K339" s="16"/>
      <c r="L339" s="16"/>
      <c r="P339" s="16"/>
      <c r="Q339" s="16"/>
      <c r="R339" s="16"/>
      <c r="S339" s="16"/>
    </row>
    <row r="340">
      <c r="A340" s="12"/>
      <c r="B340" s="12"/>
      <c r="F340" s="12"/>
      <c r="G340" s="12"/>
      <c r="H340" s="27"/>
      <c r="I340" s="27"/>
      <c r="K340" s="16"/>
      <c r="L340" s="16"/>
      <c r="P340" s="16"/>
      <c r="Q340" s="16"/>
      <c r="R340" s="16"/>
      <c r="S340" s="16"/>
    </row>
    <row r="341">
      <c r="A341" s="12"/>
      <c r="B341" s="12"/>
      <c r="F341" s="12"/>
      <c r="G341" s="12"/>
      <c r="H341" s="27"/>
      <c r="I341" s="27"/>
      <c r="K341" s="16"/>
      <c r="L341" s="16"/>
      <c r="P341" s="16"/>
      <c r="Q341" s="16"/>
      <c r="R341" s="16"/>
      <c r="S341" s="16"/>
    </row>
    <row r="342">
      <c r="A342" s="12"/>
      <c r="B342" s="12"/>
      <c r="F342" s="12"/>
      <c r="G342" s="12"/>
      <c r="H342" s="27"/>
      <c r="I342" s="27"/>
      <c r="K342" s="16"/>
      <c r="L342" s="16"/>
      <c r="P342" s="16"/>
      <c r="Q342" s="16"/>
      <c r="R342" s="16"/>
      <c r="S342" s="16"/>
    </row>
    <row r="343">
      <c r="A343" s="12"/>
      <c r="B343" s="12"/>
      <c r="F343" s="12"/>
      <c r="G343" s="12"/>
      <c r="H343" s="27"/>
      <c r="I343" s="27"/>
      <c r="K343" s="16"/>
      <c r="L343" s="16"/>
      <c r="P343" s="16"/>
      <c r="Q343" s="16"/>
      <c r="R343" s="16"/>
      <c r="S343" s="16"/>
    </row>
    <row r="344">
      <c r="A344" s="12"/>
      <c r="B344" s="12"/>
      <c r="F344" s="12"/>
      <c r="G344" s="12"/>
      <c r="H344" s="27"/>
      <c r="I344" s="27"/>
      <c r="K344" s="16"/>
      <c r="L344" s="16"/>
      <c r="P344" s="16"/>
      <c r="Q344" s="16"/>
      <c r="R344" s="16"/>
      <c r="S344" s="16"/>
    </row>
    <row r="345">
      <c r="A345" s="12"/>
      <c r="B345" s="12"/>
      <c r="F345" s="12"/>
      <c r="G345" s="12"/>
      <c r="H345" s="27"/>
      <c r="I345" s="27"/>
      <c r="K345" s="16"/>
      <c r="L345" s="16"/>
      <c r="P345" s="16"/>
      <c r="Q345" s="16"/>
      <c r="R345" s="16"/>
      <c r="S345" s="16"/>
    </row>
    <row r="346">
      <c r="A346" s="12"/>
      <c r="B346" s="12"/>
      <c r="F346" s="12"/>
      <c r="G346" s="12"/>
      <c r="H346" s="27"/>
      <c r="I346" s="27"/>
      <c r="K346" s="16"/>
      <c r="L346" s="16"/>
      <c r="P346" s="16"/>
      <c r="Q346" s="16"/>
      <c r="R346" s="16"/>
      <c r="S346" s="16"/>
    </row>
    <row r="347">
      <c r="A347" s="12"/>
      <c r="B347" s="12"/>
      <c r="F347" s="12"/>
      <c r="G347" s="12"/>
      <c r="H347" s="27"/>
      <c r="I347" s="27"/>
      <c r="K347" s="16"/>
      <c r="L347" s="16"/>
      <c r="P347" s="16"/>
      <c r="Q347" s="16"/>
      <c r="R347" s="16"/>
      <c r="S347" s="16"/>
    </row>
    <row r="348">
      <c r="A348" s="12"/>
      <c r="B348" s="12"/>
      <c r="F348" s="12"/>
      <c r="G348" s="12"/>
      <c r="H348" s="27"/>
      <c r="I348" s="27"/>
      <c r="K348" s="16"/>
      <c r="L348" s="16"/>
      <c r="P348" s="16"/>
      <c r="Q348" s="16"/>
      <c r="R348" s="16"/>
      <c r="S348" s="16"/>
    </row>
    <row r="349">
      <c r="A349" s="12"/>
      <c r="B349" s="12"/>
      <c r="F349" s="12"/>
      <c r="G349" s="12"/>
      <c r="H349" s="27"/>
      <c r="I349" s="27"/>
      <c r="K349" s="16"/>
      <c r="L349" s="16"/>
      <c r="P349" s="16"/>
      <c r="Q349" s="16"/>
      <c r="R349" s="16"/>
      <c r="S349" s="16"/>
    </row>
    <row r="350">
      <c r="A350" s="12"/>
      <c r="B350" s="12"/>
      <c r="F350" s="12"/>
      <c r="G350" s="12"/>
      <c r="H350" s="27"/>
      <c r="I350" s="27"/>
      <c r="K350" s="16"/>
      <c r="L350" s="16"/>
      <c r="P350" s="16"/>
      <c r="Q350" s="16"/>
      <c r="R350" s="16"/>
      <c r="S350" s="16"/>
    </row>
    <row r="351">
      <c r="A351" s="12"/>
      <c r="B351" s="12"/>
      <c r="F351" s="12"/>
      <c r="G351" s="12"/>
      <c r="H351" s="27"/>
      <c r="I351" s="27"/>
      <c r="K351" s="16"/>
      <c r="L351" s="16"/>
      <c r="P351" s="16"/>
      <c r="Q351" s="16"/>
      <c r="R351" s="16"/>
      <c r="S351" s="16"/>
    </row>
    <row r="352">
      <c r="A352" s="12"/>
      <c r="B352" s="12"/>
      <c r="F352" s="12"/>
      <c r="G352" s="12"/>
      <c r="H352" s="27"/>
      <c r="I352" s="27"/>
      <c r="K352" s="16"/>
      <c r="L352" s="16"/>
      <c r="P352" s="16"/>
      <c r="Q352" s="16"/>
      <c r="R352" s="16"/>
      <c r="S352" s="16"/>
    </row>
    <row r="353">
      <c r="A353" s="12"/>
      <c r="B353" s="12"/>
      <c r="F353" s="12"/>
      <c r="G353" s="12"/>
      <c r="H353" s="27"/>
      <c r="I353" s="27"/>
      <c r="K353" s="16"/>
      <c r="L353" s="16"/>
      <c r="P353" s="16"/>
      <c r="Q353" s="16"/>
      <c r="R353" s="16"/>
      <c r="S353" s="16"/>
    </row>
    <row r="354">
      <c r="A354" s="12"/>
      <c r="B354" s="12"/>
      <c r="F354" s="12"/>
      <c r="G354" s="12"/>
      <c r="H354" s="27"/>
      <c r="I354" s="27"/>
      <c r="K354" s="16"/>
      <c r="L354" s="16"/>
      <c r="P354" s="16"/>
      <c r="Q354" s="16"/>
      <c r="R354" s="16"/>
      <c r="S354" s="16"/>
    </row>
    <row r="355">
      <c r="A355" s="12"/>
      <c r="B355" s="12"/>
      <c r="F355" s="12"/>
      <c r="G355" s="12"/>
      <c r="H355" s="27"/>
      <c r="I355" s="27"/>
      <c r="K355" s="16"/>
      <c r="L355" s="16"/>
      <c r="P355" s="16"/>
      <c r="Q355" s="16"/>
      <c r="R355" s="16"/>
      <c r="S355" s="16"/>
    </row>
    <row r="356">
      <c r="A356" s="12"/>
      <c r="B356" s="12"/>
      <c r="F356" s="12"/>
      <c r="G356" s="12"/>
      <c r="H356" s="27"/>
      <c r="I356" s="27"/>
      <c r="K356" s="16"/>
      <c r="L356" s="16"/>
      <c r="P356" s="16"/>
      <c r="Q356" s="16"/>
      <c r="R356" s="16"/>
      <c r="S356" s="16"/>
    </row>
    <row r="357">
      <c r="A357" s="12"/>
      <c r="B357" s="12"/>
      <c r="F357" s="12"/>
      <c r="G357" s="12"/>
      <c r="H357" s="27"/>
      <c r="I357" s="27"/>
      <c r="K357" s="16"/>
      <c r="L357" s="16"/>
      <c r="P357" s="16"/>
      <c r="Q357" s="16"/>
      <c r="R357" s="16"/>
      <c r="S357" s="16"/>
    </row>
    <row r="358">
      <c r="A358" s="12"/>
      <c r="B358" s="12"/>
      <c r="F358" s="12"/>
      <c r="G358" s="12"/>
      <c r="H358" s="27"/>
      <c r="I358" s="27"/>
      <c r="K358" s="16"/>
      <c r="L358" s="16"/>
      <c r="P358" s="16"/>
      <c r="Q358" s="16"/>
      <c r="R358" s="16"/>
      <c r="S358" s="16"/>
    </row>
    <row r="359">
      <c r="A359" s="12"/>
      <c r="B359" s="12"/>
      <c r="F359" s="12"/>
      <c r="G359" s="12"/>
      <c r="H359" s="27"/>
      <c r="I359" s="27"/>
      <c r="K359" s="16"/>
      <c r="L359" s="16"/>
      <c r="P359" s="16"/>
      <c r="Q359" s="16"/>
      <c r="R359" s="16"/>
      <c r="S359" s="16"/>
    </row>
    <row r="360">
      <c r="A360" s="12"/>
      <c r="B360" s="12"/>
      <c r="F360" s="12"/>
      <c r="G360" s="12"/>
      <c r="H360" s="27"/>
      <c r="I360" s="27"/>
      <c r="K360" s="16"/>
      <c r="L360" s="16"/>
      <c r="P360" s="16"/>
      <c r="Q360" s="16"/>
      <c r="R360" s="16"/>
      <c r="S360" s="16"/>
    </row>
    <row r="361">
      <c r="A361" s="12"/>
      <c r="B361" s="12"/>
      <c r="F361" s="12"/>
      <c r="G361" s="12"/>
      <c r="H361" s="27"/>
      <c r="I361" s="27"/>
      <c r="K361" s="16"/>
      <c r="L361" s="16"/>
      <c r="P361" s="16"/>
      <c r="Q361" s="16"/>
      <c r="R361" s="16"/>
      <c r="S361" s="16"/>
    </row>
    <row r="362">
      <c r="A362" s="12"/>
      <c r="B362" s="12"/>
      <c r="F362" s="12"/>
      <c r="G362" s="12"/>
      <c r="H362" s="27"/>
      <c r="I362" s="27"/>
      <c r="K362" s="16"/>
      <c r="L362" s="16"/>
      <c r="P362" s="16"/>
      <c r="Q362" s="16"/>
      <c r="R362" s="16"/>
      <c r="S362" s="16"/>
    </row>
    <row r="363">
      <c r="A363" s="12"/>
      <c r="B363" s="12"/>
      <c r="F363" s="12"/>
      <c r="G363" s="12"/>
      <c r="H363" s="27"/>
      <c r="I363" s="27"/>
      <c r="K363" s="16"/>
      <c r="L363" s="16"/>
      <c r="P363" s="16"/>
      <c r="Q363" s="16"/>
      <c r="R363" s="16"/>
      <c r="S363" s="16"/>
    </row>
    <row r="364">
      <c r="A364" s="12"/>
      <c r="B364" s="12"/>
      <c r="F364" s="12"/>
      <c r="G364" s="12"/>
      <c r="H364" s="27"/>
      <c r="I364" s="27"/>
      <c r="K364" s="16"/>
      <c r="L364" s="16"/>
      <c r="P364" s="16"/>
      <c r="Q364" s="16"/>
      <c r="R364" s="16"/>
      <c r="S364" s="16"/>
    </row>
    <row r="365">
      <c r="A365" s="12"/>
      <c r="B365" s="12"/>
      <c r="F365" s="12"/>
      <c r="G365" s="12"/>
      <c r="H365" s="27"/>
      <c r="I365" s="27"/>
      <c r="K365" s="16"/>
      <c r="L365" s="16"/>
      <c r="P365" s="16"/>
      <c r="Q365" s="16"/>
      <c r="R365" s="16"/>
      <c r="S365" s="16"/>
    </row>
    <row r="366">
      <c r="A366" s="12"/>
      <c r="B366" s="12"/>
      <c r="F366" s="12"/>
      <c r="G366" s="12"/>
      <c r="H366" s="27"/>
      <c r="I366" s="27"/>
      <c r="K366" s="16"/>
      <c r="L366" s="16"/>
      <c r="P366" s="16"/>
      <c r="Q366" s="16"/>
      <c r="R366" s="16"/>
      <c r="S366" s="16"/>
    </row>
    <row r="367">
      <c r="A367" s="12"/>
      <c r="B367" s="12"/>
      <c r="F367" s="12"/>
      <c r="G367" s="12"/>
      <c r="H367" s="27"/>
      <c r="I367" s="27"/>
      <c r="K367" s="16"/>
      <c r="L367" s="16"/>
      <c r="P367" s="16"/>
      <c r="Q367" s="16"/>
      <c r="R367" s="16"/>
      <c r="S367" s="16"/>
    </row>
    <row r="368">
      <c r="A368" s="12"/>
      <c r="B368" s="12"/>
      <c r="F368" s="12"/>
      <c r="G368" s="12"/>
      <c r="H368" s="27"/>
      <c r="I368" s="27"/>
      <c r="K368" s="16"/>
      <c r="L368" s="16"/>
      <c r="P368" s="16"/>
      <c r="Q368" s="16"/>
      <c r="R368" s="16"/>
      <c r="S368" s="16"/>
    </row>
    <row r="369">
      <c r="A369" s="12"/>
      <c r="B369" s="12"/>
      <c r="F369" s="12"/>
      <c r="G369" s="12"/>
      <c r="H369" s="27"/>
      <c r="I369" s="27"/>
      <c r="K369" s="16"/>
      <c r="L369" s="16"/>
      <c r="P369" s="16"/>
      <c r="Q369" s="16"/>
      <c r="R369" s="16"/>
      <c r="S369" s="16"/>
    </row>
    <row r="370">
      <c r="A370" s="12"/>
      <c r="B370" s="12"/>
      <c r="F370" s="12"/>
      <c r="G370" s="12"/>
      <c r="H370" s="27"/>
      <c r="I370" s="27"/>
      <c r="K370" s="16"/>
      <c r="L370" s="16"/>
      <c r="P370" s="16"/>
      <c r="Q370" s="16"/>
      <c r="R370" s="16"/>
      <c r="S370" s="16"/>
    </row>
    <row r="371">
      <c r="A371" s="12"/>
      <c r="B371" s="12"/>
      <c r="F371" s="12"/>
      <c r="G371" s="12"/>
      <c r="H371" s="27"/>
      <c r="I371" s="27"/>
      <c r="K371" s="16"/>
      <c r="L371" s="16"/>
      <c r="P371" s="16"/>
      <c r="Q371" s="16"/>
      <c r="R371" s="16"/>
      <c r="S371" s="16"/>
    </row>
    <row r="372">
      <c r="A372" s="12"/>
      <c r="B372" s="12"/>
      <c r="F372" s="12"/>
      <c r="G372" s="12"/>
      <c r="H372" s="27"/>
      <c r="I372" s="27"/>
      <c r="K372" s="16"/>
      <c r="L372" s="16"/>
      <c r="P372" s="16"/>
      <c r="Q372" s="16"/>
      <c r="R372" s="16"/>
      <c r="S372" s="16"/>
    </row>
    <row r="373">
      <c r="A373" s="12"/>
      <c r="B373" s="12"/>
      <c r="F373" s="12"/>
      <c r="G373" s="12"/>
      <c r="H373" s="27"/>
      <c r="I373" s="27"/>
      <c r="K373" s="16"/>
      <c r="L373" s="16"/>
      <c r="P373" s="16"/>
      <c r="Q373" s="16"/>
      <c r="R373" s="16"/>
      <c r="S373" s="16"/>
    </row>
    <row r="374">
      <c r="A374" s="12"/>
      <c r="B374" s="12"/>
      <c r="F374" s="12"/>
      <c r="G374" s="12"/>
      <c r="H374" s="27"/>
      <c r="I374" s="27"/>
      <c r="K374" s="16"/>
      <c r="L374" s="16"/>
      <c r="P374" s="16"/>
      <c r="Q374" s="16"/>
      <c r="R374" s="16"/>
      <c r="S374" s="16"/>
    </row>
    <row r="375">
      <c r="A375" s="12"/>
      <c r="B375" s="12"/>
      <c r="F375" s="12"/>
      <c r="G375" s="12"/>
      <c r="H375" s="27"/>
      <c r="I375" s="27"/>
      <c r="K375" s="16"/>
      <c r="L375" s="16"/>
      <c r="P375" s="16"/>
      <c r="Q375" s="16"/>
      <c r="R375" s="16"/>
      <c r="S375" s="16"/>
    </row>
    <row r="376">
      <c r="A376" s="12"/>
      <c r="B376" s="12"/>
      <c r="F376" s="12"/>
      <c r="G376" s="12"/>
      <c r="H376" s="27"/>
      <c r="I376" s="27"/>
      <c r="K376" s="16"/>
      <c r="L376" s="16"/>
      <c r="P376" s="16"/>
      <c r="Q376" s="16"/>
      <c r="R376" s="16"/>
      <c r="S376" s="16"/>
    </row>
    <row r="377">
      <c r="A377" s="12"/>
      <c r="B377" s="12"/>
      <c r="F377" s="12"/>
      <c r="G377" s="12"/>
      <c r="H377" s="27"/>
      <c r="I377" s="27"/>
      <c r="K377" s="16"/>
      <c r="L377" s="16"/>
      <c r="P377" s="16"/>
      <c r="Q377" s="16"/>
      <c r="R377" s="16"/>
      <c r="S377" s="16"/>
    </row>
    <row r="378">
      <c r="A378" s="12"/>
      <c r="B378" s="12"/>
      <c r="F378" s="12"/>
      <c r="G378" s="12"/>
      <c r="H378" s="27"/>
      <c r="I378" s="27"/>
      <c r="K378" s="16"/>
      <c r="L378" s="16"/>
      <c r="P378" s="16"/>
      <c r="Q378" s="16"/>
      <c r="R378" s="16"/>
      <c r="S378" s="16"/>
    </row>
    <row r="379">
      <c r="A379" s="12"/>
      <c r="B379" s="12"/>
      <c r="F379" s="12"/>
      <c r="G379" s="12"/>
      <c r="H379" s="27"/>
      <c r="I379" s="27"/>
      <c r="K379" s="16"/>
      <c r="L379" s="16"/>
      <c r="P379" s="16"/>
      <c r="Q379" s="16"/>
      <c r="R379" s="16"/>
      <c r="S379" s="16"/>
    </row>
    <row r="380">
      <c r="A380" s="12"/>
      <c r="B380" s="12"/>
      <c r="F380" s="12"/>
      <c r="G380" s="12"/>
      <c r="H380" s="27"/>
      <c r="I380" s="27"/>
      <c r="K380" s="16"/>
      <c r="L380" s="16"/>
      <c r="P380" s="16"/>
      <c r="Q380" s="16"/>
      <c r="R380" s="16"/>
      <c r="S380" s="16"/>
    </row>
    <row r="381">
      <c r="A381" s="12"/>
      <c r="B381" s="12"/>
      <c r="F381" s="12"/>
      <c r="G381" s="12"/>
      <c r="H381" s="27"/>
      <c r="I381" s="27"/>
      <c r="K381" s="16"/>
      <c r="L381" s="16"/>
      <c r="P381" s="16"/>
      <c r="Q381" s="16"/>
      <c r="R381" s="16"/>
      <c r="S381" s="16"/>
    </row>
    <row r="382">
      <c r="A382" s="12"/>
      <c r="B382" s="12"/>
      <c r="F382" s="12"/>
      <c r="G382" s="12"/>
      <c r="H382" s="27"/>
      <c r="I382" s="27"/>
      <c r="K382" s="16"/>
      <c r="L382" s="16"/>
      <c r="P382" s="16"/>
      <c r="Q382" s="16"/>
      <c r="R382" s="16"/>
      <c r="S382" s="16"/>
    </row>
    <row r="383">
      <c r="A383" s="12"/>
      <c r="B383" s="12"/>
      <c r="F383" s="12"/>
      <c r="G383" s="12"/>
      <c r="H383" s="27"/>
      <c r="I383" s="27"/>
      <c r="K383" s="16"/>
      <c r="L383" s="16"/>
      <c r="P383" s="16"/>
      <c r="Q383" s="16"/>
      <c r="R383" s="16"/>
      <c r="S383" s="16"/>
    </row>
    <row r="384">
      <c r="A384" s="12"/>
      <c r="B384" s="12"/>
      <c r="F384" s="12"/>
      <c r="G384" s="12"/>
      <c r="H384" s="27"/>
      <c r="I384" s="27"/>
      <c r="K384" s="16"/>
      <c r="L384" s="16"/>
      <c r="P384" s="16"/>
      <c r="Q384" s="16"/>
      <c r="R384" s="16"/>
      <c r="S384" s="16"/>
    </row>
    <row r="385">
      <c r="A385" s="12"/>
      <c r="B385" s="12"/>
      <c r="F385" s="12"/>
      <c r="G385" s="12"/>
      <c r="H385" s="27"/>
      <c r="I385" s="27"/>
      <c r="K385" s="16"/>
      <c r="L385" s="16"/>
      <c r="P385" s="16"/>
      <c r="Q385" s="16"/>
      <c r="R385" s="16"/>
      <c r="S385" s="16"/>
    </row>
    <row r="386">
      <c r="A386" s="12"/>
      <c r="B386" s="12"/>
      <c r="F386" s="12"/>
      <c r="G386" s="12"/>
      <c r="H386" s="27"/>
      <c r="I386" s="27"/>
      <c r="K386" s="16"/>
      <c r="L386" s="16"/>
      <c r="P386" s="16"/>
      <c r="Q386" s="16"/>
      <c r="R386" s="16"/>
      <c r="S386" s="16"/>
    </row>
    <row r="387">
      <c r="A387" s="12"/>
      <c r="B387" s="12"/>
      <c r="F387" s="12"/>
      <c r="G387" s="12"/>
      <c r="H387" s="27"/>
      <c r="I387" s="27"/>
      <c r="K387" s="16"/>
      <c r="L387" s="16"/>
      <c r="P387" s="16"/>
      <c r="Q387" s="16"/>
      <c r="R387" s="16"/>
      <c r="S387" s="16"/>
    </row>
    <row r="388">
      <c r="A388" s="12"/>
      <c r="B388" s="12"/>
      <c r="F388" s="12"/>
      <c r="G388" s="12"/>
      <c r="H388" s="27"/>
      <c r="I388" s="27"/>
      <c r="K388" s="16"/>
      <c r="L388" s="16"/>
      <c r="P388" s="16"/>
      <c r="Q388" s="16"/>
      <c r="R388" s="16"/>
      <c r="S388" s="16"/>
    </row>
    <row r="389">
      <c r="A389" s="12"/>
      <c r="B389" s="12"/>
      <c r="F389" s="12"/>
      <c r="G389" s="12"/>
      <c r="H389" s="27"/>
      <c r="I389" s="27"/>
      <c r="K389" s="16"/>
      <c r="L389" s="16"/>
      <c r="P389" s="16"/>
      <c r="Q389" s="16"/>
      <c r="R389" s="16"/>
      <c r="S389" s="16"/>
    </row>
    <row r="390">
      <c r="A390" s="12"/>
      <c r="B390" s="12"/>
      <c r="F390" s="12"/>
      <c r="G390" s="12"/>
      <c r="H390" s="27"/>
      <c r="I390" s="27"/>
      <c r="K390" s="16"/>
      <c r="L390" s="16"/>
      <c r="P390" s="16"/>
      <c r="Q390" s="16"/>
      <c r="R390" s="16"/>
      <c r="S390" s="16"/>
    </row>
    <row r="391">
      <c r="A391" s="12"/>
      <c r="B391" s="12"/>
      <c r="F391" s="12"/>
      <c r="G391" s="12"/>
      <c r="H391" s="27"/>
      <c r="I391" s="27"/>
      <c r="K391" s="16"/>
      <c r="L391" s="16"/>
      <c r="P391" s="16"/>
      <c r="Q391" s="16"/>
      <c r="R391" s="16"/>
      <c r="S391" s="16"/>
    </row>
    <row r="392">
      <c r="A392" s="12"/>
      <c r="B392" s="12"/>
      <c r="F392" s="12"/>
      <c r="G392" s="12"/>
      <c r="H392" s="27"/>
      <c r="I392" s="27"/>
      <c r="K392" s="16"/>
      <c r="L392" s="16"/>
      <c r="P392" s="16"/>
      <c r="Q392" s="16"/>
      <c r="R392" s="16"/>
      <c r="S392" s="16"/>
    </row>
    <row r="393">
      <c r="A393" s="12"/>
      <c r="B393" s="12"/>
      <c r="F393" s="12"/>
      <c r="G393" s="12"/>
      <c r="H393" s="27"/>
      <c r="I393" s="27"/>
      <c r="K393" s="16"/>
      <c r="L393" s="16"/>
      <c r="P393" s="16"/>
      <c r="Q393" s="16"/>
      <c r="R393" s="16"/>
      <c r="S393" s="16"/>
    </row>
    <row r="394">
      <c r="A394" s="12"/>
      <c r="B394" s="12"/>
      <c r="F394" s="12"/>
      <c r="G394" s="12"/>
      <c r="H394" s="27"/>
      <c r="I394" s="27"/>
      <c r="K394" s="16"/>
      <c r="L394" s="16"/>
      <c r="P394" s="16"/>
      <c r="Q394" s="16"/>
      <c r="R394" s="16"/>
      <c r="S394" s="16"/>
    </row>
    <row r="395">
      <c r="A395" s="12"/>
      <c r="B395" s="12"/>
      <c r="F395" s="12"/>
      <c r="G395" s="12"/>
      <c r="H395" s="27"/>
      <c r="I395" s="27"/>
      <c r="K395" s="16"/>
      <c r="L395" s="16"/>
      <c r="P395" s="16"/>
      <c r="Q395" s="16"/>
      <c r="R395" s="16"/>
      <c r="S395" s="16"/>
    </row>
    <row r="396">
      <c r="A396" s="12"/>
      <c r="B396" s="12"/>
      <c r="F396" s="12"/>
      <c r="G396" s="12"/>
      <c r="H396" s="27"/>
      <c r="I396" s="27"/>
      <c r="K396" s="16"/>
      <c r="L396" s="16"/>
      <c r="P396" s="16"/>
      <c r="Q396" s="16"/>
      <c r="R396" s="16"/>
      <c r="S396" s="16"/>
    </row>
    <row r="397">
      <c r="A397" s="12"/>
      <c r="B397" s="12"/>
      <c r="F397" s="12"/>
      <c r="G397" s="12"/>
      <c r="H397" s="27"/>
      <c r="I397" s="27"/>
      <c r="K397" s="16"/>
      <c r="L397" s="16"/>
      <c r="P397" s="16"/>
      <c r="Q397" s="16"/>
      <c r="R397" s="16"/>
      <c r="S397" s="16"/>
    </row>
    <row r="398">
      <c r="A398" s="12"/>
      <c r="B398" s="12"/>
      <c r="F398" s="12"/>
      <c r="G398" s="12"/>
      <c r="H398" s="27"/>
      <c r="I398" s="27"/>
      <c r="K398" s="16"/>
      <c r="L398" s="16"/>
      <c r="P398" s="16"/>
      <c r="Q398" s="16"/>
      <c r="R398" s="16"/>
      <c r="S398" s="16"/>
    </row>
    <row r="399">
      <c r="A399" s="12"/>
      <c r="B399" s="12"/>
      <c r="F399" s="12"/>
      <c r="G399" s="12"/>
      <c r="H399" s="27"/>
      <c r="I399" s="27"/>
      <c r="K399" s="16"/>
      <c r="L399" s="16"/>
      <c r="P399" s="16"/>
      <c r="Q399" s="16"/>
      <c r="R399" s="16"/>
      <c r="S399" s="16"/>
    </row>
    <row r="400">
      <c r="A400" s="12"/>
      <c r="B400" s="12"/>
      <c r="F400" s="12"/>
      <c r="G400" s="12"/>
      <c r="H400" s="27"/>
      <c r="I400" s="27"/>
      <c r="K400" s="16"/>
      <c r="L400" s="16"/>
      <c r="P400" s="16"/>
      <c r="Q400" s="16"/>
      <c r="R400" s="16"/>
      <c r="S400" s="16"/>
    </row>
    <row r="401">
      <c r="A401" s="12"/>
      <c r="B401" s="12"/>
      <c r="F401" s="12"/>
      <c r="G401" s="12"/>
      <c r="H401" s="27"/>
      <c r="I401" s="27"/>
      <c r="K401" s="16"/>
      <c r="L401" s="16"/>
      <c r="P401" s="16"/>
      <c r="Q401" s="16"/>
      <c r="R401" s="16"/>
      <c r="S401" s="16"/>
    </row>
    <row r="402">
      <c r="A402" s="12"/>
      <c r="B402" s="12"/>
      <c r="F402" s="12"/>
      <c r="G402" s="12"/>
      <c r="H402" s="27"/>
      <c r="I402" s="27"/>
      <c r="K402" s="16"/>
      <c r="L402" s="16"/>
      <c r="P402" s="16"/>
      <c r="Q402" s="16"/>
      <c r="R402" s="16"/>
      <c r="S402" s="16"/>
    </row>
    <row r="403">
      <c r="A403" s="12"/>
      <c r="B403" s="12"/>
      <c r="F403" s="12"/>
      <c r="G403" s="12"/>
      <c r="H403" s="27"/>
      <c r="I403" s="27"/>
      <c r="K403" s="16"/>
      <c r="L403" s="16"/>
      <c r="P403" s="16"/>
      <c r="Q403" s="16"/>
      <c r="R403" s="16"/>
      <c r="S403" s="16"/>
    </row>
    <row r="404">
      <c r="A404" s="12"/>
      <c r="B404" s="12"/>
      <c r="F404" s="12"/>
      <c r="G404" s="12"/>
      <c r="H404" s="27"/>
      <c r="I404" s="27"/>
      <c r="K404" s="16"/>
      <c r="L404" s="16"/>
      <c r="P404" s="16"/>
      <c r="Q404" s="16"/>
      <c r="R404" s="16"/>
      <c r="S404" s="16"/>
    </row>
    <row r="405">
      <c r="A405" s="12"/>
      <c r="B405" s="12"/>
      <c r="F405" s="12"/>
      <c r="G405" s="12"/>
      <c r="H405" s="27"/>
      <c r="I405" s="27"/>
      <c r="K405" s="16"/>
      <c r="L405" s="16"/>
      <c r="P405" s="16"/>
      <c r="Q405" s="16"/>
      <c r="R405" s="16"/>
      <c r="S405" s="16"/>
    </row>
    <row r="406">
      <c r="A406" s="12"/>
      <c r="B406" s="12"/>
      <c r="F406" s="12"/>
      <c r="G406" s="12"/>
      <c r="H406" s="27"/>
      <c r="I406" s="27"/>
      <c r="K406" s="16"/>
      <c r="L406" s="16"/>
      <c r="P406" s="16"/>
      <c r="Q406" s="16"/>
      <c r="R406" s="16"/>
      <c r="S406" s="16"/>
    </row>
    <row r="407">
      <c r="A407" s="12"/>
      <c r="B407" s="12"/>
      <c r="F407" s="12"/>
      <c r="G407" s="12"/>
      <c r="H407" s="27"/>
      <c r="I407" s="27"/>
      <c r="K407" s="16"/>
      <c r="L407" s="16"/>
      <c r="P407" s="16"/>
      <c r="Q407" s="16"/>
      <c r="R407" s="16"/>
      <c r="S407" s="16"/>
    </row>
    <row r="408">
      <c r="A408" s="12"/>
      <c r="B408" s="12"/>
      <c r="F408" s="12"/>
      <c r="G408" s="12"/>
      <c r="H408" s="27"/>
      <c r="I408" s="27"/>
      <c r="K408" s="16"/>
      <c r="L408" s="16"/>
      <c r="P408" s="16"/>
      <c r="Q408" s="16"/>
      <c r="R408" s="16"/>
      <c r="S408" s="16"/>
    </row>
    <row r="409">
      <c r="A409" s="12"/>
      <c r="B409" s="12"/>
      <c r="F409" s="12"/>
      <c r="G409" s="12"/>
      <c r="H409" s="27"/>
      <c r="I409" s="27"/>
      <c r="K409" s="16"/>
      <c r="L409" s="16"/>
      <c r="P409" s="16"/>
      <c r="Q409" s="16"/>
      <c r="R409" s="16"/>
      <c r="S409" s="16"/>
    </row>
    <row r="410">
      <c r="A410" s="12"/>
      <c r="B410" s="12"/>
      <c r="F410" s="12"/>
      <c r="G410" s="12"/>
      <c r="H410" s="27"/>
      <c r="I410" s="27"/>
      <c r="K410" s="16"/>
      <c r="L410" s="16"/>
      <c r="P410" s="16"/>
      <c r="Q410" s="16"/>
      <c r="R410" s="16"/>
      <c r="S410" s="16"/>
    </row>
    <row r="411">
      <c r="A411" s="12"/>
      <c r="B411" s="12"/>
      <c r="F411" s="12"/>
      <c r="G411" s="12"/>
      <c r="H411" s="27"/>
      <c r="I411" s="27"/>
      <c r="K411" s="16"/>
      <c r="L411" s="16"/>
      <c r="P411" s="16"/>
      <c r="Q411" s="16"/>
      <c r="R411" s="16"/>
      <c r="S411" s="16"/>
    </row>
    <row r="412">
      <c r="A412" s="12"/>
      <c r="B412" s="12"/>
      <c r="F412" s="12"/>
      <c r="G412" s="12"/>
      <c r="H412" s="27"/>
      <c r="I412" s="27"/>
      <c r="K412" s="16"/>
      <c r="L412" s="16"/>
      <c r="P412" s="16"/>
      <c r="Q412" s="16"/>
      <c r="R412" s="16"/>
      <c r="S412" s="16"/>
    </row>
    <row r="413">
      <c r="A413" s="12"/>
      <c r="B413" s="12"/>
      <c r="F413" s="12"/>
      <c r="G413" s="12"/>
      <c r="H413" s="27"/>
      <c r="I413" s="27"/>
      <c r="K413" s="16"/>
      <c r="L413" s="16"/>
      <c r="P413" s="16"/>
      <c r="Q413" s="16"/>
      <c r="R413" s="16"/>
      <c r="S413" s="16"/>
    </row>
    <row r="414">
      <c r="A414" s="12"/>
      <c r="B414" s="12"/>
      <c r="F414" s="12"/>
      <c r="G414" s="12"/>
      <c r="H414" s="27"/>
      <c r="I414" s="27"/>
      <c r="K414" s="16"/>
      <c r="L414" s="16"/>
      <c r="P414" s="16"/>
      <c r="Q414" s="16"/>
      <c r="R414" s="16"/>
      <c r="S414" s="16"/>
    </row>
    <row r="415">
      <c r="A415" s="12"/>
      <c r="B415" s="12"/>
      <c r="F415" s="12"/>
      <c r="G415" s="12"/>
      <c r="H415" s="27"/>
      <c r="I415" s="27"/>
      <c r="K415" s="16"/>
      <c r="L415" s="16"/>
      <c r="P415" s="16"/>
      <c r="Q415" s="16"/>
      <c r="R415" s="16"/>
      <c r="S415" s="16"/>
    </row>
    <row r="416">
      <c r="A416" s="12"/>
      <c r="B416" s="12"/>
      <c r="F416" s="12"/>
      <c r="G416" s="12"/>
      <c r="H416" s="27"/>
      <c r="I416" s="27"/>
      <c r="K416" s="16"/>
      <c r="L416" s="16"/>
      <c r="P416" s="16"/>
      <c r="Q416" s="16"/>
      <c r="R416" s="16"/>
      <c r="S416" s="16"/>
    </row>
    <row r="417">
      <c r="A417" s="12"/>
      <c r="B417" s="12"/>
      <c r="F417" s="12"/>
      <c r="G417" s="12"/>
      <c r="H417" s="27"/>
      <c r="I417" s="27"/>
      <c r="K417" s="16"/>
      <c r="L417" s="16"/>
      <c r="P417" s="16"/>
      <c r="Q417" s="16"/>
      <c r="R417" s="16"/>
      <c r="S417" s="16"/>
    </row>
    <row r="418">
      <c r="A418" s="12"/>
      <c r="B418" s="12"/>
      <c r="F418" s="12"/>
      <c r="G418" s="12"/>
      <c r="H418" s="27"/>
      <c r="I418" s="27"/>
      <c r="K418" s="16"/>
      <c r="L418" s="16"/>
      <c r="P418" s="16"/>
      <c r="Q418" s="16"/>
      <c r="R418" s="16"/>
      <c r="S418" s="16"/>
    </row>
    <row r="419">
      <c r="A419" s="12"/>
      <c r="B419" s="12"/>
      <c r="F419" s="12"/>
      <c r="G419" s="12"/>
      <c r="H419" s="27"/>
      <c r="I419" s="27"/>
      <c r="K419" s="16"/>
      <c r="L419" s="16"/>
      <c r="P419" s="16"/>
      <c r="Q419" s="16"/>
      <c r="R419" s="16"/>
      <c r="S419" s="16"/>
    </row>
    <row r="420">
      <c r="A420" s="12"/>
      <c r="B420" s="12"/>
      <c r="F420" s="12"/>
      <c r="G420" s="12"/>
      <c r="H420" s="27"/>
      <c r="I420" s="27"/>
      <c r="K420" s="16"/>
      <c r="L420" s="16"/>
      <c r="P420" s="16"/>
      <c r="Q420" s="16"/>
      <c r="R420" s="16"/>
      <c r="S420" s="16"/>
    </row>
    <row r="421">
      <c r="A421" s="12"/>
      <c r="B421" s="12"/>
      <c r="F421" s="12"/>
      <c r="G421" s="12"/>
      <c r="H421" s="27"/>
      <c r="I421" s="27"/>
      <c r="K421" s="16"/>
      <c r="L421" s="16"/>
      <c r="P421" s="16"/>
      <c r="Q421" s="16"/>
      <c r="R421" s="16"/>
      <c r="S421" s="16"/>
    </row>
    <row r="422">
      <c r="A422" s="12"/>
      <c r="B422" s="12"/>
      <c r="F422" s="12"/>
      <c r="G422" s="12"/>
      <c r="H422" s="27"/>
      <c r="I422" s="27"/>
      <c r="K422" s="16"/>
      <c r="L422" s="16"/>
      <c r="P422" s="16"/>
      <c r="Q422" s="16"/>
      <c r="R422" s="16"/>
      <c r="S422" s="16"/>
    </row>
    <row r="423">
      <c r="A423" s="12"/>
      <c r="B423" s="12"/>
      <c r="F423" s="12"/>
      <c r="G423" s="12"/>
      <c r="H423" s="27"/>
      <c r="I423" s="27"/>
      <c r="K423" s="16"/>
      <c r="L423" s="16"/>
      <c r="P423" s="16"/>
      <c r="Q423" s="16"/>
      <c r="R423" s="16"/>
      <c r="S423" s="16"/>
    </row>
    <row r="424">
      <c r="A424" s="12"/>
      <c r="B424" s="12"/>
      <c r="F424" s="12"/>
      <c r="G424" s="12"/>
      <c r="H424" s="27"/>
      <c r="I424" s="27"/>
      <c r="K424" s="16"/>
      <c r="L424" s="16"/>
      <c r="P424" s="16"/>
      <c r="Q424" s="16"/>
      <c r="R424" s="16"/>
      <c r="S424" s="16"/>
    </row>
    <row r="425">
      <c r="A425" s="12"/>
      <c r="B425" s="12"/>
      <c r="F425" s="12"/>
      <c r="G425" s="12"/>
      <c r="H425" s="27"/>
      <c r="I425" s="27"/>
      <c r="K425" s="16"/>
      <c r="L425" s="16"/>
      <c r="P425" s="16"/>
      <c r="Q425" s="16"/>
      <c r="R425" s="16"/>
      <c r="S425" s="16"/>
    </row>
    <row r="426">
      <c r="A426" s="12"/>
      <c r="B426" s="12"/>
      <c r="F426" s="12"/>
      <c r="G426" s="12"/>
      <c r="H426" s="27"/>
      <c r="I426" s="27"/>
      <c r="K426" s="16"/>
      <c r="L426" s="16"/>
      <c r="P426" s="16"/>
      <c r="Q426" s="16"/>
      <c r="R426" s="16"/>
      <c r="S426" s="16"/>
    </row>
    <row r="427">
      <c r="A427" s="12"/>
      <c r="B427" s="12"/>
      <c r="F427" s="12"/>
      <c r="G427" s="12"/>
      <c r="H427" s="27"/>
      <c r="I427" s="27"/>
      <c r="K427" s="16"/>
      <c r="L427" s="16"/>
      <c r="P427" s="16"/>
      <c r="Q427" s="16"/>
      <c r="R427" s="16"/>
      <c r="S427" s="16"/>
    </row>
    <row r="428">
      <c r="A428" s="12"/>
      <c r="B428" s="12"/>
      <c r="F428" s="12"/>
      <c r="G428" s="12"/>
      <c r="H428" s="27"/>
      <c r="I428" s="27"/>
      <c r="K428" s="16"/>
      <c r="L428" s="16"/>
      <c r="P428" s="16"/>
      <c r="Q428" s="16"/>
      <c r="R428" s="16"/>
      <c r="S428" s="16"/>
    </row>
    <row r="429">
      <c r="A429" s="12"/>
      <c r="B429" s="12"/>
      <c r="F429" s="12"/>
      <c r="G429" s="12"/>
      <c r="H429" s="27"/>
      <c r="I429" s="27"/>
      <c r="K429" s="16"/>
      <c r="L429" s="16"/>
      <c r="P429" s="16"/>
      <c r="Q429" s="16"/>
      <c r="R429" s="16"/>
      <c r="S429" s="16"/>
    </row>
    <row r="430">
      <c r="A430" s="12"/>
      <c r="B430" s="12"/>
      <c r="F430" s="12"/>
      <c r="G430" s="12"/>
      <c r="H430" s="27"/>
      <c r="I430" s="27"/>
      <c r="K430" s="16"/>
      <c r="L430" s="16"/>
      <c r="P430" s="16"/>
      <c r="Q430" s="16"/>
      <c r="R430" s="16"/>
      <c r="S430" s="16"/>
    </row>
    <row r="431">
      <c r="A431" s="12"/>
      <c r="B431" s="12"/>
      <c r="F431" s="12"/>
      <c r="G431" s="12"/>
      <c r="H431" s="27"/>
      <c r="I431" s="27"/>
      <c r="K431" s="16"/>
      <c r="L431" s="16"/>
      <c r="P431" s="16"/>
      <c r="Q431" s="16"/>
      <c r="R431" s="16"/>
      <c r="S431" s="16"/>
    </row>
    <row r="432">
      <c r="A432" s="12"/>
      <c r="B432" s="12"/>
      <c r="F432" s="12"/>
      <c r="G432" s="12"/>
      <c r="H432" s="27"/>
      <c r="I432" s="27"/>
      <c r="K432" s="16"/>
      <c r="L432" s="16"/>
      <c r="P432" s="16"/>
      <c r="Q432" s="16"/>
      <c r="R432" s="16"/>
      <c r="S432" s="16"/>
    </row>
    <row r="433">
      <c r="A433" s="12"/>
      <c r="B433" s="12"/>
      <c r="F433" s="12"/>
      <c r="G433" s="12"/>
      <c r="H433" s="27"/>
      <c r="I433" s="27"/>
      <c r="K433" s="16"/>
      <c r="L433" s="16"/>
      <c r="P433" s="16"/>
      <c r="Q433" s="16"/>
      <c r="R433" s="16"/>
      <c r="S433" s="16"/>
    </row>
    <row r="434">
      <c r="A434" s="12"/>
      <c r="B434" s="12"/>
      <c r="F434" s="12"/>
      <c r="G434" s="12"/>
      <c r="H434" s="27"/>
      <c r="I434" s="27"/>
      <c r="K434" s="16"/>
      <c r="L434" s="16"/>
      <c r="P434" s="16"/>
      <c r="Q434" s="16"/>
      <c r="R434" s="16"/>
      <c r="S434" s="16"/>
    </row>
    <row r="435">
      <c r="A435" s="12"/>
      <c r="B435" s="12"/>
      <c r="F435" s="12"/>
      <c r="G435" s="12"/>
      <c r="H435" s="27"/>
      <c r="I435" s="27"/>
      <c r="K435" s="16"/>
      <c r="L435" s="16"/>
      <c r="P435" s="16"/>
      <c r="Q435" s="16"/>
      <c r="R435" s="16"/>
      <c r="S435" s="16"/>
    </row>
    <row r="436">
      <c r="A436" s="12"/>
      <c r="B436" s="12"/>
      <c r="F436" s="12"/>
      <c r="G436" s="12"/>
      <c r="H436" s="27"/>
      <c r="I436" s="27"/>
      <c r="K436" s="16"/>
      <c r="L436" s="16"/>
      <c r="P436" s="16"/>
      <c r="Q436" s="16"/>
      <c r="R436" s="16"/>
      <c r="S436" s="16"/>
    </row>
    <row r="437">
      <c r="A437" s="12"/>
      <c r="B437" s="12"/>
      <c r="F437" s="12"/>
      <c r="G437" s="12"/>
      <c r="H437" s="27"/>
      <c r="I437" s="27"/>
      <c r="K437" s="16"/>
      <c r="L437" s="16"/>
      <c r="P437" s="16"/>
      <c r="Q437" s="16"/>
      <c r="R437" s="16"/>
      <c r="S437" s="16"/>
    </row>
    <row r="438">
      <c r="A438" s="12"/>
      <c r="B438" s="12"/>
      <c r="F438" s="12"/>
      <c r="G438" s="12"/>
      <c r="H438" s="27"/>
      <c r="I438" s="27"/>
      <c r="K438" s="16"/>
      <c r="L438" s="16"/>
      <c r="P438" s="16"/>
      <c r="Q438" s="16"/>
      <c r="R438" s="16"/>
      <c r="S438" s="16"/>
    </row>
    <row r="439">
      <c r="A439" s="12"/>
      <c r="B439" s="12"/>
      <c r="F439" s="12"/>
      <c r="G439" s="12"/>
      <c r="H439" s="27"/>
      <c r="I439" s="27"/>
      <c r="K439" s="16"/>
      <c r="L439" s="16"/>
      <c r="P439" s="16"/>
      <c r="Q439" s="16"/>
      <c r="R439" s="16"/>
      <c r="S439" s="16"/>
    </row>
    <row r="440">
      <c r="A440" s="12"/>
      <c r="B440" s="12"/>
      <c r="F440" s="12"/>
      <c r="G440" s="12"/>
      <c r="H440" s="27"/>
      <c r="I440" s="27"/>
      <c r="K440" s="16"/>
      <c r="L440" s="16"/>
      <c r="P440" s="16"/>
      <c r="Q440" s="16"/>
      <c r="R440" s="16"/>
      <c r="S440" s="16"/>
    </row>
    <row r="441">
      <c r="A441" s="12"/>
      <c r="B441" s="12"/>
      <c r="F441" s="12"/>
      <c r="G441" s="12"/>
      <c r="H441" s="27"/>
      <c r="I441" s="27"/>
      <c r="K441" s="16"/>
      <c r="L441" s="16"/>
      <c r="P441" s="16"/>
      <c r="Q441" s="16"/>
      <c r="R441" s="16"/>
      <c r="S441" s="16"/>
    </row>
    <row r="442">
      <c r="A442" s="12"/>
      <c r="B442" s="12"/>
      <c r="F442" s="12"/>
      <c r="G442" s="12"/>
      <c r="H442" s="27"/>
      <c r="I442" s="27"/>
      <c r="K442" s="16"/>
      <c r="L442" s="16"/>
      <c r="P442" s="16"/>
      <c r="Q442" s="16"/>
      <c r="R442" s="16"/>
      <c r="S442" s="16"/>
    </row>
    <row r="443">
      <c r="A443" s="12"/>
      <c r="B443" s="12"/>
      <c r="F443" s="12"/>
      <c r="G443" s="12"/>
      <c r="H443" s="27"/>
      <c r="I443" s="27"/>
      <c r="K443" s="16"/>
      <c r="L443" s="16"/>
      <c r="P443" s="16"/>
      <c r="Q443" s="16"/>
      <c r="R443" s="16"/>
      <c r="S443" s="16"/>
    </row>
    <row r="444">
      <c r="A444" s="12"/>
      <c r="B444" s="12"/>
      <c r="F444" s="12"/>
      <c r="G444" s="12"/>
      <c r="H444" s="27"/>
      <c r="I444" s="27"/>
      <c r="K444" s="16"/>
      <c r="L444" s="16"/>
      <c r="P444" s="16"/>
      <c r="Q444" s="16"/>
      <c r="R444" s="16"/>
      <c r="S444" s="16"/>
    </row>
    <row r="445">
      <c r="A445" s="12"/>
      <c r="B445" s="12"/>
      <c r="F445" s="12"/>
      <c r="G445" s="12"/>
      <c r="H445" s="27"/>
      <c r="I445" s="27"/>
      <c r="K445" s="16"/>
      <c r="L445" s="16"/>
      <c r="P445" s="16"/>
      <c r="Q445" s="16"/>
      <c r="R445" s="16"/>
      <c r="S445" s="16"/>
    </row>
    <row r="446">
      <c r="A446" s="12"/>
      <c r="B446" s="12"/>
      <c r="F446" s="12"/>
      <c r="G446" s="12"/>
      <c r="H446" s="27"/>
      <c r="I446" s="27"/>
      <c r="K446" s="16"/>
      <c r="L446" s="16"/>
      <c r="P446" s="16"/>
      <c r="Q446" s="16"/>
      <c r="R446" s="16"/>
      <c r="S446" s="16"/>
    </row>
    <row r="447">
      <c r="A447" s="12"/>
      <c r="B447" s="12"/>
      <c r="F447" s="12"/>
      <c r="G447" s="12"/>
      <c r="H447" s="27"/>
      <c r="I447" s="27"/>
      <c r="K447" s="16"/>
      <c r="L447" s="16"/>
      <c r="P447" s="16"/>
      <c r="Q447" s="16"/>
      <c r="R447" s="16"/>
      <c r="S447" s="16"/>
    </row>
    <row r="448">
      <c r="A448" s="12"/>
      <c r="B448" s="12"/>
      <c r="F448" s="12"/>
      <c r="G448" s="12"/>
      <c r="H448" s="27"/>
      <c r="I448" s="27"/>
      <c r="K448" s="16"/>
      <c r="L448" s="16"/>
      <c r="P448" s="16"/>
      <c r="Q448" s="16"/>
      <c r="R448" s="16"/>
      <c r="S448" s="16"/>
    </row>
    <row r="449">
      <c r="A449" s="12"/>
      <c r="B449" s="12"/>
      <c r="F449" s="12"/>
      <c r="G449" s="12"/>
      <c r="H449" s="27"/>
      <c r="I449" s="27"/>
      <c r="K449" s="16"/>
      <c r="L449" s="16"/>
      <c r="P449" s="16"/>
      <c r="Q449" s="16"/>
      <c r="R449" s="16"/>
      <c r="S449" s="16"/>
    </row>
    <row r="450">
      <c r="A450" s="12"/>
      <c r="B450" s="12"/>
      <c r="F450" s="12"/>
      <c r="G450" s="12"/>
      <c r="H450" s="27"/>
      <c r="I450" s="27"/>
      <c r="K450" s="16"/>
      <c r="L450" s="16"/>
      <c r="P450" s="16"/>
      <c r="Q450" s="16"/>
      <c r="R450" s="16"/>
      <c r="S450" s="16"/>
    </row>
    <row r="451">
      <c r="A451" s="12"/>
      <c r="B451" s="12"/>
      <c r="F451" s="12"/>
      <c r="G451" s="12"/>
      <c r="H451" s="27"/>
      <c r="I451" s="27"/>
      <c r="K451" s="16"/>
      <c r="L451" s="16"/>
      <c r="P451" s="16"/>
      <c r="Q451" s="16"/>
      <c r="R451" s="16"/>
      <c r="S451" s="16"/>
    </row>
    <row r="452">
      <c r="A452" s="12"/>
      <c r="B452" s="12"/>
      <c r="F452" s="12"/>
      <c r="G452" s="12"/>
      <c r="H452" s="27"/>
      <c r="I452" s="27"/>
      <c r="K452" s="16"/>
      <c r="L452" s="16"/>
      <c r="P452" s="16"/>
      <c r="Q452" s="16"/>
      <c r="R452" s="16"/>
      <c r="S452" s="16"/>
    </row>
    <row r="453">
      <c r="A453" s="12"/>
      <c r="B453" s="12"/>
      <c r="F453" s="12"/>
      <c r="G453" s="12"/>
      <c r="H453" s="27"/>
      <c r="I453" s="27"/>
      <c r="K453" s="16"/>
      <c r="L453" s="16"/>
      <c r="P453" s="16"/>
      <c r="Q453" s="16"/>
      <c r="R453" s="16"/>
      <c r="S453" s="16"/>
    </row>
    <row r="454">
      <c r="A454" s="12"/>
      <c r="B454" s="12"/>
      <c r="F454" s="12"/>
      <c r="G454" s="12"/>
      <c r="H454" s="27"/>
      <c r="I454" s="27"/>
      <c r="K454" s="16"/>
      <c r="L454" s="16"/>
      <c r="P454" s="16"/>
      <c r="Q454" s="16"/>
      <c r="R454" s="16"/>
      <c r="S454" s="16"/>
    </row>
    <row r="455">
      <c r="A455" s="12"/>
      <c r="B455" s="12"/>
      <c r="F455" s="12"/>
      <c r="G455" s="12"/>
      <c r="H455" s="27"/>
      <c r="I455" s="27"/>
      <c r="K455" s="16"/>
      <c r="L455" s="16"/>
      <c r="P455" s="16"/>
      <c r="Q455" s="16"/>
      <c r="R455" s="16"/>
      <c r="S455" s="16"/>
    </row>
    <row r="456">
      <c r="A456" s="12"/>
      <c r="B456" s="12"/>
      <c r="F456" s="12"/>
      <c r="G456" s="12"/>
      <c r="H456" s="27"/>
      <c r="I456" s="27"/>
      <c r="K456" s="16"/>
      <c r="L456" s="16"/>
      <c r="P456" s="16"/>
      <c r="Q456" s="16"/>
      <c r="R456" s="16"/>
      <c r="S456" s="16"/>
    </row>
    <row r="457">
      <c r="A457" s="12"/>
      <c r="B457" s="12"/>
      <c r="F457" s="12"/>
      <c r="G457" s="12"/>
      <c r="H457" s="27"/>
      <c r="I457" s="27"/>
      <c r="K457" s="16"/>
      <c r="L457" s="16"/>
      <c r="P457" s="16"/>
      <c r="Q457" s="16"/>
      <c r="R457" s="16"/>
      <c r="S457" s="16"/>
    </row>
    <row r="458">
      <c r="A458" s="12"/>
      <c r="B458" s="12"/>
      <c r="F458" s="12"/>
      <c r="G458" s="12"/>
      <c r="H458" s="27"/>
      <c r="I458" s="27"/>
      <c r="K458" s="16"/>
      <c r="L458" s="16"/>
      <c r="P458" s="16"/>
      <c r="Q458" s="16"/>
      <c r="R458" s="16"/>
      <c r="S458" s="16"/>
    </row>
    <row r="459">
      <c r="A459" s="12"/>
      <c r="B459" s="12"/>
      <c r="F459" s="12"/>
      <c r="G459" s="12"/>
      <c r="H459" s="27"/>
      <c r="I459" s="27"/>
      <c r="K459" s="16"/>
      <c r="L459" s="16"/>
      <c r="P459" s="16"/>
      <c r="Q459" s="16"/>
      <c r="R459" s="16"/>
      <c r="S459" s="16"/>
    </row>
    <row r="460">
      <c r="A460" s="12"/>
      <c r="B460" s="12"/>
      <c r="F460" s="12"/>
      <c r="G460" s="12"/>
      <c r="H460" s="27"/>
      <c r="I460" s="27"/>
      <c r="K460" s="16"/>
      <c r="L460" s="16"/>
      <c r="P460" s="16"/>
      <c r="Q460" s="16"/>
      <c r="R460" s="16"/>
      <c r="S460" s="16"/>
    </row>
    <row r="461">
      <c r="A461" s="12"/>
      <c r="B461" s="12"/>
      <c r="F461" s="12"/>
      <c r="G461" s="12"/>
      <c r="H461" s="27"/>
      <c r="I461" s="27"/>
      <c r="K461" s="16"/>
      <c r="L461" s="16"/>
      <c r="P461" s="16"/>
      <c r="Q461" s="16"/>
      <c r="R461" s="16"/>
      <c r="S461" s="16"/>
    </row>
    <row r="462">
      <c r="A462" s="12"/>
      <c r="B462" s="12"/>
      <c r="F462" s="12"/>
      <c r="G462" s="12"/>
      <c r="H462" s="27"/>
      <c r="I462" s="27"/>
      <c r="K462" s="16"/>
      <c r="L462" s="16"/>
      <c r="P462" s="16"/>
      <c r="Q462" s="16"/>
      <c r="R462" s="16"/>
      <c r="S462" s="16"/>
    </row>
    <row r="463">
      <c r="A463" s="12"/>
      <c r="B463" s="12"/>
      <c r="F463" s="12"/>
      <c r="G463" s="12"/>
      <c r="H463" s="27"/>
      <c r="I463" s="27"/>
      <c r="K463" s="16"/>
      <c r="L463" s="16"/>
      <c r="P463" s="16"/>
      <c r="Q463" s="16"/>
      <c r="R463" s="16"/>
      <c r="S463" s="16"/>
    </row>
    <row r="464">
      <c r="A464" s="12"/>
      <c r="B464" s="12"/>
      <c r="F464" s="12"/>
      <c r="G464" s="12"/>
      <c r="H464" s="27"/>
      <c r="I464" s="27"/>
      <c r="K464" s="16"/>
      <c r="L464" s="16"/>
      <c r="P464" s="16"/>
      <c r="Q464" s="16"/>
      <c r="R464" s="16"/>
      <c r="S464" s="16"/>
    </row>
    <row r="465">
      <c r="A465" s="12"/>
      <c r="B465" s="12"/>
      <c r="F465" s="12"/>
      <c r="G465" s="12"/>
      <c r="H465" s="27"/>
      <c r="I465" s="27"/>
      <c r="K465" s="16"/>
      <c r="L465" s="16"/>
      <c r="P465" s="16"/>
      <c r="Q465" s="16"/>
      <c r="R465" s="16"/>
      <c r="S465" s="16"/>
    </row>
    <row r="466">
      <c r="A466" s="12"/>
      <c r="B466" s="12"/>
      <c r="F466" s="12"/>
      <c r="G466" s="12"/>
      <c r="H466" s="27"/>
      <c r="I466" s="27"/>
      <c r="K466" s="16"/>
      <c r="L466" s="16"/>
      <c r="P466" s="16"/>
      <c r="Q466" s="16"/>
      <c r="R466" s="16"/>
      <c r="S466" s="16"/>
    </row>
    <row r="467">
      <c r="A467" s="12"/>
      <c r="B467" s="12"/>
      <c r="F467" s="12"/>
      <c r="G467" s="12"/>
      <c r="H467" s="27"/>
      <c r="I467" s="27"/>
      <c r="K467" s="16"/>
      <c r="L467" s="16"/>
      <c r="P467" s="16"/>
      <c r="Q467" s="16"/>
      <c r="R467" s="16"/>
      <c r="S467" s="16"/>
    </row>
    <row r="468">
      <c r="A468" s="12"/>
      <c r="B468" s="12"/>
      <c r="F468" s="12"/>
      <c r="G468" s="12"/>
      <c r="H468" s="27"/>
      <c r="I468" s="27"/>
      <c r="K468" s="16"/>
      <c r="L468" s="16"/>
      <c r="P468" s="16"/>
      <c r="Q468" s="16"/>
      <c r="R468" s="16"/>
      <c r="S468" s="16"/>
    </row>
    <row r="469">
      <c r="A469" s="12"/>
      <c r="B469" s="12"/>
      <c r="F469" s="12"/>
      <c r="G469" s="12"/>
      <c r="H469" s="27"/>
      <c r="I469" s="27"/>
      <c r="K469" s="16"/>
      <c r="L469" s="16"/>
      <c r="P469" s="16"/>
      <c r="Q469" s="16"/>
      <c r="R469" s="16"/>
      <c r="S469" s="16"/>
    </row>
    <row r="470">
      <c r="A470" s="12"/>
      <c r="B470" s="12"/>
      <c r="F470" s="12"/>
      <c r="G470" s="12"/>
      <c r="H470" s="27"/>
      <c r="I470" s="27"/>
      <c r="K470" s="16"/>
      <c r="L470" s="16"/>
      <c r="P470" s="16"/>
      <c r="Q470" s="16"/>
      <c r="R470" s="16"/>
      <c r="S470" s="16"/>
    </row>
    <row r="471">
      <c r="A471" s="12"/>
      <c r="B471" s="12"/>
      <c r="F471" s="12"/>
      <c r="G471" s="12"/>
      <c r="H471" s="27"/>
      <c r="I471" s="27"/>
      <c r="K471" s="16"/>
      <c r="L471" s="16"/>
      <c r="P471" s="16"/>
      <c r="Q471" s="16"/>
      <c r="R471" s="16"/>
      <c r="S471" s="16"/>
    </row>
    <row r="472">
      <c r="A472" s="12"/>
      <c r="B472" s="12"/>
      <c r="F472" s="12"/>
      <c r="G472" s="12"/>
      <c r="H472" s="27"/>
      <c r="I472" s="27"/>
      <c r="K472" s="16"/>
      <c r="L472" s="16"/>
      <c r="P472" s="16"/>
      <c r="Q472" s="16"/>
      <c r="R472" s="16"/>
      <c r="S472" s="16"/>
    </row>
    <row r="473">
      <c r="A473" s="12"/>
      <c r="B473" s="12"/>
      <c r="F473" s="12"/>
      <c r="G473" s="12"/>
      <c r="H473" s="27"/>
      <c r="I473" s="27"/>
      <c r="K473" s="16"/>
      <c r="L473" s="16"/>
      <c r="P473" s="16"/>
      <c r="Q473" s="16"/>
      <c r="R473" s="16"/>
      <c r="S473" s="16"/>
    </row>
    <row r="474">
      <c r="A474" s="12"/>
      <c r="B474" s="12"/>
      <c r="F474" s="12"/>
      <c r="G474" s="12"/>
      <c r="H474" s="27"/>
      <c r="I474" s="27"/>
      <c r="K474" s="16"/>
      <c r="L474" s="16"/>
      <c r="P474" s="16"/>
      <c r="Q474" s="16"/>
      <c r="R474" s="16"/>
      <c r="S474" s="16"/>
    </row>
    <row r="475">
      <c r="A475" s="12"/>
      <c r="B475" s="12"/>
      <c r="F475" s="12"/>
      <c r="G475" s="12"/>
      <c r="H475" s="27"/>
      <c r="I475" s="27"/>
      <c r="K475" s="16"/>
      <c r="L475" s="16"/>
      <c r="P475" s="16"/>
      <c r="Q475" s="16"/>
      <c r="R475" s="16"/>
      <c r="S475" s="16"/>
    </row>
    <row r="476">
      <c r="A476" s="12"/>
      <c r="B476" s="12"/>
      <c r="F476" s="12"/>
      <c r="G476" s="12"/>
      <c r="H476" s="27"/>
      <c r="I476" s="27"/>
      <c r="K476" s="16"/>
      <c r="L476" s="16"/>
      <c r="P476" s="16"/>
      <c r="Q476" s="16"/>
      <c r="R476" s="16"/>
      <c r="S476" s="16"/>
    </row>
    <row r="477">
      <c r="A477" s="12"/>
      <c r="B477" s="12"/>
      <c r="F477" s="12"/>
      <c r="G477" s="12"/>
      <c r="H477" s="27"/>
      <c r="I477" s="27"/>
      <c r="K477" s="16"/>
      <c r="L477" s="16"/>
      <c r="P477" s="16"/>
      <c r="Q477" s="16"/>
      <c r="R477" s="16"/>
      <c r="S477" s="16"/>
    </row>
    <row r="478">
      <c r="A478" s="12"/>
      <c r="B478" s="12"/>
      <c r="F478" s="12"/>
      <c r="G478" s="12"/>
      <c r="H478" s="27"/>
      <c r="I478" s="27"/>
      <c r="K478" s="16"/>
      <c r="L478" s="16"/>
      <c r="P478" s="16"/>
      <c r="Q478" s="16"/>
      <c r="R478" s="16"/>
      <c r="S478" s="16"/>
    </row>
    <row r="479">
      <c r="A479" s="12"/>
      <c r="B479" s="12"/>
      <c r="F479" s="12"/>
      <c r="G479" s="12"/>
      <c r="H479" s="27"/>
      <c r="I479" s="27"/>
      <c r="K479" s="16"/>
      <c r="L479" s="16"/>
      <c r="P479" s="16"/>
      <c r="Q479" s="16"/>
      <c r="R479" s="16"/>
      <c r="S479" s="16"/>
    </row>
    <row r="480">
      <c r="A480" s="12"/>
      <c r="B480" s="12"/>
      <c r="F480" s="12"/>
      <c r="G480" s="12"/>
      <c r="H480" s="27"/>
      <c r="I480" s="27"/>
      <c r="K480" s="16"/>
      <c r="L480" s="16"/>
      <c r="P480" s="16"/>
      <c r="Q480" s="16"/>
      <c r="R480" s="16"/>
      <c r="S480" s="16"/>
    </row>
    <row r="481">
      <c r="A481" s="12"/>
      <c r="B481" s="12"/>
      <c r="F481" s="12"/>
      <c r="G481" s="12"/>
      <c r="H481" s="27"/>
      <c r="I481" s="27"/>
      <c r="K481" s="16"/>
      <c r="L481" s="16"/>
      <c r="P481" s="16"/>
      <c r="Q481" s="16"/>
      <c r="R481" s="16"/>
      <c r="S481" s="16"/>
    </row>
    <row r="482">
      <c r="A482" s="12"/>
      <c r="B482" s="12"/>
      <c r="F482" s="12"/>
      <c r="G482" s="12"/>
      <c r="H482" s="27"/>
      <c r="I482" s="27"/>
      <c r="K482" s="16"/>
      <c r="L482" s="16"/>
      <c r="P482" s="16"/>
      <c r="Q482" s="16"/>
      <c r="R482" s="16"/>
      <c r="S482" s="16"/>
    </row>
    <row r="483">
      <c r="A483" s="12"/>
      <c r="B483" s="12"/>
      <c r="F483" s="12"/>
      <c r="G483" s="12"/>
      <c r="H483" s="27"/>
      <c r="I483" s="27"/>
      <c r="K483" s="16"/>
      <c r="L483" s="16"/>
      <c r="P483" s="16"/>
      <c r="Q483" s="16"/>
      <c r="R483" s="16"/>
      <c r="S483" s="16"/>
    </row>
    <row r="484">
      <c r="A484" s="12"/>
      <c r="B484" s="12"/>
      <c r="F484" s="12"/>
      <c r="G484" s="12"/>
      <c r="H484" s="27"/>
      <c r="I484" s="27"/>
      <c r="K484" s="16"/>
      <c r="L484" s="16"/>
      <c r="P484" s="16"/>
      <c r="Q484" s="16"/>
      <c r="R484" s="16"/>
      <c r="S484" s="16"/>
    </row>
    <row r="485">
      <c r="A485" s="12"/>
      <c r="B485" s="12"/>
      <c r="F485" s="12"/>
      <c r="G485" s="12"/>
      <c r="H485" s="27"/>
      <c r="I485" s="27"/>
      <c r="K485" s="16"/>
      <c r="L485" s="16"/>
      <c r="P485" s="16"/>
      <c r="Q485" s="16"/>
      <c r="R485" s="16"/>
      <c r="S485" s="16"/>
    </row>
    <row r="486">
      <c r="A486" s="12"/>
      <c r="B486" s="12"/>
      <c r="F486" s="12"/>
      <c r="G486" s="12"/>
      <c r="H486" s="27"/>
      <c r="I486" s="27"/>
      <c r="K486" s="16"/>
      <c r="L486" s="16"/>
      <c r="P486" s="16"/>
      <c r="Q486" s="16"/>
      <c r="R486" s="16"/>
      <c r="S486" s="16"/>
    </row>
    <row r="487">
      <c r="A487" s="12"/>
      <c r="B487" s="12"/>
      <c r="F487" s="12"/>
      <c r="G487" s="12"/>
      <c r="H487" s="27"/>
      <c r="I487" s="27"/>
      <c r="K487" s="16"/>
      <c r="L487" s="16"/>
      <c r="P487" s="16"/>
      <c r="Q487" s="16"/>
      <c r="R487" s="16"/>
      <c r="S487" s="16"/>
    </row>
    <row r="488">
      <c r="A488" s="12"/>
      <c r="B488" s="12"/>
      <c r="F488" s="12"/>
      <c r="G488" s="12"/>
      <c r="H488" s="27"/>
      <c r="I488" s="27"/>
      <c r="K488" s="16"/>
      <c r="L488" s="16"/>
      <c r="P488" s="16"/>
      <c r="Q488" s="16"/>
      <c r="R488" s="16"/>
      <c r="S488" s="16"/>
    </row>
    <row r="489">
      <c r="A489" s="12"/>
      <c r="B489" s="12"/>
      <c r="F489" s="12"/>
      <c r="G489" s="12"/>
      <c r="H489" s="27"/>
      <c r="I489" s="27"/>
      <c r="K489" s="16"/>
      <c r="L489" s="16"/>
      <c r="P489" s="16"/>
      <c r="Q489" s="16"/>
      <c r="R489" s="16"/>
      <c r="S489" s="16"/>
    </row>
    <row r="490">
      <c r="A490" s="12"/>
      <c r="B490" s="12"/>
      <c r="F490" s="12"/>
      <c r="G490" s="12"/>
      <c r="H490" s="27"/>
      <c r="I490" s="27"/>
      <c r="K490" s="16"/>
      <c r="L490" s="16"/>
      <c r="P490" s="16"/>
      <c r="Q490" s="16"/>
      <c r="R490" s="16"/>
      <c r="S490" s="16"/>
    </row>
    <row r="491">
      <c r="A491" s="12"/>
      <c r="B491" s="12"/>
      <c r="F491" s="12"/>
      <c r="G491" s="12"/>
      <c r="H491" s="27"/>
      <c r="I491" s="27"/>
      <c r="K491" s="16"/>
      <c r="L491" s="16"/>
      <c r="P491" s="16"/>
      <c r="Q491" s="16"/>
      <c r="R491" s="16"/>
      <c r="S491" s="16"/>
    </row>
    <row r="492">
      <c r="A492" s="12"/>
      <c r="B492" s="12"/>
      <c r="F492" s="12"/>
      <c r="G492" s="12"/>
      <c r="H492" s="27"/>
      <c r="I492" s="27"/>
      <c r="K492" s="16"/>
      <c r="L492" s="16"/>
      <c r="P492" s="16"/>
      <c r="Q492" s="16"/>
      <c r="R492" s="16"/>
      <c r="S492" s="16"/>
    </row>
    <row r="493">
      <c r="A493" s="12"/>
      <c r="B493" s="12"/>
      <c r="F493" s="12"/>
      <c r="G493" s="12"/>
      <c r="H493" s="27"/>
      <c r="I493" s="27"/>
      <c r="K493" s="16"/>
      <c r="L493" s="16"/>
      <c r="P493" s="16"/>
      <c r="Q493" s="16"/>
      <c r="R493" s="16"/>
      <c r="S493" s="16"/>
    </row>
    <row r="494">
      <c r="A494" s="12"/>
      <c r="B494" s="12"/>
      <c r="F494" s="12"/>
      <c r="G494" s="12"/>
      <c r="H494" s="27"/>
      <c r="I494" s="27"/>
      <c r="K494" s="16"/>
      <c r="L494" s="16"/>
      <c r="P494" s="16"/>
      <c r="Q494" s="16"/>
      <c r="R494" s="16"/>
      <c r="S494" s="16"/>
    </row>
    <row r="495">
      <c r="A495" s="12"/>
      <c r="B495" s="12"/>
      <c r="F495" s="12"/>
      <c r="G495" s="12"/>
      <c r="H495" s="27"/>
      <c r="I495" s="27"/>
      <c r="K495" s="16"/>
      <c r="L495" s="16"/>
      <c r="P495" s="16"/>
      <c r="Q495" s="16"/>
      <c r="R495" s="16"/>
      <c r="S495" s="16"/>
    </row>
    <row r="496">
      <c r="A496" s="12"/>
      <c r="B496" s="12"/>
      <c r="F496" s="12"/>
      <c r="G496" s="12"/>
      <c r="H496" s="27"/>
      <c r="I496" s="27"/>
      <c r="K496" s="16"/>
      <c r="L496" s="16"/>
      <c r="P496" s="16"/>
      <c r="Q496" s="16"/>
      <c r="R496" s="16"/>
      <c r="S496" s="16"/>
    </row>
    <row r="497">
      <c r="A497" s="12"/>
      <c r="B497" s="12"/>
      <c r="F497" s="12"/>
      <c r="G497" s="12"/>
      <c r="H497" s="27"/>
      <c r="I497" s="27"/>
      <c r="K497" s="16"/>
      <c r="L497" s="16"/>
      <c r="P497" s="16"/>
      <c r="Q497" s="16"/>
      <c r="R497" s="16"/>
      <c r="S497" s="16"/>
    </row>
    <row r="498">
      <c r="A498" s="12"/>
      <c r="B498" s="12"/>
      <c r="F498" s="12"/>
      <c r="G498" s="12"/>
      <c r="H498" s="27"/>
      <c r="I498" s="27"/>
      <c r="K498" s="16"/>
      <c r="L498" s="16"/>
      <c r="P498" s="16"/>
      <c r="Q498" s="16"/>
      <c r="R498" s="16"/>
      <c r="S498" s="16"/>
    </row>
    <row r="499">
      <c r="A499" s="12"/>
      <c r="B499" s="12"/>
      <c r="F499" s="12"/>
      <c r="G499" s="12"/>
      <c r="H499" s="27"/>
      <c r="I499" s="27"/>
      <c r="K499" s="16"/>
      <c r="L499" s="16"/>
      <c r="P499" s="16"/>
      <c r="Q499" s="16"/>
      <c r="R499" s="16"/>
      <c r="S499" s="16"/>
    </row>
    <row r="500">
      <c r="A500" s="12"/>
      <c r="B500" s="12"/>
      <c r="F500" s="12"/>
      <c r="G500" s="12"/>
      <c r="H500" s="27"/>
      <c r="I500" s="27"/>
      <c r="K500" s="16"/>
      <c r="L500" s="16"/>
      <c r="P500" s="16"/>
      <c r="Q500" s="16"/>
      <c r="R500" s="16"/>
      <c r="S500" s="16"/>
    </row>
    <row r="501">
      <c r="A501" s="12"/>
      <c r="B501" s="12"/>
      <c r="F501" s="12"/>
      <c r="G501" s="12"/>
      <c r="H501" s="27"/>
      <c r="I501" s="27"/>
      <c r="K501" s="16"/>
      <c r="L501" s="16"/>
      <c r="P501" s="16"/>
      <c r="Q501" s="16"/>
      <c r="R501" s="16"/>
      <c r="S501" s="16"/>
    </row>
    <row r="502">
      <c r="A502" s="12"/>
      <c r="B502" s="12"/>
      <c r="F502" s="12"/>
      <c r="G502" s="12"/>
      <c r="H502" s="27"/>
      <c r="I502" s="27"/>
      <c r="K502" s="16"/>
      <c r="L502" s="16"/>
      <c r="P502" s="16"/>
      <c r="Q502" s="16"/>
      <c r="R502" s="16"/>
      <c r="S502" s="16"/>
    </row>
    <row r="503">
      <c r="A503" s="12"/>
      <c r="B503" s="12"/>
      <c r="F503" s="12"/>
      <c r="G503" s="12"/>
      <c r="H503" s="27"/>
      <c r="I503" s="27"/>
      <c r="K503" s="16"/>
      <c r="L503" s="16"/>
      <c r="P503" s="16"/>
      <c r="Q503" s="16"/>
      <c r="R503" s="16"/>
      <c r="S503" s="16"/>
    </row>
    <row r="504">
      <c r="A504" s="12"/>
      <c r="B504" s="12"/>
      <c r="F504" s="12"/>
      <c r="G504" s="12"/>
      <c r="H504" s="27"/>
      <c r="I504" s="27"/>
      <c r="K504" s="16"/>
      <c r="L504" s="16"/>
      <c r="P504" s="16"/>
      <c r="Q504" s="16"/>
      <c r="R504" s="16"/>
      <c r="S504" s="16"/>
    </row>
    <row r="505">
      <c r="A505" s="12"/>
      <c r="B505" s="12"/>
      <c r="F505" s="12"/>
      <c r="G505" s="12"/>
      <c r="H505" s="27"/>
      <c r="I505" s="27"/>
      <c r="K505" s="16"/>
      <c r="L505" s="16"/>
      <c r="P505" s="16"/>
      <c r="Q505" s="16"/>
      <c r="R505" s="16"/>
      <c r="S505" s="16"/>
    </row>
    <row r="506">
      <c r="A506" s="12"/>
      <c r="B506" s="12"/>
      <c r="F506" s="12"/>
      <c r="G506" s="12"/>
      <c r="H506" s="27"/>
      <c r="I506" s="27"/>
      <c r="K506" s="16"/>
      <c r="L506" s="16"/>
      <c r="P506" s="16"/>
      <c r="Q506" s="16"/>
      <c r="R506" s="16"/>
      <c r="S506" s="16"/>
    </row>
    <row r="507">
      <c r="A507" s="12"/>
      <c r="B507" s="12"/>
      <c r="F507" s="12"/>
      <c r="G507" s="12"/>
      <c r="H507" s="27"/>
      <c r="I507" s="27"/>
      <c r="K507" s="16"/>
      <c r="L507" s="16"/>
      <c r="P507" s="16"/>
      <c r="Q507" s="16"/>
      <c r="R507" s="16"/>
      <c r="S507" s="16"/>
    </row>
    <row r="508">
      <c r="A508" s="12"/>
      <c r="B508" s="12"/>
      <c r="F508" s="12"/>
      <c r="G508" s="12"/>
      <c r="H508" s="27"/>
      <c r="I508" s="27"/>
      <c r="K508" s="16"/>
      <c r="L508" s="16"/>
      <c r="P508" s="16"/>
      <c r="Q508" s="16"/>
      <c r="R508" s="16"/>
      <c r="S508" s="16"/>
    </row>
    <row r="509">
      <c r="A509" s="12"/>
      <c r="B509" s="12"/>
      <c r="F509" s="12"/>
      <c r="G509" s="12"/>
      <c r="H509" s="27"/>
      <c r="I509" s="27"/>
      <c r="K509" s="16"/>
      <c r="L509" s="16"/>
      <c r="P509" s="16"/>
      <c r="Q509" s="16"/>
      <c r="R509" s="16"/>
      <c r="S509" s="16"/>
    </row>
    <row r="510">
      <c r="A510" s="12"/>
      <c r="B510" s="12"/>
      <c r="F510" s="12"/>
      <c r="G510" s="12"/>
      <c r="H510" s="27"/>
      <c r="I510" s="27"/>
      <c r="K510" s="16"/>
      <c r="L510" s="16"/>
      <c r="P510" s="16"/>
      <c r="Q510" s="16"/>
      <c r="R510" s="16"/>
      <c r="S510" s="16"/>
    </row>
    <row r="511">
      <c r="A511" s="12"/>
      <c r="B511" s="12"/>
      <c r="F511" s="12"/>
      <c r="G511" s="12"/>
      <c r="H511" s="27"/>
      <c r="I511" s="27"/>
      <c r="K511" s="16"/>
      <c r="L511" s="16"/>
      <c r="P511" s="16"/>
      <c r="Q511" s="16"/>
      <c r="R511" s="16"/>
      <c r="S511" s="16"/>
    </row>
    <row r="512">
      <c r="A512" s="12"/>
      <c r="B512" s="12"/>
      <c r="F512" s="12"/>
      <c r="G512" s="12"/>
      <c r="H512" s="27"/>
      <c r="I512" s="27"/>
      <c r="K512" s="16"/>
      <c r="L512" s="16"/>
      <c r="P512" s="16"/>
      <c r="Q512" s="16"/>
      <c r="R512" s="16"/>
      <c r="S512" s="16"/>
    </row>
    <row r="513">
      <c r="A513" s="12"/>
      <c r="B513" s="12"/>
      <c r="F513" s="12"/>
      <c r="G513" s="12"/>
      <c r="H513" s="27"/>
      <c r="I513" s="27"/>
      <c r="K513" s="16"/>
      <c r="L513" s="16"/>
      <c r="P513" s="16"/>
      <c r="Q513" s="16"/>
      <c r="R513" s="16"/>
      <c r="S513" s="16"/>
    </row>
    <row r="514">
      <c r="A514" s="12"/>
      <c r="B514" s="12"/>
      <c r="F514" s="12"/>
      <c r="G514" s="12"/>
      <c r="H514" s="27"/>
      <c r="I514" s="27"/>
      <c r="K514" s="16"/>
      <c r="L514" s="16"/>
      <c r="P514" s="16"/>
      <c r="Q514" s="16"/>
      <c r="R514" s="16"/>
      <c r="S514" s="16"/>
    </row>
    <row r="515">
      <c r="A515" s="12"/>
      <c r="B515" s="12"/>
      <c r="F515" s="12"/>
      <c r="G515" s="12"/>
      <c r="H515" s="27"/>
      <c r="I515" s="27"/>
      <c r="K515" s="16"/>
      <c r="L515" s="16"/>
      <c r="P515" s="16"/>
      <c r="Q515" s="16"/>
      <c r="R515" s="16"/>
      <c r="S515" s="16"/>
    </row>
    <row r="516">
      <c r="A516" s="12"/>
      <c r="B516" s="12"/>
      <c r="F516" s="12"/>
      <c r="G516" s="12"/>
      <c r="H516" s="27"/>
      <c r="I516" s="27"/>
      <c r="K516" s="16"/>
      <c r="L516" s="16"/>
      <c r="P516" s="16"/>
      <c r="Q516" s="16"/>
      <c r="R516" s="16"/>
      <c r="S516" s="16"/>
    </row>
    <row r="517">
      <c r="A517" s="12"/>
      <c r="B517" s="12"/>
      <c r="F517" s="12"/>
      <c r="G517" s="12"/>
      <c r="H517" s="27"/>
      <c r="I517" s="27"/>
      <c r="K517" s="16"/>
      <c r="L517" s="16"/>
      <c r="P517" s="16"/>
      <c r="Q517" s="16"/>
      <c r="R517" s="16"/>
      <c r="S517" s="16"/>
    </row>
    <row r="518">
      <c r="A518" s="12"/>
      <c r="B518" s="12"/>
      <c r="F518" s="12"/>
      <c r="G518" s="12"/>
      <c r="H518" s="27"/>
      <c r="I518" s="27"/>
      <c r="K518" s="16"/>
      <c r="L518" s="16"/>
      <c r="P518" s="16"/>
      <c r="Q518" s="16"/>
      <c r="R518" s="16"/>
      <c r="S518" s="16"/>
    </row>
    <row r="519">
      <c r="A519" s="12"/>
      <c r="B519" s="12"/>
      <c r="F519" s="12"/>
      <c r="G519" s="12"/>
      <c r="H519" s="27"/>
      <c r="I519" s="27"/>
      <c r="K519" s="16"/>
      <c r="L519" s="16"/>
      <c r="P519" s="16"/>
      <c r="Q519" s="16"/>
      <c r="R519" s="16"/>
      <c r="S519" s="16"/>
    </row>
    <row r="520">
      <c r="A520" s="12"/>
      <c r="B520" s="12"/>
      <c r="F520" s="12"/>
      <c r="G520" s="12"/>
      <c r="H520" s="27"/>
      <c r="I520" s="27"/>
      <c r="K520" s="16"/>
      <c r="L520" s="16"/>
      <c r="P520" s="16"/>
      <c r="Q520" s="16"/>
      <c r="R520" s="16"/>
      <c r="S520" s="16"/>
    </row>
    <row r="521">
      <c r="A521" s="12"/>
      <c r="B521" s="12"/>
      <c r="F521" s="12"/>
      <c r="G521" s="12"/>
      <c r="H521" s="27"/>
      <c r="I521" s="27"/>
      <c r="K521" s="16"/>
      <c r="L521" s="16"/>
      <c r="P521" s="16"/>
      <c r="Q521" s="16"/>
      <c r="R521" s="16"/>
      <c r="S521" s="16"/>
    </row>
    <row r="522">
      <c r="A522" s="12"/>
      <c r="B522" s="12"/>
      <c r="F522" s="12"/>
      <c r="G522" s="12"/>
      <c r="H522" s="27"/>
      <c r="I522" s="27"/>
      <c r="K522" s="16"/>
      <c r="L522" s="16"/>
      <c r="P522" s="16"/>
      <c r="Q522" s="16"/>
      <c r="R522" s="16"/>
      <c r="S522" s="16"/>
    </row>
    <row r="523">
      <c r="A523" s="12"/>
      <c r="B523" s="12"/>
      <c r="F523" s="12"/>
      <c r="G523" s="12"/>
      <c r="H523" s="27"/>
      <c r="I523" s="27"/>
      <c r="K523" s="16"/>
      <c r="L523" s="16"/>
      <c r="P523" s="16"/>
      <c r="Q523" s="16"/>
      <c r="R523" s="16"/>
      <c r="S523" s="16"/>
    </row>
    <row r="524">
      <c r="A524" s="12"/>
      <c r="B524" s="12"/>
      <c r="F524" s="12"/>
      <c r="G524" s="12"/>
      <c r="H524" s="27"/>
      <c r="I524" s="27"/>
      <c r="K524" s="16"/>
      <c r="L524" s="16"/>
      <c r="P524" s="16"/>
      <c r="Q524" s="16"/>
      <c r="R524" s="16"/>
      <c r="S524" s="16"/>
    </row>
    <row r="525">
      <c r="A525" s="12"/>
      <c r="B525" s="12"/>
      <c r="F525" s="12"/>
      <c r="G525" s="12"/>
      <c r="H525" s="27"/>
      <c r="I525" s="27"/>
      <c r="K525" s="16"/>
      <c r="L525" s="16"/>
      <c r="P525" s="16"/>
      <c r="Q525" s="16"/>
      <c r="R525" s="16"/>
      <c r="S525" s="16"/>
    </row>
    <row r="526">
      <c r="A526" s="12"/>
      <c r="B526" s="12"/>
      <c r="F526" s="12"/>
      <c r="G526" s="12"/>
      <c r="H526" s="27"/>
      <c r="I526" s="27"/>
      <c r="K526" s="16"/>
      <c r="L526" s="16"/>
      <c r="P526" s="16"/>
      <c r="Q526" s="16"/>
      <c r="R526" s="16"/>
      <c r="S526" s="16"/>
    </row>
    <row r="527">
      <c r="A527" s="12"/>
      <c r="B527" s="12"/>
      <c r="F527" s="12"/>
      <c r="G527" s="12"/>
      <c r="H527" s="27"/>
      <c r="I527" s="27"/>
      <c r="K527" s="16"/>
      <c r="L527" s="16"/>
      <c r="P527" s="16"/>
      <c r="Q527" s="16"/>
      <c r="R527" s="16"/>
      <c r="S527" s="16"/>
    </row>
    <row r="528">
      <c r="A528" s="12"/>
      <c r="B528" s="12"/>
      <c r="F528" s="12"/>
      <c r="G528" s="12"/>
      <c r="H528" s="27"/>
      <c r="I528" s="27"/>
      <c r="K528" s="16"/>
      <c r="L528" s="16"/>
      <c r="P528" s="16"/>
      <c r="Q528" s="16"/>
      <c r="R528" s="16"/>
      <c r="S528" s="16"/>
    </row>
    <row r="529">
      <c r="A529" s="12"/>
      <c r="B529" s="12"/>
      <c r="F529" s="12"/>
      <c r="G529" s="12"/>
      <c r="H529" s="27"/>
      <c r="I529" s="27"/>
      <c r="K529" s="16"/>
      <c r="L529" s="16"/>
      <c r="P529" s="16"/>
      <c r="Q529" s="16"/>
      <c r="R529" s="16"/>
      <c r="S529" s="16"/>
    </row>
    <row r="530">
      <c r="A530" s="12"/>
      <c r="B530" s="12"/>
      <c r="F530" s="12"/>
      <c r="G530" s="12"/>
      <c r="H530" s="27"/>
      <c r="I530" s="27"/>
      <c r="K530" s="16"/>
      <c r="L530" s="16"/>
      <c r="P530" s="16"/>
      <c r="Q530" s="16"/>
      <c r="R530" s="16"/>
      <c r="S530" s="16"/>
    </row>
    <row r="531">
      <c r="A531" s="12"/>
      <c r="B531" s="12"/>
      <c r="F531" s="12"/>
      <c r="G531" s="12"/>
      <c r="H531" s="27"/>
      <c r="I531" s="27"/>
      <c r="K531" s="16"/>
      <c r="L531" s="16"/>
      <c r="P531" s="16"/>
      <c r="Q531" s="16"/>
      <c r="R531" s="16"/>
      <c r="S531" s="16"/>
    </row>
    <row r="532">
      <c r="A532" s="12"/>
      <c r="B532" s="12"/>
      <c r="F532" s="12"/>
      <c r="G532" s="12"/>
      <c r="H532" s="27"/>
      <c r="I532" s="27"/>
      <c r="K532" s="16"/>
      <c r="L532" s="16"/>
      <c r="P532" s="16"/>
      <c r="Q532" s="16"/>
      <c r="R532" s="16"/>
      <c r="S532" s="16"/>
    </row>
    <row r="533">
      <c r="A533" s="12"/>
      <c r="B533" s="12"/>
      <c r="F533" s="12"/>
      <c r="G533" s="12"/>
      <c r="H533" s="27"/>
      <c r="I533" s="27"/>
      <c r="K533" s="16"/>
      <c r="L533" s="16"/>
      <c r="P533" s="16"/>
      <c r="Q533" s="16"/>
      <c r="R533" s="16"/>
      <c r="S533" s="16"/>
    </row>
    <row r="534">
      <c r="A534" s="12"/>
      <c r="B534" s="12"/>
      <c r="F534" s="12"/>
      <c r="G534" s="12"/>
      <c r="H534" s="27"/>
      <c r="I534" s="27"/>
      <c r="K534" s="16"/>
      <c r="L534" s="16"/>
      <c r="P534" s="16"/>
      <c r="Q534" s="16"/>
      <c r="R534" s="16"/>
      <c r="S534" s="16"/>
    </row>
    <row r="535">
      <c r="A535" s="12"/>
      <c r="B535" s="12"/>
      <c r="F535" s="12"/>
      <c r="G535" s="12"/>
      <c r="H535" s="27"/>
      <c r="I535" s="27"/>
      <c r="K535" s="16"/>
      <c r="L535" s="16"/>
      <c r="P535" s="16"/>
      <c r="Q535" s="16"/>
      <c r="R535" s="16"/>
      <c r="S535" s="16"/>
    </row>
    <row r="536">
      <c r="A536" s="12"/>
      <c r="B536" s="12"/>
      <c r="F536" s="12"/>
      <c r="G536" s="12"/>
      <c r="H536" s="27"/>
      <c r="I536" s="27"/>
      <c r="K536" s="16"/>
      <c r="L536" s="16"/>
      <c r="P536" s="16"/>
      <c r="Q536" s="16"/>
      <c r="R536" s="16"/>
      <c r="S536" s="16"/>
    </row>
    <row r="537">
      <c r="A537" s="12"/>
      <c r="B537" s="12"/>
      <c r="F537" s="12"/>
      <c r="G537" s="12"/>
      <c r="H537" s="27"/>
      <c r="I537" s="27"/>
      <c r="K537" s="16"/>
      <c r="L537" s="16"/>
      <c r="P537" s="16"/>
      <c r="Q537" s="16"/>
      <c r="R537" s="16"/>
      <c r="S537" s="16"/>
    </row>
    <row r="538">
      <c r="A538" s="12"/>
      <c r="B538" s="12"/>
      <c r="F538" s="12"/>
      <c r="G538" s="12"/>
      <c r="H538" s="27"/>
      <c r="I538" s="27"/>
      <c r="K538" s="16"/>
      <c r="L538" s="16"/>
      <c r="P538" s="16"/>
      <c r="Q538" s="16"/>
      <c r="R538" s="16"/>
      <c r="S538" s="16"/>
    </row>
    <row r="539">
      <c r="A539" s="12"/>
      <c r="B539" s="12"/>
      <c r="F539" s="12"/>
      <c r="G539" s="12"/>
      <c r="H539" s="27"/>
      <c r="I539" s="27"/>
      <c r="K539" s="16"/>
      <c r="L539" s="16"/>
      <c r="P539" s="16"/>
      <c r="Q539" s="16"/>
      <c r="R539" s="16"/>
      <c r="S539" s="16"/>
    </row>
    <row r="540">
      <c r="A540" s="12"/>
      <c r="B540" s="12"/>
      <c r="F540" s="12"/>
      <c r="G540" s="12"/>
      <c r="H540" s="27"/>
      <c r="I540" s="27"/>
      <c r="K540" s="16"/>
      <c r="L540" s="16"/>
      <c r="P540" s="16"/>
      <c r="Q540" s="16"/>
      <c r="R540" s="16"/>
      <c r="S540" s="16"/>
    </row>
    <row r="541">
      <c r="A541" s="12"/>
      <c r="B541" s="12"/>
      <c r="F541" s="12"/>
      <c r="G541" s="12"/>
      <c r="H541" s="27"/>
      <c r="I541" s="27"/>
      <c r="K541" s="16"/>
      <c r="L541" s="16"/>
      <c r="P541" s="16"/>
      <c r="Q541" s="16"/>
      <c r="R541" s="16"/>
      <c r="S541" s="16"/>
    </row>
    <row r="542">
      <c r="A542" s="12"/>
      <c r="B542" s="12"/>
      <c r="F542" s="12"/>
      <c r="G542" s="12"/>
      <c r="H542" s="27"/>
      <c r="I542" s="27"/>
      <c r="K542" s="16"/>
      <c r="L542" s="16"/>
      <c r="P542" s="16"/>
      <c r="Q542" s="16"/>
      <c r="R542" s="16"/>
      <c r="S542" s="16"/>
    </row>
    <row r="543">
      <c r="A543" s="12"/>
      <c r="B543" s="12"/>
      <c r="F543" s="12"/>
      <c r="G543" s="12"/>
      <c r="H543" s="27"/>
      <c r="I543" s="27"/>
      <c r="K543" s="16"/>
      <c r="L543" s="16"/>
      <c r="P543" s="16"/>
      <c r="Q543" s="16"/>
      <c r="R543" s="16"/>
      <c r="S543" s="16"/>
    </row>
    <row r="544">
      <c r="A544" s="12"/>
      <c r="B544" s="12"/>
      <c r="F544" s="12"/>
      <c r="G544" s="12"/>
      <c r="H544" s="27"/>
      <c r="I544" s="27"/>
      <c r="K544" s="16"/>
      <c r="L544" s="16"/>
      <c r="P544" s="16"/>
      <c r="Q544" s="16"/>
      <c r="R544" s="16"/>
      <c r="S544" s="16"/>
    </row>
    <row r="545">
      <c r="A545" s="12"/>
      <c r="B545" s="12"/>
      <c r="F545" s="12"/>
      <c r="G545" s="12"/>
      <c r="H545" s="27"/>
      <c r="I545" s="27"/>
      <c r="K545" s="16"/>
      <c r="L545" s="16"/>
      <c r="P545" s="16"/>
      <c r="Q545" s="16"/>
      <c r="R545" s="16"/>
      <c r="S545" s="16"/>
    </row>
    <row r="546">
      <c r="A546" s="12"/>
      <c r="B546" s="12"/>
      <c r="F546" s="12"/>
      <c r="G546" s="12"/>
      <c r="H546" s="27"/>
      <c r="I546" s="27"/>
      <c r="K546" s="16"/>
      <c r="L546" s="16"/>
      <c r="P546" s="16"/>
      <c r="Q546" s="16"/>
      <c r="R546" s="16"/>
      <c r="S546" s="16"/>
    </row>
    <row r="547">
      <c r="A547" s="12"/>
      <c r="B547" s="12"/>
      <c r="F547" s="12"/>
      <c r="G547" s="12"/>
      <c r="H547" s="27"/>
      <c r="I547" s="27"/>
      <c r="K547" s="16"/>
      <c r="L547" s="16"/>
      <c r="P547" s="16"/>
      <c r="Q547" s="16"/>
      <c r="R547" s="16"/>
      <c r="S547" s="16"/>
    </row>
    <row r="548">
      <c r="A548" s="12"/>
      <c r="B548" s="12"/>
      <c r="F548" s="12"/>
      <c r="G548" s="12"/>
      <c r="H548" s="27"/>
      <c r="I548" s="27"/>
      <c r="K548" s="16"/>
      <c r="L548" s="16"/>
      <c r="P548" s="16"/>
      <c r="Q548" s="16"/>
      <c r="R548" s="16"/>
      <c r="S548" s="16"/>
    </row>
    <row r="549">
      <c r="A549" s="12"/>
      <c r="B549" s="12"/>
      <c r="F549" s="12"/>
      <c r="G549" s="12"/>
      <c r="H549" s="27"/>
      <c r="I549" s="27"/>
      <c r="K549" s="16"/>
      <c r="L549" s="16"/>
      <c r="P549" s="16"/>
      <c r="Q549" s="16"/>
      <c r="R549" s="16"/>
      <c r="S549" s="16"/>
    </row>
    <row r="550">
      <c r="A550" s="12"/>
      <c r="B550" s="12"/>
      <c r="F550" s="12"/>
      <c r="G550" s="12"/>
      <c r="H550" s="27"/>
      <c r="I550" s="27"/>
      <c r="K550" s="16"/>
      <c r="L550" s="16"/>
      <c r="P550" s="16"/>
      <c r="Q550" s="16"/>
      <c r="R550" s="16"/>
      <c r="S550" s="16"/>
    </row>
    <row r="551">
      <c r="A551" s="12"/>
      <c r="B551" s="12"/>
      <c r="F551" s="12"/>
      <c r="G551" s="12"/>
      <c r="H551" s="27"/>
      <c r="I551" s="27"/>
      <c r="K551" s="16"/>
      <c r="L551" s="16"/>
      <c r="P551" s="16"/>
      <c r="Q551" s="16"/>
      <c r="R551" s="16"/>
      <c r="S551" s="16"/>
    </row>
    <row r="552">
      <c r="A552" s="12"/>
      <c r="B552" s="12"/>
      <c r="F552" s="12"/>
      <c r="G552" s="12"/>
      <c r="H552" s="27"/>
      <c r="I552" s="27"/>
      <c r="K552" s="16"/>
      <c r="L552" s="16"/>
      <c r="P552" s="16"/>
      <c r="Q552" s="16"/>
      <c r="R552" s="16"/>
      <c r="S552" s="16"/>
    </row>
    <row r="553">
      <c r="A553" s="12"/>
      <c r="B553" s="12"/>
      <c r="F553" s="12"/>
      <c r="G553" s="12"/>
      <c r="H553" s="27"/>
      <c r="I553" s="27"/>
      <c r="K553" s="16"/>
      <c r="L553" s="16"/>
      <c r="P553" s="16"/>
      <c r="Q553" s="16"/>
      <c r="R553" s="16"/>
      <c r="S553" s="16"/>
    </row>
    <row r="554">
      <c r="A554" s="12"/>
      <c r="B554" s="12"/>
      <c r="F554" s="12"/>
      <c r="G554" s="12"/>
      <c r="H554" s="27"/>
      <c r="I554" s="27"/>
      <c r="K554" s="16"/>
      <c r="L554" s="16"/>
      <c r="P554" s="16"/>
      <c r="Q554" s="16"/>
      <c r="R554" s="16"/>
      <c r="S554" s="16"/>
    </row>
    <row r="555">
      <c r="A555" s="12"/>
      <c r="B555" s="12"/>
      <c r="F555" s="12"/>
      <c r="G555" s="12"/>
      <c r="H555" s="27"/>
      <c r="I555" s="27"/>
      <c r="K555" s="16"/>
      <c r="L555" s="16"/>
      <c r="P555" s="16"/>
      <c r="Q555" s="16"/>
      <c r="R555" s="16"/>
      <c r="S555" s="16"/>
    </row>
    <row r="556">
      <c r="A556" s="12"/>
      <c r="B556" s="12"/>
      <c r="F556" s="12"/>
      <c r="G556" s="12"/>
      <c r="H556" s="27"/>
      <c r="I556" s="27"/>
      <c r="K556" s="16"/>
      <c r="L556" s="16"/>
      <c r="P556" s="16"/>
      <c r="Q556" s="16"/>
      <c r="R556" s="16"/>
      <c r="S556" s="16"/>
    </row>
    <row r="557">
      <c r="A557" s="12"/>
      <c r="B557" s="12"/>
      <c r="F557" s="12"/>
      <c r="G557" s="12"/>
      <c r="H557" s="27"/>
      <c r="I557" s="27"/>
      <c r="K557" s="16"/>
      <c r="L557" s="16"/>
      <c r="P557" s="16"/>
      <c r="Q557" s="16"/>
      <c r="R557" s="16"/>
      <c r="S557" s="16"/>
    </row>
    <row r="558">
      <c r="A558" s="12"/>
      <c r="B558" s="12"/>
      <c r="F558" s="12"/>
      <c r="G558" s="12"/>
      <c r="H558" s="27"/>
      <c r="I558" s="27"/>
      <c r="K558" s="16"/>
      <c r="L558" s="16"/>
      <c r="P558" s="16"/>
      <c r="Q558" s="16"/>
      <c r="R558" s="16"/>
      <c r="S558" s="16"/>
    </row>
    <row r="559">
      <c r="A559" s="12"/>
      <c r="B559" s="12"/>
      <c r="F559" s="12"/>
      <c r="G559" s="12"/>
      <c r="H559" s="27"/>
      <c r="I559" s="27"/>
      <c r="K559" s="16"/>
      <c r="L559" s="16"/>
      <c r="P559" s="16"/>
      <c r="Q559" s="16"/>
      <c r="R559" s="16"/>
      <c r="S559" s="16"/>
    </row>
    <row r="560">
      <c r="A560" s="12"/>
      <c r="B560" s="12"/>
      <c r="F560" s="12"/>
      <c r="G560" s="12"/>
      <c r="H560" s="27"/>
      <c r="I560" s="27"/>
      <c r="K560" s="16"/>
      <c r="L560" s="16"/>
      <c r="P560" s="16"/>
      <c r="Q560" s="16"/>
      <c r="R560" s="16"/>
      <c r="S560" s="16"/>
    </row>
    <row r="561">
      <c r="A561" s="12"/>
      <c r="B561" s="12"/>
      <c r="F561" s="12"/>
      <c r="G561" s="12"/>
      <c r="H561" s="27"/>
      <c r="I561" s="27"/>
      <c r="K561" s="16"/>
      <c r="L561" s="16"/>
      <c r="P561" s="16"/>
      <c r="Q561" s="16"/>
      <c r="R561" s="16"/>
      <c r="S561" s="16"/>
    </row>
    <row r="562">
      <c r="A562" s="12"/>
      <c r="B562" s="12"/>
      <c r="F562" s="12"/>
      <c r="G562" s="12"/>
      <c r="H562" s="27"/>
      <c r="I562" s="27"/>
      <c r="K562" s="16"/>
      <c r="L562" s="16"/>
      <c r="P562" s="16"/>
      <c r="Q562" s="16"/>
      <c r="R562" s="16"/>
      <c r="S562" s="16"/>
    </row>
    <row r="563">
      <c r="A563" s="12"/>
      <c r="B563" s="12"/>
      <c r="F563" s="12"/>
      <c r="G563" s="12"/>
      <c r="H563" s="27"/>
      <c r="I563" s="27"/>
      <c r="K563" s="16"/>
      <c r="L563" s="16"/>
      <c r="P563" s="16"/>
      <c r="Q563" s="16"/>
      <c r="R563" s="16"/>
      <c r="S563" s="16"/>
    </row>
    <row r="564">
      <c r="A564" s="12"/>
      <c r="B564" s="12"/>
      <c r="F564" s="12"/>
      <c r="G564" s="12"/>
      <c r="H564" s="27"/>
      <c r="I564" s="27"/>
      <c r="K564" s="16"/>
      <c r="L564" s="16"/>
      <c r="P564" s="16"/>
      <c r="Q564" s="16"/>
      <c r="R564" s="16"/>
      <c r="S564" s="16"/>
    </row>
    <row r="565">
      <c r="A565" s="12"/>
      <c r="B565" s="12"/>
      <c r="F565" s="12"/>
      <c r="G565" s="12"/>
      <c r="H565" s="27"/>
      <c r="I565" s="27"/>
      <c r="K565" s="16"/>
      <c r="L565" s="16"/>
      <c r="P565" s="16"/>
      <c r="Q565" s="16"/>
      <c r="R565" s="16"/>
      <c r="S565" s="16"/>
    </row>
    <row r="566">
      <c r="A566" s="12"/>
      <c r="B566" s="12"/>
      <c r="F566" s="12"/>
      <c r="G566" s="12"/>
      <c r="H566" s="27"/>
      <c r="I566" s="27"/>
      <c r="K566" s="16"/>
      <c r="L566" s="16"/>
      <c r="P566" s="16"/>
      <c r="Q566" s="16"/>
      <c r="R566" s="16"/>
      <c r="S566" s="16"/>
    </row>
    <row r="567">
      <c r="A567" s="12"/>
      <c r="B567" s="12"/>
      <c r="F567" s="12"/>
      <c r="G567" s="12"/>
      <c r="H567" s="27"/>
      <c r="I567" s="27"/>
      <c r="K567" s="16"/>
      <c r="L567" s="16"/>
      <c r="P567" s="16"/>
      <c r="Q567" s="16"/>
      <c r="R567" s="16"/>
      <c r="S567" s="16"/>
    </row>
    <row r="568">
      <c r="A568" s="12"/>
      <c r="B568" s="12"/>
      <c r="F568" s="12"/>
      <c r="G568" s="12"/>
      <c r="H568" s="27"/>
      <c r="I568" s="27"/>
      <c r="K568" s="16"/>
      <c r="L568" s="16"/>
      <c r="P568" s="16"/>
      <c r="Q568" s="16"/>
      <c r="R568" s="16"/>
      <c r="S568" s="16"/>
    </row>
    <row r="569">
      <c r="A569" s="12"/>
      <c r="B569" s="12"/>
      <c r="F569" s="12"/>
      <c r="G569" s="12"/>
      <c r="H569" s="27"/>
      <c r="I569" s="27"/>
      <c r="K569" s="16"/>
      <c r="L569" s="16"/>
      <c r="P569" s="16"/>
      <c r="Q569" s="16"/>
      <c r="R569" s="16"/>
      <c r="S569" s="16"/>
    </row>
    <row r="570">
      <c r="A570" s="12"/>
      <c r="B570" s="12"/>
      <c r="F570" s="12"/>
      <c r="G570" s="12"/>
      <c r="H570" s="27"/>
      <c r="I570" s="27"/>
      <c r="K570" s="16"/>
      <c r="L570" s="16"/>
      <c r="P570" s="16"/>
      <c r="Q570" s="16"/>
      <c r="R570" s="16"/>
      <c r="S570" s="16"/>
    </row>
    <row r="571">
      <c r="A571" s="12"/>
      <c r="B571" s="12"/>
      <c r="F571" s="12"/>
      <c r="G571" s="12"/>
      <c r="H571" s="27"/>
      <c r="I571" s="27"/>
      <c r="K571" s="16"/>
      <c r="L571" s="16"/>
      <c r="P571" s="16"/>
      <c r="Q571" s="16"/>
      <c r="R571" s="16"/>
      <c r="S571" s="16"/>
    </row>
    <row r="572">
      <c r="A572" s="12"/>
      <c r="B572" s="12"/>
      <c r="F572" s="12"/>
      <c r="G572" s="12"/>
      <c r="H572" s="27"/>
      <c r="I572" s="27"/>
      <c r="K572" s="16"/>
      <c r="L572" s="16"/>
      <c r="P572" s="16"/>
      <c r="Q572" s="16"/>
      <c r="R572" s="16"/>
      <c r="S572" s="16"/>
    </row>
    <row r="573">
      <c r="A573" s="12"/>
      <c r="B573" s="12"/>
      <c r="F573" s="12"/>
      <c r="G573" s="12"/>
      <c r="H573" s="27"/>
      <c r="I573" s="27"/>
      <c r="K573" s="16"/>
      <c r="L573" s="16"/>
      <c r="P573" s="16"/>
      <c r="Q573" s="16"/>
      <c r="R573" s="16"/>
      <c r="S573" s="16"/>
    </row>
    <row r="574">
      <c r="A574" s="12"/>
      <c r="B574" s="12"/>
      <c r="F574" s="12"/>
      <c r="G574" s="12"/>
      <c r="H574" s="27"/>
      <c r="I574" s="27"/>
      <c r="K574" s="16"/>
      <c r="L574" s="16"/>
      <c r="P574" s="16"/>
      <c r="Q574" s="16"/>
      <c r="R574" s="16"/>
      <c r="S574" s="16"/>
    </row>
    <row r="575">
      <c r="A575" s="12"/>
      <c r="B575" s="12"/>
      <c r="F575" s="12"/>
      <c r="G575" s="12"/>
      <c r="H575" s="27"/>
      <c r="I575" s="27"/>
      <c r="K575" s="16"/>
      <c r="L575" s="16"/>
      <c r="P575" s="16"/>
      <c r="Q575" s="16"/>
      <c r="R575" s="16"/>
      <c r="S575" s="16"/>
    </row>
    <row r="576">
      <c r="A576" s="12"/>
      <c r="B576" s="12"/>
      <c r="F576" s="12"/>
      <c r="G576" s="12"/>
      <c r="H576" s="27"/>
      <c r="I576" s="27"/>
      <c r="K576" s="16"/>
      <c r="L576" s="16"/>
      <c r="P576" s="16"/>
      <c r="Q576" s="16"/>
      <c r="R576" s="16"/>
      <c r="S576" s="16"/>
    </row>
    <row r="577">
      <c r="A577" s="12"/>
      <c r="B577" s="12"/>
      <c r="F577" s="12"/>
      <c r="G577" s="12"/>
      <c r="H577" s="27"/>
      <c r="I577" s="27"/>
      <c r="K577" s="16"/>
      <c r="L577" s="16"/>
      <c r="P577" s="16"/>
      <c r="Q577" s="16"/>
      <c r="R577" s="16"/>
      <c r="S577" s="16"/>
    </row>
    <row r="578">
      <c r="A578" s="12"/>
      <c r="B578" s="12"/>
      <c r="F578" s="12"/>
      <c r="G578" s="12"/>
      <c r="H578" s="27"/>
      <c r="I578" s="27"/>
      <c r="K578" s="16"/>
      <c r="L578" s="16"/>
      <c r="P578" s="16"/>
      <c r="Q578" s="16"/>
      <c r="R578" s="16"/>
      <c r="S578" s="16"/>
    </row>
    <row r="579">
      <c r="A579" s="12"/>
      <c r="B579" s="12"/>
      <c r="F579" s="12"/>
      <c r="G579" s="12"/>
      <c r="H579" s="27"/>
      <c r="I579" s="27"/>
      <c r="K579" s="16"/>
      <c r="L579" s="16"/>
      <c r="P579" s="16"/>
      <c r="Q579" s="16"/>
      <c r="R579" s="16"/>
      <c r="S579" s="16"/>
    </row>
    <row r="580">
      <c r="A580" s="12"/>
      <c r="B580" s="12"/>
      <c r="F580" s="12"/>
      <c r="G580" s="12"/>
      <c r="H580" s="27"/>
      <c r="I580" s="27"/>
      <c r="K580" s="16"/>
      <c r="L580" s="16"/>
      <c r="P580" s="16"/>
      <c r="Q580" s="16"/>
      <c r="R580" s="16"/>
      <c r="S580" s="16"/>
    </row>
    <row r="581">
      <c r="A581" s="12"/>
      <c r="B581" s="12"/>
      <c r="F581" s="12"/>
      <c r="G581" s="12"/>
      <c r="H581" s="27"/>
      <c r="I581" s="27"/>
      <c r="K581" s="16"/>
      <c r="L581" s="16"/>
      <c r="P581" s="16"/>
      <c r="Q581" s="16"/>
      <c r="R581" s="16"/>
      <c r="S581" s="16"/>
    </row>
    <row r="582">
      <c r="A582" s="12"/>
      <c r="B582" s="12"/>
      <c r="F582" s="12"/>
      <c r="G582" s="12"/>
      <c r="H582" s="27"/>
      <c r="I582" s="27"/>
      <c r="K582" s="16"/>
      <c r="L582" s="16"/>
      <c r="P582" s="16"/>
      <c r="Q582" s="16"/>
      <c r="R582" s="16"/>
      <c r="S582" s="16"/>
    </row>
    <row r="583">
      <c r="A583" s="12"/>
      <c r="B583" s="12"/>
      <c r="F583" s="12"/>
      <c r="G583" s="12"/>
      <c r="H583" s="27"/>
      <c r="I583" s="27"/>
      <c r="K583" s="16"/>
      <c r="L583" s="16"/>
      <c r="P583" s="16"/>
      <c r="Q583" s="16"/>
      <c r="R583" s="16"/>
      <c r="S583" s="16"/>
    </row>
    <row r="584">
      <c r="A584" s="12"/>
      <c r="B584" s="12"/>
      <c r="F584" s="12"/>
      <c r="G584" s="12"/>
      <c r="H584" s="27"/>
      <c r="I584" s="27"/>
      <c r="K584" s="16"/>
      <c r="L584" s="16"/>
      <c r="P584" s="16"/>
      <c r="Q584" s="16"/>
      <c r="R584" s="16"/>
      <c r="S584" s="16"/>
    </row>
    <row r="585">
      <c r="A585" s="12"/>
      <c r="B585" s="12"/>
      <c r="F585" s="12"/>
      <c r="G585" s="12"/>
      <c r="H585" s="27"/>
      <c r="I585" s="27"/>
      <c r="K585" s="16"/>
      <c r="L585" s="16"/>
      <c r="P585" s="16"/>
      <c r="Q585" s="16"/>
      <c r="R585" s="16"/>
      <c r="S585" s="16"/>
    </row>
    <row r="586">
      <c r="A586" s="12"/>
      <c r="B586" s="12"/>
      <c r="F586" s="12"/>
      <c r="G586" s="12"/>
      <c r="H586" s="27"/>
      <c r="I586" s="27"/>
      <c r="K586" s="16"/>
      <c r="L586" s="16"/>
      <c r="P586" s="16"/>
      <c r="Q586" s="16"/>
      <c r="R586" s="16"/>
      <c r="S586" s="16"/>
    </row>
    <row r="587">
      <c r="A587" s="12"/>
      <c r="B587" s="12"/>
      <c r="F587" s="12"/>
      <c r="G587" s="12"/>
      <c r="H587" s="27"/>
      <c r="I587" s="27"/>
      <c r="K587" s="16"/>
      <c r="L587" s="16"/>
      <c r="P587" s="16"/>
      <c r="Q587" s="16"/>
      <c r="R587" s="16"/>
      <c r="S587" s="16"/>
    </row>
    <row r="588">
      <c r="A588" s="12"/>
      <c r="B588" s="12"/>
      <c r="F588" s="12"/>
      <c r="G588" s="12"/>
      <c r="H588" s="27"/>
      <c r="I588" s="27"/>
      <c r="K588" s="16"/>
      <c r="L588" s="16"/>
      <c r="P588" s="16"/>
      <c r="Q588" s="16"/>
      <c r="R588" s="16"/>
      <c r="S588" s="16"/>
    </row>
    <row r="589">
      <c r="A589" s="12"/>
      <c r="B589" s="12"/>
      <c r="F589" s="12"/>
      <c r="G589" s="12"/>
      <c r="H589" s="27"/>
      <c r="I589" s="27"/>
      <c r="K589" s="16"/>
      <c r="L589" s="16"/>
      <c r="P589" s="16"/>
      <c r="Q589" s="16"/>
      <c r="R589" s="16"/>
      <c r="S589" s="16"/>
    </row>
    <row r="590">
      <c r="A590" s="12"/>
      <c r="B590" s="12"/>
      <c r="F590" s="12"/>
      <c r="G590" s="12"/>
      <c r="H590" s="27"/>
      <c r="I590" s="27"/>
      <c r="K590" s="16"/>
      <c r="L590" s="16"/>
      <c r="P590" s="16"/>
      <c r="Q590" s="16"/>
      <c r="R590" s="16"/>
      <c r="S590" s="16"/>
    </row>
    <row r="591">
      <c r="A591" s="12"/>
      <c r="B591" s="12"/>
      <c r="F591" s="12"/>
      <c r="G591" s="12"/>
      <c r="H591" s="27"/>
      <c r="I591" s="27"/>
      <c r="K591" s="16"/>
      <c r="L591" s="16"/>
      <c r="P591" s="16"/>
      <c r="Q591" s="16"/>
      <c r="R591" s="16"/>
      <c r="S591" s="16"/>
    </row>
    <row r="592">
      <c r="A592" s="12"/>
      <c r="B592" s="12"/>
      <c r="F592" s="12"/>
      <c r="G592" s="12"/>
      <c r="H592" s="27"/>
      <c r="I592" s="27"/>
      <c r="K592" s="16"/>
      <c r="L592" s="16"/>
      <c r="P592" s="16"/>
      <c r="Q592" s="16"/>
      <c r="R592" s="16"/>
      <c r="S592" s="16"/>
    </row>
    <row r="593">
      <c r="A593" s="12"/>
      <c r="B593" s="12"/>
      <c r="F593" s="12"/>
      <c r="G593" s="12"/>
      <c r="H593" s="27"/>
      <c r="I593" s="27"/>
      <c r="K593" s="16"/>
      <c r="L593" s="16"/>
      <c r="P593" s="16"/>
      <c r="Q593" s="16"/>
      <c r="R593" s="16"/>
      <c r="S593" s="16"/>
    </row>
    <row r="594">
      <c r="A594" s="12"/>
      <c r="B594" s="12"/>
      <c r="F594" s="12"/>
      <c r="G594" s="12"/>
      <c r="H594" s="27"/>
      <c r="I594" s="27"/>
      <c r="K594" s="16"/>
      <c r="L594" s="16"/>
      <c r="P594" s="16"/>
      <c r="Q594" s="16"/>
      <c r="R594" s="16"/>
      <c r="S594" s="16"/>
    </row>
    <row r="595">
      <c r="A595" s="12"/>
      <c r="B595" s="12"/>
      <c r="F595" s="12"/>
      <c r="G595" s="12"/>
      <c r="H595" s="27"/>
      <c r="I595" s="27"/>
      <c r="K595" s="16"/>
      <c r="L595" s="16"/>
      <c r="P595" s="16"/>
      <c r="Q595" s="16"/>
      <c r="R595" s="16"/>
      <c r="S595" s="16"/>
    </row>
    <row r="596">
      <c r="A596" s="12"/>
      <c r="B596" s="12"/>
      <c r="F596" s="12"/>
      <c r="G596" s="12"/>
      <c r="H596" s="27"/>
      <c r="I596" s="27"/>
      <c r="K596" s="16"/>
      <c r="L596" s="16"/>
      <c r="P596" s="16"/>
      <c r="Q596" s="16"/>
      <c r="R596" s="16"/>
      <c r="S596" s="16"/>
    </row>
    <row r="597">
      <c r="A597" s="12"/>
      <c r="B597" s="12"/>
      <c r="F597" s="12"/>
      <c r="G597" s="12"/>
      <c r="H597" s="27"/>
      <c r="I597" s="27"/>
      <c r="K597" s="16"/>
      <c r="L597" s="16"/>
      <c r="P597" s="16"/>
      <c r="Q597" s="16"/>
      <c r="R597" s="16"/>
      <c r="S597" s="16"/>
    </row>
    <row r="598">
      <c r="A598" s="12"/>
      <c r="B598" s="12"/>
      <c r="F598" s="12"/>
      <c r="G598" s="12"/>
      <c r="H598" s="27"/>
      <c r="I598" s="27"/>
      <c r="K598" s="16"/>
      <c r="L598" s="16"/>
      <c r="P598" s="16"/>
      <c r="Q598" s="16"/>
      <c r="R598" s="16"/>
      <c r="S598" s="16"/>
    </row>
    <row r="599">
      <c r="A599" s="12"/>
      <c r="B599" s="12"/>
      <c r="F599" s="12"/>
      <c r="G599" s="12"/>
      <c r="H599" s="27"/>
      <c r="I599" s="27"/>
      <c r="K599" s="16"/>
      <c r="L599" s="16"/>
      <c r="P599" s="16"/>
      <c r="Q599" s="16"/>
      <c r="R599" s="16"/>
      <c r="S599" s="16"/>
    </row>
    <row r="600">
      <c r="A600" s="12"/>
      <c r="B600" s="12"/>
      <c r="F600" s="12"/>
      <c r="G600" s="12"/>
      <c r="H600" s="27"/>
      <c r="I600" s="27"/>
      <c r="K600" s="16"/>
      <c r="L600" s="16"/>
      <c r="P600" s="16"/>
      <c r="Q600" s="16"/>
      <c r="R600" s="16"/>
      <c r="S600" s="16"/>
    </row>
    <row r="601">
      <c r="A601" s="12"/>
      <c r="B601" s="12"/>
      <c r="F601" s="12"/>
      <c r="G601" s="12"/>
      <c r="H601" s="27"/>
      <c r="I601" s="27"/>
      <c r="K601" s="16"/>
      <c r="L601" s="16"/>
      <c r="P601" s="16"/>
      <c r="Q601" s="16"/>
      <c r="R601" s="16"/>
      <c r="S601" s="16"/>
    </row>
    <row r="602">
      <c r="A602" s="12"/>
      <c r="B602" s="12"/>
      <c r="F602" s="12"/>
      <c r="G602" s="12"/>
      <c r="H602" s="27"/>
      <c r="I602" s="27"/>
      <c r="K602" s="16"/>
      <c r="L602" s="16"/>
      <c r="P602" s="16"/>
      <c r="Q602" s="16"/>
      <c r="R602" s="16"/>
      <c r="S602" s="16"/>
    </row>
    <row r="603">
      <c r="A603" s="12"/>
      <c r="B603" s="12"/>
      <c r="F603" s="12"/>
      <c r="G603" s="12"/>
      <c r="H603" s="27"/>
      <c r="I603" s="27"/>
      <c r="K603" s="16"/>
      <c r="L603" s="16"/>
      <c r="P603" s="16"/>
      <c r="Q603" s="16"/>
      <c r="R603" s="16"/>
      <c r="S603" s="16"/>
    </row>
    <row r="604">
      <c r="A604" s="12"/>
      <c r="B604" s="12"/>
      <c r="F604" s="12"/>
      <c r="G604" s="12"/>
      <c r="H604" s="27"/>
      <c r="I604" s="27"/>
      <c r="K604" s="16"/>
      <c r="L604" s="16"/>
      <c r="P604" s="16"/>
      <c r="Q604" s="16"/>
      <c r="R604" s="16"/>
      <c r="S604" s="16"/>
    </row>
    <row r="605">
      <c r="A605" s="12"/>
      <c r="B605" s="12"/>
      <c r="F605" s="12"/>
      <c r="G605" s="12"/>
      <c r="H605" s="27"/>
      <c r="I605" s="27"/>
      <c r="K605" s="16"/>
      <c r="L605" s="16"/>
      <c r="P605" s="16"/>
      <c r="Q605" s="16"/>
      <c r="R605" s="16"/>
      <c r="S605" s="16"/>
    </row>
    <row r="606">
      <c r="A606" s="12"/>
      <c r="B606" s="12"/>
      <c r="F606" s="12"/>
      <c r="G606" s="12"/>
      <c r="H606" s="27"/>
      <c r="I606" s="27"/>
      <c r="K606" s="16"/>
      <c r="L606" s="16"/>
      <c r="P606" s="16"/>
      <c r="Q606" s="16"/>
      <c r="R606" s="16"/>
      <c r="S606" s="16"/>
    </row>
    <row r="607">
      <c r="A607" s="12"/>
      <c r="B607" s="12"/>
      <c r="F607" s="12"/>
      <c r="G607" s="12"/>
      <c r="H607" s="27"/>
      <c r="I607" s="27"/>
      <c r="K607" s="16"/>
      <c r="L607" s="16"/>
      <c r="P607" s="16"/>
      <c r="Q607" s="16"/>
      <c r="R607" s="16"/>
      <c r="S607" s="16"/>
    </row>
    <row r="608">
      <c r="A608" s="12"/>
      <c r="B608" s="12"/>
      <c r="F608" s="12"/>
      <c r="G608" s="12"/>
      <c r="H608" s="27"/>
      <c r="I608" s="27"/>
      <c r="K608" s="16"/>
      <c r="L608" s="16"/>
      <c r="P608" s="16"/>
      <c r="Q608" s="16"/>
      <c r="R608" s="16"/>
      <c r="S608" s="16"/>
    </row>
    <row r="609">
      <c r="A609" s="12"/>
      <c r="B609" s="12"/>
      <c r="F609" s="12"/>
      <c r="G609" s="12"/>
      <c r="H609" s="27"/>
      <c r="I609" s="27"/>
      <c r="K609" s="16"/>
      <c r="L609" s="16"/>
      <c r="P609" s="16"/>
      <c r="Q609" s="16"/>
      <c r="R609" s="16"/>
      <c r="S609" s="16"/>
    </row>
    <row r="610">
      <c r="A610" s="12"/>
      <c r="B610" s="12"/>
      <c r="F610" s="12"/>
      <c r="G610" s="12"/>
      <c r="H610" s="27"/>
      <c r="I610" s="27"/>
      <c r="K610" s="16"/>
      <c r="L610" s="16"/>
      <c r="P610" s="16"/>
      <c r="Q610" s="16"/>
      <c r="R610" s="16"/>
      <c r="S610" s="16"/>
    </row>
    <row r="611">
      <c r="A611" s="12"/>
      <c r="B611" s="12"/>
      <c r="F611" s="12"/>
      <c r="G611" s="12"/>
      <c r="H611" s="27"/>
      <c r="I611" s="27"/>
      <c r="K611" s="16"/>
      <c r="L611" s="16"/>
      <c r="P611" s="16"/>
      <c r="Q611" s="16"/>
      <c r="R611" s="16"/>
      <c r="S611" s="16"/>
    </row>
    <row r="612">
      <c r="A612" s="12"/>
      <c r="B612" s="12"/>
      <c r="F612" s="12"/>
      <c r="G612" s="12"/>
      <c r="H612" s="27"/>
      <c r="I612" s="27"/>
      <c r="K612" s="16"/>
      <c r="L612" s="16"/>
      <c r="P612" s="16"/>
      <c r="Q612" s="16"/>
      <c r="R612" s="16"/>
      <c r="S612" s="16"/>
    </row>
    <row r="613">
      <c r="A613" s="12"/>
      <c r="B613" s="12"/>
      <c r="F613" s="12"/>
      <c r="G613" s="12"/>
      <c r="H613" s="27"/>
      <c r="I613" s="27"/>
      <c r="K613" s="16"/>
      <c r="L613" s="16"/>
      <c r="P613" s="16"/>
      <c r="Q613" s="16"/>
      <c r="R613" s="16"/>
      <c r="S613" s="16"/>
    </row>
    <row r="614">
      <c r="A614" s="12"/>
      <c r="B614" s="12"/>
      <c r="F614" s="12"/>
      <c r="G614" s="12"/>
      <c r="H614" s="27"/>
      <c r="I614" s="27"/>
      <c r="K614" s="16"/>
      <c r="L614" s="16"/>
      <c r="P614" s="16"/>
      <c r="Q614" s="16"/>
      <c r="R614" s="16"/>
      <c r="S614" s="16"/>
    </row>
    <row r="615">
      <c r="A615" s="12"/>
      <c r="B615" s="12"/>
      <c r="F615" s="12"/>
      <c r="G615" s="12"/>
      <c r="H615" s="27"/>
      <c r="I615" s="27"/>
      <c r="K615" s="16"/>
      <c r="L615" s="16"/>
      <c r="P615" s="16"/>
      <c r="Q615" s="16"/>
      <c r="R615" s="16"/>
      <c r="S615" s="16"/>
    </row>
    <row r="616">
      <c r="A616" s="12"/>
      <c r="B616" s="12"/>
      <c r="F616" s="12"/>
      <c r="G616" s="12"/>
      <c r="H616" s="27"/>
      <c r="I616" s="27"/>
      <c r="K616" s="16"/>
      <c r="L616" s="16"/>
      <c r="P616" s="16"/>
      <c r="Q616" s="16"/>
      <c r="R616" s="16"/>
      <c r="S616" s="16"/>
    </row>
    <row r="617">
      <c r="A617" s="12"/>
      <c r="B617" s="12"/>
      <c r="F617" s="12"/>
      <c r="G617" s="12"/>
      <c r="H617" s="27"/>
      <c r="I617" s="27"/>
      <c r="K617" s="16"/>
      <c r="L617" s="16"/>
      <c r="P617" s="16"/>
      <c r="Q617" s="16"/>
      <c r="R617" s="16"/>
      <c r="S617" s="16"/>
    </row>
    <row r="618">
      <c r="A618" s="12"/>
      <c r="B618" s="12"/>
      <c r="F618" s="12"/>
      <c r="G618" s="12"/>
      <c r="H618" s="27"/>
      <c r="I618" s="27"/>
      <c r="K618" s="16"/>
      <c r="L618" s="16"/>
      <c r="P618" s="16"/>
      <c r="Q618" s="16"/>
      <c r="R618" s="16"/>
      <c r="S618" s="16"/>
    </row>
    <row r="619">
      <c r="A619" s="12"/>
      <c r="B619" s="12"/>
      <c r="F619" s="12"/>
      <c r="G619" s="12"/>
      <c r="H619" s="27"/>
      <c r="I619" s="27"/>
      <c r="K619" s="16"/>
      <c r="L619" s="16"/>
      <c r="P619" s="16"/>
      <c r="Q619" s="16"/>
      <c r="R619" s="16"/>
      <c r="S619" s="16"/>
    </row>
    <row r="620">
      <c r="A620" s="12"/>
      <c r="B620" s="12"/>
      <c r="F620" s="12"/>
      <c r="G620" s="12"/>
      <c r="H620" s="27"/>
      <c r="I620" s="27"/>
      <c r="K620" s="16"/>
      <c r="L620" s="16"/>
      <c r="P620" s="16"/>
      <c r="Q620" s="16"/>
      <c r="R620" s="16"/>
      <c r="S620" s="16"/>
    </row>
    <row r="621">
      <c r="A621" s="12"/>
      <c r="B621" s="12"/>
      <c r="F621" s="12"/>
      <c r="G621" s="12"/>
      <c r="H621" s="27"/>
      <c r="I621" s="27"/>
      <c r="K621" s="16"/>
      <c r="L621" s="16"/>
      <c r="P621" s="16"/>
      <c r="Q621" s="16"/>
      <c r="R621" s="16"/>
      <c r="S621" s="16"/>
    </row>
    <row r="622">
      <c r="A622" s="12"/>
      <c r="B622" s="12"/>
      <c r="F622" s="12"/>
      <c r="G622" s="12"/>
      <c r="H622" s="27"/>
      <c r="I622" s="27"/>
      <c r="K622" s="16"/>
      <c r="L622" s="16"/>
      <c r="P622" s="16"/>
      <c r="Q622" s="16"/>
      <c r="R622" s="16"/>
      <c r="S622" s="16"/>
    </row>
    <row r="623">
      <c r="A623" s="12"/>
      <c r="B623" s="12"/>
      <c r="F623" s="12"/>
      <c r="G623" s="12"/>
      <c r="H623" s="27"/>
      <c r="I623" s="27"/>
      <c r="K623" s="16"/>
      <c r="L623" s="16"/>
      <c r="P623" s="16"/>
      <c r="Q623" s="16"/>
      <c r="R623" s="16"/>
      <c r="S623" s="16"/>
    </row>
    <row r="624">
      <c r="A624" s="12"/>
      <c r="B624" s="12"/>
      <c r="F624" s="12"/>
      <c r="G624" s="12"/>
      <c r="H624" s="27"/>
      <c r="I624" s="27"/>
      <c r="K624" s="16"/>
      <c r="L624" s="16"/>
      <c r="P624" s="16"/>
      <c r="Q624" s="16"/>
      <c r="R624" s="16"/>
      <c r="S624" s="16"/>
    </row>
    <row r="625">
      <c r="A625" s="12"/>
      <c r="B625" s="12"/>
      <c r="F625" s="12"/>
      <c r="G625" s="12"/>
      <c r="H625" s="27"/>
      <c r="I625" s="27"/>
      <c r="K625" s="16"/>
      <c r="L625" s="16"/>
      <c r="P625" s="16"/>
      <c r="Q625" s="16"/>
      <c r="R625" s="16"/>
      <c r="S625" s="16"/>
    </row>
    <row r="626">
      <c r="A626" s="12"/>
      <c r="B626" s="12"/>
      <c r="F626" s="12"/>
      <c r="G626" s="12"/>
      <c r="H626" s="27"/>
      <c r="I626" s="27"/>
      <c r="K626" s="16"/>
      <c r="L626" s="16"/>
      <c r="P626" s="16"/>
      <c r="Q626" s="16"/>
      <c r="R626" s="16"/>
      <c r="S626" s="16"/>
    </row>
    <row r="627">
      <c r="A627" s="12"/>
      <c r="B627" s="12"/>
      <c r="F627" s="12"/>
      <c r="G627" s="12"/>
      <c r="H627" s="27"/>
      <c r="I627" s="27"/>
      <c r="K627" s="16"/>
      <c r="L627" s="16"/>
      <c r="P627" s="16"/>
      <c r="Q627" s="16"/>
      <c r="R627" s="16"/>
      <c r="S627" s="16"/>
    </row>
    <row r="628">
      <c r="A628" s="12"/>
      <c r="B628" s="12"/>
      <c r="F628" s="12"/>
      <c r="G628" s="12"/>
      <c r="H628" s="27"/>
      <c r="I628" s="27"/>
      <c r="K628" s="16"/>
      <c r="L628" s="16"/>
      <c r="P628" s="16"/>
      <c r="Q628" s="16"/>
      <c r="R628" s="16"/>
      <c r="S628" s="16"/>
    </row>
    <row r="629">
      <c r="A629" s="12"/>
      <c r="B629" s="12"/>
      <c r="F629" s="12"/>
      <c r="G629" s="12"/>
      <c r="H629" s="27"/>
      <c r="I629" s="27"/>
      <c r="K629" s="16"/>
      <c r="L629" s="16"/>
      <c r="P629" s="16"/>
      <c r="Q629" s="16"/>
      <c r="R629" s="16"/>
      <c r="S629" s="16"/>
    </row>
    <row r="630">
      <c r="A630" s="12"/>
      <c r="B630" s="12"/>
      <c r="F630" s="12"/>
      <c r="G630" s="12"/>
      <c r="H630" s="27"/>
      <c r="I630" s="27"/>
      <c r="K630" s="16"/>
      <c r="L630" s="16"/>
      <c r="P630" s="16"/>
      <c r="Q630" s="16"/>
      <c r="R630" s="16"/>
      <c r="S630" s="16"/>
    </row>
    <row r="631">
      <c r="A631" s="12"/>
      <c r="B631" s="12"/>
      <c r="F631" s="12"/>
      <c r="G631" s="12"/>
      <c r="H631" s="27"/>
      <c r="I631" s="27"/>
      <c r="K631" s="16"/>
      <c r="L631" s="16"/>
      <c r="P631" s="16"/>
      <c r="Q631" s="16"/>
      <c r="R631" s="16"/>
      <c r="S631" s="16"/>
    </row>
    <row r="632">
      <c r="A632" s="12"/>
      <c r="B632" s="12"/>
      <c r="F632" s="12"/>
      <c r="G632" s="12"/>
      <c r="H632" s="27"/>
      <c r="I632" s="27"/>
      <c r="K632" s="16"/>
      <c r="L632" s="16"/>
      <c r="P632" s="16"/>
      <c r="Q632" s="16"/>
      <c r="R632" s="16"/>
      <c r="S632" s="16"/>
    </row>
    <row r="633">
      <c r="A633" s="12"/>
      <c r="B633" s="12"/>
      <c r="F633" s="12"/>
      <c r="G633" s="12"/>
      <c r="H633" s="27"/>
      <c r="I633" s="27"/>
      <c r="K633" s="16"/>
      <c r="L633" s="16"/>
      <c r="P633" s="16"/>
      <c r="Q633" s="16"/>
      <c r="R633" s="16"/>
      <c r="S633" s="16"/>
    </row>
    <row r="634">
      <c r="A634" s="12"/>
      <c r="B634" s="12"/>
      <c r="F634" s="12"/>
      <c r="G634" s="12"/>
      <c r="H634" s="27"/>
      <c r="I634" s="27"/>
      <c r="K634" s="16"/>
      <c r="L634" s="16"/>
      <c r="P634" s="16"/>
      <c r="Q634" s="16"/>
      <c r="R634" s="16"/>
      <c r="S634" s="16"/>
    </row>
    <row r="635">
      <c r="A635" s="12"/>
      <c r="B635" s="12"/>
      <c r="F635" s="12"/>
      <c r="G635" s="12"/>
      <c r="H635" s="27"/>
      <c r="I635" s="27"/>
      <c r="K635" s="16"/>
      <c r="L635" s="16"/>
      <c r="P635" s="16"/>
      <c r="Q635" s="16"/>
      <c r="R635" s="16"/>
      <c r="S635" s="16"/>
    </row>
    <row r="636">
      <c r="A636" s="12"/>
      <c r="B636" s="12"/>
      <c r="F636" s="12"/>
      <c r="G636" s="12"/>
      <c r="H636" s="27"/>
      <c r="I636" s="27"/>
      <c r="K636" s="16"/>
      <c r="L636" s="16"/>
      <c r="P636" s="16"/>
      <c r="Q636" s="16"/>
      <c r="R636" s="16"/>
      <c r="S636" s="16"/>
    </row>
    <row r="637">
      <c r="A637" s="12"/>
      <c r="B637" s="12"/>
      <c r="F637" s="12"/>
      <c r="G637" s="12"/>
      <c r="H637" s="27"/>
      <c r="I637" s="27"/>
      <c r="K637" s="16"/>
      <c r="L637" s="16"/>
      <c r="P637" s="16"/>
      <c r="Q637" s="16"/>
      <c r="R637" s="16"/>
      <c r="S637" s="16"/>
    </row>
    <row r="638">
      <c r="A638" s="12"/>
      <c r="B638" s="12"/>
      <c r="F638" s="12"/>
      <c r="G638" s="12"/>
      <c r="H638" s="27"/>
      <c r="I638" s="27"/>
      <c r="K638" s="16"/>
      <c r="L638" s="16"/>
      <c r="P638" s="16"/>
      <c r="Q638" s="16"/>
      <c r="R638" s="16"/>
      <c r="S638" s="16"/>
    </row>
    <row r="639">
      <c r="A639" s="12"/>
      <c r="B639" s="12"/>
      <c r="F639" s="12"/>
      <c r="G639" s="12"/>
      <c r="H639" s="27"/>
      <c r="I639" s="27"/>
      <c r="K639" s="16"/>
      <c r="L639" s="16"/>
      <c r="P639" s="16"/>
      <c r="Q639" s="16"/>
      <c r="R639" s="16"/>
      <c r="S639" s="16"/>
    </row>
    <row r="640">
      <c r="A640" s="12"/>
      <c r="B640" s="12"/>
      <c r="F640" s="12"/>
      <c r="G640" s="12"/>
      <c r="H640" s="27"/>
      <c r="I640" s="27"/>
      <c r="K640" s="16"/>
      <c r="L640" s="16"/>
      <c r="P640" s="16"/>
      <c r="Q640" s="16"/>
      <c r="R640" s="16"/>
      <c r="S640" s="16"/>
    </row>
    <row r="641">
      <c r="A641" s="12"/>
      <c r="B641" s="12"/>
      <c r="F641" s="12"/>
      <c r="G641" s="12"/>
      <c r="H641" s="27"/>
      <c r="I641" s="27"/>
      <c r="K641" s="16"/>
      <c r="L641" s="16"/>
      <c r="P641" s="16"/>
      <c r="Q641" s="16"/>
      <c r="R641" s="16"/>
      <c r="S641" s="16"/>
    </row>
    <row r="642">
      <c r="A642" s="12"/>
      <c r="B642" s="12"/>
      <c r="F642" s="12"/>
      <c r="G642" s="12"/>
      <c r="H642" s="27"/>
      <c r="I642" s="27"/>
      <c r="K642" s="16"/>
      <c r="L642" s="16"/>
      <c r="P642" s="16"/>
      <c r="Q642" s="16"/>
      <c r="R642" s="16"/>
      <c r="S642" s="16"/>
    </row>
    <row r="643">
      <c r="A643" s="12"/>
      <c r="B643" s="12"/>
      <c r="F643" s="12"/>
      <c r="G643" s="12"/>
      <c r="H643" s="27"/>
      <c r="I643" s="27"/>
      <c r="K643" s="16"/>
      <c r="L643" s="16"/>
      <c r="P643" s="16"/>
      <c r="Q643" s="16"/>
      <c r="R643" s="16"/>
      <c r="S643" s="16"/>
    </row>
    <row r="644">
      <c r="A644" s="12"/>
      <c r="B644" s="12"/>
      <c r="F644" s="12"/>
      <c r="G644" s="12"/>
      <c r="H644" s="27"/>
      <c r="I644" s="27"/>
      <c r="K644" s="16"/>
      <c r="L644" s="16"/>
      <c r="P644" s="16"/>
      <c r="Q644" s="16"/>
      <c r="R644" s="16"/>
      <c r="S644" s="16"/>
    </row>
    <row r="645">
      <c r="A645" s="12"/>
      <c r="B645" s="12"/>
      <c r="F645" s="12"/>
      <c r="G645" s="12"/>
      <c r="H645" s="27"/>
      <c r="I645" s="27"/>
      <c r="K645" s="16"/>
      <c r="L645" s="16"/>
      <c r="P645" s="16"/>
      <c r="Q645" s="16"/>
      <c r="R645" s="16"/>
      <c r="S645" s="16"/>
    </row>
    <row r="646">
      <c r="A646" s="12"/>
      <c r="B646" s="12"/>
      <c r="F646" s="12"/>
      <c r="G646" s="12"/>
      <c r="H646" s="27"/>
      <c r="I646" s="27"/>
      <c r="K646" s="16"/>
      <c r="L646" s="16"/>
      <c r="P646" s="16"/>
      <c r="Q646" s="16"/>
      <c r="R646" s="16"/>
      <c r="S646" s="16"/>
    </row>
    <row r="647">
      <c r="A647" s="12"/>
      <c r="B647" s="12"/>
      <c r="F647" s="12"/>
      <c r="G647" s="12"/>
      <c r="H647" s="27"/>
      <c r="I647" s="27"/>
      <c r="K647" s="16"/>
      <c r="L647" s="16"/>
      <c r="P647" s="16"/>
      <c r="Q647" s="16"/>
      <c r="R647" s="16"/>
      <c r="S647" s="16"/>
    </row>
    <row r="648">
      <c r="A648" s="12"/>
      <c r="B648" s="12"/>
      <c r="F648" s="12"/>
      <c r="G648" s="12"/>
      <c r="H648" s="27"/>
      <c r="I648" s="27"/>
      <c r="K648" s="16"/>
      <c r="L648" s="16"/>
      <c r="P648" s="16"/>
      <c r="Q648" s="16"/>
      <c r="R648" s="16"/>
      <c r="S648" s="16"/>
    </row>
    <row r="649">
      <c r="A649" s="12"/>
      <c r="B649" s="12"/>
      <c r="F649" s="12"/>
      <c r="G649" s="12"/>
      <c r="H649" s="27"/>
      <c r="I649" s="27"/>
      <c r="K649" s="16"/>
      <c r="L649" s="16"/>
      <c r="P649" s="16"/>
      <c r="Q649" s="16"/>
      <c r="R649" s="16"/>
      <c r="S649" s="16"/>
    </row>
    <row r="650">
      <c r="A650" s="12"/>
      <c r="B650" s="12"/>
      <c r="F650" s="12"/>
      <c r="G650" s="12"/>
      <c r="H650" s="27"/>
      <c r="I650" s="27"/>
      <c r="K650" s="16"/>
      <c r="L650" s="16"/>
      <c r="P650" s="16"/>
      <c r="Q650" s="16"/>
      <c r="R650" s="16"/>
      <c r="S650" s="16"/>
    </row>
    <row r="651">
      <c r="A651" s="12"/>
      <c r="B651" s="12"/>
      <c r="F651" s="12"/>
      <c r="G651" s="12"/>
      <c r="H651" s="27"/>
      <c r="I651" s="27"/>
      <c r="K651" s="16"/>
      <c r="L651" s="16"/>
      <c r="P651" s="16"/>
      <c r="Q651" s="16"/>
      <c r="R651" s="16"/>
      <c r="S651" s="16"/>
    </row>
    <row r="652">
      <c r="A652" s="12"/>
      <c r="B652" s="12"/>
      <c r="F652" s="12"/>
      <c r="G652" s="12"/>
      <c r="H652" s="27"/>
      <c r="I652" s="27"/>
      <c r="K652" s="16"/>
      <c r="L652" s="16"/>
      <c r="P652" s="16"/>
      <c r="Q652" s="16"/>
      <c r="R652" s="16"/>
      <c r="S652" s="16"/>
    </row>
    <row r="653">
      <c r="A653" s="12"/>
      <c r="B653" s="12"/>
      <c r="F653" s="12"/>
      <c r="G653" s="12"/>
      <c r="H653" s="27"/>
      <c r="I653" s="27"/>
      <c r="K653" s="16"/>
      <c r="L653" s="16"/>
      <c r="P653" s="16"/>
      <c r="Q653" s="16"/>
      <c r="R653" s="16"/>
      <c r="S653" s="16"/>
    </row>
    <row r="654">
      <c r="A654" s="12"/>
      <c r="B654" s="12"/>
      <c r="F654" s="12"/>
      <c r="G654" s="12"/>
      <c r="H654" s="27"/>
      <c r="I654" s="27"/>
      <c r="K654" s="16"/>
      <c r="L654" s="16"/>
      <c r="P654" s="16"/>
      <c r="Q654" s="16"/>
      <c r="R654" s="16"/>
      <c r="S654" s="16"/>
    </row>
    <row r="655">
      <c r="A655" s="12"/>
      <c r="B655" s="12"/>
      <c r="F655" s="12"/>
      <c r="G655" s="12"/>
      <c r="H655" s="27"/>
      <c r="I655" s="27"/>
      <c r="K655" s="16"/>
      <c r="L655" s="16"/>
      <c r="P655" s="16"/>
      <c r="Q655" s="16"/>
      <c r="R655" s="16"/>
      <c r="S655" s="16"/>
    </row>
    <row r="656">
      <c r="A656" s="12"/>
      <c r="B656" s="12"/>
      <c r="F656" s="12"/>
      <c r="G656" s="12"/>
      <c r="H656" s="27"/>
      <c r="I656" s="27"/>
      <c r="K656" s="16"/>
      <c r="L656" s="16"/>
      <c r="P656" s="16"/>
      <c r="Q656" s="16"/>
      <c r="R656" s="16"/>
      <c r="S656" s="16"/>
    </row>
    <row r="657">
      <c r="A657" s="12"/>
      <c r="B657" s="12"/>
      <c r="F657" s="12"/>
      <c r="G657" s="12"/>
      <c r="H657" s="27"/>
      <c r="I657" s="27"/>
      <c r="K657" s="16"/>
      <c r="L657" s="16"/>
      <c r="P657" s="16"/>
      <c r="Q657" s="16"/>
      <c r="R657" s="16"/>
      <c r="S657" s="16"/>
    </row>
    <row r="658">
      <c r="A658" s="12"/>
      <c r="B658" s="12"/>
      <c r="F658" s="12"/>
      <c r="G658" s="12"/>
      <c r="H658" s="27"/>
      <c r="I658" s="27"/>
      <c r="K658" s="16"/>
      <c r="L658" s="16"/>
      <c r="P658" s="16"/>
      <c r="Q658" s="16"/>
      <c r="R658" s="16"/>
      <c r="S658" s="16"/>
    </row>
    <row r="659">
      <c r="A659" s="12"/>
      <c r="B659" s="12"/>
      <c r="F659" s="12"/>
      <c r="G659" s="12"/>
      <c r="H659" s="27"/>
      <c r="I659" s="27"/>
      <c r="K659" s="16"/>
      <c r="L659" s="16"/>
      <c r="P659" s="16"/>
      <c r="Q659" s="16"/>
      <c r="R659" s="16"/>
      <c r="S659" s="16"/>
    </row>
    <row r="660">
      <c r="A660" s="12"/>
      <c r="B660" s="12"/>
      <c r="F660" s="12"/>
      <c r="G660" s="12"/>
      <c r="H660" s="27"/>
      <c r="I660" s="27"/>
      <c r="K660" s="16"/>
      <c r="L660" s="16"/>
      <c r="P660" s="16"/>
      <c r="Q660" s="16"/>
      <c r="R660" s="16"/>
      <c r="S660" s="16"/>
    </row>
    <row r="661">
      <c r="A661" s="12"/>
      <c r="B661" s="12"/>
      <c r="F661" s="12"/>
      <c r="G661" s="12"/>
      <c r="H661" s="27"/>
      <c r="I661" s="27"/>
      <c r="K661" s="16"/>
      <c r="L661" s="16"/>
      <c r="P661" s="16"/>
      <c r="Q661" s="16"/>
      <c r="R661" s="16"/>
      <c r="S661" s="16"/>
    </row>
    <row r="662">
      <c r="A662" s="12"/>
      <c r="B662" s="12"/>
      <c r="F662" s="12"/>
      <c r="G662" s="12"/>
      <c r="H662" s="27"/>
      <c r="I662" s="27"/>
      <c r="K662" s="16"/>
      <c r="L662" s="16"/>
      <c r="P662" s="16"/>
      <c r="Q662" s="16"/>
      <c r="R662" s="16"/>
      <c r="S662" s="16"/>
    </row>
    <row r="663">
      <c r="A663" s="12"/>
      <c r="B663" s="12"/>
      <c r="F663" s="12"/>
      <c r="G663" s="12"/>
      <c r="H663" s="27"/>
      <c r="I663" s="27"/>
      <c r="K663" s="16"/>
      <c r="L663" s="16"/>
      <c r="P663" s="16"/>
      <c r="Q663" s="16"/>
      <c r="R663" s="16"/>
      <c r="S663" s="16"/>
    </row>
    <row r="664">
      <c r="A664" s="12"/>
      <c r="B664" s="12"/>
      <c r="F664" s="12"/>
      <c r="G664" s="12"/>
      <c r="H664" s="27"/>
      <c r="I664" s="27"/>
      <c r="K664" s="16"/>
      <c r="L664" s="16"/>
      <c r="P664" s="16"/>
      <c r="Q664" s="16"/>
      <c r="R664" s="16"/>
      <c r="S664" s="16"/>
    </row>
    <row r="665">
      <c r="A665" s="12"/>
      <c r="B665" s="12"/>
      <c r="F665" s="12"/>
      <c r="G665" s="12"/>
      <c r="H665" s="27"/>
      <c r="I665" s="27"/>
      <c r="K665" s="16"/>
      <c r="L665" s="16"/>
      <c r="P665" s="16"/>
      <c r="Q665" s="16"/>
      <c r="R665" s="16"/>
      <c r="S665" s="16"/>
    </row>
    <row r="666">
      <c r="A666" s="12"/>
      <c r="B666" s="12"/>
      <c r="F666" s="12"/>
      <c r="G666" s="12"/>
      <c r="H666" s="27"/>
      <c r="I666" s="27"/>
      <c r="K666" s="16"/>
      <c r="L666" s="16"/>
      <c r="P666" s="16"/>
      <c r="Q666" s="16"/>
      <c r="R666" s="16"/>
      <c r="S666" s="16"/>
    </row>
    <row r="667">
      <c r="A667" s="12"/>
      <c r="B667" s="12"/>
      <c r="F667" s="12"/>
      <c r="G667" s="12"/>
      <c r="H667" s="27"/>
      <c r="I667" s="27"/>
      <c r="K667" s="16"/>
      <c r="L667" s="16"/>
      <c r="P667" s="16"/>
      <c r="Q667" s="16"/>
      <c r="R667" s="16"/>
      <c r="S667" s="16"/>
    </row>
    <row r="668">
      <c r="A668" s="12"/>
      <c r="B668" s="12"/>
      <c r="F668" s="12"/>
      <c r="G668" s="12"/>
      <c r="H668" s="27"/>
      <c r="I668" s="27"/>
      <c r="K668" s="16"/>
      <c r="L668" s="16"/>
      <c r="P668" s="16"/>
      <c r="Q668" s="16"/>
      <c r="R668" s="16"/>
      <c r="S668" s="16"/>
    </row>
    <row r="669">
      <c r="A669" s="12"/>
      <c r="B669" s="12"/>
      <c r="F669" s="12"/>
      <c r="G669" s="12"/>
      <c r="H669" s="27"/>
      <c r="I669" s="27"/>
      <c r="K669" s="16"/>
      <c r="L669" s="16"/>
      <c r="P669" s="16"/>
      <c r="Q669" s="16"/>
      <c r="R669" s="16"/>
      <c r="S669" s="16"/>
    </row>
    <row r="670">
      <c r="A670" s="12"/>
      <c r="B670" s="12"/>
      <c r="F670" s="12"/>
      <c r="G670" s="12"/>
      <c r="H670" s="27"/>
      <c r="I670" s="27"/>
      <c r="K670" s="16"/>
      <c r="L670" s="16"/>
      <c r="P670" s="16"/>
      <c r="Q670" s="16"/>
      <c r="R670" s="16"/>
      <c r="S670" s="16"/>
    </row>
    <row r="671">
      <c r="A671" s="12"/>
      <c r="B671" s="12"/>
      <c r="F671" s="12"/>
      <c r="G671" s="12"/>
      <c r="H671" s="27"/>
      <c r="I671" s="27"/>
      <c r="K671" s="16"/>
      <c r="L671" s="16"/>
      <c r="P671" s="16"/>
      <c r="Q671" s="16"/>
      <c r="R671" s="16"/>
      <c r="S671" s="16"/>
    </row>
    <row r="672">
      <c r="A672" s="12"/>
      <c r="B672" s="12"/>
      <c r="F672" s="12"/>
      <c r="G672" s="12"/>
      <c r="H672" s="27"/>
      <c r="I672" s="27"/>
      <c r="K672" s="16"/>
      <c r="L672" s="16"/>
      <c r="P672" s="16"/>
      <c r="Q672" s="16"/>
      <c r="R672" s="16"/>
      <c r="S672" s="16"/>
    </row>
    <row r="673">
      <c r="A673" s="12"/>
      <c r="B673" s="12"/>
      <c r="F673" s="12"/>
      <c r="G673" s="12"/>
      <c r="H673" s="27"/>
      <c r="I673" s="27"/>
      <c r="K673" s="16"/>
      <c r="L673" s="16"/>
      <c r="P673" s="16"/>
      <c r="Q673" s="16"/>
      <c r="R673" s="16"/>
      <c r="S673" s="16"/>
    </row>
    <row r="674">
      <c r="A674" s="12"/>
      <c r="B674" s="12"/>
      <c r="F674" s="12"/>
      <c r="G674" s="12"/>
      <c r="H674" s="27"/>
      <c r="I674" s="27"/>
      <c r="K674" s="16"/>
      <c r="L674" s="16"/>
      <c r="P674" s="16"/>
      <c r="Q674" s="16"/>
      <c r="R674" s="16"/>
      <c r="S674" s="16"/>
    </row>
    <row r="675">
      <c r="A675" s="12"/>
      <c r="B675" s="12"/>
      <c r="F675" s="12"/>
      <c r="G675" s="12"/>
      <c r="H675" s="27"/>
      <c r="I675" s="27"/>
      <c r="K675" s="16"/>
      <c r="L675" s="16"/>
      <c r="P675" s="16"/>
      <c r="Q675" s="16"/>
      <c r="R675" s="16"/>
      <c r="S675" s="16"/>
    </row>
    <row r="676">
      <c r="A676" s="12"/>
      <c r="B676" s="12"/>
      <c r="F676" s="12"/>
      <c r="G676" s="12"/>
      <c r="H676" s="27"/>
      <c r="I676" s="27"/>
      <c r="K676" s="16"/>
      <c r="L676" s="16"/>
      <c r="P676" s="16"/>
      <c r="Q676" s="16"/>
      <c r="R676" s="16"/>
      <c r="S676" s="16"/>
    </row>
    <row r="677">
      <c r="A677" s="12"/>
      <c r="B677" s="12"/>
      <c r="F677" s="12"/>
      <c r="G677" s="12"/>
      <c r="H677" s="27"/>
      <c r="I677" s="27"/>
      <c r="K677" s="16"/>
      <c r="L677" s="16"/>
      <c r="P677" s="16"/>
      <c r="Q677" s="16"/>
      <c r="R677" s="16"/>
      <c r="S677" s="16"/>
    </row>
    <row r="678">
      <c r="A678" s="12"/>
      <c r="B678" s="12"/>
      <c r="F678" s="12"/>
      <c r="G678" s="12"/>
      <c r="H678" s="27"/>
      <c r="I678" s="27"/>
      <c r="K678" s="16"/>
      <c r="L678" s="16"/>
      <c r="P678" s="16"/>
      <c r="Q678" s="16"/>
      <c r="R678" s="16"/>
      <c r="S678" s="16"/>
    </row>
    <row r="679">
      <c r="A679" s="12"/>
      <c r="B679" s="12"/>
      <c r="F679" s="12"/>
      <c r="G679" s="12"/>
      <c r="H679" s="27"/>
      <c r="I679" s="27"/>
      <c r="K679" s="16"/>
      <c r="L679" s="16"/>
      <c r="P679" s="16"/>
      <c r="Q679" s="16"/>
      <c r="R679" s="16"/>
      <c r="S679" s="16"/>
    </row>
    <row r="680">
      <c r="A680" s="12"/>
      <c r="B680" s="12"/>
      <c r="F680" s="12"/>
      <c r="G680" s="12"/>
      <c r="H680" s="27"/>
      <c r="I680" s="27"/>
      <c r="K680" s="16"/>
      <c r="L680" s="16"/>
      <c r="P680" s="16"/>
      <c r="Q680" s="16"/>
      <c r="R680" s="16"/>
      <c r="S680" s="16"/>
    </row>
    <row r="681">
      <c r="A681" s="12"/>
      <c r="B681" s="12"/>
      <c r="F681" s="12"/>
      <c r="G681" s="12"/>
      <c r="H681" s="27"/>
      <c r="I681" s="27"/>
      <c r="K681" s="16"/>
      <c r="L681" s="16"/>
      <c r="P681" s="16"/>
      <c r="Q681" s="16"/>
      <c r="R681" s="16"/>
      <c r="S681" s="16"/>
    </row>
    <row r="682">
      <c r="A682" s="12"/>
      <c r="B682" s="12"/>
      <c r="F682" s="12"/>
      <c r="G682" s="12"/>
      <c r="H682" s="27"/>
      <c r="I682" s="27"/>
      <c r="K682" s="16"/>
      <c r="L682" s="16"/>
      <c r="P682" s="16"/>
      <c r="Q682" s="16"/>
      <c r="R682" s="16"/>
      <c r="S682" s="16"/>
    </row>
    <row r="683">
      <c r="A683" s="12"/>
      <c r="B683" s="12"/>
      <c r="F683" s="12"/>
      <c r="G683" s="12"/>
      <c r="H683" s="27"/>
      <c r="I683" s="27"/>
      <c r="K683" s="16"/>
      <c r="L683" s="16"/>
      <c r="P683" s="16"/>
      <c r="Q683" s="16"/>
      <c r="R683" s="16"/>
      <c r="S683" s="16"/>
    </row>
    <row r="684">
      <c r="A684" s="12"/>
      <c r="B684" s="12"/>
      <c r="F684" s="12"/>
      <c r="G684" s="12"/>
      <c r="H684" s="27"/>
      <c r="I684" s="27"/>
      <c r="K684" s="16"/>
      <c r="L684" s="16"/>
      <c r="P684" s="16"/>
      <c r="Q684" s="16"/>
      <c r="R684" s="16"/>
      <c r="S684" s="16"/>
    </row>
    <row r="685">
      <c r="A685" s="12"/>
      <c r="B685" s="12"/>
      <c r="F685" s="12"/>
      <c r="G685" s="12"/>
      <c r="H685" s="27"/>
      <c r="I685" s="27"/>
      <c r="K685" s="16"/>
      <c r="L685" s="16"/>
      <c r="P685" s="16"/>
      <c r="Q685" s="16"/>
      <c r="R685" s="16"/>
      <c r="S685" s="16"/>
    </row>
    <row r="686">
      <c r="A686" s="12"/>
      <c r="B686" s="12"/>
      <c r="F686" s="12"/>
      <c r="G686" s="12"/>
      <c r="H686" s="27"/>
      <c r="I686" s="27"/>
      <c r="K686" s="16"/>
      <c r="L686" s="16"/>
      <c r="P686" s="16"/>
      <c r="Q686" s="16"/>
      <c r="R686" s="16"/>
      <c r="S686" s="16"/>
    </row>
    <row r="687">
      <c r="A687" s="12"/>
      <c r="B687" s="12"/>
      <c r="F687" s="12"/>
      <c r="G687" s="12"/>
      <c r="H687" s="27"/>
      <c r="I687" s="27"/>
      <c r="K687" s="16"/>
      <c r="L687" s="16"/>
      <c r="P687" s="16"/>
      <c r="Q687" s="16"/>
      <c r="R687" s="16"/>
      <c r="S687" s="16"/>
    </row>
    <row r="688">
      <c r="A688" s="12"/>
      <c r="B688" s="12"/>
      <c r="F688" s="12"/>
      <c r="G688" s="12"/>
      <c r="H688" s="27"/>
      <c r="I688" s="27"/>
      <c r="K688" s="16"/>
      <c r="L688" s="16"/>
      <c r="P688" s="16"/>
      <c r="Q688" s="16"/>
      <c r="R688" s="16"/>
      <c r="S688" s="16"/>
    </row>
    <row r="689">
      <c r="A689" s="12"/>
      <c r="B689" s="12"/>
      <c r="F689" s="12"/>
      <c r="G689" s="12"/>
      <c r="H689" s="27"/>
      <c r="I689" s="27"/>
      <c r="K689" s="16"/>
      <c r="L689" s="16"/>
      <c r="P689" s="16"/>
      <c r="Q689" s="16"/>
      <c r="R689" s="16"/>
      <c r="S689" s="16"/>
    </row>
    <row r="690">
      <c r="A690" s="12"/>
      <c r="B690" s="12"/>
      <c r="F690" s="12"/>
      <c r="G690" s="12"/>
      <c r="H690" s="27"/>
      <c r="I690" s="27"/>
      <c r="K690" s="16"/>
      <c r="L690" s="16"/>
      <c r="P690" s="16"/>
      <c r="Q690" s="16"/>
      <c r="R690" s="16"/>
      <c r="S690" s="16"/>
    </row>
    <row r="691">
      <c r="A691" s="12"/>
      <c r="B691" s="12"/>
      <c r="F691" s="12"/>
      <c r="G691" s="12"/>
      <c r="H691" s="27"/>
      <c r="I691" s="27"/>
      <c r="K691" s="16"/>
      <c r="L691" s="16"/>
      <c r="P691" s="16"/>
      <c r="Q691" s="16"/>
      <c r="R691" s="16"/>
      <c r="S691" s="16"/>
    </row>
    <row r="692">
      <c r="A692" s="12"/>
      <c r="B692" s="12"/>
      <c r="F692" s="12"/>
      <c r="G692" s="12"/>
      <c r="H692" s="27"/>
      <c r="I692" s="27"/>
      <c r="K692" s="16"/>
      <c r="L692" s="16"/>
      <c r="P692" s="16"/>
      <c r="Q692" s="16"/>
      <c r="R692" s="16"/>
      <c r="S692" s="16"/>
    </row>
    <row r="693">
      <c r="A693" s="12"/>
      <c r="B693" s="12"/>
      <c r="F693" s="12"/>
      <c r="G693" s="12"/>
      <c r="H693" s="27"/>
      <c r="I693" s="27"/>
      <c r="K693" s="16"/>
      <c r="L693" s="16"/>
      <c r="P693" s="16"/>
      <c r="Q693" s="16"/>
      <c r="R693" s="16"/>
      <c r="S693" s="16"/>
    </row>
    <row r="694">
      <c r="A694" s="12"/>
      <c r="B694" s="12"/>
      <c r="F694" s="12"/>
      <c r="G694" s="12"/>
      <c r="H694" s="27"/>
      <c r="I694" s="27"/>
      <c r="K694" s="16"/>
      <c r="L694" s="16"/>
      <c r="P694" s="16"/>
      <c r="Q694" s="16"/>
      <c r="R694" s="16"/>
      <c r="S694" s="16"/>
    </row>
    <row r="695">
      <c r="A695" s="12"/>
      <c r="B695" s="12"/>
      <c r="F695" s="12"/>
      <c r="G695" s="12"/>
      <c r="H695" s="27"/>
      <c r="I695" s="27"/>
      <c r="K695" s="16"/>
      <c r="L695" s="16"/>
      <c r="P695" s="16"/>
      <c r="Q695" s="16"/>
      <c r="R695" s="16"/>
      <c r="S695" s="16"/>
    </row>
    <row r="696">
      <c r="A696" s="12"/>
      <c r="B696" s="12"/>
      <c r="F696" s="12"/>
      <c r="G696" s="12"/>
      <c r="H696" s="27"/>
      <c r="I696" s="27"/>
      <c r="K696" s="16"/>
      <c r="L696" s="16"/>
      <c r="P696" s="16"/>
      <c r="Q696" s="16"/>
      <c r="R696" s="16"/>
      <c r="S696" s="16"/>
    </row>
    <row r="697">
      <c r="A697" s="12"/>
      <c r="B697" s="12"/>
      <c r="F697" s="12"/>
      <c r="G697" s="12"/>
      <c r="H697" s="27"/>
      <c r="I697" s="27"/>
      <c r="K697" s="16"/>
      <c r="L697" s="16"/>
      <c r="P697" s="16"/>
      <c r="Q697" s="16"/>
      <c r="R697" s="16"/>
      <c r="S697" s="16"/>
    </row>
    <row r="698">
      <c r="A698" s="12"/>
      <c r="B698" s="12"/>
      <c r="F698" s="12"/>
      <c r="G698" s="12"/>
      <c r="H698" s="27"/>
      <c r="I698" s="27"/>
      <c r="K698" s="16"/>
      <c r="L698" s="16"/>
      <c r="P698" s="16"/>
      <c r="Q698" s="16"/>
      <c r="R698" s="16"/>
      <c r="S698" s="16"/>
    </row>
    <row r="699">
      <c r="A699" s="12"/>
      <c r="B699" s="12"/>
      <c r="F699" s="12"/>
      <c r="G699" s="12"/>
      <c r="H699" s="27"/>
      <c r="I699" s="27"/>
      <c r="K699" s="16"/>
      <c r="L699" s="16"/>
      <c r="P699" s="16"/>
      <c r="Q699" s="16"/>
      <c r="R699" s="16"/>
      <c r="S699" s="16"/>
    </row>
    <row r="700">
      <c r="A700" s="12"/>
      <c r="B700" s="12"/>
      <c r="F700" s="12"/>
      <c r="G700" s="12"/>
      <c r="H700" s="27"/>
      <c r="I700" s="27"/>
      <c r="K700" s="16"/>
      <c r="L700" s="16"/>
      <c r="P700" s="16"/>
      <c r="Q700" s="16"/>
      <c r="R700" s="16"/>
      <c r="S700" s="16"/>
    </row>
    <row r="701">
      <c r="A701" s="12"/>
      <c r="B701" s="12"/>
      <c r="F701" s="12"/>
      <c r="G701" s="12"/>
      <c r="H701" s="27"/>
      <c r="I701" s="27"/>
      <c r="K701" s="16"/>
      <c r="L701" s="16"/>
      <c r="P701" s="16"/>
      <c r="Q701" s="16"/>
      <c r="R701" s="16"/>
      <c r="S701" s="16"/>
    </row>
    <row r="702">
      <c r="A702" s="12"/>
      <c r="B702" s="12"/>
      <c r="F702" s="12"/>
      <c r="G702" s="12"/>
      <c r="H702" s="27"/>
      <c r="I702" s="27"/>
      <c r="K702" s="16"/>
      <c r="L702" s="16"/>
      <c r="P702" s="16"/>
      <c r="Q702" s="16"/>
      <c r="R702" s="16"/>
      <c r="S702" s="16"/>
    </row>
    <row r="703">
      <c r="A703" s="12"/>
      <c r="B703" s="12"/>
      <c r="F703" s="12"/>
      <c r="G703" s="12"/>
      <c r="H703" s="27"/>
      <c r="I703" s="27"/>
      <c r="K703" s="16"/>
      <c r="L703" s="16"/>
      <c r="P703" s="16"/>
      <c r="Q703" s="16"/>
      <c r="R703" s="16"/>
      <c r="S703" s="16"/>
    </row>
    <row r="704">
      <c r="A704" s="12"/>
      <c r="B704" s="12"/>
      <c r="F704" s="12"/>
      <c r="G704" s="12"/>
      <c r="H704" s="27"/>
      <c r="I704" s="27"/>
      <c r="K704" s="16"/>
      <c r="L704" s="16"/>
      <c r="P704" s="16"/>
      <c r="Q704" s="16"/>
      <c r="R704" s="16"/>
      <c r="S704" s="16"/>
    </row>
    <row r="705">
      <c r="A705" s="12"/>
      <c r="B705" s="12"/>
      <c r="F705" s="12"/>
      <c r="G705" s="12"/>
      <c r="H705" s="27"/>
      <c r="I705" s="27"/>
      <c r="K705" s="16"/>
      <c r="L705" s="16"/>
      <c r="P705" s="16"/>
      <c r="Q705" s="16"/>
      <c r="R705" s="16"/>
      <c r="S705" s="16"/>
    </row>
    <row r="706">
      <c r="A706" s="12"/>
      <c r="B706" s="12"/>
      <c r="F706" s="12"/>
      <c r="G706" s="12"/>
      <c r="H706" s="27"/>
      <c r="I706" s="27"/>
      <c r="K706" s="16"/>
      <c r="L706" s="16"/>
      <c r="P706" s="16"/>
      <c r="Q706" s="16"/>
      <c r="R706" s="16"/>
      <c r="S706" s="16"/>
    </row>
    <row r="707">
      <c r="A707" s="12"/>
      <c r="B707" s="12"/>
      <c r="F707" s="12"/>
      <c r="G707" s="12"/>
      <c r="H707" s="27"/>
      <c r="I707" s="27"/>
      <c r="K707" s="16"/>
      <c r="L707" s="16"/>
      <c r="P707" s="16"/>
      <c r="Q707" s="16"/>
      <c r="R707" s="16"/>
      <c r="S707" s="16"/>
    </row>
    <row r="708">
      <c r="A708" s="12"/>
      <c r="B708" s="12"/>
      <c r="F708" s="12"/>
      <c r="G708" s="12"/>
      <c r="H708" s="27"/>
      <c r="I708" s="27"/>
      <c r="K708" s="16"/>
      <c r="L708" s="16"/>
      <c r="P708" s="16"/>
      <c r="Q708" s="16"/>
      <c r="R708" s="16"/>
      <c r="S708" s="16"/>
    </row>
    <row r="709">
      <c r="A709" s="12"/>
      <c r="B709" s="12"/>
      <c r="F709" s="12"/>
      <c r="G709" s="12"/>
      <c r="H709" s="27"/>
      <c r="I709" s="27"/>
      <c r="K709" s="16"/>
      <c r="L709" s="16"/>
      <c r="P709" s="16"/>
      <c r="Q709" s="16"/>
      <c r="R709" s="16"/>
      <c r="S709" s="16"/>
    </row>
    <row r="710">
      <c r="A710" s="12"/>
      <c r="B710" s="12"/>
      <c r="F710" s="12"/>
      <c r="G710" s="12"/>
      <c r="H710" s="27"/>
      <c r="I710" s="27"/>
      <c r="K710" s="16"/>
      <c r="L710" s="16"/>
      <c r="P710" s="16"/>
      <c r="Q710" s="16"/>
      <c r="R710" s="16"/>
      <c r="S710" s="16"/>
    </row>
    <row r="711">
      <c r="A711" s="12"/>
      <c r="B711" s="12"/>
      <c r="F711" s="12"/>
      <c r="G711" s="12"/>
      <c r="H711" s="27"/>
      <c r="I711" s="27"/>
      <c r="K711" s="16"/>
      <c r="L711" s="16"/>
      <c r="P711" s="16"/>
      <c r="Q711" s="16"/>
      <c r="R711" s="16"/>
      <c r="S711" s="16"/>
    </row>
    <row r="712">
      <c r="A712" s="12"/>
      <c r="B712" s="12"/>
      <c r="F712" s="12"/>
      <c r="G712" s="12"/>
      <c r="H712" s="27"/>
      <c r="I712" s="27"/>
      <c r="K712" s="16"/>
      <c r="L712" s="16"/>
      <c r="P712" s="16"/>
      <c r="Q712" s="16"/>
      <c r="R712" s="16"/>
      <c r="S712" s="16"/>
    </row>
    <row r="713">
      <c r="A713" s="12"/>
      <c r="B713" s="12"/>
      <c r="F713" s="12"/>
      <c r="G713" s="12"/>
      <c r="H713" s="27"/>
      <c r="I713" s="27"/>
      <c r="K713" s="16"/>
      <c r="L713" s="16"/>
      <c r="P713" s="16"/>
      <c r="Q713" s="16"/>
      <c r="R713" s="16"/>
      <c r="S713" s="16"/>
    </row>
    <row r="714">
      <c r="A714" s="12"/>
      <c r="B714" s="12"/>
      <c r="F714" s="12"/>
      <c r="G714" s="12"/>
      <c r="H714" s="27"/>
      <c r="I714" s="27"/>
      <c r="K714" s="16"/>
      <c r="L714" s="16"/>
      <c r="P714" s="16"/>
      <c r="Q714" s="16"/>
      <c r="R714" s="16"/>
      <c r="S714" s="16"/>
    </row>
    <row r="715">
      <c r="A715" s="12"/>
      <c r="B715" s="12"/>
      <c r="F715" s="12"/>
      <c r="G715" s="12"/>
      <c r="H715" s="27"/>
      <c r="I715" s="27"/>
      <c r="K715" s="16"/>
      <c r="L715" s="16"/>
      <c r="P715" s="16"/>
      <c r="Q715" s="16"/>
      <c r="R715" s="16"/>
      <c r="S715" s="16"/>
    </row>
    <row r="716">
      <c r="A716" s="12"/>
      <c r="B716" s="12"/>
      <c r="F716" s="12"/>
      <c r="G716" s="12"/>
      <c r="H716" s="27"/>
      <c r="I716" s="27"/>
      <c r="K716" s="16"/>
      <c r="L716" s="16"/>
      <c r="P716" s="16"/>
      <c r="Q716" s="16"/>
      <c r="R716" s="16"/>
      <c r="S716" s="16"/>
    </row>
    <row r="717">
      <c r="A717" s="12"/>
      <c r="B717" s="12"/>
      <c r="F717" s="12"/>
      <c r="G717" s="12"/>
      <c r="H717" s="27"/>
      <c r="I717" s="27"/>
      <c r="K717" s="16"/>
      <c r="L717" s="16"/>
      <c r="P717" s="16"/>
      <c r="Q717" s="16"/>
      <c r="R717" s="16"/>
      <c r="S717" s="16"/>
    </row>
    <row r="718">
      <c r="A718" s="12"/>
      <c r="B718" s="12"/>
      <c r="F718" s="12"/>
      <c r="G718" s="12"/>
      <c r="H718" s="27"/>
      <c r="I718" s="27"/>
      <c r="K718" s="16"/>
      <c r="L718" s="16"/>
      <c r="P718" s="16"/>
      <c r="Q718" s="16"/>
      <c r="R718" s="16"/>
      <c r="S718" s="16"/>
    </row>
    <row r="719">
      <c r="A719" s="12"/>
      <c r="B719" s="12"/>
      <c r="F719" s="12"/>
      <c r="G719" s="12"/>
      <c r="H719" s="27"/>
      <c r="I719" s="27"/>
      <c r="K719" s="16"/>
      <c r="L719" s="16"/>
      <c r="P719" s="16"/>
      <c r="Q719" s="16"/>
      <c r="R719" s="16"/>
      <c r="S719" s="16"/>
    </row>
    <row r="720">
      <c r="A720" s="12"/>
      <c r="B720" s="12"/>
      <c r="F720" s="12"/>
      <c r="G720" s="12"/>
      <c r="H720" s="27"/>
      <c r="I720" s="27"/>
      <c r="K720" s="16"/>
      <c r="L720" s="16"/>
      <c r="P720" s="16"/>
      <c r="Q720" s="16"/>
      <c r="R720" s="16"/>
      <c r="S720" s="16"/>
    </row>
    <row r="721">
      <c r="A721" s="12"/>
      <c r="B721" s="12"/>
      <c r="F721" s="12"/>
      <c r="G721" s="12"/>
      <c r="H721" s="27"/>
      <c r="I721" s="27"/>
      <c r="K721" s="16"/>
      <c r="L721" s="16"/>
      <c r="P721" s="16"/>
      <c r="Q721" s="16"/>
      <c r="R721" s="16"/>
      <c r="S721" s="16"/>
    </row>
    <row r="722">
      <c r="A722" s="12"/>
      <c r="B722" s="12"/>
      <c r="F722" s="12"/>
      <c r="G722" s="12"/>
      <c r="H722" s="27"/>
      <c r="I722" s="27"/>
      <c r="K722" s="16"/>
      <c r="L722" s="16"/>
      <c r="P722" s="16"/>
      <c r="Q722" s="16"/>
      <c r="R722" s="16"/>
      <c r="S722" s="16"/>
    </row>
    <row r="723">
      <c r="A723" s="12"/>
      <c r="B723" s="12"/>
      <c r="F723" s="12"/>
      <c r="G723" s="12"/>
      <c r="H723" s="27"/>
      <c r="I723" s="27"/>
      <c r="K723" s="16"/>
      <c r="L723" s="16"/>
      <c r="P723" s="16"/>
      <c r="Q723" s="16"/>
      <c r="R723" s="16"/>
      <c r="S723" s="16"/>
    </row>
    <row r="724">
      <c r="A724" s="12"/>
      <c r="B724" s="12"/>
      <c r="F724" s="12"/>
      <c r="G724" s="12"/>
      <c r="H724" s="27"/>
      <c r="I724" s="27"/>
      <c r="K724" s="16"/>
      <c r="L724" s="16"/>
      <c r="P724" s="16"/>
      <c r="Q724" s="16"/>
      <c r="R724" s="16"/>
      <c r="S724" s="16"/>
    </row>
    <row r="725">
      <c r="A725" s="12"/>
      <c r="B725" s="12"/>
      <c r="F725" s="12"/>
      <c r="G725" s="12"/>
      <c r="H725" s="27"/>
      <c r="I725" s="27"/>
      <c r="K725" s="16"/>
      <c r="L725" s="16"/>
      <c r="P725" s="16"/>
      <c r="Q725" s="16"/>
      <c r="R725" s="16"/>
      <c r="S725" s="16"/>
    </row>
    <row r="726">
      <c r="A726" s="12"/>
      <c r="B726" s="12"/>
      <c r="F726" s="12"/>
      <c r="G726" s="12"/>
      <c r="H726" s="27"/>
      <c r="I726" s="27"/>
      <c r="K726" s="16"/>
      <c r="L726" s="16"/>
      <c r="P726" s="16"/>
      <c r="Q726" s="16"/>
      <c r="R726" s="16"/>
      <c r="S726" s="16"/>
    </row>
    <row r="727">
      <c r="A727" s="12"/>
      <c r="B727" s="12"/>
      <c r="F727" s="12"/>
      <c r="G727" s="12"/>
      <c r="H727" s="27"/>
      <c r="I727" s="27"/>
      <c r="K727" s="16"/>
      <c r="L727" s="16"/>
      <c r="P727" s="16"/>
      <c r="Q727" s="16"/>
      <c r="R727" s="16"/>
      <c r="S727" s="16"/>
    </row>
    <row r="728">
      <c r="A728" s="12"/>
      <c r="B728" s="12"/>
      <c r="F728" s="12"/>
      <c r="G728" s="12"/>
      <c r="H728" s="27"/>
      <c r="I728" s="27"/>
      <c r="K728" s="16"/>
      <c r="L728" s="16"/>
      <c r="P728" s="16"/>
      <c r="Q728" s="16"/>
      <c r="R728" s="16"/>
      <c r="S728" s="16"/>
    </row>
    <row r="729">
      <c r="A729" s="12"/>
      <c r="B729" s="12"/>
      <c r="F729" s="12"/>
      <c r="G729" s="12"/>
      <c r="H729" s="27"/>
      <c r="I729" s="27"/>
      <c r="K729" s="16"/>
      <c r="L729" s="16"/>
      <c r="P729" s="16"/>
      <c r="Q729" s="16"/>
      <c r="R729" s="16"/>
      <c r="S729" s="16"/>
    </row>
    <row r="730">
      <c r="A730" s="12"/>
      <c r="B730" s="12"/>
      <c r="F730" s="12"/>
      <c r="G730" s="12"/>
      <c r="H730" s="27"/>
      <c r="I730" s="27"/>
      <c r="K730" s="16"/>
      <c r="L730" s="16"/>
      <c r="P730" s="16"/>
      <c r="Q730" s="16"/>
      <c r="R730" s="16"/>
      <c r="S730" s="16"/>
    </row>
    <row r="731">
      <c r="A731" s="12"/>
      <c r="B731" s="12"/>
      <c r="F731" s="12"/>
      <c r="G731" s="12"/>
      <c r="H731" s="27"/>
      <c r="I731" s="27"/>
      <c r="K731" s="16"/>
      <c r="L731" s="16"/>
      <c r="P731" s="16"/>
      <c r="Q731" s="16"/>
      <c r="R731" s="16"/>
      <c r="S731" s="16"/>
    </row>
    <row r="732">
      <c r="A732" s="12"/>
      <c r="B732" s="12"/>
      <c r="F732" s="12"/>
      <c r="G732" s="12"/>
      <c r="H732" s="27"/>
      <c r="I732" s="27"/>
      <c r="K732" s="16"/>
      <c r="L732" s="16"/>
      <c r="P732" s="16"/>
      <c r="Q732" s="16"/>
      <c r="R732" s="16"/>
      <c r="S732" s="16"/>
    </row>
    <row r="733">
      <c r="A733" s="12"/>
      <c r="B733" s="12"/>
      <c r="F733" s="12"/>
      <c r="G733" s="12"/>
      <c r="H733" s="27"/>
      <c r="I733" s="27"/>
      <c r="K733" s="16"/>
      <c r="L733" s="16"/>
      <c r="P733" s="16"/>
      <c r="Q733" s="16"/>
      <c r="R733" s="16"/>
      <c r="S733" s="16"/>
    </row>
    <row r="734">
      <c r="A734" s="12"/>
      <c r="B734" s="12"/>
      <c r="F734" s="12"/>
      <c r="G734" s="12"/>
      <c r="H734" s="27"/>
      <c r="I734" s="27"/>
      <c r="K734" s="16"/>
      <c r="L734" s="16"/>
      <c r="P734" s="16"/>
      <c r="Q734" s="16"/>
      <c r="R734" s="16"/>
      <c r="S734" s="16"/>
    </row>
    <row r="735">
      <c r="A735" s="12"/>
      <c r="B735" s="12"/>
      <c r="F735" s="12"/>
      <c r="G735" s="12"/>
      <c r="H735" s="27"/>
      <c r="I735" s="27"/>
      <c r="K735" s="16"/>
      <c r="L735" s="16"/>
      <c r="P735" s="16"/>
      <c r="Q735" s="16"/>
      <c r="R735" s="16"/>
      <c r="S735" s="16"/>
    </row>
    <row r="736">
      <c r="A736" s="12"/>
      <c r="B736" s="12"/>
      <c r="F736" s="12"/>
      <c r="G736" s="12"/>
      <c r="H736" s="27"/>
      <c r="I736" s="27"/>
      <c r="K736" s="16"/>
      <c r="L736" s="16"/>
      <c r="P736" s="16"/>
      <c r="Q736" s="16"/>
      <c r="R736" s="16"/>
      <c r="S736" s="16"/>
    </row>
    <row r="737">
      <c r="A737" s="12"/>
      <c r="B737" s="12"/>
      <c r="F737" s="12"/>
      <c r="G737" s="12"/>
      <c r="H737" s="27"/>
      <c r="I737" s="27"/>
      <c r="K737" s="16"/>
      <c r="L737" s="16"/>
      <c r="P737" s="16"/>
      <c r="Q737" s="16"/>
      <c r="R737" s="16"/>
      <c r="S737" s="16"/>
    </row>
    <row r="738">
      <c r="A738" s="12"/>
      <c r="B738" s="12"/>
      <c r="F738" s="12"/>
      <c r="G738" s="12"/>
      <c r="H738" s="27"/>
      <c r="I738" s="27"/>
      <c r="K738" s="16"/>
      <c r="L738" s="16"/>
      <c r="P738" s="16"/>
      <c r="Q738" s="16"/>
      <c r="R738" s="16"/>
      <c r="S738" s="16"/>
    </row>
    <row r="739">
      <c r="A739" s="12"/>
      <c r="B739" s="12"/>
      <c r="F739" s="12"/>
      <c r="G739" s="12"/>
      <c r="H739" s="27"/>
      <c r="I739" s="27"/>
      <c r="K739" s="16"/>
      <c r="L739" s="16"/>
      <c r="P739" s="16"/>
      <c r="Q739" s="16"/>
      <c r="R739" s="16"/>
      <c r="S739" s="16"/>
    </row>
    <row r="740">
      <c r="A740" s="12"/>
      <c r="B740" s="12"/>
      <c r="F740" s="12"/>
      <c r="G740" s="12"/>
      <c r="H740" s="27"/>
      <c r="I740" s="27"/>
      <c r="K740" s="16"/>
      <c r="L740" s="16"/>
      <c r="P740" s="16"/>
      <c r="Q740" s="16"/>
      <c r="R740" s="16"/>
      <c r="S740" s="16"/>
    </row>
    <row r="741">
      <c r="A741" s="12"/>
      <c r="B741" s="12"/>
      <c r="F741" s="12"/>
      <c r="G741" s="12"/>
      <c r="H741" s="27"/>
      <c r="I741" s="27"/>
      <c r="K741" s="16"/>
      <c r="L741" s="16"/>
      <c r="P741" s="16"/>
      <c r="Q741" s="16"/>
      <c r="R741" s="16"/>
      <c r="S741" s="16"/>
    </row>
    <row r="742">
      <c r="A742" s="12"/>
      <c r="B742" s="12"/>
      <c r="F742" s="12"/>
      <c r="G742" s="12"/>
      <c r="H742" s="27"/>
      <c r="I742" s="27"/>
      <c r="K742" s="16"/>
      <c r="L742" s="16"/>
      <c r="P742" s="16"/>
      <c r="Q742" s="16"/>
      <c r="R742" s="16"/>
      <c r="S742" s="16"/>
    </row>
    <row r="743">
      <c r="A743" s="12"/>
      <c r="B743" s="12"/>
      <c r="F743" s="12"/>
      <c r="G743" s="12"/>
      <c r="H743" s="27"/>
      <c r="I743" s="27"/>
      <c r="K743" s="16"/>
      <c r="L743" s="16"/>
      <c r="P743" s="16"/>
      <c r="Q743" s="16"/>
      <c r="R743" s="16"/>
      <c r="S743" s="16"/>
    </row>
    <row r="744">
      <c r="A744" s="12"/>
      <c r="B744" s="12"/>
      <c r="F744" s="12"/>
      <c r="G744" s="12"/>
      <c r="H744" s="27"/>
      <c r="I744" s="27"/>
      <c r="K744" s="16"/>
      <c r="L744" s="16"/>
      <c r="P744" s="16"/>
      <c r="Q744" s="16"/>
      <c r="R744" s="16"/>
      <c r="S744" s="16"/>
    </row>
    <row r="745">
      <c r="A745" s="12"/>
      <c r="B745" s="12"/>
      <c r="F745" s="12"/>
      <c r="G745" s="12"/>
      <c r="H745" s="27"/>
      <c r="I745" s="27"/>
      <c r="K745" s="16"/>
      <c r="L745" s="16"/>
      <c r="P745" s="16"/>
      <c r="Q745" s="16"/>
      <c r="R745" s="16"/>
      <c r="S745" s="16"/>
    </row>
    <row r="746">
      <c r="A746" s="12"/>
      <c r="B746" s="12"/>
      <c r="F746" s="12"/>
      <c r="G746" s="12"/>
      <c r="H746" s="27"/>
      <c r="I746" s="27"/>
      <c r="K746" s="16"/>
      <c r="L746" s="16"/>
      <c r="P746" s="16"/>
      <c r="Q746" s="16"/>
      <c r="R746" s="16"/>
      <c r="S746" s="16"/>
    </row>
    <row r="747">
      <c r="A747" s="12"/>
      <c r="B747" s="12"/>
      <c r="F747" s="12"/>
      <c r="G747" s="12"/>
      <c r="H747" s="27"/>
      <c r="I747" s="27"/>
      <c r="K747" s="16"/>
      <c r="L747" s="16"/>
      <c r="P747" s="16"/>
      <c r="Q747" s="16"/>
      <c r="R747" s="16"/>
      <c r="S747" s="16"/>
    </row>
    <row r="748">
      <c r="A748" s="12"/>
      <c r="B748" s="12"/>
      <c r="F748" s="12"/>
      <c r="G748" s="12"/>
      <c r="H748" s="27"/>
      <c r="I748" s="27"/>
      <c r="K748" s="16"/>
      <c r="L748" s="16"/>
      <c r="P748" s="16"/>
      <c r="Q748" s="16"/>
      <c r="R748" s="16"/>
      <c r="S748" s="16"/>
    </row>
    <row r="749">
      <c r="A749" s="12"/>
      <c r="B749" s="12"/>
      <c r="F749" s="12"/>
      <c r="G749" s="12"/>
      <c r="H749" s="27"/>
      <c r="I749" s="27"/>
      <c r="K749" s="16"/>
      <c r="L749" s="16"/>
      <c r="P749" s="16"/>
      <c r="Q749" s="16"/>
      <c r="R749" s="16"/>
      <c r="S749" s="16"/>
    </row>
    <row r="750">
      <c r="A750" s="12"/>
      <c r="B750" s="12"/>
      <c r="F750" s="12"/>
      <c r="G750" s="12"/>
      <c r="H750" s="27"/>
      <c r="I750" s="27"/>
      <c r="K750" s="16"/>
      <c r="L750" s="16"/>
      <c r="P750" s="16"/>
      <c r="Q750" s="16"/>
      <c r="R750" s="16"/>
      <c r="S750" s="16"/>
    </row>
    <row r="751">
      <c r="A751" s="12"/>
      <c r="B751" s="12"/>
      <c r="F751" s="12"/>
      <c r="G751" s="12"/>
      <c r="H751" s="27"/>
      <c r="I751" s="27"/>
      <c r="K751" s="16"/>
      <c r="L751" s="16"/>
      <c r="P751" s="16"/>
      <c r="Q751" s="16"/>
      <c r="R751" s="16"/>
      <c r="S751" s="16"/>
    </row>
    <row r="752">
      <c r="A752" s="12"/>
      <c r="B752" s="12"/>
      <c r="F752" s="12"/>
      <c r="G752" s="12"/>
      <c r="H752" s="27"/>
      <c r="I752" s="27"/>
      <c r="K752" s="16"/>
      <c r="L752" s="16"/>
      <c r="P752" s="16"/>
      <c r="Q752" s="16"/>
      <c r="R752" s="16"/>
      <c r="S752" s="16"/>
    </row>
    <row r="753">
      <c r="A753" s="12"/>
      <c r="B753" s="12"/>
      <c r="F753" s="12"/>
      <c r="G753" s="12"/>
      <c r="H753" s="27"/>
      <c r="I753" s="27"/>
      <c r="K753" s="16"/>
      <c r="L753" s="16"/>
      <c r="P753" s="16"/>
      <c r="Q753" s="16"/>
      <c r="R753" s="16"/>
      <c r="S753" s="16"/>
    </row>
    <row r="754">
      <c r="A754" s="12"/>
      <c r="B754" s="12"/>
      <c r="F754" s="12"/>
      <c r="G754" s="12"/>
      <c r="H754" s="27"/>
      <c r="I754" s="27"/>
      <c r="K754" s="16"/>
      <c r="L754" s="16"/>
      <c r="P754" s="16"/>
      <c r="Q754" s="16"/>
      <c r="R754" s="16"/>
      <c r="S754" s="16"/>
    </row>
    <row r="755">
      <c r="A755" s="12"/>
      <c r="B755" s="12"/>
      <c r="F755" s="12"/>
      <c r="G755" s="12"/>
      <c r="H755" s="27"/>
      <c r="I755" s="27"/>
      <c r="K755" s="16"/>
      <c r="L755" s="16"/>
      <c r="P755" s="16"/>
      <c r="Q755" s="16"/>
      <c r="R755" s="16"/>
      <c r="S755" s="16"/>
    </row>
    <row r="756">
      <c r="A756" s="12"/>
      <c r="B756" s="12"/>
      <c r="F756" s="12"/>
      <c r="G756" s="12"/>
      <c r="H756" s="27"/>
      <c r="I756" s="27"/>
      <c r="K756" s="16"/>
      <c r="L756" s="16"/>
      <c r="P756" s="16"/>
      <c r="Q756" s="16"/>
      <c r="R756" s="16"/>
      <c r="S756" s="16"/>
    </row>
    <row r="757">
      <c r="A757" s="12"/>
      <c r="B757" s="12"/>
      <c r="F757" s="12"/>
      <c r="G757" s="12"/>
      <c r="H757" s="27"/>
      <c r="I757" s="27"/>
      <c r="K757" s="16"/>
      <c r="L757" s="16"/>
      <c r="P757" s="16"/>
      <c r="Q757" s="16"/>
      <c r="R757" s="16"/>
      <c r="S757" s="16"/>
    </row>
    <row r="758">
      <c r="A758" s="12"/>
      <c r="B758" s="12"/>
      <c r="F758" s="12"/>
      <c r="G758" s="12"/>
      <c r="H758" s="27"/>
      <c r="I758" s="27"/>
      <c r="K758" s="16"/>
      <c r="L758" s="16"/>
      <c r="P758" s="16"/>
      <c r="Q758" s="16"/>
      <c r="R758" s="16"/>
      <c r="S758" s="16"/>
    </row>
    <row r="759">
      <c r="A759" s="12"/>
      <c r="B759" s="12"/>
      <c r="F759" s="12"/>
      <c r="G759" s="12"/>
      <c r="H759" s="27"/>
      <c r="I759" s="27"/>
      <c r="K759" s="16"/>
      <c r="L759" s="16"/>
      <c r="P759" s="16"/>
      <c r="Q759" s="16"/>
      <c r="R759" s="16"/>
      <c r="S759" s="16"/>
    </row>
    <row r="760">
      <c r="A760" s="12"/>
      <c r="B760" s="12"/>
      <c r="F760" s="12"/>
      <c r="G760" s="12"/>
      <c r="H760" s="27"/>
      <c r="I760" s="27"/>
      <c r="K760" s="16"/>
      <c r="L760" s="16"/>
      <c r="P760" s="16"/>
      <c r="Q760" s="16"/>
      <c r="R760" s="16"/>
      <c r="S760" s="16"/>
    </row>
    <row r="761">
      <c r="A761" s="12"/>
      <c r="B761" s="12"/>
      <c r="F761" s="12"/>
      <c r="G761" s="12"/>
      <c r="H761" s="27"/>
      <c r="I761" s="27"/>
      <c r="K761" s="16"/>
      <c r="L761" s="16"/>
      <c r="P761" s="16"/>
      <c r="Q761" s="16"/>
      <c r="R761" s="16"/>
      <c r="S761" s="16"/>
    </row>
    <row r="762">
      <c r="A762" s="12"/>
      <c r="B762" s="12"/>
      <c r="F762" s="12"/>
      <c r="G762" s="12"/>
      <c r="H762" s="27"/>
      <c r="I762" s="27"/>
      <c r="K762" s="16"/>
      <c r="L762" s="16"/>
      <c r="P762" s="16"/>
      <c r="Q762" s="16"/>
      <c r="R762" s="16"/>
      <c r="S762" s="16"/>
    </row>
    <row r="763">
      <c r="A763" s="12"/>
      <c r="B763" s="12"/>
      <c r="F763" s="12"/>
      <c r="G763" s="12"/>
      <c r="H763" s="27"/>
      <c r="I763" s="27"/>
      <c r="K763" s="16"/>
      <c r="L763" s="16"/>
      <c r="P763" s="16"/>
      <c r="Q763" s="16"/>
      <c r="R763" s="16"/>
      <c r="S763" s="16"/>
    </row>
    <row r="764">
      <c r="A764" s="12"/>
      <c r="B764" s="12"/>
      <c r="F764" s="12"/>
      <c r="G764" s="12"/>
      <c r="H764" s="27"/>
      <c r="I764" s="27"/>
      <c r="K764" s="16"/>
      <c r="L764" s="16"/>
      <c r="P764" s="16"/>
      <c r="Q764" s="16"/>
      <c r="R764" s="16"/>
      <c r="S764" s="16"/>
    </row>
    <row r="765">
      <c r="A765" s="12"/>
      <c r="B765" s="12"/>
      <c r="F765" s="12"/>
      <c r="G765" s="12"/>
      <c r="H765" s="27"/>
      <c r="I765" s="27"/>
      <c r="K765" s="16"/>
      <c r="L765" s="16"/>
      <c r="P765" s="16"/>
      <c r="Q765" s="16"/>
      <c r="R765" s="16"/>
      <c r="S765" s="16"/>
    </row>
    <row r="766">
      <c r="A766" s="12"/>
      <c r="B766" s="12"/>
      <c r="F766" s="12"/>
      <c r="G766" s="12"/>
      <c r="H766" s="27"/>
      <c r="I766" s="27"/>
      <c r="K766" s="16"/>
      <c r="L766" s="16"/>
      <c r="P766" s="16"/>
      <c r="Q766" s="16"/>
      <c r="R766" s="16"/>
      <c r="S766" s="16"/>
    </row>
    <row r="767">
      <c r="A767" s="12"/>
      <c r="B767" s="12"/>
      <c r="F767" s="12"/>
      <c r="G767" s="12"/>
      <c r="H767" s="27"/>
      <c r="I767" s="27"/>
      <c r="K767" s="16"/>
      <c r="L767" s="16"/>
      <c r="P767" s="16"/>
      <c r="Q767" s="16"/>
      <c r="R767" s="16"/>
      <c r="S767" s="16"/>
    </row>
    <row r="768">
      <c r="A768" s="12"/>
      <c r="B768" s="12"/>
      <c r="F768" s="12"/>
      <c r="G768" s="12"/>
      <c r="H768" s="27"/>
      <c r="I768" s="27"/>
      <c r="K768" s="16"/>
      <c r="L768" s="16"/>
      <c r="P768" s="16"/>
      <c r="Q768" s="16"/>
      <c r="R768" s="16"/>
      <c r="S768" s="16"/>
    </row>
    <row r="769">
      <c r="A769" s="12"/>
      <c r="B769" s="12"/>
      <c r="F769" s="12"/>
      <c r="G769" s="12"/>
      <c r="H769" s="27"/>
      <c r="I769" s="27"/>
      <c r="K769" s="16"/>
      <c r="L769" s="16"/>
      <c r="P769" s="16"/>
      <c r="Q769" s="16"/>
      <c r="R769" s="16"/>
      <c r="S769" s="16"/>
    </row>
    <row r="770">
      <c r="A770" s="12"/>
      <c r="B770" s="12"/>
      <c r="F770" s="12"/>
      <c r="G770" s="12"/>
      <c r="H770" s="27"/>
      <c r="I770" s="27"/>
      <c r="K770" s="16"/>
      <c r="L770" s="16"/>
      <c r="P770" s="16"/>
      <c r="Q770" s="16"/>
      <c r="R770" s="16"/>
      <c r="S770" s="16"/>
    </row>
    <row r="771">
      <c r="A771" s="12"/>
      <c r="B771" s="12"/>
      <c r="F771" s="12"/>
      <c r="G771" s="12"/>
      <c r="H771" s="27"/>
      <c r="I771" s="27"/>
      <c r="K771" s="16"/>
      <c r="L771" s="16"/>
      <c r="P771" s="16"/>
      <c r="Q771" s="16"/>
      <c r="R771" s="16"/>
      <c r="S771" s="16"/>
    </row>
    <row r="772">
      <c r="A772" s="12"/>
      <c r="B772" s="12"/>
      <c r="F772" s="12"/>
      <c r="G772" s="12"/>
      <c r="H772" s="27"/>
      <c r="I772" s="27"/>
      <c r="K772" s="16"/>
      <c r="L772" s="16"/>
      <c r="P772" s="16"/>
      <c r="Q772" s="16"/>
      <c r="R772" s="16"/>
      <c r="S772" s="16"/>
    </row>
    <row r="773">
      <c r="A773" s="12"/>
      <c r="B773" s="12"/>
      <c r="F773" s="12"/>
      <c r="G773" s="12"/>
      <c r="H773" s="27"/>
      <c r="I773" s="27"/>
      <c r="K773" s="16"/>
      <c r="L773" s="16"/>
      <c r="P773" s="16"/>
      <c r="Q773" s="16"/>
      <c r="R773" s="16"/>
      <c r="S773" s="16"/>
    </row>
    <row r="774">
      <c r="A774" s="12"/>
      <c r="B774" s="12"/>
      <c r="F774" s="12"/>
      <c r="G774" s="12"/>
      <c r="H774" s="27"/>
      <c r="I774" s="27"/>
      <c r="K774" s="16"/>
      <c r="L774" s="16"/>
      <c r="P774" s="16"/>
      <c r="Q774" s="16"/>
      <c r="R774" s="16"/>
      <c r="S774" s="16"/>
    </row>
    <row r="775">
      <c r="A775" s="12"/>
      <c r="B775" s="12"/>
      <c r="F775" s="12"/>
      <c r="G775" s="12"/>
      <c r="H775" s="27"/>
      <c r="I775" s="27"/>
      <c r="K775" s="16"/>
      <c r="L775" s="16"/>
      <c r="P775" s="16"/>
      <c r="Q775" s="16"/>
      <c r="R775" s="16"/>
      <c r="S775" s="16"/>
    </row>
    <row r="776">
      <c r="A776" s="12"/>
      <c r="B776" s="12"/>
      <c r="F776" s="12"/>
      <c r="G776" s="12"/>
      <c r="H776" s="27"/>
      <c r="I776" s="27"/>
      <c r="K776" s="16"/>
      <c r="L776" s="16"/>
      <c r="P776" s="16"/>
      <c r="Q776" s="16"/>
      <c r="R776" s="16"/>
      <c r="S776" s="16"/>
    </row>
    <row r="777">
      <c r="A777" s="12"/>
      <c r="B777" s="12"/>
      <c r="F777" s="12"/>
      <c r="G777" s="12"/>
      <c r="H777" s="27"/>
      <c r="I777" s="27"/>
      <c r="K777" s="16"/>
      <c r="L777" s="16"/>
      <c r="P777" s="16"/>
      <c r="Q777" s="16"/>
      <c r="R777" s="16"/>
      <c r="S777" s="16"/>
    </row>
    <row r="778">
      <c r="A778" s="12"/>
      <c r="B778" s="12"/>
      <c r="F778" s="12"/>
      <c r="G778" s="12"/>
      <c r="H778" s="27"/>
      <c r="I778" s="27"/>
      <c r="K778" s="16"/>
      <c r="L778" s="16"/>
      <c r="P778" s="16"/>
      <c r="Q778" s="16"/>
      <c r="R778" s="16"/>
      <c r="S778" s="16"/>
    </row>
    <row r="779">
      <c r="A779" s="12"/>
      <c r="B779" s="12"/>
      <c r="F779" s="12"/>
      <c r="G779" s="12"/>
      <c r="H779" s="27"/>
      <c r="I779" s="27"/>
      <c r="K779" s="16"/>
      <c r="L779" s="16"/>
      <c r="P779" s="16"/>
      <c r="Q779" s="16"/>
      <c r="R779" s="16"/>
      <c r="S779" s="16"/>
    </row>
    <row r="780">
      <c r="A780" s="12"/>
      <c r="B780" s="12"/>
      <c r="F780" s="12"/>
      <c r="G780" s="12"/>
      <c r="H780" s="27"/>
      <c r="I780" s="27"/>
      <c r="K780" s="16"/>
      <c r="L780" s="16"/>
      <c r="P780" s="16"/>
      <c r="Q780" s="16"/>
      <c r="R780" s="16"/>
      <c r="S780" s="16"/>
    </row>
    <row r="781">
      <c r="A781" s="12"/>
      <c r="B781" s="12"/>
      <c r="F781" s="12"/>
      <c r="G781" s="12"/>
      <c r="H781" s="27"/>
      <c r="I781" s="27"/>
      <c r="K781" s="16"/>
      <c r="L781" s="16"/>
      <c r="P781" s="16"/>
      <c r="Q781" s="16"/>
      <c r="R781" s="16"/>
      <c r="S781" s="16"/>
    </row>
    <row r="782">
      <c r="A782" s="12"/>
      <c r="B782" s="12"/>
      <c r="F782" s="12"/>
      <c r="G782" s="12"/>
      <c r="H782" s="27"/>
      <c r="I782" s="27"/>
      <c r="K782" s="16"/>
      <c r="L782" s="16"/>
      <c r="P782" s="16"/>
      <c r="Q782" s="16"/>
      <c r="R782" s="16"/>
      <c r="S782" s="16"/>
    </row>
    <row r="783">
      <c r="A783" s="12"/>
      <c r="B783" s="12"/>
      <c r="F783" s="12"/>
      <c r="G783" s="12"/>
      <c r="H783" s="27"/>
      <c r="I783" s="27"/>
      <c r="K783" s="16"/>
      <c r="L783" s="16"/>
      <c r="P783" s="16"/>
      <c r="Q783" s="16"/>
      <c r="R783" s="16"/>
      <c r="S783" s="16"/>
    </row>
    <row r="784">
      <c r="A784" s="12"/>
      <c r="B784" s="12"/>
      <c r="F784" s="12"/>
      <c r="G784" s="12"/>
      <c r="H784" s="27"/>
      <c r="I784" s="27"/>
      <c r="K784" s="16"/>
      <c r="L784" s="16"/>
      <c r="P784" s="16"/>
      <c r="Q784" s="16"/>
      <c r="R784" s="16"/>
      <c r="S784" s="16"/>
    </row>
    <row r="785">
      <c r="A785" s="12"/>
      <c r="B785" s="12"/>
      <c r="F785" s="12"/>
      <c r="G785" s="12"/>
      <c r="H785" s="27"/>
      <c r="I785" s="27"/>
      <c r="K785" s="16"/>
      <c r="L785" s="16"/>
      <c r="P785" s="16"/>
      <c r="Q785" s="16"/>
      <c r="R785" s="16"/>
      <c r="S785" s="16"/>
    </row>
    <row r="786">
      <c r="A786" s="12"/>
      <c r="B786" s="12"/>
      <c r="F786" s="12"/>
      <c r="G786" s="12"/>
      <c r="H786" s="27"/>
      <c r="I786" s="27"/>
      <c r="K786" s="16"/>
      <c r="L786" s="16"/>
      <c r="P786" s="16"/>
      <c r="Q786" s="16"/>
      <c r="R786" s="16"/>
      <c r="S786" s="16"/>
    </row>
    <row r="787">
      <c r="A787" s="12"/>
      <c r="B787" s="12"/>
      <c r="F787" s="12"/>
      <c r="G787" s="12"/>
      <c r="H787" s="27"/>
      <c r="I787" s="27"/>
      <c r="K787" s="16"/>
      <c r="L787" s="16"/>
      <c r="P787" s="16"/>
      <c r="Q787" s="16"/>
      <c r="R787" s="16"/>
      <c r="S787" s="16"/>
    </row>
    <row r="788">
      <c r="A788" s="12"/>
      <c r="B788" s="12"/>
      <c r="F788" s="12"/>
      <c r="G788" s="12"/>
      <c r="H788" s="27"/>
      <c r="I788" s="27"/>
      <c r="K788" s="16"/>
      <c r="L788" s="16"/>
      <c r="P788" s="16"/>
      <c r="Q788" s="16"/>
      <c r="R788" s="16"/>
      <c r="S788" s="16"/>
    </row>
    <row r="789">
      <c r="A789" s="12"/>
      <c r="B789" s="12"/>
      <c r="F789" s="12"/>
      <c r="G789" s="12"/>
      <c r="H789" s="27"/>
      <c r="I789" s="27"/>
      <c r="K789" s="16"/>
      <c r="L789" s="16"/>
      <c r="P789" s="16"/>
      <c r="Q789" s="16"/>
      <c r="R789" s="16"/>
      <c r="S789" s="16"/>
    </row>
    <row r="790">
      <c r="A790" s="12"/>
      <c r="B790" s="12"/>
      <c r="F790" s="12"/>
      <c r="G790" s="12"/>
      <c r="H790" s="27"/>
      <c r="I790" s="27"/>
      <c r="K790" s="16"/>
      <c r="L790" s="16"/>
      <c r="P790" s="16"/>
      <c r="Q790" s="16"/>
      <c r="R790" s="16"/>
      <c r="S790" s="16"/>
    </row>
    <row r="791">
      <c r="A791" s="12"/>
      <c r="B791" s="12"/>
      <c r="F791" s="12"/>
      <c r="G791" s="12"/>
      <c r="H791" s="27"/>
      <c r="I791" s="27"/>
      <c r="K791" s="16"/>
      <c r="L791" s="16"/>
      <c r="P791" s="16"/>
      <c r="Q791" s="16"/>
      <c r="R791" s="16"/>
      <c r="S791" s="16"/>
    </row>
    <row r="792">
      <c r="A792" s="12"/>
      <c r="B792" s="12"/>
      <c r="F792" s="12"/>
      <c r="G792" s="12"/>
      <c r="H792" s="27"/>
      <c r="I792" s="27"/>
      <c r="K792" s="16"/>
      <c r="L792" s="16"/>
      <c r="P792" s="16"/>
      <c r="Q792" s="16"/>
      <c r="R792" s="16"/>
      <c r="S792" s="16"/>
    </row>
    <row r="793">
      <c r="A793" s="12"/>
      <c r="B793" s="12"/>
      <c r="F793" s="12"/>
      <c r="G793" s="12"/>
      <c r="H793" s="27"/>
      <c r="I793" s="27"/>
      <c r="K793" s="16"/>
      <c r="L793" s="16"/>
      <c r="P793" s="16"/>
      <c r="Q793" s="16"/>
      <c r="R793" s="16"/>
      <c r="S793" s="16"/>
    </row>
    <row r="794">
      <c r="A794" s="12"/>
      <c r="B794" s="12"/>
      <c r="F794" s="12"/>
      <c r="G794" s="12"/>
      <c r="H794" s="27"/>
      <c r="I794" s="27"/>
      <c r="K794" s="16"/>
      <c r="L794" s="16"/>
      <c r="P794" s="16"/>
      <c r="Q794" s="16"/>
      <c r="R794" s="16"/>
      <c r="S794" s="16"/>
    </row>
    <row r="795">
      <c r="A795" s="12"/>
      <c r="B795" s="12"/>
      <c r="F795" s="12"/>
      <c r="G795" s="12"/>
      <c r="H795" s="27"/>
      <c r="I795" s="27"/>
      <c r="K795" s="16"/>
      <c r="L795" s="16"/>
      <c r="P795" s="16"/>
      <c r="Q795" s="16"/>
      <c r="R795" s="16"/>
      <c r="S795" s="16"/>
    </row>
    <row r="796">
      <c r="A796" s="12"/>
      <c r="B796" s="12"/>
      <c r="F796" s="12"/>
      <c r="G796" s="12"/>
      <c r="H796" s="27"/>
      <c r="I796" s="27"/>
      <c r="K796" s="16"/>
      <c r="L796" s="16"/>
      <c r="P796" s="16"/>
      <c r="Q796" s="16"/>
      <c r="R796" s="16"/>
      <c r="S796" s="16"/>
    </row>
    <row r="797">
      <c r="A797" s="12"/>
      <c r="B797" s="12"/>
      <c r="F797" s="12"/>
      <c r="G797" s="12"/>
      <c r="H797" s="27"/>
      <c r="I797" s="27"/>
      <c r="K797" s="16"/>
      <c r="L797" s="16"/>
      <c r="P797" s="16"/>
      <c r="Q797" s="16"/>
      <c r="R797" s="16"/>
      <c r="S797" s="16"/>
    </row>
    <row r="798">
      <c r="A798" s="12"/>
      <c r="B798" s="12"/>
      <c r="F798" s="12"/>
      <c r="G798" s="12"/>
      <c r="H798" s="27"/>
      <c r="I798" s="27"/>
      <c r="K798" s="16"/>
      <c r="L798" s="16"/>
      <c r="P798" s="16"/>
      <c r="Q798" s="16"/>
      <c r="R798" s="16"/>
      <c r="S798" s="16"/>
    </row>
    <row r="799">
      <c r="A799" s="12"/>
      <c r="B799" s="12"/>
      <c r="F799" s="12"/>
      <c r="G799" s="12"/>
      <c r="H799" s="27"/>
      <c r="I799" s="27"/>
      <c r="K799" s="16"/>
      <c r="L799" s="16"/>
      <c r="P799" s="16"/>
      <c r="Q799" s="16"/>
      <c r="R799" s="16"/>
      <c r="S799" s="16"/>
    </row>
    <row r="800">
      <c r="A800" s="12"/>
      <c r="B800" s="12"/>
      <c r="F800" s="12"/>
      <c r="G800" s="12"/>
      <c r="H800" s="27"/>
      <c r="I800" s="27"/>
      <c r="K800" s="16"/>
      <c r="L800" s="16"/>
      <c r="P800" s="16"/>
      <c r="Q800" s="16"/>
      <c r="R800" s="16"/>
      <c r="S800" s="16"/>
    </row>
    <row r="801">
      <c r="A801" s="12"/>
      <c r="B801" s="12"/>
      <c r="F801" s="12"/>
      <c r="G801" s="12"/>
      <c r="H801" s="27"/>
      <c r="I801" s="27"/>
      <c r="K801" s="16"/>
      <c r="L801" s="16"/>
      <c r="P801" s="16"/>
      <c r="Q801" s="16"/>
      <c r="R801" s="16"/>
      <c r="S801" s="16"/>
    </row>
    <row r="802">
      <c r="A802" s="12"/>
      <c r="B802" s="12"/>
      <c r="F802" s="12"/>
      <c r="G802" s="12"/>
      <c r="H802" s="27"/>
      <c r="I802" s="27"/>
      <c r="K802" s="16"/>
      <c r="L802" s="16"/>
      <c r="P802" s="16"/>
      <c r="Q802" s="16"/>
      <c r="R802" s="16"/>
      <c r="S802" s="16"/>
    </row>
    <row r="803">
      <c r="A803" s="12"/>
      <c r="B803" s="12"/>
      <c r="F803" s="12"/>
      <c r="G803" s="12"/>
      <c r="H803" s="27"/>
      <c r="I803" s="27"/>
      <c r="K803" s="16"/>
      <c r="L803" s="16"/>
      <c r="P803" s="16"/>
      <c r="Q803" s="16"/>
      <c r="R803" s="16"/>
      <c r="S803" s="16"/>
    </row>
    <row r="804">
      <c r="A804" s="12"/>
      <c r="B804" s="12"/>
      <c r="F804" s="12"/>
      <c r="G804" s="12"/>
      <c r="H804" s="27"/>
      <c r="I804" s="27"/>
      <c r="K804" s="16"/>
      <c r="L804" s="16"/>
      <c r="P804" s="16"/>
      <c r="Q804" s="16"/>
      <c r="R804" s="16"/>
      <c r="S804" s="16"/>
    </row>
    <row r="805">
      <c r="A805" s="12"/>
      <c r="B805" s="12"/>
      <c r="F805" s="12"/>
      <c r="G805" s="12"/>
      <c r="H805" s="27"/>
      <c r="I805" s="27"/>
      <c r="K805" s="16"/>
      <c r="L805" s="16"/>
      <c r="P805" s="16"/>
      <c r="Q805" s="16"/>
      <c r="R805" s="16"/>
      <c r="S805" s="16"/>
    </row>
    <row r="806">
      <c r="A806" s="12"/>
      <c r="B806" s="12"/>
      <c r="F806" s="12"/>
      <c r="G806" s="12"/>
      <c r="H806" s="27"/>
      <c r="I806" s="27"/>
      <c r="K806" s="16"/>
      <c r="L806" s="16"/>
      <c r="P806" s="16"/>
      <c r="Q806" s="16"/>
      <c r="R806" s="16"/>
      <c r="S806" s="16"/>
    </row>
    <row r="807">
      <c r="A807" s="12"/>
      <c r="B807" s="12"/>
      <c r="F807" s="12"/>
      <c r="G807" s="12"/>
      <c r="H807" s="27"/>
      <c r="I807" s="27"/>
      <c r="K807" s="16"/>
      <c r="L807" s="16"/>
      <c r="P807" s="16"/>
      <c r="Q807" s="16"/>
      <c r="R807" s="16"/>
      <c r="S807" s="16"/>
    </row>
    <row r="808">
      <c r="A808" s="12"/>
      <c r="B808" s="12"/>
      <c r="F808" s="12"/>
      <c r="G808" s="12"/>
      <c r="H808" s="27"/>
      <c r="I808" s="27"/>
      <c r="K808" s="16"/>
      <c r="L808" s="16"/>
      <c r="P808" s="16"/>
      <c r="Q808" s="16"/>
      <c r="R808" s="16"/>
      <c r="S808" s="16"/>
    </row>
    <row r="809">
      <c r="A809" s="12"/>
      <c r="B809" s="12"/>
      <c r="F809" s="12"/>
      <c r="G809" s="12"/>
      <c r="H809" s="27"/>
      <c r="I809" s="27"/>
      <c r="K809" s="16"/>
      <c r="L809" s="16"/>
      <c r="P809" s="16"/>
      <c r="Q809" s="16"/>
      <c r="R809" s="16"/>
      <c r="S809" s="16"/>
    </row>
    <row r="810">
      <c r="A810" s="12"/>
      <c r="B810" s="12"/>
      <c r="F810" s="12"/>
      <c r="G810" s="12"/>
      <c r="H810" s="27"/>
      <c r="I810" s="27"/>
      <c r="K810" s="16"/>
      <c r="L810" s="16"/>
      <c r="P810" s="16"/>
      <c r="Q810" s="16"/>
      <c r="R810" s="16"/>
      <c r="S810" s="16"/>
    </row>
    <row r="811">
      <c r="A811" s="12"/>
      <c r="B811" s="12"/>
      <c r="F811" s="12"/>
      <c r="G811" s="12"/>
      <c r="H811" s="27"/>
      <c r="I811" s="27"/>
      <c r="K811" s="16"/>
      <c r="L811" s="16"/>
      <c r="P811" s="16"/>
      <c r="Q811" s="16"/>
      <c r="R811" s="16"/>
      <c r="S811" s="16"/>
    </row>
    <row r="812">
      <c r="A812" s="12"/>
      <c r="B812" s="12"/>
      <c r="F812" s="12"/>
      <c r="G812" s="12"/>
      <c r="H812" s="27"/>
      <c r="I812" s="27"/>
      <c r="K812" s="16"/>
      <c r="L812" s="16"/>
      <c r="P812" s="16"/>
      <c r="Q812" s="16"/>
      <c r="R812" s="16"/>
      <c r="S812" s="16"/>
    </row>
    <row r="813">
      <c r="A813" s="12"/>
      <c r="B813" s="12"/>
      <c r="F813" s="12"/>
      <c r="G813" s="12"/>
      <c r="H813" s="27"/>
      <c r="I813" s="27"/>
      <c r="K813" s="16"/>
      <c r="L813" s="16"/>
      <c r="P813" s="16"/>
      <c r="Q813" s="16"/>
      <c r="R813" s="16"/>
      <c r="S813" s="16"/>
    </row>
    <row r="814">
      <c r="A814" s="12"/>
      <c r="B814" s="12"/>
      <c r="F814" s="12"/>
      <c r="G814" s="12"/>
      <c r="H814" s="27"/>
      <c r="I814" s="27"/>
      <c r="K814" s="16"/>
      <c r="L814" s="16"/>
      <c r="P814" s="16"/>
      <c r="Q814" s="16"/>
      <c r="R814" s="16"/>
      <c r="S814" s="16"/>
    </row>
    <row r="815">
      <c r="A815" s="12"/>
      <c r="B815" s="12"/>
      <c r="F815" s="12"/>
      <c r="G815" s="12"/>
      <c r="H815" s="27"/>
      <c r="I815" s="27"/>
      <c r="K815" s="16"/>
      <c r="L815" s="16"/>
      <c r="P815" s="16"/>
      <c r="Q815" s="16"/>
      <c r="R815" s="16"/>
      <c r="S815" s="16"/>
    </row>
    <row r="816">
      <c r="A816" s="12"/>
      <c r="B816" s="12"/>
      <c r="F816" s="12"/>
      <c r="G816" s="12"/>
      <c r="H816" s="27"/>
      <c r="I816" s="27"/>
      <c r="K816" s="16"/>
      <c r="L816" s="16"/>
      <c r="P816" s="16"/>
      <c r="Q816" s="16"/>
      <c r="R816" s="16"/>
      <c r="S816" s="16"/>
    </row>
    <row r="817">
      <c r="A817" s="12"/>
      <c r="B817" s="12"/>
      <c r="F817" s="12"/>
      <c r="G817" s="12"/>
      <c r="H817" s="27"/>
      <c r="I817" s="27"/>
      <c r="K817" s="16"/>
      <c r="L817" s="16"/>
      <c r="P817" s="16"/>
      <c r="Q817" s="16"/>
      <c r="R817" s="16"/>
      <c r="S817" s="16"/>
    </row>
    <row r="818">
      <c r="A818" s="12"/>
      <c r="B818" s="12"/>
      <c r="F818" s="12"/>
      <c r="G818" s="12"/>
      <c r="H818" s="27"/>
      <c r="I818" s="27"/>
      <c r="K818" s="16"/>
      <c r="L818" s="16"/>
      <c r="P818" s="16"/>
      <c r="Q818" s="16"/>
      <c r="R818" s="16"/>
      <c r="S818" s="16"/>
    </row>
    <row r="819">
      <c r="A819" s="12"/>
      <c r="B819" s="12"/>
      <c r="F819" s="12"/>
      <c r="G819" s="12"/>
      <c r="H819" s="27"/>
      <c r="I819" s="27"/>
      <c r="K819" s="16"/>
      <c r="L819" s="16"/>
      <c r="P819" s="16"/>
      <c r="Q819" s="16"/>
      <c r="R819" s="16"/>
      <c r="S819" s="16"/>
    </row>
    <row r="820">
      <c r="A820" s="12"/>
      <c r="B820" s="12"/>
      <c r="F820" s="12"/>
      <c r="G820" s="12"/>
      <c r="H820" s="27"/>
      <c r="I820" s="27"/>
      <c r="K820" s="16"/>
      <c r="L820" s="16"/>
      <c r="P820" s="16"/>
      <c r="Q820" s="16"/>
      <c r="R820" s="16"/>
      <c r="S820" s="16"/>
    </row>
    <row r="821">
      <c r="A821" s="12"/>
      <c r="B821" s="12"/>
      <c r="F821" s="12"/>
      <c r="G821" s="12"/>
      <c r="H821" s="27"/>
      <c r="I821" s="27"/>
      <c r="K821" s="16"/>
      <c r="L821" s="16"/>
      <c r="P821" s="16"/>
      <c r="Q821" s="16"/>
      <c r="R821" s="16"/>
      <c r="S821" s="16"/>
    </row>
    <row r="822">
      <c r="A822" s="12"/>
      <c r="B822" s="12"/>
      <c r="F822" s="12"/>
      <c r="G822" s="12"/>
      <c r="H822" s="27"/>
      <c r="I822" s="27"/>
      <c r="K822" s="16"/>
      <c r="L822" s="16"/>
      <c r="P822" s="16"/>
      <c r="Q822" s="16"/>
      <c r="R822" s="16"/>
      <c r="S822" s="16"/>
    </row>
    <row r="823">
      <c r="A823" s="12"/>
      <c r="B823" s="12"/>
      <c r="F823" s="12"/>
      <c r="G823" s="12"/>
      <c r="H823" s="27"/>
      <c r="I823" s="27"/>
      <c r="K823" s="16"/>
      <c r="L823" s="16"/>
      <c r="P823" s="16"/>
      <c r="Q823" s="16"/>
      <c r="R823" s="16"/>
      <c r="S823" s="16"/>
    </row>
    <row r="824">
      <c r="A824" s="12"/>
      <c r="B824" s="12"/>
      <c r="F824" s="12"/>
      <c r="G824" s="12"/>
      <c r="H824" s="27"/>
      <c r="I824" s="27"/>
      <c r="K824" s="16"/>
      <c r="L824" s="16"/>
      <c r="P824" s="16"/>
      <c r="Q824" s="16"/>
      <c r="R824" s="16"/>
      <c r="S824" s="16"/>
    </row>
    <row r="825">
      <c r="A825" s="12"/>
      <c r="B825" s="12"/>
      <c r="F825" s="12"/>
      <c r="G825" s="12"/>
      <c r="H825" s="27"/>
      <c r="I825" s="27"/>
      <c r="K825" s="16"/>
      <c r="L825" s="16"/>
      <c r="P825" s="16"/>
      <c r="Q825" s="16"/>
      <c r="R825" s="16"/>
      <c r="S825" s="16"/>
    </row>
    <row r="826">
      <c r="A826" s="12"/>
      <c r="B826" s="12"/>
      <c r="F826" s="12"/>
      <c r="G826" s="12"/>
      <c r="H826" s="27"/>
      <c r="I826" s="27"/>
      <c r="K826" s="16"/>
      <c r="L826" s="16"/>
      <c r="P826" s="16"/>
      <c r="Q826" s="16"/>
      <c r="R826" s="16"/>
      <c r="S826" s="16"/>
    </row>
    <row r="827">
      <c r="A827" s="12"/>
      <c r="B827" s="12"/>
      <c r="F827" s="12"/>
      <c r="G827" s="12"/>
      <c r="H827" s="27"/>
      <c r="I827" s="27"/>
      <c r="K827" s="16"/>
      <c r="L827" s="16"/>
      <c r="P827" s="16"/>
      <c r="Q827" s="16"/>
      <c r="R827" s="16"/>
      <c r="S827" s="16"/>
    </row>
    <row r="828">
      <c r="A828" s="12"/>
      <c r="B828" s="12"/>
      <c r="F828" s="12"/>
      <c r="G828" s="12"/>
      <c r="H828" s="27"/>
      <c r="I828" s="27"/>
      <c r="K828" s="16"/>
      <c r="L828" s="16"/>
      <c r="P828" s="16"/>
      <c r="Q828" s="16"/>
      <c r="R828" s="16"/>
      <c r="S828" s="16"/>
    </row>
    <row r="829">
      <c r="A829" s="12"/>
      <c r="B829" s="12"/>
      <c r="F829" s="12"/>
      <c r="G829" s="12"/>
      <c r="H829" s="27"/>
      <c r="I829" s="27"/>
      <c r="K829" s="16"/>
      <c r="L829" s="16"/>
      <c r="P829" s="16"/>
      <c r="Q829" s="16"/>
      <c r="R829" s="16"/>
      <c r="S829" s="16"/>
    </row>
    <row r="830">
      <c r="A830" s="12"/>
      <c r="B830" s="12"/>
      <c r="F830" s="12"/>
      <c r="G830" s="12"/>
      <c r="H830" s="27"/>
      <c r="I830" s="27"/>
      <c r="K830" s="16"/>
      <c r="L830" s="16"/>
      <c r="P830" s="16"/>
      <c r="Q830" s="16"/>
      <c r="R830" s="16"/>
      <c r="S830" s="16"/>
    </row>
    <row r="831">
      <c r="A831" s="12"/>
      <c r="B831" s="12"/>
      <c r="F831" s="12"/>
      <c r="G831" s="12"/>
      <c r="H831" s="27"/>
      <c r="I831" s="27"/>
      <c r="K831" s="16"/>
      <c r="L831" s="16"/>
      <c r="P831" s="16"/>
      <c r="Q831" s="16"/>
      <c r="R831" s="16"/>
      <c r="S831" s="16"/>
    </row>
    <row r="832">
      <c r="A832" s="12"/>
      <c r="B832" s="12"/>
      <c r="F832" s="12"/>
      <c r="G832" s="12"/>
      <c r="H832" s="27"/>
      <c r="I832" s="27"/>
      <c r="K832" s="16"/>
      <c r="L832" s="16"/>
      <c r="P832" s="16"/>
      <c r="Q832" s="16"/>
      <c r="R832" s="16"/>
      <c r="S832" s="16"/>
    </row>
    <row r="833">
      <c r="A833" s="12"/>
      <c r="B833" s="12"/>
      <c r="F833" s="12"/>
      <c r="G833" s="12"/>
      <c r="H833" s="27"/>
      <c r="I833" s="27"/>
      <c r="K833" s="16"/>
      <c r="L833" s="16"/>
      <c r="P833" s="16"/>
      <c r="Q833" s="16"/>
      <c r="R833" s="16"/>
      <c r="S833" s="16"/>
    </row>
    <row r="834">
      <c r="A834" s="12"/>
      <c r="B834" s="12"/>
      <c r="F834" s="12"/>
      <c r="G834" s="12"/>
      <c r="H834" s="27"/>
      <c r="I834" s="27"/>
      <c r="K834" s="16"/>
      <c r="L834" s="16"/>
      <c r="P834" s="16"/>
      <c r="Q834" s="16"/>
      <c r="R834" s="16"/>
      <c r="S834" s="16"/>
    </row>
    <row r="835">
      <c r="A835" s="12"/>
      <c r="B835" s="12"/>
      <c r="F835" s="12"/>
      <c r="G835" s="12"/>
      <c r="H835" s="27"/>
      <c r="I835" s="27"/>
      <c r="K835" s="16"/>
      <c r="L835" s="16"/>
      <c r="P835" s="16"/>
      <c r="Q835" s="16"/>
      <c r="R835" s="16"/>
      <c r="S835" s="16"/>
    </row>
    <row r="836">
      <c r="A836" s="12"/>
      <c r="B836" s="12"/>
      <c r="F836" s="12"/>
      <c r="G836" s="12"/>
      <c r="H836" s="27"/>
      <c r="I836" s="27"/>
      <c r="K836" s="16"/>
      <c r="L836" s="16"/>
      <c r="P836" s="16"/>
      <c r="Q836" s="16"/>
      <c r="R836" s="16"/>
      <c r="S836" s="16"/>
    </row>
    <row r="837">
      <c r="A837" s="12"/>
      <c r="B837" s="12"/>
      <c r="F837" s="12"/>
      <c r="G837" s="12"/>
      <c r="H837" s="27"/>
      <c r="I837" s="27"/>
      <c r="K837" s="16"/>
      <c r="L837" s="16"/>
      <c r="P837" s="16"/>
      <c r="Q837" s="16"/>
      <c r="R837" s="16"/>
      <c r="S837" s="16"/>
    </row>
    <row r="838">
      <c r="A838" s="12"/>
      <c r="B838" s="12"/>
      <c r="F838" s="12"/>
      <c r="G838" s="12"/>
      <c r="H838" s="27"/>
      <c r="I838" s="27"/>
      <c r="K838" s="16"/>
      <c r="L838" s="16"/>
      <c r="P838" s="16"/>
      <c r="Q838" s="16"/>
      <c r="R838" s="16"/>
      <c r="S838" s="16"/>
    </row>
    <row r="839">
      <c r="A839" s="12"/>
      <c r="B839" s="12"/>
      <c r="F839" s="12"/>
      <c r="G839" s="12"/>
      <c r="H839" s="27"/>
      <c r="I839" s="27"/>
      <c r="K839" s="16"/>
      <c r="L839" s="16"/>
      <c r="P839" s="16"/>
      <c r="Q839" s="16"/>
      <c r="R839" s="16"/>
      <c r="S839" s="16"/>
    </row>
    <row r="840">
      <c r="A840" s="12"/>
      <c r="B840" s="12"/>
      <c r="F840" s="12"/>
      <c r="G840" s="12"/>
      <c r="H840" s="27"/>
      <c r="I840" s="27"/>
      <c r="K840" s="16"/>
      <c r="L840" s="16"/>
      <c r="P840" s="16"/>
      <c r="Q840" s="16"/>
      <c r="R840" s="16"/>
      <c r="S840" s="16"/>
    </row>
    <row r="841">
      <c r="A841" s="12"/>
      <c r="B841" s="12"/>
      <c r="F841" s="12"/>
      <c r="G841" s="12"/>
      <c r="H841" s="27"/>
      <c r="I841" s="27"/>
      <c r="K841" s="16"/>
      <c r="L841" s="16"/>
      <c r="P841" s="16"/>
      <c r="Q841" s="16"/>
      <c r="R841" s="16"/>
      <c r="S841" s="16"/>
    </row>
    <row r="842">
      <c r="A842" s="12"/>
      <c r="B842" s="12"/>
      <c r="F842" s="12"/>
      <c r="G842" s="12"/>
      <c r="H842" s="27"/>
      <c r="I842" s="27"/>
      <c r="K842" s="16"/>
      <c r="L842" s="16"/>
      <c r="P842" s="16"/>
      <c r="Q842" s="16"/>
      <c r="R842" s="16"/>
      <c r="S842" s="16"/>
    </row>
    <row r="843">
      <c r="A843" s="12"/>
      <c r="B843" s="12"/>
      <c r="F843" s="12"/>
      <c r="G843" s="12"/>
      <c r="H843" s="27"/>
      <c r="I843" s="27"/>
      <c r="K843" s="16"/>
      <c r="L843" s="16"/>
      <c r="P843" s="16"/>
      <c r="Q843" s="16"/>
      <c r="R843" s="16"/>
      <c r="S843" s="16"/>
    </row>
    <row r="844">
      <c r="A844" s="12"/>
      <c r="B844" s="12"/>
      <c r="F844" s="12"/>
      <c r="G844" s="12"/>
      <c r="H844" s="27"/>
      <c r="I844" s="27"/>
      <c r="K844" s="16"/>
      <c r="L844" s="16"/>
      <c r="P844" s="16"/>
      <c r="Q844" s="16"/>
      <c r="R844" s="16"/>
      <c r="S844" s="16"/>
    </row>
    <row r="845">
      <c r="A845" s="12"/>
      <c r="B845" s="12"/>
      <c r="F845" s="12"/>
      <c r="G845" s="12"/>
      <c r="H845" s="27"/>
      <c r="I845" s="27"/>
      <c r="K845" s="16"/>
      <c r="L845" s="16"/>
      <c r="P845" s="16"/>
      <c r="Q845" s="16"/>
      <c r="R845" s="16"/>
      <c r="S845" s="16"/>
    </row>
    <row r="846">
      <c r="A846" s="12"/>
      <c r="B846" s="12"/>
      <c r="F846" s="12"/>
      <c r="G846" s="12"/>
      <c r="H846" s="27"/>
      <c r="I846" s="27"/>
      <c r="K846" s="16"/>
      <c r="L846" s="16"/>
      <c r="P846" s="16"/>
      <c r="Q846" s="16"/>
      <c r="R846" s="16"/>
      <c r="S846" s="16"/>
    </row>
    <row r="847">
      <c r="A847" s="12"/>
      <c r="B847" s="12"/>
      <c r="F847" s="12"/>
      <c r="G847" s="12"/>
      <c r="H847" s="27"/>
      <c r="I847" s="27"/>
      <c r="K847" s="16"/>
      <c r="L847" s="16"/>
      <c r="P847" s="16"/>
      <c r="Q847" s="16"/>
      <c r="R847" s="16"/>
      <c r="S847" s="16"/>
    </row>
    <row r="848">
      <c r="A848" s="12"/>
      <c r="B848" s="12"/>
      <c r="F848" s="12"/>
      <c r="G848" s="12"/>
      <c r="H848" s="27"/>
      <c r="I848" s="27"/>
      <c r="K848" s="16"/>
      <c r="L848" s="16"/>
      <c r="P848" s="16"/>
      <c r="Q848" s="16"/>
      <c r="R848" s="16"/>
      <c r="S848" s="16"/>
    </row>
    <row r="849">
      <c r="A849" s="12"/>
      <c r="B849" s="12"/>
      <c r="F849" s="12"/>
      <c r="G849" s="12"/>
      <c r="H849" s="27"/>
      <c r="I849" s="27"/>
      <c r="K849" s="16"/>
      <c r="L849" s="16"/>
      <c r="P849" s="16"/>
      <c r="Q849" s="16"/>
      <c r="R849" s="16"/>
      <c r="S849" s="16"/>
    </row>
    <row r="850">
      <c r="A850" s="12"/>
      <c r="B850" s="12"/>
      <c r="F850" s="12"/>
      <c r="G850" s="12"/>
      <c r="H850" s="27"/>
      <c r="I850" s="27"/>
      <c r="K850" s="16"/>
      <c r="L850" s="16"/>
      <c r="P850" s="16"/>
      <c r="Q850" s="16"/>
      <c r="R850" s="16"/>
      <c r="S850" s="16"/>
    </row>
    <row r="851">
      <c r="A851" s="12"/>
      <c r="B851" s="12"/>
      <c r="F851" s="12"/>
      <c r="G851" s="12"/>
      <c r="H851" s="27"/>
      <c r="I851" s="27"/>
      <c r="K851" s="16"/>
      <c r="L851" s="16"/>
      <c r="P851" s="16"/>
      <c r="Q851" s="16"/>
      <c r="R851" s="16"/>
      <c r="S851" s="16"/>
    </row>
    <row r="852">
      <c r="A852" s="12"/>
      <c r="B852" s="12"/>
      <c r="F852" s="12"/>
      <c r="G852" s="12"/>
      <c r="H852" s="27"/>
      <c r="I852" s="27"/>
      <c r="K852" s="16"/>
      <c r="L852" s="16"/>
      <c r="P852" s="16"/>
      <c r="Q852" s="16"/>
      <c r="R852" s="16"/>
      <c r="S852" s="16"/>
    </row>
    <row r="853">
      <c r="A853" s="12"/>
      <c r="B853" s="12"/>
      <c r="F853" s="12"/>
      <c r="G853" s="12"/>
      <c r="H853" s="27"/>
      <c r="I853" s="27"/>
      <c r="K853" s="16"/>
      <c r="L853" s="16"/>
      <c r="P853" s="16"/>
      <c r="Q853" s="16"/>
      <c r="R853" s="16"/>
      <c r="S853" s="16"/>
    </row>
    <row r="854">
      <c r="A854" s="12"/>
      <c r="B854" s="12"/>
      <c r="F854" s="12"/>
      <c r="G854" s="12"/>
      <c r="H854" s="27"/>
      <c r="I854" s="27"/>
      <c r="K854" s="16"/>
      <c r="L854" s="16"/>
      <c r="P854" s="16"/>
      <c r="Q854" s="16"/>
      <c r="R854" s="16"/>
      <c r="S854" s="16"/>
    </row>
    <row r="855">
      <c r="A855" s="12"/>
      <c r="B855" s="12"/>
      <c r="F855" s="12"/>
      <c r="G855" s="12"/>
      <c r="H855" s="27"/>
      <c r="I855" s="27"/>
      <c r="K855" s="16"/>
      <c r="L855" s="16"/>
      <c r="P855" s="16"/>
      <c r="Q855" s="16"/>
      <c r="R855" s="16"/>
      <c r="S855" s="16"/>
    </row>
    <row r="856">
      <c r="A856" s="12"/>
      <c r="B856" s="12"/>
      <c r="F856" s="12"/>
      <c r="G856" s="12"/>
      <c r="H856" s="27"/>
      <c r="I856" s="27"/>
      <c r="K856" s="16"/>
      <c r="L856" s="16"/>
      <c r="P856" s="16"/>
      <c r="Q856" s="16"/>
      <c r="R856" s="16"/>
      <c r="S856" s="16"/>
    </row>
    <row r="857">
      <c r="A857" s="12"/>
      <c r="B857" s="12"/>
      <c r="F857" s="12"/>
      <c r="G857" s="12"/>
      <c r="H857" s="27"/>
      <c r="I857" s="27"/>
      <c r="K857" s="16"/>
      <c r="L857" s="16"/>
      <c r="P857" s="16"/>
      <c r="Q857" s="16"/>
      <c r="R857" s="16"/>
      <c r="S857" s="16"/>
    </row>
    <row r="858">
      <c r="A858" s="12"/>
      <c r="B858" s="12"/>
      <c r="F858" s="12"/>
      <c r="G858" s="12"/>
      <c r="H858" s="27"/>
      <c r="I858" s="27"/>
      <c r="K858" s="16"/>
      <c r="L858" s="16"/>
      <c r="P858" s="16"/>
      <c r="Q858" s="16"/>
      <c r="R858" s="16"/>
      <c r="S858" s="16"/>
    </row>
    <row r="859">
      <c r="A859" s="12"/>
      <c r="B859" s="12"/>
      <c r="F859" s="12"/>
      <c r="G859" s="12"/>
      <c r="H859" s="27"/>
      <c r="I859" s="27"/>
      <c r="K859" s="16"/>
      <c r="L859" s="16"/>
      <c r="P859" s="16"/>
      <c r="Q859" s="16"/>
      <c r="R859" s="16"/>
      <c r="S859" s="16"/>
    </row>
    <row r="860">
      <c r="A860" s="12"/>
      <c r="B860" s="12"/>
      <c r="F860" s="12"/>
      <c r="G860" s="12"/>
      <c r="H860" s="27"/>
      <c r="I860" s="27"/>
      <c r="K860" s="16"/>
      <c r="L860" s="16"/>
      <c r="P860" s="16"/>
      <c r="Q860" s="16"/>
      <c r="R860" s="16"/>
      <c r="S860" s="16"/>
    </row>
    <row r="861">
      <c r="A861" s="12"/>
      <c r="B861" s="12"/>
      <c r="F861" s="12"/>
      <c r="G861" s="12"/>
      <c r="H861" s="27"/>
      <c r="I861" s="27"/>
      <c r="K861" s="16"/>
      <c r="L861" s="16"/>
      <c r="P861" s="16"/>
      <c r="Q861" s="16"/>
      <c r="R861" s="16"/>
      <c r="S861" s="16"/>
    </row>
    <row r="862">
      <c r="A862" s="12"/>
      <c r="B862" s="12"/>
      <c r="F862" s="12"/>
      <c r="G862" s="12"/>
      <c r="H862" s="27"/>
      <c r="I862" s="27"/>
      <c r="K862" s="16"/>
      <c r="L862" s="16"/>
      <c r="P862" s="16"/>
      <c r="Q862" s="16"/>
      <c r="R862" s="16"/>
      <c r="S862" s="16"/>
    </row>
    <row r="863">
      <c r="A863" s="12"/>
      <c r="B863" s="12"/>
      <c r="F863" s="12"/>
      <c r="G863" s="12"/>
      <c r="H863" s="27"/>
      <c r="I863" s="27"/>
      <c r="K863" s="16"/>
      <c r="L863" s="16"/>
      <c r="P863" s="16"/>
      <c r="Q863" s="16"/>
      <c r="R863" s="16"/>
      <c r="S863" s="16"/>
    </row>
    <row r="864">
      <c r="A864" s="12"/>
      <c r="B864" s="12"/>
      <c r="F864" s="12"/>
      <c r="G864" s="12"/>
      <c r="H864" s="27"/>
      <c r="I864" s="27"/>
      <c r="K864" s="16"/>
      <c r="L864" s="16"/>
      <c r="P864" s="16"/>
      <c r="Q864" s="16"/>
      <c r="R864" s="16"/>
      <c r="S864" s="16"/>
    </row>
    <row r="865">
      <c r="A865" s="12"/>
      <c r="B865" s="12"/>
      <c r="F865" s="12"/>
      <c r="G865" s="12"/>
      <c r="H865" s="27"/>
      <c r="I865" s="27"/>
      <c r="K865" s="16"/>
      <c r="L865" s="16"/>
      <c r="P865" s="16"/>
      <c r="Q865" s="16"/>
      <c r="R865" s="16"/>
      <c r="S865" s="16"/>
    </row>
    <row r="866">
      <c r="A866" s="12"/>
      <c r="B866" s="12"/>
      <c r="F866" s="12"/>
      <c r="G866" s="12"/>
      <c r="H866" s="27"/>
      <c r="I866" s="27"/>
      <c r="K866" s="16"/>
      <c r="L866" s="16"/>
      <c r="P866" s="16"/>
      <c r="Q866" s="16"/>
      <c r="R866" s="16"/>
      <c r="S866" s="16"/>
    </row>
    <row r="867">
      <c r="A867" s="12"/>
      <c r="B867" s="12"/>
      <c r="F867" s="12"/>
      <c r="G867" s="12"/>
      <c r="H867" s="27"/>
      <c r="I867" s="27"/>
      <c r="K867" s="16"/>
      <c r="L867" s="16"/>
      <c r="P867" s="16"/>
      <c r="Q867" s="16"/>
      <c r="R867" s="16"/>
      <c r="S867" s="16"/>
    </row>
    <row r="868">
      <c r="A868" s="12"/>
      <c r="B868" s="12"/>
      <c r="F868" s="12"/>
      <c r="G868" s="12"/>
      <c r="H868" s="27"/>
      <c r="I868" s="27"/>
      <c r="K868" s="16"/>
      <c r="L868" s="16"/>
      <c r="P868" s="16"/>
      <c r="Q868" s="16"/>
      <c r="R868" s="16"/>
      <c r="S868" s="16"/>
    </row>
    <row r="869">
      <c r="A869" s="12"/>
      <c r="B869" s="12"/>
      <c r="F869" s="12"/>
      <c r="G869" s="12"/>
      <c r="H869" s="27"/>
      <c r="I869" s="27"/>
      <c r="K869" s="16"/>
      <c r="L869" s="16"/>
      <c r="P869" s="16"/>
      <c r="Q869" s="16"/>
      <c r="R869" s="16"/>
      <c r="S869" s="16"/>
    </row>
    <row r="870">
      <c r="A870" s="12"/>
      <c r="B870" s="12"/>
      <c r="F870" s="12"/>
      <c r="G870" s="12"/>
      <c r="H870" s="27"/>
      <c r="I870" s="27"/>
      <c r="K870" s="16"/>
      <c r="L870" s="16"/>
      <c r="P870" s="16"/>
      <c r="Q870" s="16"/>
      <c r="R870" s="16"/>
      <c r="S870" s="16"/>
    </row>
    <row r="871">
      <c r="A871" s="12"/>
      <c r="B871" s="12"/>
      <c r="F871" s="12"/>
      <c r="G871" s="12"/>
      <c r="H871" s="27"/>
      <c r="I871" s="27"/>
      <c r="K871" s="16"/>
      <c r="L871" s="16"/>
      <c r="P871" s="16"/>
      <c r="Q871" s="16"/>
      <c r="R871" s="16"/>
      <c r="S871" s="16"/>
    </row>
    <row r="872">
      <c r="A872" s="12"/>
      <c r="B872" s="12"/>
      <c r="F872" s="12"/>
      <c r="G872" s="12"/>
      <c r="H872" s="27"/>
      <c r="I872" s="27"/>
      <c r="K872" s="16"/>
      <c r="L872" s="16"/>
      <c r="P872" s="16"/>
      <c r="Q872" s="16"/>
      <c r="R872" s="16"/>
      <c r="S872" s="16"/>
    </row>
    <row r="873">
      <c r="A873" s="12"/>
      <c r="B873" s="12"/>
      <c r="F873" s="12"/>
      <c r="G873" s="12"/>
      <c r="H873" s="27"/>
      <c r="I873" s="27"/>
      <c r="K873" s="16"/>
      <c r="L873" s="16"/>
      <c r="P873" s="16"/>
      <c r="Q873" s="16"/>
      <c r="R873" s="16"/>
      <c r="S873" s="16"/>
    </row>
    <row r="874">
      <c r="A874" s="12"/>
      <c r="B874" s="12"/>
      <c r="F874" s="12"/>
      <c r="G874" s="12"/>
      <c r="H874" s="27"/>
      <c r="I874" s="27"/>
      <c r="K874" s="16"/>
      <c r="L874" s="16"/>
      <c r="P874" s="16"/>
      <c r="Q874" s="16"/>
      <c r="R874" s="16"/>
      <c r="S874" s="16"/>
    </row>
    <row r="875">
      <c r="A875" s="12"/>
      <c r="B875" s="12"/>
      <c r="F875" s="12"/>
      <c r="G875" s="12"/>
      <c r="H875" s="27"/>
      <c r="I875" s="27"/>
      <c r="K875" s="16"/>
      <c r="L875" s="16"/>
      <c r="P875" s="16"/>
      <c r="Q875" s="16"/>
      <c r="R875" s="16"/>
      <c r="S875" s="16"/>
    </row>
    <row r="876">
      <c r="A876" s="12"/>
      <c r="B876" s="12"/>
      <c r="F876" s="12"/>
      <c r="G876" s="12"/>
      <c r="H876" s="27"/>
      <c r="I876" s="27"/>
      <c r="K876" s="16"/>
      <c r="L876" s="16"/>
      <c r="P876" s="16"/>
      <c r="Q876" s="16"/>
      <c r="R876" s="16"/>
      <c r="S876" s="16"/>
    </row>
    <row r="877">
      <c r="A877" s="12"/>
      <c r="B877" s="12"/>
      <c r="F877" s="12"/>
      <c r="G877" s="12"/>
      <c r="H877" s="27"/>
      <c r="I877" s="27"/>
      <c r="K877" s="16"/>
      <c r="L877" s="16"/>
      <c r="P877" s="16"/>
      <c r="Q877" s="16"/>
      <c r="R877" s="16"/>
      <c r="S877" s="16"/>
    </row>
    <row r="878">
      <c r="A878" s="12"/>
      <c r="B878" s="12"/>
      <c r="F878" s="12"/>
      <c r="G878" s="12"/>
      <c r="H878" s="27"/>
      <c r="I878" s="27"/>
      <c r="K878" s="16"/>
      <c r="L878" s="16"/>
      <c r="P878" s="16"/>
      <c r="Q878" s="16"/>
      <c r="R878" s="16"/>
      <c r="S878" s="16"/>
    </row>
    <row r="879">
      <c r="A879" s="12"/>
      <c r="B879" s="12"/>
      <c r="F879" s="12"/>
      <c r="G879" s="12"/>
      <c r="H879" s="27"/>
      <c r="I879" s="27"/>
      <c r="K879" s="16"/>
      <c r="L879" s="16"/>
      <c r="P879" s="16"/>
      <c r="Q879" s="16"/>
      <c r="R879" s="16"/>
      <c r="S879" s="16"/>
    </row>
    <row r="880">
      <c r="A880" s="12"/>
      <c r="B880" s="12"/>
      <c r="F880" s="12"/>
      <c r="G880" s="12"/>
      <c r="H880" s="27"/>
      <c r="I880" s="27"/>
      <c r="K880" s="16"/>
      <c r="L880" s="16"/>
      <c r="P880" s="16"/>
      <c r="Q880" s="16"/>
      <c r="R880" s="16"/>
      <c r="S880" s="16"/>
    </row>
    <row r="881">
      <c r="A881" s="12"/>
      <c r="B881" s="12"/>
      <c r="F881" s="12"/>
      <c r="G881" s="12"/>
      <c r="H881" s="27"/>
      <c r="I881" s="27"/>
      <c r="K881" s="16"/>
      <c r="L881" s="16"/>
      <c r="P881" s="16"/>
      <c r="Q881" s="16"/>
      <c r="R881" s="16"/>
      <c r="S881" s="16"/>
    </row>
    <row r="882">
      <c r="A882" s="12"/>
      <c r="B882" s="12"/>
      <c r="F882" s="12"/>
      <c r="G882" s="12"/>
      <c r="H882" s="27"/>
      <c r="I882" s="27"/>
      <c r="K882" s="16"/>
      <c r="L882" s="16"/>
      <c r="P882" s="16"/>
      <c r="Q882" s="16"/>
      <c r="R882" s="16"/>
      <c r="S882" s="16"/>
    </row>
    <row r="883">
      <c r="A883" s="12"/>
      <c r="B883" s="12"/>
      <c r="F883" s="12"/>
      <c r="G883" s="12"/>
      <c r="H883" s="27"/>
      <c r="I883" s="27"/>
      <c r="K883" s="16"/>
      <c r="L883" s="16"/>
      <c r="P883" s="16"/>
      <c r="Q883" s="16"/>
      <c r="R883" s="16"/>
      <c r="S883" s="16"/>
    </row>
    <row r="884">
      <c r="A884" s="12"/>
      <c r="B884" s="12"/>
      <c r="F884" s="12"/>
      <c r="G884" s="12"/>
      <c r="H884" s="27"/>
      <c r="I884" s="27"/>
      <c r="K884" s="16"/>
      <c r="L884" s="16"/>
      <c r="P884" s="16"/>
      <c r="Q884" s="16"/>
      <c r="R884" s="16"/>
      <c r="S884" s="16"/>
    </row>
    <row r="885">
      <c r="A885" s="12"/>
      <c r="B885" s="12"/>
      <c r="F885" s="12"/>
      <c r="G885" s="12"/>
      <c r="H885" s="27"/>
      <c r="I885" s="27"/>
      <c r="K885" s="16"/>
      <c r="L885" s="16"/>
      <c r="P885" s="16"/>
      <c r="Q885" s="16"/>
      <c r="R885" s="16"/>
      <c r="S885" s="16"/>
    </row>
    <row r="886">
      <c r="A886" s="12"/>
      <c r="B886" s="12"/>
      <c r="F886" s="12"/>
      <c r="G886" s="12"/>
      <c r="H886" s="27"/>
      <c r="I886" s="27"/>
      <c r="K886" s="16"/>
      <c r="L886" s="16"/>
      <c r="P886" s="16"/>
      <c r="Q886" s="16"/>
      <c r="R886" s="16"/>
      <c r="S886" s="16"/>
    </row>
    <row r="887">
      <c r="A887" s="12"/>
      <c r="B887" s="12"/>
      <c r="F887" s="12"/>
      <c r="G887" s="12"/>
      <c r="H887" s="27"/>
      <c r="I887" s="27"/>
      <c r="K887" s="16"/>
      <c r="L887" s="16"/>
      <c r="P887" s="16"/>
      <c r="Q887" s="16"/>
      <c r="R887" s="16"/>
      <c r="S887" s="16"/>
    </row>
    <row r="888">
      <c r="A888" s="12"/>
      <c r="B888" s="12"/>
      <c r="F888" s="12"/>
      <c r="G888" s="12"/>
      <c r="H888" s="27"/>
      <c r="I888" s="27"/>
      <c r="K888" s="16"/>
      <c r="L888" s="16"/>
      <c r="P888" s="16"/>
      <c r="Q888" s="16"/>
      <c r="R888" s="16"/>
      <c r="S888" s="16"/>
    </row>
    <row r="889">
      <c r="A889" s="12"/>
      <c r="B889" s="12"/>
      <c r="F889" s="12"/>
      <c r="G889" s="12"/>
      <c r="H889" s="27"/>
      <c r="I889" s="27"/>
      <c r="K889" s="16"/>
      <c r="L889" s="16"/>
      <c r="P889" s="16"/>
      <c r="Q889" s="16"/>
      <c r="R889" s="16"/>
      <c r="S889" s="16"/>
    </row>
    <row r="890">
      <c r="A890" s="12"/>
      <c r="B890" s="12"/>
      <c r="F890" s="12"/>
      <c r="G890" s="12"/>
      <c r="H890" s="27"/>
      <c r="I890" s="27"/>
      <c r="K890" s="16"/>
      <c r="L890" s="16"/>
      <c r="P890" s="16"/>
      <c r="Q890" s="16"/>
      <c r="R890" s="16"/>
      <c r="S890" s="16"/>
    </row>
    <row r="891">
      <c r="A891" s="12"/>
      <c r="B891" s="12"/>
      <c r="F891" s="12"/>
      <c r="G891" s="12"/>
      <c r="H891" s="27"/>
      <c r="I891" s="27"/>
      <c r="K891" s="16"/>
      <c r="L891" s="16"/>
      <c r="P891" s="16"/>
      <c r="Q891" s="16"/>
      <c r="R891" s="16"/>
      <c r="S891" s="16"/>
    </row>
    <row r="892">
      <c r="A892" s="12"/>
      <c r="B892" s="12"/>
      <c r="F892" s="12"/>
      <c r="G892" s="12"/>
      <c r="H892" s="27"/>
      <c r="I892" s="27"/>
      <c r="K892" s="16"/>
      <c r="L892" s="16"/>
      <c r="P892" s="16"/>
      <c r="Q892" s="16"/>
      <c r="R892" s="16"/>
      <c r="S892" s="16"/>
    </row>
    <row r="893">
      <c r="A893" s="12"/>
      <c r="B893" s="12"/>
      <c r="F893" s="12"/>
      <c r="G893" s="12"/>
      <c r="H893" s="27"/>
      <c r="I893" s="27"/>
      <c r="K893" s="16"/>
      <c r="L893" s="16"/>
      <c r="P893" s="16"/>
      <c r="Q893" s="16"/>
      <c r="R893" s="16"/>
      <c r="S893" s="16"/>
    </row>
    <row r="894">
      <c r="A894" s="12"/>
      <c r="B894" s="12"/>
      <c r="F894" s="12"/>
      <c r="G894" s="12"/>
      <c r="H894" s="27"/>
      <c r="I894" s="27"/>
      <c r="K894" s="16"/>
      <c r="L894" s="16"/>
      <c r="P894" s="16"/>
      <c r="Q894" s="16"/>
      <c r="R894" s="16"/>
      <c r="S894" s="16"/>
    </row>
    <row r="895">
      <c r="A895" s="12"/>
      <c r="B895" s="12"/>
      <c r="F895" s="12"/>
      <c r="G895" s="12"/>
      <c r="H895" s="27"/>
      <c r="I895" s="27"/>
      <c r="K895" s="16"/>
      <c r="L895" s="16"/>
      <c r="P895" s="16"/>
      <c r="Q895" s="16"/>
      <c r="R895" s="16"/>
      <c r="S895" s="16"/>
    </row>
    <row r="896">
      <c r="A896" s="12"/>
      <c r="B896" s="12"/>
      <c r="F896" s="12"/>
      <c r="G896" s="12"/>
      <c r="H896" s="27"/>
      <c r="I896" s="27"/>
      <c r="K896" s="16"/>
      <c r="L896" s="16"/>
      <c r="P896" s="16"/>
      <c r="Q896" s="16"/>
      <c r="R896" s="16"/>
      <c r="S896" s="16"/>
    </row>
    <row r="897">
      <c r="A897" s="12"/>
      <c r="B897" s="12"/>
      <c r="F897" s="12"/>
      <c r="G897" s="12"/>
      <c r="H897" s="27"/>
      <c r="I897" s="27"/>
      <c r="K897" s="16"/>
      <c r="L897" s="16"/>
      <c r="P897" s="16"/>
      <c r="Q897" s="16"/>
      <c r="R897" s="16"/>
      <c r="S897" s="16"/>
    </row>
    <row r="898">
      <c r="A898" s="12"/>
      <c r="B898" s="12"/>
      <c r="F898" s="12"/>
      <c r="G898" s="12"/>
      <c r="H898" s="27"/>
      <c r="I898" s="27"/>
      <c r="K898" s="16"/>
      <c r="L898" s="16"/>
      <c r="P898" s="16"/>
      <c r="Q898" s="16"/>
      <c r="R898" s="16"/>
      <c r="S898" s="16"/>
    </row>
    <row r="899">
      <c r="A899" s="12"/>
      <c r="B899" s="12"/>
      <c r="F899" s="12"/>
      <c r="G899" s="12"/>
      <c r="H899" s="27"/>
      <c r="I899" s="27"/>
      <c r="K899" s="16"/>
      <c r="L899" s="16"/>
      <c r="P899" s="16"/>
      <c r="Q899" s="16"/>
      <c r="R899" s="16"/>
      <c r="S899" s="16"/>
    </row>
    <row r="900">
      <c r="A900" s="12"/>
      <c r="B900" s="12"/>
      <c r="F900" s="12"/>
      <c r="G900" s="12"/>
      <c r="H900" s="27"/>
      <c r="I900" s="27"/>
      <c r="K900" s="16"/>
      <c r="L900" s="16"/>
      <c r="P900" s="16"/>
      <c r="Q900" s="16"/>
      <c r="R900" s="16"/>
      <c r="S900" s="16"/>
    </row>
    <row r="901">
      <c r="A901" s="12"/>
      <c r="B901" s="12"/>
      <c r="F901" s="12"/>
      <c r="G901" s="12"/>
      <c r="H901" s="27"/>
      <c r="I901" s="27"/>
      <c r="K901" s="16"/>
      <c r="L901" s="16"/>
      <c r="P901" s="16"/>
      <c r="Q901" s="16"/>
      <c r="R901" s="16"/>
      <c r="S901" s="16"/>
    </row>
    <row r="902">
      <c r="A902" s="12"/>
      <c r="B902" s="12"/>
      <c r="F902" s="12"/>
      <c r="G902" s="12"/>
      <c r="H902" s="27"/>
      <c r="I902" s="27"/>
      <c r="K902" s="16"/>
      <c r="L902" s="16"/>
      <c r="P902" s="16"/>
      <c r="Q902" s="16"/>
      <c r="R902" s="16"/>
      <c r="S902" s="16"/>
    </row>
    <row r="903">
      <c r="A903" s="12"/>
      <c r="B903" s="12"/>
      <c r="F903" s="12"/>
      <c r="G903" s="12"/>
      <c r="H903" s="27"/>
      <c r="I903" s="27"/>
      <c r="K903" s="16"/>
      <c r="L903" s="16"/>
      <c r="P903" s="16"/>
      <c r="Q903" s="16"/>
      <c r="R903" s="16"/>
      <c r="S903" s="16"/>
    </row>
    <row r="904">
      <c r="A904" s="12"/>
      <c r="B904" s="12"/>
      <c r="F904" s="12"/>
      <c r="G904" s="12"/>
      <c r="H904" s="27"/>
      <c r="I904" s="27"/>
      <c r="K904" s="16"/>
      <c r="L904" s="16"/>
      <c r="P904" s="16"/>
      <c r="Q904" s="16"/>
      <c r="R904" s="16"/>
      <c r="S904" s="16"/>
    </row>
    <row r="905">
      <c r="A905" s="12"/>
      <c r="B905" s="12"/>
      <c r="F905" s="12"/>
      <c r="G905" s="12"/>
      <c r="H905" s="27"/>
      <c r="I905" s="27"/>
      <c r="K905" s="16"/>
      <c r="L905" s="16"/>
      <c r="P905" s="16"/>
      <c r="Q905" s="16"/>
      <c r="R905" s="16"/>
      <c r="S905" s="16"/>
    </row>
    <row r="906">
      <c r="A906" s="12"/>
      <c r="B906" s="12"/>
      <c r="F906" s="12"/>
      <c r="G906" s="12"/>
      <c r="H906" s="27"/>
      <c r="I906" s="27"/>
      <c r="K906" s="16"/>
      <c r="L906" s="16"/>
      <c r="P906" s="16"/>
      <c r="Q906" s="16"/>
      <c r="R906" s="16"/>
      <c r="S906" s="16"/>
    </row>
    <row r="907">
      <c r="A907" s="12"/>
      <c r="B907" s="12"/>
      <c r="F907" s="12"/>
      <c r="G907" s="12"/>
      <c r="H907" s="27"/>
      <c r="I907" s="27"/>
      <c r="K907" s="16"/>
      <c r="L907" s="16"/>
      <c r="P907" s="16"/>
      <c r="Q907" s="16"/>
      <c r="R907" s="16"/>
      <c r="S907" s="16"/>
    </row>
    <row r="908">
      <c r="A908" s="12"/>
      <c r="B908" s="12"/>
      <c r="F908" s="12"/>
      <c r="G908" s="12"/>
      <c r="H908" s="27"/>
      <c r="I908" s="27"/>
      <c r="K908" s="16"/>
      <c r="L908" s="16"/>
      <c r="P908" s="16"/>
      <c r="Q908" s="16"/>
      <c r="R908" s="16"/>
      <c r="S908" s="16"/>
    </row>
    <row r="909">
      <c r="A909" s="12"/>
      <c r="B909" s="12"/>
      <c r="F909" s="12"/>
      <c r="G909" s="12"/>
      <c r="H909" s="27"/>
      <c r="I909" s="27"/>
      <c r="K909" s="16"/>
      <c r="L909" s="16"/>
      <c r="P909" s="16"/>
      <c r="Q909" s="16"/>
      <c r="R909" s="16"/>
      <c r="S909" s="16"/>
    </row>
    <row r="910">
      <c r="A910" s="12"/>
      <c r="B910" s="12"/>
      <c r="F910" s="12"/>
      <c r="G910" s="12"/>
      <c r="H910" s="27"/>
      <c r="I910" s="27"/>
      <c r="K910" s="16"/>
      <c r="L910" s="16"/>
      <c r="P910" s="16"/>
      <c r="Q910" s="16"/>
      <c r="R910" s="16"/>
      <c r="S910" s="16"/>
    </row>
    <row r="911">
      <c r="A911" s="12"/>
      <c r="B911" s="12"/>
      <c r="F911" s="12"/>
      <c r="G911" s="12"/>
      <c r="H911" s="27"/>
      <c r="I911" s="27"/>
      <c r="K911" s="16"/>
      <c r="L911" s="16"/>
      <c r="P911" s="16"/>
      <c r="Q911" s="16"/>
      <c r="R911" s="16"/>
      <c r="S911" s="16"/>
    </row>
    <row r="912">
      <c r="A912" s="12"/>
      <c r="B912" s="12"/>
      <c r="F912" s="12"/>
      <c r="G912" s="12"/>
      <c r="H912" s="27"/>
      <c r="I912" s="27"/>
      <c r="K912" s="16"/>
      <c r="L912" s="16"/>
      <c r="P912" s="16"/>
      <c r="Q912" s="16"/>
      <c r="R912" s="16"/>
      <c r="S912" s="16"/>
    </row>
    <row r="913">
      <c r="A913" s="12"/>
      <c r="B913" s="12"/>
      <c r="F913" s="12"/>
      <c r="G913" s="12"/>
      <c r="H913" s="27"/>
      <c r="I913" s="27"/>
      <c r="K913" s="16"/>
      <c r="L913" s="16"/>
      <c r="P913" s="16"/>
      <c r="Q913" s="16"/>
      <c r="R913" s="16"/>
      <c r="S913" s="16"/>
    </row>
    <row r="914">
      <c r="A914" s="12"/>
      <c r="B914" s="12"/>
      <c r="F914" s="12"/>
      <c r="G914" s="12"/>
      <c r="H914" s="27"/>
      <c r="I914" s="27"/>
      <c r="K914" s="16"/>
      <c r="L914" s="16"/>
      <c r="P914" s="16"/>
      <c r="Q914" s="16"/>
      <c r="R914" s="16"/>
      <c r="S914" s="16"/>
    </row>
    <row r="915">
      <c r="A915" s="12"/>
      <c r="B915" s="12"/>
      <c r="F915" s="12"/>
      <c r="G915" s="12"/>
      <c r="H915" s="27"/>
      <c r="I915" s="27"/>
      <c r="K915" s="16"/>
      <c r="L915" s="16"/>
      <c r="P915" s="16"/>
      <c r="Q915" s="16"/>
      <c r="R915" s="16"/>
      <c r="S915" s="16"/>
    </row>
    <row r="916">
      <c r="A916" s="12"/>
      <c r="B916" s="12"/>
      <c r="F916" s="12"/>
      <c r="G916" s="12"/>
      <c r="H916" s="27"/>
      <c r="I916" s="27"/>
      <c r="K916" s="16"/>
      <c r="L916" s="16"/>
      <c r="P916" s="16"/>
      <c r="Q916" s="16"/>
      <c r="R916" s="16"/>
      <c r="S916" s="16"/>
    </row>
    <row r="917">
      <c r="A917" s="12"/>
      <c r="B917" s="12"/>
      <c r="F917" s="12"/>
      <c r="G917" s="12"/>
      <c r="H917" s="27"/>
      <c r="I917" s="27"/>
      <c r="K917" s="16"/>
      <c r="L917" s="16"/>
      <c r="P917" s="16"/>
      <c r="Q917" s="16"/>
      <c r="R917" s="16"/>
      <c r="S917" s="16"/>
    </row>
    <row r="918">
      <c r="A918" s="12"/>
      <c r="B918" s="12"/>
      <c r="F918" s="12"/>
      <c r="G918" s="12"/>
      <c r="H918" s="27"/>
      <c r="I918" s="27"/>
      <c r="K918" s="16"/>
      <c r="L918" s="16"/>
      <c r="P918" s="16"/>
      <c r="Q918" s="16"/>
      <c r="R918" s="16"/>
      <c r="S918" s="16"/>
    </row>
    <row r="919">
      <c r="A919" s="12"/>
      <c r="B919" s="12"/>
      <c r="F919" s="12"/>
      <c r="G919" s="12"/>
      <c r="H919" s="27"/>
      <c r="I919" s="27"/>
      <c r="K919" s="16"/>
      <c r="L919" s="16"/>
      <c r="P919" s="16"/>
      <c r="Q919" s="16"/>
      <c r="R919" s="16"/>
      <c r="S919" s="16"/>
    </row>
    <row r="920">
      <c r="A920" s="12"/>
      <c r="B920" s="12"/>
      <c r="F920" s="12"/>
      <c r="G920" s="12"/>
      <c r="H920" s="27"/>
      <c r="I920" s="27"/>
      <c r="K920" s="16"/>
      <c r="L920" s="16"/>
      <c r="P920" s="16"/>
      <c r="Q920" s="16"/>
      <c r="R920" s="16"/>
      <c r="S920" s="16"/>
    </row>
    <row r="921">
      <c r="A921" s="12"/>
      <c r="B921" s="12"/>
      <c r="F921" s="12"/>
      <c r="G921" s="12"/>
      <c r="H921" s="27"/>
      <c r="I921" s="27"/>
      <c r="K921" s="16"/>
      <c r="L921" s="16"/>
      <c r="P921" s="16"/>
      <c r="Q921" s="16"/>
      <c r="R921" s="16"/>
      <c r="S921" s="16"/>
    </row>
    <row r="922">
      <c r="A922" s="12"/>
      <c r="B922" s="12"/>
      <c r="F922" s="12"/>
      <c r="G922" s="12"/>
      <c r="H922" s="27"/>
      <c r="I922" s="27"/>
      <c r="K922" s="16"/>
      <c r="L922" s="16"/>
      <c r="P922" s="16"/>
      <c r="Q922" s="16"/>
      <c r="R922" s="16"/>
      <c r="S922" s="16"/>
    </row>
    <row r="923">
      <c r="A923" s="12"/>
      <c r="B923" s="12"/>
      <c r="F923" s="12"/>
      <c r="G923" s="12"/>
      <c r="H923" s="27"/>
      <c r="I923" s="27"/>
      <c r="K923" s="16"/>
      <c r="L923" s="16"/>
      <c r="P923" s="16"/>
      <c r="Q923" s="16"/>
      <c r="R923" s="16"/>
      <c r="S923" s="16"/>
    </row>
    <row r="924">
      <c r="A924" s="12"/>
      <c r="B924" s="12"/>
      <c r="F924" s="12"/>
      <c r="G924" s="12"/>
      <c r="H924" s="27"/>
      <c r="I924" s="27"/>
      <c r="K924" s="16"/>
      <c r="L924" s="16"/>
      <c r="P924" s="16"/>
      <c r="Q924" s="16"/>
      <c r="R924" s="16"/>
      <c r="S924" s="16"/>
    </row>
    <row r="925">
      <c r="A925" s="12"/>
      <c r="B925" s="12"/>
      <c r="F925" s="12"/>
      <c r="G925" s="12"/>
      <c r="H925" s="27"/>
      <c r="I925" s="27"/>
      <c r="K925" s="16"/>
      <c r="L925" s="16"/>
      <c r="P925" s="16"/>
      <c r="Q925" s="16"/>
      <c r="R925" s="16"/>
      <c r="S925" s="16"/>
    </row>
    <row r="926">
      <c r="A926" s="12"/>
      <c r="B926" s="12"/>
      <c r="F926" s="12"/>
      <c r="G926" s="12"/>
      <c r="H926" s="27"/>
      <c r="I926" s="27"/>
      <c r="K926" s="16"/>
      <c r="L926" s="16"/>
      <c r="P926" s="16"/>
      <c r="Q926" s="16"/>
      <c r="R926" s="16"/>
      <c r="S926" s="16"/>
    </row>
    <row r="927">
      <c r="A927" s="12"/>
      <c r="B927" s="12"/>
      <c r="F927" s="12"/>
      <c r="G927" s="12"/>
      <c r="H927" s="27"/>
      <c r="I927" s="27"/>
      <c r="K927" s="16"/>
      <c r="L927" s="16"/>
      <c r="P927" s="16"/>
      <c r="Q927" s="16"/>
      <c r="R927" s="16"/>
      <c r="S927" s="16"/>
    </row>
    <row r="928">
      <c r="A928" s="12"/>
      <c r="B928" s="12"/>
      <c r="F928" s="12"/>
      <c r="G928" s="12"/>
      <c r="H928" s="27"/>
      <c r="I928" s="27"/>
      <c r="K928" s="16"/>
      <c r="L928" s="16"/>
      <c r="P928" s="16"/>
      <c r="Q928" s="16"/>
      <c r="R928" s="16"/>
      <c r="S928" s="16"/>
    </row>
    <row r="929">
      <c r="A929" s="12"/>
      <c r="B929" s="12"/>
      <c r="F929" s="12"/>
      <c r="G929" s="12"/>
      <c r="H929" s="27"/>
      <c r="I929" s="27"/>
      <c r="K929" s="16"/>
      <c r="L929" s="16"/>
      <c r="P929" s="16"/>
      <c r="Q929" s="16"/>
      <c r="R929" s="16"/>
      <c r="S929" s="16"/>
    </row>
    <row r="930">
      <c r="A930" s="12"/>
      <c r="B930" s="12"/>
      <c r="F930" s="12"/>
      <c r="G930" s="12"/>
      <c r="H930" s="27"/>
      <c r="I930" s="27"/>
      <c r="K930" s="16"/>
      <c r="L930" s="16"/>
      <c r="P930" s="16"/>
      <c r="Q930" s="16"/>
      <c r="R930" s="16"/>
      <c r="S930" s="16"/>
    </row>
    <row r="931">
      <c r="A931" s="12"/>
      <c r="B931" s="12"/>
      <c r="F931" s="12"/>
      <c r="G931" s="12"/>
      <c r="H931" s="27"/>
      <c r="I931" s="27"/>
      <c r="K931" s="16"/>
      <c r="L931" s="16"/>
      <c r="P931" s="16"/>
      <c r="Q931" s="16"/>
      <c r="R931" s="16"/>
      <c r="S931" s="16"/>
    </row>
    <row r="932">
      <c r="A932" s="12"/>
      <c r="B932" s="12"/>
      <c r="F932" s="12"/>
      <c r="G932" s="12"/>
      <c r="H932" s="27"/>
      <c r="I932" s="27"/>
      <c r="K932" s="16"/>
      <c r="L932" s="16"/>
      <c r="P932" s="16"/>
      <c r="Q932" s="16"/>
      <c r="R932" s="16"/>
      <c r="S932" s="16"/>
    </row>
    <row r="933">
      <c r="A933" s="12"/>
      <c r="B933" s="12"/>
      <c r="F933" s="12"/>
      <c r="G933" s="12"/>
      <c r="H933" s="27"/>
      <c r="I933" s="27"/>
      <c r="K933" s="16"/>
      <c r="L933" s="16"/>
      <c r="P933" s="16"/>
      <c r="Q933" s="16"/>
      <c r="R933" s="16"/>
      <c r="S933" s="16"/>
    </row>
    <row r="934">
      <c r="A934" s="12"/>
      <c r="B934" s="12"/>
      <c r="F934" s="12"/>
      <c r="G934" s="12"/>
      <c r="H934" s="27"/>
      <c r="I934" s="27"/>
      <c r="K934" s="16"/>
      <c r="L934" s="16"/>
      <c r="P934" s="16"/>
      <c r="Q934" s="16"/>
      <c r="R934" s="16"/>
      <c r="S934" s="16"/>
    </row>
    <row r="935">
      <c r="A935" s="12"/>
      <c r="B935" s="12"/>
      <c r="F935" s="12"/>
      <c r="G935" s="12"/>
      <c r="H935" s="27"/>
      <c r="I935" s="27"/>
      <c r="K935" s="16"/>
      <c r="L935" s="16"/>
      <c r="P935" s="16"/>
      <c r="Q935" s="16"/>
      <c r="R935" s="16"/>
      <c r="S935" s="16"/>
    </row>
    <row r="936">
      <c r="A936" s="12"/>
      <c r="B936" s="12"/>
      <c r="F936" s="12"/>
      <c r="G936" s="12"/>
      <c r="H936" s="27"/>
      <c r="I936" s="27"/>
      <c r="K936" s="16"/>
      <c r="L936" s="16"/>
      <c r="P936" s="16"/>
      <c r="Q936" s="16"/>
      <c r="R936" s="16"/>
      <c r="S936" s="16"/>
    </row>
    <row r="937">
      <c r="A937" s="12"/>
      <c r="B937" s="12"/>
      <c r="F937" s="12"/>
      <c r="G937" s="12"/>
      <c r="H937" s="27"/>
      <c r="I937" s="27"/>
      <c r="K937" s="16"/>
      <c r="L937" s="16"/>
      <c r="P937" s="16"/>
      <c r="Q937" s="16"/>
      <c r="R937" s="16"/>
      <c r="S937" s="16"/>
    </row>
    <row r="938">
      <c r="A938" s="12"/>
      <c r="B938" s="12"/>
      <c r="F938" s="12"/>
      <c r="G938" s="12"/>
      <c r="H938" s="27"/>
      <c r="I938" s="27"/>
      <c r="K938" s="16"/>
      <c r="L938" s="16"/>
      <c r="P938" s="16"/>
      <c r="Q938" s="16"/>
      <c r="R938" s="16"/>
      <c r="S938" s="16"/>
    </row>
    <row r="939">
      <c r="A939" s="12"/>
      <c r="B939" s="12"/>
      <c r="F939" s="12"/>
      <c r="G939" s="12"/>
      <c r="H939" s="27"/>
      <c r="I939" s="27"/>
      <c r="K939" s="16"/>
      <c r="L939" s="16"/>
      <c r="P939" s="16"/>
      <c r="Q939" s="16"/>
      <c r="R939" s="16"/>
      <c r="S939" s="16"/>
    </row>
    <row r="940">
      <c r="A940" s="12"/>
      <c r="B940" s="12"/>
      <c r="F940" s="12"/>
      <c r="G940" s="12"/>
      <c r="H940" s="27"/>
      <c r="I940" s="27"/>
      <c r="K940" s="16"/>
      <c r="L940" s="16"/>
      <c r="P940" s="16"/>
      <c r="Q940" s="16"/>
      <c r="R940" s="16"/>
      <c r="S940" s="16"/>
    </row>
    <row r="941">
      <c r="A941" s="12"/>
      <c r="B941" s="12"/>
      <c r="F941" s="12"/>
      <c r="G941" s="12"/>
      <c r="H941" s="27"/>
      <c r="I941" s="27"/>
      <c r="K941" s="16"/>
      <c r="L941" s="16"/>
      <c r="P941" s="16"/>
      <c r="Q941" s="16"/>
      <c r="R941" s="16"/>
      <c r="S941" s="16"/>
    </row>
    <row r="942">
      <c r="A942" s="12"/>
      <c r="B942" s="12"/>
      <c r="F942" s="12"/>
      <c r="G942" s="12"/>
      <c r="H942" s="27"/>
      <c r="I942" s="27"/>
      <c r="K942" s="16"/>
      <c r="L942" s="16"/>
      <c r="P942" s="16"/>
      <c r="Q942" s="16"/>
      <c r="R942" s="16"/>
      <c r="S942" s="16"/>
    </row>
    <row r="943">
      <c r="A943" s="12"/>
      <c r="B943" s="12"/>
      <c r="F943" s="12"/>
      <c r="G943" s="12"/>
      <c r="H943" s="27"/>
      <c r="I943" s="27"/>
      <c r="K943" s="16"/>
      <c r="L943" s="16"/>
      <c r="P943" s="16"/>
      <c r="Q943" s="16"/>
      <c r="R943" s="16"/>
      <c r="S943" s="16"/>
    </row>
    <row r="944">
      <c r="A944" s="12"/>
      <c r="B944" s="12"/>
      <c r="F944" s="12"/>
      <c r="G944" s="12"/>
      <c r="H944" s="27"/>
      <c r="I944" s="27"/>
      <c r="K944" s="16"/>
      <c r="L944" s="16"/>
      <c r="P944" s="16"/>
      <c r="Q944" s="16"/>
      <c r="R944" s="16"/>
      <c r="S944" s="16"/>
    </row>
    <row r="945">
      <c r="A945" s="12"/>
      <c r="B945" s="12"/>
      <c r="F945" s="12"/>
      <c r="G945" s="12"/>
      <c r="H945" s="27"/>
      <c r="I945" s="27"/>
      <c r="K945" s="16"/>
      <c r="L945" s="16"/>
      <c r="P945" s="16"/>
      <c r="Q945" s="16"/>
      <c r="R945" s="16"/>
      <c r="S945" s="16"/>
    </row>
    <row r="946">
      <c r="A946" s="12"/>
      <c r="B946" s="12"/>
      <c r="F946" s="12"/>
      <c r="G946" s="12"/>
      <c r="H946" s="27"/>
      <c r="I946" s="27"/>
      <c r="K946" s="16"/>
      <c r="L946" s="16"/>
      <c r="P946" s="16"/>
      <c r="Q946" s="16"/>
      <c r="R946" s="16"/>
      <c r="S946" s="16"/>
    </row>
    <row r="947">
      <c r="A947" s="12"/>
      <c r="B947" s="12"/>
      <c r="F947" s="12"/>
      <c r="G947" s="12"/>
      <c r="H947" s="27"/>
      <c r="I947" s="27"/>
      <c r="K947" s="16"/>
      <c r="L947" s="16"/>
      <c r="P947" s="16"/>
      <c r="Q947" s="16"/>
      <c r="R947" s="16"/>
      <c r="S947" s="16"/>
    </row>
    <row r="948">
      <c r="A948" s="12"/>
      <c r="B948" s="12"/>
      <c r="F948" s="12"/>
      <c r="G948" s="12"/>
      <c r="H948" s="27"/>
      <c r="I948" s="27"/>
      <c r="K948" s="16"/>
      <c r="L948" s="16"/>
      <c r="P948" s="16"/>
      <c r="Q948" s="16"/>
      <c r="R948" s="16"/>
      <c r="S948" s="16"/>
    </row>
    <row r="949">
      <c r="A949" s="12"/>
      <c r="B949" s="12"/>
      <c r="F949" s="12"/>
      <c r="G949" s="12"/>
      <c r="H949" s="27"/>
      <c r="I949" s="27"/>
      <c r="K949" s="16"/>
      <c r="L949" s="16"/>
      <c r="P949" s="16"/>
      <c r="Q949" s="16"/>
      <c r="R949" s="16"/>
      <c r="S949" s="16"/>
    </row>
    <row r="950">
      <c r="A950" s="12"/>
      <c r="B950" s="12"/>
      <c r="F950" s="12"/>
      <c r="G950" s="12"/>
      <c r="H950" s="27"/>
      <c r="I950" s="27"/>
      <c r="K950" s="16"/>
      <c r="L950" s="16"/>
      <c r="P950" s="16"/>
      <c r="Q950" s="16"/>
      <c r="R950" s="16"/>
      <c r="S950" s="16"/>
    </row>
    <row r="951">
      <c r="A951" s="12"/>
      <c r="B951" s="12"/>
      <c r="F951" s="12"/>
      <c r="G951" s="12"/>
      <c r="H951" s="27"/>
      <c r="I951" s="27"/>
      <c r="K951" s="16"/>
      <c r="L951" s="16"/>
      <c r="P951" s="16"/>
      <c r="Q951" s="16"/>
      <c r="R951" s="16"/>
      <c r="S951" s="16"/>
    </row>
    <row r="952">
      <c r="A952" s="12"/>
      <c r="B952" s="12"/>
      <c r="F952" s="12"/>
      <c r="G952" s="12"/>
      <c r="H952" s="27"/>
      <c r="I952" s="27"/>
      <c r="K952" s="16"/>
      <c r="L952" s="16"/>
      <c r="P952" s="16"/>
      <c r="Q952" s="16"/>
      <c r="R952" s="16"/>
      <c r="S952" s="16"/>
    </row>
    <row r="953">
      <c r="A953" s="12"/>
      <c r="B953" s="12"/>
      <c r="F953" s="12"/>
      <c r="G953" s="12"/>
      <c r="H953" s="27"/>
      <c r="I953" s="27"/>
      <c r="K953" s="16"/>
      <c r="L953" s="16"/>
      <c r="P953" s="16"/>
      <c r="Q953" s="16"/>
      <c r="R953" s="16"/>
      <c r="S953" s="16"/>
    </row>
    <row r="954">
      <c r="A954" s="12"/>
      <c r="B954" s="12"/>
      <c r="F954" s="12"/>
      <c r="G954" s="12"/>
      <c r="H954" s="27"/>
      <c r="I954" s="27"/>
      <c r="K954" s="16"/>
      <c r="L954" s="16"/>
      <c r="P954" s="16"/>
      <c r="Q954" s="16"/>
      <c r="R954" s="16"/>
      <c r="S954" s="16"/>
    </row>
    <row r="955">
      <c r="A955" s="12"/>
      <c r="B955" s="12"/>
      <c r="F955" s="12"/>
      <c r="G955" s="12"/>
      <c r="H955" s="27"/>
      <c r="I955" s="27"/>
      <c r="K955" s="16"/>
      <c r="L955" s="16"/>
      <c r="P955" s="16"/>
      <c r="Q955" s="16"/>
      <c r="R955" s="16"/>
      <c r="S955" s="16"/>
    </row>
    <row r="956">
      <c r="A956" s="12"/>
      <c r="B956" s="12"/>
      <c r="F956" s="12"/>
      <c r="G956" s="12"/>
      <c r="H956" s="27"/>
      <c r="I956" s="27"/>
      <c r="K956" s="16"/>
      <c r="L956" s="16"/>
      <c r="P956" s="16"/>
      <c r="Q956" s="16"/>
      <c r="R956" s="16"/>
      <c r="S956" s="16"/>
    </row>
    <row r="957">
      <c r="A957" s="12"/>
      <c r="B957" s="12"/>
      <c r="F957" s="12"/>
      <c r="G957" s="12"/>
      <c r="H957" s="27"/>
      <c r="I957" s="27"/>
      <c r="K957" s="16"/>
      <c r="L957" s="16"/>
      <c r="P957" s="16"/>
      <c r="Q957" s="16"/>
      <c r="R957" s="16"/>
      <c r="S957" s="16"/>
    </row>
    <row r="958">
      <c r="A958" s="12"/>
      <c r="B958" s="12"/>
      <c r="F958" s="12"/>
      <c r="G958" s="12"/>
      <c r="H958" s="27"/>
      <c r="I958" s="27"/>
      <c r="K958" s="16"/>
      <c r="L958" s="16"/>
      <c r="P958" s="16"/>
      <c r="Q958" s="16"/>
      <c r="R958" s="16"/>
      <c r="S958" s="16"/>
    </row>
    <row r="959">
      <c r="A959" s="12"/>
      <c r="B959" s="12"/>
      <c r="F959" s="12"/>
      <c r="G959" s="12"/>
      <c r="H959" s="27"/>
      <c r="I959" s="27"/>
      <c r="K959" s="16"/>
      <c r="L959" s="16"/>
      <c r="P959" s="16"/>
      <c r="Q959" s="16"/>
      <c r="R959" s="16"/>
      <c r="S959" s="16"/>
    </row>
    <row r="960">
      <c r="A960" s="12"/>
      <c r="B960" s="12"/>
      <c r="F960" s="12"/>
      <c r="G960" s="12"/>
      <c r="H960" s="27"/>
      <c r="I960" s="27"/>
      <c r="K960" s="16"/>
      <c r="L960" s="16"/>
      <c r="P960" s="16"/>
      <c r="Q960" s="16"/>
      <c r="R960" s="16"/>
      <c r="S960" s="16"/>
    </row>
    <row r="961">
      <c r="A961" s="12"/>
      <c r="B961" s="12"/>
      <c r="F961" s="12"/>
      <c r="G961" s="12"/>
      <c r="H961" s="27"/>
      <c r="I961" s="27"/>
      <c r="K961" s="16"/>
      <c r="L961" s="16"/>
      <c r="P961" s="16"/>
      <c r="Q961" s="16"/>
      <c r="R961" s="16"/>
      <c r="S961" s="16"/>
    </row>
    <row r="962">
      <c r="A962" s="12"/>
      <c r="B962" s="12"/>
      <c r="F962" s="12"/>
      <c r="G962" s="12"/>
      <c r="H962" s="27"/>
      <c r="I962" s="27"/>
      <c r="K962" s="16"/>
      <c r="L962" s="16"/>
      <c r="P962" s="16"/>
      <c r="Q962" s="16"/>
      <c r="R962" s="16"/>
      <c r="S962" s="16"/>
    </row>
    <row r="963">
      <c r="A963" s="12"/>
      <c r="B963" s="12"/>
      <c r="F963" s="12"/>
      <c r="G963" s="12"/>
      <c r="H963" s="27"/>
      <c r="I963" s="27"/>
      <c r="K963" s="16"/>
      <c r="L963" s="16"/>
      <c r="P963" s="16"/>
      <c r="Q963" s="16"/>
      <c r="R963" s="16"/>
      <c r="S963" s="16"/>
    </row>
    <row r="964">
      <c r="A964" s="12"/>
      <c r="B964" s="12"/>
      <c r="F964" s="12"/>
      <c r="G964" s="12"/>
      <c r="H964" s="27"/>
      <c r="I964" s="27"/>
      <c r="K964" s="16"/>
      <c r="L964" s="16"/>
      <c r="P964" s="16"/>
      <c r="Q964" s="16"/>
      <c r="R964" s="16"/>
      <c r="S964" s="16"/>
    </row>
    <row r="965">
      <c r="A965" s="12"/>
      <c r="B965" s="12"/>
      <c r="F965" s="12"/>
      <c r="G965" s="12"/>
      <c r="H965" s="27"/>
      <c r="I965" s="27"/>
      <c r="K965" s="16"/>
      <c r="L965" s="16"/>
      <c r="P965" s="16"/>
      <c r="Q965" s="16"/>
      <c r="R965" s="16"/>
      <c r="S965" s="16"/>
    </row>
    <row r="966">
      <c r="A966" s="12"/>
      <c r="B966" s="12"/>
      <c r="F966" s="12"/>
      <c r="G966" s="12"/>
      <c r="H966" s="27"/>
      <c r="I966" s="27"/>
      <c r="K966" s="16"/>
      <c r="L966" s="16"/>
      <c r="P966" s="16"/>
      <c r="Q966" s="16"/>
      <c r="R966" s="16"/>
      <c r="S966" s="16"/>
    </row>
    <row r="967">
      <c r="A967" s="12"/>
      <c r="B967" s="12"/>
      <c r="F967" s="12"/>
      <c r="G967" s="12"/>
      <c r="H967" s="27"/>
      <c r="I967" s="27"/>
      <c r="K967" s="16"/>
      <c r="L967" s="16"/>
      <c r="P967" s="16"/>
      <c r="Q967" s="16"/>
      <c r="R967" s="16"/>
      <c r="S967" s="16"/>
    </row>
    <row r="968">
      <c r="A968" s="12"/>
      <c r="B968" s="12"/>
      <c r="F968" s="12"/>
      <c r="G968" s="12"/>
      <c r="H968" s="27"/>
      <c r="I968" s="27"/>
      <c r="K968" s="16"/>
      <c r="L968" s="16"/>
      <c r="P968" s="16"/>
      <c r="Q968" s="16"/>
      <c r="R968" s="16"/>
      <c r="S968" s="16"/>
    </row>
    <row r="969">
      <c r="A969" s="12"/>
      <c r="B969" s="12"/>
      <c r="F969" s="12"/>
      <c r="G969" s="12"/>
      <c r="H969" s="27"/>
      <c r="I969" s="27"/>
      <c r="K969" s="16"/>
      <c r="L969" s="16"/>
      <c r="P969" s="16"/>
      <c r="Q969" s="16"/>
      <c r="R969" s="16"/>
      <c r="S969" s="16"/>
    </row>
    <row r="970">
      <c r="A970" s="12"/>
      <c r="B970" s="12"/>
      <c r="F970" s="12"/>
      <c r="G970" s="12"/>
      <c r="H970" s="27"/>
      <c r="I970" s="27"/>
      <c r="K970" s="16"/>
      <c r="L970" s="16"/>
      <c r="P970" s="16"/>
      <c r="Q970" s="16"/>
      <c r="R970" s="16"/>
      <c r="S970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7.71"/>
    <col customWidth="1" min="2" max="2" width="25.71"/>
    <col customWidth="1" min="3" max="3" width="15.71"/>
    <col customWidth="1" min="4" max="4" width="15.14"/>
    <col customWidth="1" min="5" max="13" width="13.71"/>
    <col customWidth="1" min="14" max="33" width="14.71"/>
  </cols>
  <sheetData>
    <row r="1" ht="12.75" customHeight="1">
      <c r="A1" s="4" t="s">
        <v>379</v>
      </c>
      <c r="B1" s="4" t="s">
        <v>380</v>
      </c>
    </row>
    <row r="2" ht="12.75" customHeight="1">
      <c r="A2" s="4" t="s">
        <v>381</v>
      </c>
      <c r="B2" s="5">
        <v>44454.0</v>
      </c>
    </row>
    <row r="3" ht="12.75" customHeight="1"/>
    <row r="4" ht="12.75" customHeight="1">
      <c r="A4" s="4" t="s">
        <v>0</v>
      </c>
      <c r="B4" s="4" t="s">
        <v>1</v>
      </c>
      <c r="C4" s="4" t="s">
        <v>2</v>
      </c>
      <c r="D4" s="4" t="s">
        <v>3</v>
      </c>
      <c r="E4" s="4" t="s">
        <v>413</v>
      </c>
      <c r="F4" s="4" t="s">
        <v>414</v>
      </c>
      <c r="G4" s="4" t="s">
        <v>415</v>
      </c>
      <c r="H4" s="4" t="s">
        <v>416</v>
      </c>
      <c r="I4" s="4" t="s">
        <v>417</v>
      </c>
      <c r="J4" s="4" t="s">
        <v>418</v>
      </c>
      <c r="K4" s="4" t="s">
        <v>419</v>
      </c>
      <c r="L4" s="4" t="s">
        <v>420</v>
      </c>
      <c r="M4" s="4" t="s">
        <v>421</v>
      </c>
      <c r="N4" s="4" t="s">
        <v>422</v>
      </c>
      <c r="O4" s="4" t="s">
        <v>423</v>
      </c>
      <c r="P4" s="4" t="s">
        <v>424</v>
      </c>
      <c r="Q4" s="4" t="s">
        <v>425</v>
      </c>
      <c r="R4" s="4" t="s">
        <v>426</v>
      </c>
      <c r="S4" s="4" t="s">
        <v>427</v>
      </c>
      <c r="T4" s="4" t="s">
        <v>428</v>
      </c>
      <c r="U4" s="4" t="s">
        <v>429</v>
      </c>
      <c r="V4" s="4" t="s">
        <v>430</v>
      </c>
      <c r="W4" s="4" t="s">
        <v>431</v>
      </c>
      <c r="X4" s="4" t="s">
        <v>432</v>
      </c>
      <c r="Y4" s="4" t="s">
        <v>433</v>
      </c>
      <c r="Z4" s="4" t="s">
        <v>434</v>
      </c>
      <c r="AA4" s="4" t="s">
        <v>435</v>
      </c>
      <c r="AB4" s="4" t="s">
        <v>436</v>
      </c>
      <c r="AC4" s="4" t="s">
        <v>437</v>
      </c>
      <c r="AD4" s="4" t="s">
        <v>438</v>
      </c>
      <c r="AE4" s="4" t="s">
        <v>439</v>
      </c>
      <c r="AF4" s="4" t="s">
        <v>440</v>
      </c>
      <c r="AG4" s="4" t="s">
        <v>441</v>
      </c>
    </row>
    <row r="5" ht="12.75" customHeight="1">
      <c r="A5" s="4" t="s">
        <v>371</v>
      </c>
      <c r="B5" s="4" t="s">
        <v>515</v>
      </c>
      <c r="C5" s="4" t="s">
        <v>445</v>
      </c>
      <c r="D5" s="4" t="s">
        <v>446</v>
      </c>
      <c r="E5" s="4">
        <v>6.103281836431876E11</v>
      </c>
      <c r="F5" s="4">
        <v>5.923876892529163E11</v>
      </c>
      <c r="G5" s="4">
        <v>5.771707619564375E11</v>
      </c>
      <c r="H5" s="4">
        <v>5.781392794376099E11</v>
      </c>
      <c r="I5" s="4">
        <v>6.040316234334014E11</v>
      </c>
      <c r="J5" s="4">
        <v>6.285463879721306E11</v>
      </c>
      <c r="K5" s="4">
        <v>6.54986999855554E11</v>
      </c>
      <c r="L5" s="4">
        <v>6.34E11</v>
      </c>
      <c r="M5" s="4">
        <v>6.78412196271118E11</v>
      </c>
      <c r="N5" s="4">
        <v>7.44773415931587E11</v>
      </c>
      <c r="O5" s="4">
        <v>7.38981792355372E11</v>
      </c>
      <c r="P5" s="4">
        <v>7.606493340980055E11</v>
      </c>
      <c r="Q5" s="4">
        <v>8.95540646634787E11</v>
      </c>
      <c r="R5" s="4">
        <v>1.0266902382782476E12</v>
      </c>
      <c r="S5" s="4">
        <v>1.1731085987786763E12</v>
      </c>
      <c r="T5" s="4">
        <v>1.3192648095909731E12</v>
      </c>
      <c r="U5" s="4">
        <v>1.4688204077832603E12</v>
      </c>
      <c r="V5" s="4">
        <v>1.5529896907216497E12</v>
      </c>
      <c r="W5" s="4">
        <v>1.3746251421572915E12</v>
      </c>
      <c r="X5" s="4">
        <v>1.6173433674862585E12</v>
      </c>
      <c r="Y5" s="4">
        <v>1.7933266301745186E12</v>
      </c>
      <c r="Z5" s="4">
        <v>1.8283664815215952E12</v>
      </c>
      <c r="AA5" s="4">
        <v>1.8465974218349834E12</v>
      </c>
      <c r="AB5" s="4">
        <v>1.8057498784399412E12</v>
      </c>
      <c r="AC5" s="4">
        <v>1.5565088162171401E12</v>
      </c>
      <c r="AD5" s="4">
        <v>1.527994741907425E12</v>
      </c>
      <c r="AE5" s="4">
        <v>1.649265644244095E12</v>
      </c>
      <c r="AF5" s="4">
        <v>1.721853332869631E12</v>
      </c>
      <c r="AG5" s="4">
        <v>1.7415763939059792E12</v>
      </c>
    </row>
    <row r="6" ht="12.75" customHeight="1">
      <c r="A6" s="4" t="s">
        <v>355</v>
      </c>
      <c r="B6" s="4" t="s">
        <v>662</v>
      </c>
      <c r="C6" s="4" t="s">
        <v>445</v>
      </c>
      <c r="D6" s="4" t="s">
        <v>446</v>
      </c>
      <c r="E6" s="4">
        <v>2.7010534187922638E11</v>
      </c>
      <c r="F6" s="4">
        <v>2.882084303839644E11</v>
      </c>
      <c r="G6" s="4">
        <v>2.792960229879194E11</v>
      </c>
      <c r="H6" s="4">
        <v>3.2727558353955865E11</v>
      </c>
      <c r="I6" s="4">
        <v>3.602819527167968E11</v>
      </c>
      <c r="J6" s="4">
        <v>3.9289705434807104E11</v>
      </c>
      <c r="K6" s="4">
        <v>4.158677538638743E11</v>
      </c>
      <c r="L6" s="4">
        <v>4.21351477504743E11</v>
      </c>
      <c r="M6" s="4">
        <v>4.5882041733780707E11</v>
      </c>
      <c r="N6" s="4">
        <v>4.6839493726236993E11</v>
      </c>
      <c r="O6" s="4">
        <v>4.8544101453863824E11</v>
      </c>
      <c r="P6" s="4">
        <v>5.149379488700804E11</v>
      </c>
      <c r="Q6" s="4">
        <v>6.07699285433872E11</v>
      </c>
      <c r="R6" s="4">
        <v>7.091485148046594E11</v>
      </c>
      <c r="S6" s="4">
        <v>8.203815955129016E11</v>
      </c>
      <c r="T6" s="4">
        <v>9.402598887921414E11</v>
      </c>
      <c r="U6" s="4">
        <v>1.2167354415248618E12</v>
      </c>
      <c r="V6" s="4">
        <v>1.1988955821375146E12</v>
      </c>
      <c r="W6" s="4">
        <v>1.3418866027986855E12</v>
      </c>
      <c r="X6" s="4">
        <v>1.6756153356005637E12</v>
      </c>
      <c r="Y6" s="4">
        <v>1.8230499277720461E12</v>
      </c>
      <c r="Z6" s="4">
        <v>1.8276378591362344E12</v>
      </c>
      <c r="AA6" s="4">
        <v>1.856722121394419E12</v>
      </c>
      <c r="AB6" s="4">
        <v>2.039127446299302E12</v>
      </c>
      <c r="AC6" s="4">
        <v>2.1035878138121995E12</v>
      </c>
      <c r="AD6" s="4">
        <v>2.294797980509512E12</v>
      </c>
      <c r="AE6" s="4">
        <v>2.651472946375047E12</v>
      </c>
      <c r="AF6" s="4">
        <v>2.7011117827745703E12</v>
      </c>
      <c r="AG6" s="4">
        <v>2.870504096717477E12</v>
      </c>
    </row>
    <row r="7" ht="12.75" customHeight="1">
      <c r="A7" s="4" t="s">
        <v>372</v>
      </c>
      <c r="B7" s="4" t="s">
        <v>945</v>
      </c>
      <c r="C7" s="4" t="s">
        <v>445</v>
      </c>
      <c r="D7" s="4" t="s">
        <v>446</v>
      </c>
      <c r="E7" s="4">
        <v>6.158129E12</v>
      </c>
      <c r="F7" s="4">
        <v>6.520327E12</v>
      </c>
      <c r="G7" s="4">
        <v>6.858559E12</v>
      </c>
      <c r="H7" s="4">
        <v>7.287236E12</v>
      </c>
      <c r="I7" s="4">
        <v>7.639749E12</v>
      </c>
      <c r="J7" s="4">
        <v>8.073122E12</v>
      </c>
      <c r="K7" s="4">
        <v>8.577554457E12</v>
      </c>
      <c r="L7" s="4">
        <v>9.062818202E12</v>
      </c>
      <c r="M7" s="4">
        <v>9.630664202E12</v>
      </c>
      <c r="N7" s="4">
        <v>1.0252345464E13</v>
      </c>
      <c r="O7" s="4">
        <v>1.0581821399E13</v>
      </c>
      <c r="P7" s="4">
        <v>1.0936419054E13</v>
      </c>
      <c r="Q7" s="4">
        <v>1.1458243878E13</v>
      </c>
      <c r="R7" s="4">
        <v>1.2213729147E13</v>
      </c>
      <c r="S7" s="4">
        <v>1.303664023E13</v>
      </c>
      <c r="T7" s="4">
        <v>1.3814611414E13</v>
      </c>
      <c r="U7" s="4">
        <v>1.4451858656E13</v>
      </c>
      <c r="V7" s="4">
        <v>1.4712844084E13</v>
      </c>
      <c r="W7" s="4">
        <v>1.4448933025E13</v>
      </c>
      <c r="X7" s="4">
        <v>1.4992052727E13</v>
      </c>
      <c r="Y7" s="4">
        <v>1.5542581104E13</v>
      </c>
      <c r="Z7" s="4">
        <v>1.6197007349E13</v>
      </c>
      <c r="AA7" s="4">
        <v>1.6784849196E13</v>
      </c>
      <c r="AB7" s="4">
        <v>1.7527163695E13</v>
      </c>
      <c r="AC7" s="4">
        <v>1.8238300569E13</v>
      </c>
      <c r="AD7" s="4">
        <v>1.8745075687E13</v>
      </c>
      <c r="AE7" s="4">
        <v>1.9542979183E13</v>
      </c>
      <c r="AF7" s="4">
        <v>2.0611860934E13</v>
      </c>
      <c r="AG7" s="4">
        <v>2.1433224697E13</v>
      </c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29"/>
    <col customWidth="1" min="7" max="7" width="21.0"/>
    <col customWidth="1" min="8" max="8" width="27.71"/>
    <col customWidth="1" min="9" max="9" width="15.57"/>
    <col customWidth="1" min="10" max="10" width="17.0"/>
    <col customWidth="1" min="11" max="26" width="8.71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1025</v>
      </c>
      <c r="G1" s="4" t="s">
        <v>1026</v>
      </c>
      <c r="H1" s="4" t="s">
        <v>1027</v>
      </c>
      <c r="I1" s="4" t="s">
        <v>1028</v>
      </c>
      <c r="J1" s="4" t="s">
        <v>1029</v>
      </c>
    </row>
    <row r="2" ht="12.75" customHeight="1">
      <c r="A2" s="4" t="s">
        <v>372</v>
      </c>
      <c r="B2" s="4" t="s">
        <v>355</v>
      </c>
      <c r="C2" s="4">
        <v>1991.0</v>
      </c>
      <c r="D2" s="4" t="s">
        <v>1030</v>
      </c>
      <c r="E2" s="4" t="s">
        <v>1031</v>
      </c>
      <c r="F2" s="4">
        <v>1999306.88</v>
      </c>
      <c r="G2" s="4">
        <v>100.0</v>
      </c>
      <c r="H2" s="4">
        <v>1.0</v>
      </c>
      <c r="I2" s="4">
        <v>-9.46</v>
      </c>
      <c r="J2" s="4">
        <v>-13.75</v>
      </c>
    </row>
    <row r="3" ht="12.75" customHeight="1">
      <c r="A3" s="4" t="s">
        <v>372</v>
      </c>
      <c r="B3" s="4" t="s">
        <v>355</v>
      </c>
      <c r="C3" s="4">
        <v>1991.0</v>
      </c>
      <c r="D3" s="4" t="s">
        <v>1030</v>
      </c>
      <c r="E3" s="4" t="s">
        <v>1032</v>
      </c>
      <c r="F3" s="4">
        <v>585094.36</v>
      </c>
      <c r="G3" s="4">
        <v>29.26</v>
      </c>
      <c r="H3" s="4">
        <v>1.91</v>
      </c>
      <c r="I3" s="4">
        <v>-19.66</v>
      </c>
      <c r="J3" s="4">
        <v>-16.27</v>
      </c>
    </row>
    <row r="4" ht="12.75" customHeight="1">
      <c r="A4" s="4" t="s">
        <v>372</v>
      </c>
      <c r="B4" s="4" t="s">
        <v>355</v>
      </c>
      <c r="C4" s="4">
        <v>1991.0</v>
      </c>
      <c r="D4" s="4" t="s">
        <v>1030</v>
      </c>
      <c r="E4" s="4" t="s">
        <v>1033</v>
      </c>
      <c r="F4" s="4">
        <v>157916.39</v>
      </c>
      <c r="G4" s="4">
        <v>7.9</v>
      </c>
      <c r="H4" s="4">
        <v>0.79</v>
      </c>
      <c r="I4" s="4">
        <v>-10.81</v>
      </c>
      <c r="J4" s="4">
        <v>-4.66</v>
      </c>
    </row>
    <row r="5" ht="12.75" customHeight="1">
      <c r="A5" s="4" t="s">
        <v>372</v>
      </c>
      <c r="B5" s="4" t="s">
        <v>355</v>
      </c>
      <c r="C5" s="4">
        <v>1991.0</v>
      </c>
      <c r="D5" s="4" t="s">
        <v>1030</v>
      </c>
      <c r="E5" s="4" t="s">
        <v>1034</v>
      </c>
      <c r="F5" s="4">
        <v>800803.9</v>
      </c>
      <c r="G5" s="4">
        <v>40.05</v>
      </c>
      <c r="H5" s="4">
        <v>1.54</v>
      </c>
      <c r="I5" s="4">
        <v>-9.54</v>
      </c>
      <c r="J5" s="4">
        <v>-9.41</v>
      </c>
    </row>
    <row r="6" ht="12.75" customHeight="1">
      <c r="A6" s="4" t="s">
        <v>372</v>
      </c>
      <c r="B6" s="4" t="s">
        <v>355</v>
      </c>
      <c r="C6" s="4">
        <v>1991.0</v>
      </c>
      <c r="D6" s="4" t="s">
        <v>1030</v>
      </c>
      <c r="E6" s="4" t="s">
        <v>1035</v>
      </c>
      <c r="F6" s="4">
        <v>166060.2</v>
      </c>
      <c r="G6" s="4">
        <v>8.31</v>
      </c>
      <c r="H6" s="4">
        <v>0.4</v>
      </c>
      <c r="I6" s="4">
        <v>-5.92</v>
      </c>
      <c r="J6" s="4">
        <v>-24.74</v>
      </c>
    </row>
    <row r="7" ht="12.75" customHeight="1">
      <c r="A7" s="4" t="s">
        <v>372</v>
      </c>
      <c r="B7" s="4" t="s">
        <v>355</v>
      </c>
      <c r="C7" s="4">
        <v>1991.0</v>
      </c>
      <c r="D7" s="4" t="s">
        <v>1030</v>
      </c>
      <c r="E7" s="4" t="s">
        <v>1036</v>
      </c>
      <c r="F7" s="4">
        <v>1155.4</v>
      </c>
      <c r="G7" s="4">
        <v>0.06</v>
      </c>
      <c r="H7" s="4">
        <v>6.04</v>
      </c>
      <c r="I7" s="4">
        <v>69.5</v>
      </c>
      <c r="J7" s="4">
        <v>314.8</v>
      </c>
    </row>
    <row r="8" ht="12.75" customHeight="1">
      <c r="A8" s="4" t="s">
        <v>372</v>
      </c>
      <c r="B8" s="4" t="s">
        <v>355</v>
      </c>
      <c r="C8" s="4">
        <v>1991.0</v>
      </c>
      <c r="D8" s="4" t="s">
        <v>1030</v>
      </c>
      <c r="E8" s="4" t="s">
        <v>993</v>
      </c>
      <c r="F8" s="4">
        <v>497239.98</v>
      </c>
      <c r="G8" s="4">
        <v>24.87</v>
      </c>
      <c r="H8" s="4">
        <v>2.11</v>
      </c>
      <c r="I8" s="4">
        <v>0.56</v>
      </c>
      <c r="J8" s="4">
        <v>-5.74</v>
      </c>
    </row>
    <row r="9" ht="12.75" customHeight="1">
      <c r="A9" s="4" t="s">
        <v>372</v>
      </c>
      <c r="B9" s="4" t="s">
        <v>355</v>
      </c>
      <c r="C9" s="4">
        <v>1991.0</v>
      </c>
      <c r="D9" s="4" t="s">
        <v>1030</v>
      </c>
      <c r="E9" s="4" t="s">
        <v>1037</v>
      </c>
      <c r="F9" s="4">
        <v>37875.61</v>
      </c>
      <c r="G9" s="4">
        <v>1.89</v>
      </c>
      <c r="H9" s="4">
        <v>8.73</v>
      </c>
      <c r="I9" s="4">
        <v>-2.27</v>
      </c>
      <c r="J9" s="4">
        <v>0.74</v>
      </c>
    </row>
    <row r="10" ht="12.75" customHeight="1">
      <c r="A10" s="4" t="s">
        <v>372</v>
      </c>
      <c r="B10" s="4" t="s">
        <v>355</v>
      </c>
      <c r="C10" s="4">
        <v>1991.0</v>
      </c>
      <c r="D10" s="4" t="s">
        <v>1030</v>
      </c>
      <c r="E10" s="4" t="s">
        <v>1038</v>
      </c>
      <c r="F10" s="4">
        <v>2127.96</v>
      </c>
      <c r="G10" s="4">
        <v>0.11</v>
      </c>
      <c r="H10" s="4">
        <v>1.29</v>
      </c>
      <c r="I10" s="4">
        <v>-7.02</v>
      </c>
      <c r="J10" s="4">
        <v>-11.63</v>
      </c>
    </row>
    <row r="11" ht="12.75" customHeight="1">
      <c r="A11" s="4" t="s">
        <v>372</v>
      </c>
      <c r="B11" s="4" t="s">
        <v>355</v>
      </c>
      <c r="C11" s="4">
        <v>1991.0</v>
      </c>
      <c r="D11" s="4" t="s">
        <v>1030</v>
      </c>
      <c r="E11" s="4" t="s">
        <v>994</v>
      </c>
      <c r="F11" s="4">
        <v>246580.37</v>
      </c>
      <c r="G11" s="4">
        <v>12.33</v>
      </c>
      <c r="H11" s="4">
        <v>0.02</v>
      </c>
      <c r="I11" s="4">
        <v>-5.2</v>
      </c>
      <c r="J11" s="4">
        <v>49.9</v>
      </c>
    </row>
    <row r="12" ht="12.75" customHeight="1">
      <c r="A12" s="4" t="s">
        <v>372</v>
      </c>
      <c r="B12" s="4" t="s">
        <v>355</v>
      </c>
      <c r="C12" s="4">
        <v>1991.0</v>
      </c>
      <c r="D12" s="4" t="s">
        <v>1030</v>
      </c>
      <c r="E12" s="4" t="s">
        <v>1039</v>
      </c>
      <c r="F12" s="4">
        <v>6972.31</v>
      </c>
      <c r="G12" s="4">
        <v>0.35</v>
      </c>
      <c r="H12" s="4">
        <v>1.0</v>
      </c>
      <c r="I12" s="4">
        <v>-14.64</v>
      </c>
      <c r="J12" s="4">
        <v>8.76</v>
      </c>
    </row>
    <row r="13" ht="12.75" customHeight="1">
      <c r="A13" s="4" t="s">
        <v>372</v>
      </c>
      <c r="B13" s="4" t="s">
        <v>355</v>
      </c>
      <c r="C13" s="4">
        <v>1991.0</v>
      </c>
      <c r="D13" s="4" t="s">
        <v>1030</v>
      </c>
      <c r="E13" s="4" t="s">
        <v>1040</v>
      </c>
      <c r="F13" s="4">
        <v>464158.02</v>
      </c>
      <c r="G13" s="4">
        <v>23.22</v>
      </c>
      <c r="H13" s="4">
        <v>1.93</v>
      </c>
      <c r="I13" s="4">
        <v>-16.42</v>
      </c>
      <c r="J13" s="4">
        <v>-15.4</v>
      </c>
    </row>
    <row r="14" ht="12.75" customHeight="1">
      <c r="A14" s="4" t="s">
        <v>372</v>
      </c>
      <c r="B14" s="4" t="s">
        <v>355</v>
      </c>
      <c r="C14" s="4">
        <v>1991.0</v>
      </c>
      <c r="D14" s="4" t="s">
        <v>1030</v>
      </c>
      <c r="E14" s="4" t="s">
        <v>996</v>
      </c>
      <c r="F14" s="4">
        <v>146684.14</v>
      </c>
      <c r="G14" s="4">
        <v>7.34</v>
      </c>
      <c r="H14" s="4">
        <v>1.25</v>
      </c>
      <c r="I14" s="4">
        <v>-20.37</v>
      </c>
      <c r="J14" s="4">
        <v>-28.36</v>
      </c>
    </row>
    <row r="15" ht="12.75" customHeight="1">
      <c r="A15" s="4" t="s">
        <v>372</v>
      </c>
      <c r="B15" s="4" t="s">
        <v>355</v>
      </c>
      <c r="C15" s="4">
        <v>1991.0</v>
      </c>
      <c r="D15" s="4" t="s">
        <v>1030</v>
      </c>
      <c r="E15" s="4" t="s">
        <v>1041</v>
      </c>
      <c r="F15" s="4">
        <v>17715.06</v>
      </c>
      <c r="G15" s="4">
        <v>0.89</v>
      </c>
      <c r="H15" s="4">
        <v>1.48</v>
      </c>
      <c r="I15" s="4">
        <v>-9.5</v>
      </c>
      <c r="J15" s="4">
        <v>7.19</v>
      </c>
    </row>
    <row r="16" ht="12.75" customHeight="1">
      <c r="A16" s="4" t="s">
        <v>372</v>
      </c>
      <c r="B16" s="4" t="s">
        <v>355</v>
      </c>
      <c r="C16" s="4">
        <v>1991.0</v>
      </c>
      <c r="D16" s="4" t="s">
        <v>1030</v>
      </c>
      <c r="E16" s="4" t="s">
        <v>1042</v>
      </c>
      <c r="F16" s="4">
        <v>174785.06</v>
      </c>
      <c r="G16" s="4">
        <v>8.74</v>
      </c>
      <c r="H16" s="4">
        <v>1.11</v>
      </c>
      <c r="I16" s="4">
        <v>-2.96</v>
      </c>
      <c r="J16" s="4">
        <v>-12.58</v>
      </c>
    </row>
    <row r="17" ht="12.75" customHeight="1">
      <c r="A17" s="4" t="s">
        <v>372</v>
      </c>
      <c r="B17" s="4" t="s">
        <v>355</v>
      </c>
      <c r="C17" s="4">
        <v>1991.0</v>
      </c>
      <c r="D17" s="4" t="s">
        <v>1030</v>
      </c>
      <c r="E17" s="4" t="s">
        <v>1043</v>
      </c>
      <c r="F17" s="4">
        <v>91281.18</v>
      </c>
      <c r="G17" s="4">
        <v>4.57</v>
      </c>
      <c r="H17" s="4">
        <v>1.59</v>
      </c>
      <c r="I17" s="4">
        <v>-6.28</v>
      </c>
      <c r="J17" s="4">
        <v>-9.77</v>
      </c>
    </row>
    <row r="18" ht="12.75" customHeight="1">
      <c r="A18" s="4" t="s">
        <v>372</v>
      </c>
      <c r="B18" s="4" t="s">
        <v>355</v>
      </c>
      <c r="C18" s="4">
        <v>1991.0</v>
      </c>
      <c r="D18" s="4" t="s">
        <v>1030</v>
      </c>
      <c r="E18" s="4" t="s">
        <v>1044</v>
      </c>
      <c r="F18" s="4">
        <v>64622.47</v>
      </c>
      <c r="G18" s="4">
        <v>3.23</v>
      </c>
      <c r="H18" s="4">
        <v>0.23</v>
      </c>
      <c r="I18" s="4">
        <v>-2.57</v>
      </c>
      <c r="J18" s="4">
        <v>-20.01</v>
      </c>
    </row>
    <row r="19" ht="12.75" customHeight="1">
      <c r="A19" s="4" t="s">
        <v>372</v>
      </c>
      <c r="B19" s="4" t="s">
        <v>355</v>
      </c>
      <c r="C19" s="4">
        <v>1991.0</v>
      </c>
      <c r="D19" s="4" t="s">
        <v>1030</v>
      </c>
      <c r="E19" s="4" t="s">
        <v>1045</v>
      </c>
      <c r="F19" s="4">
        <v>19451.68</v>
      </c>
      <c r="G19" s="4">
        <v>0.97</v>
      </c>
      <c r="H19" s="4">
        <v>0.41</v>
      </c>
      <c r="I19" s="4">
        <v>-17.39</v>
      </c>
      <c r="J19" s="4">
        <v>-28.84</v>
      </c>
    </row>
    <row r="20" ht="12.75" customHeight="1">
      <c r="A20" s="4" t="s">
        <v>372</v>
      </c>
      <c r="B20" s="4" t="s">
        <v>355</v>
      </c>
      <c r="C20" s="4">
        <v>1991.0</v>
      </c>
      <c r="D20" s="4" t="s">
        <v>1030</v>
      </c>
      <c r="E20" s="4" t="s">
        <v>998</v>
      </c>
      <c r="F20" s="4">
        <v>118043.11</v>
      </c>
      <c r="G20" s="4">
        <v>5.9</v>
      </c>
      <c r="H20" s="4">
        <v>1.23</v>
      </c>
      <c r="I20" s="4">
        <v>-36.26</v>
      </c>
      <c r="J20" s="4">
        <v>-26.45</v>
      </c>
    </row>
    <row r="21" ht="12.75" customHeight="1">
      <c r="A21" s="4" t="s">
        <v>372</v>
      </c>
      <c r="B21" s="4" t="s">
        <v>355</v>
      </c>
      <c r="C21" s="4">
        <v>1991.0</v>
      </c>
      <c r="D21" s="4" t="s">
        <v>1030</v>
      </c>
      <c r="E21" s="4" t="s">
        <v>1046</v>
      </c>
      <c r="F21" s="4">
        <v>61729.76</v>
      </c>
      <c r="G21" s="4">
        <v>3.09</v>
      </c>
      <c r="H21" s="4">
        <v>1.59</v>
      </c>
      <c r="I21" s="4">
        <v>-20.13</v>
      </c>
      <c r="J21" s="4">
        <v>-3.53</v>
      </c>
    </row>
    <row r="22" ht="12.75" customHeight="1">
      <c r="A22" s="4" t="s">
        <v>372</v>
      </c>
      <c r="B22" s="4" t="s">
        <v>355</v>
      </c>
      <c r="C22" s="4">
        <v>1991.0</v>
      </c>
      <c r="D22" s="4" t="s">
        <v>1030</v>
      </c>
      <c r="E22" s="4" t="s">
        <v>1047</v>
      </c>
      <c r="F22" s="4">
        <v>48884.74</v>
      </c>
      <c r="G22" s="4">
        <v>2.45</v>
      </c>
      <c r="H22" s="4">
        <v>1.19</v>
      </c>
      <c r="I22" s="4">
        <v>-19.83</v>
      </c>
      <c r="J22" s="4">
        <v>-32.82</v>
      </c>
    </row>
    <row r="23" ht="12.75" customHeight="1">
      <c r="A23" s="4" t="s">
        <v>372</v>
      </c>
      <c r="B23" s="4" t="s">
        <v>355</v>
      </c>
      <c r="C23" s="4">
        <v>1992.0</v>
      </c>
      <c r="D23" s="4" t="s">
        <v>1030</v>
      </c>
      <c r="E23" s="4" t="s">
        <v>1031</v>
      </c>
      <c r="F23" s="4">
        <v>1914401.92</v>
      </c>
      <c r="G23" s="4">
        <v>100.0</v>
      </c>
      <c r="H23" s="4">
        <v>1.0</v>
      </c>
      <c r="I23" s="4">
        <v>11.95</v>
      </c>
      <c r="J23" s="4">
        <v>10.89</v>
      </c>
    </row>
    <row r="24" ht="12.75" customHeight="1">
      <c r="A24" s="4" t="s">
        <v>372</v>
      </c>
      <c r="B24" s="4" t="s">
        <v>355</v>
      </c>
      <c r="C24" s="4">
        <v>1992.0</v>
      </c>
      <c r="D24" s="4" t="s">
        <v>1030</v>
      </c>
      <c r="E24" s="4" t="s">
        <v>1032</v>
      </c>
      <c r="F24" s="4">
        <v>601715.88</v>
      </c>
      <c r="G24" s="4">
        <v>31.43</v>
      </c>
      <c r="H24" s="4">
        <v>1.91</v>
      </c>
      <c r="I24" s="4">
        <v>14.49</v>
      </c>
      <c r="J24" s="4">
        <v>13.33</v>
      </c>
    </row>
    <row r="25" ht="12.75" customHeight="1">
      <c r="A25" s="4" t="s">
        <v>372</v>
      </c>
      <c r="B25" s="4" t="s">
        <v>355</v>
      </c>
      <c r="C25" s="4">
        <v>1992.0</v>
      </c>
      <c r="D25" s="4" t="s">
        <v>1030</v>
      </c>
      <c r="E25" s="4" t="s">
        <v>1033</v>
      </c>
      <c r="F25" s="4">
        <v>191000.9</v>
      </c>
      <c r="G25" s="4">
        <v>9.98</v>
      </c>
      <c r="H25" s="4">
        <v>0.85</v>
      </c>
      <c r="I25" s="4">
        <v>9.14</v>
      </c>
      <c r="J25" s="4">
        <v>12.33</v>
      </c>
    </row>
    <row r="26" ht="12.75" customHeight="1">
      <c r="A26" s="4" t="s">
        <v>372</v>
      </c>
      <c r="B26" s="4" t="s">
        <v>355</v>
      </c>
      <c r="C26" s="4">
        <v>1992.0</v>
      </c>
      <c r="D26" s="4" t="s">
        <v>1030</v>
      </c>
      <c r="E26" s="4" t="s">
        <v>1034</v>
      </c>
      <c r="F26" s="4">
        <v>768367.34</v>
      </c>
      <c r="G26" s="4">
        <v>40.14</v>
      </c>
      <c r="H26" s="4">
        <v>1.39</v>
      </c>
      <c r="I26" s="4">
        <v>8.35</v>
      </c>
      <c r="J26" s="4">
        <v>2.08</v>
      </c>
    </row>
    <row r="27" ht="12.75" customHeight="1">
      <c r="A27" s="4" t="s">
        <v>372</v>
      </c>
      <c r="B27" s="4" t="s">
        <v>355</v>
      </c>
      <c r="C27" s="4">
        <v>1992.0</v>
      </c>
      <c r="D27" s="4" t="s">
        <v>1030</v>
      </c>
      <c r="E27" s="4" t="s">
        <v>1035</v>
      </c>
      <c r="F27" s="4">
        <v>245244.39</v>
      </c>
      <c r="G27" s="4">
        <v>12.81</v>
      </c>
      <c r="H27" s="4">
        <v>0.47</v>
      </c>
      <c r="I27" s="4">
        <v>17.62</v>
      </c>
      <c r="J27" s="4">
        <v>26.03</v>
      </c>
    </row>
    <row r="28" ht="12.75" customHeight="1">
      <c r="A28" s="4" t="s">
        <v>372</v>
      </c>
      <c r="B28" s="4" t="s">
        <v>355</v>
      </c>
      <c r="C28" s="4">
        <v>1992.0</v>
      </c>
      <c r="D28" s="4" t="s">
        <v>1030</v>
      </c>
      <c r="E28" s="4" t="s">
        <v>1036</v>
      </c>
      <c r="F28" s="4">
        <v>6893.54</v>
      </c>
      <c r="G28" s="4">
        <v>0.36</v>
      </c>
      <c r="H28" s="4">
        <v>0.31</v>
      </c>
      <c r="I28" s="4">
        <v>24.73</v>
      </c>
      <c r="J28" s="4">
        <v>-71.95</v>
      </c>
    </row>
    <row r="29" ht="12.75" customHeight="1">
      <c r="A29" s="4" t="s">
        <v>372</v>
      </c>
      <c r="B29" s="4" t="s">
        <v>355</v>
      </c>
      <c r="C29" s="4">
        <v>1992.0</v>
      </c>
      <c r="D29" s="4" t="s">
        <v>1030</v>
      </c>
      <c r="E29" s="4" t="s">
        <v>993</v>
      </c>
      <c r="F29" s="4">
        <v>443366.04</v>
      </c>
      <c r="G29" s="4">
        <v>23.16</v>
      </c>
      <c r="H29" s="4">
        <v>1.82</v>
      </c>
      <c r="I29" s="4">
        <v>9.32</v>
      </c>
      <c r="J29" s="4">
        <v>0.7</v>
      </c>
    </row>
    <row r="30" ht="12.75" customHeight="1">
      <c r="A30" s="4" t="s">
        <v>372</v>
      </c>
      <c r="B30" s="4" t="s">
        <v>355</v>
      </c>
      <c r="C30" s="4">
        <v>1992.0</v>
      </c>
      <c r="D30" s="4" t="s">
        <v>1030</v>
      </c>
      <c r="E30" s="4" t="s">
        <v>1037</v>
      </c>
      <c r="F30" s="4">
        <v>47518.31</v>
      </c>
      <c r="G30" s="4">
        <v>2.48</v>
      </c>
      <c r="H30" s="4">
        <v>8.55</v>
      </c>
      <c r="I30" s="4">
        <v>14.43</v>
      </c>
      <c r="J30" s="4">
        <v>12.12</v>
      </c>
    </row>
    <row r="31" ht="12.75" customHeight="1">
      <c r="A31" s="4" t="s">
        <v>372</v>
      </c>
      <c r="B31" s="4" t="s">
        <v>355</v>
      </c>
      <c r="C31" s="4">
        <v>1992.0</v>
      </c>
      <c r="D31" s="4" t="s">
        <v>1030</v>
      </c>
      <c r="E31" s="4" t="s">
        <v>1038</v>
      </c>
      <c r="F31" s="4">
        <v>2417.45</v>
      </c>
      <c r="G31" s="4">
        <v>0.13</v>
      </c>
      <c r="H31" s="4">
        <v>1.31</v>
      </c>
      <c r="I31" s="4">
        <v>10.92</v>
      </c>
      <c r="J31" s="4">
        <v>10.55</v>
      </c>
    </row>
    <row r="32" ht="12.75" customHeight="1">
      <c r="A32" s="4" t="s">
        <v>372</v>
      </c>
      <c r="B32" s="4" t="s">
        <v>355</v>
      </c>
      <c r="C32" s="4">
        <v>1992.0</v>
      </c>
      <c r="D32" s="4" t="s">
        <v>1030</v>
      </c>
      <c r="E32" s="4" t="s">
        <v>994</v>
      </c>
      <c r="F32" s="4">
        <v>78649.62</v>
      </c>
      <c r="G32" s="4">
        <v>4.11</v>
      </c>
      <c r="H32" s="4">
        <v>0.04</v>
      </c>
      <c r="I32" s="4">
        <v>11.19</v>
      </c>
      <c r="J32" s="4">
        <v>60.49</v>
      </c>
    </row>
    <row r="33" ht="12.75" customHeight="1">
      <c r="A33" s="4" t="s">
        <v>372</v>
      </c>
      <c r="B33" s="4" t="s">
        <v>355</v>
      </c>
      <c r="C33" s="4">
        <v>1992.0</v>
      </c>
      <c r="D33" s="4" t="s">
        <v>1030</v>
      </c>
      <c r="E33" s="4" t="s">
        <v>1039</v>
      </c>
      <c r="F33" s="4">
        <v>8357.76</v>
      </c>
      <c r="G33" s="4">
        <v>0.44</v>
      </c>
      <c r="H33" s="4">
        <v>1.51</v>
      </c>
      <c r="I33" s="4">
        <v>10.27</v>
      </c>
      <c r="J33" s="4">
        <v>33.76</v>
      </c>
    </row>
    <row r="34" ht="12.75" customHeight="1">
      <c r="A34" s="4" t="s">
        <v>372</v>
      </c>
      <c r="B34" s="4" t="s">
        <v>355</v>
      </c>
      <c r="C34" s="4">
        <v>1992.0</v>
      </c>
      <c r="D34" s="4" t="s">
        <v>1030</v>
      </c>
      <c r="E34" s="4" t="s">
        <v>1040</v>
      </c>
      <c r="F34" s="4">
        <v>481355.14</v>
      </c>
      <c r="G34" s="4">
        <v>25.14</v>
      </c>
      <c r="H34" s="4">
        <v>1.83</v>
      </c>
      <c r="I34" s="4">
        <v>13.43</v>
      </c>
      <c r="J34" s="4">
        <v>9.48</v>
      </c>
    </row>
    <row r="35" ht="12.75" customHeight="1">
      <c r="A35" s="4" t="s">
        <v>372</v>
      </c>
      <c r="B35" s="4" t="s">
        <v>355</v>
      </c>
      <c r="C35" s="4">
        <v>1992.0</v>
      </c>
      <c r="D35" s="4" t="s">
        <v>1030</v>
      </c>
      <c r="E35" s="4" t="s">
        <v>996</v>
      </c>
      <c r="F35" s="4">
        <v>201698.54</v>
      </c>
      <c r="G35" s="4">
        <v>10.54</v>
      </c>
      <c r="H35" s="4">
        <v>1.42</v>
      </c>
      <c r="I35" s="4">
        <v>11.52</v>
      </c>
      <c r="J35" s="4">
        <v>18.02</v>
      </c>
    </row>
    <row r="36" ht="12.75" customHeight="1">
      <c r="A36" s="4" t="s">
        <v>372</v>
      </c>
      <c r="B36" s="4" t="s">
        <v>355</v>
      </c>
      <c r="C36" s="4">
        <v>1992.0</v>
      </c>
      <c r="D36" s="4" t="s">
        <v>1030</v>
      </c>
      <c r="E36" s="4" t="s">
        <v>1041</v>
      </c>
      <c r="F36" s="4">
        <v>18156.42</v>
      </c>
      <c r="G36" s="4">
        <v>0.95</v>
      </c>
      <c r="H36" s="4">
        <v>1.19</v>
      </c>
      <c r="I36" s="4">
        <v>5.67</v>
      </c>
      <c r="J36" s="4">
        <v>-6.2</v>
      </c>
    </row>
    <row r="37" ht="12.75" customHeight="1">
      <c r="A37" s="4" t="s">
        <v>372</v>
      </c>
      <c r="B37" s="4" t="s">
        <v>355</v>
      </c>
      <c r="C37" s="4">
        <v>1992.0</v>
      </c>
      <c r="D37" s="4" t="s">
        <v>1030</v>
      </c>
      <c r="E37" s="4" t="s">
        <v>1042</v>
      </c>
      <c r="F37" s="4">
        <v>169580.77</v>
      </c>
      <c r="G37" s="4">
        <v>8.86</v>
      </c>
      <c r="H37" s="4">
        <v>1.47</v>
      </c>
      <c r="I37" s="4">
        <v>2.51</v>
      </c>
      <c r="J37" s="4">
        <v>16.56</v>
      </c>
    </row>
    <row r="38" ht="12.75" customHeight="1">
      <c r="A38" s="4" t="s">
        <v>372</v>
      </c>
      <c r="B38" s="4" t="s">
        <v>355</v>
      </c>
      <c r="C38" s="4">
        <v>1992.0</v>
      </c>
      <c r="D38" s="4" t="s">
        <v>1030</v>
      </c>
      <c r="E38" s="4" t="s">
        <v>1043</v>
      </c>
      <c r="F38" s="4">
        <v>61199.73</v>
      </c>
      <c r="G38" s="4">
        <v>3.2</v>
      </c>
      <c r="H38" s="4">
        <v>1.46</v>
      </c>
      <c r="I38" s="4">
        <v>-4.69</v>
      </c>
      <c r="J38" s="4">
        <v>-9.63</v>
      </c>
    </row>
    <row r="39" ht="12.75" customHeight="1">
      <c r="A39" s="4" t="s">
        <v>372</v>
      </c>
      <c r="B39" s="4" t="s">
        <v>355</v>
      </c>
      <c r="C39" s="4">
        <v>1992.0</v>
      </c>
      <c r="D39" s="4" t="s">
        <v>1030</v>
      </c>
      <c r="E39" s="4" t="s">
        <v>1044</v>
      </c>
      <c r="F39" s="4">
        <v>76228.1</v>
      </c>
      <c r="G39" s="4">
        <v>3.98</v>
      </c>
      <c r="H39" s="4">
        <v>0.25</v>
      </c>
      <c r="I39" s="4">
        <v>22.21</v>
      </c>
      <c r="J39" s="4">
        <v>25.08</v>
      </c>
    </row>
    <row r="40" ht="12.75" customHeight="1">
      <c r="A40" s="4" t="s">
        <v>372</v>
      </c>
      <c r="B40" s="4" t="s">
        <v>355</v>
      </c>
      <c r="C40" s="4">
        <v>1992.0</v>
      </c>
      <c r="D40" s="4" t="s">
        <v>1030</v>
      </c>
      <c r="E40" s="4" t="s">
        <v>1045</v>
      </c>
      <c r="F40" s="4">
        <v>27804.59</v>
      </c>
      <c r="G40" s="4">
        <v>1.45</v>
      </c>
      <c r="H40" s="4">
        <v>0.52</v>
      </c>
      <c r="I40" s="4">
        <v>26.53</v>
      </c>
      <c r="J40" s="4">
        <v>40.81</v>
      </c>
    </row>
    <row r="41" ht="12.75" customHeight="1">
      <c r="A41" s="4" t="s">
        <v>372</v>
      </c>
      <c r="B41" s="4" t="s">
        <v>355</v>
      </c>
      <c r="C41" s="4">
        <v>1992.0</v>
      </c>
      <c r="D41" s="4" t="s">
        <v>1030</v>
      </c>
      <c r="E41" s="4" t="s">
        <v>998</v>
      </c>
      <c r="F41" s="4">
        <v>143410.98</v>
      </c>
      <c r="G41" s="4">
        <v>7.49</v>
      </c>
      <c r="H41" s="4">
        <v>1.69</v>
      </c>
      <c r="I41" s="4">
        <v>17.56</v>
      </c>
      <c r="J41" s="4">
        <v>36.32</v>
      </c>
    </row>
    <row r="42" ht="12.75" customHeight="1">
      <c r="A42" s="4" t="s">
        <v>372</v>
      </c>
      <c r="B42" s="4" t="s">
        <v>355</v>
      </c>
      <c r="C42" s="4">
        <v>1992.0</v>
      </c>
      <c r="D42" s="4" t="s">
        <v>1030</v>
      </c>
      <c r="E42" s="4" t="s">
        <v>1046</v>
      </c>
      <c r="F42" s="4">
        <v>85048.76</v>
      </c>
      <c r="G42" s="4">
        <v>4.44</v>
      </c>
      <c r="H42" s="4">
        <v>1.84</v>
      </c>
      <c r="I42" s="4">
        <v>33.65</v>
      </c>
      <c r="J42" s="4">
        <v>42.52</v>
      </c>
    </row>
    <row r="43" ht="12.75" customHeight="1">
      <c r="A43" s="4" t="s">
        <v>372</v>
      </c>
      <c r="B43" s="4" t="s">
        <v>355</v>
      </c>
      <c r="C43" s="4">
        <v>1992.0</v>
      </c>
      <c r="D43" s="4" t="s">
        <v>1030</v>
      </c>
      <c r="E43" s="4" t="s">
        <v>1047</v>
      </c>
      <c r="F43" s="4">
        <v>62716.17</v>
      </c>
      <c r="G43" s="4">
        <v>3.28</v>
      </c>
      <c r="H43" s="4">
        <v>1.44</v>
      </c>
      <c r="I43" s="4">
        <v>11.31</v>
      </c>
      <c r="J43" s="4">
        <v>21.55</v>
      </c>
    </row>
    <row r="44" ht="12.75" customHeight="1">
      <c r="A44" s="4" t="s">
        <v>372</v>
      </c>
      <c r="B44" s="4" t="s">
        <v>355</v>
      </c>
      <c r="C44" s="4">
        <v>1993.0</v>
      </c>
      <c r="D44" s="4" t="s">
        <v>1030</v>
      </c>
      <c r="E44" s="4" t="s">
        <v>1031</v>
      </c>
      <c r="F44" s="4">
        <v>2761094.4</v>
      </c>
      <c r="G44" s="4">
        <v>100.0</v>
      </c>
      <c r="H44" s="4">
        <v>1.0</v>
      </c>
      <c r="I44" s="4">
        <v>-2.38</v>
      </c>
      <c r="J44" s="4">
        <v>7.41</v>
      </c>
    </row>
    <row r="45" ht="12.75" customHeight="1">
      <c r="A45" s="4" t="s">
        <v>372</v>
      </c>
      <c r="B45" s="4" t="s">
        <v>355</v>
      </c>
      <c r="C45" s="4">
        <v>1993.0</v>
      </c>
      <c r="D45" s="4" t="s">
        <v>1030</v>
      </c>
      <c r="E45" s="4" t="s">
        <v>1032</v>
      </c>
      <c r="F45" s="4">
        <v>1533224.78</v>
      </c>
      <c r="G45" s="4">
        <v>55.53</v>
      </c>
      <c r="H45" s="4">
        <v>2.53</v>
      </c>
      <c r="I45" s="4">
        <v>9.98</v>
      </c>
      <c r="J45" s="4">
        <v>39.39</v>
      </c>
    </row>
    <row r="46" ht="12.75" customHeight="1">
      <c r="A46" s="4" t="s">
        <v>372</v>
      </c>
      <c r="B46" s="4" t="s">
        <v>355</v>
      </c>
      <c r="C46" s="4">
        <v>1993.0</v>
      </c>
      <c r="D46" s="4" t="s">
        <v>1030</v>
      </c>
      <c r="E46" s="4" t="s">
        <v>1033</v>
      </c>
      <c r="F46" s="4">
        <v>176699.53</v>
      </c>
      <c r="G46" s="4">
        <v>6.4</v>
      </c>
      <c r="H46" s="4">
        <v>0.62</v>
      </c>
      <c r="I46" s="4">
        <v>-3.84</v>
      </c>
      <c r="J46" s="4">
        <v>-9.46</v>
      </c>
    </row>
    <row r="47" ht="12.75" customHeight="1">
      <c r="A47" s="4" t="s">
        <v>372</v>
      </c>
      <c r="B47" s="4" t="s">
        <v>355</v>
      </c>
      <c r="C47" s="4">
        <v>1993.0</v>
      </c>
      <c r="D47" s="4" t="s">
        <v>1030</v>
      </c>
      <c r="E47" s="4" t="s">
        <v>1034</v>
      </c>
      <c r="F47" s="4">
        <v>731753.81</v>
      </c>
      <c r="G47" s="4">
        <v>26.5</v>
      </c>
      <c r="H47" s="4">
        <v>0.96</v>
      </c>
      <c r="I47" s="4">
        <v>-1.65</v>
      </c>
      <c r="J47" s="4">
        <v>-9.89</v>
      </c>
    </row>
    <row r="48" ht="12.75" customHeight="1">
      <c r="A48" s="4" t="s">
        <v>372</v>
      </c>
      <c r="B48" s="4" t="s">
        <v>355</v>
      </c>
      <c r="C48" s="4">
        <v>1993.0</v>
      </c>
      <c r="D48" s="4" t="s">
        <v>1030</v>
      </c>
      <c r="E48" s="4" t="s">
        <v>1035</v>
      </c>
      <c r="F48" s="4">
        <v>192155.61</v>
      </c>
      <c r="G48" s="4">
        <v>6.96</v>
      </c>
      <c r="H48" s="4">
        <v>0.23</v>
      </c>
      <c r="I48" s="4">
        <v>-9.0</v>
      </c>
      <c r="J48" s="4">
        <v>-30.14</v>
      </c>
    </row>
    <row r="49" ht="12.75" customHeight="1">
      <c r="A49" s="4" t="s">
        <v>372</v>
      </c>
      <c r="B49" s="4" t="s">
        <v>355</v>
      </c>
      <c r="C49" s="4">
        <v>1993.0</v>
      </c>
      <c r="D49" s="4" t="s">
        <v>1030</v>
      </c>
      <c r="E49" s="4" t="s">
        <v>1036</v>
      </c>
      <c r="F49" s="4">
        <v>1922.32</v>
      </c>
      <c r="G49" s="4">
        <v>0.07</v>
      </c>
      <c r="H49" s="4">
        <v>0.39</v>
      </c>
      <c r="I49" s="4">
        <v>-29.45</v>
      </c>
      <c r="J49" s="4">
        <v>-13.05</v>
      </c>
    </row>
    <row r="50" ht="12.75" customHeight="1">
      <c r="A50" s="4" t="s">
        <v>372</v>
      </c>
      <c r="B50" s="4" t="s">
        <v>355</v>
      </c>
      <c r="C50" s="4">
        <v>1993.0</v>
      </c>
      <c r="D50" s="4" t="s">
        <v>1030</v>
      </c>
      <c r="E50" s="4" t="s">
        <v>993</v>
      </c>
      <c r="F50" s="4">
        <v>371115.32</v>
      </c>
      <c r="G50" s="4">
        <v>13.44</v>
      </c>
      <c r="H50" s="4">
        <v>1.35</v>
      </c>
      <c r="I50" s="4">
        <v>-7.4</v>
      </c>
      <c r="J50" s="4">
        <v>-12.27</v>
      </c>
    </row>
    <row r="51" ht="12.75" customHeight="1">
      <c r="A51" s="4" t="s">
        <v>372</v>
      </c>
      <c r="B51" s="4" t="s">
        <v>355</v>
      </c>
      <c r="C51" s="4">
        <v>1993.0</v>
      </c>
      <c r="D51" s="4" t="s">
        <v>1030</v>
      </c>
      <c r="E51" s="4" t="s">
        <v>1037</v>
      </c>
      <c r="F51" s="4">
        <v>46778.99</v>
      </c>
      <c r="G51" s="4">
        <v>1.69</v>
      </c>
      <c r="H51" s="4">
        <v>6.0</v>
      </c>
      <c r="I51" s="4">
        <v>-1.7</v>
      </c>
      <c r="J51" s="4">
        <v>-9.4</v>
      </c>
    </row>
    <row r="52" ht="12.75" customHeight="1">
      <c r="A52" s="4" t="s">
        <v>372</v>
      </c>
      <c r="B52" s="4" t="s">
        <v>355</v>
      </c>
      <c r="C52" s="4">
        <v>1993.0</v>
      </c>
      <c r="D52" s="4" t="s">
        <v>1030</v>
      </c>
      <c r="E52" s="4" t="s">
        <v>1038</v>
      </c>
      <c r="F52" s="4">
        <v>4370.17</v>
      </c>
      <c r="G52" s="4">
        <v>0.16</v>
      </c>
      <c r="H52" s="4">
        <v>0.99</v>
      </c>
      <c r="I52" s="4">
        <v>12.36</v>
      </c>
      <c r="J52" s="4">
        <v>7.41</v>
      </c>
    </row>
    <row r="53" ht="12.75" customHeight="1">
      <c r="A53" s="4" t="s">
        <v>372</v>
      </c>
      <c r="B53" s="4" t="s">
        <v>355</v>
      </c>
      <c r="C53" s="4">
        <v>1993.0</v>
      </c>
      <c r="D53" s="4" t="s">
        <v>1030</v>
      </c>
      <c r="E53" s="4" t="s">
        <v>994</v>
      </c>
      <c r="F53" s="4">
        <v>81673.65</v>
      </c>
      <c r="G53" s="4">
        <v>2.96</v>
      </c>
      <c r="H53" s="4">
        <v>0.02</v>
      </c>
      <c r="I53" s="4">
        <v>-6.38</v>
      </c>
      <c r="J53" s="4">
        <v>-35.63</v>
      </c>
    </row>
    <row r="54" ht="12.75" customHeight="1">
      <c r="A54" s="4" t="s">
        <v>372</v>
      </c>
      <c r="B54" s="4" t="s">
        <v>355</v>
      </c>
      <c r="C54" s="4">
        <v>1993.0</v>
      </c>
      <c r="D54" s="4" t="s">
        <v>1030</v>
      </c>
      <c r="E54" s="4" t="s">
        <v>1039</v>
      </c>
      <c r="F54" s="4">
        <v>16163.48</v>
      </c>
      <c r="G54" s="4">
        <v>0.59</v>
      </c>
      <c r="H54" s="4">
        <v>1.34</v>
      </c>
      <c r="I54" s="4">
        <v>10.3</v>
      </c>
      <c r="J54" s="4">
        <v>14.6</v>
      </c>
    </row>
    <row r="55" ht="12.75" customHeight="1">
      <c r="A55" s="4" t="s">
        <v>372</v>
      </c>
      <c r="B55" s="4" t="s">
        <v>355</v>
      </c>
      <c r="C55" s="4">
        <v>1993.0</v>
      </c>
      <c r="D55" s="4" t="s">
        <v>1030</v>
      </c>
      <c r="E55" s="4" t="s">
        <v>1040</v>
      </c>
      <c r="F55" s="4">
        <v>804240.61</v>
      </c>
      <c r="G55" s="4">
        <v>29.13</v>
      </c>
      <c r="H55" s="4">
        <v>1.52</v>
      </c>
      <c r="I55" s="4">
        <v>2.48</v>
      </c>
      <c r="J55" s="4">
        <v>2.73</v>
      </c>
    </row>
    <row r="56" ht="12.75" customHeight="1">
      <c r="A56" s="4" t="s">
        <v>372</v>
      </c>
      <c r="B56" s="4" t="s">
        <v>355</v>
      </c>
      <c r="C56" s="4">
        <v>1993.0</v>
      </c>
      <c r="D56" s="4" t="s">
        <v>1030</v>
      </c>
      <c r="E56" s="4" t="s">
        <v>996</v>
      </c>
      <c r="F56" s="4">
        <v>99714.02</v>
      </c>
      <c r="G56" s="4">
        <v>3.61</v>
      </c>
      <c r="H56" s="4">
        <v>0.57</v>
      </c>
      <c r="I56" s="4">
        <v>-7.32</v>
      </c>
      <c r="J56" s="4">
        <v>-35.68</v>
      </c>
    </row>
    <row r="57" ht="12.75" customHeight="1">
      <c r="A57" s="4" t="s">
        <v>372</v>
      </c>
      <c r="B57" s="4" t="s">
        <v>355</v>
      </c>
      <c r="C57" s="4">
        <v>1993.0</v>
      </c>
      <c r="D57" s="4" t="s">
        <v>1030</v>
      </c>
      <c r="E57" s="4" t="s">
        <v>1041</v>
      </c>
      <c r="F57" s="4">
        <v>7242.49</v>
      </c>
      <c r="G57" s="4">
        <v>0.26</v>
      </c>
      <c r="H57" s="4">
        <v>0.89</v>
      </c>
      <c r="I57" s="4">
        <v>-16.89</v>
      </c>
      <c r="J57" s="4">
        <v>-21.07</v>
      </c>
    </row>
    <row r="58" ht="12.75" customHeight="1">
      <c r="A58" s="4" t="s">
        <v>372</v>
      </c>
      <c r="B58" s="4" t="s">
        <v>355</v>
      </c>
      <c r="C58" s="4">
        <v>1993.0</v>
      </c>
      <c r="D58" s="4" t="s">
        <v>1030</v>
      </c>
      <c r="E58" s="4" t="s">
        <v>1042</v>
      </c>
      <c r="F58" s="4">
        <v>204763.93</v>
      </c>
      <c r="G58" s="4">
        <v>7.42</v>
      </c>
      <c r="H58" s="4">
        <v>1.65</v>
      </c>
      <c r="I58" s="4">
        <v>2.39</v>
      </c>
      <c r="J58" s="4">
        <v>19.38</v>
      </c>
    </row>
    <row r="59" ht="12.75" customHeight="1">
      <c r="A59" s="4" t="s">
        <v>372</v>
      </c>
      <c r="B59" s="4" t="s">
        <v>355</v>
      </c>
      <c r="C59" s="4">
        <v>1993.0</v>
      </c>
      <c r="D59" s="4" t="s">
        <v>1030</v>
      </c>
      <c r="E59" s="4" t="s">
        <v>1043</v>
      </c>
      <c r="F59" s="4">
        <v>52659.23</v>
      </c>
      <c r="G59" s="4">
        <v>1.91</v>
      </c>
      <c r="H59" s="4">
        <v>1.01</v>
      </c>
      <c r="I59" s="4">
        <v>-1.68</v>
      </c>
      <c r="J59" s="4">
        <v>-9.95</v>
      </c>
    </row>
    <row r="60" ht="12.75" customHeight="1">
      <c r="A60" s="4" t="s">
        <v>372</v>
      </c>
      <c r="B60" s="4" t="s">
        <v>355</v>
      </c>
      <c r="C60" s="4">
        <v>1993.0</v>
      </c>
      <c r="D60" s="4" t="s">
        <v>1030</v>
      </c>
      <c r="E60" s="4" t="s">
        <v>1044</v>
      </c>
      <c r="F60" s="4">
        <v>75693.32</v>
      </c>
      <c r="G60" s="4">
        <v>2.74</v>
      </c>
      <c r="H60" s="4">
        <v>0.21</v>
      </c>
      <c r="I60" s="4">
        <v>-1.63</v>
      </c>
      <c r="J60" s="4">
        <v>-0.37</v>
      </c>
    </row>
    <row r="61" ht="12.75" customHeight="1">
      <c r="A61" s="4" t="s">
        <v>372</v>
      </c>
      <c r="B61" s="4" t="s">
        <v>355</v>
      </c>
      <c r="C61" s="4">
        <v>1993.0</v>
      </c>
      <c r="D61" s="4" t="s">
        <v>1030</v>
      </c>
      <c r="E61" s="4" t="s">
        <v>1045</v>
      </c>
      <c r="F61" s="4">
        <v>24062.96</v>
      </c>
      <c r="G61" s="4">
        <v>0.87</v>
      </c>
      <c r="H61" s="4">
        <v>0.34</v>
      </c>
      <c r="I61" s="4">
        <v>0.2</v>
      </c>
      <c r="J61" s="4">
        <v>-10.55</v>
      </c>
    </row>
    <row r="62" ht="12.75" customHeight="1">
      <c r="A62" s="4" t="s">
        <v>372</v>
      </c>
      <c r="B62" s="4" t="s">
        <v>355</v>
      </c>
      <c r="C62" s="4">
        <v>1993.0</v>
      </c>
      <c r="D62" s="4" t="s">
        <v>1030</v>
      </c>
      <c r="E62" s="4" t="s">
        <v>998</v>
      </c>
      <c r="F62" s="4">
        <v>741424.94</v>
      </c>
      <c r="G62" s="4">
        <v>26.85</v>
      </c>
      <c r="H62" s="4">
        <v>4.8</v>
      </c>
      <c r="I62" s="4">
        <v>56.81</v>
      </c>
      <c r="J62" s="4">
        <v>191.1</v>
      </c>
    </row>
    <row r="63" ht="12.75" customHeight="1">
      <c r="A63" s="4" t="s">
        <v>372</v>
      </c>
      <c r="B63" s="4" t="s">
        <v>355</v>
      </c>
      <c r="C63" s="4">
        <v>1993.0</v>
      </c>
      <c r="D63" s="4" t="s">
        <v>1030</v>
      </c>
      <c r="E63" s="4" t="s">
        <v>1046</v>
      </c>
      <c r="F63" s="4">
        <v>153687.45</v>
      </c>
      <c r="G63" s="4">
        <v>5.57</v>
      </c>
      <c r="H63" s="4">
        <v>1.28</v>
      </c>
      <c r="I63" s="4">
        <v>-11.6</v>
      </c>
      <c r="J63" s="4">
        <v>-19.1</v>
      </c>
    </row>
    <row r="64" ht="12.75" customHeight="1">
      <c r="A64" s="4" t="s">
        <v>372</v>
      </c>
      <c r="B64" s="4" t="s">
        <v>355</v>
      </c>
      <c r="C64" s="4">
        <v>1993.0</v>
      </c>
      <c r="D64" s="4" t="s">
        <v>1030</v>
      </c>
      <c r="E64" s="4" t="s">
        <v>1047</v>
      </c>
      <c r="F64" s="4">
        <v>75581.44</v>
      </c>
      <c r="G64" s="4">
        <v>2.74</v>
      </c>
      <c r="H64" s="4">
        <v>1.36</v>
      </c>
      <c r="I64" s="4">
        <v>-5.26</v>
      </c>
      <c r="J64" s="4">
        <v>1.15</v>
      </c>
    </row>
    <row r="65" ht="12.75" customHeight="1">
      <c r="A65" s="4" t="s">
        <v>372</v>
      </c>
      <c r="B65" s="4" t="s">
        <v>355</v>
      </c>
      <c r="C65" s="4">
        <v>1994.0</v>
      </c>
      <c r="D65" s="4" t="s">
        <v>1030</v>
      </c>
      <c r="E65" s="4" t="s">
        <v>1031</v>
      </c>
      <c r="F65" s="4">
        <v>2296321.54</v>
      </c>
      <c r="G65" s="4">
        <v>100.0</v>
      </c>
      <c r="H65" s="4">
        <v>1.0</v>
      </c>
      <c r="I65" s="4">
        <v>10.89</v>
      </c>
      <c r="J65" s="4">
        <v>3.82</v>
      </c>
    </row>
    <row r="66" ht="12.75" customHeight="1">
      <c r="A66" s="4" t="s">
        <v>372</v>
      </c>
      <c r="B66" s="4" t="s">
        <v>355</v>
      </c>
      <c r="C66" s="4">
        <v>1994.0</v>
      </c>
      <c r="D66" s="4" t="s">
        <v>1030</v>
      </c>
      <c r="E66" s="4" t="s">
        <v>1032</v>
      </c>
      <c r="F66" s="4">
        <v>1088706.61</v>
      </c>
      <c r="G66" s="4">
        <v>47.41</v>
      </c>
      <c r="H66" s="4">
        <v>1.94</v>
      </c>
      <c r="I66" s="4">
        <v>9.42</v>
      </c>
      <c r="J66" s="4">
        <v>-10.23</v>
      </c>
    </row>
    <row r="67" ht="12.75" customHeight="1">
      <c r="A67" s="4" t="s">
        <v>372</v>
      </c>
      <c r="B67" s="4" t="s">
        <v>355</v>
      </c>
      <c r="C67" s="4">
        <v>1994.0</v>
      </c>
      <c r="D67" s="4" t="s">
        <v>1030</v>
      </c>
      <c r="E67" s="4" t="s">
        <v>1033</v>
      </c>
      <c r="F67" s="4">
        <v>214171.45</v>
      </c>
      <c r="G67" s="4">
        <v>9.33</v>
      </c>
      <c r="H67" s="4">
        <v>0.66</v>
      </c>
      <c r="I67" s="4">
        <v>19.68</v>
      </c>
      <c r="J67" s="4">
        <v>15.25</v>
      </c>
    </row>
    <row r="68" ht="12.75" customHeight="1">
      <c r="A68" s="4" t="s">
        <v>372</v>
      </c>
      <c r="B68" s="4" t="s">
        <v>355</v>
      </c>
      <c r="C68" s="4">
        <v>1994.0</v>
      </c>
      <c r="D68" s="4" t="s">
        <v>1030</v>
      </c>
      <c r="E68" s="4" t="s">
        <v>1034</v>
      </c>
      <c r="F68" s="4">
        <v>714851.64</v>
      </c>
      <c r="G68" s="4">
        <v>31.13</v>
      </c>
      <c r="H68" s="4">
        <v>1.14</v>
      </c>
      <c r="I68" s="4">
        <v>22.86</v>
      </c>
      <c r="J68" s="4">
        <v>25.17</v>
      </c>
    </row>
    <row r="69" ht="12.75" customHeight="1">
      <c r="A69" s="4" t="s">
        <v>372</v>
      </c>
      <c r="B69" s="4" t="s">
        <v>355</v>
      </c>
      <c r="C69" s="4">
        <v>1994.0</v>
      </c>
      <c r="D69" s="4" t="s">
        <v>1030</v>
      </c>
      <c r="E69" s="4" t="s">
        <v>1035</v>
      </c>
      <c r="F69" s="4">
        <v>200875.38</v>
      </c>
      <c r="G69" s="4">
        <v>8.75</v>
      </c>
      <c r="H69" s="4">
        <v>0.4</v>
      </c>
      <c r="I69" s="4">
        <v>-1.1</v>
      </c>
      <c r="J69" s="4">
        <v>22.62</v>
      </c>
    </row>
    <row r="70" ht="12.75" customHeight="1">
      <c r="A70" s="4" t="s">
        <v>372</v>
      </c>
      <c r="B70" s="4" t="s">
        <v>355</v>
      </c>
      <c r="C70" s="4">
        <v>1994.0</v>
      </c>
      <c r="D70" s="4" t="s">
        <v>1030</v>
      </c>
      <c r="E70" s="4" t="s">
        <v>1036</v>
      </c>
      <c r="F70" s="4">
        <v>3841.4</v>
      </c>
      <c r="G70" s="4">
        <v>0.17</v>
      </c>
      <c r="H70" s="4">
        <v>0.54</v>
      </c>
      <c r="I70" s="4">
        <v>26.78</v>
      </c>
      <c r="J70" s="4">
        <v>40.01</v>
      </c>
    </row>
    <row r="71" ht="12.75" customHeight="1">
      <c r="A71" s="4" t="s">
        <v>372</v>
      </c>
      <c r="B71" s="4" t="s">
        <v>355</v>
      </c>
      <c r="C71" s="4">
        <v>1994.0</v>
      </c>
      <c r="D71" s="4" t="s">
        <v>1030</v>
      </c>
      <c r="E71" s="4" t="s">
        <v>993</v>
      </c>
      <c r="F71" s="4">
        <v>372292.88</v>
      </c>
      <c r="G71" s="4">
        <v>16.21</v>
      </c>
      <c r="H71" s="4">
        <v>1.35</v>
      </c>
      <c r="I71" s="4">
        <v>18.3</v>
      </c>
      <c r="J71" s="4">
        <v>10.83</v>
      </c>
    </row>
    <row r="72" ht="12.75" customHeight="1">
      <c r="A72" s="4" t="s">
        <v>372</v>
      </c>
      <c r="B72" s="4" t="s">
        <v>355</v>
      </c>
      <c r="C72" s="4">
        <v>1994.0</v>
      </c>
      <c r="D72" s="4" t="s">
        <v>1030</v>
      </c>
      <c r="E72" s="4" t="s">
        <v>1037</v>
      </c>
      <c r="F72" s="4">
        <v>53383.86</v>
      </c>
      <c r="G72" s="4">
        <v>2.32</v>
      </c>
      <c r="H72" s="4">
        <v>1.15</v>
      </c>
      <c r="I72" s="4">
        <v>177.48</v>
      </c>
      <c r="J72" s="4">
        <v>13.85</v>
      </c>
    </row>
    <row r="73" ht="12.75" customHeight="1">
      <c r="A73" s="4" t="s">
        <v>372</v>
      </c>
      <c r="B73" s="4" t="s">
        <v>355</v>
      </c>
      <c r="C73" s="4">
        <v>1994.0</v>
      </c>
      <c r="D73" s="4" t="s">
        <v>1030</v>
      </c>
      <c r="E73" s="4" t="s">
        <v>1038</v>
      </c>
      <c r="F73" s="4">
        <v>4279.42</v>
      </c>
      <c r="G73" s="4">
        <v>0.19</v>
      </c>
      <c r="H73" s="4">
        <v>0.84</v>
      </c>
      <c r="I73" s="4">
        <v>9.12</v>
      </c>
      <c r="J73" s="4">
        <v>-6.1</v>
      </c>
    </row>
    <row r="74" ht="12.75" customHeight="1">
      <c r="A74" s="4" t="s">
        <v>372</v>
      </c>
      <c r="B74" s="4" t="s">
        <v>355</v>
      </c>
      <c r="C74" s="4">
        <v>1994.0</v>
      </c>
      <c r="D74" s="4" t="s">
        <v>1030</v>
      </c>
      <c r="E74" s="4" t="s">
        <v>994</v>
      </c>
      <c r="F74" s="4">
        <v>43438.96</v>
      </c>
      <c r="G74" s="4">
        <v>1.89</v>
      </c>
      <c r="H74" s="4">
        <v>0.07</v>
      </c>
      <c r="I74" s="4">
        <v>3.83</v>
      </c>
      <c r="J74" s="4">
        <v>108.87</v>
      </c>
    </row>
    <row r="75" ht="12.75" customHeight="1">
      <c r="A75" s="4" t="s">
        <v>372</v>
      </c>
      <c r="B75" s="4" t="s">
        <v>355</v>
      </c>
      <c r="C75" s="4">
        <v>1994.0</v>
      </c>
      <c r="D75" s="4" t="s">
        <v>1030</v>
      </c>
      <c r="E75" s="4" t="s">
        <v>1039</v>
      </c>
      <c r="F75" s="4">
        <v>12819.27</v>
      </c>
      <c r="G75" s="4">
        <v>0.56</v>
      </c>
      <c r="H75" s="4">
        <v>0.93</v>
      </c>
      <c r="I75" s="4">
        <v>4.44</v>
      </c>
      <c r="J75" s="4">
        <v>-18.6</v>
      </c>
    </row>
    <row r="76" ht="12.75" customHeight="1">
      <c r="A76" s="4" t="s">
        <v>372</v>
      </c>
      <c r="B76" s="4" t="s">
        <v>355</v>
      </c>
      <c r="C76" s="4">
        <v>1994.0</v>
      </c>
      <c r="D76" s="4" t="s">
        <v>1030</v>
      </c>
      <c r="E76" s="4" t="s">
        <v>1040</v>
      </c>
      <c r="F76" s="4">
        <v>730665.57</v>
      </c>
      <c r="G76" s="4">
        <v>31.82</v>
      </c>
      <c r="H76" s="4">
        <v>1.57</v>
      </c>
      <c r="I76" s="4">
        <v>18.84</v>
      </c>
      <c r="J76" s="4">
        <v>13.12</v>
      </c>
    </row>
    <row r="77" ht="12.75" customHeight="1">
      <c r="A77" s="4" t="s">
        <v>372</v>
      </c>
      <c r="B77" s="4" t="s">
        <v>355</v>
      </c>
      <c r="C77" s="4">
        <v>1994.0</v>
      </c>
      <c r="D77" s="4" t="s">
        <v>1030</v>
      </c>
      <c r="E77" s="4" t="s">
        <v>996</v>
      </c>
      <c r="F77" s="4">
        <v>163427.0</v>
      </c>
      <c r="G77" s="4">
        <v>7.12</v>
      </c>
      <c r="H77" s="4">
        <v>0.81</v>
      </c>
      <c r="I77" s="4">
        <v>21.33</v>
      </c>
      <c r="J77" s="4">
        <v>35.98</v>
      </c>
    </row>
    <row r="78" ht="12.75" customHeight="1">
      <c r="A78" s="4" t="s">
        <v>372</v>
      </c>
      <c r="B78" s="4" t="s">
        <v>355</v>
      </c>
      <c r="C78" s="4">
        <v>1994.0</v>
      </c>
      <c r="D78" s="4" t="s">
        <v>1030</v>
      </c>
      <c r="E78" s="4" t="s">
        <v>1041</v>
      </c>
      <c r="F78" s="4">
        <v>12260.73</v>
      </c>
      <c r="G78" s="4">
        <v>0.53</v>
      </c>
      <c r="H78" s="4">
        <v>0.74</v>
      </c>
      <c r="I78" s="4">
        <v>26.93</v>
      </c>
      <c r="J78" s="4">
        <v>8.25</v>
      </c>
    </row>
    <row r="79" ht="12.75" customHeight="1">
      <c r="A79" s="4" t="s">
        <v>372</v>
      </c>
      <c r="B79" s="4" t="s">
        <v>355</v>
      </c>
      <c r="C79" s="4">
        <v>1994.0</v>
      </c>
      <c r="D79" s="4" t="s">
        <v>1030</v>
      </c>
      <c r="E79" s="4" t="s">
        <v>1042</v>
      </c>
      <c r="F79" s="4">
        <v>211887.07</v>
      </c>
      <c r="G79" s="4">
        <v>9.23</v>
      </c>
      <c r="H79" s="4">
        <v>1.39</v>
      </c>
      <c r="I79" s="4">
        <v>7.03</v>
      </c>
      <c r="J79" s="4">
        <v>-7.86</v>
      </c>
    </row>
    <row r="80" ht="12.75" customHeight="1">
      <c r="A80" s="4" t="s">
        <v>372</v>
      </c>
      <c r="B80" s="4" t="s">
        <v>355</v>
      </c>
      <c r="C80" s="4">
        <v>1994.0</v>
      </c>
      <c r="D80" s="4" t="s">
        <v>1030</v>
      </c>
      <c r="E80" s="4" t="s">
        <v>1043</v>
      </c>
      <c r="F80" s="4">
        <v>61374.38</v>
      </c>
      <c r="G80" s="4">
        <v>2.67</v>
      </c>
      <c r="H80" s="4">
        <v>1.0</v>
      </c>
      <c r="I80" s="4">
        <v>16.92</v>
      </c>
      <c r="J80" s="4">
        <v>8.7</v>
      </c>
    </row>
    <row r="81" ht="12.75" customHeight="1">
      <c r="A81" s="4" t="s">
        <v>372</v>
      </c>
      <c r="B81" s="4" t="s">
        <v>355</v>
      </c>
      <c r="C81" s="4">
        <v>1994.0</v>
      </c>
      <c r="D81" s="4" t="s">
        <v>1030</v>
      </c>
      <c r="E81" s="4" t="s">
        <v>1044</v>
      </c>
      <c r="F81" s="4">
        <v>93497.31</v>
      </c>
      <c r="G81" s="4">
        <v>4.07</v>
      </c>
      <c r="H81" s="4">
        <v>0.33</v>
      </c>
      <c r="I81" s="4">
        <v>-8.57</v>
      </c>
      <c r="J81" s="4">
        <v>6.98</v>
      </c>
    </row>
    <row r="82" ht="12.75" customHeight="1">
      <c r="A82" s="4" t="s">
        <v>372</v>
      </c>
      <c r="B82" s="4" t="s">
        <v>355</v>
      </c>
      <c r="C82" s="4">
        <v>1994.0</v>
      </c>
      <c r="D82" s="4" t="s">
        <v>1030</v>
      </c>
      <c r="E82" s="4" t="s">
        <v>1045</v>
      </c>
      <c r="F82" s="4">
        <v>39530.08</v>
      </c>
      <c r="G82" s="4">
        <v>1.72</v>
      </c>
      <c r="H82" s="4">
        <v>0.56</v>
      </c>
      <c r="I82" s="4">
        <v>32.01</v>
      </c>
      <c r="J82" s="4">
        <v>56.95</v>
      </c>
    </row>
    <row r="83" ht="12.75" customHeight="1">
      <c r="A83" s="4" t="s">
        <v>372</v>
      </c>
      <c r="B83" s="4" t="s">
        <v>355</v>
      </c>
      <c r="C83" s="4">
        <v>1994.0</v>
      </c>
      <c r="D83" s="4" t="s">
        <v>1030</v>
      </c>
      <c r="E83" s="4" t="s">
        <v>998</v>
      </c>
      <c r="F83" s="4">
        <v>366414.23</v>
      </c>
      <c r="G83" s="4">
        <v>15.96</v>
      </c>
      <c r="H83" s="4">
        <v>4.54</v>
      </c>
      <c r="I83" s="4">
        <v>-6.36</v>
      </c>
      <c r="J83" s="4">
        <v>-14.74</v>
      </c>
    </row>
    <row r="84" ht="12.75" customHeight="1">
      <c r="A84" s="4" t="s">
        <v>372</v>
      </c>
      <c r="B84" s="4" t="s">
        <v>355</v>
      </c>
      <c r="C84" s="4">
        <v>1994.0</v>
      </c>
      <c r="D84" s="4" t="s">
        <v>1030</v>
      </c>
      <c r="E84" s="4" t="s">
        <v>1046</v>
      </c>
      <c r="F84" s="4">
        <v>57580.13</v>
      </c>
      <c r="G84" s="4">
        <v>2.51</v>
      </c>
      <c r="H84" s="4">
        <v>0.99</v>
      </c>
      <c r="I84" s="4">
        <v>16.1</v>
      </c>
      <c r="J84" s="4">
        <v>-4.44</v>
      </c>
    </row>
    <row r="85" ht="12.75" customHeight="1">
      <c r="A85" s="4" t="s">
        <v>372</v>
      </c>
      <c r="B85" s="4" t="s">
        <v>355</v>
      </c>
      <c r="C85" s="4">
        <v>1994.0</v>
      </c>
      <c r="D85" s="4" t="s">
        <v>1030</v>
      </c>
      <c r="E85" s="4" t="s">
        <v>1047</v>
      </c>
      <c r="F85" s="4">
        <v>69629.27</v>
      </c>
      <c r="G85" s="4">
        <v>3.03</v>
      </c>
      <c r="H85" s="4">
        <v>1.36</v>
      </c>
      <c r="I85" s="4">
        <v>12.0</v>
      </c>
      <c r="J85" s="4">
        <v>4.95</v>
      </c>
    </row>
    <row r="86" ht="12.75" customHeight="1">
      <c r="A86" s="4" t="s">
        <v>372</v>
      </c>
      <c r="B86" s="4" t="s">
        <v>355</v>
      </c>
      <c r="C86" s="4">
        <v>1995.0</v>
      </c>
      <c r="D86" s="4" t="s">
        <v>1030</v>
      </c>
      <c r="E86" s="4" t="s">
        <v>1031</v>
      </c>
      <c r="F86" s="4">
        <v>3295742.72</v>
      </c>
      <c r="G86" s="4">
        <v>100.0</v>
      </c>
      <c r="H86" s="4">
        <v>1.0</v>
      </c>
      <c r="I86" s="4">
        <v>13.0</v>
      </c>
      <c r="J86" s="4">
        <v>15.08</v>
      </c>
    </row>
    <row r="87" ht="12.75" customHeight="1">
      <c r="A87" s="4" t="s">
        <v>372</v>
      </c>
      <c r="B87" s="4" t="s">
        <v>355</v>
      </c>
      <c r="C87" s="4">
        <v>1995.0</v>
      </c>
      <c r="D87" s="4" t="s">
        <v>1030</v>
      </c>
      <c r="E87" s="4" t="s">
        <v>1032</v>
      </c>
      <c r="F87" s="4">
        <v>1449993.0</v>
      </c>
      <c r="G87" s="4">
        <v>44.0</v>
      </c>
      <c r="H87" s="4">
        <v>1.72</v>
      </c>
      <c r="I87" s="4">
        <v>17.83</v>
      </c>
      <c r="J87" s="4">
        <v>12.9</v>
      </c>
    </row>
    <row r="88" ht="12.75" customHeight="1">
      <c r="A88" s="4" t="s">
        <v>372</v>
      </c>
      <c r="B88" s="4" t="s">
        <v>355</v>
      </c>
      <c r="C88" s="4">
        <v>1995.0</v>
      </c>
      <c r="D88" s="4" t="s">
        <v>1030</v>
      </c>
      <c r="E88" s="4" t="s">
        <v>1033</v>
      </c>
      <c r="F88" s="4">
        <v>307980.13</v>
      </c>
      <c r="G88" s="4">
        <v>9.34</v>
      </c>
      <c r="H88" s="4">
        <v>0.58</v>
      </c>
      <c r="I88" s="4">
        <v>17.04</v>
      </c>
      <c r="J88" s="4">
        <v>11.32</v>
      </c>
    </row>
    <row r="89" ht="12.75" customHeight="1">
      <c r="A89" s="4" t="s">
        <v>372</v>
      </c>
      <c r="B89" s="4" t="s">
        <v>355</v>
      </c>
      <c r="C89" s="4">
        <v>1995.0</v>
      </c>
      <c r="D89" s="4" t="s">
        <v>1030</v>
      </c>
      <c r="E89" s="4" t="s">
        <v>1034</v>
      </c>
      <c r="F89" s="4">
        <v>1063473.04</v>
      </c>
      <c r="G89" s="4">
        <v>32.27</v>
      </c>
      <c r="H89" s="4">
        <v>1.05</v>
      </c>
      <c r="I89" s="4">
        <v>12.94</v>
      </c>
      <c r="J89" s="4">
        <v>10.13</v>
      </c>
    </row>
    <row r="90" ht="12.75" customHeight="1">
      <c r="A90" s="4" t="s">
        <v>372</v>
      </c>
      <c r="B90" s="4" t="s">
        <v>355</v>
      </c>
      <c r="C90" s="4">
        <v>1995.0</v>
      </c>
      <c r="D90" s="4" t="s">
        <v>1030</v>
      </c>
      <c r="E90" s="4" t="s">
        <v>1035</v>
      </c>
      <c r="F90" s="4">
        <v>349868.9</v>
      </c>
      <c r="G90" s="4">
        <v>10.62</v>
      </c>
      <c r="H90" s="4">
        <v>0.56</v>
      </c>
      <c r="I90" s="4">
        <v>6.3</v>
      </c>
      <c r="J90" s="4">
        <v>28.36</v>
      </c>
    </row>
    <row r="91" ht="12.75" customHeight="1">
      <c r="A91" s="4" t="s">
        <v>372</v>
      </c>
      <c r="B91" s="4" t="s">
        <v>355</v>
      </c>
      <c r="C91" s="4">
        <v>1995.0</v>
      </c>
      <c r="D91" s="4" t="s">
        <v>1030</v>
      </c>
      <c r="E91" s="4" t="s">
        <v>1036</v>
      </c>
      <c r="F91" s="4">
        <v>5026.88</v>
      </c>
      <c r="G91" s="4">
        <v>0.15</v>
      </c>
      <c r="H91" s="4">
        <v>2.24</v>
      </c>
      <c r="I91" s="4">
        <v>38.64</v>
      </c>
      <c r="J91" s="4">
        <v>186.75</v>
      </c>
    </row>
    <row r="92" ht="12.75" customHeight="1">
      <c r="A92" s="4" t="s">
        <v>372</v>
      </c>
      <c r="B92" s="4" t="s">
        <v>355</v>
      </c>
      <c r="C92" s="4">
        <v>1995.0</v>
      </c>
      <c r="D92" s="4" t="s">
        <v>1030</v>
      </c>
      <c r="E92" s="4" t="s">
        <v>993</v>
      </c>
      <c r="F92" s="4">
        <v>577588.21</v>
      </c>
      <c r="G92" s="4">
        <v>17.53</v>
      </c>
      <c r="H92" s="4">
        <v>1.38</v>
      </c>
      <c r="I92" s="4">
        <v>15.4</v>
      </c>
      <c r="J92" s="4">
        <v>18.78</v>
      </c>
    </row>
    <row r="93" ht="12.75" customHeight="1">
      <c r="A93" s="4" t="s">
        <v>372</v>
      </c>
      <c r="B93" s="4" t="s">
        <v>355</v>
      </c>
      <c r="C93" s="4">
        <v>1995.0</v>
      </c>
      <c r="D93" s="4" t="s">
        <v>1030</v>
      </c>
      <c r="E93" s="4" t="s">
        <v>1037</v>
      </c>
      <c r="F93" s="4">
        <v>50452.85</v>
      </c>
      <c r="G93" s="4">
        <v>1.53</v>
      </c>
      <c r="H93" s="4">
        <v>3.54</v>
      </c>
      <c r="I93" s="4">
        <v>-52.94</v>
      </c>
      <c r="J93" s="4">
        <v>-15.98</v>
      </c>
    </row>
    <row r="94" ht="12.75" customHeight="1">
      <c r="A94" s="4" t="s">
        <v>372</v>
      </c>
      <c r="B94" s="4" t="s">
        <v>355</v>
      </c>
      <c r="C94" s="4">
        <v>1995.0</v>
      </c>
      <c r="D94" s="4" t="s">
        <v>1030</v>
      </c>
      <c r="E94" s="4" t="s">
        <v>1038</v>
      </c>
      <c r="F94" s="4">
        <v>4929.54</v>
      </c>
      <c r="G94" s="4">
        <v>0.15</v>
      </c>
      <c r="H94" s="4">
        <v>0.8</v>
      </c>
      <c r="I94" s="4">
        <v>12.05</v>
      </c>
      <c r="J94" s="4">
        <v>11.41</v>
      </c>
    </row>
    <row r="95" ht="12.75" customHeight="1">
      <c r="A95" s="4" t="s">
        <v>372</v>
      </c>
      <c r="B95" s="4" t="s">
        <v>355</v>
      </c>
      <c r="C95" s="4">
        <v>1995.0</v>
      </c>
      <c r="D95" s="4" t="s">
        <v>1030</v>
      </c>
      <c r="E95" s="4" t="s">
        <v>994</v>
      </c>
      <c r="F95" s="4">
        <v>80666.6</v>
      </c>
      <c r="G95" s="4">
        <v>2.45</v>
      </c>
      <c r="H95" s="4">
        <v>0.07</v>
      </c>
      <c r="I95" s="4">
        <v>12.7</v>
      </c>
      <c r="J95" s="4">
        <v>14.34</v>
      </c>
    </row>
    <row r="96" ht="12.75" customHeight="1">
      <c r="A96" s="4" t="s">
        <v>372</v>
      </c>
      <c r="B96" s="4" t="s">
        <v>355</v>
      </c>
      <c r="C96" s="4">
        <v>1995.0</v>
      </c>
      <c r="D96" s="4" t="s">
        <v>1030</v>
      </c>
      <c r="E96" s="4" t="s">
        <v>1039</v>
      </c>
      <c r="F96" s="4">
        <v>13998.87</v>
      </c>
      <c r="G96" s="4">
        <v>0.42</v>
      </c>
      <c r="H96" s="4">
        <v>1.16</v>
      </c>
      <c r="I96" s="4">
        <v>5.08</v>
      </c>
      <c r="J96" s="4">
        <v>19.71</v>
      </c>
    </row>
    <row r="97" ht="12.75" customHeight="1">
      <c r="A97" s="4" t="s">
        <v>372</v>
      </c>
      <c r="B97" s="4" t="s">
        <v>355</v>
      </c>
      <c r="C97" s="4">
        <v>1995.0</v>
      </c>
      <c r="D97" s="4" t="s">
        <v>1030</v>
      </c>
      <c r="E97" s="4" t="s">
        <v>1040</v>
      </c>
      <c r="F97" s="4">
        <v>1248708.96</v>
      </c>
      <c r="G97" s="4">
        <v>37.89</v>
      </c>
      <c r="H97" s="4">
        <v>1.54</v>
      </c>
      <c r="I97" s="4">
        <v>21.37</v>
      </c>
      <c r="J97" s="4">
        <v>22.11</v>
      </c>
    </row>
    <row r="98" ht="12.75" customHeight="1">
      <c r="A98" s="4" t="s">
        <v>372</v>
      </c>
      <c r="B98" s="4" t="s">
        <v>355</v>
      </c>
      <c r="C98" s="4">
        <v>1995.0</v>
      </c>
      <c r="D98" s="4" t="s">
        <v>1030</v>
      </c>
      <c r="E98" s="4" t="s">
        <v>996</v>
      </c>
      <c r="F98" s="4">
        <v>276524.01</v>
      </c>
      <c r="G98" s="4">
        <v>8.39</v>
      </c>
      <c r="H98" s="4">
        <v>1.05</v>
      </c>
      <c r="I98" s="4">
        <v>10.46</v>
      </c>
      <c r="J98" s="4">
        <v>27.8</v>
      </c>
    </row>
    <row r="99" ht="12.75" customHeight="1">
      <c r="A99" s="4" t="s">
        <v>372</v>
      </c>
      <c r="B99" s="4" t="s">
        <v>355</v>
      </c>
      <c r="C99" s="4">
        <v>1995.0</v>
      </c>
      <c r="D99" s="4" t="s">
        <v>1030</v>
      </c>
      <c r="E99" s="4" t="s">
        <v>1041</v>
      </c>
      <c r="F99" s="4">
        <v>21864.37</v>
      </c>
      <c r="G99" s="4">
        <v>0.66</v>
      </c>
      <c r="H99" s="4">
        <v>1.04</v>
      </c>
      <c r="I99" s="4">
        <v>4.38</v>
      </c>
      <c r="J99" s="4">
        <v>26.06</v>
      </c>
    </row>
    <row r="100" ht="12.75" customHeight="1">
      <c r="A100" s="4" t="s">
        <v>372</v>
      </c>
      <c r="B100" s="4" t="s">
        <v>355</v>
      </c>
      <c r="C100" s="4">
        <v>1995.0</v>
      </c>
      <c r="D100" s="4" t="s">
        <v>1030</v>
      </c>
      <c r="E100" s="4" t="s">
        <v>1042</v>
      </c>
      <c r="F100" s="4">
        <v>273277.38</v>
      </c>
      <c r="G100" s="4">
        <v>8.29</v>
      </c>
      <c r="H100" s="4">
        <v>1.59</v>
      </c>
      <c r="I100" s="4">
        <v>16.41</v>
      </c>
      <c r="J100" s="4">
        <v>26.55</v>
      </c>
    </row>
    <row r="101" ht="12.75" customHeight="1">
      <c r="A101" s="4" t="s">
        <v>372</v>
      </c>
      <c r="B101" s="4" t="s">
        <v>355</v>
      </c>
      <c r="C101" s="4">
        <v>1995.0</v>
      </c>
      <c r="D101" s="4" t="s">
        <v>1030</v>
      </c>
      <c r="E101" s="4" t="s">
        <v>1043</v>
      </c>
      <c r="F101" s="4">
        <v>105371.07</v>
      </c>
      <c r="G101" s="4">
        <v>3.2</v>
      </c>
      <c r="H101" s="4">
        <v>0.88</v>
      </c>
      <c r="I101" s="4">
        <v>21.49</v>
      </c>
      <c r="J101" s="4">
        <v>16.46</v>
      </c>
    </row>
    <row r="102" ht="12.75" customHeight="1">
      <c r="A102" s="4" t="s">
        <v>372</v>
      </c>
      <c r="B102" s="4" t="s">
        <v>355</v>
      </c>
      <c r="C102" s="4">
        <v>1995.0</v>
      </c>
      <c r="D102" s="4" t="s">
        <v>1030</v>
      </c>
      <c r="E102" s="4" t="s">
        <v>1044</v>
      </c>
      <c r="F102" s="4">
        <v>114512.59</v>
      </c>
      <c r="G102" s="4">
        <v>3.47</v>
      </c>
      <c r="H102" s="4">
        <v>0.42</v>
      </c>
      <c r="I102" s="4">
        <v>12.45</v>
      </c>
      <c r="J102" s="4">
        <v>29.84</v>
      </c>
    </row>
    <row r="103" ht="12.75" customHeight="1">
      <c r="A103" s="4" t="s">
        <v>372</v>
      </c>
      <c r="B103" s="4" t="s">
        <v>355</v>
      </c>
      <c r="C103" s="4">
        <v>1995.0</v>
      </c>
      <c r="D103" s="4" t="s">
        <v>1030</v>
      </c>
      <c r="E103" s="4" t="s">
        <v>1045</v>
      </c>
      <c r="F103" s="4">
        <v>106829.03</v>
      </c>
      <c r="G103" s="4">
        <v>3.24</v>
      </c>
      <c r="H103" s="4">
        <v>1.01</v>
      </c>
      <c r="I103" s="4">
        <v>1.5</v>
      </c>
      <c r="J103" s="4">
        <v>39.54</v>
      </c>
    </row>
    <row r="104" ht="12.75" customHeight="1">
      <c r="A104" s="4" t="s">
        <v>372</v>
      </c>
      <c r="B104" s="4" t="s">
        <v>355</v>
      </c>
      <c r="C104" s="4">
        <v>1995.0</v>
      </c>
      <c r="D104" s="4" t="s">
        <v>1030</v>
      </c>
      <c r="E104" s="4" t="s">
        <v>998</v>
      </c>
      <c r="F104" s="4">
        <v>229201.24</v>
      </c>
      <c r="G104" s="4">
        <v>6.95</v>
      </c>
      <c r="H104" s="4">
        <v>3.03</v>
      </c>
      <c r="I104" s="4">
        <v>-0.42</v>
      </c>
      <c r="J104" s="4">
        <v>-17.09</v>
      </c>
    </row>
    <row r="105" ht="12.75" customHeight="1">
      <c r="A105" s="4" t="s">
        <v>372</v>
      </c>
      <c r="B105" s="4" t="s">
        <v>355</v>
      </c>
      <c r="C105" s="4">
        <v>1995.0</v>
      </c>
      <c r="D105" s="4" t="s">
        <v>1030</v>
      </c>
      <c r="E105" s="4" t="s">
        <v>1046</v>
      </c>
      <c r="F105" s="4">
        <v>80785.3</v>
      </c>
      <c r="G105" s="4">
        <v>2.45</v>
      </c>
      <c r="H105" s="4">
        <v>0.61</v>
      </c>
      <c r="I105" s="4">
        <v>26.79</v>
      </c>
      <c r="J105" s="4">
        <v>1.27</v>
      </c>
    </row>
    <row r="106" ht="12.75" customHeight="1">
      <c r="A106" s="4" t="s">
        <v>372</v>
      </c>
      <c r="B106" s="4" t="s">
        <v>355</v>
      </c>
      <c r="C106" s="4">
        <v>1995.0</v>
      </c>
      <c r="D106" s="4" t="s">
        <v>1030</v>
      </c>
      <c r="E106" s="4" t="s">
        <v>1047</v>
      </c>
      <c r="F106" s="4">
        <v>106005.73</v>
      </c>
      <c r="G106" s="4">
        <v>3.22</v>
      </c>
      <c r="H106" s="4">
        <v>1.26</v>
      </c>
      <c r="I106" s="4">
        <v>21.12</v>
      </c>
      <c r="J106" s="4">
        <v>18.59</v>
      </c>
    </row>
    <row r="107" ht="12.75" customHeight="1">
      <c r="A107" s="4" t="s">
        <v>372</v>
      </c>
      <c r="B107" s="4" t="s">
        <v>355</v>
      </c>
      <c r="C107" s="4">
        <v>1996.0</v>
      </c>
      <c r="D107" s="4" t="s">
        <v>1030</v>
      </c>
      <c r="E107" s="4" t="s">
        <v>1031</v>
      </c>
      <c r="F107" s="4">
        <v>3318091.01</v>
      </c>
      <c r="G107" s="4">
        <v>100.0</v>
      </c>
      <c r="H107" s="4">
        <v>1.0</v>
      </c>
      <c r="I107" s="4">
        <v>3.39</v>
      </c>
      <c r="J107" s="4">
        <v>-2.84</v>
      </c>
    </row>
    <row r="108" ht="12.75" customHeight="1">
      <c r="A108" s="4" t="s">
        <v>372</v>
      </c>
      <c r="B108" s="4" t="s">
        <v>355</v>
      </c>
      <c r="C108" s="4">
        <v>1996.0</v>
      </c>
      <c r="D108" s="4" t="s">
        <v>1030</v>
      </c>
      <c r="E108" s="4" t="s">
        <v>1032</v>
      </c>
      <c r="F108" s="4">
        <v>1832813.44</v>
      </c>
      <c r="G108" s="4">
        <v>55.24</v>
      </c>
      <c r="H108" s="4">
        <v>2.17</v>
      </c>
      <c r="I108" s="4">
        <v>0.64</v>
      </c>
      <c r="J108" s="4">
        <v>6.31</v>
      </c>
    </row>
    <row r="109" ht="12.75" customHeight="1">
      <c r="A109" s="4" t="s">
        <v>372</v>
      </c>
      <c r="B109" s="4" t="s">
        <v>355</v>
      </c>
      <c r="C109" s="4">
        <v>1996.0</v>
      </c>
      <c r="D109" s="4" t="s">
        <v>1030</v>
      </c>
      <c r="E109" s="4" t="s">
        <v>1033</v>
      </c>
      <c r="F109" s="4">
        <v>308866.23</v>
      </c>
      <c r="G109" s="4">
        <v>9.31</v>
      </c>
      <c r="H109" s="4">
        <v>0.52</v>
      </c>
      <c r="I109" s="4">
        <v>6.09</v>
      </c>
      <c r="J109" s="4">
        <v>-5.08</v>
      </c>
    </row>
    <row r="110" ht="12.75" customHeight="1">
      <c r="A110" s="4" t="s">
        <v>372</v>
      </c>
      <c r="B110" s="4" t="s">
        <v>355</v>
      </c>
      <c r="C110" s="4">
        <v>1996.0</v>
      </c>
      <c r="D110" s="4" t="s">
        <v>1030</v>
      </c>
      <c r="E110" s="4" t="s">
        <v>1034</v>
      </c>
      <c r="F110" s="4">
        <v>865196.82</v>
      </c>
      <c r="G110" s="4">
        <v>26.08</v>
      </c>
      <c r="H110" s="4">
        <v>1.11</v>
      </c>
      <c r="I110" s="4">
        <v>-2.64</v>
      </c>
      <c r="J110" s="4">
        <v>-5.91</v>
      </c>
    </row>
    <row r="111" ht="12.75" customHeight="1">
      <c r="A111" s="4" t="s">
        <v>372</v>
      </c>
      <c r="B111" s="4" t="s">
        <v>355</v>
      </c>
      <c r="C111" s="4">
        <v>1996.0</v>
      </c>
      <c r="D111" s="4" t="s">
        <v>1030</v>
      </c>
      <c r="E111" s="4" t="s">
        <v>1035</v>
      </c>
      <c r="F111" s="4">
        <v>197260.55</v>
      </c>
      <c r="G111" s="4">
        <v>5.95</v>
      </c>
      <c r="H111" s="4">
        <v>0.33</v>
      </c>
      <c r="I111" s="4">
        <v>13.34</v>
      </c>
      <c r="J111" s="4">
        <v>-18.21</v>
      </c>
    </row>
    <row r="112" ht="12.75" customHeight="1">
      <c r="A112" s="4" t="s">
        <v>372</v>
      </c>
      <c r="B112" s="4" t="s">
        <v>355</v>
      </c>
      <c r="C112" s="4">
        <v>1996.0</v>
      </c>
      <c r="D112" s="4" t="s">
        <v>1030</v>
      </c>
      <c r="E112" s="4" t="s">
        <v>1036</v>
      </c>
      <c r="F112" s="4">
        <v>3755.36</v>
      </c>
      <c r="G112" s="4">
        <v>0.11</v>
      </c>
      <c r="H112" s="4">
        <v>1.29</v>
      </c>
      <c r="I112" s="4">
        <v>-38.91</v>
      </c>
      <c r="J112" s="4">
        <v>-56.39</v>
      </c>
    </row>
    <row r="113" ht="12.75" customHeight="1">
      <c r="A113" s="4" t="s">
        <v>372</v>
      </c>
      <c r="B113" s="4" t="s">
        <v>355</v>
      </c>
      <c r="C113" s="4">
        <v>1996.0</v>
      </c>
      <c r="D113" s="4" t="s">
        <v>1030</v>
      </c>
      <c r="E113" s="4" t="s">
        <v>993</v>
      </c>
      <c r="F113" s="4">
        <v>377130.49</v>
      </c>
      <c r="G113" s="4">
        <v>11.37</v>
      </c>
      <c r="H113" s="4">
        <v>1.46</v>
      </c>
      <c r="I113" s="4">
        <v>-6.93</v>
      </c>
      <c r="J113" s="4">
        <v>-10.13</v>
      </c>
    </row>
    <row r="114" ht="12.75" customHeight="1">
      <c r="A114" s="4" t="s">
        <v>372</v>
      </c>
      <c r="B114" s="4" t="s">
        <v>355</v>
      </c>
      <c r="C114" s="4">
        <v>1996.0</v>
      </c>
      <c r="D114" s="4" t="s">
        <v>1030</v>
      </c>
      <c r="E114" s="4" t="s">
        <v>1037</v>
      </c>
      <c r="F114" s="4">
        <v>51185.61</v>
      </c>
      <c r="G114" s="4">
        <v>1.54</v>
      </c>
      <c r="H114" s="4">
        <v>5.68</v>
      </c>
      <c r="I114" s="4">
        <v>-15.4</v>
      </c>
      <c r="J114" s="4">
        <v>0.72</v>
      </c>
    </row>
    <row r="115" ht="12.75" customHeight="1">
      <c r="A115" s="4" t="s">
        <v>372</v>
      </c>
      <c r="B115" s="4" t="s">
        <v>355</v>
      </c>
      <c r="C115" s="4">
        <v>1996.0</v>
      </c>
      <c r="D115" s="4" t="s">
        <v>1030</v>
      </c>
      <c r="E115" s="4" t="s">
        <v>1038</v>
      </c>
      <c r="F115" s="4">
        <v>6747.89</v>
      </c>
      <c r="G115" s="4">
        <v>0.2</v>
      </c>
      <c r="H115" s="4">
        <v>0.86</v>
      </c>
      <c r="I115" s="4">
        <v>-10.92</v>
      </c>
      <c r="J115" s="4">
        <v>-13.2</v>
      </c>
    </row>
    <row r="116" ht="12.75" customHeight="1">
      <c r="A116" s="4" t="s">
        <v>372</v>
      </c>
      <c r="B116" s="4" t="s">
        <v>355</v>
      </c>
      <c r="C116" s="4">
        <v>1996.0</v>
      </c>
      <c r="D116" s="4" t="s">
        <v>1030</v>
      </c>
      <c r="E116" s="4" t="s">
        <v>994</v>
      </c>
      <c r="F116" s="4">
        <v>66166.99</v>
      </c>
      <c r="G116" s="4">
        <v>1.99</v>
      </c>
      <c r="H116" s="4">
        <v>0.06</v>
      </c>
      <c r="I116" s="4">
        <v>15.02</v>
      </c>
      <c r="J116" s="4">
        <v>1.93</v>
      </c>
    </row>
    <row r="117" ht="12.75" customHeight="1">
      <c r="A117" s="4" t="s">
        <v>372</v>
      </c>
      <c r="B117" s="4" t="s">
        <v>355</v>
      </c>
      <c r="C117" s="4">
        <v>1996.0</v>
      </c>
      <c r="D117" s="4" t="s">
        <v>1030</v>
      </c>
      <c r="E117" s="4" t="s">
        <v>1039</v>
      </c>
      <c r="F117" s="4">
        <v>16021.85</v>
      </c>
      <c r="G117" s="4">
        <v>0.48</v>
      </c>
      <c r="H117" s="4">
        <v>1.28</v>
      </c>
      <c r="I117" s="4">
        <v>1.2</v>
      </c>
      <c r="J117" s="4">
        <v>-0.3</v>
      </c>
    </row>
    <row r="118" ht="12.75" customHeight="1">
      <c r="A118" s="4" t="s">
        <v>372</v>
      </c>
      <c r="B118" s="4" t="s">
        <v>355</v>
      </c>
      <c r="C118" s="4">
        <v>1996.0</v>
      </c>
      <c r="D118" s="4" t="s">
        <v>1030</v>
      </c>
      <c r="E118" s="4" t="s">
        <v>1040</v>
      </c>
      <c r="F118" s="4">
        <v>1283446.18</v>
      </c>
      <c r="G118" s="4">
        <v>38.68</v>
      </c>
      <c r="H118" s="4">
        <v>1.78</v>
      </c>
      <c r="I118" s="4">
        <v>-3.61</v>
      </c>
      <c r="J118" s="4">
        <v>-2.5</v>
      </c>
    </row>
    <row r="119" ht="12.75" customHeight="1">
      <c r="A119" s="4" t="s">
        <v>372</v>
      </c>
      <c r="B119" s="4" t="s">
        <v>355</v>
      </c>
      <c r="C119" s="4">
        <v>1996.0</v>
      </c>
      <c r="D119" s="4" t="s">
        <v>1030</v>
      </c>
      <c r="E119" s="4" t="s">
        <v>996</v>
      </c>
      <c r="F119" s="4">
        <v>221151.15</v>
      </c>
      <c r="G119" s="4">
        <v>6.67</v>
      </c>
      <c r="H119" s="4">
        <v>1.01</v>
      </c>
      <c r="I119" s="4">
        <v>2.94</v>
      </c>
      <c r="J119" s="4">
        <v>-4.87</v>
      </c>
    </row>
    <row r="120" ht="12.75" customHeight="1">
      <c r="A120" s="4" t="s">
        <v>372</v>
      </c>
      <c r="B120" s="4" t="s">
        <v>355</v>
      </c>
      <c r="C120" s="4">
        <v>1996.0</v>
      </c>
      <c r="D120" s="4" t="s">
        <v>1030</v>
      </c>
      <c r="E120" s="4" t="s">
        <v>1041</v>
      </c>
      <c r="F120" s="4">
        <v>9468.2</v>
      </c>
      <c r="G120" s="4">
        <v>0.29</v>
      </c>
      <c r="H120" s="4">
        <v>0.55</v>
      </c>
      <c r="I120" s="4">
        <v>-9.38</v>
      </c>
      <c r="J120" s="4">
        <v>-37.8</v>
      </c>
    </row>
    <row r="121" ht="12.75" customHeight="1">
      <c r="A121" s="4" t="s">
        <v>372</v>
      </c>
      <c r="B121" s="4" t="s">
        <v>355</v>
      </c>
      <c r="C121" s="4">
        <v>1996.0</v>
      </c>
      <c r="D121" s="4" t="s">
        <v>1030</v>
      </c>
      <c r="E121" s="4" t="s">
        <v>1042</v>
      </c>
      <c r="F121" s="4">
        <v>297796.0</v>
      </c>
      <c r="G121" s="4">
        <v>8.97</v>
      </c>
      <c r="H121" s="4">
        <v>1.72</v>
      </c>
      <c r="I121" s="4">
        <v>-7.27</v>
      </c>
      <c r="J121" s="4">
        <v>-9.12</v>
      </c>
    </row>
    <row r="122" ht="12.75" customHeight="1">
      <c r="A122" s="4" t="s">
        <v>372</v>
      </c>
      <c r="B122" s="4" t="s">
        <v>355</v>
      </c>
      <c r="C122" s="4">
        <v>1996.0</v>
      </c>
      <c r="D122" s="4" t="s">
        <v>1030</v>
      </c>
      <c r="E122" s="4" t="s">
        <v>1043</v>
      </c>
      <c r="F122" s="4">
        <v>121041.24</v>
      </c>
      <c r="G122" s="4">
        <v>3.65</v>
      </c>
      <c r="H122" s="4">
        <v>1.27</v>
      </c>
      <c r="I122" s="4">
        <v>-6.56</v>
      </c>
      <c r="J122" s="4">
        <v>5.12</v>
      </c>
    </row>
    <row r="123" ht="12.75" customHeight="1">
      <c r="A123" s="4" t="s">
        <v>372</v>
      </c>
      <c r="B123" s="4" t="s">
        <v>355</v>
      </c>
      <c r="C123" s="4">
        <v>1996.0</v>
      </c>
      <c r="D123" s="4" t="s">
        <v>1030</v>
      </c>
      <c r="E123" s="4" t="s">
        <v>1044</v>
      </c>
      <c r="F123" s="4">
        <v>93913.73</v>
      </c>
      <c r="G123" s="4">
        <v>2.83</v>
      </c>
      <c r="H123" s="4">
        <v>0.46</v>
      </c>
      <c r="I123" s="4">
        <v>13.77</v>
      </c>
      <c r="J123" s="4">
        <v>12.1</v>
      </c>
    </row>
    <row r="124" ht="12.75" customHeight="1">
      <c r="A124" s="4" t="s">
        <v>372</v>
      </c>
      <c r="B124" s="4" t="s">
        <v>355</v>
      </c>
      <c r="C124" s="4">
        <v>1996.0</v>
      </c>
      <c r="D124" s="4" t="s">
        <v>1030</v>
      </c>
      <c r="E124" s="4" t="s">
        <v>1045</v>
      </c>
      <c r="F124" s="4">
        <v>45004.51</v>
      </c>
      <c r="G124" s="4">
        <v>1.36</v>
      </c>
      <c r="H124" s="4">
        <v>0.75</v>
      </c>
      <c r="I124" s="4">
        <v>-10.28</v>
      </c>
      <c r="J124" s="4">
        <v>-27.33</v>
      </c>
    </row>
    <row r="125" ht="12.75" customHeight="1">
      <c r="A125" s="4" t="s">
        <v>372</v>
      </c>
      <c r="B125" s="4" t="s">
        <v>355</v>
      </c>
      <c r="C125" s="4">
        <v>1996.0</v>
      </c>
      <c r="D125" s="4" t="s">
        <v>1030</v>
      </c>
      <c r="E125" s="4" t="s">
        <v>998</v>
      </c>
      <c r="F125" s="4">
        <v>542665.47</v>
      </c>
      <c r="G125" s="4">
        <v>16.35</v>
      </c>
      <c r="H125" s="4">
        <v>3.56</v>
      </c>
      <c r="I125" s="4">
        <v>15.94</v>
      </c>
      <c r="J125" s="4">
        <v>17.98</v>
      </c>
    </row>
    <row r="126" ht="12.75" customHeight="1">
      <c r="A126" s="4" t="s">
        <v>372</v>
      </c>
      <c r="B126" s="4" t="s">
        <v>355</v>
      </c>
      <c r="C126" s="4">
        <v>1996.0</v>
      </c>
      <c r="D126" s="4" t="s">
        <v>1030</v>
      </c>
      <c r="E126" s="4" t="s">
        <v>1046</v>
      </c>
      <c r="F126" s="4">
        <v>55631.64</v>
      </c>
      <c r="G126" s="4">
        <v>1.68</v>
      </c>
      <c r="H126" s="4">
        <v>0.54</v>
      </c>
      <c r="I126" s="4">
        <v>12.04</v>
      </c>
      <c r="J126" s="4">
        <v>-0.63</v>
      </c>
    </row>
    <row r="127" ht="12.75" customHeight="1">
      <c r="A127" s="4" t="s">
        <v>372</v>
      </c>
      <c r="B127" s="4" t="s">
        <v>355</v>
      </c>
      <c r="C127" s="4">
        <v>1996.0</v>
      </c>
      <c r="D127" s="4" t="s">
        <v>1030</v>
      </c>
      <c r="E127" s="4" t="s">
        <v>1047</v>
      </c>
      <c r="F127" s="4">
        <v>126964.86</v>
      </c>
      <c r="G127" s="4">
        <v>3.83</v>
      </c>
      <c r="H127" s="4">
        <v>1.58</v>
      </c>
      <c r="I127" s="4">
        <v>-0.08</v>
      </c>
      <c r="J127" s="4">
        <v>5.4</v>
      </c>
    </row>
    <row r="128" ht="12.75" customHeight="1">
      <c r="A128" s="4" t="s">
        <v>372</v>
      </c>
      <c r="B128" s="4" t="s">
        <v>355</v>
      </c>
      <c r="C128" s="4">
        <v>1997.0</v>
      </c>
      <c r="D128" s="4" t="s">
        <v>1030</v>
      </c>
      <c r="E128" s="4" t="s">
        <v>1031</v>
      </c>
      <c r="F128" s="4">
        <v>3615603.2</v>
      </c>
      <c r="G128" s="4">
        <v>100.0</v>
      </c>
      <c r="H128" s="4">
        <v>1.0</v>
      </c>
      <c r="I128" s="4">
        <v>2.92</v>
      </c>
      <c r="J128" s="4">
        <v>1.29</v>
      </c>
    </row>
    <row r="129" ht="12.75" customHeight="1">
      <c r="A129" s="4" t="s">
        <v>372</v>
      </c>
      <c r="B129" s="4" t="s">
        <v>355</v>
      </c>
      <c r="C129" s="4">
        <v>1997.0</v>
      </c>
      <c r="D129" s="4" t="s">
        <v>1030</v>
      </c>
      <c r="E129" s="4" t="s">
        <v>1032</v>
      </c>
      <c r="F129" s="4">
        <v>1808211.16</v>
      </c>
      <c r="G129" s="4">
        <v>50.01</v>
      </c>
      <c r="H129" s="4">
        <v>2.07</v>
      </c>
      <c r="I129" s="4">
        <v>1.08</v>
      </c>
      <c r="J129" s="4">
        <v>-2.91</v>
      </c>
    </row>
    <row r="130" ht="12.75" customHeight="1">
      <c r="A130" s="4" t="s">
        <v>372</v>
      </c>
      <c r="B130" s="4" t="s">
        <v>355</v>
      </c>
      <c r="C130" s="4">
        <v>1997.0</v>
      </c>
      <c r="D130" s="4" t="s">
        <v>1030</v>
      </c>
      <c r="E130" s="4" t="s">
        <v>1033</v>
      </c>
      <c r="F130" s="4">
        <v>430166.24</v>
      </c>
      <c r="G130" s="4">
        <v>11.9</v>
      </c>
      <c r="H130" s="4">
        <v>0.74</v>
      </c>
      <c r="I130" s="4">
        <v>-3.5</v>
      </c>
      <c r="J130" s="4">
        <v>12.97</v>
      </c>
    </row>
    <row r="131" ht="12.75" customHeight="1">
      <c r="A131" s="4" t="s">
        <v>372</v>
      </c>
      <c r="B131" s="4" t="s">
        <v>355</v>
      </c>
      <c r="C131" s="4">
        <v>1997.0</v>
      </c>
      <c r="D131" s="4" t="s">
        <v>1030</v>
      </c>
      <c r="E131" s="4" t="s">
        <v>1034</v>
      </c>
      <c r="F131" s="4">
        <v>1070350.46</v>
      </c>
      <c r="G131" s="4">
        <v>29.6</v>
      </c>
      <c r="H131" s="4">
        <v>1.06</v>
      </c>
      <c r="I131" s="4">
        <v>14.14</v>
      </c>
      <c r="J131" s="4">
        <v>10.17</v>
      </c>
    </row>
    <row r="132" ht="12.75" customHeight="1">
      <c r="A132" s="4" t="s">
        <v>372</v>
      </c>
      <c r="B132" s="4" t="s">
        <v>355</v>
      </c>
      <c r="C132" s="4">
        <v>1997.0</v>
      </c>
      <c r="D132" s="4" t="s">
        <v>1030</v>
      </c>
      <c r="E132" s="4" t="s">
        <v>1035</v>
      </c>
      <c r="F132" s="4">
        <v>189300.27</v>
      </c>
      <c r="G132" s="4">
        <v>5.24</v>
      </c>
      <c r="H132" s="4">
        <v>0.27</v>
      </c>
      <c r="I132" s="4">
        <v>-0.73</v>
      </c>
      <c r="J132" s="4">
        <v>-11.38</v>
      </c>
    </row>
    <row r="133" ht="12.75" customHeight="1">
      <c r="A133" s="4" t="s">
        <v>372</v>
      </c>
      <c r="B133" s="4" t="s">
        <v>355</v>
      </c>
      <c r="C133" s="4">
        <v>1997.0</v>
      </c>
      <c r="D133" s="4" t="s">
        <v>1030</v>
      </c>
      <c r="E133" s="4" t="s">
        <v>1036</v>
      </c>
      <c r="F133" s="4">
        <v>3738.58</v>
      </c>
      <c r="G133" s="4">
        <v>0.1</v>
      </c>
      <c r="H133" s="4">
        <v>0.65</v>
      </c>
      <c r="I133" s="4">
        <v>44.58</v>
      </c>
      <c r="J133" s="4">
        <v>1.21</v>
      </c>
    </row>
    <row r="134" ht="12.75" customHeight="1">
      <c r="A134" s="4" t="s">
        <v>372</v>
      </c>
      <c r="B134" s="4" t="s">
        <v>355</v>
      </c>
      <c r="C134" s="4">
        <v>1997.0</v>
      </c>
      <c r="D134" s="4" t="s">
        <v>1030</v>
      </c>
      <c r="E134" s="4" t="s">
        <v>993</v>
      </c>
      <c r="F134" s="4">
        <v>719408.05</v>
      </c>
      <c r="G134" s="4">
        <v>19.9</v>
      </c>
      <c r="H134" s="4">
        <v>1.87</v>
      </c>
      <c r="I134" s="4">
        <v>6.88</v>
      </c>
      <c r="J134" s="4">
        <v>19.03</v>
      </c>
    </row>
    <row r="135" ht="12.75" customHeight="1">
      <c r="A135" s="4" t="s">
        <v>372</v>
      </c>
      <c r="B135" s="4" t="s">
        <v>355</v>
      </c>
      <c r="C135" s="4">
        <v>1997.0</v>
      </c>
      <c r="D135" s="4" t="s">
        <v>1030</v>
      </c>
      <c r="E135" s="4" t="s">
        <v>1037</v>
      </c>
      <c r="F135" s="4">
        <v>60631.67</v>
      </c>
      <c r="G135" s="4">
        <v>1.68</v>
      </c>
      <c r="H135" s="4">
        <v>3.61</v>
      </c>
      <c r="I135" s="4">
        <v>37.62</v>
      </c>
      <c r="J135" s="4">
        <v>7.92</v>
      </c>
    </row>
    <row r="136" ht="12.75" customHeight="1">
      <c r="A136" s="4" t="s">
        <v>372</v>
      </c>
      <c r="B136" s="4" t="s">
        <v>355</v>
      </c>
      <c r="C136" s="4">
        <v>1997.0</v>
      </c>
      <c r="D136" s="4" t="s">
        <v>1030</v>
      </c>
      <c r="E136" s="4" t="s">
        <v>1038</v>
      </c>
      <c r="F136" s="4">
        <v>4843.18</v>
      </c>
      <c r="G136" s="4">
        <v>0.13</v>
      </c>
      <c r="H136" s="4">
        <v>0.33</v>
      </c>
      <c r="I136" s="4">
        <v>1.34</v>
      </c>
      <c r="J136" s="4">
        <v>-38.06</v>
      </c>
    </row>
    <row r="137" ht="12.75" customHeight="1">
      <c r="A137" s="4" t="s">
        <v>372</v>
      </c>
      <c r="B137" s="4" t="s">
        <v>355</v>
      </c>
      <c r="C137" s="4">
        <v>1997.0</v>
      </c>
      <c r="D137" s="4" t="s">
        <v>1030</v>
      </c>
      <c r="E137" s="4" t="s">
        <v>994</v>
      </c>
      <c r="F137" s="4">
        <v>69223.1</v>
      </c>
      <c r="G137" s="4">
        <v>1.91</v>
      </c>
      <c r="H137" s="4">
        <v>0.07</v>
      </c>
      <c r="I137" s="4">
        <v>-6.33</v>
      </c>
      <c r="J137" s="4">
        <v>-2.39</v>
      </c>
    </row>
    <row r="138" ht="12.75" customHeight="1">
      <c r="A138" s="4" t="s">
        <v>372</v>
      </c>
      <c r="B138" s="4" t="s">
        <v>355</v>
      </c>
      <c r="C138" s="4">
        <v>1997.0</v>
      </c>
      <c r="D138" s="4" t="s">
        <v>1030</v>
      </c>
      <c r="E138" s="4" t="s">
        <v>1039</v>
      </c>
      <c r="F138" s="4">
        <v>18583.71</v>
      </c>
      <c r="G138" s="4">
        <v>0.51</v>
      </c>
      <c r="H138" s="4">
        <v>1.58</v>
      </c>
      <c r="I138" s="4">
        <v>2.88</v>
      </c>
      <c r="J138" s="4">
        <v>12.52</v>
      </c>
    </row>
    <row r="139" ht="12.75" customHeight="1">
      <c r="A139" s="4" t="s">
        <v>372</v>
      </c>
      <c r="B139" s="4" t="s">
        <v>355</v>
      </c>
      <c r="C139" s="4">
        <v>1997.0</v>
      </c>
      <c r="D139" s="4" t="s">
        <v>1030</v>
      </c>
      <c r="E139" s="4" t="s">
        <v>1040</v>
      </c>
      <c r="F139" s="4">
        <v>1444083.71</v>
      </c>
      <c r="G139" s="4">
        <v>39.94</v>
      </c>
      <c r="H139" s="4">
        <v>1.98</v>
      </c>
      <c r="I139" s="4">
        <v>5.11</v>
      </c>
      <c r="J139" s="4">
        <v>9.25</v>
      </c>
    </row>
    <row r="140" ht="12.75" customHeight="1">
      <c r="A140" s="4" t="s">
        <v>372</v>
      </c>
      <c r="B140" s="4" t="s">
        <v>355</v>
      </c>
      <c r="C140" s="4">
        <v>1997.0</v>
      </c>
      <c r="D140" s="4" t="s">
        <v>1030</v>
      </c>
      <c r="E140" s="4" t="s">
        <v>996</v>
      </c>
      <c r="F140" s="4">
        <v>186805.03</v>
      </c>
      <c r="G140" s="4">
        <v>5.17</v>
      </c>
      <c r="H140" s="4">
        <v>0.84</v>
      </c>
      <c r="I140" s="4">
        <v>-2.77</v>
      </c>
      <c r="J140" s="4">
        <v>-13.05</v>
      </c>
    </row>
    <row r="141" ht="12.75" customHeight="1">
      <c r="A141" s="4" t="s">
        <v>372</v>
      </c>
      <c r="B141" s="4" t="s">
        <v>355</v>
      </c>
      <c r="C141" s="4">
        <v>1997.0</v>
      </c>
      <c r="D141" s="4" t="s">
        <v>1030</v>
      </c>
      <c r="E141" s="4" t="s">
        <v>1041</v>
      </c>
      <c r="F141" s="4">
        <v>8052.89</v>
      </c>
      <c r="G141" s="4">
        <v>0.22</v>
      </c>
      <c r="H141" s="4">
        <v>0.17</v>
      </c>
      <c r="I141" s="4">
        <v>1.17</v>
      </c>
      <c r="J141" s="4">
        <v>-44.27</v>
      </c>
    </row>
    <row r="142" ht="12.75" customHeight="1">
      <c r="A142" s="4" t="s">
        <v>372</v>
      </c>
      <c r="B142" s="4" t="s">
        <v>355</v>
      </c>
      <c r="C142" s="4">
        <v>1997.0</v>
      </c>
      <c r="D142" s="4" t="s">
        <v>1030</v>
      </c>
      <c r="E142" s="4" t="s">
        <v>1042</v>
      </c>
      <c r="F142" s="4">
        <v>332098.17</v>
      </c>
      <c r="G142" s="4">
        <v>9.19</v>
      </c>
      <c r="H142" s="4">
        <v>1.93</v>
      </c>
      <c r="I142" s="4">
        <v>-2.81</v>
      </c>
      <c r="J142" s="4">
        <v>1.27</v>
      </c>
    </row>
    <row r="143" ht="12.75" customHeight="1">
      <c r="A143" s="4" t="s">
        <v>372</v>
      </c>
      <c r="B143" s="4" t="s">
        <v>355</v>
      </c>
      <c r="C143" s="4">
        <v>1997.0</v>
      </c>
      <c r="D143" s="4" t="s">
        <v>1030</v>
      </c>
      <c r="E143" s="4" t="s">
        <v>1043</v>
      </c>
      <c r="F143" s="4">
        <v>107533.59</v>
      </c>
      <c r="G143" s="4">
        <v>2.97</v>
      </c>
      <c r="H143" s="4">
        <v>1.38</v>
      </c>
      <c r="I143" s="4">
        <v>-3.66</v>
      </c>
      <c r="J143" s="4">
        <v>-0.82</v>
      </c>
    </row>
    <row r="144" ht="12.75" customHeight="1">
      <c r="A144" s="4" t="s">
        <v>372</v>
      </c>
      <c r="B144" s="4" t="s">
        <v>355</v>
      </c>
      <c r="C144" s="4">
        <v>1997.0</v>
      </c>
      <c r="D144" s="4" t="s">
        <v>1030</v>
      </c>
      <c r="E144" s="4" t="s">
        <v>1044</v>
      </c>
      <c r="F144" s="4">
        <v>107492.91</v>
      </c>
      <c r="G144" s="4">
        <v>2.97</v>
      </c>
      <c r="H144" s="4">
        <v>0.35</v>
      </c>
      <c r="I144" s="4">
        <v>28.24</v>
      </c>
      <c r="J144" s="4">
        <v>9.88</v>
      </c>
    </row>
    <row r="145" ht="12.75" customHeight="1">
      <c r="A145" s="4" t="s">
        <v>372</v>
      </c>
      <c r="B145" s="4" t="s">
        <v>355</v>
      </c>
      <c r="C145" s="4">
        <v>1997.0</v>
      </c>
      <c r="D145" s="4" t="s">
        <v>1030</v>
      </c>
      <c r="E145" s="4" t="s">
        <v>1045</v>
      </c>
      <c r="F145" s="4">
        <v>41413.38</v>
      </c>
      <c r="G145" s="4">
        <v>1.15</v>
      </c>
      <c r="H145" s="4">
        <v>0.51</v>
      </c>
      <c r="I145" s="4">
        <v>3.47</v>
      </c>
      <c r="J145" s="4">
        <v>-16.13</v>
      </c>
    </row>
    <row r="146" ht="12.75" customHeight="1">
      <c r="A146" s="4" t="s">
        <v>372</v>
      </c>
      <c r="B146" s="4" t="s">
        <v>355</v>
      </c>
      <c r="C146" s="4">
        <v>1997.0</v>
      </c>
      <c r="D146" s="4" t="s">
        <v>1030</v>
      </c>
      <c r="E146" s="4" t="s">
        <v>998</v>
      </c>
      <c r="F146" s="4">
        <v>312110.73</v>
      </c>
      <c r="G146" s="4">
        <v>8.63</v>
      </c>
      <c r="H146" s="4">
        <v>2.1</v>
      </c>
      <c r="I146" s="4">
        <v>-15.86</v>
      </c>
      <c r="J146" s="4">
        <v>-36.36</v>
      </c>
    </row>
    <row r="147" ht="12.75" customHeight="1">
      <c r="A147" s="4" t="s">
        <v>372</v>
      </c>
      <c r="B147" s="4" t="s">
        <v>355</v>
      </c>
      <c r="C147" s="4">
        <v>1997.0</v>
      </c>
      <c r="D147" s="4" t="s">
        <v>1030</v>
      </c>
      <c r="E147" s="4" t="s">
        <v>1046</v>
      </c>
      <c r="F147" s="4">
        <v>83517.12</v>
      </c>
      <c r="G147" s="4">
        <v>2.31</v>
      </c>
      <c r="H147" s="4">
        <v>0.59</v>
      </c>
      <c r="I147" s="4">
        <v>6.54</v>
      </c>
      <c r="J147" s="4">
        <v>9.19</v>
      </c>
    </row>
    <row r="148" ht="12.75" customHeight="1">
      <c r="A148" s="4" t="s">
        <v>372</v>
      </c>
      <c r="B148" s="4" t="s">
        <v>355</v>
      </c>
      <c r="C148" s="4">
        <v>1997.0</v>
      </c>
      <c r="D148" s="4" t="s">
        <v>1030</v>
      </c>
      <c r="E148" s="4" t="s">
        <v>1047</v>
      </c>
      <c r="F148" s="4">
        <v>116067.42</v>
      </c>
      <c r="G148" s="4">
        <v>3.21</v>
      </c>
      <c r="H148" s="4">
        <v>1.26</v>
      </c>
      <c r="I148" s="4">
        <v>11.47</v>
      </c>
      <c r="J148" s="4">
        <v>-2.36</v>
      </c>
    </row>
    <row r="149" ht="12.75" customHeight="1">
      <c r="A149" s="4" t="s">
        <v>372</v>
      </c>
      <c r="B149" s="4" t="s">
        <v>355</v>
      </c>
      <c r="C149" s="4">
        <v>1998.0</v>
      </c>
      <c r="D149" s="4" t="s">
        <v>1030</v>
      </c>
      <c r="E149" s="4" t="s">
        <v>1031</v>
      </c>
      <c r="F149" s="4">
        <v>3544678.91</v>
      </c>
      <c r="G149" s="4">
        <v>100.0</v>
      </c>
      <c r="H149" s="4">
        <v>1.0</v>
      </c>
      <c r="I149" s="4">
        <v>1.19</v>
      </c>
      <c r="J149" s="4">
        <v>-0.89</v>
      </c>
    </row>
    <row r="150" ht="12.75" customHeight="1">
      <c r="A150" s="4" t="s">
        <v>372</v>
      </c>
      <c r="B150" s="4" t="s">
        <v>355</v>
      </c>
      <c r="C150" s="4">
        <v>1998.0</v>
      </c>
      <c r="D150" s="4" t="s">
        <v>1030</v>
      </c>
      <c r="E150" s="4" t="s">
        <v>1032</v>
      </c>
      <c r="F150" s="4">
        <v>1788136.01</v>
      </c>
      <c r="G150" s="4">
        <v>50.45</v>
      </c>
      <c r="H150" s="4">
        <v>2.01</v>
      </c>
      <c r="I150" s="4">
        <v>-3.83</v>
      </c>
      <c r="J150" s="4">
        <v>-7.15</v>
      </c>
    </row>
    <row r="151" ht="12.75" customHeight="1">
      <c r="A151" s="4" t="s">
        <v>372</v>
      </c>
      <c r="B151" s="4" t="s">
        <v>355</v>
      </c>
      <c r="C151" s="4">
        <v>1998.0</v>
      </c>
      <c r="D151" s="4" t="s">
        <v>1030</v>
      </c>
      <c r="E151" s="4" t="s">
        <v>1033</v>
      </c>
      <c r="F151" s="4">
        <v>364407.7</v>
      </c>
      <c r="G151" s="4">
        <v>10.28</v>
      </c>
      <c r="H151" s="4">
        <v>0.85</v>
      </c>
      <c r="I151" s="4">
        <v>1.87</v>
      </c>
      <c r="J151" s="4">
        <v>6.78</v>
      </c>
    </row>
    <row r="152" ht="12.75" customHeight="1">
      <c r="A152" s="4" t="s">
        <v>372</v>
      </c>
      <c r="B152" s="4" t="s">
        <v>355</v>
      </c>
      <c r="C152" s="4">
        <v>1998.0</v>
      </c>
      <c r="D152" s="4" t="s">
        <v>1030</v>
      </c>
      <c r="E152" s="4" t="s">
        <v>1034</v>
      </c>
      <c r="F152" s="4">
        <v>1104741.32</v>
      </c>
      <c r="G152" s="4">
        <v>31.17</v>
      </c>
      <c r="H152" s="4">
        <v>1.04</v>
      </c>
      <c r="I152" s="4">
        <v>2.56</v>
      </c>
      <c r="J152" s="4">
        <v>-0.58</v>
      </c>
    </row>
    <row r="153" ht="12.75" customHeight="1">
      <c r="A153" s="4" t="s">
        <v>372</v>
      </c>
      <c r="B153" s="4" t="s">
        <v>355</v>
      </c>
      <c r="C153" s="4">
        <v>1998.0</v>
      </c>
      <c r="D153" s="4" t="s">
        <v>1030</v>
      </c>
      <c r="E153" s="4" t="s">
        <v>1035</v>
      </c>
      <c r="F153" s="4">
        <v>184014.9</v>
      </c>
      <c r="G153" s="4">
        <v>5.19</v>
      </c>
      <c r="H153" s="4">
        <v>0.25</v>
      </c>
      <c r="I153" s="4">
        <v>-1.56</v>
      </c>
      <c r="J153" s="4">
        <v>-8.57</v>
      </c>
    </row>
    <row r="154" ht="12.75" customHeight="1">
      <c r="A154" s="4" t="s">
        <v>372</v>
      </c>
      <c r="B154" s="4" t="s">
        <v>355</v>
      </c>
      <c r="C154" s="4">
        <v>1998.0</v>
      </c>
      <c r="D154" s="4" t="s">
        <v>1030</v>
      </c>
      <c r="E154" s="4" t="s">
        <v>1036</v>
      </c>
      <c r="F154" s="4">
        <v>3380.26</v>
      </c>
      <c r="G154" s="4">
        <v>0.1</v>
      </c>
      <c r="H154" s="4">
        <v>0.7</v>
      </c>
      <c r="I154" s="4">
        <v>13.66</v>
      </c>
      <c r="J154" s="4">
        <v>14.98</v>
      </c>
    </row>
    <row r="155" ht="12.75" customHeight="1">
      <c r="A155" s="4" t="s">
        <v>372</v>
      </c>
      <c r="B155" s="4" t="s">
        <v>355</v>
      </c>
      <c r="C155" s="4">
        <v>1998.0</v>
      </c>
      <c r="D155" s="4" t="s">
        <v>1030</v>
      </c>
      <c r="E155" s="4" t="s">
        <v>993</v>
      </c>
      <c r="F155" s="4">
        <v>725786.2</v>
      </c>
      <c r="G155" s="4">
        <v>20.48</v>
      </c>
      <c r="H155" s="4">
        <v>2.13</v>
      </c>
      <c r="I155" s="4">
        <v>-1.94</v>
      </c>
      <c r="J155" s="4">
        <v>2.38</v>
      </c>
    </row>
    <row r="156" ht="12.75" customHeight="1">
      <c r="A156" s="4" t="s">
        <v>372</v>
      </c>
      <c r="B156" s="4" t="s">
        <v>355</v>
      </c>
      <c r="C156" s="4">
        <v>1998.0</v>
      </c>
      <c r="D156" s="4" t="s">
        <v>1030</v>
      </c>
      <c r="E156" s="4" t="s">
        <v>1037</v>
      </c>
      <c r="F156" s="4">
        <v>47754.74</v>
      </c>
      <c r="G156" s="4">
        <v>1.35</v>
      </c>
      <c r="H156" s="4">
        <v>1.56</v>
      </c>
      <c r="I156" s="4">
        <v>22.64</v>
      </c>
      <c r="J156" s="4">
        <v>-20.95</v>
      </c>
    </row>
    <row r="157" ht="12.75" customHeight="1">
      <c r="A157" s="4" t="s">
        <v>372</v>
      </c>
      <c r="B157" s="4" t="s">
        <v>355</v>
      </c>
      <c r="C157" s="4">
        <v>1998.0</v>
      </c>
      <c r="D157" s="4" t="s">
        <v>1030</v>
      </c>
      <c r="E157" s="4" t="s">
        <v>1038</v>
      </c>
      <c r="F157" s="4">
        <v>2601.58</v>
      </c>
      <c r="G157" s="4">
        <v>0.07</v>
      </c>
      <c r="H157" s="4">
        <v>0.62</v>
      </c>
      <c r="I157" s="4">
        <v>1.27</v>
      </c>
      <c r="J157" s="4">
        <v>36.09</v>
      </c>
    </row>
    <row r="158" ht="12.75" customHeight="1">
      <c r="A158" s="4" t="s">
        <v>372</v>
      </c>
      <c r="B158" s="4" t="s">
        <v>355</v>
      </c>
      <c r="C158" s="4">
        <v>1998.0</v>
      </c>
      <c r="D158" s="4" t="s">
        <v>1030</v>
      </c>
      <c r="E158" s="4" t="s">
        <v>994</v>
      </c>
      <c r="F158" s="4">
        <v>52071.07</v>
      </c>
      <c r="G158" s="4">
        <v>1.47</v>
      </c>
      <c r="H158" s="4">
        <v>0.08</v>
      </c>
      <c r="I158" s="4">
        <v>-10.52</v>
      </c>
      <c r="J158" s="4">
        <v>-7.31</v>
      </c>
    </row>
    <row r="159" ht="12.75" customHeight="1">
      <c r="A159" s="4" t="s">
        <v>372</v>
      </c>
      <c r="B159" s="4" t="s">
        <v>355</v>
      </c>
      <c r="C159" s="4">
        <v>1998.0</v>
      </c>
      <c r="D159" s="4" t="s">
        <v>1030</v>
      </c>
      <c r="E159" s="4" t="s">
        <v>1039</v>
      </c>
      <c r="F159" s="4">
        <v>12423.36</v>
      </c>
      <c r="G159" s="4">
        <v>0.35</v>
      </c>
      <c r="H159" s="4">
        <v>1.15</v>
      </c>
      <c r="I159" s="4">
        <v>0.67</v>
      </c>
      <c r="J159" s="4">
        <v>-15.91</v>
      </c>
    </row>
    <row r="160" ht="12.75" customHeight="1">
      <c r="A160" s="4" t="s">
        <v>372</v>
      </c>
      <c r="B160" s="4" t="s">
        <v>355</v>
      </c>
      <c r="C160" s="4">
        <v>1998.0</v>
      </c>
      <c r="D160" s="4" t="s">
        <v>1030</v>
      </c>
      <c r="E160" s="4" t="s">
        <v>1040</v>
      </c>
      <c r="F160" s="4">
        <v>1209427.3</v>
      </c>
      <c r="G160" s="4">
        <v>34.12</v>
      </c>
      <c r="H160" s="4">
        <v>1.97</v>
      </c>
      <c r="I160" s="4">
        <v>-3.95</v>
      </c>
      <c r="J160" s="4">
        <v>-6.36</v>
      </c>
    </row>
    <row r="161" ht="12.75" customHeight="1">
      <c r="A161" s="4" t="s">
        <v>372</v>
      </c>
      <c r="B161" s="4" t="s">
        <v>355</v>
      </c>
      <c r="C161" s="4">
        <v>1998.0</v>
      </c>
      <c r="D161" s="4" t="s">
        <v>1030</v>
      </c>
      <c r="E161" s="4" t="s">
        <v>996</v>
      </c>
      <c r="F161" s="4">
        <v>132429.47</v>
      </c>
      <c r="G161" s="4">
        <v>3.74</v>
      </c>
      <c r="H161" s="4">
        <v>0.89</v>
      </c>
      <c r="I161" s="4">
        <v>-11.48</v>
      </c>
      <c r="J161" s="4">
        <v>-10.32</v>
      </c>
    </row>
    <row r="162" ht="12.75" customHeight="1">
      <c r="A162" s="4" t="s">
        <v>372</v>
      </c>
      <c r="B162" s="4" t="s">
        <v>355</v>
      </c>
      <c r="C162" s="4">
        <v>1998.0</v>
      </c>
      <c r="D162" s="4" t="s">
        <v>1030</v>
      </c>
      <c r="E162" s="4" t="s">
        <v>1041</v>
      </c>
      <c r="F162" s="4">
        <v>11417.13</v>
      </c>
      <c r="G162" s="4">
        <v>0.32</v>
      </c>
      <c r="H162" s="4">
        <v>0.19</v>
      </c>
      <c r="I162" s="4">
        <v>6.78</v>
      </c>
      <c r="J162" s="4">
        <v>10.23</v>
      </c>
    </row>
    <row r="163" ht="12.75" customHeight="1">
      <c r="A163" s="4" t="s">
        <v>372</v>
      </c>
      <c r="B163" s="4" t="s">
        <v>355</v>
      </c>
      <c r="C163" s="4">
        <v>1998.0</v>
      </c>
      <c r="D163" s="4" t="s">
        <v>1030</v>
      </c>
      <c r="E163" s="4" t="s">
        <v>1042</v>
      </c>
      <c r="F163" s="4">
        <v>340111.7</v>
      </c>
      <c r="G163" s="4">
        <v>9.6</v>
      </c>
      <c r="H163" s="4">
        <v>1.88</v>
      </c>
      <c r="I163" s="4">
        <v>17.58</v>
      </c>
      <c r="J163" s="4">
        <v>13.48</v>
      </c>
    </row>
    <row r="164" ht="12.75" customHeight="1">
      <c r="A164" s="4" t="s">
        <v>372</v>
      </c>
      <c r="B164" s="4" t="s">
        <v>355</v>
      </c>
      <c r="C164" s="4">
        <v>1998.0</v>
      </c>
      <c r="D164" s="4" t="s">
        <v>1030</v>
      </c>
      <c r="E164" s="4" t="s">
        <v>1043</v>
      </c>
      <c r="F164" s="4">
        <v>81902.4</v>
      </c>
      <c r="G164" s="4">
        <v>2.31</v>
      </c>
      <c r="H164" s="4">
        <v>1.41</v>
      </c>
      <c r="I164" s="4">
        <v>-0.81</v>
      </c>
      <c r="J164" s="4">
        <v>-1.9</v>
      </c>
    </row>
    <row r="165" ht="12.75" customHeight="1">
      <c r="A165" s="4" t="s">
        <v>372</v>
      </c>
      <c r="B165" s="4" t="s">
        <v>355</v>
      </c>
      <c r="C165" s="4">
        <v>1998.0</v>
      </c>
      <c r="D165" s="4" t="s">
        <v>1030</v>
      </c>
      <c r="E165" s="4" t="s">
        <v>1044</v>
      </c>
      <c r="F165" s="4">
        <v>133107.02</v>
      </c>
      <c r="G165" s="4">
        <v>3.76</v>
      </c>
      <c r="H165" s="4">
        <v>0.3</v>
      </c>
      <c r="I165" s="4">
        <v>16.56</v>
      </c>
      <c r="J165" s="4">
        <v>5.53</v>
      </c>
    </row>
    <row r="166" ht="12.75" customHeight="1">
      <c r="A166" s="4" t="s">
        <v>372</v>
      </c>
      <c r="B166" s="4" t="s">
        <v>355</v>
      </c>
      <c r="C166" s="4">
        <v>1998.0</v>
      </c>
      <c r="D166" s="4" t="s">
        <v>1030</v>
      </c>
      <c r="E166" s="4" t="s">
        <v>1045</v>
      </c>
      <c r="F166" s="4">
        <v>35862.0</v>
      </c>
      <c r="G166" s="4">
        <v>1.01</v>
      </c>
      <c r="H166" s="4">
        <v>0.51</v>
      </c>
      <c r="I166" s="4">
        <v>0.85</v>
      </c>
      <c r="J166" s="4">
        <v>-1.26</v>
      </c>
    </row>
    <row r="167" ht="12.75" customHeight="1">
      <c r="A167" s="4" t="s">
        <v>372</v>
      </c>
      <c r="B167" s="4" t="s">
        <v>355</v>
      </c>
      <c r="C167" s="4">
        <v>1998.0</v>
      </c>
      <c r="D167" s="4" t="s">
        <v>1030</v>
      </c>
      <c r="E167" s="4" t="s">
        <v>998</v>
      </c>
      <c r="F167" s="4">
        <v>502327.81</v>
      </c>
      <c r="G167" s="4">
        <v>14.17</v>
      </c>
      <c r="H167" s="4">
        <v>1.94</v>
      </c>
      <c r="I167" s="4">
        <v>-12.69</v>
      </c>
      <c r="J167" s="4">
        <v>-17.78</v>
      </c>
    </row>
    <row r="168" ht="12.75" customHeight="1">
      <c r="A168" s="4" t="s">
        <v>372</v>
      </c>
      <c r="B168" s="4" t="s">
        <v>355</v>
      </c>
      <c r="C168" s="4">
        <v>1998.0</v>
      </c>
      <c r="D168" s="4" t="s">
        <v>1030</v>
      </c>
      <c r="E168" s="4" t="s">
        <v>1046</v>
      </c>
      <c r="F168" s="4">
        <v>141093.98</v>
      </c>
      <c r="G168" s="4">
        <v>3.98</v>
      </c>
      <c r="H168" s="4">
        <v>0.57</v>
      </c>
      <c r="I168" s="4">
        <v>24.2</v>
      </c>
      <c r="J168" s="4">
        <v>19.76</v>
      </c>
    </row>
    <row r="169" ht="12.75" customHeight="1">
      <c r="A169" s="4" t="s">
        <v>372</v>
      </c>
      <c r="B169" s="4" t="s">
        <v>355</v>
      </c>
      <c r="C169" s="4">
        <v>1998.0</v>
      </c>
      <c r="D169" s="4" t="s">
        <v>1030</v>
      </c>
      <c r="E169" s="4" t="s">
        <v>1047</v>
      </c>
      <c r="F169" s="4">
        <v>112982.92</v>
      </c>
      <c r="G169" s="4">
        <v>3.19</v>
      </c>
      <c r="H169" s="4">
        <v>1.35</v>
      </c>
      <c r="I169" s="4">
        <v>-3.91</v>
      </c>
      <c r="J169" s="4">
        <v>-2.43</v>
      </c>
    </row>
    <row r="170" ht="12.75" customHeight="1">
      <c r="A170" s="4" t="s">
        <v>372</v>
      </c>
      <c r="B170" s="4" t="s">
        <v>355</v>
      </c>
      <c r="C170" s="4">
        <v>1999.0</v>
      </c>
      <c r="D170" s="4" t="s">
        <v>1030</v>
      </c>
      <c r="E170" s="4" t="s">
        <v>1031</v>
      </c>
      <c r="F170" s="4">
        <v>3707363.58</v>
      </c>
      <c r="G170" s="4">
        <v>100.0</v>
      </c>
      <c r="H170" s="4">
        <v>1.0</v>
      </c>
      <c r="I170" s="4">
        <v>8.57</v>
      </c>
      <c r="J170" s="4">
        <v>-0.83</v>
      </c>
    </row>
    <row r="171" ht="12.75" customHeight="1">
      <c r="A171" s="4" t="s">
        <v>372</v>
      </c>
      <c r="B171" s="4" t="s">
        <v>355</v>
      </c>
      <c r="C171" s="4">
        <v>1999.0</v>
      </c>
      <c r="D171" s="4" t="s">
        <v>1030</v>
      </c>
      <c r="E171" s="4" t="s">
        <v>1032</v>
      </c>
      <c r="F171" s="4">
        <v>1743075.5</v>
      </c>
      <c r="G171" s="4">
        <v>47.02</v>
      </c>
      <c r="H171" s="4">
        <v>2.07</v>
      </c>
      <c r="I171" s="4">
        <v>3.67</v>
      </c>
      <c r="J171" s="4">
        <v>-3.93</v>
      </c>
    </row>
    <row r="172" ht="12.75" customHeight="1">
      <c r="A172" s="4" t="s">
        <v>372</v>
      </c>
      <c r="B172" s="4" t="s">
        <v>355</v>
      </c>
      <c r="C172" s="4">
        <v>1999.0</v>
      </c>
      <c r="D172" s="4" t="s">
        <v>1030</v>
      </c>
      <c r="E172" s="4" t="s">
        <v>1033</v>
      </c>
      <c r="F172" s="4">
        <v>347512.36</v>
      </c>
      <c r="G172" s="4">
        <v>9.37</v>
      </c>
      <c r="H172" s="4">
        <v>0.89</v>
      </c>
      <c r="I172" s="4">
        <v>5.4</v>
      </c>
      <c r="J172" s="4">
        <v>-1.42</v>
      </c>
    </row>
    <row r="173" ht="12.75" customHeight="1">
      <c r="A173" s="4" t="s">
        <v>372</v>
      </c>
      <c r="B173" s="4" t="s">
        <v>355</v>
      </c>
      <c r="C173" s="4">
        <v>1999.0</v>
      </c>
      <c r="D173" s="4" t="s">
        <v>1030</v>
      </c>
      <c r="E173" s="4" t="s">
        <v>1034</v>
      </c>
      <c r="F173" s="4">
        <v>1295399.03</v>
      </c>
      <c r="G173" s="4">
        <v>34.94</v>
      </c>
      <c r="H173" s="4">
        <v>1.42</v>
      </c>
      <c r="I173" s="4">
        <v>0.78</v>
      </c>
      <c r="J173" s="4">
        <v>7.28</v>
      </c>
    </row>
    <row r="174" ht="12.75" customHeight="1">
      <c r="A174" s="4" t="s">
        <v>372</v>
      </c>
      <c r="B174" s="4" t="s">
        <v>355</v>
      </c>
      <c r="C174" s="4">
        <v>1999.0</v>
      </c>
      <c r="D174" s="4" t="s">
        <v>1030</v>
      </c>
      <c r="E174" s="4" t="s">
        <v>1035</v>
      </c>
      <c r="F174" s="4">
        <v>194233.59</v>
      </c>
      <c r="G174" s="4">
        <v>5.24</v>
      </c>
      <c r="H174" s="4">
        <v>0.19</v>
      </c>
      <c r="I174" s="4">
        <v>30.97</v>
      </c>
      <c r="J174" s="4">
        <v>6.05</v>
      </c>
    </row>
    <row r="175" ht="12.75" customHeight="1">
      <c r="A175" s="4" t="s">
        <v>372</v>
      </c>
      <c r="B175" s="4" t="s">
        <v>355</v>
      </c>
      <c r="C175" s="4">
        <v>1999.0</v>
      </c>
      <c r="D175" s="4" t="s">
        <v>1030</v>
      </c>
      <c r="E175" s="4" t="s">
        <v>1036</v>
      </c>
      <c r="F175" s="4">
        <v>4224.75</v>
      </c>
      <c r="G175" s="4">
        <v>0.11</v>
      </c>
      <c r="H175" s="4">
        <v>0.55</v>
      </c>
      <c r="I175" s="4">
        <v>34.03</v>
      </c>
      <c r="J175" s="4">
        <v>8.83</v>
      </c>
    </row>
    <row r="176" ht="12.75" customHeight="1">
      <c r="A176" s="4" t="s">
        <v>372</v>
      </c>
      <c r="B176" s="4" t="s">
        <v>355</v>
      </c>
      <c r="C176" s="4">
        <v>1999.0</v>
      </c>
      <c r="D176" s="4" t="s">
        <v>1030</v>
      </c>
      <c r="E176" s="4" t="s">
        <v>993</v>
      </c>
      <c r="F176" s="4">
        <v>839994.02</v>
      </c>
      <c r="G176" s="4">
        <v>22.66</v>
      </c>
      <c r="H176" s="4">
        <v>2.63</v>
      </c>
      <c r="I176" s="4">
        <v>4.99</v>
      </c>
      <c r="J176" s="4">
        <v>6.64</v>
      </c>
    </row>
    <row r="177" ht="12.75" customHeight="1">
      <c r="A177" s="4" t="s">
        <v>372</v>
      </c>
      <c r="B177" s="4" t="s">
        <v>355</v>
      </c>
      <c r="C177" s="4">
        <v>1999.0</v>
      </c>
      <c r="D177" s="4" t="s">
        <v>1030</v>
      </c>
      <c r="E177" s="4" t="s">
        <v>1037</v>
      </c>
      <c r="F177" s="4">
        <v>46210.45</v>
      </c>
      <c r="G177" s="4">
        <v>1.25</v>
      </c>
      <c r="H177" s="4">
        <v>1.72</v>
      </c>
      <c r="I177" s="4">
        <v>-2.7</v>
      </c>
      <c r="J177" s="4">
        <v>-6.81</v>
      </c>
    </row>
    <row r="178" ht="12.75" customHeight="1">
      <c r="A178" s="4" t="s">
        <v>372</v>
      </c>
      <c r="B178" s="4" t="s">
        <v>355</v>
      </c>
      <c r="C178" s="4">
        <v>1999.0</v>
      </c>
      <c r="D178" s="4" t="s">
        <v>1030</v>
      </c>
      <c r="E178" s="4" t="s">
        <v>1038</v>
      </c>
      <c r="F178" s="4">
        <v>3348.54</v>
      </c>
      <c r="G178" s="4">
        <v>0.09</v>
      </c>
      <c r="H178" s="4">
        <v>1.38</v>
      </c>
      <c r="I178" s="4">
        <v>3.89</v>
      </c>
      <c r="J178" s="4">
        <v>41.24</v>
      </c>
    </row>
    <row r="179" ht="12.75" customHeight="1">
      <c r="A179" s="4" t="s">
        <v>372</v>
      </c>
      <c r="B179" s="4" t="s">
        <v>355</v>
      </c>
      <c r="C179" s="4">
        <v>1999.0</v>
      </c>
      <c r="D179" s="4" t="s">
        <v>1030</v>
      </c>
      <c r="E179" s="4" t="s">
        <v>994</v>
      </c>
      <c r="F179" s="4">
        <v>52605.14</v>
      </c>
      <c r="G179" s="4">
        <v>1.42</v>
      </c>
      <c r="H179" s="4">
        <v>0.07</v>
      </c>
      <c r="I179" s="4">
        <v>33.88</v>
      </c>
      <c r="J179" s="4">
        <v>16.1</v>
      </c>
    </row>
    <row r="180" ht="12.75" customHeight="1">
      <c r="A180" s="4" t="s">
        <v>372</v>
      </c>
      <c r="B180" s="4" t="s">
        <v>355</v>
      </c>
      <c r="C180" s="4">
        <v>1999.0</v>
      </c>
      <c r="D180" s="4" t="s">
        <v>1030</v>
      </c>
      <c r="E180" s="4" t="s">
        <v>1039</v>
      </c>
      <c r="F180" s="4">
        <v>15853.28</v>
      </c>
      <c r="G180" s="4">
        <v>0.43</v>
      </c>
      <c r="H180" s="4">
        <v>1.08</v>
      </c>
      <c r="I180" s="4">
        <v>1.46</v>
      </c>
      <c r="J180" s="4">
        <v>-10.04</v>
      </c>
    </row>
    <row r="181" ht="12.75" customHeight="1">
      <c r="A181" s="4" t="s">
        <v>372</v>
      </c>
      <c r="B181" s="4" t="s">
        <v>355</v>
      </c>
      <c r="C181" s="4">
        <v>1999.0</v>
      </c>
      <c r="D181" s="4" t="s">
        <v>1030</v>
      </c>
      <c r="E181" s="4" t="s">
        <v>1040</v>
      </c>
      <c r="F181" s="4">
        <v>1090450.18</v>
      </c>
      <c r="G181" s="4">
        <v>29.41</v>
      </c>
      <c r="H181" s="4">
        <v>2.15</v>
      </c>
      <c r="I181" s="4">
        <v>1.96</v>
      </c>
      <c r="J181" s="4">
        <v>-2.67</v>
      </c>
    </row>
    <row r="182" ht="12.75" customHeight="1">
      <c r="A182" s="4" t="s">
        <v>372</v>
      </c>
      <c r="B182" s="4" t="s">
        <v>355</v>
      </c>
      <c r="C182" s="4">
        <v>1999.0</v>
      </c>
      <c r="D182" s="4" t="s">
        <v>1030</v>
      </c>
      <c r="E182" s="4" t="s">
        <v>996</v>
      </c>
      <c r="F182" s="4">
        <v>133992.07</v>
      </c>
      <c r="G182" s="4">
        <v>3.61</v>
      </c>
      <c r="H182" s="4">
        <v>1.07</v>
      </c>
      <c r="I182" s="4">
        <v>-1.21</v>
      </c>
      <c r="J182" s="4">
        <v>-1.29</v>
      </c>
    </row>
    <row r="183" ht="12.75" customHeight="1">
      <c r="A183" s="4" t="s">
        <v>372</v>
      </c>
      <c r="B183" s="4" t="s">
        <v>355</v>
      </c>
      <c r="C183" s="4">
        <v>1999.0</v>
      </c>
      <c r="D183" s="4" t="s">
        <v>1030</v>
      </c>
      <c r="E183" s="4" t="s">
        <v>1041</v>
      </c>
      <c r="F183" s="4">
        <v>8435.42</v>
      </c>
      <c r="G183" s="4">
        <v>0.23</v>
      </c>
      <c r="H183" s="4">
        <v>0.28</v>
      </c>
      <c r="I183" s="4">
        <v>12.26</v>
      </c>
      <c r="J183" s="4">
        <v>24.69</v>
      </c>
    </row>
    <row r="184" ht="12.75" customHeight="1">
      <c r="A184" s="4" t="s">
        <v>372</v>
      </c>
      <c r="B184" s="4" t="s">
        <v>355</v>
      </c>
      <c r="C184" s="4">
        <v>1999.0</v>
      </c>
      <c r="D184" s="4" t="s">
        <v>1030</v>
      </c>
      <c r="E184" s="4" t="s">
        <v>1042</v>
      </c>
      <c r="F184" s="4">
        <v>330884.55</v>
      </c>
      <c r="G184" s="4">
        <v>8.93</v>
      </c>
      <c r="H184" s="4">
        <v>2.71</v>
      </c>
      <c r="I184" s="4">
        <v>-24.2</v>
      </c>
      <c r="J184" s="4">
        <v>-16.77</v>
      </c>
    </row>
    <row r="185" ht="12.75" customHeight="1">
      <c r="A185" s="4" t="s">
        <v>372</v>
      </c>
      <c r="B185" s="4" t="s">
        <v>355</v>
      </c>
      <c r="C185" s="4">
        <v>1999.0</v>
      </c>
      <c r="D185" s="4" t="s">
        <v>1030</v>
      </c>
      <c r="E185" s="4" t="s">
        <v>1043</v>
      </c>
      <c r="F185" s="4">
        <v>93002.53</v>
      </c>
      <c r="G185" s="4">
        <v>2.51</v>
      </c>
      <c r="H185" s="4">
        <v>2.05</v>
      </c>
      <c r="I185" s="4">
        <v>2.72</v>
      </c>
      <c r="J185" s="4">
        <v>12.97</v>
      </c>
    </row>
    <row r="186" ht="12.75" customHeight="1">
      <c r="A186" s="4" t="s">
        <v>372</v>
      </c>
      <c r="B186" s="4" t="s">
        <v>355</v>
      </c>
      <c r="C186" s="4">
        <v>1999.0</v>
      </c>
      <c r="D186" s="4" t="s">
        <v>1030</v>
      </c>
      <c r="E186" s="4" t="s">
        <v>1044</v>
      </c>
      <c r="F186" s="4">
        <v>259880.6</v>
      </c>
      <c r="G186" s="4">
        <v>7.01</v>
      </c>
      <c r="H186" s="4">
        <v>0.35</v>
      </c>
      <c r="I186" s="4">
        <v>6.96</v>
      </c>
      <c r="J186" s="4">
        <v>5.79</v>
      </c>
    </row>
    <row r="187" ht="12.75" customHeight="1">
      <c r="A187" s="4" t="s">
        <v>372</v>
      </c>
      <c r="B187" s="4" t="s">
        <v>355</v>
      </c>
      <c r="C187" s="4">
        <v>1999.0</v>
      </c>
      <c r="D187" s="4" t="s">
        <v>1030</v>
      </c>
      <c r="E187" s="4" t="s">
        <v>1045</v>
      </c>
      <c r="F187" s="4">
        <v>40612.81</v>
      </c>
      <c r="G187" s="4">
        <v>1.1</v>
      </c>
      <c r="H187" s="4">
        <v>0.77</v>
      </c>
      <c r="I187" s="4">
        <v>15.33</v>
      </c>
      <c r="J187" s="4">
        <v>29.75</v>
      </c>
    </row>
    <row r="188" ht="12.75" customHeight="1">
      <c r="A188" s="4" t="s">
        <v>372</v>
      </c>
      <c r="B188" s="4" t="s">
        <v>355</v>
      </c>
      <c r="C188" s="4">
        <v>1999.0</v>
      </c>
      <c r="D188" s="4" t="s">
        <v>1030</v>
      </c>
      <c r="E188" s="4" t="s">
        <v>998</v>
      </c>
      <c r="F188" s="4">
        <v>567100.64</v>
      </c>
      <c r="G188" s="4">
        <v>15.3</v>
      </c>
      <c r="H188" s="4">
        <v>1.08</v>
      </c>
      <c r="I188" s="4">
        <v>19.64</v>
      </c>
      <c r="J188" s="4">
        <v>-18.5</v>
      </c>
    </row>
    <row r="189" ht="12.75" customHeight="1">
      <c r="A189" s="4" t="s">
        <v>372</v>
      </c>
      <c r="B189" s="4" t="s">
        <v>355</v>
      </c>
      <c r="C189" s="4">
        <v>1999.0</v>
      </c>
      <c r="D189" s="4" t="s">
        <v>1030</v>
      </c>
      <c r="E189" s="4" t="s">
        <v>1046</v>
      </c>
      <c r="F189" s="4">
        <v>99176.96</v>
      </c>
      <c r="G189" s="4">
        <v>2.68</v>
      </c>
      <c r="H189" s="4">
        <v>0.76</v>
      </c>
      <c r="I189" s="4">
        <v>-1.12</v>
      </c>
      <c r="J189" s="4">
        <v>4.63</v>
      </c>
    </row>
    <row r="190" ht="12.75" customHeight="1">
      <c r="A190" s="4" t="s">
        <v>372</v>
      </c>
      <c r="B190" s="4" t="s">
        <v>355</v>
      </c>
      <c r="C190" s="4">
        <v>1999.0</v>
      </c>
      <c r="D190" s="4" t="s">
        <v>1030</v>
      </c>
      <c r="E190" s="4" t="s">
        <v>1047</v>
      </c>
      <c r="F190" s="4">
        <v>121591.72</v>
      </c>
      <c r="G190" s="4">
        <v>3.28</v>
      </c>
      <c r="H190" s="4">
        <v>1.47</v>
      </c>
      <c r="I190" s="4">
        <v>2.36</v>
      </c>
      <c r="J190" s="4">
        <v>-2.42</v>
      </c>
    </row>
    <row r="191" ht="12.75" customHeight="1">
      <c r="A191" s="4" t="s">
        <v>372</v>
      </c>
      <c r="B191" s="4" t="s">
        <v>355</v>
      </c>
      <c r="C191" s="4">
        <v>2000.0</v>
      </c>
      <c r="D191" s="4" t="s">
        <v>1030</v>
      </c>
      <c r="E191" s="4" t="s">
        <v>1031</v>
      </c>
      <c r="F191" s="4">
        <v>3667127.92</v>
      </c>
      <c r="G191" s="4">
        <v>100.0</v>
      </c>
      <c r="H191" s="4">
        <v>1.0</v>
      </c>
      <c r="I191" s="4">
        <v>2.89</v>
      </c>
      <c r="J191" s="4">
        <v>-10.55</v>
      </c>
    </row>
    <row r="192" ht="12.75" customHeight="1">
      <c r="A192" s="4" t="s">
        <v>372</v>
      </c>
      <c r="B192" s="4" t="s">
        <v>355</v>
      </c>
      <c r="C192" s="4">
        <v>2000.0</v>
      </c>
      <c r="D192" s="4" t="s">
        <v>1030</v>
      </c>
      <c r="E192" s="4" t="s">
        <v>1032</v>
      </c>
      <c r="F192" s="4">
        <v>1822643.89</v>
      </c>
      <c r="G192" s="4">
        <v>49.7</v>
      </c>
      <c r="H192" s="4">
        <v>2.63</v>
      </c>
      <c r="I192" s="4">
        <v>3.24</v>
      </c>
      <c r="J192" s="4">
        <v>1.13</v>
      </c>
    </row>
    <row r="193" ht="12.75" customHeight="1">
      <c r="A193" s="4" t="s">
        <v>372</v>
      </c>
      <c r="B193" s="4" t="s">
        <v>355</v>
      </c>
      <c r="C193" s="4">
        <v>2000.0</v>
      </c>
      <c r="D193" s="4" t="s">
        <v>1030</v>
      </c>
      <c r="E193" s="4" t="s">
        <v>1033</v>
      </c>
      <c r="F193" s="4">
        <v>489287.87</v>
      </c>
      <c r="G193" s="4">
        <v>13.34</v>
      </c>
      <c r="H193" s="4">
        <v>1.54</v>
      </c>
      <c r="I193" s="4">
        <v>-15.04</v>
      </c>
      <c r="J193" s="4">
        <v>-2.62</v>
      </c>
    </row>
    <row r="194" ht="12.75" customHeight="1">
      <c r="A194" s="4" t="s">
        <v>372</v>
      </c>
      <c r="B194" s="4" t="s">
        <v>355</v>
      </c>
      <c r="C194" s="4">
        <v>2000.0</v>
      </c>
      <c r="D194" s="4" t="s">
        <v>1030</v>
      </c>
      <c r="E194" s="4" t="s">
        <v>1034</v>
      </c>
      <c r="F194" s="4">
        <v>916738.85</v>
      </c>
      <c r="G194" s="4">
        <v>25.0</v>
      </c>
      <c r="H194" s="4">
        <v>1.19</v>
      </c>
      <c r="I194" s="4">
        <v>-3.54</v>
      </c>
      <c r="J194" s="4">
        <v>-23.26</v>
      </c>
    </row>
    <row r="195" ht="12.75" customHeight="1">
      <c r="A195" s="4" t="s">
        <v>372</v>
      </c>
      <c r="B195" s="4" t="s">
        <v>355</v>
      </c>
      <c r="C195" s="4">
        <v>2000.0</v>
      </c>
      <c r="D195" s="4" t="s">
        <v>1030</v>
      </c>
      <c r="E195" s="4" t="s">
        <v>1035</v>
      </c>
      <c r="F195" s="4">
        <v>255505.71</v>
      </c>
      <c r="G195" s="4">
        <v>6.97</v>
      </c>
      <c r="H195" s="4">
        <v>0.2</v>
      </c>
      <c r="I195" s="4">
        <v>15.07</v>
      </c>
      <c r="J195" s="4">
        <v>1.11</v>
      </c>
    </row>
    <row r="196" ht="12.75" customHeight="1">
      <c r="A196" s="4" t="s">
        <v>372</v>
      </c>
      <c r="B196" s="4" t="s">
        <v>355</v>
      </c>
      <c r="C196" s="4">
        <v>2000.0</v>
      </c>
      <c r="D196" s="4" t="s">
        <v>1030</v>
      </c>
      <c r="E196" s="4" t="s">
        <v>1036</v>
      </c>
      <c r="F196" s="4">
        <v>4956.06</v>
      </c>
      <c r="G196" s="4">
        <v>0.14</v>
      </c>
      <c r="H196" s="4">
        <v>1.69</v>
      </c>
      <c r="I196" s="4">
        <v>-27.32</v>
      </c>
      <c r="J196" s="4">
        <v>10.75</v>
      </c>
    </row>
    <row r="197" ht="12.75" customHeight="1">
      <c r="A197" s="4" t="s">
        <v>372</v>
      </c>
      <c r="B197" s="4" t="s">
        <v>355</v>
      </c>
      <c r="C197" s="4">
        <v>2000.0</v>
      </c>
      <c r="D197" s="4" t="s">
        <v>1030</v>
      </c>
      <c r="E197" s="4" t="s">
        <v>993</v>
      </c>
      <c r="F197" s="4">
        <v>462522.4</v>
      </c>
      <c r="G197" s="4">
        <v>12.61</v>
      </c>
      <c r="H197" s="4">
        <v>2.1</v>
      </c>
      <c r="I197" s="4">
        <v>-9.15</v>
      </c>
      <c r="J197" s="4">
        <v>-29.47</v>
      </c>
    </row>
    <row r="198" ht="12.75" customHeight="1">
      <c r="A198" s="4" t="s">
        <v>372</v>
      </c>
      <c r="B198" s="4" t="s">
        <v>355</v>
      </c>
      <c r="C198" s="4">
        <v>2000.0</v>
      </c>
      <c r="D198" s="4" t="s">
        <v>1030</v>
      </c>
      <c r="E198" s="4" t="s">
        <v>1037</v>
      </c>
      <c r="F198" s="4">
        <v>52809.33</v>
      </c>
      <c r="G198" s="4">
        <v>1.44</v>
      </c>
      <c r="H198" s="4">
        <v>5.5</v>
      </c>
      <c r="I198" s="4">
        <v>-31.88</v>
      </c>
      <c r="J198" s="4">
        <v>5.98</v>
      </c>
    </row>
    <row r="199" ht="12.75" customHeight="1">
      <c r="A199" s="4" t="s">
        <v>372</v>
      </c>
      <c r="B199" s="4" t="s">
        <v>355</v>
      </c>
      <c r="C199" s="4">
        <v>2000.0</v>
      </c>
      <c r="D199" s="4" t="s">
        <v>1030</v>
      </c>
      <c r="E199" s="4" t="s">
        <v>1038</v>
      </c>
      <c r="F199" s="4">
        <v>3890.65</v>
      </c>
      <c r="G199" s="4">
        <v>0.11</v>
      </c>
      <c r="H199" s="4">
        <v>1.83</v>
      </c>
      <c r="I199" s="4">
        <v>0.18</v>
      </c>
      <c r="J199" s="4">
        <v>0.4</v>
      </c>
    </row>
    <row r="200" ht="12.75" customHeight="1">
      <c r="A200" s="4" t="s">
        <v>372</v>
      </c>
      <c r="B200" s="4" t="s">
        <v>355</v>
      </c>
      <c r="C200" s="4">
        <v>2000.0</v>
      </c>
      <c r="D200" s="4" t="s">
        <v>1030</v>
      </c>
      <c r="E200" s="4" t="s">
        <v>994</v>
      </c>
      <c r="F200" s="4">
        <v>82698.26</v>
      </c>
      <c r="G200" s="4">
        <v>2.26</v>
      </c>
      <c r="H200" s="4">
        <v>0.04</v>
      </c>
      <c r="I200" s="4">
        <v>15.78</v>
      </c>
      <c r="J200" s="4">
        <v>-26.32</v>
      </c>
    </row>
    <row r="201" ht="12.75" customHeight="1">
      <c r="A201" s="4" t="s">
        <v>372</v>
      </c>
      <c r="B201" s="4" t="s">
        <v>355</v>
      </c>
      <c r="C201" s="4">
        <v>2000.0</v>
      </c>
      <c r="D201" s="4" t="s">
        <v>1030</v>
      </c>
      <c r="E201" s="4" t="s">
        <v>1039</v>
      </c>
      <c r="F201" s="4">
        <v>11196.98</v>
      </c>
      <c r="G201" s="4">
        <v>0.31</v>
      </c>
      <c r="H201" s="4">
        <v>1.18</v>
      </c>
      <c r="I201" s="4">
        <v>11.39</v>
      </c>
      <c r="J201" s="4">
        <v>1.01</v>
      </c>
    </row>
    <row r="202" ht="12.75" customHeight="1">
      <c r="A202" s="4" t="s">
        <v>372</v>
      </c>
      <c r="B202" s="4" t="s">
        <v>355</v>
      </c>
      <c r="C202" s="4">
        <v>2000.0</v>
      </c>
      <c r="D202" s="4" t="s">
        <v>1030</v>
      </c>
      <c r="E202" s="4" t="s">
        <v>1040</v>
      </c>
      <c r="F202" s="4">
        <v>1475696.44</v>
      </c>
      <c r="G202" s="4">
        <v>40.24</v>
      </c>
      <c r="H202" s="4">
        <v>2.84</v>
      </c>
      <c r="I202" s="4">
        <v>5.54</v>
      </c>
      <c r="J202" s="4">
        <v>5.57</v>
      </c>
    </row>
    <row r="203" ht="12.75" customHeight="1">
      <c r="A203" s="4" t="s">
        <v>372</v>
      </c>
      <c r="B203" s="4" t="s">
        <v>355</v>
      </c>
      <c r="C203" s="4">
        <v>2000.0</v>
      </c>
      <c r="D203" s="4" t="s">
        <v>1030</v>
      </c>
      <c r="E203" s="4" t="s">
        <v>996</v>
      </c>
      <c r="F203" s="4">
        <v>156954.02</v>
      </c>
      <c r="G203" s="4">
        <v>4.28</v>
      </c>
      <c r="H203" s="4">
        <v>1.36</v>
      </c>
      <c r="I203" s="4">
        <v>-4.22</v>
      </c>
      <c r="J203" s="4">
        <v>-6.01</v>
      </c>
    </row>
    <row r="204" ht="12.75" customHeight="1">
      <c r="A204" s="4" t="s">
        <v>372</v>
      </c>
      <c r="B204" s="4" t="s">
        <v>355</v>
      </c>
      <c r="C204" s="4">
        <v>2000.0</v>
      </c>
      <c r="D204" s="4" t="s">
        <v>1030</v>
      </c>
      <c r="E204" s="4" t="s">
        <v>1041</v>
      </c>
      <c r="F204" s="4">
        <v>9642.73</v>
      </c>
      <c r="G204" s="4">
        <v>0.26</v>
      </c>
      <c r="H204" s="4">
        <v>0.3</v>
      </c>
      <c r="I204" s="4">
        <v>0.9</v>
      </c>
      <c r="J204" s="4">
        <v>-10.1</v>
      </c>
    </row>
    <row r="205" ht="12.75" customHeight="1">
      <c r="A205" s="4" t="s">
        <v>372</v>
      </c>
      <c r="B205" s="4" t="s">
        <v>355</v>
      </c>
      <c r="C205" s="4">
        <v>2000.0</v>
      </c>
      <c r="D205" s="4" t="s">
        <v>1030</v>
      </c>
      <c r="E205" s="4" t="s">
        <v>1042</v>
      </c>
      <c r="F205" s="4">
        <v>264791.85</v>
      </c>
      <c r="G205" s="4">
        <v>7.22</v>
      </c>
      <c r="H205" s="4">
        <v>2.36</v>
      </c>
      <c r="I205" s="4">
        <v>-7.7</v>
      </c>
      <c r="J205" s="4">
        <v>-25.11</v>
      </c>
    </row>
    <row r="206" ht="12.75" customHeight="1">
      <c r="A206" s="4" t="s">
        <v>372</v>
      </c>
      <c r="B206" s="4" t="s">
        <v>355</v>
      </c>
      <c r="C206" s="4">
        <v>2000.0</v>
      </c>
      <c r="D206" s="4" t="s">
        <v>1030</v>
      </c>
      <c r="E206" s="4" t="s">
        <v>1043</v>
      </c>
      <c r="F206" s="4">
        <v>87042.36</v>
      </c>
      <c r="G206" s="4">
        <v>2.37</v>
      </c>
      <c r="H206" s="4">
        <v>2.24</v>
      </c>
      <c r="I206" s="4">
        <v>-4.59</v>
      </c>
      <c r="J206" s="4">
        <v>-13.17</v>
      </c>
    </row>
    <row r="207" ht="12.75" customHeight="1">
      <c r="A207" s="4" t="s">
        <v>372</v>
      </c>
      <c r="B207" s="4" t="s">
        <v>355</v>
      </c>
      <c r="C207" s="4">
        <v>2000.0</v>
      </c>
      <c r="D207" s="4" t="s">
        <v>1030</v>
      </c>
      <c r="E207" s="4" t="s">
        <v>1044</v>
      </c>
      <c r="F207" s="4">
        <v>223217.75</v>
      </c>
      <c r="G207" s="4">
        <v>6.09</v>
      </c>
      <c r="H207" s="4">
        <v>0.39</v>
      </c>
      <c r="I207" s="4">
        <v>-1.68</v>
      </c>
      <c r="J207" s="4">
        <v>-10.11</v>
      </c>
    </row>
    <row r="208" ht="12.75" customHeight="1">
      <c r="A208" s="4" t="s">
        <v>372</v>
      </c>
      <c r="B208" s="4" t="s">
        <v>355</v>
      </c>
      <c r="C208" s="4">
        <v>2000.0</v>
      </c>
      <c r="D208" s="4" t="s">
        <v>1030</v>
      </c>
      <c r="E208" s="4" t="s">
        <v>1045</v>
      </c>
      <c r="F208" s="4">
        <v>67071.97</v>
      </c>
      <c r="G208" s="4">
        <v>1.83</v>
      </c>
      <c r="H208" s="4">
        <v>0.98</v>
      </c>
      <c r="I208" s="4">
        <v>5.85</v>
      </c>
      <c r="J208" s="4">
        <v>3.34</v>
      </c>
    </row>
    <row r="209" ht="12.75" customHeight="1">
      <c r="A209" s="4" t="s">
        <v>372</v>
      </c>
      <c r="B209" s="4" t="s">
        <v>355</v>
      </c>
      <c r="C209" s="4">
        <v>2000.0</v>
      </c>
      <c r="D209" s="4" t="s">
        <v>1030</v>
      </c>
      <c r="E209" s="4" t="s">
        <v>998</v>
      </c>
      <c r="F209" s="4">
        <v>337958.17</v>
      </c>
      <c r="G209" s="4">
        <v>9.22</v>
      </c>
      <c r="H209" s="4">
        <v>0.74</v>
      </c>
      <c r="I209" s="4">
        <v>-1.7</v>
      </c>
      <c r="J209" s="4">
        <v>-29.27</v>
      </c>
    </row>
    <row r="210" ht="12.75" customHeight="1">
      <c r="A210" s="4" t="s">
        <v>372</v>
      </c>
      <c r="B210" s="4" t="s">
        <v>355</v>
      </c>
      <c r="C210" s="4">
        <v>2000.0</v>
      </c>
      <c r="D210" s="4" t="s">
        <v>1030</v>
      </c>
      <c r="E210" s="4" t="s">
        <v>1046</v>
      </c>
      <c r="F210" s="4">
        <v>123791.89</v>
      </c>
      <c r="G210" s="4">
        <v>3.38</v>
      </c>
      <c r="H210" s="4">
        <v>1.01</v>
      </c>
      <c r="I210" s="4">
        <v>-14.82</v>
      </c>
      <c r="J210" s="4">
        <v>-14.86</v>
      </c>
    </row>
    <row r="211" ht="12.75" customHeight="1">
      <c r="A211" s="4" t="s">
        <v>372</v>
      </c>
      <c r="B211" s="4" t="s">
        <v>355</v>
      </c>
      <c r="C211" s="4">
        <v>2000.0</v>
      </c>
      <c r="D211" s="4" t="s">
        <v>1030</v>
      </c>
      <c r="E211" s="4" t="s">
        <v>1047</v>
      </c>
      <c r="F211" s="4">
        <v>120027.46</v>
      </c>
      <c r="G211" s="4">
        <v>3.27</v>
      </c>
      <c r="H211" s="4">
        <v>1.86</v>
      </c>
      <c r="I211" s="4">
        <v>3.6</v>
      </c>
      <c r="J211" s="4">
        <v>1.3</v>
      </c>
    </row>
    <row r="212" ht="12.75" customHeight="1">
      <c r="A212" s="4" t="s">
        <v>372</v>
      </c>
      <c r="B212" s="4" t="s">
        <v>355</v>
      </c>
      <c r="C212" s="4">
        <v>2001.0</v>
      </c>
      <c r="D212" s="4" t="s">
        <v>1030</v>
      </c>
      <c r="E212" s="4" t="s">
        <v>1031</v>
      </c>
      <c r="F212" s="4">
        <v>3757044.84</v>
      </c>
      <c r="G212" s="4">
        <v>100.0</v>
      </c>
      <c r="H212" s="4">
        <v>1.0</v>
      </c>
      <c r="I212" s="4">
        <v>-2.17</v>
      </c>
      <c r="J212" s="4">
        <v>6.08</v>
      </c>
    </row>
    <row r="213" ht="12.75" customHeight="1">
      <c r="A213" s="4" t="s">
        <v>372</v>
      </c>
      <c r="B213" s="4" t="s">
        <v>355</v>
      </c>
      <c r="C213" s="4">
        <v>2001.0</v>
      </c>
      <c r="D213" s="4" t="s">
        <v>1030</v>
      </c>
      <c r="E213" s="4" t="s">
        <v>1032</v>
      </c>
      <c r="F213" s="4">
        <v>1729038.34</v>
      </c>
      <c r="G213" s="4">
        <v>46.02</v>
      </c>
      <c r="H213" s="4">
        <v>2.63</v>
      </c>
      <c r="I213" s="4">
        <v>-0.05</v>
      </c>
      <c r="J213" s="4">
        <v>8.4</v>
      </c>
    </row>
    <row r="214" ht="12.75" customHeight="1">
      <c r="A214" s="4" t="s">
        <v>372</v>
      </c>
      <c r="B214" s="4" t="s">
        <v>355</v>
      </c>
      <c r="C214" s="4">
        <v>2001.0</v>
      </c>
      <c r="D214" s="4" t="s">
        <v>1030</v>
      </c>
      <c r="E214" s="4" t="s">
        <v>1033</v>
      </c>
      <c r="F214" s="4">
        <v>498850.55</v>
      </c>
      <c r="G214" s="4">
        <v>13.28</v>
      </c>
      <c r="H214" s="4">
        <v>1.56</v>
      </c>
      <c r="I214" s="4">
        <v>-7.78</v>
      </c>
      <c r="J214" s="4">
        <v>0.51</v>
      </c>
    </row>
    <row r="215" ht="12.75" customHeight="1">
      <c r="A215" s="4" t="s">
        <v>372</v>
      </c>
      <c r="B215" s="4" t="s">
        <v>355</v>
      </c>
      <c r="C215" s="4">
        <v>2001.0</v>
      </c>
      <c r="D215" s="4" t="s">
        <v>1030</v>
      </c>
      <c r="E215" s="4" t="s">
        <v>1034</v>
      </c>
      <c r="F215" s="4">
        <v>905254.52</v>
      </c>
      <c r="G215" s="4">
        <v>24.09</v>
      </c>
      <c r="H215" s="4">
        <v>0.94</v>
      </c>
      <c r="I215" s="4">
        <v>7.36</v>
      </c>
      <c r="J215" s="4">
        <v>3.56</v>
      </c>
    </row>
    <row r="216" ht="12.75" customHeight="1">
      <c r="A216" s="4" t="s">
        <v>372</v>
      </c>
      <c r="B216" s="4" t="s">
        <v>355</v>
      </c>
      <c r="C216" s="4">
        <v>2001.0</v>
      </c>
      <c r="D216" s="4" t="s">
        <v>1030</v>
      </c>
      <c r="E216" s="4" t="s">
        <v>1035</v>
      </c>
      <c r="F216" s="4">
        <v>444597.97</v>
      </c>
      <c r="G216" s="4">
        <v>11.83</v>
      </c>
      <c r="H216" s="4">
        <v>0.27</v>
      </c>
      <c r="I216" s="4">
        <v>-7.67</v>
      </c>
      <c r="J216" s="4">
        <v>16.18</v>
      </c>
    </row>
    <row r="217" ht="12.75" customHeight="1">
      <c r="A217" s="4" t="s">
        <v>372</v>
      </c>
      <c r="B217" s="4" t="s">
        <v>355</v>
      </c>
      <c r="C217" s="4">
        <v>2001.0</v>
      </c>
      <c r="D217" s="4" t="s">
        <v>1030</v>
      </c>
      <c r="E217" s="4" t="s">
        <v>1036</v>
      </c>
      <c r="F217" s="4">
        <v>4218.04</v>
      </c>
      <c r="G217" s="4">
        <v>0.11</v>
      </c>
      <c r="H217" s="4">
        <v>1.27</v>
      </c>
      <c r="I217" s="4">
        <v>-7.08</v>
      </c>
      <c r="J217" s="4">
        <v>-12.9</v>
      </c>
    </row>
    <row r="218" ht="12.75" customHeight="1">
      <c r="A218" s="4" t="s">
        <v>372</v>
      </c>
      <c r="B218" s="4" t="s">
        <v>355</v>
      </c>
      <c r="C218" s="4">
        <v>2001.0</v>
      </c>
      <c r="D218" s="4" t="s">
        <v>1030</v>
      </c>
      <c r="E218" s="4" t="s">
        <v>993</v>
      </c>
      <c r="F218" s="4">
        <v>436854.8</v>
      </c>
      <c r="G218" s="4">
        <v>11.63</v>
      </c>
      <c r="H218" s="4">
        <v>1.84</v>
      </c>
      <c r="I218" s="4">
        <v>2.09</v>
      </c>
      <c r="J218" s="4">
        <v>3.79</v>
      </c>
    </row>
    <row r="219" ht="12.75" customHeight="1">
      <c r="A219" s="4" t="s">
        <v>372</v>
      </c>
      <c r="B219" s="4" t="s">
        <v>355</v>
      </c>
      <c r="C219" s="4">
        <v>2001.0</v>
      </c>
      <c r="D219" s="4" t="s">
        <v>1030</v>
      </c>
      <c r="E219" s="4" t="s">
        <v>1037</v>
      </c>
      <c r="F219" s="4">
        <v>45672.96</v>
      </c>
      <c r="G219" s="4">
        <v>1.22</v>
      </c>
      <c r="H219" s="4">
        <v>5.69</v>
      </c>
      <c r="I219" s="4">
        <v>0.82</v>
      </c>
      <c r="J219" s="4">
        <v>11.1</v>
      </c>
    </row>
    <row r="220" ht="12.75" customHeight="1">
      <c r="A220" s="4" t="s">
        <v>372</v>
      </c>
      <c r="B220" s="4" t="s">
        <v>355</v>
      </c>
      <c r="C220" s="4">
        <v>2001.0</v>
      </c>
      <c r="D220" s="4" t="s">
        <v>1030</v>
      </c>
      <c r="E220" s="4" t="s">
        <v>1038</v>
      </c>
      <c r="F220" s="4">
        <v>2305.49</v>
      </c>
      <c r="G220" s="4">
        <v>0.06</v>
      </c>
      <c r="H220" s="4">
        <v>0.7</v>
      </c>
      <c r="I220" s="4">
        <v>-4.95</v>
      </c>
      <c r="J220" s="4">
        <v>-36.3</v>
      </c>
    </row>
    <row r="221" ht="12.75" customHeight="1">
      <c r="A221" s="4" t="s">
        <v>372</v>
      </c>
      <c r="B221" s="4" t="s">
        <v>355</v>
      </c>
      <c r="C221" s="4">
        <v>2001.0</v>
      </c>
      <c r="D221" s="4" t="s">
        <v>1030</v>
      </c>
      <c r="E221" s="4" t="s">
        <v>994</v>
      </c>
      <c r="F221" s="4">
        <v>84747.94</v>
      </c>
      <c r="G221" s="4">
        <v>2.26</v>
      </c>
      <c r="H221" s="4">
        <v>0.02</v>
      </c>
      <c r="I221" s="4">
        <v>-9.7</v>
      </c>
      <c r="J221" s="4">
        <v>-22.91</v>
      </c>
    </row>
    <row r="222" ht="12.75" customHeight="1">
      <c r="A222" s="4" t="s">
        <v>372</v>
      </c>
      <c r="B222" s="4" t="s">
        <v>355</v>
      </c>
      <c r="C222" s="4">
        <v>2001.0</v>
      </c>
      <c r="D222" s="4" t="s">
        <v>1030</v>
      </c>
      <c r="E222" s="4" t="s">
        <v>1039</v>
      </c>
      <c r="F222" s="4">
        <v>12058.3</v>
      </c>
      <c r="G222" s="4">
        <v>0.32</v>
      </c>
      <c r="H222" s="4">
        <v>0.71</v>
      </c>
      <c r="I222" s="4">
        <v>5.98</v>
      </c>
      <c r="J222" s="4">
        <v>-10.65</v>
      </c>
    </row>
    <row r="223" ht="12.75" customHeight="1">
      <c r="A223" s="4" t="s">
        <v>372</v>
      </c>
      <c r="B223" s="4" t="s">
        <v>355</v>
      </c>
      <c r="C223" s="4">
        <v>2001.0</v>
      </c>
      <c r="D223" s="4" t="s">
        <v>1030</v>
      </c>
      <c r="E223" s="4" t="s">
        <v>1040</v>
      </c>
      <c r="F223" s="4">
        <v>1261519.2</v>
      </c>
      <c r="G223" s="4">
        <v>33.58</v>
      </c>
      <c r="H223" s="4">
        <v>2.26</v>
      </c>
      <c r="I223" s="4">
        <v>2.09</v>
      </c>
      <c r="J223" s="4">
        <v>-1.41</v>
      </c>
    </row>
    <row r="224" ht="12.75" customHeight="1">
      <c r="A224" s="4" t="s">
        <v>372</v>
      </c>
      <c r="B224" s="4" t="s">
        <v>355</v>
      </c>
      <c r="C224" s="4">
        <v>2001.0</v>
      </c>
      <c r="D224" s="4" t="s">
        <v>1030</v>
      </c>
      <c r="E224" s="4" t="s">
        <v>996</v>
      </c>
      <c r="F224" s="4">
        <v>160082.99</v>
      </c>
      <c r="G224" s="4">
        <v>4.26</v>
      </c>
      <c r="H224" s="4">
        <v>1.13</v>
      </c>
      <c r="I224" s="4">
        <v>3.76</v>
      </c>
      <c r="J224" s="4">
        <v>2.36</v>
      </c>
    </row>
    <row r="225" ht="12.75" customHeight="1">
      <c r="A225" s="4" t="s">
        <v>372</v>
      </c>
      <c r="B225" s="4" t="s">
        <v>355</v>
      </c>
      <c r="C225" s="4">
        <v>2001.0</v>
      </c>
      <c r="D225" s="4" t="s">
        <v>1030</v>
      </c>
      <c r="E225" s="4" t="s">
        <v>1041</v>
      </c>
      <c r="F225" s="4">
        <v>13430.21</v>
      </c>
      <c r="G225" s="4">
        <v>0.36</v>
      </c>
      <c r="H225" s="4">
        <v>0.51</v>
      </c>
      <c r="I225" s="4">
        <v>1.33</v>
      </c>
      <c r="J225" s="4">
        <v>42.92</v>
      </c>
    </row>
    <row r="226" ht="12.75" customHeight="1">
      <c r="A226" s="4" t="s">
        <v>372</v>
      </c>
      <c r="B226" s="4" t="s">
        <v>355</v>
      </c>
      <c r="C226" s="4">
        <v>2001.0</v>
      </c>
      <c r="D226" s="4" t="s">
        <v>1030</v>
      </c>
      <c r="E226" s="4" t="s">
        <v>1042</v>
      </c>
      <c r="F226" s="4">
        <v>343598.58</v>
      </c>
      <c r="G226" s="4">
        <v>9.15</v>
      </c>
      <c r="H226" s="4">
        <v>2.09</v>
      </c>
      <c r="I226" s="4">
        <v>7.66</v>
      </c>
      <c r="J226" s="4">
        <v>9.78</v>
      </c>
    </row>
    <row r="227" ht="12.75" customHeight="1">
      <c r="A227" s="4" t="s">
        <v>372</v>
      </c>
      <c r="B227" s="4" t="s">
        <v>355</v>
      </c>
      <c r="C227" s="4">
        <v>2001.0</v>
      </c>
      <c r="D227" s="4" t="s">
        <v>1030</v>
      </c>
      <c r="E227" s="4" t="s">
        <v>1043</v>
      </c>
      <c r="F227" s="4">
        <v>91278.6</v>
      </c>
      <c r="G227" s="4">
        <v>2.43</v>
      </c>
      <c r="H227" s="4">
        <v>1.88</v>
      </c>
      <c r="I227" s="4">
        <v>2.42</v>
      </c>
      <c r="J227" s="4">
        <v>1.64</v>
      </c>
    </row>
    <row r="228" ht="12.75" customHeight="1">
      <c r="A228" s="4" t="s">
        <v>372</v>
      </c>
      <c r="B228" s="4" t="s">
        <v>355</v>
      </c>
      <c r="C228" s="4">
        <v>2001.0</v>
      </c>
      <c r="D228" s="4" t="s">
        <v>1030</v>
      </c>
      <c r="E228" s="4" t="s">
        <v>1044</v>
      </c>
      <c r="F228" s="4">
        <v>233758.54</v>
      </c>
      <c r="G228" s="4">
        <v>6.22</v>
      </c>
      <c r="H228" s="4">
        <v>0.35</v>
      </c>
      <c r="I228" s="4">
        <v>-1.0</v>
      </c>
      <c r="J228" s="4">
        <v>1.84</v>
      </c>
    </row>
    <row r="229" ht="12.75" customHeight="1">
      <c r="A229" s="4" t="s">
        <v>372</v>
      </c>
      <c r="B229" s="4" t="s">
        <v>355</v>
      </c>
      <c r="C229" s="4">
        <v>2001.0</v>
      </c>
      <c r="D229" s="4" t="s">
        <v>1030</v>
      </c>
      <c r="E229" s="4" t="s">
        <v>1045</v>
      </c>
      <c r="F229" s="4">
        <v>229159.08</v>
      </c>
      <c r="G229" s="4">
        <v>6.1</v>
      </c>
      <c r="H229" s="4">
        <v>1.56</v>
      </c>
      <c r="I229" s="4">
        <v>6.17</v>
      </c>
      <c r="J229" s="4">
        <v>45.75</v>
      </c>
    </row>
    <row r="230" ht="12.75" customHeight="1">
      <c r="A230" s="4" t="s">
        <v>372</v>
      </c>
      <c r="B230" s="4" t="s">
        <v>355</v>
      </c>
      <c r="C230" s="4">
        <v>2001.0</v>
      </c>
      <c r="D230" s="4" t="s">
        <v>1030</v>
      </c>
      <c r="E230" s="4" t="s">
        <v>998</v>
      </c>
      <c r="F230" s="4">
        <v>413828.35</v>
      </c>
      <c r="G230" s="4">
        <v>11.01</v>
      </c>
      <c r="H230" s="4">
        <v>4.42</v>
      </c>
      <c r="I230" s="4">
        <v>-9.79</v>
      </c>
      <c r="J230" s="4">
        <v>139.21</v>
      </c>
    </row>
    <row r="231" ht="12.75" customHeight="1">
      <c r="A231" s="4" t="s">
        <v>372</v>
      </c>
      <c r="B231" s="4" t="s">
        <v>355</v>
      </c>
      <c r="C231" s="4">
        <v>2001.0</v>
      </c>
      <c r="D231" s="4" t="s">
        <v>1030</v>
      </c>
      <c r="E231" s="4" t="s">
        <v>1046</v>
      </c>
      <c r="F231" s="4">
        <v>104352.61</v>
      </c>
      <c r="G231" s="4">
        <v>2.78</v>
      </c>
      <c r="H231" s="4">
        <v>0.58</v>
      </c>
      <c r="I231" s="4">
        <v>8.72</v>
      </c>
      <c r="J231" s="4">
        <v>-10.32</v>
      </c>
    </row>
    <row r="232" ht="12.75" customHeight="1">
      <c r="A232" s="4" t="s">
        <v>372</v>
      </c>
      <c r="B232" s="4" t="s">
        <v>355</v>
      </c>
      <c r="C232" s="4">
        <v>2001.0</v>
      </c>
      <c r="D232" s="4" t="s">
        <v>1030</v>
      </c>
      <c r="E232" s="4" t="s">
        <v>1047</v>
      </c>
      <c r="F232" s="4">
        <v>140893.86</v>
      </c>
      <c r="G232" s="4">
        <v>3.75</v>
      </c>
      <c r="H232" s="4">
        <v>1.67</v>
      </c>
      <c r="I232" s="4">
        <v>4.34</v>
      </c>
      <c r="J232" s="4">
        <v>7.39</v>
      </c>
    </row>
    <row r="233" ht="12.75" customHeight="1">
      <c r="A233" s="4" t="s">
        <v>372</v>
      </c>
      <c r="B233" s="4" t="s">
        <v>355</v>
      </c>
      <c r="C233" s="4">
        <v>2002.0</v>
      </c>
      <c r="D233" s="4" t="s">
        <v>1030</v>
      </c>
      <c r="E233" s="4" t="s">
        <v>1031</v>
      </c>
      <c r="F233" s="4">
        <v>4101054.64</v>
      </c>
      <c r="G233" s="4">
        <v>100.0</v>
      </c>
      <c r="H233" s="4">
        <v>1.0</v>
      </c>
      <c r="I233" s="4">
        <v>6.48</v>
      </c>
      <c r="J233" s="4">
        <v>8.9</v>
      </c>
    </row>
    <row r="234" ht="12.75" customHeight="1">
      <c r="A234" s="4" t="s">
        <v>372</v>
      </c>
      <c r="B234" s="4" t="s">
        <v>355</v>
      </c>
      <c r="C234" s="4">
        <v>2002.0</v>
      </c>
      <c r="D234" s="4" t="s">
        <v>1030</v>
      </c>
      <c r="E234" s="4" t="s">
        <v>1032</v>
      </c>
      <c r="F234" s="4">
        <v>1896704.04</v>
      </c>
      <c r="G234" s="4">
        <v>46.25</v>
      </c>
      <c r="H234" s="4">
        <v>2.45</v>
      </c>
      <c r="I234" s="4">
        <v>13.52</v>
      </c>
      <c r="J234" s="4">
        <v>12.1</v>
      </c>
    </row>
    <row r="235" ht="12.75" customHeight="1">
      <c r="A235" s="4" t="s">
        <v>372</v>
      </c>
      <c r="B235" s="4" t="s">
        <v>355</v>
      </c>
      <c r="C235" s="4">
        <v>2002.0</v>
      </c>
      <c r="D235" s="4" t="s">
        <v>1030</v>
      </c>
      <c r="E235" s="4" t="s">
        <v>1033</v>
      </c>
      <c r="F235" s="4">
        <v>706547.79</v>
      </c>
      <c r="G235" s="4">
        <v>17.23</v>
      </c>
      <c r="H235" s="4">
        <v>1.75</v>
      </c>
      <c r="I235" s="4">
        <v>6.48</v>
      </c>
      <c r="J235" s="4">
        <v>15.52</v>
      </c>
    </row>
    <row r="236" ht="12.75" customHeight="1">
      <c r="A236" s="4" t="s">
        <v>372</v>
      </c>
      <c r="B236" s="4" t="s">
        <v>355</v>
      </c>
      <c r="C236" s="4">
        <v>2002.0</v>
      </c>
      <c r="D236" s="4" t="s">
        <v>1030</v>
      </c>
      <c r="E236" s="4" t="s">
        <v>1034</v>
      </c>
      <c r="F236" s="4">
        <v>1028673.52</v>
      </c>
      <c r="G236" s="4">
        <v>25.08</v>
      </c>
      <c r="H236" s="4">
        <v>0.92</v>
      </c>
      <c r="I236" s="4">
        <v>1.88</v>
      </c>
      <c r="J236" s="4">
        <v>2.96</v>
      </c>
    </row>
    <row r="237" ht="12.75" customHeight="1">
      <c r="A237" s="4" t="s">
        <v>372</v>
      </c>
      <c r="B237" s="4" t="s">
        <v>355</v>
      </c>
      <c r="C237" s="4">
        <v>2002.0</v>
      </c>
      <c r="D237" s="4" t="s">
        <v>1030</v>
      </c>
      <c r="E237" s="4" t="s">
        <v>1035</v>
      </c>
      <c r="F237" s="4">
        <v>348991.18</v>
      </c>
      <c r="G237" s="4">
        <v>8.51</v>
      </c>
      <c r="H237" s="4">
        <v>0.22</v>
      </c>
      <c r="I237" s="4">
        <v>7.52</v>
      </c>
      <c r="J237" s="4">
        <v>0.28</v>
      </c>
    </row>
    <row r="238" ht="12.75" customHeight="1">
      <c r="A238" s="4" t="s">
        <v>372</v>
      </c>
      <c r="B238" s="4" t="s">
        <v>355</v>
      </c>
      <c r="C238" s="4">
        <v>2002.0</v>
      </c>
      <c r="D238" s="4" t="s">
        <v>1030</v>
      </c>
      <c r="E238" s="4" t="s">
        <v>1036</v>
      </c>
      <c r="F238" s="4">
        <v>3204.81</v>
      </c>
      <c r="G238" s="4">
        <v>0.08</v>
      </c>
      <c r="H238" s="4">
        <v>1.43</v>
      </c>
      <c r="I238" s="4">
        <v>12.87</v>
      </c>
      <c r="J238" s="4">
        <v>22.63</v>
      </c>
    </row>
    <row r="239" ht="12.75" customHeight="1">
      <c r="A239" s="4" t="s">
        <v>372</v>
      </c>
      <c r="B239" s="4" t="s">
        <v>355</v>
      </c>
      <c r="C239" s="4">
        <v>2002.0</v>
      </c>
      <c r="D239" s="4" t="s">
        <v>1030</v>
      </c>
      <c r="E239" s="4" t="s">
        <v>993</v>
      </c>
      <c r="F239" s="4">
        <v>662802.0</v>
      </c>
      <c r="G239" s="4">
        <v>16.16</v>
      </c>
      <c r="H239" s="4">
        <v>1.6</v>
      </c>
      <c r="I239" s="4">
        <v>5.55</v>
      </c>
      <c r="J239" s="4">
        <v>0.64</v>
      </c>
    </row>
    <row r="240" ht="12.75" customHeight="1">
      <c r="A240" s="4" t="s">
        <v>372</v>
      </c>
      <c r="B240" s="4" t="s">
        <v>355</v>
      </c>
      <c r="C240" s="4">
        <v>2002.0</v>
      </c>
      <c r="D240" s="4" t="s">
        <v>1030</v>
      </c>
      <c r="E240" s="4" t="s">
        <v>1037</v>
      </c>
      <c r="F240" s="4">
        <v>38659.4</v>
      </c>
      <c r="G240" s="4">
        <v>0.94</v>
      </c>
      <c r="H240" s="4">
        <v>4.41</v>
      </c>
      <c r="I240" s="4">
        <v>-1.31</v>
      </c>
      <c r="J240" s="4">
        <v>-11.08</v>
      </c>
    </row>
    <row r="241" ht="12.75" customHeight="1">
      <c r="A241" s="4" t="s">
        <v>372</v>
      </c>
      <c r="B241" s="4" t="s">
        <v>355</v>
      </c>
      <c r="C241" s="4">
        <v>2002.0</v>
      </c>
      <c r="D241" s="4" t="s">
        <v>1030</v>
      </c>
      <c r="E241" s="4" t="s">
        <v>1038</v>
      </c>
      <c r="F241" s="4">
        <v>2005.01</v>
      </c>
      <c r="G241" s="4">
        <v>0.05</v>
      </c>
      <c r="H241" s="4">
        <v>0.59</v>
      </c>
      <c r="I241" s="4">
        <v>-2.19</v>
      </c>
      <c r="J241" s="4">
        <v>-8.35</v>
      </c>
    </row>
    <row r="242" ht="12.75" customHeight="1">
      <c r="A242" s="4" t="s">
        <v>372</v>
      </c>
      <c r="B242" s="4" t="s">
        <v>355</v>
      </c>
      <c r="C242" s="4">
        <v>2002.0</v>
      </c>
      <c r="D242" s="4" t="s">
        <v>1030</v>
      </c>
      <c r="E242" s="4" t="s">
        <v>994</v>
      </c>
      <c r="F242" s="4">
        <v>54173.7</v>
      </c>
      <c r="G242" s="4">
        <v>1.32</v>
      </c>
      <c r="H242" s="4">
        <v>0.03</v>
      </c>
      <c r="I242" s="4">
        <v>6.58</v>
      </c>
      <c r="J242" s="4">
        <v>30.2</v>
      </c>
    </row>
    <row r="243" ht="12.75" customHeight="1">
      <c r="A243" s="4" t="s">
        <v>372</v>
      </c>
      <c r="B243" s="4" t="s">
        <v>355</v>
      </c>
      <c r="C243" s="4">
        <v>2002.0</v>
      </c>
      <c r="D243" s="4" t="s">
        <v>1030</v>
      </c>
      <c r="E243" s="4" t="s">
        <v>1039</v>
      </c>
      <c r="F243" s="4">
        <v>10433.07</v>
      </c>
      <c r="G243" s="4">
        <v>0.25</v>
      </c>
      <c r="H243" s="4">
        <v>0.63</v>
      </c>
      <c r="I243" s="4">
        <v>-0.38</v>
      </c>
      <c r="J243" s="4">
        <v>-4.21</v>
      </c>
    </row>
    <row r="244" ht="12.75" customHeight="1">
      <c r="A244" s="4" t="s">
        <v>372</v>
      </c>
      <c r="B244" s="4" t="s">
        <v>355</v>
      </c>
      <c r="C244" s="4">
        <v>2002.0</v>
      </c>
      <c r="D244" s="4" t="s">
        <v>1030</v>
      </c>
      <c r="E244" s="4" t="s">
        <v>1040</v>
      </c>
      <c r="F244" s="4">
        <v>1494898.42</v>
      </c>
      <c r="G244" s="4">
        <v>36.45</v>
      </c>
      <c r="H244" s="4">
        <v>2.34</v>
      </c>
      <c r="I244" s="4">
        <v>13.0</v>
      </c>
      <c r="J244" s="4">
        <v>17.66</v>
      </c>
    </row>
    <row r="245" ht="12.75" customHeight="1">
      <c r="A245" s="4" t="s">
        <v>372</v>
      </c>
      <c r="B245" s="4" t="s">
        <v>355</v>
      </c>
      <c r="C245" s="4">
        <v>2002.0</v>
      </c>
      <c r="D245" s="4" t="s">
        <v>1030</v>
      </c>
      <c r="E245" s="4" t="s">
        <v>996</v>
      </c>
      <c r="F245" s="4">
        <v>155005.18</v>
      </c>
      <c r="G245" s="4">
        <v>3.78</v>
      </c>
      <c r="H245" s="4">
        <v>1.09</v>
      </c>
      <c r="I245" s="4">
        <v>3.85</v>
      </c>
      <c r="J245" s="4">
        <v>4.2</v>
      </c>
    </row>
    <row r="246" ht="12.75" customHeight="1">
      <c r="A246" s="4" t="s">
        <v>372</v>
      </c>
      <c r="B246" s="4" t="s">
        <v>355</v>
      </c>
      <c r="C246" s="4">
        <v>2002.0</v>
      </c>
      <c r="D246" s="4" t="s">
        <v>1030</v>
      </c>
      <c r="E246" s="4" t="s">
        <v>1041</v>
      </c>
      <c r="F246" s="4">
        <v>12325.71</v>
      </c>
      <c r="G246" s="4">
        <v>0.3</v>
      </c>
      <c r="H246" s="4">
        <v>0.45</v>
      </c>
      <c r="I246" s="4">
        <v>2.54</v>
      </c>
      <c r="J246" s="4">
        <v>-1.49</v>
      </c>
    </row>
    <row r="247" ht="12.75" customHeight="1">
      <c r="A247" s="4" t="s">
        <v>372</v>
      </c>
      <c r="B247" s="4" t="s">
        <v>355</v>
      </c>
      <c r="C247" s="4">
        <v>2002.0</v>
      </c>
      <c r="D247" s="4" t="s">
        <v>1030</v>
      </c>
      <c r="E247" s="4" t="s">
        <v>1042</v>
      </c>
      <c r="F247" s="4">
        <v>341204.8</v>
      </c>
      <c r="G247" s="4">
        <v>8.32</v>
      </c>
      <c r="H247" s="4">
        <v>2.27</v>
      </c>
      <c r="I247" s="4">
        <v>2.07</v>
      </c>
      <c r="J247" s="4">
        <v>8.8</v>
      </c>
    </row>
    <row r="248" ht="12.75" customHeight="1">
      <c r="A248" s="4" t="s">
        <v>372</v>
      </c>
      <c r="B248" s="4" t="s">
        <v>355</v>
      </c>
      <c r="C248" s="4">
        <v>2002.0</v>
      </c>
      <c r="D248" s="4" t="s">
        <v>1030</v>
      </c>
      <c r="E248" s="4" t="s">
        <v>1043</v>
      </c>
      <c r="F248" s="4">
        <v>125436.37</v>
      </c>
      <c r="G248" s="4">
        <v>3.06</v>
      </c>
      <c r="H248" s="4">
        <v>1.85</v>
      </c>
      <c r="I248" s="4">
        <v>9.62</v>
      </c>
      <c r="J248" s="4">
        <v>11.18</v>
      </c>
    </row>
    <row r="249" ht="12.75" customHeight="1">
      <c r="A249" s="4" t="s">
        <v>372</v>
      </c>
      <c r="B249" s="4" t="s">
        <v>355</v>
      </c>
      <c r="C249" s="4">
        <v>2002.0</v>
      </c>
      <c r="D249" s="4" t="s">
        <v>1030</v>
      </c>
      <c r="E249" s="4" t="s">
        <v>1044</v>
      </c>
      <c r="F249" s="4">
        <v>296452.45</v>
      </c>
      <c r="G249" s="4">
        <v>7.23</v>
      </c>
      <c r="H249" s="4">
        <v>0.31</v>
      </c>
      <c r="I249" s="4">
        <v>2.15</v>
      </c>
      <c r="J249" s="4">
        <v>-1.99</v>
      </c>
    </row>
    <row r="250" ht="12.75" customHeight="1">
      <c r="A250" s="4" t="s">
        <v>372</v>
      </c>
      <c r="B250" s="4" t="s">
        <v>355</v>
      </c>
      <c r="C250" s="4">
        <v>2002.0</v>
      </c>
      <c r="D250" s="4" t="s">
        <v>1030</v>
      </c>
      <c r="E250" s="4" t="s">
        <v>1045</v>
      </c>
      <c r="F250" s="4">
        <v>130435.86</v>
      </c>
      <c r="G250" s="4">
        <v>3.18</v>
      </c>
      <c r="H250" s="4">
        <v>1.24</v>
      </c>
      <c r="I250" s="4">
        <v>5.68</v>
      </c>
      <c r="J250" s="4">
        <v>-3.62</v>
      </c>
    </row>
    <row r="251" ht="12.75" customHeight="1">
      <c r="A251" s="4" t="s">
        <v>372</v>
      </c>
      <c r="B251" s="4" t="s">
        <v>355</v>
      </c>
      <c r="C251" s="4">
        <v>2002.0</v>
      </c>
      <c r="D251" s="4" t="s">
        <v>1030</v>
      </c>
      <c r="E251" s="4" t="s">
        <v>998</v>
      </c>
      <c r="F251" s="4">
        <v>367120.64</v>
      </c>
      <c r="G251" s="4">
        <v>8.95</v>
      </c>
      <c r="H251" s="4">
        <v>2.99</v>
      </c>
      <c r="I251" s="4">
        <v>30.88</v>
      </c>
      <c r="J251" s="4">
        <v>10.02</v>
      </c>
    </row>
    <row r="252" ht="12.75" customHeight="1">
      <c r="A252" s="4" t="s">
        <v>372</v>
      </c>
      <c r="B252" s="4" t="s">
        <v>355</v>
      </c>
      <c r="C252" s="4">
        <v>2002.0</v>
      </c>
      <c r="D252" s="4" t="s">
        <v>1030</v>
      </c>
      <c r="E252" s="4" t="s">
        <v>1046</v>
      </c>
      <c r="F252" s="4">
        <v>141344.99</v>
      </c>
      <c r="G252" s="4">
        <v>3.45</v>
      </c>
      <c r="H252" s="4">
        <v>0.59</v>
      </c>
      <c r="I252" s="4">
        <v>9.56</v>
      </c>
      <c r="J252" s="4">
        <v>12.8</v>
      </c>
    </row>
    <row r="253" ht="12.75" customHeight="1">
      <c r="A253" s="4" t="s">
        <v>372</v>
      </c>
      <c r="B253" s="4" t="s">
        <v>355</v>
      </c>
      <c r="C253" s="4">
        <v>2002.0</v>
      </c>
      <c r="D253" s="4" t="s">
        <v>1030</v>
      </c>
      <c r="E253" s="4" t="s">
        <v>1047</v>
      </c>
      <c r="F253" s="4">
        <v>145538.46</v>
      </c>
      <c r="G253" s="4">
        <v>3.55</v>
      </c>
      <c r="H253" s="4">
        <v>1.83</v>
      </c>
      <c r="I253" s="4">
        <v>-5.0</v>
      </c>
      <c r="J253" s="4">
        <v>1.59</v>
      </c>
    </row>
    <row r="254" ht="12.75" customHeight="1">
      <c r="A254" s="4" t="s">
        <v>372</v>
      </c>
      <c r="B254" s="4" t="s">
        <v>355</v>
      </c>
      <c r="C254" s="4">
        <v>2003.0</v>
      </c>
      <c r="D254" s="4" t="s">
        <v>1030</v>
      </c>
      <c r="E254" s="4" t="s">
        <v>1031</v>
      </c>
      <c r="F254" s="4">
        <v>4979693.12</v>
      </c>
      <c r="G254" s="4">
        <v>100.0</v>
      </c>
      <c r="H254" s="4">
        <v>1.0</v>
      </c>
      <c r="I254" s="4">
        <v>12.28</v>
      </c>
      <c r="J254" s="4">
        <v>15.05</v>
      </c>
    </row>
    <row r="255" ht="12.75" customHeight="1">
      <c r="A255" s="4" t="s">
        <v>372</v>
      </c>
      <c r="B255" s="4" t="s">
        <v>355</v>
      </c>
      <c r="C255" s="4">
        <v>2003.0</v>
      </c>
      <c r="D255" s="4" t="s">
        <v>1030</v>
      </c>
      <c r="E255" s="4" t="s">
        <v>1032</v>
      </c>
      <c r="F255" s="4">
        <v>2120499.18</v>
      </c>
      <c r="G255" s="4">
        <v>42.58</v>
      </c>
      <c r="H255" s="4">
        <v>2.26</v>
      </c>
      <c r="I255" s="4">
        <v>18.38</v>
      </c>
      <c r="J255" s="4">
        <v>16.4</v>
      </c>
    </row>
    <row r="256" ht="12.75" customHeight="1">
      <c r="A256" s="4" t="s">
        <v>372</v>
      </c>
      <c r="B256" s="4" t="s">
        <v>355</v>
      </c>
      <c r="C256" s="4">
        <v>2003.0</v>
      </c>
      <c r="D256" s="4" t="s">
        <v>1030</v>
      </c>
      <c r="E256" s="4" t="s">
        <v>1033</v>
      </c>
      <c r="F256" s="4">
        <v>1004396.15</v>
      </c>
      <c r="G256" s="4">
        <v>20.17</v>
      </c>
      <c r="H256" s="4">
        <v>1.56</v>
      </c>
      <c r="I256" s="4">
        <v>11.35</v>
      </c>
      <c r="J256" s="4">
        <v>7.66</v>
      </c>
    </row>
    <row r="257" ht="12.75" customHeight="1">
      <c r="A257" s="4" t="s">
        <v>372</v>
      </c>
      <c r="B257" s="4" t="s">
        <v>355</v>
      </c>
      <c r="C257" s="4">
        <v>2003.0</v>
      </c>
      <c r="D257" s="4" t="s">
        <v>1030</v>
      </c>
      <c r="E257" s="4" t="s">
        <v>1034</v>
      </c>
      <c r="F257" s="4">
        <v>1181866.97</v>
      </c>
      <c r="G257" s="4">
        <v>23.73</v>
      </c>
      <c r="H257" s="4">
        <v>0.97</v>
      </c>
      <c r="I257" s="4">
        <v>14.09</v>
      </c>
      <c r="J257" s="4">
        <v>20.37</v>
      </c>
    </row>
    <row r="258" ht="12.75" customHeight="1">
      <c r="A258" s="4" t="s">
        <v>372</v>
      </c>
      <c r="B258" s="4" t="s">
        <v>355</v>
      </c>
      <c r="C258" s="4">
        <v>2003.0</v>
      </c>
      <c r="D258" s="4" t="s">
        <v>1030</v>
      </c>
      <c r="E258" s="4" t="s">
        <v>1035</v>
      </c>
      <c r="F258" s="4">
        <v>468637.22</v>
      </c>
      <c r="G258" s="4">
        <v>9.41</v>
      </c>
      <c r="H258" s="4">
        <v>0.21</v>
      </c>
      <c r="I258" s="4">
        <v>8.85</v>
      </c>
      <c r="J258" s="4">
        <v>8.85</v>
      </c>
    </row>
    <row r="259" ht="12.75" customHeight="1">
      <c r="A259" s="4" t="s">
        <v>372</v>
      </c>
      <c r="B259" s="4" t="s">
        <v>355</v>
      </c>
      <c r="C259" s="4">
        <v>2003.0</v>
      </c>
      <c r="D259" s="4" t="s">
        <v>1030</v>
      </c>
      <c r="E259" s="4" t="s">
        <v>1036</v>
      </c>
      <c r="F259" s="4">
        <v>5126.59</v>
      </c>
      <c r="G259" s="4">
        <v>0.1</v>
      </c>
      <c r="H259" s="4">
        <v>1.46</v>
      </c>
      <c r="I259" s="4">
        <v>20.07</v>
      </c>
      <c r="J259" s="4">
        <v>24.39</v>
      </c>
    </row>
    <row r="260" ht="12.75" customHeight="1">
      <c r="A260" s="4" t="s">
        <v>372</v>
      </c>
      <c r="B260" s="4" t="s">
        <v>355</v>
      </c>
      <c r="C260" s="4">
        <v>2003.0</v>
      </c>
      <c r="D260" s="4" t="s">
        <v>1030</v>
      </c>
      <c r="E260" s="4" t="s">
        <v>993</v>
      </c>
      <c r="F260" s="4">
        <v>922187.08</v>
      </c>
      <c r="G260" s="4">
        <v>18.52</v>
      </c>
      <c r="H260" s="4">
        <v>1.61</v>
      </c>
      <c r="I260" s="4">
        <v>10.37</v>
      </c>
      <c r="J260" s="4">
        <v>13.32</v>
      </c>
    </row>
    <row r="261" ht="12.75" customHeight="1">
      <c r="A261" s="4" t="s">
        <v>372</v>
      </c>
      <c r="B261" s="4" t="s">
        <v>355</v>
      </c>
      <c r="C261" s="4">
        <v>2003.0</v>
      </c>
      <c r="D261" s="4" t="s">
        <v>1030</v>
      </c>
      <c r="E261" s="4" t="s">
        <v>1037</v>
      </c>
      <c r="F261" s="4">
        <v>26556.4</v>
      </c>
      <c r="G261" s="4">
        <v>0.53</v>
      </c>
      <c r="H261" s="4">
        <v>1.63</v>
      </c>
      <c r="I261" s="4">
        <v>7.12</v>
      </c>
      <c r="J261" s="4">
        <v>-33.22</v>
      </c>
    </row>
    <row r="262" ht="12.75" customHeight="1">
      <c r="A262" s="4" t="s">
        <v>372</v>
      </c>
      <c r="B262" s="4" t="s">
        <v>355</v>
      </c>
      <c r="C262" s="4">
        <v>2003.0</v>
      </c>
      <c r="D262" s="4" t="s">
        <v>1030</v>
      </c>
      <c r="E262" s="4" t="s">
        <v>1038</v>
      </c>
      <c r="F262" s="4">
        <v>2745.85</v>
      </c>
      <c r="G262" s="4">
        <v>0.06</v>
      </c>
      <c r="H262" s="4">
        <v>0.55</v>
      </c>
      <c r="I262" s="4">
        <v>15.23</v>
      </c>
      <c r="J262" s="4">
        <v>14.78</v>
      </c>
    </row>
    <row r="263" ht="12.75" customHeight="1">
      <c r="A263" s="4" t="s">
        <v>372</v>
      </c>
      <c r="B263" s="4" t="s">
        <v>355</v>
      </c>
      <c r="C263" s="4">
        <v>2003.0</v>
      </c>
      <c r="D263" s="4" t="s">
        <v>1030</v>
      </c>
      <c r="E263" s="4" t="s">
        <v>994</v>
      </c>
      <c r="F263" s="4">
        <v>134289.38</v>
      </c>
      <c r="G263" s="4">
        <v>2.7</v>
      </c>
      <c r="H263" s="4">
        <v>0.09</v>
      </c>
      <c r="I263" s="4">
        <v>10.29</v>
      </c>
      <c r="J263" s="4">
        <v>78.58</v>
      </c>
    </row>
    <row r="264" ht="12.75" customHeight="1">
      <c r="A264" s="4" t="s">
        <v>372</v>
      </c>
      <c r="B264" s="4" t="s">
        <v>355</v>
      </c>
      <c r="C264" s="4">
        <v>2003.0</v>
      </c>
      <c r="D264" s="4" t="s">
        <v>1030</v>
      </c>
      <c r="E264" s="4" t="s">
        <v>1039</v>
      </c>
      <c r="F264" s="4">
        <v>7746.53</v>
      </c>
      <c r="G264" s="4">
        <v>0.16</v>
      </c>
      <c r="H264" s="4">
        <v>0.39</v>
      </c>
      <c r="I264" s="4">
        <v>-4.17</v>
      </c>
      <c r="J264" s="4">
        <v>-23.11</v>
      </c>
    </row>
    <row r="265" ht="12.75" customHeight="1">
      <c r="A265" s="4" t="s">
        <v>372</v>
      </c>
      <c r="B265" s="4" t="s">
        <v>355</v>
      </c>
      <c r="C265" s="4">
        <v>2003.0</v>
      </c>
      <c r="D265" s="4" t="s">
        <v>1030</v>
      </c>
      <c r="E265" s="4" t="s">
        <v>1040</v>
      </c>
      <c r="F265" s="4">
        <v>1640989.04</v>
      </c>
      <c r="G265" s="4">
        <v>32.95</v>
      </c>
      <c r="H265" s="4">
        <v>2.06</v>
      </c>
      <c r="I265" s="4">
        <v>17.18</v>
      </c>
      <c r="J265" s="4">
        <v>12.82</v>
      </c>
    </row>
    <row r="266" ht="12.75" customHeight="1">
      <c r="A266" s="4" t="s">
        <v>372</v>
      </c>
      <c r="B266" s="4" t="s">
        <v>355</v>
      </c>
      <c r="C266" s="4">
        <v>2003.0</v>
      </c>
      <c r="D266" s="4" t="s">
        <v>1030</v>
      </c>
      <c r="E266" s="4" t="s">
        <v>996</v>
      </c>
      <c r="F266" s="4">
        <v>185739.42</v>
      </c>
      <c r="G266" s="4">
        <v>3.73</v>
      </c>
      <c r="H266" s="4">
        <v>0.9</v>
      </c>
      <c r="I266" s="4">
        <v>13.66</v>
      </c>
      <c r="J266" s="4">
        <v>6.33</v>
      </c>
    </row>
    <row r="267" ht="12.75" customHeight="1">
      <c r="A267" s="4" t="s">
        <v>372</v>
      </c>
      <c r="B267" s="4" t="s">
        <v>355</v>
      </c>
      <c r="C267" s="4">
        <v>2003.0</v>
      </c>
      <c r="D267" s="4" t="s">
        <v>1030</v>
      </c>
      <c r="E267" s="4" t="s">
        <v>1041</v>
      </c>
      <c r="F267" s="4">
        <v>11175.13</v>
      </c>
      <c r="G267" s="4">
        <v>0.22</v>
      </c>
      <c r="H267" s="4">
        <v>0.3</v>
      </c>
      <c r="I267" s="4">
        <v>3.91</v>
      </c>
      <c r="J267" s="4">
        <v>-13.24</v>
      </c>
    </row>
    <row r="268" ht="12.75" customHeight="1">
      <c r="A268" s="4" t="s">
        <v>372</v>
      </c>
      <c r="B268" s="4" t="s">
        <v>355</v>
      </c>
      <c r="C268" s="4">
        <v>2003.0</v>
      </c>
      <c r="D268" s="4" t="s">
        <v>1030</v>
      </c>
      <c r="E268" s="4" t="s">
        <v>1042</v>
      </c>
      <c r="F268" s="4">
        <v>361351.41</v>
      </c>
      <c r="G268" s="4">
        <v>7.26</v>
      </c>
      <c r="H268" s="4">
        <v>2.36</v>
      </c>
      <c r="I268" s="4">
        <v>5.84</v>
      </c>
      <c r="J268" s="4">
        <v>10.53</v>
      </c>
    </row>
    <row r="269" ht="12.75" customHeight="1">
      <c r="A269" s="4" t="s">
        <v>372</v>
      </c>
      <c r="B269" s="4" t="s">
        <v>355</v>
      </c>
      <c r="C269" s="4">
        <v>2003.0</v>
      </c>
      <c r="D269" s="4" t="s">
        <v>1030</v>
      </c>
      <c r="E269" s="4" t="s">
        <v>1043</v>
      </c>
      <c r="F269" s="4">
        <v>151340.53</v>
      </c>
      <c r="G269" s="4">
        <v>3.04</v>
      </c>
      <c r="H269" s="4">
        <v>1.73</v>
      </c>
      <c r="I269" s="4">
        <v>13.73</v>
      </c>
      <c r="J269" s="4">
        <v>12.68</v>
      </c>
    </row>
    <row r="270" ht="12.75" customHeight="1">
      <c r="A270" s="4" t="s">
        <v>372</v>
      </c>
      <c r="B270" s="4" t="s">
        <v>355</v>
      </c>
      <c r="C270" s="4">
        <v>2003.0</v>
      </c>
      <c r="D270" s="4" t="s">
        <v>1030</v>
      </c>
      <c r="E270" s="4" t="s">
        <v>1044</v>
      </c>
      <c r="F270" s="4">
        <v>433602.34</v>
      </c>
      <c r="G270" s="4">
        <v>8.71</v>
      </c>
      <c r="H270" s="4">
        <v>0.39</v>
      </c>
      <c r="I270" s="4">
        <v>11.47</v>
      </c>
      <c r="J270" s="4">
        <v>29.02</v>
      </c>
    </row>
    <row r="271" ht="12.75" customHeight="1">
      <c r="A271" s="4" t="s">
        <v>372</v>
      </c>
      <c r="B271" s="4" t="s">
        <v>355</v>
      </c>
      <c r="C271" s="4">
        <v>2003.0</v>
      </c>
      <c r="D271" s="4" t="s">
        <v>1030</v>
      </c>
      <c r="E271" s="4" t="s">
        <v>1045</v>
      </c>
      <c r="F271" s="4">
        <v>202220.82</v>
      </c>
      <c r="G271" s="4">
        <v>4.06</v>
      </c>
      <c r="H271" s="4">
        <v>1.3</v>
      </c>
      <c r="I271" s="4">
        <v>9.87</v>
      </c>
      <c r="J271" s="4">
        <v>14.98</v>
      </c>
    </row>
    <row r="272" ht="12.75" customHeight="1">
      <c r="A272" s="4" t="s">
        <v>372</v>
      </c>
      <c r="B272" s="4" t="s">
        <v>355</v>
      </c>
      <c r="C272" s="4">
        <v>2003.0</v>
      </c>
      <c r="D272" s="4" t="s">
        <v>1030</v>
      </c>
      <c r="E272" s="4" t="s">
        <v>998</v>
      </c>
      <c r="F272" s="4">
        <v>389586.34</v>
      </c>
      <c r="G272" s="4">
        <v>7.82</v>
      </c>
      <c r="H272" s="4">
        <v>3.29</v>
      </c>
      <c r="I272" s="4">
        <v>28.09</v>
      </c>
      <c r="J272" s="4">
        <v>37.67</v>
      </c>
    </row>
    <row r="273" ht="12.75" customHeight="1">
      <c r="A273" s="4" t="s">
        <v>372</v>
      </c>
      <c r="B273" s="4" t="s">
        <v>355</v>
      </c>
      <c r="C273" s="4">
        <v>2003.0</v>
      </c>
      <c r="D273" s="4" t="s">
        <v>1030</v>
      </c>
      <c r="E273" s="4" t="s">
        <v>1046</v>
      </c>
      <c r="F273" s="4">
        <v>130335.41</v>
      </c>
      <c r="G273" s="4">
        <v>2.62</v>
      </c>
      <c r="H273" s="4">
        <v>0.45</v>
      </c>
      <c r="I273" s="4">
        <v>11.84</v>
      </c>
      <c r="J273" s="4">
        <v>0.15</v>
      </c>
    </row>
    <row r="274" ht="12.75" customHeight="1">
      <c r="A274" s="4" t="s">
        <v>372</v>
      </c>
      <c r="B274" s="4" t="s">
        <v>355</v>
      </c>
      <c r="C274" s="4">
        <v>2003.0</v>
      </c>
      <c r="D274" s="4" t="s">
        <v>1030</v>
      </c>
      <c r="E274" s="4" t="s">
        <v>1047</v>
      </c>
      <c r="F274" s="4">
        <v>170487.72</v>
      </c>
      <c r="G274" s="4">
        <v>3.42</v>
      </c>
      <c r="H274" s="4">
        <v>1.54</v>
      </c>
      <c r="I274" s="4">
        <v>16.06</v>
      </c>
      <c r="J274" s="4">
        <v>8.91</v>
      </c>
    </row>
    <row r="275" ht="12.75" customHeight="1">
      <c r="A275" s="4" t="s">
        <v>372</v>
      </c>
      <c r="B275" s="4" t="s">
        <v>355</v>
      </c>
      <c r="C275" s="4">
        <v>2004.0</v>
      </c>
      <c r="D275" s="4" t="s">
        <v>1030</v>
      </c>
      <c r="E275" s="4" t="s">
        <v>1031</v>
      </c>
      <c r="F275" s="4">
        <v>6109357.03</v>
      </c>
      <c r="G275" s="4">
        <v>100.0</v>
      </c>
      <c r="H275" s="4">
        <v>1.0</v>
      </c>
      <c r="I275" s="4">
        <v>16.9</v>
      </c>
      <c r="J275" s="4">
        <v>8.33</v>
      </c>
    </row>
    <row r="276" ht="12.75" customHeight="1">
      <c r="A276" s="4" t="s">
        <v>372</v>
      </c>
      <c r="B276" s="4" t="s">
        <v>355</v>
      </c>
      <c r="C276" s="4">
        <v>2004.0</v>
      </c>
      <c r="D276" s="4" t="s">
        <v>1030</v>
      </c>
      <c r="E276" s="4" t="s">
        <v>1032</v>
      </c>
      <c r="F276" s="4">
        <v>2391491.7</v>
      </c>
      <c r="G276" s="4">
        <v>39.14</v>
      </c>
      <c r="H276" s="4">
        <v>2.09</v>
      </c>
      <c r="I276" s="4">
        <v>16.65</v>
      </c>
      <c r="J276" s="4">
        <v>3.95</v>
      </c>
    </row>
    <row r="277" ht="12.75" customHeight="1">
      <c r="A277" s="4" t="s">
        <v>372</v>
      </c>
      <c r="B277" s="4" t="s">
        <v>355</v>
      </c>
      <c r="C277" s="4">
        <v>2004.0</v>
      </c>
      <c r="D277" s="4" t="s">
        <v>1030</v>
      </c>
      <c r="E277" s="4" t="s">
        <v>1033</v>
      </c>
      <c r="F277" s="4">
        <v>877557.16</v>
      </c>
      <c r="G277" s="4">
        <v>14.36</v>
      </c>
      <c r="H277" s="4">
        <v>1.28</v>
      </c>
      <c r="I277" s="4">
        <v>23.5</v>
      </c>
      <c r="J277" s="4">
        <v>3.61</v>
      </c>
    </row>
    <row r="278" ht="12.75" customHeight="1">
      <c r="A278" s="4" t="s">
        <v>372</v>
      </c>
      <c r="B278" s="4" t="s">
        <v>355</v>
      </c>
      <c r="C278" s="4">
        <v>2004.0</v>
      </c>
      <c r="D278" s="4" t="s">
        <v>1030</v>
      </c>
      <c r="E278" s="4" t="s">
        <v>1034</v>
      </c>
      <c r="F278" s="4">
        <v>1616931.46</v>
      </c>
      <c r="G278" s="4">
        <v>26.47</v>
      </c>
      <c r="H278" s="4">
        <v>1.06</v>
      </c>
      <c r="I278" s="4">
        <v>17.96</v>
      </c>
      <c r="J278" s="4">
        <v>14.21</v>
      </c>
    </row>
    <row r="279" ht="12.75" customHeight="1">
      <c r="A279" s="4" t="s">
        <v>372</v>
      </c>
      <c r="B279" s="4" t="s">
        <v>355</v>
      </c>
      <c r="C279" s="4">
        <v>2004.0</v>
      </c>
      <c r="D279" s="4" t="s">
        <v>1030</v>
      </c>
      <c r="E279" s="4" t="s">
        <v>1035</v>
      </c>
      <c r="F279" s="4">
        <v>575599.67</v>
      </c>
      <c r="G279" s="4">
        <v>9.42</v>
      </c>
      <c r="H279" s="4">
        <v>0.23</v>
      </c>
      <c r="I279" s="4">
        <v>15.0</v>
      </c>
      <c r="J279" s="4">
        <v>11.33</v>
      </c>
    </row>
    <row r="280" ht="12.75" customHeight="1">
      <c r="A280" s="4" t="s">
        <v>372</v>
      </c>
      <c r="B280" s="4" t="s">
        <v>355</v>
      </c>
      <c r="C280" s="4">
        <v>2004.0</v>
      </c>
      <c r="D280" s="4" t="s">
        <v>1030</v>
      </c>
      <c r="E280" s="4" t="s">
        <v>1036</v>
      </c>
      <c r="F280" s="4">
        <v>3100.94</v>
      </c>
      <c r="G280" s="4">
        <v>0.05</v>
      </c>
      <c r="H280" s="4">
        <v>1.07</v>
      </c>
      <c r="I280" s="4">
        <v>-10.84</v>
      </c>
      <c r="J280" s="4">
        <v>-29.39</v>
      </c>
    </row>
    <row r="281" ht="12.75" customHeight="1">
      <c r="A281" s="4" t="s">
        <v>372</v>
      </c>
      <c r="B281" s="4" t="s">
        <v>355</v>
      </c>
      <c r="C281" s="4">
        <v>2004.0</v>
      </c>
      <c r="D281" s="4" t="s">
        <v>1030</v>
      </c>
      <c r="E281" s="4" t="s">
        <v>993</v>
      </c>
      <c r="F281" s="4">
        <v>874790.86</v>
      </c>
      <c r="G281" s="4">
        <v>14.32</v>
      </c>
      <c r="H281" s="4">
        <v>2.02</v>
      </c>
      <c r="I281" s="4">
        <v>14.52</v>
      </c>
      <c r="J281" s="4">
        <v>18.83</v>
      </c>
    </row>
    <row r="282" ht="12.75" customHeight="1">
      <c r="A282" s="4" t="s">
        <v>372</v>
      </c>
      <c r="B282" s="4" t="s">
        <v>355</v>
      </c>
      <c r="C282" s="4">
        <v>2004.0</v>
      </c>
      <c r="D282" s="4" t="s">
        <v>1030</v>
      </c>
      <c r="E282" s="4" t="s">
        <v>1037</v>
      </c>
      <c r="F282" s="4">
        <v>30586.36</v>
      </c>
      <c r="G282" s="4">
        <v>0.5</v>
      </c>
      <c r="H282" s="4">
        <v>0.89</v>
      </c>
      <c r="I282" s="4">
        <v>64.74</v>
      </c>
      <c r="J282" s="4">
        <v>12.43</v>
      </c>
    </row>
    <row r="283" ht="12.75" customHeight="1">
      <c r="A283" s="4" t="s">
        <v>372</v>
      </c>
      <c r="B283" s="4" t="s">
        <v>355</v>
      </c>
      <c r="C283" s="4">
        <v>2004.0</v>
      </c>
      <c r="D283" s="4" t="s">
        <v>1030</v>
      </c>
      <c r="E283" s="4" t="s">
        <v>1038</v>
      </c>
      <c r="F283" s="4">
        <v>3989.02</v>
      </c>
      <c r="G283" s="4">
        <v>0.07</v>
      </c>
      <c r="H283" s="4">
        <v>0.43</v>
      </c>
      <c r="I283" s="4">
        <v>17.43</v>
      </c>
      <c r="J283" s="4">
        <v>-4.39</v>
      </c>
    </row>
    <row r="284" ht="12.75" customHeight="1">
      <c r="A284" s="4" t="s">
        <v>372</v>
      </c>
      <c r="B284" s="4" t="s">
        <v>355</v>
      </c>
      <c r="C284" s="4">
        <v>2004.0</v>
      </c>
      <c r="D284" s="4" t="s">
        <v>1030</v>
      </c>
      <c r="E284" s="4" t="s">
        <v>994</v>
      </c>
      <c r="F284" s="4">
        <v>313695.61</v>
      </c>
      <c r="G284" s="4">
        <v>5.13</v>
      </c>
      <c r="H284" s="4">
        <v>0.16</v>
      </c>
      <c r="I284" s="4">
        <v>19.59</v>
      </c>
      <c r="J284" s="4">
        <v>52.5</v>
      </c>
    </row>
    <row r="285" ht="12.75" customHeight="1">
      <c r="A285" s="4" t="s">
        <v>372</v>
      </c>
      <c r="B285" s="4" t="s">
        <v>355</v>
      </c>
      <c r="C285" s="4">
        <v>2004.0</v>
      </c>
      <c r="D285" s="4" t="s">
        <v>1030</v>
      </c>
      <c r="E285" s="4" t="s">
        <v>1039</v>
      </c>
      <c r="F285" s="4">
        <v>6508.64</v>
      </c>
      <c r="G285" s="4">
        <v>0.11</v>
      </c>
      <c r="H285" s="4">
        <v>0.4</v>
      </c>
      <c r="I285" s="4">
        <v>17.37</v>
      </c>
      <c r="J285" s="4">
        <v>10.44</v>
      </c>
    </row>
    <row r="286" ht="12.75" customHeight="1">
      <c r="A286" s="4" t="s">
        <v>372</v>
      </c>
      <c r="B286" s="4" t="s">
        <v>355</v>
      </c>
      <c r="C286" s="4">
        <v>2004.0</v>
      </c>
      <c r="D286" s="4" t="s">
        <v>1030</v>
      </c>
      <c r="E286" s="4" t="s">
        <v>1040</v>
      </c>
      <c r="F286" s="4">
        <v>2031518.94</v>
      </c>
      <c r="G286" s="4">
        <v>33.25</v>
      </c>
      <c r="H286" s="4">
        <v>2.02</v>
      </c>
      <c r="I286" s="4">
        <v>15.75</v>
      </c>
      <c r="J286" s="4">
        <v>6.04</v>
      </c>
    </row>
    <row r="287" ht="12.75" customHeight="1">
      <c r="A287" s="4" t="s">
        <v>372</v>
      </c>
      <c r="B287" s="4" t="s">
        <v>355</v>
      </c>
      <c r="C287" s="4">
        <v>2004.0</v>
      </c>
      <c r="D287" s="4" t="s">
        <v>1030</v>
      </c>
      <c r="E287" s="4" t="s">
        <v>996</v>
      </c>
      <c r="F287" s="4">
        <v>312953.22</v>
      </c>
      <c r="G287" s="4">
        <v>5.12</v>
      </c>
      <c r="H287" s="4">
        <v>1.04</v>
      </c>
      <c r="I287" s="4">
        <v>26.04</v>
      </c>
      <c r="J287" s="4">
        <v>25.39</v>
      </c>
    </row>
    <row r="288" ht="12.75" customHeight="1">
      <c r="A288" s="4" t="s">
        <v>372</v>
      </c>
      <c r="B288" s="4" t="s">
        <v>355</v>
      </c>
      <c r="C288" s="4">
        <v>2004.0</v>
      </c>
      <c r="D288" s="4" t="s">
        <v>1030</v>
      </c>
      <c r="E288" s="4" t="s">
        <v>1041</v>
      </c>
      <c r="F288" s="4">
        <v>11747.78</v>
      </c>
      <c r="G288" s="4">
        <v>0.19</v>
      </c>
      <c r="H288" s="4">
        <v>0.17</v>
      </c>
      <c r="I288" s="4">
        <v>29.98</v>
      </c>
      <c r="J288" s="4">
        <v>-8.54</v>
      </c>
    </row>
    <row r="289" ht="12.75" customHeight="1">
      <c r="A289" s="4" t="s">
        <v>372</v>
      </c>
      <c r="B289" s="4" t="s">
        <v>355</v>
      </c>
      <c r="C289" s="4">
        <v>2004.0</v>
      </c>
      <c r="D289" s="4" t="s">
        <v>1030</v>
      </c>
      <c r="E289" s="4" t="s">
        <v>1042</v>
      </c>
      <c r="F289" s="4">
        <v>488054.47</v>
      </c>
      <c r="G289" s="4">
        <v>7.99</v>
      </c>
      <c r="H289" s="4">
        <v>2.74</v>
      </c>
      <c r="I289" s="4">
        <v>7.84</v>
      </c>
      <c r="J289" s="4">
        <v>7.8</v>
      </c>
    </row>
    <row r="290" ht="12.75" customHeight="1">
      <c r="A290" s="4" t="s">
        <v>372</v>
      </c>
      <c r="B290" s="4" t="s">
        <v>355</v>
      </c>
      <c r="C290" s="4">
        <v>2004.0</v>
      </c>
      <c r="D290" s="4" t="s">
        <v>1030</v>
      </c>
      <c r="E290" s="4" t="s">
        <v>1043</v>
      </c>
      <c r="F290" s="4">
        <v>182202.52</v>
      </c>
      <c r="G290" s="4">
        <v>2.98</v>
      </c>
      <c r="H290" s="4">
        <v>1.85</v>
      </c>
      <c r="I290" s="4">
        <v>15.71</v>
      </c>
      <c r="J290" s="4">
        <v>10.97</v>
      </c>
    </row>
    <row r="291" ht="12.75" customHeight="1">
      <c r="A291" s="4" t="s">
        <v>372</v>
      </c>
      <c r="B291" s="4" t="s">
        <v>355</v>
      </c>
      <c r="C291" s="4">
        <v>2004.0</v>
      </c>
      <c r="D291" s="4" t="s">
        <v>1030</v>
      </c>
      <c r="E291" s="4" t="s">
        <v>1044</v>
      </c>
      <c r="F291" s="4">
        <v>609790.63</v>
      </c>
      <c r="G291" s="4">
        <v>9.98</v>
      </c>
      <c r="H291" s="4">
        <v>0.38</v>
      </c>
      <c r="I291" s="4">
        <v>18.88</v>
      </c>
      <c r="J291" s="4">
        <v>8.16</v>
      </c>
    </row>
    <row r="292" ht="12.75" customHeight="1">
      <c r="A292" s="4" t="s">
        <v>372</v>
      </c>
      <c r="B292" s="4" t="s">
        <v>355</v>
      </c>
      <c r="C292" s="4">
        <v>2004.0</v>
      </c>
      <c r="D292" s="4" t="s">
        <v>1030</v>
      </c>
      <c r="E292" s="4" t="s">
        <v>1045</v>
      </c>
      <c r="F292" s="4">
        <v>124496.51</v>
      </c>
      <c r="G292" s="4">
        <v>2.04</v>
      </c>
      <c r="H292" s="4">
        <v>1.07</v>
      </c>
      <c r="I292" s="4">
        <v>3.46</v>
      </c>
      <c r="J292" s="4">
        <v>-13.12</v>
      </c>
    </row>
    <row r="293" ht="12.75" customHeight="1">
      <c r="A293" s="4" t="s">
        <v>372</v>
      </c>
      <c r="B293" s="4" t="s">
        <v>355</v>
      </c>
      <c r="C293" s="4">
        <v>2004.0</v>
      </c>
      <c r="D293" s="4" t="s">
        <v>1030</v>
      </c>
      <c r="E293" s="4" t="s">
        <v>998</v>
      </c>
      <c r="F293" s="4">
        <v>131255.76</v>
      </c>
      <c r="G293" s="4">
        <v>2.15</v>
      </c>
      <c r="H293" s="4">
        <v>2.02</v>
      </c>
      <c r="I293" s="4">
        <v>16.75</v>
      </c>
      <c r="J293" s="4">
        <v>-15.22</v>
      </c>
    </row>
    <row r="294" ht="12.75" customHeight="1">
      <c r="A294" s="4" t="s">
        <v>372</v>
      </c>
      <c r="B294" s="4" t="s">
        <v>355</v>
      </c>
      <c r="C294" s="4">
        <v>2004.0</v>
      </c>
      <c r="D294" s="4" t="s">
        <v>1030</v>
      </c>
      <c r="E294" s="4" t="s">
        <v>1046</v>
      </c>
      <c r="F294" s="4">
        <v>155654.3</v>
      </c>
      <c r="G294" s="4">
        <v>2.55</v>
      </c>
      <c r="H294" s="4">
        <v>0.48</v>
      </c>
      <c r="I294" s="4">
        <v>1.1</v>
      </c>
      <c r="J294" s="4">
        <v>-3.74</v>
      </c>
    </row>
    <row r="295" ht="12.75" customHeight="1">
      <c r="A295" s="4" t="s">
        <v>372</v>
      </c>
      <c r="B295" s="4" t="s">
        <v>355</v>
      </c>
      <c r="C295" s="4">
        <v>2004.0</v>
      </c>
      <c r="D295" s="4" t="s">
        <v>1030</v>
      </c>
      <c r="E295" s="4" t="s">
        <v>1047</v>
      </c>
      <c r="F295" s="4">
        <v>181717.76</v>
      </c>
      <c r="G295" s="4">
        <v>2.97</v>
      </c>
      <c r="H295" s="4">
        <v>1.55</v>
      </c>
      <c r="I295" s="4">
        <v>13.35</v>
      </c>
      <c r="J295" s="4">
        <v>5.48</v>
      </c>
    </row>
    <row r="296" ht="12.75" customHeight="1">
      <c r="A296" s="4" t="s">
        <v>372</v>
      </c>
      <c r="B296" s="4" t="s">
        <v>355</v>
      </c>
      <c r="C296" s="4">
        <v>2005.0</v>
      </c>
      <c r="D296" s="4" t="s">
        <v>1030</v>
      </c>
      <c r="E296" s="4" t="s">
        <v>1031</v>
      </c>
      <c r="F296" s="4">
        <v>7918597.18</v>
      </c>
      <c r="G296" s="4">
        <v>100.0</v>
      </c>
      <c r="H296" s="4">
        <v>1.0</v>
      </c>
      <c r="I296" s="4">
        <v>19.29</v>
      </c>
      <c r="J296" s="4">
        <v>18.22</v>
      </c>
    </row>
    <row r="297" ht="12.75" customHeight="1">
      <c r="A297" s="4" t="s">
        <v>372</v>
      </c>
      <c r="B297" s="4" t="s">
        <v>355</v>
      </c>
      <c r="C297" s="4">
        <v>2005.0</v>
      </c>
      <c r="D297" s="4" t="s">
        <v>1030</v>
      </c>
      <c r="E297" s="4" t="s">
        <v>1032</v>
      </c>
      <c r="F297" s="4">
        <v>2868750.7</v>
      </c>
      <c r="G297" s="4">
        <v>36.23</v>
      </c>
      <c r="H297" s="4">
        <v>2.15</v>
      </c>
      <c r="I297" s="4">
        <v>19.21</v>
      </c>
      <c r="J297" s="4">
        <v>19.97</v>
      </c>
    </row>
    <row r="298" ht="12.75" customHeight="1">
      <c r="A298" s="4" t="s">
        <v>372</v>
      </c>
      <c r="B298" s="4" t="s">
        <v>355</v>
      </c>
      <c r="C298" s="4">
        <v>2005.0</v>
      </c>
      <c r="D298" s="4" t="s">
        <v>1030</v>
      </c>
      <c r="E298" s="4" t="s">
        <v>1033</v>
      </c>
      <c r="F298" s="4">
        <v>967840.55</v>
      </c>
      <c r="G298" s="4">
        <v>12.22</v>
      </c>
      <c r="H298" s="4">
        <v>1.12</v>
      </c>
      <c r="I298" s="4">
        <v>20.13</v>
      </c>
      <c r="J298" s="4">
        <v>11.51</v>
      </c>
    </row>
    <row r="299" ht="12.75" customHeight="1">
      <c r="A299" s="4" t="s">
        <v>372</v>
      </c>
      <c r="B299" s="4" t="s">
        <v>355</v>
      </c>
      <c r="C299" s="4">
        <v>2005.0</v>
      </c>
      <c r="D299" s="4" t="s">
        <v>1030</v>
      </c>
      <c r="E299" s="4" t="s">
        <v>1034</v>
      </c>
      <c r="F299" s="4">
        <v>1999684.85</v>
      </c>
      <c r="G299" s="4">
        <v>25.25</v>
      </c>
      <c r="H299" s="4">
        <v>1.0</v>
      </c>
      <c r="I299" s="4">
        <v>20.43</v>
      </c>
      <c r="J299" s="4">
        <v>16.03</v>
      </c>
    </row>
    <row r="300" ht="12.75" customHeight="1">
      <c r="A300" s="4" t="s">
        <v>372</v>
      </c>
      <c r="B300" s="4" t="s">
        <v>355</v>
      </c>
      <c r="C300" s="4">
        <v>2005.0</v>
      </c>
      <c r="D300" s="4" t="s">
        <v>1030</v>
      </c>
      <c r="E300" s="4" t="s">
        <v>1035</v>
      </c>
      <c r="F300" s="4">
        <v>811019.3</v>
      </c>
      <c r="G300" s="4">
        <v>10.24</v>
      </c>
      <c r="H300" s="4">
        <v>0.27</v>
      </c>
      <c r="I300" s="4">
        <v>17.85</v>
      </c>
      <c r="J300" s="4">
        <v>26.76</v>
      </c>
    </row>
    <row r="301" ht="12.75" customHeight="1">
      <c r="A301" s="4" t="s">
        <v>372</v>
      </c>
      <c r="B301" s="4" t="s">
        <v>355</v>
      </c>
      <c r="C301" s="4">
        <v>2005.0</v>
      </c>
      <c r="D301" s="4" t="s">
        <v>1030</v>
      </c>
      <c r="E301" s="4" t="s">
        <v>1036</v>
      </c>
      <c r="F301" s="4">
        <v>5588.57</v>
      </c>
      <c r="G301" s="4">
        <v>0.07</v>
      </c>
      <c r="H301" s="4">
        <v>1.25</v>
      </c>
      <c r="I301" s="4">
        <v>1.13</v>
      </c>
      <c r="J301" s="4">
        <v>8.42</v>
      </c>
    </row>
    <row r="302" ht="12.75" customHeight="1">
      <c r="A302" s="4" t="s">
        <v>372</v>
      </c>
      <c r="B302" s="4" t="s">
        <v>355</v>
      </c>
      <c r="C302" s="4">
        <v>2005.0</v>
      </c>
      <c r="D302" s="4" t="s">
        <v>1030</v>
      </c>
      <c r="E302" s="4" t="s">
        <v>993</v>
      </c>
      <c r="F302" s="4">
        <v>883949.67</v>
      </c>
      <c r="G302" s="4">
        <v>11.16</v>
      </c>
      <c r="H302" s="4">
        <v>1.93</v>
      </c>
      <c r="I302" s="4">
        <v>20.33</v>
      </c>
      <c r="J302" s="4">
        <v>16.58</v>
      </c>
    </row>
    <row r="303" ht="12.75" customHeight="1">
      <c r="A303" s="4" t="s">
        <v>372</v>
      </c>
      <c r="B303" s="4" t="s">
        <v>355</v>
      </c>
      <c r="C303" s="4">
        <v>2005.0</v>
      </c>
      <c r="D303" s="4" t="s">
        <v>1030</v>
      </c>
      <c r="E303" s="4" t="s">
        <v>1037</v>
      </c>
      <c r="F303" s="4">
        <v>40324.46</v>
      </c>
      <c r="G303" s="4">
        <v>0.51</v>
      </c>
      <c r="H303" s="4">
        <v>0.83</v>
      </c>
      <c r="I303" s="4">
        <v>14.66</v>
      </c>
      <c r="J303" s="4">
        <v>9.78</v>
      </c>
    </row>
    <row r="304" ht="12.75" customHeight="1">
      <c r="A304" s="4" t="s">
        <v>372</v>
      </c>
      <c r="B304" s="4" t="s">
        <v>355</v>
      </c>
      <c r="C304" s="4">
        <v>2005.0</v>
      </c>
      <c r="D304" s="4" t="s">
        <v>1030</v>
      </c>
      <c r="E304" s="4" t="s">
        <v>1038</v>
      </c>
      <c r="F304" s="4">
        <v>7989.19</v>
      </c>
      <c r="G304" s="4">
        <v>0.1</v>
      </c>
      <c r="H304" s="4">
        <v>0.82</v>
      </c>
      <c r="I304" s="4">
        <v>31.41</v>
      </c>
      <c r="J304" s="4">
        <v>79.88</v>
      </c>
    </row>
    <row r="305" ht="12.75" customHeight="1">
      <c r="A305" s="4" t="s">
        <v>372</v>
      </c>
      <c r="B305" s="4" t="s">
        <v>355</v>
      </c>
      <c r="C305" s="4">
        <v>2005.0</v>
      </c>
      <c r="D305" s="4" t="s">
        <v>1030</v>
      </c>
      <c r="E305" s="4" t="s">
        <v>994</v>
      </c>
      <c r="F305" s="4">
        <v>356326.09</v>
      </c>
      <c r="G305" s="4">
        <v>4.5</v>
      </c>
      <c r="H305" s="4">
        <v>0.14</v>
      </c>
      <c r="I305" s="4">
        <v>21.92</v>
      </c>
      <c r="J305" s="4">
        <v>10.1</v>
      </c>
    </row>
    <row r="306" ht="12.75" customHeight="1">
      <c r="A306" s="4" t="s">
        <v>372</v>
      </c>
      <c r="B306" s="4" t="s">
        <v>355</v>
      </c>
      <c r="C306" s="4">
        <v>2005.0</v>
      </c>
      <c r="D306" s="4" t="s">
        <v>1030</v>
      </c>
      <c r="E306" s="4" t="s">
        <v>1039</v>
      </c>
      <c r="F306" s="4">
        <v>7049.32</v>
      </c>
      <c r="G306" s="4">
        <v>0.09</v>
      </c>
      <c r="H306" s="4">
        <v>0.45</v>
      </c>
      <c r="I306" s="4">
        <v>10.46</v>
      </c>
      <c r="J306" s="4">
        <v>16.53</v>
      </c>
    </row>
    <row r="307" ht="12.75" customHeight="1">
      <c r="A307" s="4" t="s">
        <v>372</v>
      </c>
      <c r="B307" s="4" t="s">
        <v>355</v>
      </c>
      <c r="C307" s="4">
        <v>2005.0</v>
      </c>
      <c r="D307" s="4" t="s">
        <v>1030</v>
      </c>
      <c r="E307" s="4" t="s">
        <v>1040</v>
      </c>
      <c r="F307" s="4">
        <v>2352060.59</v>
      </c>
      <c r="G307" s="4">
        <v>29.7</v>
      </c>
      <c r="H307" s="4">
        <v>1.85</v>
      </c>
      <c r="I307" s="4">
        <v>18.99</v>
      </c>
      <c r="J307" s="4">
        <v>13.05</v>
      </c>
    </row>
    <row r="308" ht="12.75" customHeight="1">
      <c r="A308" s="4" t="s">
        <v>372</v>
      </c>
      <c r="B308" s="4" t="s">
        <v>355</v>
      </c>
      <c r="C308" s="4">
        <v>2005.0</v>
      </c>
      <c r="D308" s="4" t="s">
        <v>1030</v>
      </c>
      <c r="E308" s="4" t="s">
        <v>996</v>
      </c>
      <c r="F308" s="4">
        <v>574268.24</v>
      </c>
      <c r="G308" s="4">
        <v>7.25</v>
      </c>
      <c r="H308" s="4">
        <v>0.95</v>
      </c>
      <c r="I308" s="4">
        <v>31.78</v>
      </c>
      <c r="J308" s="4">
        <v>24.37</v>
      </c>
    </row>
    <row r="309" ht="12.75" customHeight="1">
      <c r="A309" s="4" t="s">
        <v>372</v>
      </c>
      <c r="B309" s="4" t="s">
        <v>355</v>
      </c>
      <c r="C309" s="4">
        <v>2005.0</v>
      </c>
      <c r="D309" s="4" t="s">
        <v>1030</v>
      </c>
      <c r="E309" s="4" t="s">
        <v>1041</v>
      </c>
      <c r="F309" s="4">
        <v>13753.06</v>
      </c>
      <c r="G309" s="4">
        <v>0.17</v>
      </c>
      <c r="H309" s="4">
        <v>0.32</v>
      </c>
      <c r="I309" s="4">
        <v>13.69</v>
      </c>
      <c r="J309" s="4">
        <v>53.77</v>
      </c>
    </row>
    <row r="310" ht="12.75" customHeight="1">
      <c r="A310" s="4" t="s">
        <v>372</v>
      </c>
      <c r="B310" s="4" t="s">
        <v>355</v>
      </c>
      <c r="C310" s="4">
        <v>2005.0</v>
      </c>
      <c r="D310" s="4" t="s">
        <v>1030</v>
      </c>
      <c r="E310" s="4" t="s">
        <v>1042</v>
      </c>
      <c r="F310" s="4">
        <v>641609.18</v>
      </c>
      <c r="G310" s="4">
        <v>8.1</v>
      </c>
      <c r="H310" s="4">
        <v>2.57</v>
      </c>
      <c r="I310" s="4">
        <v>24.07</v>
      </c>
      <c r="J310" s="4">
        <v>18.94</v>
      </c>
    </row>
    <row r="311" ht="12.75" customHeight="1">
      <c r="A311" s="4" t="s">
        <v>372</v>
      </c>
      <c r="B311" s="4" t="s">
        <v>355</v>
      </c>
      <c r="C311" s="4">
        <v>2005.0</v>
      </c>
      <c r="D311" s="4" t="s">
        <v>1030</v>
      </c>
      <c r="E311" s="4" t="s">
        <v>1043</v>
      </c>
      <c r="F311" s="4">
        <v>274167.28</v>
      </c>
      <c r="G311" s="4">
        <v>3.46</v>
      </c>
      <c r="H311" s="4">
        <v>1.86</v>
      </c>
      <c r="I311" s="4">
        <v>22.51</v>
      </c>
      <c r="J311" s="4">
        <v>21.7</v>
      </c>
    </row>
    <row r="312" ht="12.75" customHeight="1">
      <c r="A312" s="4" t="s">
        <v>372</v>
      </c>
      <c r="B312" s="4" t="s">
        <v>355</v>
      </c>
      <c r="C312" s="4">
        <v>2005.0</v>
      </c>
      <c r="D312" s="4" t="s">
        <v>1030</v>
      </c>
      <c r="E312" s="4" t="s">
        <v>1044</v>
      </c>
      <c r="F312" s="4">
        <v>781633.21</v>
      </c>
      <c r="G312" s="4">
        <v>9.87</v>
      </c>
      <c r="H312" s="4">
        <v>0.37</v>
      </c>
      <c r="I312" s="4">
        <v>14.84</v>
      </c>
      <c r="J312" s="4">
        <v>12.55</v>
      </c>
    </row>
    <row r="313" ht="12.75" customHeight="1">
      <c r="A313" s="4" t="s">
        <v>372</v>
      </c>
      <c r="B313" s="4" t="s">
        <v>355</v>
      </c>
      <c r="C313" s="4">
        <v>2005.0</v>
      </c>
      <c r="D313" s="4" t="s">
        <v>1030</v>
      </c>
      <c r="E313" s="4" t="s">
        <v>1045</v>
      </c>
      <c r="F313" s="4">
        <v>114717.18</v>
      </c>
      <c r="G313" s="4">
        <v>1.45</v>
      </c>
      <c r="H313" s="4">
        <v>0.68</v>
      </c>
      <c r="I313" s="4">
        <v>13.68</v>
      </c>
      <c r="J313" s="4">
        <v>-10.16</v>
      </c>
    </row>
    <row r="314" ht="12.75" customHeight="1">
      <c r="A314" s="4" t="s">
        <v>372</v>
      </c>
      <c r="B314" s="4" t="s">
        <v>355</v>
      </c>
      <c r="C314" s="4">
        <v>2005.0</v>
      </c>
      <c r="D314" s="4" t="s">
        <v>1030</v>
      </c>
      <c r="E314" s="4" t="s">
        <v>998</v>
      </c>
      <c r="F314" s="4">
        <v>164507.17</v>
      </c>
      <c r="G314" s="4">
        <v>2.08</v>
      </c>
      <c r="H314" s="4">
        <v>3.27</v>
      </c>
      <c r="I314" s="4">
        <v>19.73</v>
      </c>
      <c r="J314" s="4">
        <v>50.9</v>
      </c>
    </row>
    <row r="315" ht="12.75" customHeight="1">
      <c r="A315" s="4" t="s">
        <v>372</v>
      </c>
      <c r="B315" s="4" t="s">
        <v>355</v>
      </c>
      <c r="C315" s="4">
        <v>2005.0</v>
      </c>
      <c r="D315" s="4" t="s">
        <v>1030</v>
      </c>
      <c r="E315" s="4" t="s">
        <v>1046</v>
      </c>
      <c r="F315" s="4">
        <v>201729.93</v>
      </c>
      <c r="G315" s="4">
        <v>2.55</v>
      </c>
      <c r="H315" s="4">
        <v>0.8</v>
      </c>
      <c r="I315" s="4">
        <v>4.89</v>
      </c>
      <c r="J315" s="4">
        <v>34.35</v>
      </c>
    </row>
    <row r="316" ht="12.75" customHeight="1">
      <c r="A316" s="4" t="s">
        <v>372</v>
      </c>
      <c r="B316" s="4" t="s">
        <v>355</v>
      </c>
      <c r="C316" s="4">
        <v>2005.0</v>
      </c>
      <c r="D316" s="4" t="s">
        <v>1030</v>
      </c>
      <c r="E316" s="4" t="s">
        <v>1047</v>
      </c>
      <c r="F316" s="4">
        <v>228721.82</v>
      </c>
      <c r="G316" s="4">
        <v>2.89</v>
      </c>
      <c r="H316" s="4">
        <v>1.62</v>
      </c>
      <c r="I316" s="4">
        <v>9.0</v>
      </c>
      <c r="J316" s="4">
        <v>10.44</v>
      </c>
    </row>
    <row r="317" ht="12.75" customHeight="1">
      <c r="A317" s="4" t="s">
        <v>372</v>
      </c>
      <c r="B317" s="4" t="s">
        <v>355</v>
      </c>
      <c r="C317" s="4">
        <v>2006.0</v>
      </c>
      <c r="D317" s="4" t="s">
        <v>1030</v>
      </c>
      <c r="E317" s="4" t="s">
        <v>1031</v>
      </c>
      <c r="F317" s="4">
        <v>1.009110361E7</v>
      </c>
      <c r="G317" s="4">
        <v>100.0</v>
      </c>
      <c r="H317" s="4">
        <v>1.0</v>
      </c>
      <c r="I317" s="4">
        <v>12.48</v>
      </c>
      <c r="J317" s="4">
        <v>16.74</v>
      </c>
    </row>
    <row r="318" ht="12.75" customHeight="1">
      <c r="A318" s="4" t="s">
        <v>372</v>
      </c>
      <c r="B318" s="4" t="s">
        <v>355</v>
      </c>
      <c r="C318" s="4">
        <v>2006.0</v>
      </c>
      <c r="D318" s="4" t="s">
        <v>1030</v>
      </c>
      <c r="E318" s="4" t="s">
        <v>1032</v>
      </c>
      <c r="F318" s="4">
        <v>4871455.96</v>
      </c>
      <c r="G318" s="4">
        <v>48.27</v>
      </c>
      <c r="H318" s="4">
        <v>2.06</v>
      </c>
      <c r="I318" s="4">
        <v>19.61</v>
      </c>
      <c r="J318" s="4">
        <v>21.31</v>
      </c>
    </row>
    <row r="319" ht="12.75" customHeight="1">
      <c r="A319" s="4" t="s">
        <v>372</v>
      </c>
      <c r="B319" s="4" t="s">
        <v>355</v>
      </c>
      <c r="C319" s="4">
        <v>2006.0</v>
      </c>
      <c r="D319" s="4" t="s">
        <v>1030</v>
      </c>
      <c r="E319" s="4" t="s">
        <v>1033</v>
      </c>
      <c r="F319" s="4">
        <v>1124361.67</v>
      </c>
      <c r="G319" s="4">
        <v>11.14</v>
      </c>
      <c r="H319" s="4">
        <v>1.07</v>
      </c>
      <c r="I319" s="4">
        <v>10.23</v>
      </c>
      <c r="J319" s="4">
        <v>11.77</v>
      </c>
    </row>
    <row r="320" ht="12.75" customHeight="1">
      <c r="A320" s="4" t="s">
        <v>372</v>
      </c>
      <c r="B320" s="4" t="s">
        <v>355</v>
      </c>
      <c r="C320" s="4">
        <v>2006.0</v>
      </c>
      <c r="D320" s="4" t="s">
        <v>1030</v>
      </c>
      <c r="E320" s="4" t="s">
        <v>1034</v>
      </c>
      <c r="F320" s="4">
        <v>2493432.79</v>
      </c>
      <c r="G320" s="4">
        <v>24.71</v>
      </c>
      <c r="H320" s="4">
        <v>1.17</v>
      </c>
      <c r="I320" s="4">
        <v>6.01</v>
      </c>
      <c r="J320" s="4">
        <v>18.61</v>
      </c>
    </row>
    <row r="321" ht="12.75" customHeight="1">
      <c r="A321" s="4" t="s">
        <v>372</v>
      </c>
      <c r="B321" s="4" t="s">
        <v>355</v>
      </c>
      <c r="C321" s="4">
        <v>2006.0</v>
      </c>
      <c r="D321" s="4" t="s">
        <v>1030</v>
      </c>
      <c r="E321" s="4" t="s">
        <v>1035</v>
      </c>
      <c r="F321" s="4">
        <v>814275.94</v>
      </c>
      <c r="G321" s="4">
        <v>8.07</v>
      </c>
      <c r="H321" s="4">
        <v>0.18</v>
      </c>
      <c r="I321" s="4">
        <v>13.92</v>
      </c>
      <c r="J321" s="4">
        <v>-3.86</v>
      </c>
    </row>
    <row r="322" ht="12.75" customHeight="1">
      <c r="A322" s="4" t="s">
        <v>372</v>
      </c>
      <c r="B322" s="4" t="s">
        <v>355</v>
      </c>
      <c r="C322" s="4">
        <v>2006.0</v>
      </c>
      <c r="D322" s="4" t="s">
        <v>1030</v>
      </c>
      <c r="E322" s="4" t="s">
        <v>1036</v>
      </c>
      <c r="F322" s="4">
        <v>6562.13</v>
      </c>
      <c r="G322" s="4">
        <v>0.07</v>
      </c>
      <c r="H322" s="4">
        <v>1.59</v>
      </c>
      <c r="I322" s="4">
        <v>26.7</v>
      </c>
      <c r="J322" s="4">
        <v>48.31</v>
      </c>
    </row>
    <row r="323" ht="12.75" customHeight="1">
      <c r="A323" s="4" t="s">
        <v>372</v>
      </c>
      <c r="B323" s="4" t="s">
        <v>355</v>
      </c>
      <c r="C323" s="4">
        <v>2006.0</v>
      </c>
      <c r="D323" s="4" t="s">
        <v>1030</v>
      </c>
      <c r="E323" s="4" t="s">
        <v>993</v>
      </c>
      <c r="F323" s="4">
        <v>1027960.41</v>
      </c>
      <c r="G323" s="4">
        <v>10.19</v>
      </c>
      <c r="H323" s="4">
        <v>2.24</v>
      </c>
      <c r="I323" s="4">
        <v>10.04</v>
      </c>
      <c r="J323" s="4">
        <v>23.13</v>
      </c>
    </row>
    <row r="324" ht="12.75" customHeight="1">
      <c r="A324" s="4" t="s">
        <v>372</v>
      </c>
      <c r="B324" s="4" t="s">
        <v>355</v>
      </c>
      <c r="C324" s="4">
        <v>2006.0</v>
      </c>
      <c r="D324" s="4" t="s">
        <v>1030</v>
      </c>
      <c r="E324" s="4" t="s">
        <v>1037</v>
      </c>
      <c r="F324" s="4">
        <v>42631.44</v>
      </c>
      <c r="G324" s="4">
        <v>0.42</v>
      </c>
      <c r="H324" s="4">
        <v>1.76</v>
      </c>
      <c r="I324" s="4">
        <v>-30.31</v>
      </c>
      <c r="J324" s="4">
        <v>5.63</v>
      </c>
    </row>
    <row r="325" ht="12.75" customHeight="1">
      <c r="A325" s="4" t="s">
        <v>372</v>
      </c>
      <c r="B325" s="4" t="s">
        <v>355</v>
      </c>
      <c r="C325" s="4">
        <v>2006.0</v>
      </c>
      <c r="D325" s="4" t="s">
        <v>1030</v>
      </c>
      <c r="E325" s="4" t="s">
        <v>1038</v>
      </c>
      <c r="F325" s="4">
        <v>7083.92</v>
      </c>
      <c r="G325" s="4">
        <v>0.07</v>
      </c>
      <c r="H325" s="4">
        <v>0.86</v>
      </c>
      <c r="I325" s="4">
        <v>18.88</v>
      </c>
      <c r="J325" s="4">
        <v>26.61</v>
      </c>
    </row>
    <row r="326" ht="12.75" customHeight="1">
      <c r="A326" s="4" t="s">
        <v>372</v>
      </c>
      <c r="B326" s="4" t="s">
        <v>355</v>
      </c>
      <c r="C326" s="4">
        <v>2006.0</v>
      </c>
      <c r="D326" s="4" t="s">
        <v>1030</v>
      </c>
      <c r="E326" s="4" t="s">
        <v>994</v>
      </c>
      <c r="F326" s="4">
        <v>396150.97</v>
      </c>
      <c r="G326" s="4">
        <v>3.93</v>
      </c>
      <c r="H326" s="4">
        <v>0.11</v>
      </c>
      <c r="I326" s="4">
        <v>15.16</v>
      </c>
      <c r="J326" s="4">
        <v>8.89</v>
      </c>
    </row>
    <row r="327" ht="12.75" customHeight="1">
      <c r="A327" s="4" t="s">
        <v>372</v>
      </c>
      <c r="B327" s="4" t="s">
        <v>355</v>
      </c>
      <c r="C327" s="4">
        <v>2006.0</v>
      </c>
      <c r="D327" s="4" t="s">
        <v>1030</v>
      </c>
      <c r="E327" s="4" t="s">
        <v>1039</v>
      </c>
      <c r="F327" s="4">
        <v>9077.91</v>
      </c>
      <c r="G327" s="4">
        <v>0.09</v>
      </c>
      <c r="H327" s="4">
        <v>0.37</v>
      </c>
      <c r="I327" s="4">
        <v>8.1</v>
      </c>
      <c r="J327" s="4">
        <v>1.17</v>
      </c>
    </row>
    <row r="328" ht="12.75" customHeight="1">
      <c r="A328" s="4" t="s">
        <v>372</v>
      </c>
      <c r="B328" s="4" t="s">
        <v>355</v>
      </c>
      <c r="C328" s="4">
        <v>2006.0</v>
      </c>
      <c r="D328" s="4" t="s">
        <v>1030</v>
      </c>
      <c r="E328" s="4" t="s">
        <v>1040</v>
      </c>
      <c r="F328" s="4">
        <v>2762207.34</v>
      </c>
      <c r="G328" s="4">
        <v>27.37</v>
      </c>
      <c r="H328" s="4">
        <v>1.53</v>
      </c>
      <c r="I328" s="4">
        <v>14.99</v>
      </c>
      <c r="J328" s="4">
        <v>8.33</v>
      </c>
    </row>
    <row r="329" ht="12.75" customHeight="1">
      <c r="A329" s="4" t="s">
        <v>372</v>
      </c>
      <c r="B329" s="4" t="s">
        <v>355</v>
      </c>
      <c r="C329" s="4">
        <v>2006.0</v>
      </c>
      <c r="D329" s="4" t="s">
        <v>1030</v>
      </c>
      <c r="E329" s="4" t="s">
        <v>996</v>
      </c>
      <c r="F329" s="4">
        <v>562301.89</v>
      </c>
      <c r="G329" s="4">
        <v>5.57</v>
      </c>
      <c r="H329" s="4">
        <v>0.86</v>
      </c>
      <c r="I329" s="4">
        <v>11.13</v>
      </c>
      <c r="J329" s="4">
        <v>9.98</v>
      </c>
    </row>
    <row r="330" ht="12.75" customHeight="1">
      <c r="A330" s="4" t="s">
        <v>372</v>
      </c>
      <c r="B330" s="4" t="s">
        <v>355</v>
      </c>
      <c r="C330" s="4">
        <v>2006.0</v>
      </c>
      <c r="D330" s="4" t="s">
        <v>1030</v>
      </c>
      <c r="E330" s="4" t="s">
        <v>1041</v>
      </c>
      <c r="F330" s="4">
        <v>54582.95</v>
      </c>
      <c r="G330" s="4">
        <v>0.54</v>
      </c>
      <c r="H330" s="4">
        <v>0.14</v>
      </c>
      <c r="I330" s="4">
        <v>70.93</v>
      </c>
      <c r="J330" s="4">
        <v>19.08</v>
      </c>
    </row>
    <row r="331" ht="12.75" customHeight="1">
      <c r="A331" s="4" t="s">
        <v>372</v>
      </c>
      <c r="B331" s="4" t="s">
        <v>355</v>
      </c>
      <c r="C331" s="4">
        <v>2006.0</v>
      </c>
      <c r="D331" s="4" t="s">
        <v>1030</v>
      </c>
      <c r="E331" s="4" t="s">
        <v>1042</v>
      </c>
      <c r="F331" s="4">
        <v>765972.03</v>
      </c>
      <c r="G331" s="4">
        <v>7.59</v>
      </c>
      <c r="H331" s="4">
        <v>2.13</v>
      </c>
      <c r="I331" s="4">
        <v>16.14</v>
      </c>
      <c r="J331" s="4">
        <v>9.8</v>
      </c>
    </row>
    <row r="332" ht="12.75" customHeight="1">
      <c r="A332" s="4" t="s">
        <v>372</v>
      </c>
      <c r="B332" s="4" t="s">
        <v>355</v>
      </c>
      <c r="C332" s="4">
        <v>2006.0</v>
      </c>
      <c r="D332" s="4" t="s">
        <v>1030</v>
      </c>
      <c r="E332" s="4" t="s">
        <v>1043</v>
      </c>
      <c r="F332" s="4">
        <v>334693.97</v>
      </c>
      <c r="G332" s="4">
        <v>3.32</v>
      </c>
      <c r="H332" s="4">
        <v>1.68</v>
      </c>
      <c r="I332" s="4">
        <v>9.05</v>
      </c>
      <c r="J332" s="4">
        <v>7.64</v>
      </c>
    </row>
    <row r="333" ht="12.75" customHeight="1">
      <c r="A333" s="4" t="s">
        <v>372</v>
      </c>
      <c r="B333" s="4" t="s">
        <v>355</v>
      </c>
      <c r="C333" s="4">
        <v>2006.0</v>
      </c>
      <c r="D333" s="4" t="s">
        <v>1030</v>
      </c>
      <c r="E333" s="4" t="s">
        <v>1044</v>
      </c>
      <c r="F333" s="4">
        <v>970502.95</v>
      </c>
      <c r="G333" s="4">
        <v>9.62</v>
      </c>
      <c r="H333" s="4">
        <v>0.47</v>
      </c>
      <c r="I333" s="4">
        <v>-3.68</v>
      </c>
      <c r="J333" s="4">
        <v>13.17</v>
      </c>
    </row>
    <row r="334" ht="12.75" customHeight="1">
      <c r="A334" s="4" t="s">
        <v>372</v>
      </c>
      <c r="B334" s="4" t="s">
        <v>355</v>
      </c>
      <c r="C334" s="4">
        <v>2006.0</v>
      </c>
      <c r="D334" s="4" t="s">
        <v>1030</v>
      </c>
      <c r="E334" s="4" t="s">
        <v>1045</v>
      </c>
      <c r="F334" s="4">
        <v>148103.61</v>
      </c>
      <c r="G334" s="4">
        <v>1.47</v>
      </c>
      <c r="H334" s="4">
        <v>0.74</v>
      </c>
      <c r="I334" s="4">
        <v>1.44</v>
      </c>
      <c r="J334" s="4">
        <v>10.34</v>
      </c>
    </row>
    <row r="335" ht="12.75" customHeight="1">
      <c r="A335" s="4" t="s">
        <v>372</v>
      </c>
      <c r="B335" s="4" t="s">
        <v>355</v>
      </c>
      <c r="C335" s="4">
        <v>2006.0</v>
      </c>
      <c r="D335" s="4" t="s">
        <v>1030</v>
      </c>
      <c r="E335" s="4" t="s">
        <v>998</v>
      </c>
      <c r="F335" s="4">
        <v>1722640.07</v>
      </c>
      <c r="G335" s="4">
        <v>17.07</v>
      </c>
      <c r="H335" s="4">
        <v>3.46</v>
      </c>
      <c r="I335" s="4">
        <v>41.0</v>
      </c>
      <c r="J335" s="4">
        <v>50.66</v>
      </c>
    </row>
    <row r="336" ht="12.75" customHeight="1">
      <c r="A336" s="4" t="s">
        <v>372</v>
      </c>
      <c r="B336" s="4" t="s">
        <v>355</v>
      </c>
      <c r="C336" s="4">
        <v>2006.0</v>
      </c>
      <c r="D336" s="4" t="s">
        <v>1030</v>
      </c>
      <c r="E336" s="4" t="s">
        <v>1046</v>
      </c>
      <c r="F336" s="4">
        <v>251333.18</v>
      </c>
      <c r="G336" s="4">
        <v>2.49</v>
      </c>
      <c r="H336" s="4">
        <v>0.68</v>
      </c>
      <c r="I336" s="4">
        <v>5.81</v>
      </c>
      <c r="J336" s="4">
        <v>1.8</v>
      </c>
    </row>
    <row r="337" ht="12.75" customHeight="1">
      <c r="A337" s="4" t="s">
        <v>372</v>
      </c>
      <c r="B337" s="4" t="s">
        <v>355</v>
      </c>
      <c r="C337" s="4">
        <v>2006.0</v>
      </c>
      <c r="D337" s="4" t="s">
        <v>1030</v>
      </c>
      <c r="E337" s="4" t="s">
        <v>1047</v>
      </c>
      <c r="F337" s="4">
        <v>242207.01</v>
      </c>
      <c r="G337" s="4">
        <v>2.4</v>
      </c>
      <c r="H337" s="4">
        <v>1.33</v>
      </c>
      <c r="I337" s="4">
        <v>7.32</v>
      </c>
      <c r="J337" s="4">
        <v>0.82</v>
      </c>
    </row>
    <row r="338" ht="12.75" customHeight="1">
      <c r="A338" s="4" t="s">
        <v>372</v>
      </c>
      <c r="B338" s="4" t="s">
        <v>355</v>
      </c>
      <c r="C338" s="4">
        <v>2007.0</v>
      </c>
      <c r="D338" s="4" t="s">
        <v>1030</v>
      </c>
      <c r="E338" s="4" t="s">
        <v>1031</v>
      </c>
      <c r="F338" s="4">
        <v>1.759245456E7</v>
      </c>
      <c r="G338" s="4">
        <v>100.0</v>
      </c>
      <c r="H338" s="4">
        <v>1.0</v>
      </c>
      <c r="I338" s="4">
        <v>10.76</v>
      </c>
      <c r="J338" s="4">
        <v>12.02</v>
      </c>
    </row>
    <row r="339" ht="12.75" customHeight="1">
      <c r="A339" s="4" t="s">
        <v>372</v>
      </c>
      <c r="B339" s="4" t="s">
        <v>355</v>
      </c>
      <c r="C339" s="4">
        <v>2007.0</v>
      </c>
      <c r="D339" s="4" t="s">
        <v>1030</v>
      </c>
      <c r="E339" s="4" t="s">
        <v>1032</v>
      </c>
      <c r="F339" s="4">
        <v>1.015539227E7</v>
      </c>
      <c r="G339" s="4">
        <v>57.73</v>
      </c>
      <c r="H339" s="4">
        <v>2.0</v>
      </c>
      <c r="I339" s="4">
        <v>7.63</v>
      </c>
      <c r="J339" s="4">
        <v>7.33</v>
      </c>
    </row>
    <row r="340" ht="12.75" customHeight="1">
      <c r="A340" s="4" t="s">
        <v>372</v>
      </c>
      <c r="B340" s="4" t="s">
        <v>355</v>
      </c>
      <c r="C340" s="4">
        <v>2007.0</v>
      </c>
      <c r="D340" s="4" t="s">
        <v>1030</v>
      </c>
      <c r="E340" s="4" t="s">
        <v>1033</v>
      </c>
      <c r="F340" s="4">
        <v>1363606.77</v>
      </c>
      <c r="G340" s="4">
        <v>7.75</v>
      </c>
      <c r="H340" s="4">
        <v>0.99</v>
      </c>
      <c r="I340" s="4">
        <v>17.8</v>
      </c>
      <c r="J340" s="4">
        <v>14.37</v>
      </c>
    </row>
    <row r="341" ht="12.75" customHeight="1">
      <c r="A341" s="4" t="s">
        <v>372</v>
      </c>
      <c r="B341" s="4" t="s">
        <v>355</v>
      </c>
      <c r="C341" s="4">
        <v>2007.0</v>
      </c>
      <c r="D341" s="4" t="s">
        <v>1030</v>
      </c>
      <c r="E341" s="4" t="s">
        <v>1034</v>
      </c>
      <c r="F341" s="4">
        <v>3903997.69</v>
      </c>
      <c r="G341" s="4">
        <v>22.19</v>
      </c>
      <c r="H341" s="4">
        <v>1.12</v>
      </c>
      <c r="I341" s="4">
        <v>14.61</v>
      </c>
      <c r="J341" s="4">
        <v>13.73</v>
      </c>
    </row>
    <row r="342" ht="12.75" customHeight="1">
      <c r="A342" s="4" t="s">
        <v>372</v>
      </c>
      <c r="B342" s="4" t="s">
        <v>355</v>
      </c>
      <c r="C342" s="4">
        <v>2007.0</v>
      </c>
      <c r="D342" s="4" t="s">
        <v>1030</v>
      </c>
      <c r="E342" s="4" t="s">
        <v>1035</v>
      </c>
      <c r="F342" s="4">
        <v>1118132.56</v>
      </c>
      <c r="G342" s="4">
        <v>6.36</v>
      </c>
      <c r="H342" s="4">
        <v>0.21</v>
      </c>
      <c r="I342" s="4">
        <v>8.01</v>
      </c>
      <c r="J342" s="4">
        <v>18.74</v>
      </c>
    </row>
    <row r="343" ht="12.75" customHeight="1">
      <c r="A343" s="4" t="s">
        <v>372</v>
      </c>
      <c r="B343" s="4" t="s">
        <v>355</v>
      </c>
      <c r="C343" s="4">
        <v>2007.0</v>
      </c>
      <c r="D343" s="4" t="s">
        <v>1030</v>
      </c>
      <c r="E343" s="4" t="s">
        <v>1036</v>
      </c>
      <c r="F343" s="4">
        <v>6752.93</v>
      </c>
      <c r="G343" s="4">
        <v>0.04</v>
      </c>
      <c r="H343" s="4">
        <v>1.65</v>
      </c>
      <c r="I343" s="4">
        <v>-3.92</v>
      </c>
      <c r="J343" s="4">
        <v>-0.84</v>
      </c>
    </row>
    <row r="344" ht="12.75" customHeight="1">
      <c r="A344" s="4" t="s">
        <v>372</v>
      </c>
      <c r="B344" s="4" t="s">
        <v>355</v>
      </c>
      <c r="C344" s="4">
        <v>2007.0</v>
      </c>
      <c r="D344" s="4" t="s">
        <v>1030</v>
      </c>
      <c r="E344" s="4" t="s">
        <v>993</v>
      </c>
      <c r="F344" s="4">
        <v>1217483.0</v>
      </c>
      <c r="G344" s="4">
        <v>6.92</v>
      </c>
      <c r="H344" s="4">
        <v>2.02</v>
      </c>
      <c r="I344" s="4">
        <v>12.51</v>
      </c>
      <c r="J344" s="4">
        <v>7.93</v>
      </c>
    </row>
    <row r="345" ht="12.75" customHeight="1">
      <c r="A345" s="4" t="s">
        <v>372</v>
      </c>
      <c r="B345" s="4" t="s">
        <v>355</v>
      </c>
      <c r="C345" s="4">
        <v>2007.0</v>
      </c>
      <c r="D345" s="4" t="s">
        <v>1030</v>
      </c>
      <c r="E345" s="4" t="s">
        <v>1037</v>
      </c>
      <c r="F345" s="4">
        <v>47830.21</v>
      </c>
      <c r="G345" s="4">
        <v>0.27</v>
      </c>
      <c r="H345" s="4">
        <v>1.27</v>
      </c>
      <c r="I345" s="4">
        <v>10.87</v>
      </c>
      <c r="J345" s="4">
        <v>-4.86</v>
      </c>
    </row>
    <row r="346" ht="12.75" customHeight="1">
      <c r="A346" s="4" t="s">
        <v>372</v>
      </c>
      <c r="B346" s="4" t="s">
        <v>355</v>
      </c>
      <c r="C346" s="4">
        <v>2007.0</v>
      </c>
      <c r="D346" s="4" t="s">
        <v>1030</v>
      </c>
      <c r="E346" s="4" t="s">
        <v>1038</v>
      </c>
      <c r="F346" s="4">
        <v>4315.58</v>
      </c>
      <c r="G346" s="4">
        <v>0.02</v>
      </c>
      <c r="H346" s="4">
        <v>0.36</v>
      </c>
      <c r="I346" s="4">
        <v>8.52</v>
      </c>
      <c r="J346" s="4">
        <v>-29.46</v>
      </c>
    </row>
    <row r="347" ht="12.75" customHeight="1">
      <c r="A347" s="4" t="s">
        <v>372</v>
      </c>
      <c r="B347" s="4" t="s">
        <v>355</v>
      </c>
      <c r="C347" s="4">
        <v>2007.0</v>
      </c>
      <c r="D347" s="4" t="s">
        <v>1030</v>
      </c>
      <c r="E347" s="4" t="s">
        <v>994</v>
      </c>
      <c r="F347" s="4">
        <v>398062.78</v>
      </c>
      <c r="G347" s="4">
        <v>2.26</v>
      </c>
      <c r="H347" s="4">
        <v>0.12</v>
      </c>
      <c r="I347" s="4">
        <v>9.2</v>
      </c>
      <c r="J347" s="4">
        <v>12.88</v>
      </c>
    </row>
    <row r="348" ht="12.75" customHeight="1">
      <c r="A348" s="4" t="s">
        <v>372</v>
      </c>
      <c r="B348" s="4" t="s">
        <v>355</v>
      </c>
      <c r="C348" s="4">
        <v>2007.0</v>
      </c>
      <c r="D348" s="4" t="s">
        <v>1030</v>
      </c>
      <c r="E348" s="4" t="s">
        <v>1039</v>
      </c>
      <c r="F348" s="4">
        <v>8988.42</v>
      </c>
      <c r="G348" s="4">
        <v>0.05</v>
      </c>
      <c r="H348" s="4">
        <v>0.3</v>
      </c>
      <c r="I348" s="4">
        <v>10.6</v>
      </c>
      <c r="J348" s="4">
        <v>0.8</v>
      </c>
    </row>
    <row r="349" ht="12.75" customHeight="1">
      <c r="A349" s="4" t="s">
        <v>372</v>
      </c>
      <c r="B349" s="4" t="s">
        <v>355</v>
      </c>
      <c r="C349" s="4">
        <v>2007.0</v>
      </c>
      <c r="D349" s="4" t="s">
        <v>1030</v>
      </c>
      <c r="E349" s="4" t="s">
        <v>1040</v>
      </c>
      <c r="F349" s="4">
        <v>3512901.57</v>
      </c>
      <c r="G349" s="4">
        <v>19.97</v>
      </c>
      <c r="H349" s="4">
        <v>1.36</v>
      </c>
      <c r="I349" s="4">
        <v>13.57</v>
      </c>
      <c r="J349" s="4">
        <v>8.38</v>
      </c>
    </row>
    <row r="350" ht="12.75" customHeight="1">
      <c r="A350" s="4" t="s">
        <v>372</v>
      </c>
      <c r="B350" s="4" t="s">
        <v>355</v>
      </c>
      <c r="C350" s="4">
        <v>2007.0</v>
      </c>
      <c r="D350" s="4" t="s">
        <v>1030</v>
      </c>
      <c r="E350" s="4" t="s">
        <v>996</v>
      </c>
      <c r="F350" s="4">
        <v>847438.25</v>
      </c>
      <c r="G350" s="4">
        <v>4.82</v>
      </c>
      <c r="H350" s="4">
        <v>0.89</v>
      </c>
      <c r="I350" s="4">
        <v>20.19</v>
      </c>
      <c r="J350" s="4">
        <v>23.34</v>
      </c>
    </row>
    <row r="351" ht="12.75" customHeight="1">
      <c r="A351" s="4" t="s">
        <v>372</v>
      </c>
      <c r="B351" s="4" t="s">
        <v>355</v>
      </c>
      <c r="C351" s="4">
        <v>2007.0</v>
      </c>
      <c r="D351" s="4" t="s">
        <v>1030</v>
      </c>
      <c r="E351" s="4" t="s">
        <v>1041</v>
      </c>
      <c r="F351" s="4">
        <v>29265.28</v>
      </c>
      <c r="G351" s="4">
        <v>0.17</v>
      </c>
      <c r="H351" s="4">
        <v>0.11</v>
      </c>
      <c r="I351" s="4">
        <v>3.42</v>
      </c>
      <c r="J351" s="4">
        <v>-9.6</v>
      </c>
    </row>
    <row r="352" ht="12.75" customHeight="1">
      <c r="A352" s="4" t="s">
        <v>372</v>
      </c>
      <c r="B352" s="4" t="s">
        <v>355</v>
      </c>
      <c r="C352" s="4">
        <v>2007.0</v>
      </c>
      <c r="D352" s="4" t="s">
        <v>1030</v>
      </c>
      <c r="E352" s="4" t="s">
        <v>1042</v>
      </c>
      <c r="F352" s="4">
        <v>2004792.94</v>
      </c>
      <c r="G352" s="4">
        <v>11.4</v>
      </c>
      <c r="H352" s="4">
        <v>2.05</v>
      </c>
      <c r="I352" s="4">
        <v>10.37</v>
      </c>
      <c r="J352" s="4">
        <v>9.39</v>
      </c>
    </row>
    <row r="353" ht="12.75" customHeight="1">
      <c r="A353" s="4" t="s">
        <v>372</v>
      </c>
      <c r="B353" s="4" t="s">
        <v>355</v>
      </c>
      <c r="C353" s="4">
        <v>2007.0</v>
      </c>
      <c r="D353" s="4" t="s">
        <v>1030</v>
      </c>
      <c r="E353" s="4" t="s">
        <v>1043</v>
      </c>
      <c r="F353" s="4">
        <v>477802.3</v>
      </c>
      <c r="G353" s="4">
        <v>2.72</v>
      </c>
      <c r="H353" s="4">
        <v>1.57</v>
      </c>
      <c r="I353" s="4">
        <v>16.34</v>
      </c>
      <c r="J353" s="4">
        <v>13.71</v>
      </c>
    </row>
    <row r="354" ht="12.75" customHeight="1">
      <c r="A354" s="4" t="s">
        <v>372</v>
      </c>
      <c r="B354" s="4" t="s">
        <v>355</v>
      </c>
      <c r="C354" s="4">
        <v>2007.0</v>
      </c>
      <c r="D354" s="4" t="s">
        <v>1030</v>
      </c>
      <c r="E354" s="4" t="s">
        <v>1044</v>
      </c>
      <c r="F354" s="4">
        <v>1959013.87</v>
      </c>
      <c r="G354" s="4">
        <v>11.14</v>
      </c>
      <c r="H354" s="4">
        <v>0.58</v>
      </c>
      <c r="I354" s="4">
        <v>13.19</v>
      </c>
      <c r="J354" s="4">
        <v>26.28</v>
      </c>
    </row>
    <row r="355" ht="12.75" customHeight="1">
      <c r="A355" s="4" t="s">
        <v>372</v>
      </c>
      <c r="B355" s="4" t="s">
        <v>355</v>
      </c>
      <c r="C355" s="4">
        <v>2007.0</v>
      </c>
      <c r="D355" s="4" t="s">
        <v>1030</v>
      </c>
      <c r="E355" s="4" t="s">
        <v>1045</v>
      </c>
      <c r="F355" s="4">
        <v>171513.59</v>
      </c>
      <c r="G355" s="4">
        <v>0.97</v>
      </c>
      <c r="H355" s="4">
        <v>0.73</v>
      </c>
      <c r="I355" s="4">
        <v>5.19</v>
      </c>
      <c r="J355" s="4">
        <v>5.0</v>
      </c>
    </row>
    <row r="356" ht="12.75" customHeight="1">
      <c r="A356" s="4" t="s">
        <v>372</v>
      </c>
      <c r="B356" s="4" t="s">
        <v>355</v>
      </c>
      <c r="C356" s="4">
        <v>2007.0</v>
      </c>
      <c r="D356" s="4" t="s">
        <v>1030</v>
      </c>
      <c r="E356" s="4" t="s">
        <v>998</v>
      </c>
      <c r="F356" s="4">
        <v>6203822.03</v>
      </c>
      <c r="G356" s="4">
        <v>35.26</v>
      </c>
      <c r="H356" s="4">
        <v>4.82</v>
      </c>
      <c r="I356" s="4">
        <v>-9.79</v>
      </c>
      <c r="J356" s="4">
        <v>7.67</v>
      </c>
    </row>
    <row r="357" ht="12.75" customHeight="1">
      <c r="A357" s="4" t="s">
        <v>372</v>
      </c>
      <c r="B357" s="4" t="s">
        <v>355</v>
      </c>
      <c r="C357" s="4">
        <v>2007.0</v>
      </c>
      <c r="D357" s="4" t="s">
        <v>1030</v>
      </c>
      <c r="E357" s="4" t="s">
        <v>1046</v>
      </c>
      <c r="F357" s="4">
        <v>319072.32</v>
      </c>
      <c r="G357" s="4">
        <v>1.81</v>
      </c>
      <c r="H357" s="4">
        <v>0.7</v>
      </c>
      <c r="I357" s="4">
        <v>17.47</v>
      </c>
      <c r="J357" s="4">
        <v>20.0</v>
      </c>
    </row>
    <row r="358" ht="12.75" customHeight="1">
      <c r="A358" s="4" t="s">
        <v>372</v>
      </c>
      <c r="B358" s="4" t="s">
        <v>355</v>
      </c>
      <c r="C358" s="4">
        <v>2007.0</v>
      </c>
      <c r="D358" s="4" t="s">
        <v>1030</v>
      </c>
      <c r="E358" s="4" t="s">
        <v>1047</v>
      </c>
      <c r="F358" s="4">
        <v>383399.5</v>
      </c>
      <c r="G358" s="4">
        <v>2.18</v>
      </c>
      <c r="H358" s="4">
        <v>1.59</v>
      </c>
      <c r="I358" s="4">
        <v>10.69</v>
      </c>
      <c r="J358" s="4">
        <v>22.58</v>
      </c>
    </row>
    <row r="359" ht="12.75" customHeight="1">
      <c r="A359" s="4" t="s">
        <v>372</v>
      </c>
      <c r="B359" s="4" t="s">
        <v>355</v>
      </c>
      <c r="C359" s="4">
        <v>2008.0</v>
      </c>
      <c r="D359" s="4" t="s">
        <v>1030</v>
      </c>
      <c r="E359" s="4" t="s">
        <v>1031</v>
      </c>
      <c r="F359" s="4">
        <v>1.866653423E7</v>
      </c>
      <c r="G359" s="4">
        <v>100.0</v>
      </c>
      <c r="H359" s="4">
        <v>1.0</v>
      </c>
      <c r="I359" s="4">
        <v>20.16</v>
      </c>
      <c r="J359" s="4">
        <v>31.29</v>
      </c>
    </row>
    <row r="360" ht="12.75" customHeight="1">
      <c r="A360" s="4" t="s">
        <v>372</v>
      </c>
      <c r="B360" s="4" t="s">
        <v>355</v>
      </c>
      <c r="C360" s="4">
        <v>2008.0</v>
      </c>
      <c r="D360" s="4" t="s">
        <v>1030</v>
      </c>
      <c r="E360" s="4" t="s">
        <v>1032</v>
      </c>
      <c r="F360" s="4">
        <v>7147632.15</v>
      </c>
      <c r="G360" s="4">
        <v>38.29</v>
      </c>
      <c r="H360" s="4">
        <v>2.25</v>
      </c>
      <c r="I360" s="4">
        <v>16.06</v>
      </c>
      <c r="J360" s="4">
        <v>34.64</v>
      </c>
    </row>
    <row r="361" ht="12.75" customHeight="1">
      <c r="A361" s="4" t="s">
        <v>372</v>
      </c>
      <c r="B361" s="4" t="s">
        <v>355</v>
      </c>
      <c r="C361" s="4">
        <v>2008.0</v>
      </c>
      <c r="D361" s="4" t="s">
        <v>1030</v>
      </c>
      <c r="E361" s="4" t="s">
        <v>1033</v>
      </c>
      <c r="F361" s="4">
        <v>1376104.97</v>
      </c>
      <c r="G361" s="4">
        <v>7.37</v>
      </c>
      <c r="H361" s="4">
        <v>0.77</v>
      </c>
      <c r="I361" s="4">
        <v>14.42</v>
      </c>
      <c r="J361" s="4">
        <v>10.68</v>
      </c>
    </row>
    <row r="362" ht="12.75" customHeight="1">
      <c r="A362" s="4" t="s">
        <v>372</v>
      </c>
      <c r="B362" s="4" t="s">
        <v>355</v>
      </c>
      <c r="C362" s="4">
        <v>2008.0</v>
      </c>
      <c r="D362" s="4" t="s">
        <v>1030</v>
      </c>
      <c r="E362" s="4" t="s">
        <v>1034</v>
      </c>
      <c r="F362" s="4">
        <v>8364690.58</v>
      </c>
      <c r="G362" s="4">
        <v>44.81</v>
      </c>
      <c r="H362" s="4">
        <v>1.2</v>
      </c>
      <c r="I362" s="4">
        <v>17.94</v>
      </c>
      <c r="J362" s="4">
        <v>33.11</v>
      </c>
    </row>
    <row r="363" ht="12.75" customHeight="1">
      <c r="A363" s="4" t="s">
        <v>372</v>
      </c>
      <c r="B363" s="4" t="s">
        <v>355</v>
      </c>
      <c r="C363" s="4">
        <v>2008.0</v>
      </c>
      <c r="D363" s="4" t="s">
        <v>1030</v>
      </c>
      <c r="E363" s="4" t="s">
        <v>1035</v>
      </c>
      <c r="F363" s="4">
        <v>1431440.25</v>
      </c>
      <c r="G363" s="4">
        <v>7.67</v>
      </c>
      <c r="H363" s="4">
        <v>0.19</v>
      </c>
      <c r="I363" s="4">
        <v>21.93</v>
      </c>
      <c r="J363" s="4">
        <v>26.11</v>
      </c>
    </row>
    <row r="364" ht="12.75" customHeight="1">
      <c r="A364" s="4" t="s">
        <v>372</v>
      </c>
      <c r="B364" s="4" t="s">
        <v>355</v>
      </c>
      <c r="C364" s="4">
        <v>2008.0</v>
      </c>
      <c r="D364" s="4" t="s">
        <v>1030</v>
      </c>
      <c r="E364" s="4" t="s">
        <v>1036</v>
      </c>
      <c r="F364" s="4">
        <v>7462.09</v>
      </c>
      <c r="G364" s="4">
        <v>0.04</v>
      </c>
      <c r="H364" s="4">
        <v>0.81</v>
      </c>
      <c r="I364" s="4">
        <v>24.39</v>
      </c>
      <c r="J364" s="4">
        <v>-4.9</v>
      </c>
    </row>
    <row r="365" ht="12.75" customHeight="1">
      <c r="A365" s="4" t="s">
        <v>372</v>
      </c>
      <c r="B365" s="4" t="s">
        <v>355</v>
      </c>
      <c r="C365" s="4">
        <v>2008.0</v>
      </c>
      <c r="D365" s="4" t="s">
        <v>1030</v>
      </c>
      <c r="E365" s="4" t="s">
        <v>993</v>
      </c>
      <c r="F365" s="4">
        <v>4457062.64</v>
      </c>
      <c r="G365" s="4">
        <v>23.88</v>
      </c>
      <c r="H365" s="4">
        <v>2.24</v>
      </c>
      <c r="I365" s="4">
        <v>31.61</v>
      </c>
      <c r="J365" s="4">
        <v>51.47</v>
      </c>
    </row>
    <row r="366" ht="12.75" customHeight="1">
      <c r="A366" s="4" t="s">
        <v>372</v>
      </c>
      <c r="B366" s="4" t="s">
        <v>355</v>
      </c>
      <c r="C366" s="4">
        <v>2008.0</v>
      </c>
      <c r="D366" s="4" t="s">
        <v>1030</v>
      </c>
      <c r="E366" s="4" t="s">
        <v>1037</v>
      </c>
      <c r="F366" s="4">
        <v>51684.91</v>
      </c>
      <c r="G366" s="4">
        <v>0.28</v>
      </c>
      <c r="H366" s="4">
        <v>1.0</v>
      </c>
      <c r="I366" s="4">
        <v>20.8</v>
      </c>
      <c r="J366" s="4">
        <v>16.93</v>
      </c>
    </row>
    <row r="367" ht="12.75" customHeight="1">
      <c r="A367" s="4" t="s">
        <v>372</v>
      </c>
      <c r="B367" s="4" t="s">
        <v>355</v>
      </c>
      <c r="C367" s="4">
        <v>2008.0</v>
      </c>
      <c r="D367" s="4" t="s">
        <v>1030</v>
      </c>
      <c r="E367" s="4" t="s">
        <v>1038</v>
      </c>
      <c r="F367" s="4">
        <v>6658.98</v>
      </c>
      <c r="G367" s="4">
        <v>0.04</v>
      </c>
      <c r="H367" s="4">
        <v>0.51</v>
      </c>
      <c r="I367" s="4">
        <v>13.32</v>
      </c>
      <c r="J367" s="4">
        <v>48.09</v>
      </c>
    </row>
    <row r="368" ht="12.75" customHeight="1">
      <c r="A368" s="4" t="s">
        <v>372</v>
      </c>
      <c r="B368" s="4" t="s">
        <v>355</v>
      </c>
      <c r="C368" s="4">
        <v>2008.0</v>
      </c>
      <c r="D368" s="4" t="s">
        <v>1030</v>
      </c>
      <c r="E368" s="4" t="s">
        <v>994</v>
      </c>
      <c r="F368" s="4">
        <v>884442.09</v>
      </c>
      <c r="G368" s="4">
        <v>4.74</v>
      </c>
      <c r="H368" s="4">
        <v>0.14</v>
      </c>
      <c r="I368" s="4">
        <v>25.78</v>
      </c>
      <c r="J368" s="4">
        <v>50.59</v>
      </c>
    </row>
    <row r="369" ht="12.75" customHeight="1">
      <c r="A369" s="4" t="s">
        <v>372</v>
      </c>
      <c r="B369" s="4" t="s">
        <v>355</v>
      </c>
      <c r="C369" s="4">
        <v>2008.0</v>
      </c>
      <c r="D369" s="4" t="s">
        <v>1030</v>
      </c>
      <c r="E369" s="4" t="s">
        <v>1039</v>
      </c>
      <c r="F369" s="4">
        <v>8996.62</v>
      </c>
      <c r="G369" s="4">
        <v>0.05</v>
      </c>
      <c r="H369" s="4">
        <v>0.27</v>
      </c>
      <c r="I369" s="4">
        <v>10.3</v>
      </c>
      <c r="J369" s="4">
        <v>14.29</v>
      </c>
    </row>
    <row r="370" ht="12.75" customHeight="1">
      <c r="A370" s="4" t="s">
        <v>372</v>
      </c>
      <c r="B370" s="4" t="s">
        <v>355</v>
      </c>
      <c r="C370" s="4">
        <v>2008.0</v>
      </c>
      <c r="D370" s="4" t="s">
        <v>1030</v>
      </c>
      <c r="E370" s="4" t="s">
        <v>1040</v>
      </c>
      <c r="F370" s="4">
        <v>3774957.96</v>
      </c>
      <c r="G370" s="4">
        <v>20.22</v>
      </c>
      <c r="H370" s="4">
        <v>0.98</v>
      </c>
      <c r="I370" s="4">
        <v>3.78</v>
      </c>
      <c r="J370" s="4">
        <v>-3.7</v>
      </c>
    </row>
    <row r="371" ht="12.75" customHeight="1">
      <c r="A371" s="4" t="s">
        <v>372</v>
      </c>
      <c r="B371" s="4" t="s">
        <v>355</v>
      </c>
      <c r="C371" s="4">
        <v>2008.0</v>
      </c>
      <c r="D371" s="4" t="s">
        <v>1030</v>
      </c>
      <c r="E371" s="4" t="s">
        <v>996</v>
      </c>
      <c r="F371" s="4">
        <v>969909.59</v>
      </c>
      <c r="G371" s="4">
        <v>5.2</v>
      </c>
      <c r="H371" s="4">
        <v>0.72</v>
      </c>
      <c r="I371" s="4">
        <v>8.79</v>
      </c>
      <c r="J371" s="4">
        <v>7.22</v>
      </c>
    </row>
    <row r="372" ht="12.75" customHeight="1">
      <c r="A372" s="4" t="s">
        <v>372</v>
      </c>
      <c r="B372" s="4" t="s">
        <v>355</v>
      </c>
      <c r="C372" s="4">
        <v>2008.0</v>
      </c>
      <c r="D372" s="4" t="s">
        <v>1030</v>
      </c>
      <c r="E372" s="4" t="s">
        <v>1041</v>
      </c>
      <c r="F372" s="4">
        <v>27660.86</v>
      </c>
      <c r="G372" s="4">
        <v>0.15</v>
      </c>
      <c r="H372" s="4">
        <v>0.05</v>
      </c>
      <c r="I372" s="4">
        <v>13.09</v>
      </c>
      <c r="J372" s="4">
        <v>-13.62</v>
      </c>
    </row>
    <row r="373" ht="12.75" customHeight="1">
      <c r="A373" s="4" t="s">
        <v>372</v>
      </c>
      <c r="B373" s="4" t="s">
        <v>355</v>
      </c>
      <c r="C373" s="4">
        <v>2008.0</v>
      </c>
      <c r="D373" s="4" t="s">
        <v>1030</v>
      </c>
      <c r="E373" s="4" t="s">
        <v>1042</v>
      </c>
      <c r="F373" s="4">
        <v>1376180.07</v>
      </c>
      <c r="G373" s="4">
        <v>7.37</v>
      </c>
      <c r="H373" s="4">
        <v>0.78</v>
      </c>
      <c r="I373" s="4">
        <v>53.36</v>
      </c>
      <c r="J373" s="4">
        <v>3.72</v>
      </c>
    </row>
    <row r="374" ht="12.75" customHeight="1">
      <c r="A374" s="4" t="s">
        <v>372</v>
      </c>
      <c r="B374" s="4" t="s">
        <v>355</v>
      </c>
      <c r="C374" s="4">
        <v>2008.0</v>
      </c>
      <c r="D374" s="4" t="s">
        <v>1030</v>
      </c>
      <c r="E374" s="4" t="s">
        <v>1043</v>
      </c>
      <c r="F374" s="4">
        <v>624793.9</v>
      </c>
      <c r="G374" s="4">
        <v>3.35</v>
      </c>
      <c r="H374" s="4">
        <v>1.39</v>
      </c>
      <c r="I374" s="4">
        <v>10.79</v>
      </c>
      <c r="J374" s="4">
        <v>13.94</v>
      </c>
    </row>
    <row r="375" ht="12.75" customHeight="1">
      <c r="A375" s="4" t="s">
        <v>372</v>
      </c>
      <c r="B375" s="4" t="s">
        <v>355</v>
      </c>
      <c r="C375" s="4">
        <v>2008.0</v>
      </c>
      <c r="D375" s="4" t="s">
        <v>1030</v>
      </c>
      <c r="E375" s="4" t="s">
        <v>1044</v>
      </c>
      <c r="F375" s="4">
        <v>2635371.49</v>
      </c>
      <c r="G375" s="4">
        <v>14.12</v>
      </c>
      <c r="H375" s="4">
        <v>0.46</v>
      </c>
      <c r="I375" s="4">
        <v>13.01</v>
      </c>
      <c r="J375" s="4">
        <v>10.45</v>
      </c>
    </row>
    <row r="376" ht="12.75" customHeight="1">
      <c r="A376" s="4" t="s">
        <v>372</v>
      </c>
      <c r="B376" s="4" t="s">
        <v>355</v>
      </c>
      <c r="C376" s="4">
        <v>2008.0</v>
      </c>
      <c r="D376" s="4" t="s">
        <v>1030</v>
      </c>
      <c r="E376" s="4" t="s">
        <v>1045</v>
      </c>
      <c r="F376" s="4">
        <v>207156.32</v>
      </c>
      <c r="G376" s="4">
        <v>1.11</v>
      </c>
      <c r="H376" s="4">
        <v>0.73</v>
      </c>
      <c r="I376" s="4">
        <v>8.37</v>
      </c>
      <c r="J376" s="4">
        <v>18.83</v>
      </c>
    </row>
    <row r="377" ht="12.75" customHeight="1">
      <c r="A377" s="4" t="s">
        <v>372</v>
      </c>
      <c r="B377" s="4" t="s">
        <v>355</v>
      </c>
      <c r="C377" s="4">
        <v>2008.0</v>
      </c>
      <c r="D377" s="4" t="s">
        <v>1030</v>
      </c>
      <c r="E377" s="4" t="s">
        <v>998</v>
      </c>
      <c r="F377" s="4">
        <v>2861762.27</v>
      </c>
      <c r="G377" s="4">
        <v>15.33</v>
      </c>
      <c r="H377" s="4">
        <v>5.0</v>
      </c>
      <c r="I377" s="4">
        <v>59.62</v>
      </c>
      <c r="J377" s="4">
        <v>77.54</v>
      </c>
    </row>
    <row r="378" ht="12.75" customHeight="1">
      <c r="A378" s="4" t="s">
        <v>372</v>
      </c>
      <c r="B378" s="4" t="s">
        <v>355</v>
      </c>
      <c r="C378" s="4">
        <v>2008.0</v>
      </c>
      <c r="D378" s="4" t="s">
        <v>1030</v>
      </c>
      <c r="E378" s="4" t="s">
        <v>1046</v>
      </c>
      <c r="F378" s="4">
        <v>306800.57</v>
      </c>
      <c r="G378" s="4">
        <v>1.64</v>
      </c>
      <c r="H378" s="4">
        <v>0.58</v>
      </c>
      <c r="I378" s="4">
        <v>2.72</v>
      </c>
      <c r="J378" s="4">
        <v>2.52</v>
      </c>
    </row>
    <row r="379" ht="12.75" customHeight="1">
      <c r="A379" s="4" t="s">
        <v>372</v>
      </c>
      <c r="B379" s="4" t="s">
        <v>355</v>
      </c>
      <c r="C379" s="4">
        <v>2008.0</v>
      </c>
      <c r="D379" s="4" t="s">
        <v>1030</v>
      </c>
      <c r="E379" s="4" t="s">
        <v>1047</v>
      </c>
      <c r="F379" s="4">
        <v>465633.87</v>
      </c>
      <c r="G379" s="4">
        <v>2.49</v>
      </c>
      <c r="H379" s="4">
        <v>1.2</v>
      </c>
      <c r="I379" s="4">
        <v>8.67</v>
      </c>
      <c r="J379" s="4">
        <v>3.18</v>
      </c>
    </row>
    <row r="380" ht="12.75" customHeight="1">
      <c r="A380" s="4" t="s">
        <v>372</v>
      </c>
      <c r="B380" s="4" t="s">
        <v>355</v>
      </c>
      <c r="C380" s="4">
        <v>2009.0</v>
      </c>
      <c r="D380" s="4" t="s">
        <v>1030</v>
      </c>
      <c r="E380" s="4" t="s">
        <v>1031</v>
      </c>
      <c r="F380" s="4">
        <v>1.64624371E7</v>
      </c>
      <c r="G380" s="4">
        <v>100.0</v>
      </c>
      <c r="H380" s="4">
        <v>1.0</v>
      </c>
      <c r="I380" s="4">
        <v>-8.14</v>
      </c>
      <c r="J380" s="4">
        <v>-19.17</v>
      </c>
    </row>
    <row r="381" ht="12.75" customHeight="1">
      <c r="A381" s="4" t="s">
        <v>372</v>
      </c>
      <c r="B381" s="4" t="s">
        <v>355</v>
      </c>
      <c r="C381" s="4">
        <v>2009.0</v>
      </c>
      <c r="D381" s="4" t="s">
        <v>1030</v>
      </c>
      <c r="E381" s="4" t="s">
        <v>1032</v>
      </c>
      <c r="F381" s="4">
        <v>4542266.82</v>
      </c>
      <c r="G381" s="4">
        <v>27.59</v>
      </c>
      <c r="H381" s="4">
        <v>1.63</v>
      </c>
      <c r="I381" s="4">
        <v>-5.23</v>
      </c>
      <c r="J381" s="4">
        <v>-29.16</v>
      </c>
    </row>
    <row r="382" ht="12.75" customHeight="1">
      <c r="A382" s="4" t="s">
        <v>372</v>
      </c>
      <c r="B382" s="4" t="s">
        <v>355</v>
      </c>
      <c r="C382" s="4">
        <v>2009.0</v>
      </c>
      <c r="D382" s="4" t="s">
        <v>1030</v>
      </c>
      <c r="E382" s="4" t="s">
        <v>1033</v>
      </c>
      <c r="F382" s="4">
        <v>1278527.81</v>
      </c>
      <c r="G382" s="4">
        <v>7.77</v>
      </c>
      <c r="H382" s="4">
        <v>1.26</v>
      </c>
      <c r="I382" s="4">
        <v>-12.63</v>
      </c>
      <c r="J382" s="4">
        <v>-2.11</v>
      </c>
    </row>
    <row r="383" ht="12.75" customHeight="1">
      <c r="A383" s="4" t="s">
        <v>372</v>
      </c>
      <c r="B383" s="4" t="s">
        <v>355</v>
      </c>
      <c r="C383" s="4">
        <v>2009.0</v>
      </c>
      <c r="D383" s="4" t="s">
        <v>1030</v>
      </c>
      <c r="E383" s="4" t="s">
        <v>1034</v>
      </c>
      <c r="F383" s="4">
        <v>6603030.79</v>
      </c>
      <c r="G383" s="4">
        <v>40.11</v>
      </c>
      <c r="H383" s="4">
        <v>1.2</v>
      </c>
      <c r="I383" s="4">
        <v>-0.6</v>
      </c>
      <c r="J383" s="4">
        <v>-12.37</v>
      </c>
    </row>
    <row r="384" ht="12.75" customHeight="1">
      <c r="A384" s="4" t="s">
        <v>372</v>
      </c>
      <c r="B384" s="4" t="s">
        <v>355</v>
      </c>
      <c r="C384" s="4">
        <v>2009.0</v>
      </c>
      <c r="D384" s="4" t="s">
        <v>1030</v>
      </c>
      <c r="E384" s="4" t="s">
        <v>1035</v>
      </c>
      <c r="F384" s="4">
        <v>1562621.92</v>
      </c>
      <c r="G384" s="4">
        <v>9.49</v>
      </c>
      <c r="H384" s="4">
        <v>0.24</v>
      </c>
      <c r="I384" s="4">
        <v>-12.57</v>
      </c>
      <c r="J384" s="4">
        <v>-14.17</v>
      </c>
    </row>
    <row r="385" ht="12.75" customHeight="1">
      <c r="A385" s="4" t="s">
        <v>372</v>
      </c>
      <c r="B385" s="4" t="s">
        <v>355</v>
      </c>
      <c r="C385" s="4">
        <v>2009.0</v>
      </c>
      <c r="D385" s="4" t="s">
        <v>1030</v>
      </c>
      <c r="E385" s="4" t="s">
        <v>1036</v>
      </c>
      <c r="F385" s="4">
        <v>7310.71</v>
      </c>
      <c r="G385" s="4">
        <v>0.04</v>
      </c>
      <c r="H385" s="4">
        <v>0.77</v>
      </c>
      <c r="I385" s="4">
        <v>17.27</v>
      </c>
      <c r="J385" s="4">
        <v>0.67</v>
      </c>
    </row>
    <row r="386" ht="12.75" customHeight="1">
      <c r="A386" s="4" t="s">
        <v>372</v>
      </c>
      <c r="B386" s="4" t="s">
        <v>355</v>
      </c>
      <c r="C386" s="4">
        <v>2009.0</v>
      </c>
      <c r="D386" s="4" t="s">
        <v>1030</v>
      </c>
      <c r="E386" s="4" t="s">
        <v>993</v>
      </c>
      <c r="F386" s="4">
        <v>2778054.71</v>
      </c>
      <c r="G386" s="4">
        <v>16.88</v>
      </c>
      <c r="H386" s="4">
        <v>2.26</v>
      </c>
      <c r="I386" s="4">
        <v>-13.81</v>
      </c>
      <c r="J386" s="4">
        <v>-23.68</v>
      </c>
    </row>
    <row r="387" ht="12.75" customHeight="1">
      <c r="A387" s="4" t="s">
        <v>372</v>
      </c>
      <c r="B387" s="4" t="s">
        <v>355</v>
      </c>
      <c r="C387" s="4">
        <v>2009.0</v>
      </c>
      <c r="D387" s="4" t="s">
        <v>1030</v>
      </c>
      <c r="E387" s="4" t="s">
        <v>1037</v>
      </c>
      <c r="F387" s="4">
        <v>53074.22</v>
      </c>
      <c r="G387" s="4">
        <v>0.32</v>
      </c>
      <c r="H387" s="4">
        <v>0.5</v>
      </c>
      <c r="I387" s="4">
        <v>60.57</v>
      </c>
      <c r="J387" s="4">
        <v>0.12</v>
      </c>
    </row>
    <row r="388" ht="12.75" customHeight="1">
      <c r="A388" s="4" t="s">
        <v>372</v>
      </c>
      <c r="B388" s="4" t="s">
        <v>355</v>
      </c>
      <c r="C388" s="4">
        <v>2009.0</v>
      </c>
      <c r="D388" s="4" t="s">
        <v>1030</v>
      </c>
      <c r="E388" s="4" t="s">
        <v>1038</v>
      </c>
      <c r="F388" s="4">
        <v>5922.67</v>
      </c>
      <c r="G388" s="4">
        <v>0.04</v>
      </c>
      <c r="H388" s="4">
        <v>0.5</v>
      </c>
      <c r="I388" s="4">
        <v>-7.57</v>
      </c>
      <c r="J388" s="4">
        <v>-19.69</v>
      </c>
    </row>
    <row r="389" ht="12.75" customHeight="1">
      <c r="A389" s="4" t="s">
        <v>372</v>
      </c>
      <c r="B389" s="4" t="s">
        <v>355</v>
      </c>
      <c r="C389" s="4">
        <v>2009.0</v>
      </c>
      <c r="D389" s="4" t="s">
        <v>1030</v>
      </c>
      <c r="E389" s="4" t="s">
        <v>994</v>
      </c>
      <c r="F389" s="4">
        <v>959775.06</v>
      </c>
      <c r="G389" s="4">
        <v>5.83</v>
      </c>
      <c r="H389" s="4">
        <v>0.15</v>
      </c>
      <c r="I389" s="4">
        <v>-15.54</v>
      </c>
      <c r="J389" s="4">
        <v>-22.88</v>
      </c>
    </row>
    <row r="390" ht="12.75" customHeight="1">
      <c r="A390" s="4" t="s">
        <v>372</v>
      </c>
      <c r="B390" s="4" t="s">
        <v>355</v>
      </c>
      <c r="C390" s="4">
        <v>2009.0</v>
      </c>
      <c r="D390" s="4" t="s">
        <v>1030</v>
      </c>
      <c r="E390" s="4" t="s">
        <v>1039</v>
      </c>
      <c r="F390" s="4">
        <v>8180.84</v>
      </c>
      <c r="G390" s="4">
        <v>0.05</v>
      </c>
      <c r="H390" s="4">
        <v>0.29</v>
      </c>
      <c r="I390" s="4">
        <v>-8.66</v>
      </c>
      <c r="J390" s="4">
        <v>-16.45</v>
      </c>
    </row>
    <row r="391" ht="12.75" customHeight="1">
      <c r="A391" s="4" t="s">
        <v>372</v>
      </c>
      <c r="B391" s="4" t="s">
        <v>355</v>
      </c>
      <c r="C391" s="4">
        <v>2009.0</v>
      </c>
      <c r="D391" s="4" t="s">
        <v>1030</v>
      </c>
      <c r="E391" s="4" t="s">
        <v>1040</v>
      </c>
      <c r="F391" s="4">
        <v>3625670.81</v>
      </c>
      <c r="G391" s="4">
        <v>22.02</v>
      </c>
      <c r="H391" s="4">
        <v>1.37</v>
      </c>
      <c r="I391" s="4">
        <v>4.73</v>
      </c>
      <c r="J391" s="4">
        <v>9.08</v>
      </c>
    </row>
    <row r="392" ht="12.75" customHeight="1">
      <c r="A392" s="4" t="s">
        <v>372</v>
      </c>
      <c r="B392" s="4" t="s">
        <v>355</v>
      </c>
      <c r="C392" s="4">
        <v>2009.0</v>
      </c>
      <c r="D392" s="4" t="s">
        <v>1030</v>
      </c>
      <c r="E392" s="4" t="s">
        <v>996</v>
      </c>
      <c r="F392" s="4">
        <v>941191.24</v>
      </c>
      <c r="G392" s="4">
        <v>5.72</v>
      </c>
      <c r="H392" s="4">
        <v>1.09</v>
      </c>
      <c r="I392" s="4">
        <v>-10.65</v>
      </c>
      <c r="J392" s="4">
        <v>-3.23</v>
      </c>
    </row>
    <row r="393" ht="12.75" customHeight="1">
      <c r="A393" s="4" t="s">
        <v>372</v>
      </c>
      <c r="B393" s="4" t="s">
        <v>355</v>
      </c>
      <c r="C393" s="4">
        <v>2009.0</v>
      </c>
      <c r="D393" s="4" t="s">
        <v>1030</v>
      </c>
      <c r="E393" s="4" t="s">
        <v>1041</v>
      </c>
      <c r="F393" s="4">
        <v>31791.53</v>
      </c>
      <c r="G393" s="4">
        <v>0.19</v>
      </c>
      <c r="H393" s="4">
        <v>0.09</v>
      </c>
      <c r="I393" s="4">
        <v>-19.71</v>
      </c>
      <c r="J393" s="4">
        <v>-5.21</v>
      </c>
    </row>
    <row r="394" ht="12.75" customHeight="1">
      <c r="A394" s="4" t="s">
        <v>372</v>
      </c>
      <c r="B394" s="4" t="s">
        <v>355</v>
      </c>
      <c r="C394" s="4">
        <v>2009.0</v>
      </c>
      <c r="D394" s="4" t="s">
        <v>1030</v>
      </c>
      <c r="E394" s="4" t="s">
        <v>1042</v>
      </c>
      <c r="F394" s="4">
        <v>3480433.91</v>
      </c>
      <c r="G394" s="4">
        <v>21.14</v>
      </c>
      <c r="H394" s="4">
        <v>2.88</v>
      </c>
      <c r="I394" s="4">
        <v>-19.74</v>
      </c>
      <c r="J394" s="4">
        <v>35.39</v>
      </c>
    </row>
    <row r="395" ht="12.75" customHeight="1">
      <c r="A395" s="4" t="s">
        <v>372</v>
      </c>
      <c r="B395" s="4" t="s">
        <v>355</v>
      </c>
      <c r="C395" s="4">
        <v>2009.0</v>
      </c>
      <c r="D395" s="4" t="s">
        <v>1030</v>
      </c>
      <c r="E395" s="4" t="s">
        <v>1043</v>
      </c>
      <c r="F395" s="4">
        <v>739317.04</v>
      </c>
      <c r="G395" s="4">
        <v>4.49</v>
      </c>
      <c r="H395" s="4">
        <v>1.9</v>
      </c>
      <c r="I395" s="4">
        <v>3.67</v>
      </c>
      <c r="J395" s="4">
        <v>6.48</v>
      </c>
    </row>
    <row r="396" ht="12.75" customHeight="1">
      <c r="A396" s="4" t="s">
        <v>372</v>
      </c>
      <c r="B396" s="4" t="s">
        <v>355</v>
      </c>
      <c r="C396" s="4">
        <v>2009.0</v>
      </c>
      <c r="D396" s="4" t="s">
        <v>1030</v>
      </c>
      <c r="E396" s="4" t="s">
        <v>1044</v>
      </c>
      <c r="F396" s="4">
        <v>2397982.05</v>
      </c>
      <c r="G396" s="4">
        <v>14.57</v>
      </c>
      <c r="H396" s="4">
        <v>0.61</v>
      </c>
      <c r="I396" s="4">
        <v>9.57</v>
      </c>
      <c r="J396" s="4">
        <v>10.4</v>
      </c>
    </row>
    <row r="397" ht="12.75" customHeight="1">
      <c r="A397" s="4" t="s">
        <v>372</v>
      </c>
      <c r="B397" s="4" t="s">
        <v>355</v>
      </c>
      <c r="C397" s="4">
        <v>2009.0</v>
      </c>
      <c r="D397" s="4" t="s">
        <v>1030</v>
      </c>
      <c r="E397" s="4" t="s">
        <v>1045</v>
      </c>
      <c r="F397" s="4">
        <v>211733.37</v>
      </c>
      <c r="G397" s="4">
        <v>1.29</v>
      </c>
      <c r="H397" s="4">
        <v>1.13</v>
      </c>
      <c r="I397" s="4">
        <v>-5.08</v>
      </c>
      <c r="J397" s="4">
        <v>4.01</v>
      </c>
    </row>
    <row r="398" ht="12.75" customHeight="1">
      <c r="A398" s="4" t="s">
        <v>372</v>
      </c>
      <c r="B398" s="4" t="s">
        <v>355</v>
      </c>
      <c r="C398" s="4">
        <v>2009.0</v>
      </c>
      <c r="D398" s="4" t="s">
        <v>1030</v>
      </c>
      <c r="E398" s="4" t="s">
        <v>998</v>
      </c>
      <c r="F398" s="4">
        <v>311349.67</v>
      </c>
      <c r="G398" s="4">
        <v>1.89</v>
      </c>
      <c r="H398" s="4">
        <v>2.45</v>
      </c>
      <c r="I398" s="4">
        <v>-25.04</v>
      </c>
      <c r="J398" s="4">
        <v>-53.85</v>
      </c>
    </row>
    <row r="399" ht="12.75" customHeight="1">
      <c r="A399" s="4" t="s">
        <v>372</v>
      </c>
      <c r="B399" s="4" t="s">
        <v>355</v>
      </c>
      <c r="C399" s="4">
        <v>2009.0</v>
      </c>
      <c r="D399" s="4" t="s">
        <v>1030</v>
      </c>
      <c r="E399" s="4" t="s">
        <v>1046</v>
      </c>
      <c r="F399" s="4">
        <v>493926.38</v>
      </c>
      <c r="G399" s="4">
        <v>3.0</v>
      </c>
      <c r="H399" s="4">
        <v>0.81</v>
      </c>
      <c r="I399" s="4">
        <v>13.1</v>
      </c>
      <c r="J399" s="4">
        <v>17.44</v>
      </c>
    </row>
    <row r="400" ht="12.75" customHeight="1">
      <c r="A400" s="4" t="s">
        <v>372</v>
      </c>
      <c r="B400" s="4" t="s">
        <v>355</v>
      </c>
      <c r="C400" s="4">
        <v>2009.0</v>
      </c>
      <c r="D400" s="4" t="s">
        <v>1030</v>
      </c>
      <c r="E400" s="4" t="s">
        <v>1047</v>
      </c>
      <c r="F400" s="4">
        <v>416722.91</v>
      </c>
      <c r="G400" s="4">
        <v>2.53</v>
      </c>
      <c r="H400" s="4">
        <v>1.52</v>
      </c>
      <c r="I400" s="4">
        <v>-8.3</v>
      </c>
      <c r="J400" s="4">
        <v>-9.34</v>
      </c>
    </row>
    <row r="401" ht="12.75" customHeight="1">
      <c r="A401" s="4" t="s">
        <v>372</v>
      </c>
      <c r="B401" s="4" t="s">
        <v>355</v>
      </c>
      <c r="C401" s="4">
        <v>2010.0</v>
      </c>
      <c r="D401" s="4" t="s">
        <v>1030</v>
      </c>
      <c r="E401" s="4" t="s">
        <v>1031</v>
      </c>
      <c r="F401" s="4">
        <v>1.924888697E7</v>
      </c>
      <c r="G401" s="4">
        <v>100.0</v>
      </c>
      <c r="H401" s="4">
        <v>1.0</v>
      </c>
      <c r="I401" s="4">
        <v>14.63</v>
      </c>
      <c r="J401" s="4">
        <v>9.25</v>
      </c>
    </row>
    <row r="402" ht="12.75" customHeight="1">
      <c r="A402" s="4" t="s">
        <v>372</v>
      </c>
      <c r="B402" s="4" t="s">
        <v>355</v>
      </c>
      <c r="C402" s="4">
        <v>2010.0</v>
      </c>
      <c r="D402" s="4" t="s">
        <v>1030</v>
      </c>
      <c r="E402" s="4" t="s">
        <v>1032</v>
      </c>
      <c r="F402" s="4">
        <v>5172144.89</v>
      </c>
      <c r="G402" s="4">
        <v>26.87</v>
      </c>
      <c r="H402" s="4">
        <v>1.78</v>
      </c>
      <c r="I402" s="4">
        <v>5.38</v>
      </c>
      <c r="J402" s="4">
        <v>5.2</v>
      </c>
    </row>
    <row r="403" ht="12.75" customHeight="1">
      <c r="A403" s="4" t="s">
        <v>372</v>
      </c>
      <c r="B403" s="4" t="s">
        <v>355</v>
      </c>
      <c r="C403" s="4">
        <v>2010.0</v>
      </c>
      <c r="D403" s="4" t="s">
        <v>1030</v>
      </c>
      <c r="E403" s="4" t="s">
        <v>1033</v>
      </c>
      <c r="F403" s="4">
        <v>1503260.24</v>
      </c>
      <c r="G403" s="4">
        <v>7.81</v>
      </c>
      <c r="H403" s="4">
        <v>1.04</v>
      </c>
      <c r="I403" s="4">
        <v>8.16</v>
      </c>
      <c r="J403" s="4">
        <v>-6.38</v>
      </c>
    </row>
    <row r="404" ht="12.75" customHeight="1">
      <c r="A404" s="4" t="s">
        <v>372</v>
      </c>
      <c r="B404" s="4" t="s">
        <v>355</v>
      </c>
      <c r="C404" s="4">
        <v>2010.0</v>
      </c>
      <c r="D404" s="4" t="s">
        <v>1030</v>
      </c>
      <c r="E404" s="4" t="s">
        <v>1034</v>
      </c>
      <c r="F404" s="4">
        <v>9312409.59</v>
      </c>
      <c r="G404" s="4">
        <v>48.38</v>
      </c>
      <c r="H404" s="4">
        <v>1.14</v>
      </c>
      <c r="I404" s="4">
        <v>18.83</v>
      </c>
      <c r="J404" s="4">
        <v>10.42</v>
      </c>
    </row>
    <row r="405" ht="12.75" customHeight="1">
      <c r="A405" s="4" t="s">
        <v>372</v>
      </c>
      <c r="B405" s="4" t="s">
        <v>355</v>
      </c>
      <c r="C405" s="4">
        <v>2010.0</v>
      </c>
      <c r="D405" s="4" t="s">
        <v>1030</v>
      </c>
      <c r="E405" s="4" t="s">
        <v>1035</v>
      </c>
      <c r="F405" s="4">
        <v>1737433.17</v>
      </c>
      <c r="G405" s="4">
        <v>9.03</v>
      </c>
      <c r="H405" s="4">
        <v>0.24</v>
      </c>
      <c r="I405" s="4">
        <v>16.98</v>
      </c>
      <c r="J405" s="4">
        <v>11.16</v>
      </c>
    </row>
    <row r="406" ht="12.75" customHeight="1">
      <c r="A406" s="4" t="s">
        <v>372</v>
      </c>
      <c r="B406" s="4" t="s">
        <v>355</v>
      </c>
      <c r="C406" s="4">
        <v>2010.0</v>
      </c>
      <c r="D406" s="4" t="s">
        <v>1030</v>
      </c>
      <c r="E406" s="4" t="s">
        <v>1036</v>
      </c>
      <c r="F406" s="4">
        <v>9358.0</v>
      </c>
      <c r="G406" s="4">
        <v>0.05</v>
      </c>
      <c r="H406" s="4">
        <v>0.51</v>
      </c>
      <c r="I406" s="4">
        <v>45.12</v>
      </c>
      <c r="J406" s="4">
        <v>12.98</v>
      </c>
    </row>
    <row r="407" ht="12.75" customHeight="1">
      <c r="A407" s="4" t="s">
        <v>372</v>
      </c>
      <c r="B407" s="4" t="s">
        <v>355</v>
      </c>
      <c r="C407" s="4">
        <v>2010.0</v>
      </c>
      <c r="D407" s="4" t="s">
        <v>1030</v>
      </c>
      <c r="E407" s="4" t="s">
        <v>993</v>
      </c>
      <c r="F407" s="4">
        <v>3232920.36</v>
      </c>
      <c r="G407" s="4">
        <v>16.8</v>
      </c>
      <c r="H407" s="4">
        <v>1.96</v>
      </c>
      <c r="I407" s="4">
        <v>11.14</v>
      </c>
      <c r="J407" s="4">
        <v>-1.34</v>
      </c>
    </row>
    <row r="408" ht="12.75" customHeight="1">
      <c r="A408" s="4" t="s">
        <v>372</v>
      </c>
      <c r="B408" s="4" t="s">
        <v>355</v>
      </c>
      <c r="C408" s="4">
        <v>2010.0</v>
      </c>
      <c r="D408" s="4" t="s">
        <v>1030</v>
      </c>
      <c r="E408" s="4" t="s">
        <v>1037</v>
      </c>
      <c r="F408" s="4">
        <v>136657.8</v>
      </c>
      <c r="G408" s="4">
        <v>0.71</v>
      </c>
      <c r="H408" s="4">
        <v>1.05</v>
      </c>
      <c r="I408" s="4">
        <v>5.62</v>
      </c>
      <c r="J408" s="4">
        <v>45.46</v>
      </c>
    </row>
    <row r="409" ht="12.75" customHeight="1">
      <c r="A409" s="4" t="s">
        <v>372</v>
      </c>
      <c r="B409" s="4" t="s">
        <v>355</v>
      </c>
      <c r="C409" s="4">
        <v>2010.0</v>
      </c>
      <c r="D409" s="4" t="s">
        <v>1030</v>
      </c>
      <c r="E409" s="4" t="s">
        <v>1038</v>
      </c>
      <c r="F409" s="4">
        <v>5012.34</v>
      </c>
      <c r="G409" s="4">
        <v>0.03</v>
      </c>
      <c r="H409" s="4">
        <v>0.45</v>
      </c>
      <c r="I409" s="4">
        <v>29.24</v>
      </c>
      <c r="J409" s="4">
        <v>17.27</v>
      </c>
    </row>
    <row r="410" ht="12.75" customHeight="1">
      <c r="A410" s="4" t="s">
        <v>372</v>
      </c>
      <c r="B410" s="4" t="s">
        <v>355</v>
      </c>
      <c r="C410" s="4">
        <v>2010.0</v>
      </c>
      <c r="D410" s="4" t="s">
        <v>1030</v>
      </c>
      <c r="E410" s="4" t="s">
        <v>994</v>
      </c>
      <c r="F410" s="4">
        <v>1079943.87</v>
      </c>
      <c r="G410" s="4">
        <v>5.61</v>
      </c>
      <c r="H410" s="4">
        <v>0.17</v>
      </c>
      <c r="I410" s="4">
        <v>15.8</v>
      </c>
      <c r="J410" s="4">
        <v>17.96</v>
      </c>
    </row>
    <row r="411" ht="12.75" customHeight="1">
      <c r="A411" s="4" t="s">
        <v>372</v>
      </c>
      <c r="B411" s="4" t="s">
        <v>355</v>
      </c>
      <c r="C411" s="4">
        <v>2010.0</v>
      </c>
      <c r="D411" s="4" t="s">
        <v>1030</v>
      </c>
      <c r="E411" s="4" t="s">
        <v>1039</v>
      </c>
      <c r="F411" s="4">
        <v>11905.96</v>
      </c>
      <c r="G411" s="4">
        <v>0.06</v>
      </c>
      <c r="H411" s="4">
        <v>0.41</v>
      </c>
      <c r="I411" s="4">
        <v>12.54</v>
      </c>
      <c r="J411" s="4">
        <v>28.3</v>
      </c>
    </row>
    <row r="412" ht="12.75" customHeight="1">
      <c r="A412" s="4" t="s">
        <v>372</v>
      </c>
      <c r="B412" s="4" t="s">
        <v>355</v>
      </c>
      <c r="C412" s="4">
        <v>2010.0</v>
      </c>
      <c r="D412" s="4" t="s">
        <v>1030</v>
      </c>
      <c r="E412" s="4" t="s">
        <v>1040</v>
      </c>
      <c r="F412" s="4">
        <v>4029747.69</v>
      </c>
      <c r="G412" s="4">
        <v>20.93</v>
      </c>
      <c r="H412" s="4">
        <v>1.33</v>
      </c>
      <c r="I412" s="4">
        <v>5.1</v>
      </c>
      <c r="J412" s="4">
        <v>-1.45</v>
      </c>
    </row>
    <row r="413" ht="12.75" customHeight="1">
      <c r="A413" s="4" t="s">
        <v>372</v>
      </c>
      <c r="B413" s="4" t="s">
        <v>355</v>
      </c>
      <c r="C413" s="4">
        <v>2010.0</v>
      </c>
      <c r="D413" s="4" t="s">
        <v>1030</v>
      </c>
      <c r="E413" s="4" t="s">
        <v>996</v>
      </c>
      <c r="F413" s="4">
        <v>970404.64</v>
      </c>
      <c r="G413" s="4">
        <v>5.04</v>
      </c>
      <c r="H413" s="4">
        <v>0.96</v>
      </c>
      <c r="I413" s="4">
        <v>13.14</v>
      </c>
      <c r="J413" s="4">
        <v>1.28</v>
      </c>
    </row>
    <row r="414" ht="12.75" customHeight="1">
      <c r="A414" s="4" t="s">
        <v>372</v>
      </c>
      <c r="B414" s="4" t="s">
        <v>355</v>
      </c>
      <c r="C414" s="4">
        <v>2010.0</v>
      </c>
      <c r="D414" s="4" t="s">
        <v>1030</v>
      </c>
      <c r="E414" s="4" t="s">
        <v>1041</v>
      </c>
      <c r="F414" s="4">
        <v>56380.09</v>
      </c>
      <c r="G414" s="4">
        <v>0.29</v>
      </c>
      <c r="H414" s="4">
        <v>0.16</v>
      </c>
      <c r="I414" s="4">
        <v>20.99</v>
      </c>
      <c r="J414" s="4">
        <v>50.34</v>
      </c>
    </row>
    <row r="415" ht="12.75" customHeight="1">
      <c r="A415" s="4" t="s">
        <v>372</v>
      </c>
      <c r="B415" s="4" t="s">
        <v>355</v>
      </c>
      <c r="C415" s="4">
        <v>2010.0</v>
      </c>
      <c r="D415" s="4" t="s">
        <v>1030</v>
      </c>
      <c r="E415" s="4" t="s">
        <v>1042</v>
      </c>
      <c r="F415" s="4">
        <v>2722735.79</v>
      </c>
      <c r="G415" s="4">
        <v>14.14</v>
      </c>
      <c r="H415" s="4">
        <v>3.76</v>
      </c>
      <c r="I415" s="4">
        <v>18.53</v>
      </c>
      <c r="J415" s="4">
        <v>28.99</v>
      </c>
    </row>
    <row r="416" ht="12.75" customHeight="1">
      <c r="A416" s="4" t="s">
        <v>372</v>
      </c>
      <c r="B416" s="4" t="s">
        <v>355</v>
      </c>
      <c r="C416" s="4">
        <v>2010.0</v>
      </c>
      <c r="D416" s="4" t="s">
        <v>1030</v>
      </c>
      <c r="E416" s="4" t="s">
        <v>1043</v>
      </c>
      <c r="F416" s="4">
        <v>898435.48</v>
      </c>
      <c r="G416" s="4">
        <v>4.67</v>
      </c>
      <c r="H416" s="4">
        <v>1.83</v>
      </c>
      <c r="I416" s="4">
        <v>22.06</v>
      </c>
      <c r="J416" s="4">
        <v>14.2</v>
      </c>
    </row>
    <row r="417" ht="12.75" customHeight="1">
      <c r="A417" s="4" t="s">
        <v>372</v>
      </c>
      <c r="B417" s="4" t="s">
        <v>355</v>
      </c>
      <c r="C417" s="4">
        <v>2010.0</v>
      </c>
      <c r="D417" s="4" t="s">
        <v>1030</v>
      </c>
      <c r="E417" s="4" t="s">
        <v>1044</v>
      </c>
      <c r="F417" s="4">
        <v>4294380.03</v>
      </c>
      <c r="G417" s="4">
        <v>22.31</v>
      </c>
      <c r="H417" s="4">
        <v>0.61</v>
      </c>
      <c r="I417" s="4">
        <v>26.66</v>
      </c>
      <c r="J417" s="4">
        <v>20.86</v>
      </c>
    </row>
    <row r="418" ht="12.75" customHeight="1">
      <c r="A418" s="4" t="s">
        <v>372</v>
      </c>
      <c r="B418" s="4" t="s">
        <v>355</v>
      </c>
      <c r="C418" s="4">
        <v>2010.0</v>
      </c>
      <c r="D418" s="4" t="s">
        <v>1030</v>
      </c>
      <c r="E418" s="4" t="s">
        <v>1045</v>
      </c>
      <c r="F418" s="4">
        <v>197896.52</v>
      </c>
      <c r="G418" s="4">
        <v>1.03</v>
      </c>
      <c r="H418" s="4">
        <v>0.9</v>
      </c>
      <c r="I418" s="4">
        <v>10.33</v>
      </c>
      <c r="J418" s="4">
        <v>-6.1</v>
      </c>
    </row>
    <row r="419" ht="12.75" customHeight="1">
      <c r="A419" s="4" t="s">
        <v>372</v>
      </c>
      <c r="B419" s="4" t="s">
        <v>355</v>
      </c>
      <c r="C419" s="4">
        <v>2010.0</v>
      </c>
      <c r="D419" s="4" t="s">
        <v>1030</v>
      </c>
      <c r="E419" s="4" t="s">
        <v>998</v>
      </c>
      <c r="F419" s="4">
        <v>382481.53</v>
      </c>
      <c r="G419" s="4">
        <v>1.99</v>
      </c>
      <c r="H419" s="4">
        <v>3.14</v>
      </c>
      <c r="I419" s="4">
        <v>-1.27</v>
      </c>
      <c r="J419" s="4">
        <v>6.65</v>
      </c>
    </row>
    <row r="420" ht="12.75" customHeight="1">
      <c r="A420" s="4" t="s">
        <v>372</v>
      </c>
      <c r="B420" s="4" t="s">
        <v>355</v>
      </c>
      <c r="C420" s="4">
        <v>2010.0</v>
      </c>
      <c r="D420" s="4" t="s">
        <v>1030</v>
      </c>
      <c r="E420" s="4" t="s">
        <v>1046</v>
      </c>
      <c r="F420" s="4">
        <v>568691.32</v>
      </c>
      <c r="G420" s="4">
        <v>2.95</v>
      </c>
      <c r="H420" s="4">
        <v>1.08</v>
      </c>
      <c r="I420" s="4">
        <v>9.18</v>
      </c>
      <c r="J420" s="4">
        <v>20.22</v>
      </c>
    </row>
    <row r="421" ht="12.75" customHeight="1">
      <c r="A421" s="4" t="s">
        <v>372</v>
      </c>
      <c r="B421" s="4" t="s">
        <v>355</v>
      </c>
      <c r="C421" s="4">
        <v>2010.0</v>
      </c>
      <c r="D421" s="4" t="s">
        <v>1030</v>
      </c>
      <c r="E421" s="4" t="s">
        <v>1047</v>
      </c>
      <c r="F421" s="4">
        <v>651935.53</v>
      </c>
      <c r="G421" s="4">
        <v>3.39</v>
      </c>
      <c r="H421" s="4">
        <v>2.03</v>
      </c>
      <c r="I421" s="4">
        <v>14.92</v>
      </c>
      <c r="J421" s="4">
        <v>26.84</v>
      </c>
    </row>
    <row r="422" ht="12.75" customHeight="1">
      <c r="A422" s="4" t="s">
        <v>372</v>
      </c>
      <c r="B422" s="4" t="s">
        <v>355</v>
      </c>
      <c r="C422" s="4">
        <v>2011.0</v>
      </c>
      <c r="D422" s="4" t="s">
        <v>1030</v>
      </c>
      <c r="E422" s="4" t="s">
        <v>1031</v>
      </c>
      <c r="F422" s="4">
        <v>2.154218127E7</v>
      </c>
      <c r="G422" s="4">
        <v>100.0</v>
      </c>
      <c r="H422" s="4">
        <v>1.0</v>
      </c>
      <c r="I422" s="4">
        <v>14.94</v>
      </c>
      <c r="J422" s="4">
        <v>8.72</v>
      </c>
    </row>
    <row r="423" ht="12.75" customHeight="1">
      <c r="A423" s="4" t="s">
        <v>372</v>
      </c>
      <c r="B423" s="4" t="s">
        <v>355</v>
      </c>
      <c r="C423" s="4">
        <v>2011.0</v>
      </c>
      <c r="D423" s="4" t="s">
        <v>1030</v>
      </c>
      <c r="E423" s="4" t="s">
        <v>1032</v>
      </c>
      <c r="F423" s="4">
        <v>5744150.35</v>
      </c>
      <c r="G423" s="4">
        <v>26.66</v>
      </c>
      <c r="H423" s="4">
        <v>1.63</v>
      </c>
      <c r="I423" s="4">
        <v>9.25</v>
      </c>
      <c r="J423" s="4">
        <v>-1.29</v>
      </c>
    </row>
    <row r="424" ht="12.75" customHeight="1">
      <c r="A424" s="4" t="s">
        <v>372</v>
      </c>
      <c r="B424" s="4" t="s">
        <v>355</v>
      </c>
      <c r="C424" s="4">
        <v>2011.0</v>
      </c>
      <c r="D424" s="4" t="s">
        <v>1030</v>
      </c>
      <c r="E424" s="4" t="s">
        <v>1033</v>
      </c>
      <c r="F424" s="4">
        <v>1849110.07</v>
      </c>
      <c r="G424" s="4">
        <v>8.58</v>
      </c>
      <c r="H424" s="4">
        <v>1.01</v>
      </c>
      <c r="I424" s="4">
        <v>19.91</v>
      </c>
      <c r="J424" s="4">
        <v>12.3</v>
      </c>
    </row>
    <row r="425" ht="12.75" customHeight="1">
      <c r="A425" s="4" t="s">
        <v>372</v>
      </c>
      <c r="B425" s="4" t="s">
        <v>355</v>
      </c>
      <c r="C425" s="4">
        <v>2011.0</v>
      </c>
      <c r="D425" s="4" t="s">
        <v>1030</v>
      </c>
      <c r="E425" s="4" t="s">
        <v>1034</v>
      </c>
      <c r="F425" s="4">
        <v>1.030671789E7</v>
      </c>
      <c r="G425" s="4">
        <v>47.84</v>
      </c>
      <c r="H425" s="4">
        <v>1.25</v>
      </c>
      <c r="I425" s="4">
        <v>13.33</v>
      </c>
      <c r="J425" s="4">
        <v>11.94</v>
      </c>
    </row>
    <row r="426" ht="12.75" customHeight="1">
      <c r="A426" s="4" t="s">
        <v>372</v>
      </c>
      <c r="B426" s="4" t="s">
        <v>355</v>
      </c>
      <c r="C426" s="4">
        <v>2011.0</v>
      </c>
      <c r="D426" s="4" t="s">
        <v>1030</v>
      </c>
      <c r="E426" s="4" t="s">
        <v>1035</v>
      </c>
      <c r="F426" s="4">
        <v>2634128.01</v>
      </c>
      <c r="G426" s="4">
        <v>12.23</v>
      </c>
      <c r="H426" s="4">
        <v>0.28</v>
      </c>
      <c r="I426" s="4">
        <v>18.09</v>
      </c>
      <c r="J426" s="4">
        <v>22.73</v>
      </c>
    </row>
    <row r="427" ht="12.75" customHeight="1">
      <c r="A427" s="4" t="s">
        <v>372</v>
      </c>
      <c r="B427" s="4" t="s">
        <v>355</v>
      </c>
      <c r="C427" s="4">
        <v>2011.0</v>
      </c>
      <c r="D427" s="4" t="s">
        <v>1030</v>
      </c>
      <c r="E427" s="4" t="s">
        <v>1036</v>
      </c>
      <c r="F427" s="4">
        <v>15544.83</v>
      </c>
      <c r="G427" s="4">
        <v>0.07</v>
      </c>
      <c r="H427" s="4">
        <v>0.74</v>
      </c>
      <c r="I427" s="4">
        <v>10.85</v>
      </c>
      <c r="J427" s="4">
        <v>25.78</v>
      </c>
    </row>
    <row r="428" ht="12.75" customHeight="1">
      <c r="A428" s="4" t="s">
        <v>372</v>
      </c>
      <c r="B428" s="4" t="s">
        <v>355</v>
      </c>
      <c r="C428" s="4">
        <v>2011.0</v>
      </c>
      <c r="D428" s="4" t="s">
        <v>1030</v>
      </c>
      <c r="E428" s="4" t="s">
        <v>993</v>
      </c>
      <c r="F428" s="4">
        <v>3760802.93</v>
      </c>
      <c r="G428" s="4">
        <v>17.46</v>
      </c>
      <c r="H428" s="4">
        <v>2.28</v>
      </c>
      <c r="I428" s="4">
        <v>12.41</v>
      </c>
      <c r="J428" s="4">
        <v>14.46</v>
      </c>
    </row>
    <row r="429" ht="12.75" customHeight="1">
      <c r="A429" s="4" t="s">
        <v>372</v>
      </c>
      <c r="B429" s="4" t="s">
        <v>355</v>
      </c>
      <c r="C429" s="4">
        <v>2011.0</v>
      </c>
      <c r="D429" s="4" t="s">
        <v>1030</v>
      </c>
      <c r="E429" s="4" t="s">
        <v>1037</v>
      </c>
      <c r="F429" s="4">
        <v>113247.38</v>
      </c>
      <c r="G429" s="4">
        <v>0.53</v>
      </c>
      <c r="H429" s="4">
        <v>1.79</v>
      </c>
      <c r="I429" s="4">
        <v>-22.92</v>
      </c>
      <c r="J429" s="4">
        <v>-4.65</v>
      </c>
    </row>
    <row r="430" ht="12.75" customHeight="1">
      <c r="A430" s="4" t="s">
        <v>372</v>
      </c>
      <c r="B430" s="4" t="s">
        <v>355</v>
      </c>
      <c r="C430" s="4">
        <v>2011.0</v>
      </c>
      <c r="D430" s="4" t="s">
        <v>1030</v>
      </c>
      <c r="E430" s="4" t="s">
        <v>1038</v>
      </c>
      <c r="F430" s="4">
        <v>7762.21</v>
      </c>
      <c r="G430" s="4">
        <v>0.04</v>
      </c>
      <c r="H430" s="4">
        <v>0.43</v>
      </c>
      <c r="I430" s="4">
        <v>10.9</v>
      </c>
      <c r="J430" s="4">
        <v>2.98</v>
      </c>
    </row>
    <row r="431" ht="12.75" customHeight="1">
      <c r="A431" s="4" t="s">
        <v>372</v>
      </c>
      <c r="B431" s="4" t="s">
        <v>355</v>
      </c>
      <c r="C431" s="4">
        <v>2011.0</v>
      </c>
      <c r="D431" s="4" t="s">
        <v>1030</v>
      </c>
      <c r="E431" s="4" t="s">
        <v>994</v>
      </c>
      <c r="F431" s="4">
        <v>1750707.82</v>
      </c>
      <c r="G431" s="4">
        <v>8.13</v>
      </c>
      <c r="H431" s="4">
        <v>0.2</v>
      </c>
      <c r="I431" s="4">
        <v>19.15</v>
      </c>
      <c r="J431" s="4">
        <v>21.44</v>
      </c>
    </row>
    <row r="432" ht="12.75" customHeight="1">
      <c r="A432" s="4" t="s">
        <v>372</v>
      </c>
      <c r="B432" s="4" t="s">
        <v>355</v>
      </c>
      <c r="C432" s="4">
        <v>2011.0</v>
      </c>
      <c r="D432" s="4" t="s">
        <v>1030</v>
      </c>
      <c r="E432" s="4" t="s">
        <v>1039</v>
      </c>
      <c r="F432" s="4">
        <v>14989.45</v>
      </c>
      <c r="G432" s="4">
        <v>0.07</v>
      </c>
      <c r="H432" s="4">
        <v>0.5</v>
      </c>
      <c r="I432" s="4">
        <v>9.95</v>
      </c>
      <c r="J432" s="4">
        <v>14.6</v>
      </c>
    </row>
    <row r="433" ht="12.75" customHeight="1">
      <c r="A433" s="4" t="s">
        <v>372</v>
      </c>
      <c r="B433" s="4" t="s">
        <v>355</v>
      </c>
      <c r="C433" s="4">
        <v>2011.0</v>
      </c>
      <c r="D433" s="4" t="s">
        <v>1030</v>
      </c>
      <c r="E433" s="4" t="s">
        <v>1040</v>
      </c>
      <c r="F433" s="4">
        <v>4458310.62</v>
      </c>
      <c r="G433" s="4">
        <v>20.7</v>
      </c>
      <c r="H433" s="4">
        <v>1.43</v>
      </c>
      <c r="I433" s="4">
        <v>12.72</v>
      </c>
      <c r="J433" s="4">
        <v>10.42</v>
      </c>
    </row>
    <row r="434" ht="12.75" customHeight="1">
      <c r="A434" s="4" t="s">
        <v>372</v>
      </c>
      <c r="B434" s="4" t="s">
        <v>355</v>
      </c>
      <c r="C434" s="4">
        <v>2011.0</v>
      </c>
      <c r="D434" s="4" t="s">
        <v>1030</v>
      </c>
      <c r="E434" s="4" t="s">
        <v>996</v>
      </c>
      <c r="F434" s="4">
        <v>1288531.14</v>
      </c>
      <c r="G434" s="4">
        <v>5.98</v>
      </c>
      <c r="H434" s="4">
        <v>1.1</v>
      </c>
      <c r="I434" s="4">
        <v>13.57</v>
      </c>
      <c r="J434" s="4">
        <v>14.66</v>
      </c>
    </row>
    <row r="435" ht="12.75" customHeight="1">
      <c r="A435" s="4" t="s">
        <v>372</v>
      </c>
      <c r="B435" s="4" t="s">
        <v>355</v>
      </c>
      <c r="C435" s="4">
        <v>2011.0</v>
      </c>
      <c r="D435" s="4" t="s">
        <v>1030</v>
      </c>
      <c r="E435" s="4" t="s">
        <v>1041</v>
      </c>
      <c r="F435" s="4">
        <v>64666.66</v>
      </c>
      <c r="G435" s="4">
        <v>0.3</v>
      </c>
      <c r="H435" s="4">
        <v>0.22</v>
      </c>
      <c r="I435" s="4">
        <v>12.43</v>
      </c>
      <c r="J435" s="4">
        <v>25.88</v>
      </c>
    </row>
    <row r="436" ht="12.75" customHeight="1">
      <c r="A436" s="4" t="s">
        <v>372</v>
      </c>
      <c r="B436" s="4" t="s">
        <v>355</v>
      </c>
      <c r="C436" s="4">
        <v>2011.0</v>
      </c>
      <c r="D436" s="4" t="s">
        <v>1030</v>
      </c>
      <c r="E436" s="4" t="s">
        <v>1042</v>
      </c>
      <c r="F436" s="4">
        <v>2292014.42</v>
      </c>
      <c r="G436" s="4">
        <v>10.64</v>
      </c>
      <c r="H436" s="4">
        <v>3.72</v>
      </c>
      <c r="I436" s="4">
        <v>12.6</v>
      </c>
      <c r="J436" s="4">
        <v>5.96</v>
      </c>
    </row>
    <row r="437" ht="12.75" customHeight="1">
      <c r="A437" s="4" t="s">
        <v>372</v>
      </c>
      <c r="B437" s="4" t="s">
        <v>355</v>
      </c>
      <c r="C437" s="4">
        <v>2011.0</v>
      </c>
      <c r="D437" s="4" t="s">
        <v>1030</v>
      </c>
      <c r="E437" s="4" t="s">
        <v>1043</v>
      </c>
      <c r="F437" s="4">
        <v>1000438.15</v>
      </c>
      <c r="G437" s="4">
        <v>4.64</v>
      </c>
      <c r="H437" s="4">
        <v>2.04</v>
      </c>
      <c r="I437" s="4">
        <v>7.16</v>
      </c>
      <c r="J437" s="4">
        <v>7.0</v>
      </c>
    </row>
    <row r="438" ht="12.75" customHeight="1">
      <c r="A438" s="4" t="s">
        <v>372</v>
      </c>
      <c r="B438" s="4" t="s">
        <v>355</v>
      </c>
      <c r="C438" s="4">
        <v>2011.0</v>
      </c>
      <c r="D438" s="4" t="s">
        <v>1030</v>
      </c>
      <c r="E438" s="4" t="s">
        <v>1044</v>
      </c>
      <c r="F438" s="4">
        <v>4723458.18</v>
      </c>
      <c r="G438" s="4">
        <v>21.93</v>
      </c>
      <c r="H438" s="4">
        <v>0.72</v>
      </c>
      <c r="I438" s="4">
        <v>16.74</v>
      </c>
      <c r="J438" s="4">
        <v>19.89</v>
      </c>
    </row>
    <row r="439" ht="12.75" customHeight="1">
      <c r="A439" s="4" t="s">
        <v>372</v>
      </c>
      <c r="B439" s="4" t="s">
        <v>355</v>
      </c>
      <c r="C439" s="4">
        <v>2011.0</v>
      </c>
      <c r="D439" s="4" t="s">
        <v>1030</v>
      </c>
      <c r="E439" s="4" t="s">
        <v>1045</v>
      </c>
      <c r="F439" s="4">
        <v>253296.15</v>
      </c>
      <c r="G439" s="4">
        <v>1.18</v>
      </c>
      <c r="H439" s="4">
        <v>1.02</v>
      </c>
      <c r="I439" s="4">
        <v>12.27</v>
      </c>
      <c r="J439" s="4">
        <v>13.01</v>
      </c>
    </row>
    <row r="440" ht="12.75" customHeight="1">
      <c r="A440" s="4" t="s">
        <v>372</v>
      </c>
      <c r="B440" s="4" t="s">
        <v>355</v>
      </c>
      <c r="C440" s="4">
        <v>2011.0</v>
      </c>
      <c r="D440" s="4" t="s">
        <v>1030</v>
      </c>
      <c r="E440" s="4" t="s">
        <v>998</v>
      </c>
      <c r="F440" s="4">
        <v>452757.04</v>
      </c>
      <c r="G440" s="4">
        <v>2.1</v>
      </c>
      <c r="H440" s="4">
        <v>1.87</v>
      </c>
      <c r="I440" s="4">
        <v>-3.99</v>
      </c>
      <c r="J440" s="4">
        <v>-29.98</v>
      </c>
    </row>
    <row r="441" ht="12.75" customHeight="1">
      <c r="A441" s="4" t="s">
        <v>372</v>
      </c>
      <c r="B441" s="4" t="s">
        <v>355</v>
      </c>
      <c r="C441" s="4">
        <v>2011.0</v>
      </c>
      <c r="D441" s="4" t="s">
        <v>1030</v>
      </c>
      <c r="E441" s="4" t="s">
        <v>1046</v>
      </c>
      <c r="F441" s="4">
        <v>494690.02</v>
      </c>
      <c r="G441" s="4">
        <v>2.3</v>
      </c>
      <c r="H441" s="4">
        <v>0.78</v>
      </c>
      <c r="I441" s="4">
        <v>16.14</v>
      </c>
      <c r="J441" s="4">
        <v>-6.85</v>
      </c>
    </row>
    <row r="442" ht="12.75" customHeight="1">
      <c r="A442" s="4" t="s">
        <v>372</v>
      </c>
      <c r="B442" s="4" t="s">
        <v>355</v>
      </c>
      <c r="C442" s="4">
        <v>2011.0</v>
      </c>
      <c r="D442" s="4" t="s">
        <v>1030</v>
      </c>
      <c r="E442" s="4" t="s">
        <v>1047</v>
      </c>
      <c r="F442" s="4">
        <v>850964.28</v>
      </c>
      <c r="G442" s="4">
        <v>3.95</v>
      </c>
      <c r="H442" s="4">
        <v>2.53</v>
      </c>
      <c r="I442" s="4">
        <v>14.14</v>
      </c>
      <c r="J442" s="4">
        <v>20.5</v>
      </c>
    </row>
    <row r="443" ht="12.75" customHeight="1">
      <c r="A443" s="4" t="s">
        <v>372</v>
      </c>
      <c r="B443" s="4" t="s">
        <v>355</v>
      </c>
      <c r="C443" s="4">
        <v>2012.0</v>
      </c>
      <c r="D443" s="4" t="s">
        <v>1030</v>
      </c>
      <c r="E443" s="4" t="s">
        <v>1031</v>
      </c>
      <c r="F443" s="4">
        <v>2.210571515E7</v>
      </c>
      <c r="G443" s="4">
        <v>100.0</v>
      </c>
      <c r="H443" s="4">
        <v>1.0</v>
      </c>
      <c r="I443" s="4">
        <v>2.83</v>
      </c>
      <c r="J443" s="4">
        <v>3.34</v>
      </c>
    </row>
    <row r="444" ht="12.75" customHeight="1">
      <c r="A444" s="4" t="s">
        <v>372</v>
      </c>
      <c r="B444" s="4" t="s">
        <v>355</v>
      </c>
      <c r="C444" s="4">
        <v>2012.0</v>
      </c>
      <c r="D444" s="4" t="s">
        <v>1030</v>
      </c>
      <c r="E444" s="4" t="s">
        <v>1032</v>
      </c>
      <c r="F444" s="4">
        <v>5422822.22</v>
      </c>
      <c r="G444" s="4">
        <v>24.53</v>
      </c>
      <c r="H444" s="4">
        <v>1.7</v>
      </c>
      <c r="I444" s="4">
        <v>1.45</v>
      </c>
      <c r="J444" s="4">
        <v>4.06</v>
      </c>
    </row>
    <row r="445" ht="12.75" customHeight="1">
      <c r="A445" s="4" t="s">
        <v>372</v>
      </c>
      <c r="B445" s="4" t="s">
        <v>355</v>
      </c>
      <c r="C445" s="4">
        <v>2012.0</v>
      </c>
      <c r="D445" s="4" t="s">
        <v>1030</v>
      </c>
      <c r="E445" s="4" t="s">
        <v>1033</v>
      </c>
      <c r="F445" s="4">
        <v>1849384.71</v>
      </c>
      <c r="G445" s="4">
        <v>8.37</v>
      </c>
      <c r="H445" s="4">
        <v>0.88</v>
      </c>
      <c r="I445" s="4">
        <v>7.01</v>
      </c>
      <c r="J445" s="4">
        <v>0.27</v>
      </c>
    </row>
    <row r="446" ht="12.75" customHeight="1">
      <c r="A446" s="4" t="s">
        <v>372</v>
      </c>
      <c r="B446" s="4" t="s">
        <v>355</v>
      </c>
      <c r="C446" s="4">
        <v>2012.0</v>
      </c>
      <c r="D446" s="4" t="s">
        <v>1030</v>
      </c>
      <c r="E446" s="4" t="s">
        <v>1034</v>
      </c>
      <c r="F446" s="4">
        <v>1.05693903E7</v>
      </c>
      <c r="G446" s="4">
        <v>47.81</v>
      </c>
      <c r="H446" s="4">
        <v>1.43</v>
      </c>
      <c r="I446" s="4">
        <v>-4.16</v>
      </c>
      <c r="J446" s="4">
        <v>3.28</v>
      </c>
    </row>
    <row r="447" ht="12.75" customHeight="1">
      <c r="A447" s="4" t="s">
        <v>372</v>
      </c>
      <c r="B447" s="4" t="s">
        <v>355</v>
      </c>
      <c r="C447" s="4">
        <v>2012.0</v>
      </c>
      <c r="D447" s="4" t="s">
        <v>1030</v>
      </c>
      <c r="E447" s="4" t="s">
        <v>1035</v>
      </c>
      <c r="F447" s="4">
        <v>2637700.09</v>
      </c>
      <c r="G447" s="4">
        <v>11.93</v>
      </c>
      <c r="H447" s="4">
        <v>0.3</v>
      </c>
      <c r="I447" s="4">
        <v>8.59</v>
      </c>
      <c r="J447" s="4">
        <v>11.36</v>
      </c>
    </row>
    <row r="448" ht="12.75" customHeight="1">
      <c r="A448" s="4" t="s">
        <v>372</v>
      </c>
      <c r="B448" s="4" t="s">
        <v>355</v>
      </c>
      <c r="C448" s="4">
        <v>2012.0</v>
      </c>
      <c r="D448" s="4" t="s">
        <v>1030</v>
      </c>
      <c r="E448" s="4" t="s">
        <v>1036</v>
      </c>
      <c r="F448" s="4">
        <v>15631.71</v>
      </c>
      <c r="G448" s="4">
        <v>0.07</v>
      </c>
      <c r="H448" s="4">
        <v>1.48</v>
      </c>
      <c r="I448" s="4">
        <v>-20.09</v>
      </c>
      <c r="J448" s="4">
        <v>13.51</v>
      </c>
    </row>
    <row r="449" ht="12.75" customHeight="1">
      <c r="A449" s="4" t="s">
        <v>372</v>
      </c>
      <c r="B449" s="4" t="s">
        <v>355</v>
      </c>
      <c r="C449" s="4">
        <v>2012.0</v>
      </c>
      <c r="D449" s="4" t="s">
        <v>1030</v>
      </c>
      <c r="E449" s="4" t="s">
        <v>993</v>
      </c>
      <c r="F449" s="4">
        <v>2954037.1</v>
      </c>
      <c r="G449" s="4">
        <v>13.36</v>
      </c>
      <c r="H449" s="4">
        <v>1.99</v>
      </c>
      <c r="I449" s="4">
        <v>1.53</v>
      </c>
      <c r="J449" s="4">
        <v>-4.62</v>
      </c>
    </row>
    <row r="450" ht="12.75" customHeight="1">
      <c r="A450" s="4" t="s">
        <v>372</v>
      </c>
      <c r="B450" s="4" t="s">
        <v>355</v>
      </c>
      <c r="C450" s="4">
        <v>2012.0</v>
      </c>
      <c r="D450" s="4" t="s">
        <v>1030</v>
      </c>
      <c r="E450" s="4" t="s">
        <v>1037</v>
      </c>
      <c r="F450" s="4">
        <v>95811.5</v>
      </c>
      <c r="G450" s="4">
        <v>0.43</v>
      </c>
      <c r="H450" s="4">
        <v>1.47</v>
      </c>
      <c r="I450" s="4">
        <v>23.24</v>
      </c>
      <c r="J450" s="4">
        <v>12.12</v>
      </c>
    </row>
    <row r="451" ht="12.75" customHeight="1">
      <c r="A451" s="4" t="s">
        <v>372</v>
      </c>
      <c r="B451" s="4" t="s">
        <v>355</v>
      </c>
      <c r="C451" s="4">
        <v>2012.0</v>
      </c>
      <c r="D451" s="4" t="s">
        <v>1030</v>
      </c>
      <c r="E451" s="4" t="s">
        <v>1038</v>
      </c>
      <c r="F451" s="4">
        <v>6296.19</v>
      </c>
      <c r="G451" s="4">
        <v>0.03</v>
      </c>
      <c r="H451" s="4">
        <v>0.42</v>
      </c>
      <c r="I451" s="4">
        <v>6.15</v>
      </c>
      <c r="J451" s="4">
        <v>5.38</v>
      </c>
    </row>
    <row r="452" ht="12.75" customHeight="1">
      <c r="A452" s="4" t="s">
        <v>372</v>
      </c>
      <c r="B452" s="4" t="s">
        <v>355</v>
      </c>
      <c r="C452" s="4">
        <v>2012.0</v>
      </c>
      <c r="D452" s="4" t="s">
        <v>1030</v>
      </c>
      <c r="E452" s="4" t="s">
        <v>994</v>
      </c>
      <c r="F452" s="4">
        <v>1628479.68</v>
      </c>
      <c r="G452" s="4">
        <v>7.37</v>
      </c>
      <c r="H452" s="4">
        <v>0.2</v>
      </c>
      <c r="I452" s="4">
        <v>8.63</v>
      </c>
      <c r="J452" s="4">
        <v>9.54</v>
      </c>
    </row>
    <row r="453" ht="12.75" customHeight="1">
      <c r="A453" s="4" t="s">
        <v>372</v>
      </c>
      <c r="B453" s="4" t="s">
        <v>355</v>
      </c>
      <c r="C453" s="4">
        <v>2012.0</v>
      </c>
      <c r="D453" s="4" t="s">
        <v>1030</v>
      </c>
      <c r="E453" s="4" t="s">
        <v>1039</v>
      </c>
      <c r="F453" s="4">
        <v>21034.77</v>
      </c>
      <c r="G453" s="4">
        <v>0.1</v>
      </c>
      <c r="H453" s="4">
        <v>0.58</v>
      </c>
      <c r="I453" s="4">
        <v>0.34</v>
      </c>
      <c r="J453" s="4">
        <v>8.39</v>
      </c>
    </row>
    <row r="454" ht="12.75" customHeight="1">
      <c r="A454" s="4" t="s">
        <v>372</v>
      </c>
      <c r="B454" s="4" t="s">
        <v>355</v>
      </c>
      <c r="C454" s="4">
        <v>2012.0</v>
      </c>
      <c r="D454" s="4" t="s">
        <v>1030</v>
      </c>
      <c r="E454" s="4" t="s">
        <v>1040</v>
      </c>
      <c r="F454" s="4">
        <v>4050748.32</v>
      </c>
      <c r="G454" s="4">
        <v>18.32</v>
      </c>
      <c r="H454" s="4">
        <v>1.48</v>
      </c>
      <c r="I454" s="4">
        <v>-1.4</v>
      </c>
      <c r="J454" s="4">
        <v>0.87</v>
      </c>
    </row>
    <row r="455" ht="12.75" customHeight="1">
      <c r="A455" s="4" t="s">
        <v>372</v>
      </c>
      <c r="B455" s="4" t="s">
        <v>355</v>
      </c>
      <c r="C455" s="4">
        <v>2012.0</v>
      </c>
      <c r="D455" s="4" t="s">
        <v>1030</v>
      </c>
      <c r="E455" s="4" t="s">
        <v>996</v>
      </c>
      <c r="F455" s="4">
        <v>1224190.46</v>
      </c>
      <c r="G455" s="4">
        <v>5.54</v>
      </c>
      <c r="H455" s="4">
        <v>1.11</v>
      </c>
      <c r="I455" s="4">
        <v>2.36</v>
      </c>
      <c r="J455" s="4">
        <v>3.26</v>
      </c>
    </row>
    <row r="456" ht="12.75" customHeight="1">
      <c r="A456" s="4" t="s">
        <v>372</v>
      </c>
      <c r="B456" s="4" t="s">
        <v>355</v>
      </c>
      <c r="C456" s="4">
        <v>2012.0</v>
      </c>
      <c r="D456" s="4" t="s">
        <v>1030</v>
      </c>
      <c r="E456" s="4" t="s">
        <v>1041</v>
      </c>
      <c r="F456" s="4">
        <v>109951.12</v>
      </c>
      <c r="G456" s="4">
        <v>0.5</v>
      </c>
      <c r="H456" s="4">
        <v>0.28</v>
      </c>
      <c r="I456" s="4">
        <v>4.22</v>
      </c>
      <c r="J456" s="4">
        <v>16.07</v>
      </c>
    </row>
    <row r="457" ht="12.75" customHeight="1">
      <c r="A457" s="4" t="s">
        <v>372</v>
      </c>
      <c r="B457" s="4" t="s">
        <v>355</v>
      </c>
      <c r="C457" s="4">
        <v>2012.0</v>
      </c>
      <c r="D457" s="4" t="s">
        <v>1030</v>
      </c>
      <c r="E457" s="4" t="s">
        <v>1042</v>
      </c>
      <c r="F457" s="4">
        <v>3007798.68</v>
      </c>
      <c r="G457" s="4">
        <v>13.61</v>
      </c>
      <c r="H457" s="4">
        <v>3.49</v>
      </c>
      <c r="I457" s="4">
        <v>3.04</v>
      </c>
      <c r="J457" s="4">
        <v>0.26</v>
      </c>
    </row>
    <row r="458" ht="12.75" customHeight="1">
      <c r="A458" s="4" t="s">
        <v>372</v>
      </c>
      <c r="B458" s="4" t="s">
        <v>355</v>
      </c>
      <c r="C458" s="4">
        <v>2012.0</v>
      </c>
      <c r="D458" s="4" t="s">
        <v>1030</v>
      </c>
      <c r="E458" s="4" t="s">
        <v>1043</v>
      </c>
      <c r="F458" s="4">
        <v>875380.83</v>
      </c>
      <c r="G458" s="4">
        <v>3.96</v>
      </c>
      <c r="H458" s="4">
        <v>1.75</v>
      </c>
      <c r="I458" s="4">
        <v>6.88</v>
      </c>
      <c r="J458" s="4">
        <v>-0.54</v>
      </c>
    </row>
    <row r="459" ht="12.75" customHeight="1">
      <c r="A459" s="4" t="s">
        <v>372</v>
      </c>
      <c r="B459" s="4" t="s">
        <v>355</v>
      </c>
      <c r="C459" s="4">
        <v>2012.0</v>
      </c>
      <c r="D459" s="4" t="s">
        <v>1030</v>
      </c>
      <c r="E459" s="4" t="s">
        <v>1044</v>
      </c>
      <c r="F459" s="4">
        <v>5962388.64</v>
      </c>
      <c r="G459" s="4">
        <v>26.97</v>
      </c>
      <c r="H459" s="4">
        <v>1.04</v>
      </c>
      <c r="I459" s="4">
        <v>-6.44</v>
      </c>
      <c r="J459" s="4">
        <v>13.57</v>
      </c>
    </row>
    <row r="460" ht="12.75" customHeight="1">
      <c r="A460" s="4" t="s">
        <v>372</v>
      </c>
      <c r="B460" s="4" t="s">
        <v>355</v>
      </c>
      <c r="C460" s="4">
        <v>2012.0</v>
      </c>
      <c r="D460" s="4" t="s">
        <v>1030</v>
      </c>
      <c r="E460" s="4" t="s">
        <v>1045</v>
      </c>
      <c r="F460" s="4">
        <v>229943.9</v>
      </c>
      <c r="G460" s="4">
        <v>1.04</v>
      </c>
      <c r="H460" s="4">
        <v>1.19</v>
      </c>
      <c r="I460" s="4">
        <v>2.17</v>
      </c>
      <c r="J460" s="4">
        <v>10.98</v>
      </c>
    </row>
    <row r="461" ht="12.75" customHeight="1">
      <c r="A461" s="4" t="s">
        <v>372</v>
      </c>
      <c r="B461" s="4" t="s">
        <v>355</v>
      </c>
      <c r="C461" s="4">
        <v>2012.0</v>
      </c>
      <c r="D461" s="4" t="s">
        <v>1030</v>
      </c>
      <c r="E461" s="4" t="s">
        <v>998</v>
      </c>
      <c r="F461" s="4">
        <v>477763.29</v>
      </c>
      <c r="G461" s="4">
        <v>2.16</v>
      </c>
      <c r="H461" s="4">
        <v>1.92</v>
      </c>
      <c r="I461" s="4">
        <v>14.7</v>
      </c>
      <c r="J461" s="4">
        <v>16.81</v>
      </c>
    </row>
    <row r="462" ht="12.75" customHeight="1">
      <c r="A462" s="4" t="s">
        <v>372</v>
      </c>
      <c r="B462" s="4" t="s">
        <v>355</v>
      </c>
      <c r="C462" s="4">
        <v>2012.0</v>
      </c>
      <c r="D462" s="4" t="s">
        <v>1030</v>
      </c>
      <c r="E462" s="4" t="s">
        <v>1046</v>
      </c>
      <c r="F462" s="4">
        <v>670542.2</v>
      </c>
      <c r="G462" s="4">
        <v>3.03</v>
      </c>
      <c r="H462" s="4">
        <v>0.68</v>
      </c>
      <c r="I462" s="4">
        <v>6.81</v>
      </c>
      <c r="J462" s="4">
        <v>0.03</v>
      </c>
    </row>
    <row r="463" ht="12.75" customHeight="1">
      <c r="A463" s="4" t="s">
        <v>372</v>
      </c>
      <c r="B463" s="4" t="s">
        <v>355</v>
      </c>
      <c r="C463" s="4">
        <v>2012.0</v>
      </c>
      <c r="D463" s="4" t="s">
        <v>1030</v>
      </c>
      <c r="E463" s="4" t="s">
        <v>1047</v>
      </c>
      <c r="F463" s="4">
        <v>775716.78</v>
      </c>
      <c r="G463" s="4">
        <v>3.51</v>
      </c>
      <c r="H463" s="4">
        <v>2.39</v>
      </c>
      <c r="I463" s="4">
        <v>0.12</v>
      </c>
      <c r="J463" s="4">
        <v>-2.22</v>
      </c>
    </row>
    <row r="464" ht="12.75" customHeight="1">
      <c r="A464" s="4" t="s">
        <v>372</v>
      </c>
      <c r="B464" s="4" t="s">
        <v>355</v>
      </c>
      <c r="C464" s="4">
        <v>2013.0</v>
      </c>
      <c r="D464" s="4" t="s">
        <v>1030</v>
      </c>
      <c r="E464" s="4" t="s">
        <v>1031</v>
      </c>
      <c r="F464" s="4">
        <v>2.181133721E7</v>
      </c>
      <c r="G464" s="4">
        <v>100.0</v>
      </c>
      <c r="H464" s="4">
        <v>1.0</v>
      </c>
      <c r="I464" s="4">
        <v>-2.37</v>
      </c>
      <c r="J464" s="4">
        <v>-3.17</v>
      </c>
    </row>
    <row r="465" ht="12.75" customHeight="1">
      <c r="A465" s="4" t="s">
        <v>372</v>
      </c>
      <c r="B465" s="4" t="s">
        <v>355</v>
      </c>
      <c r="C465" s="4">
        <v>2013.0</v>
      </c>
      <c r="D465" s="4" t="s">
        <v>1030</v>
      </c>
      <c r="E465" s="4" t="s">
        <v>1032</v>
      </c>
      <c r="F465" s="4">
        <v>6030076.12</v>
      </c>
      <c r="G465" s="4">
        <v>27.65</v>
      </c>
      <c r="H465" s="4">
        <v>1.71</v>
      </c>
      <c r="I465" s="4">
        <v>-2.25</v>
      </c>
      <c r="J465" s="4">
        <v>-2.61</v>
      </c>
    </row>
    <row r="466" ht="12.75" customHeight="1">
      <c r="A466" s="4" t="s">
        <v>372</v>
      </c>
      <c r="B466" s="4" t="s">
        <v>355</v>
      </c>
      <c r="C466" s="4">
        <v>2013.0</v>
      </c>
      <c r="D466" s="4" t="s">
        <v>1030</v>
      </c>
      <c r="E466" s="4" t="s">
        <v>1033</v>
      </c>
      <c r="F466" s="4">
        <v>1884313.5</v>
      </c>
      <c r="G466" s="4">
        <v>8.64</v>
      </c>
      <c r="H466" s="4">
        <v>0.95</v>
      </c>
      <c r="I466" s="4">
        <v>-5.35</v>
      </c>
      <c r="J466" s="4">
        <v>-2.46</v>
      </c>
    </row>
    <row r="467" ht="12.75" customHeight="1">
      <c r="A467" s="4" t="s">
        <v>372</v>
      </c>
      <c r="B467" s="4" t="s">
        <v>355</v>
      </c>
      <c r="C467" s="4">
        <v>2013.0</v>
      </c>
      <c r="D467" s="4" t="s">
        <v>1030</v>
      </c>
      <c r="E467" s="4" t="s">
        <v>1034</v>
      </c>
      <c r="F467" s="4">
        <v>1.009401209E7</v>
      </c>
      <c r="G467" s="4">
        <v>46.28</v>
      </c>
      <c r="H467" s="4">
        <v>1.32</v>
      </c>
      <c r="I467" s="4">
        <v>-4.79</v>
      </c>
      <c r="J467" s="4">
        <v>-9.19</v>
      </c>
    </row>
    <row r="468" ht="12.75" customHeight="1">
      <c r="A468" s="4" t="s">
        <v>372</v>
      </c>
      <c r="B468" s="4" t="s">
        <v>355</v>
      </c>
      <c r="C468" s="4">
        <v>2013.0</v>
      </c>
      <c r="D468" s="4" t="s">
        <v>1030</v>
      </c>
      <c r="E468" s="4" t="s">
        <v>1035</v>
      </c>
      <c r="F468" s="4">
        <v>1892005.6</v>
      </c>
      <c r="G468" s="4">
        <v>8.67</v>
      </c>
      <c r="H468" s="4">
        <v>0.22</v>
      </c>
      <c r="I468" s="4">
        <v>-0.01</v>
      </c>
      <c r="J468" s="4">
        <v>-13.86</v>
      </c>
    </row>
    <row r="469" ht="12.75" customHeight="1">
      <c r="A469" s="4" t="s">
        <v>372</v>
      </c>
      <c r="B469" s="4" t="s">
        <v>355</v>
      </c>
      <c r="C469" s="4">
        <v>2013.0</v>
      </c>
      <c r="D469" s="4" t="s">
        <v>1030</v>
      </c>
      <c r="E469" s="4" t="s">
        <v>1036</v>
      </c>
      <c r="F469" s="4">
        <v>20414.43</v>
      </c>
      <c r="G469" s="4">
        <v>0.09</v>
      </c>
      <c r="H469" s="4">
        <v>4.22</v>
      </c>
      <c r="I469" s="4">
        <v>-28.81</v>
      </c>
      <c r="J469" s="4">
        <v>19.25</v>
      </c>
    </row>
    <row r="470" ht="12.75" customHeight="1">
      <c r="A470" s="4" t="s">
        <v>372</v>
      </c>
      <c r="B470" s="4" t="s">
        <v>355</v>
      </c>
      <c r="C470" s="4">
        <v>2013.0</v>
      </c>
      <c r="D470" s="4" t="s">
        <v>1030</v>
      </c>
      <c r="E470" s="4" t="s">
        <v>993</v>
      </c>
      <c r="F470" s="4">
        <v>2612661.5</v>
      </c>
      <c r="G470" s="4">
        <v>11.98</v>
      </c>
      <c r="H470" s="4">
        <v>1.83</v>
      </c>
      <c r="I470" s="4">
        <v>-0.56</v>
      </c>
      <c r="J470" s="4">
        <v>-5.35</v>
      </c>
    </row>
    <row r="471" ht="12.75" customHeight="1">
      <c r="A471" s="4" t="s">
        <v>372</v>
      </c>
      <c r="B471" s="4" t="s">
        <v>355</v>
      </c>
      <c r="C471" s="4">
        <v>2013.0</v>
      </c>
      <c r="D471" s="4" t="s">
        <v>1030</v>
      </c>
      <c r="E471" s="4" t="s">
        <v>1037</v>
      </c>
      <c r="F471" s="4">
        <v>137346.99</v>
      </c>
      <c r="G471" s="4">
        <v>0.63</v>
      </c>
      <c r="H471" s="4">
        <v>1.53</v>
      </c>
      <c r="I471" s="4">
        <v>-1.51</v>
      </c>
      <c r="J471" s="4">
        <v>-0.2</v>
      </c>
    </row>
    <row r="472" ht="12.75" customHeight="1">
      <c r="A472" s="4" t="s">
        <v>372</v>
      </c>
      <c r="B472" s="4" t="s">
        <v>355</v>
      </c>
      <c r="C472" s="4">
        <v>2013.0</v>
      </c>
      <c r="D472" s="4" t="s">
        <v>1030</v>
      </c>
      <c r="E472" s="4" t="s">
        <v>1038</v>
      </c>
      <c r="F472" s="4">
        <v>3902.82</v>
      </c>
      <c r="G472" s="4">
        <v>0.02</v>
      </c>
      <c r="H472" s="4">
        <v>0.21</v>
      </c>
      <c r="I472" s="4">
        <v>5.33</v>
      </c>
      <c r="J472" s="4">
        <v>-27.12</v>
      </c>
    </row>
    <row r="473" ht="12.75" customHeight="1">
      <c r="A473" s="4" t="s">
        <v>372</v>
      </c>
      <c r="B473" s="4" t="s">
        <v>355</v>
      </c>
      <c r="C473" s="4">
        <v>2013.0</v>
      </c>
      <c r="D473" s="4" t="s">
        <v>1030</v>
      </c>
      <c r="E473" s="4" t="s">
        <v>994</v>
      </c>
      <c r="F473" s="4">
        <v>1245769.47</v>
      </c>
      <c r="G473" s="4">
        <v>5.71</v>
      </c>
      <c r="H473" s="4">
        <v>0.18</v>
      </c>
      <c r="I473" s="4">
        <v>-0.41</v>
      </c>
      <c r="J473" s="4">
        <v>-8.3</v>
      </c>
    </row>
    <row r="474" ht="12.75" customHeight="1">
      <c r="A474" s="4" t="s">
        <v>372</v>
      </c>
      <c r="B474" s="4" t="s">
        <v>355</v>
      </c>
      <c r="C474" s="4">
        <v>2013.0</v>
      </c>
      <c r="D474" s="4" t="s">
        <v>1030</v>
      </c>
      <c r="E474" s="4" t="s">
        <v>1039</v>
      </c>
      <c r="F474" s="4">
        <v>19912.28</v>
      </c>
      <c r="G474" s="4">
        <v>0.09</v>
      </c>
      <c r="H474" s="4">
        <v>0.39</v>
      </c>
      <c r="I474" s="4">
        <v>5.51</v>
      </c>
      <c r="J474" s="4">
        <v>-13.91</v>
      </c>
    </row>
    <row r="475" ht="12.75" customHeight="1">
      <c r="A475" s="4" t="s">
        <v>372</v>
      </c>
      <c r="B475" s="4" t="s">
        <v>355</v>
      </c>
      <c r="C475" s="4">
        <v>2013.0</v>
      </c>
      <c r="D475" s="4" t="s">
        <v>1030</v>
      </c>
      <c r="E475" s="4" t="s">
        <v>1040</v>
      </c>
      <c r="F475" s="4">
        <v>3556173.29</v>
      </c>
      <c r="G475" s="4">
        <v>16.3</v>
      </c>
      <c r="H475" s="4">
        <v>1.39</v>
      </c>
      <c r="I475" s="4">
        <v>-3.21</v>
      </c>
      <c r="J475" s="4">
        <v>-6.81</v>
      </c>
    </row>
    <row r="476" ht="12.75" customHeight="1">
      <c r="A476" s="4" t="s">
        <v>372</v>
      </c>
      <c r="B476" s="4" t="s">
        <v>355</v>
      </c>
      <c r="C476" s="4">
        <v>2013.0</v>
      </c>
      <c r="D476" s="4" t="s">
        <v>1030</v>
      </c>
      <c r="E476" s="4" t="s">
        <v>996</v>
      </c>
      <c r="F476" s="4">
        <v>849928.95</v>
      </c>
      <c r="G476" s="4">
        <v>3.9</v>
      </c>
      <c r="H476" s="4">
        <v>0.93</v>
      </c>
      <c r="I476" s="4">
        <v>-6.89</v>
      </c>
      <c r="J476" s="4">
        <v>-15.17</v>
      </c>
    </row>
    <row r="477" ht="12.75" customHeight="1">
      <c r="A477" s="4" t="s">
        <v>372</v>
      </c>
      <c r="B477" s="4" t="s">
        <v>355</v>
      </c>
      <c r="C477" s="4">
        <v>2013.0</v>
      </c>
      <c r="D477" s="4" t="s">
        <v>1030</v>
      </c>
      <c r="E477" s="4" t="s">
        <v>1041</v>
      </c>
      <c r="F477" s="4">
        <v>61535.63</v>
      </c>
      <c r="G477" s="4">
        <v>0.28</v>
      </c>
      <c r="H477" s="4">
        <v>0.17</v>
      </c>
      <c r="I477" s="4">
        <v>3.75</v>
      </c>
      <c r="J477" s="4">
        <v>-20.03</v>
      </c>
    </row>
    <row r="478" ht="12.75" customHeight="1">
      <c r="A478" s="4" t="s">
        <v>372</v>
      </c>
      <c r="B478" s="4" t="s">
        <v>355</v>
      </c>
      <c r="C478" s="4">
        <v>2013.0</v>
      </c>
      <c r="D478" s="4" t="s">
        <v>1030</v>
      </c>
      <c r="E478" s="4" t="s">
        <v>1042</v>
      </c>
      <c r="F478" s="4">
        <v>3350565.06</v>
      </c>
      <c r="G478" s="4">
        <v>15.36</v>
      </c>
      <c r="H478" s="4">
        <v>5.15</v>
      </c>
      <c r="I478" s="4">
        <v>-1.09</v>
      </c>
      <c r="J478" s="4">
        <v>19.22</v>
      </c>
    </row>
    <row r="479" ht="12.75" customHeight="1">
      <c r="A479" s="4" t="s">
        <v>372</v>
      </c>
      <c r="B479" s="4" t="s">
        <v>355</v>
      </c>
      <c r="C479" s="4">
        <v>2013.0</v>
      </c>
      <c r="D479" s="4" t="s">
        <v>1030</v>
      </c>
      <c r="E479" s="4" t="s">
        <v>1043</v>
      </c>
      <c r="F479" s="4">
        <v>816758.23</v>
      </c>
      <c r="G479" s="4">
        <v>3.74</v>
      </c>
      <c r="H479" s="4">
        <v>1.61</v>
      </c>
      <c r="I479" s="4">
        <v>1.07</v>
      </c>
      <c r="J479" s="4">
        <v>-3.65</v>
      </c>
    </row>
    <row r="480" ht="12.75" customHeight="1">
      <c r="A480" s="4" t="s">
        <v>372</v>
      </c>
      <c r="B480" s="4" t="s">
        <v>355</v>
      </c>
      <c r="C480" s="4">
        <v>2013.0</v>
      </c>
      <c r="D480" s="4" t="s">
        <v>1030</v>
      </c>
      <c r="E480" s="4" t="s">
        <v>1044</v>
      </c>
      <c r="F480" s="4">
        <v>5902519.0</v>
      </c>
      <c r="G480" s="4">
        <v>27.06</v>
      </c>
      <c r="H480" s="4">
        <v>0.73</v>
      </c>
      <c r="I480" s="4">
        <v>-8.9</v>
      </c>
      <c r="J480" s="4">
        <v>-24.42</v>
      </c>
    </row>
    <row r="481" ht="12.75" customHeight="1">
      <c r="A481" s="4" t="s">
        <v>372</v>
      </c>
      <c r="B481" s="4" t="s">
        <v>355</v>
      </c>
      <c r="C481" s="4">
        <v>2013.0</v>
      </c>
      <c r="D481" s="4" t="s">
        <v>1030</v>
      </c>
      <c r="E481" s="4" t="s">
        <v>1045</v>
      </c>
      <c r="F481" s="4">
        <v>254584.55</v>
      </c>
      <c r="G481" s="4">
        <v>1.17</v>
      </c>
      <c r="H481" s="4">
        <v>1.06</v>
      </c>
      <c r="I481" s="4">
        <v>2.49</v>
      </c>
      <c r="J481" s="4">
        <v>-4.05</v>
      </c>
    </row>
    <row r="482" ht="12.75" customHeight="1">
      <c r="A482" s="4" t="s">
        <v>372</v>
      </c>
      <c r="B482" s="4" t="s">
        <v>355</v>
      </c>
      <c r="C482" s="4">
        <v>2013.0</v>
      </c>
      <c r="D482" s="4" t="s">
        <v>1030</v>
      </c>
      <c r="E482" s="4" t="s">
        <v>998</v>
      </c>
      <c r="F482" s="4">
        <v>1574174.67</v>
      </c>
      <c r="G482" s="4">
        <v>7.22</v>
      </c>
      <c r="H482" s="4">
        <v>2.42</v>
      </c>
      <c r="I482" s="4">
        <v>2.93</v>
      </c>
      <c r="J482" s="4">
        <v>14.76</v>
      </c>
    </row>
    <row r="483" ht="12.75" customHeight="1">
      <c r="A483" s="4" t="s">
        <v>372</v>
      </c>
      <c r="B483" s="4" t="s">
        <v>355</v>
      </c>
      <c r="C483" s="4">
        <v>2013.0</v>
      </c>
      <c r="D483" s="4" t="s">
        <v>1030</v>
      </c>
      <c r="E483" s="4" t="s">
        <v>1046</v>
      </c>
      <c r="F483" s="4">
        <v>643012.84</v>
      </c>
      <c r="G483" s="4">
        <v>2.95</v>
      </c>
      <c r="H483" s="4">
        <v>1.01</v>
      </c>
      <c r="I483" s="4">
        <v>-2.53</v>
      </c>
      <c r="J483" s="4">
        <v>18.26</v>
      </c>
    </row>
    <row r="484" ht="12.75" customHeight="1">
      <c r="A484" s="4" t="s">
        <v>372</v>
      </c>
      <c r="B484" s="4" t="s">
        <v>355</v>
      </c>
      <c r="C484" s="4">
        <v>2013.0</v>
      </c>
      <c r="D484" s="4" t="s">
        <v>1030</v>
      </c>
      <c r="E484" s="4" t="s">
        <v>1047</v>
      </c>
      <c r="F484" s="4">
        <v>762077.5</v>
      </c>
      <c r="G484" s="4">
        <v>3.49</v>
      </c>
      <c r="H484" s="4">
        <v>2.56</v>
      </c>
      <c r="I484" s="4">
        <v>1.47</v>
      </c>
      <c r="J484" s="4">
        <v>4.03</v>
      </c>
    </row>
    <row r="485" ht="12.75" customHeight="1">
      <c r="A485" s="4" t="s">
        <v>372</v>
      </c>
      <c r="B485" s="4" t="s">
        <v>355</v>
      </c>
      <c r="C485" s="4">
        <v>2014.0</v>
      </c>
      <c r="D485" s="4" t="s">
        <v>1030</v>
      </c>
      <c r="E485" s="4" t="s">
        <v>1031</v>
      </c>
      <c r="F485" s="4">
        <v>2.160749861E7</v>
      </c>
      <c r="G485" s="4">
        <v>100.0</v>
      </c>
      <c r="H485" s="4">
        <v>1.0</v>
      </c>
      <c r="I485" s="4">
        <v>-0.72</v>
      </c>
      <c r="J485" s="4">
        <v>-4.9</v>
      </c>
    </row>
    <row r="486" ht="12.75" customHeight="1">
      <c r="A486" s="4" t="s">
        <v>372</v>
      </c>
      <c r="B486" s="4" t="s">
        <v>355</v>
      </c>
      <c r="C486" s="4">
        <v>2014.0</v>
      </c>
      <c r="D486" s="4" t="s">
        <v>1030</v>
      </c>
      <c r="E486" s="4" t="s">
        <v>1032</v>
      </c>
      <c r="F486" s="4">
        <v>6188368.2</v>
      </c>
      <c r="G486" s="4">
        <v>28.64</v>
      </c>
      <c r="H486" s="4">
        <v>1.81</v>
      </c>
      <c r="I486" s="4">
        <v>-0.48</v>
      </c>
      <c r="J486" s="4">
        <v>-1.87</v>
      </c>
    </row>
    <row r="487" ht="12.75" customHeight="1">
      <c r="A487" s="4" t="s">
        <v>372</v>
      </c>
      <c r="B487" s="4" t="s">
        <v>355</v>
      </c>
      <c r="C487" s="4">
        <v>2014.0</v>
      </c>
      <c r="D487" s="4" t="s">
        <v>1030</v>
      </c>
      <c r="E487" s="4" t="s">
        <v>1033</v>
      </c>
      <c r="F487" s="4">
        <v>1845857.89</v>
      </c>
      <c r="G487" s="4">
        <v>8.54</v>
      </c>
      <c r="H487" s="4">
        <v>0.98</v>
      </c>
      <c r="I487" s="4">
        <v>4.45</v>
      </c>
      <c r="J487" s="4">
        <v>1.29</v>
      </c>
    </row>
    <row r="488" ht="12.75" customHeight="1">
      <c r="A488" s="4" t="s">
        <v>372</v>
      </c>
      <c r="B488" s="4" t="s">
        <v>355</v>
      </c>
      <c r="C488" s="4">
        <v>2014.0</v>
      </c>
      <c r="D488" s="4" t="s">
        <v>1030</v>
      </c>
      <c r="E488" s="4" t="s">
        <v>1034</v>
      </c>
      <c r="F488" s="4">
        <v>9722251.52</v>
      </c>
      <c r="G488" s="4">
        <v>44.99</v>
      </c>
      <c r="H488" s="4">
        <v>1.65</v>
      </c>
      <c r="I488" s="4">
        <v>-0.34</v>
      </c>
      <c r="J488" s="4">
        <v>6.54</v>
      </c>
    </row>
    <row r="489" ht="12.75" customHeight="1">
      <c r="A489" s="4" t="s">
        <v>372</v>
      </c>
      <c r="B489" s="4" t="s">
        <v>355</v>
      </c>
      <c r="C489" s="4">
        <v>2014.0</v>
      </c>
      <c r="D489" s="4" t="s">
        <v>1030</v>
      </c>
      <c r="E489" s="4" t="s">
        <v>1035</v>
      </c>
      <c r="F489" s="4">
        <v>2101165.17</v>
      </c>
      <c r="G489" s="4">
        <v>9.72</v>
      </c>
      <c r="H489" s="4">
        <v>0.27</v>
      </c>
      <c r="I489" s="4">
        <v>-2.02</v>
      </c>
      <c r="J489" s="4">
        <v>2.91</v>
      </c>
    </row>
    <row r="490" ht="12.75" customHeight="1">
      <c r="A490" s="4" t="s">
        <v>372</v>
      </c>
      <c r="B490" s="4" t="s">
        <v>355</v>
      </c>
      <c r="C490" s="4">
        <v>2014.0</v>
      </c>
      <c r="D490" s="4" t="s">
        <v>1030</v>
      </c>
      <c r="E490" s="4" t="s">
        <v>1036</v>
      </c>
      <c r="F490" s="4">
        <v>27099.13</v>
      </c>
      <c r="G490" s="4">
        <v>0.13</v>
      </c>
      <c r="H490" s="4">
        <v>4.99</v>
      </c>
      <c r="I490" s="4">
        <v>19.41</v>
      </c>
      <c r="J490" s="4">
        <v>24.45</v>
      </c>
    </row>
    <row r="491" ht="12.75" customHeight="1">
      <c r="A491" s="4" t="s">
        <v>372</v>
      </c>
      <c r="B491" s="4" t="s">
        <v>355</v>
      </c>
      <c r="C491" s="4">
        <v>2014.0</v>
      </c>
      <c r="D491" s="4" t="s">
        <v>1030</v>
      </c>
      <c r="E491" s="4" t="s">
        <v>993</v>
      </c>
      <c r="F491" s="4">
        <v>2474718.81</v>
      </c>
      <c r="G491" s="4">
        <v>11.45</v>
      </c>
      <c r="H491" s="4">
        <v>1.82</v>
      </c>
      <c r="I491" s="4">
        <v>2.0</v>
      </c>
      <c r="J491" s="4">
        <v>-2.49</v>
      </c>
    </row>
    <row r="492" ht="12.75" customHeight="1">
      <c r="A492" s="4" t="s">
        <v>372</v>
      </c>
      <c r="B492" s="4" t="s">
        <v>355</v>
      </c>
      <c r="C492" s="4">
        <v>2014.0</v>
      </c>
      <c r="D492" s="4" t="s">
        <v>1030</v>
      </c>
      <c r="E492" s="4" t="s">
        <v>1037</v>
      </c>
      <c r="F492" s="4">
        <v>173922.59</v>
      </c>
      <c r="G492" s="4">
        <v>0.8</v>
      </c>
      <c r="H492" s="4">
        <v>1.62</v>
      </c>
      <c r="I492" s="4">
        <v>13.66</v>
      </c>
      <c r="J492" s="4">
        <v>12.01</v>
      </c>
    </row>
    <row r="493" ht="12.75" customHeight="1">
      <c r="A493" s="4" t="s">
        <v>372</v>
      </c>
      <c r="B493" s="4" t="s">
        <v>355</v>
      </c>
      <c r="C493" s="4">
        <v>2014.0</v>
      </c>
      <c r="D493" s="4" t="s">
        <v>1030</v>
      </c>
      <c r="E493" s="4" t="s">
        <v>1038</v>
      </c>
      <c r="F493" s="4">
        <v>4052.69</v>
      </c>
      <c r="G493" s="4">
        <v>0.02</v>
      </c>
      <c r="H493" s="4">
        <v>0.24</v>
      </c>
      <c r="I493" s="4">
        <v>3.4</v>
      </c>
      <c r="J493" s="4">
        <v>6.75</v>
      </c>
    </row>
    <row r="494" ht="12.75" customHeight="1">
      <c r="A494" s="4" t="s">
        <v>372</v>
      </c>
      <c r="B494" s="4" t="s">
        <v>355</v>
      </c>
      <c r="C494" s="4">
        <v>2014.0</v>
      </c>
      <c r="D494" s="4" t="s">
        <v>1030</v>
      </c>
      <c r="E494" s="4" t="s">
        <v>994</v>
      </c>
      <c r="F494" s="4">
        <v>1248047.65</v>
      </c>
      <c r="G494" s="4">
        <v>5.78</v>
      </c>
      <c r="H494" s="4">
        <v>0.2</v>
      </c>
      <c r="I494" s="4">
        <v>-1.99</v>
      </c>
      <c r="J494" s="4">
        <v>-1.1</v>
      </c>
    </row>
    <row r="495" ht="12.75" customHeight="1">
      <c r="A495" s="4" t="s">
        <v>372</v>
      </c>
      <c r="B495" s="4" t="s">
        <v>355</v>
      </c>
      <c r="C495" s="4">
        <v>2014.0</v>
      </c>
      <c r="D495" s="4" t="s">
        <v>1030</v>
      </c>
      <c r="E495" s="4" t="s">
        <v>1039</v>
      </c>
      <c r="F495" s="4">
        <v>19528.0</v>
      </c>
      <c r="G495" s="4">
        <v>0.09</v>
      </c>
      <c r="H495" s="4">
        <v>0.36</v>
      </c>
      <c r="I495" s="4">
        <v>10.26</v>
      </c>
      <c r="J495" s="4">
        <v>1.53</v>
      </c>
    </row>
    <row r="496" ht="12.75" customHeight="1">
      <c r="A496" s="4" t="s">
        <v>372</v>
      </c>
      <c r="B496" s="4" t="s">
        <v>355</v>
      </c>
      <c r="C496" s="4">
        <v>2014.0</v>
      </c>
      <c r="D496" s="4" t="s">
        <v>1030</v>
      </c>
      <c r="E496" s="4" t="s">
        <v>1040</v>
      </c>
      <c r="F496" s="4">
        <v>3493118.23</v>
      </c>
      <c r="G496" s="4">
        <v>16.17</v>
      </c>
      <c r="H496" s="4">
        <v>1.59</v>
      </c>
      <c r="I496" s="4">
        <v>1.12</v>
      </c>
      <c r="J496" s="4">
        <v>3.64</v>
      </c>
    </row>
    <row r="497" ht="12.75" customHeight="1">
      <c r="A497" s="4" t="s">
        <v>372</v>
      </c>
      <c r="B497" s="4" t="s">
        <v>355</v>
      </c>
      <c r="C497" s="4">
        <v>2014.0</v>
      </c>
      <c r="D497" s="4" t="s">
        <v>1030</v>
      </c>
      <c r="E497" s="4" t="s">
        <v>996</v>
      </c>
      <c r="F497" s="4">
        <v>947520.62</v>
      </c>
      <c r="G497" s="4">
        <v>4.39</v>
      </c>
      <c r="H497" s="4">
        <v>0.87</v>
      </c>
      <c r="I497" s="4">
        <v>5.72</v>
      </c>
      <c r="J497" s="4">
        <v>-2.3</v>
      </c>
    </row>
    <row r="498" ht="12.75" customHeight="1">
      <c r="A498" s="4" t="s">
        <v>372</v>
      </c>
      <c r="B498" s="4" t="s">
        <v>355</v>
      </c>
      <c r="C498" s="4">
        <v>2014.0</v>
      </c>
      <c r="D498" s="4" t="s">
        <v>1030</v>
      </c>
      <c r="E498" s="4" t="s">
        <v>1041</v>
      </c>
      <c r="F498" s="4">
        <v>54120.22</v>
      </c>
      <c r="G498" s="4">
        <v>0.25</v>
      </c>
      <c r="H498" s="4">
        <v>0.13</v>
      </c>
      <c r="I498" s="4">
        <v>-2.86</v>
      </c>
      <c r="J498" s="4">
        <v>-16.86</v>
      </c>
    </row>
    <row r="499" ht="12.75" customHeight="1">
      <c r="A499" s="4" t="s">
        <v>372</v>
      </c>
      <c r="B499" s="4" t="s">
        <v>355</v>
      </c>
      <c r="C499" s="4">
        <v>2014.0</v>
      </c>
      <c r="D499" s="4" t="s">
        <v>1030</v>
      </c>
      <c r="E499" s="4" t="s">
        <v>1042</v>
      </c>
      <c r="F499" s="4">
        <v>3147006.84</v>
      </c>
      <c r="G499" s="4">
        <v>14.56</v>
      </c>
      <c r="H499" s="4">
        <v>2.17</v>
      </c>
      <c r="I499" s="4">
        <v>-1.43</v>
      </c>
      <c r="J499" s="4">
        <v>-38.76</v>
      </c>
    </row>
    <row r="500" ht="12.75" customHeight="1">
      <c r="A500" s="4" t="s">
        <v>372</v>
      </c>
      <c r="B500" s="4" t="s">
        <v>355</v>
      </c>
      <c r="C500" s="4">
        <v>2014.0</v>
      </c>
      <c r="D500" s="4" t="s">
        <v>1030</v>
      </c>
      <c r="E500" s="4" t="s">
        <v>1043</v>
      </c>
      <c r="F500" s="4">
        <v>806136.69</v>
      </c>
      <c r="G500" s="4">
        <v>3.73</v>
      </c>
      <c r="H500" s="4">
        <v>1.61</v>
      </c>
      <c r="I500" s="4">
        <v>6.16</v>
      </c>
      <c r="J500" s="4">
        <v>1.67</v>
      </c>
    </row>
    <row r="501" ht="12.75" customHeight="1">
      <c r="A501" s="4" t="s">
        <v>372</v>
      </c>
      <c r="B501" s="4" t="s">
        <v>355</v>
      </c>
      <c r="C501" s="4">
        <v>2014.0</v>
      </c>
      <c r="D501" s="4" t="s">
        <v>1030</v>
      </c>
      <c r="E501" s="4" t="s">
        <v>1044</v>
      </c>
      <c r="F501" s="4">
        <v>5492849.84</v>
      </c>
      <c r="G501" s="4">
        <v>25.42</v>
      </c>
      <c r="H501" s="4">
        <v>1.25</v>
      </c>
      <c r="I501" s="4">
        <v>-5.56</v>
      </c>
      <c r="J501" s="4">
        <v>18.59</v>
      </c>
    </row>
    <row r="502" ht="12.75" customHeight="1">
      <c r="A502" s="4" t="s">
        <v>372</v>
      </c>
      <c r="B502" s="4" t="s">
        <v>355</v>
      </c>
      <c r="C502" s="4">
        <v>2014.0</v>
      </c>
      <c r="D502" s="4" t="s">
        <v>1030</v>
      </c>
      <c r="E502" s="4" t="s">
        <v>1045</v>
      </c>
      <c r="F502" s="4">
        <v>259576.39</v>
      </c>
      <c r="G502" s="4">
        <v>1.2</v>
      </c>
      <c r="H502" s="4">
        <v>1.18</v>
      </c>
      <c r="I502" s="4">
        <v>3.99</v>
      </c>
      <c r="J502" s="4">
        <v>5.03</v>
      </c>
    </row>
    <row r="503" ht="12.75" customHeight="1">
      <c r="A503" s="4" t="s">
        <v>372</v>
      </c>
      <c r="B503" s="4" t="s">
        <v>355</v>
      </c>
      <c r="C503" s="4">
        <v>2014.0</v>
      </c>
      <c r="D503" s="4" t="s">
        <v>1030</v>
      </c>
      <c r="E503" s="4" t="s">
        <v>998</v>
      </c>
      <c r="F503" s="4">
        <v>1752794.62</v>
      </c>
      <c r="G503" s="4">
        <v>8.11</v>
      </c>
      <c r="H503" s="4">
        <v>2.75</v>
      </c>
      <c r="I503" s="4">
        <v>-7.98</v>
      </c>
      <c r="J503" s="4">
        <v>-6.17</v>
      </c>
    </row>
    <row r="504" ht="12.75" customHeight="1">
      <c r="A504" s="4" t="s">
        <v>372</v>
      </c>
      <c r="B504" s="4" t="s">
        <v>355</v>
      </c>
      <c r="C504" s="4">
        <v>2014.0</v>
      </c>
      <c r="D504" s="4" t="s">
        <v>1030</v>
      </c>
      <c r="E504" s="4" t="s">
        <v>1046</v>
      </c>
      <c r="F504" s="4">
        <v>804474.65</v>
      </c>
      <c r="G504" s="4">
        <v>3.72</v>
      </c>
      <c r="H504" s="4">
        <v>0.99</v>
      </c>
      <c r="I504" s="4">
        <v>6.56</v>
      </c>
      <c r="J504" s="4">
        <v>1.02</v>
      </c>
    </row>
    <row r="505" ht="12.75" customHeight="1">
      <c r="A505" s="4" t="s">
        <v>372</v>
      </c>
      <c r="B505" s="4" t="s">
        <v>355</v>
      </c>
      <c r="C505" s="4">
        <v>2014.0</v>
      </c>
      <c r="D505" s="4" t="s">
        <v>1030</v>
      </c>
      <c r="E505" s="4" t="s">
        <v>1047</v>
      </c>
      <c r="F505" s="4">
        <v>902531.63</v>
      </c>
      <c r="G505" s="4">
        <v>4.18</v>
      </c>
      <c r="H505" s="4">
        <v>2.82</v>
      </c>
      <c r="I505" s="4">
        <v>5.66</v>
      </c>
      <c r="J505" s="4">
        <v>6.39</v>
      </c>
    </row>
    <row r="506" ht="12.75" customHeight="1">
      <c r="A506" s="4" t="s">
        <v>372</v>
      </c>
      <c r="B506" s="4" t="s">
        <v>355</v>
      </c>
      <c r="C506" s="4">
        <v>2015.0</v>
      </c>
      <c r="D506" s="4" t="s">
        <v>1030</v>
      </c>
      <c r="E506" s="4" t="s">
        <v>1031</v>
      </c>
      <c r="F506" s="4">
        <v>2.145187992E7</v>
      </c>
      <c r="G506" s="4">
        <v>100.0</v>
      </c>
      <c r="H506" s="4">
        <v>1.0</v>
      </c>
      <c r="I506" s="4">
        <v>-7.77</v>
      </c>
      <c r="J506" s="4">
        <v>0.06</v>
      </c>
    </row>
    <row r="507" ht="12.75" customHeight="1">
      <c r="A507" s="4" t="s">
        <v>372</v>
      </c>
      <c r="B507" s="4" t="s">
        <v>355</v>
      </c>
      <c r="C507" s="4">
        <v>2015.0</v>
      </c>
      <c r="D507" s="4" t="s">
        <v>1030</v>
      </c>
      <c r="E507" s="4" t="s">
        <v>1032</v>
      </c>
      <c r="F507" s="4">
        <v>5270146.96</v>
      </c>
      <c r="G507" s="4">
        <v>24.57</v>
      </c>
      <c r="H507" s="4">
        <v>1.45</v>
      </c>
      <c r="I507" s="4">
        <v>3.92</v>
      </c>
      <c r="J507" s="4">
        <v>0.93</v>
      </c>
    </row>
    <row r="508" ht="12.75" customHeight="1">
      <c r="A508" s="4" t="s">
        <v>372</v>
      </c>
      <c r="B508" s="4" t="s">
        <v>355</v>
      </c>
      <c r="C508" s="4">
        <v>2015.0</v>
      </c>
      <c r="D508" s="4" t="s">
        <v>1030</v>
      </c>
      <c r="E508" s="4" t="s">
        <v>1033</v>
      </c>
      <c r="F508" s="4">
        <v>1968713.05</v>
      </c>
      <c r="G508" s="4">
        <v>9.18</v>
      </c>
      <c r="H508" s="4">
        <v>1.03</v>
      </c>
      <c r="I508" s="4">
        <v>-5.53</v>
      </c>
      <c r="J508" s="4">
        <v>5.26</v>
      </c>
    </row>
    <row r="509" ht="12.75" customHeight="1">
      <c r="A509" s="4" t="s">
        <v>372</v>
      </c>
      <c r="B509" s="4" t="s">
        <v>355</v>
      </c>
      <c r="C509" s="4">
        <v>2015.0</v>
      </c>
      <c r="D509" s="4" t="s">
        <v>1030</v>
      </c>
      <c r="E509" s="4" t="s">
        <v>1034</v>
      </c>
      <c r="F509" s="4">
        <v>1.067963121E7</v>
      </c>
      <c r="G509" s="4">
        <v>49.78</v>
      </c>
      <c r="H509" s="4">
        <v>1.34</v>
      </c>
      <c r="I509" s="4">
        <v>0.73</v>
      </c>
      <c r="J509" s="4">
        <v>-1.45</v>
      </c>
    </row>
    <row r="510" ht="12.75" customHeight="1">
      <c r="A510" s="4" t="s">
        <v>372</v>
      </c>
      <c r="B510" s="4" t="s">
        <v>355</v>
      </c>
      <c r="C510" s="4">
        <v>2015.0</v>
      </c>
      <c r="D510" s="4" t="s">
        <v>1030</v>
      </c>
      <c r="E510" s="4" t="s">
        <v>1035</v>
      </c>
      <c r="F510" s="4">
        <v>2378890.49</v>
      </c>
      <c r="G510" s="4">
        <v>11.09</v>
      </c>
      <c r="H510" s="4">
        <v>0.37</v>
      </c>
      <c r="I510" s="4">
        <v>-20.42</v>
      </c>
      <c r="J510" s="4">
        <v>1.81</v>
      </c>
    </row>
    <row r="511" ht="12.75" customHeight="1">
      <c r="A511" s="4" t="s">
        <v>372</v>
      </c>
      <c r="B511" s="4" t="s">
        <v>355</v>
      </c>
      <c r="C511" s="4">
        <v>2015.0</v>
      </c>
      <c r="D511" s="4" t="s">
        <v>1030</v>
      </c>
      <c r="E511" s="4" t="s">
        <v>1036</v>
      </c>
      <c r="F511" s="4">
        <v>34523.86</v>
      </c>
      <c r="G511" s="4">
        <v>0.16</v>
      </c>
      <c r="H511" s="4">
        <v>3.76</v>
      </c>
      <c r="I511" s="4">
        <v>0.25</v>
      </c>
      <c r="J511" s="4">
        <v>-5.62</v>
      </c>
    </row>
    <row r="512" ht="12.75" customHeight="1">
      <c r="A512" s="4" t="s">
        <v>372</v>
      </c>
      <c r="B512" s="4" t="s">
        <v>355</v>
      </c>
      <c r="C512" s="4">
        <v>2015.0</v>
      </c>
      <c r="D512" s="4" t="s">
        <v>1030</v>
      </c>
      <c r="E512" s="4" t="s">
        <v>993</v>
      </c>
      <c r="F512" s="4">
        <v>2675517.65</v>
      </c>
      <c r="G512" s="4">
        <v>12.47</v>
      </c>
      <c r="H512" s="4">
        <v>1.54</v>
      </c>
      <c r="I512" s="4">
        <v>-0.93</v>
      </c>
      <c r="J512" s="4">
        <v>-1.32</v>
      </c>
    </row>
    <row r="513" ht="12.75" customHeight="1">
      <c r="A513" s="4" t="s">
        <v>372</v>
      </c>
      <c r="B513" s="4" t="s">
        <v>355</v>
      </c>
      <c r="C513" s="4">
        <v>2015.0</v>
      </c>
      <c r="D513" s="4" t="s">
        <v>1030</v>
      </c>
      <c r="E513" s="4" t="s">
        <v>1037</v>
      </c>
      <c r="F513" s="4">
        <v>182597.75</v>
      </c>
      <c r="G513" s="4">
        <v>0.85</v>
      </c>
      <c r="H513" s="4">
        <v>1.97</v>
      </c>
      <c r="I513" s="4">
        <v>0.03</v>
      </c>
      <c r="J513" s="4">
        <v>19.63</v>
      </c>
    </row>
    <row r="514" ht="12.75" customHeight="1">
      <c r="A514" s="4" t="s">
        <v>372</v>
      </c>
      <c r="B514" s="4" t="s">
        <v>355</v>
      </c>
      <c r="C514" s="4">
        <v>2015.0</v>
      </c>
      <c r="D514" s="4" t="s">
        <v>1030</v>
      </c>
      <c r="E514" s="4" t="s">
        <v>1038</v>
      </c>
      <c r="F514" s="4">
        <v>4490.3</v>
      </c>
      <c r="G514" s="4">
        <v>0.02</v>
      </c>
      <c r="H514" s="4">
        <v>0.21</v>
      </c>
      <c r="I514" s="4">
        <v>5.02</v>
      </c>
      <c r="J514" s="4">
        <v>6.96</v>
      </c>
    </row>
    <row r="515" ht="12.75" customHeight="1">
      <c r="A515" s="4" t="s">
        <v>372</v>
      </c>
      <c r="B515" s="4" t="s">
        <v>355</v>
      </c>
      <c r="C515" s="4">
        <v>2015.0</v>
      </c>
      <c r="D515" s="4" t="s">
        <v>1030</v>
      </c>
      <c r="E515" s="4" t="s">
        <v>994</v>
      </c>
      <c r="F515" s="4">
        <v>1093412.6</v>
      </c>
      <c r="G515" s="4">
        <v>5.1</v>
      </c>
      <c r="H515" s="4">
        <v>0.24</v>
      </c>
      <c r="I515" s="4">
        <v>-23.1</v>
      </c>
      <c r="J515" s="4">
        <v>-7.18</v>
      </c>
    </row>
    <row r="516" ht="12.75" customHeight="1">
      <c r="A516" s="4" t="s">
        <v>372</v>
      </c>
      <c r="B516" s="4" t="s">
        <v>355</v>
      </c>
      <c r="C516" s="4">
        <v>2015.0</v>
      </c>
      <c r="D516" s="4" t="s">
        <v>1030</v>
      </c>
      <c r="E516" s="4" t="s">
        <v>1039</v>
      </c>
      <c r="F516" s="4">
        <v>20691.17</v>
      </c>
      <c r="G516" s="4">
        <v>0.1</v>
      </c>
      <c r="H516" s="4">
        <v>0.34</v>
      </c>
      <c r="I516" s="4">
        <v>-0.98</v>
      </c>
      <c r="J516" s="4">
        <v>4.2</v>
      </c>
    </row>
    <row r="517" ht="12.75" customHeight="1">
      <c r="A517" s="4" t="s">
        <v>372</v>
      </c>
      <c r="B517" s="4" t="s">
        <v>355</v>
      </c>
      <c r="C517" s="4">
        <v>2015.0</v>
      </c>
      <c r="D517" s="4" t="s">
        <v>1030</v>
      </c>
      <c r="E517" s="4" t="s">
        <v>1040</v>
      </c>
      <c r="F517" s="4">
        <v>3500532.62</v>
      </c>
      <c r="G517" s="4">
        <v>16.32</v>
      </c>
      <c r="H517" s="4">
        <v>1.28</v>
      </c>
      <c r="I517" s="4">
        <v>3.77</v>
      </c>
      <c r="J517" s="4">
        <v>0.69</v>
      </c>
    </row>
    <row r="518" ht="12.75" customHeight="1">
      <c r="A518" s="4" t="s">
        <v>372</v>
      </c>
      <c r="B518" s="4" t="s">
        <v>355</v>
      </c>
      <c r="C518" s="4">
        <v>2015.0</v>
      </c>
      <c r="D518" s="4" t="s">
        <v>1030</v>
      </c>
      <c r="E518" s="4" t="s">
        <v>996</v>
      </c>
      <c r="F518" s="4">
        <v>1055420.73</v>
      </c>
      <c r="G518" s="4">
        <v>4.92</v>
      </c>
      <c r="H518" s="4">
        <v>0.83</v>
      </c>
      <c r="I518" s="4">
        <v>-0.09</v>
      </c>
      <c r="J518" s="4">
        <v>6.01</v>
      </c>
    </row>
    <row r="519" ht="12.75" customHeight="1">
      <c r="A519" s="4" t="s">
        <v>372</v>
      </c>
      <c r="B519" s="4" t="s">
        <v>355</v>
      </c>
      <c r="C519" s="4">
        <v>2015.0</v>
      </c>
      <c r="D519" s="4" t="s">
        <v>1030</v>
      </c>
      <c r="E519" s="4" t="s">
        <v>1041</v>
      </c>
      <c r="F519" s="4">
        <v>46774.15</v>
      </c>
      <c r="G519" s="4">
        <v>0.22</v>
      </c>
      <c r="H519" s="4">
        <v>0.11</v>
      </c>
      <c r="I519" s="4">
        <v>-8.49</v>
      </c>
      <c r="J519" s="4">
        <v>-8.43</v>
      </c>
    </row>
    <row r="520" ht="12.75" customHeight="1">
      <c r="A520" s="4" t="s">
        <v>372</v>
      </c>
      <c r="B520" s="4" t="s">
        <v>355</v>
      </c>
      <c r="C520" s="4">
        <v>2015.0</v>
      </c>
      <c r="D520" s="4" t="s">
        <v>1030</v>
      </c>
      <c r="E520" s="4" t="s">
        <v>1042</v>
      </c>
      <c r="F520" s="4">
        <v>2588863.01</v>
      </c>
      <c r="G520" s="4">
        <v>12.07</v>
      </c>
      <c r="H520" s="4">
        <v>1.68</v>
      </c>
      <c r="I520" s="4">
        <v>1.94</v>
      </c>
      <c r="J520" s="4">
        <v>-2.52</v>
      </c>
    </row>
    <row r="521" ht="12.75" customHeight="1">
      <c r="A521" s="4" t="s">
        <v>372</v>
      </c>
      <c r="B521" s="4" t="s">
        <v>355</v>
      </c>
      <c r="C521" s="4">
        <v>2015.0</v>
      </c>
      <c r="D521" s="4" t="s">
        <v>1030</v>
      </c>
      <c r="E521" s="4" t="s">
        <v>1043</v>
      </c>
      <c r="F521" s="4">
        <v>767781.93</v>
      </c>
      <c r="G521" s="4">
        <v>3.58</v>
      </c>
      <c r="H521" s="4">
        <v>1.36</v>
      </c>
      <c r="I521" s="4">
        <v>-3.01</v>
      </c>
      <c r="J521" s="4">
        <v>-3.47</v>
      </c>
    </row>
    <row r="522" ht="12.75" customHeight="1">
      <c r="A522" s="4" t="s">
        <v>372</v>
      </c>
      <c r="B522" s="4" t="s">
        <v>355</v>
      </c>
      <c r="C522" s="4">
        <v>2015.0</v>
      </c>
      <c r="D522" s="4" t="s">
        <v>1030</v>
      </c>
      <c r="E522" s="4" t="s">
        <v>1044</v>
      </c>
      <c r="F522" s="4">
        <v>6807341.06</v>
      </c>
      <c r="G522" s="4">
        <v>31.73</v>
      </c>
      <c r="H522" s="4">
        <v>1.14</v>
      </c>
      <c r="I522" s="4">
        <v>0.03</v>
      </c>
      <c r="J522" s="4">
        <v>3.52</v>
      </c>
    </row>
    <row r="523" ht="12.75" customHeight="1">
      <c r="A523" s="4" t="s">
        <v>372</v>
      </c>
      <c r="B523" s="4" t="s">
        <v>355</v>
      </c>
      <c r="C523" s="4">
        <v>2015.0</v>
      </c>
      <c r="D523" s="4" t="s">
        <v>1030</v>
      </c>
      <c r="E523" s="4" t="s">
        <v>1045</v>
      </c>
      <c r="F523" s="4">
        <v>278382.72</v>
      </c>
      <c r="G523" s="4">
        <v>1.3</v>
      </c>
      <c r="H523" s="4">
        <v>1.0</v>
      </c>
      <c r="I523" s="4">
        <v>0.04</v>
      </c>
      <c r="J523" s="4">
        <v>-0.15</v>
      </c>
    </row>
    <row r="524" ht="12.75" customHeight="1">
      <c r="A524" s="4" t="s">
        <v>372</v>
      </c>
      <c r="B524" s="4" t="s">
        <v>355</v>
      </c>
      <c r="C524" s="4">
        <v>2015.0</v>
      </c>
      <c r="D524" s="4" t="s">
        <v>1030</v>
      </c>
      <c r="E524" s="4" t="s">
        <v>998</v>
      </c>
      <c r="F524" s="4">
        <v>769735.11</v>
      </c>
      <c r="G524" s="4">
        <v>3.59</v>
      </c>
      <c r="H524" s="4">
        <v>2.25</v>
      </c>
      <c r="I524" s="4">
        <v>3.32</v>
      </c>
      <c r="J524" s="4">
        <v>1.34</v>
      </c>
    </row>
    <row r="525" ht="12.75" customHeight="1">
      <c r="A525" s="4" t="s">
        <v>372</v>
      </c>
      <c r="B525" s="4" t="s">
        <v>355</v>
      </c>
      <c r="C525" s="4">
        <v>2015.0</v>
      </c>
      <c r="D525" s="4" t="s">
        <v>1030</v>
      </c>
      <c r="E525" s="4" t="s">
        <v>1046</v>
      </c>
      <c r="F525" s="4">
        <v>912658.66</v>
      </c>
      <c r="G525" s="4">
        <v>4.25</v>
      </c>
      <c r="H525" s="4">
        <v>0.86</v>
      </c>
      <c r="I525" s="4">
        <v>3.86</v>
      </c>
      <c r="J525" s="4">
        <v>5.15</v>
      </c>
    </row>
    <row r="526" ht="12.75" customHeight="1">
      <c r="A526" s="4" t="s">
        <v>372</v>
      </c>
      <c r="B526" s="4" t="s">
        <v>355</v>
      </c>
      <c r="C526" s="4">
        <v>2015.0</v>
      </c>
      <c r="D526" s="4" t="s">
        <v>1030</v>
      </c>
      <c r="E526" s="4" t="s">
        <v>1047</v>
      </c>
      <c r="F526" s="4">
        <v>713156.6</v>
      </c>
      <c r="G526" s="4">
        <v>3.32</v>
      </c>
      <c r="H526" s="4">
        <v>2.39</v>
      </c>
      <c r="I526" s="4">
        <v>-6.05</v>
      </c>
      <c r="J526" s="4">
        <v>-6.32</v>
      </c>
    </row>
    <row r="527" ht="12.75" customHeight="1">
      <c r="A527" s="4" t="s">
        <v>372</v>
      </c>
      <c r="B527" s="4" t="s">
        <v>355</v>
      </c>
      <c r="C527" s="4">
        <v>2016.0</v>
      </c>
      <c r="D527" s="4" t="s">
        <v>1030</v>
      </c>
      <c r="E527" s="4" t="s">
        <v>1031</v>
      </c>
      <c r="F527" s="4">
        <v>2.16471744E7</v>
      </c>
      <c r="G527" s="4">
        <v>100.0</v>
      </c>
      <c r="H527" s="4">
        <v>1.0</v>
      </c>
      <c r="I527" s="4">
        <v>-4.46</v>
      </c>
      <c r="J527" s="4">
        <v>-0.17</v>
      </c>
    </row>
    <row r="528" ht="12.75" customHeight="1">
      <c r="A528" s="4" t="s">
        <v>372</v>
      </c>
      <c r="B528" s="4" t="s">
        <v>355</v>
      </c>
      <c r="C528" s="4">
        <v>2016.0</v>
      </c>
      <c r="D528" s="4" t="s">
        <v>1030</v>
      </c>
      <c r="E528" s="4" t="s">
        <v>1032</v>
      </c>
      <c r="F528" s="4">
        <v>4561748.54</v>
      </c>
      <c r="G528" s="4">
        <v>21.07</v>
      </c>
      <c r="H528" s="4">
        <v>1.41</v>
      </c>
      <c r="I528" s="4">
        <v>1.03</v>
      </c>
      <c r="J528" s="4">
        <v>4.03</v>
      </c>
    </row>
    <row r="529" ht="12.75" customHeight="1">
      <c r="A529" s="4" t="s">
        <v>372</v>
      </c>
      <c r="B529" s="4" t="s">
        <v>355</v>
      </c>
      <c r="C529" s="4">
        <v>2016.0</v>
      </c>
      <c r="D529" s="4" t="s">
        <v>1030</v>
      </c>
      <c r="E529" s="4" t="s">
        <v>1033</v>
      </c>
      <c r="F529" s="4">
        <v>2236346.44</v>
      </c>
      <c r="G529" s="4">
        <v>10.33</v>
      </c>
      <c r="H529" s="4">
        <v>1.19</v>
      </c>
      <c r="I529" s="4">
        <v>-3.01</v>
      </c>
      <c r="J529" s="4">
        <v>9.06</v>
      </c>
    </row>
    <row r="530" ht="12.75" customHeight="1">
      <c r="A530" s="4" t="s">
        <v>372</v>
      </c>
      <c r="B530" s="4" t="s">
        <v>355</v>
      </c>
      <c r="C530" s="4">
        <v>2016.0</v>
      </c>
      <c r="D530" s="4" t="s">
        <v>1030</v>
      </c>
      <c r="E530" s="4" t="s">
        <v>1034</v>
      </c>
      <c r="F530" s="4">
        <v>1.1304934E7</v>
      </c>
      <c r="G530" s="4">
        <v>52.22</v>
      </c>
      <c r="H530" s="4">
        <v>1.31</v>
      </c>
      <c r="I530" s="4">
        <v>-7.66</v>
      </c>
      <c r="J530" s="4">
        <v>-4.77</v>
      </c>
    </row>
    <row r="531" ht="12.75" customHeight="1">
      <c r="A531" s="4" t="s">
        <v>372</v>
      </c>
      <c r="B531" s="4" t="s">
        <v>355</v>
      </c>
      <c r="C531" s="4">
        <v>2016.0</v>
      </c>
      <c r="D531" s="4" t="s">
        <v>1030</v>
      </c>
      <c r="E531" s="4" t="s">
        <v>1035</v>
      </c>
      <c r="F531" s="4">
        <v>2204994.86</v>
      </c>
      <c r="G531" s="4">
        <v>10.19</v>
      </c>
      <c r="H531" s="4">
        <v>0.37</v>
      </c>
      <c r="I531" s="4">
        <v>-5.45</v>
      </c>
      <c r="J531" s="4">
        <v>-1.83</v>
      </c>
    </row>
    <row r="532" ht="12.75" customHeight="1">
      <c r="A532" s="4" t="s">
        <v>372</v>
      </c>
      <c r="B532" s="4" t="s">
        <v>355</v>
      </c>
      <c r="C532" s="4">
        <v>2016.0</v>
      </c>
      <c r="D532" s="4" t="s">
        <v>1030</v>
      </c>
      <c r="E532" s="4" t="s">
        <v>1036</v>
      </c>
      <c r="F532" s="4">
        <v>50673.9</v>
      </c>
      <c r="G532" s="4">
        <v>0.23</v>
      </c>
      <c r="H532" s="4">
        <v>4.12</v>
      </c>
      <c r="I532" s="4">
        <v>-1.84</v>
      </c>
      <c r="J532" s="4">
        <v>7.39</v>
      </c>
    </row>
    <row r="533" ht="12.75" customHeight="1">
      <c r="A533" s="4" t="s">
        <v>372</v>
      </c>
      <c r="B533" s="4" t="s">
        <v>355</v>
      </c>
      <c r="C533" s="4">
        <v>2016.0</v>
      </c>
      <c r="D533" s="4" t="s">
        <v>1030</v>
      </c>
      <c r="E533" s="4" t="s">
        <v>993</v>
      </c>
      <c r="F533" s="4">
        <v>2659103.84</v>
      </c>
      <c r="G533" s="4">
        <v>12.28</v>
      </c>
      <c r="H533" s="4">
        <v>1.56</v>
      </c>
      <c r="I533" s="4">
        <v>-5.41</v>
      </c>
      <c r="J533" s="4">
        <v>-0.34</v>
      </c>
    </row>
    <row r="534" ht="12.75" customHeight="1">
      <c r="A534" s="4" t="s">
        <v>372</v>
      </c>
      <c r="B534" s="4" t="s">
        <v>355</v>
      </c>
      <c r="C534" s="4">
        <v>2016.0</v>
      </c>
      <c r="D534" s="4" t="s">
        <v>1030</v>
      </c>
      <c r="E534" s="4" t="s">
        <v>1037</v>
      </c>
      <c r="F534" s="4">
        <v>288250.21</v>
      </c>
      <c r="G534" s="4">
        <v>1.33</v>
      </c>
      <c r="H534" s="4">
        <v>1.74</v>
      </c>
      <c r="I534" s="4">
        <v>15.39</v>
      </c>
      <c r="J534" s="4">
        <v>13.27</v>
      </c>
    </row>
    <row r="535" ht="12.75" customHeight="1">
      <c r="A535" s="4" t="s">
        <v>372</v>
      </c>
      <c r="B535" s="4" t="s">
        <v>355</v>
      </c>
      <c r="C535" s="4">
        <v>2016.0</v>
      </c>
      <c r="D535" s="4" t="s">
        <v>1030</v>
      </c>
      <c r="E535" s="4" t="s">
        <v>1038</v>
      </c>
      <c r="F535" s="4">
        <v>2524.76</v>
      </c>
      <c r="G535" s="4">
        <v>0.01</v>
      </c>
      <c r="H535" s="4">
        <v>0.12</v>
      </c>
      <c r="I535" s="4">
        <v>4.83</v>
      </c>
      <c r="J535" s="4">
        <v>-17.72</v>
      </c>
    </row>
    <row r="536" ht="12.75" customHeight="1">
      <c r="A536" s="4" t="s">
        <v>372</v>
      </c>
      <c r="B536" s="4" t="s">
        <v>355</v>
      </c>
      <c r="C536" s="4">
        <v>2016.0</v>
      </c>
      <c r="D536" s="4" t="s">
        <v>1030</v>
      </c>
      <c r="E536" s="4" t="s">
        <v>994</v>
      </c>
      <c r="F536" s="4">
        <v>1180484.96</v>
      </c>
      <c r="G536" s="4">
        <v>5.45</v>
      </c>
      <c r="H536" s="4">
        <v>0.27</v>
      </c>
      <c r="I536" s="4">
        <v>-7.62</v>
      </c>
      <c r="J536" s="4">
        <v>1.14</v>
      </c>
    </row>
    <row r="537" ht="12.75" customHeight="1">
      <c r="A537" s="4" t="s">
        <v>372</v>
      </c>
      <c r="B537" s="4" t="s">
        <v>355</v>
      </c>
      <c r="C537" s="4">
        <v>2016.0</v>
      </c>
      <c r="D537" s="4" t="s">
        <v>1030</v>
      </c>
      <c r="E537" s="4" t="s">
        <v>1039</v>
      </c>
      <c r="F537" s="4">
        <v>23459.64</v>
      </c>
      <c r="G537" s="4">
        <v>0.11</v>
      </c>
      <c r="H537" s="4">
        <v>0.33</v>
      </c>
      <c r="I537" s="4">
        <v>-3.28</v>
      </c>
      <c r="J537" s="4">
        <v>-0.82</v>
      </c>
    </row>
    <row r="538" ht="12.75" customHeight="1">
      <c r="A538" s="4" t="s">
        <v>372</v>
      </c>
      <c r="B538" s="4" t="s">
        <v>355</v>
      </c>
      <c r="C538" s="4">
        <v>2016.0</v>
      </c>
      <c r="D538" s="4" t="s">
        <v>1030</v>
      </c>
      <c r="E538" s="4" t="s">
        <v>1040</v>
      </c>
      <c r="F538" s="4">
        <v>3164432.08</v>
      </c>
      <c r="G538" s="4">
        <v>14.62</v>
      </c>
      <c r="H538" s="4">
        <v>1.43</v>
      </c>
      <c r="I538" s="4">
        <v>1.02</v>
      </c>
      <c r="J538" s="4">
        <v>11.86</v>
      </c>
    </row>
    <row r="539" ht="12.75" customHeight="1">
      <c r="A539" s="4" t="s">
        <v>372</v>
      </c>
      <c r="B539" s="4" t="s">
        <v>355</v>
      </c>
      <c r="C539" s="4">
        <v>2016.0</v>
      </c>
      <c r="D539" s="4" t="s">
        <v>1030</v>
      </c>
      <c r="E539" s="4" t="s">
        <v>996</v>
      </c>
      <c r="F539" s="4">
        <v>939780.59</v>
      </c>
      <c r="G539" s="4">
        <v>4.34</v>
      </c>
      <c r="H539" s="4">
        <v>0.83</v>
      </c>
      <c r="I539" s="4">
        <v>-7.68</v>
      </c>
      <c r="J539" s="4">
        <v>-3.72</v>
      </c>
    </row>
    <row r="540" ht="12.75" customHeight="1">
      <c r="A540" s="4" t="s">
        <v>372</v>
      </c>
      <c r="B540" s="4" t="s">
        <v>355</v>
      </c>
      <c r="C540" s="4">
        <v>2016.0</v>
      </c>
      <c r="D540" s="4" t="s">
        <v>1030</v>
      </c>
      <c r="E540" s="4" t="s">
        <v>1041</v>
      </c>
      <c r="F540" s="4">
        <v>50096.53</v>
      </c>
      <c r="G540" s="4">
        <v>0.23</v>
      </c>
      <c r="H540" s="4">
        <v>0.16</v>
      </c>
      <c r="I540" s="4">
        <v>-17.01</v>
      </c>
      <c r="J540" s="4">
        <v>2.03</v>
      </c>
    </row>
    <row r="541" ht="12.75" customHeight="1">
      <c r="A541" s="4" t="s">
        <v>372</v>
      </c>
      <c r="B541" s="4" t="s">
        <v>355</v>
      </c>
      <c r="C541" s="4">
        <v>2016.0</v>
      </c>
      <c r="D541" s="4" t="s">
        <v>1030</v>
      </c>
      <c r="E541" s="4" t="s">
        <v>1042</v>
      </c>
      <c r="F541" s="4">
        <v>1946589.8</v>
      </c>
      <c r="G541" s="4">
        <v>8.99</v>
      </c>
      <c r="H541" s="4">
        <v>1.5</v>
      </c>
      <c r="I541" s="4">
        <v>0.05</v>
      </c>
      <c r="J541" s="4">
        <v>-1.42</v>
      </c>
    </row>
    <row r="542" ht="12.75" customHeight="1">
      <c r="A542" s="4" t="s">
        <v>372</v>
      </c>
      <c r="B542" s="4" t="s">
        <v>355</v>
      </c>
      <c r="C542" s="4">
        <v>2016.0</v>
      </c>
      <c r="D542" s="4" t="s">
        <v>1030</v>
      </c>
      <c r="E542" s="4" t="s">
        <v>1043</v>
      </c>
      <c r="F542" s="4">
        <v>846944.63</v>
      </c>
      <c r="G542" s="4">
        <v>3.91</v>
      </c>
      <c r="H542" s="4">
        <v>1.35</v>
      </c>
      <c r="I542" s="4">
        <v>0.04</v>
      </c>
      <c r="J542" s="4">
        <v>4.19</v>
      </c>
    </row>
    <row r="543" ht="12.75" customHeight="1">
      <c r="A543" s="4" t="s">
        <v>372</v>
      </c>
      <c r="B543" s="4" t="s">
        <v>355</v>
      </c>
      <c r="C543" s="4">
        <v>2016.0</v>
      </c>
      <c r="D543" s="4" t="s">
        <v>1030</v>
      </c>
      <c r="E543" s="4" t="s">
        <v>1044</v>
      </c>
      <c r="F543" s="4">
        <v>7178922.29</v>
      </c>
      <c r="G543" s="4">
        <v>33.16</v>
      </c>
      <c r="H543" s="4">
        <v>0.76</v>
      </c>
      <c r="I543" s="4">
        <v>-9.83</v>
      </c>
      <c r="J543" s="4">
        <v>-23.34</v>
      </c>
    </row>
    <row r="544" ht="12.75" customHeight="1">
      <c r="A544" s="4" t="s">
        <v>372</v>
      </c>
      <c r="B544" s="4" t="s">
        <v>355</v>
      </c>
      <c r="C544" s="4">
        <v>2016.0</v>
      </c>
      <c r="D544" s="4" t="s">
        <v>1030</v>
      </c>
      <c r="E544" s="4" t="s">
        <v>1045</v>
      </c>
      <c r="F544" s="4">
        <v>432896.41</v>
      </c>
      <c r="G544" s="4">
        <v>2.0</v>
      </c>
      <c r="H544" s="4">
        <v>1.22</v>
      </c>
      <c r="I544" s="4">
        <v>1.91</v>
      </c>
      <c r="J544" s="4">
        <v>17.28</v>
      </c>
    </row>
    <row r="545" ht="12.75" customHeight="1">
      <c r="A545" s="4" t="s">
        <v>372</v>
      </c>
      <c r="B545" s="4" t="s">
        <v>355</v>
      </c>
      <c r="C545" s="4">
        <v>2016.0</v>
      </c>
      <c r="D545" s="4" t="s">
        <v>1030</v>
      </c>
      <c r="E545" s="4" t="s">
        <v>998</v>
      </c>
      <c r="F545" s="4">
        <v>1355278.34</v>
      </c>
      <c r="G545" s="4">
        <v>6.26</v>
      </c>
      <c r="H545" s="4">
        <v>2.24</v>
      </c>
      <c r="I545" s="4">
        <v>2.36</v>
      </c>
      <c r="J545" s="4">
        <v>6.92</v>
      </c>
    </row>
    <row r="546" ht="12.75" customHeight="1">
      <c r="A546" s="4" t="s">
        <v>372</v>
      </c>
      <c r="B546" s="4" t="s">
        <v>355</v>
      </c>
      <c r="C546" s="4">
        <v>2016.0</v>
      </c>
      <c r="D546" s="4" t="s">
        <v>1030</v>
      </c>
      <c r="E546" s="4" t="s">
        <v>1046</v>
      </c>
      <c r="F546" s="4">
        <v>834124.51</v>
      </c>
      <c r="G546" s="4">
        <v>3.85</v>
      </c>
      <c r="H546" s="4">
        <v>0.78</v>
      </c>
      <c r="I546" s="4">
        <v>1.64</v>
      </c>
      <c r="J546" s="4">
        <v>0.75</v>
      </c>
    </row>
    <row r="547" ht="12.75" customHeight="1">
      <c r="A547" s="4" t="s">
        <v>372</v>
      </c>
      <c r="B547" s="4" t="s">
        <v>355</v>
      </c>
      <c r="C547" s="4">
        <v>2016.0</v>
      </c>
      <c r="D547" s="4" t="s">
        <v>1030</v>
      </c>
      <c r="E547" s="4" t="s">
        <v>1047</v>
      </c>
      <c r="F547" s="4">
        <v>693611.91</v>
      </c>
      <c r="G547" s="4">
        <v>3.2</v>
      </c>
      <c r="H547" s="4">
        <v>2.1</v>
      </c>
      <c r="I547" s="4">
        <v>-1.07</v>
      </c>
      <c r="J547" s="4">
        <v>-3.09</v>
      </c>
    </row>
    <row r="548" ht="12.75" customHeight="1">
      <c r="A548" s="4" t="s">
        <v>372</v>
      </c>
      <c r="B548" s="4" t="s">
        <v>355</v>
      </c>
      <c r="C548" s="4">
        <v>2017.0</v>
      </c>
      <c r="D548" s="4" t="s">
        <v>1030</v>
      </c>
      <c r="E548" s="4" t="s">
        <v>1031</v>
      </c>
      <c r="F548" s="4">
        <v>2.564823373E7</v>
      </c>
      <c r="G548" s="4">
        <v>100.0</v>
      </c>
      <c r="H548" s="4">
        <v>1.0</v>
      </c>
      <c r="I548" s="4">
        <v>11.57</v>
      </c>
      <c r="J548" s="4">
        <v>8.67</v>
      </c>
    </row>
    <row r="549" ht="12.75" customHeight="1">
      <c r="A549" s="4" t="s">
        <v>372</v>
      </c>
      <c r="B549" s="4" t="s">
        <v>355</v>
      </c>
      <c r="C549" s="4">
        <v>2017.0</v>
      </c>
      <c r="D549" s="4" t="s">
        <v>1030</v>
      </c>
      <c r="E549" s="4" t="s">
        <v>1032</v>
      </c>
      <c r="F549" s="4">
        <v>5484913.54</v>
      </c>
      <c r="G549" s="4">
        <v>21.39</v>
      </c>
      <c r="H549" s="4">
        <v>1.36</v>
      </c>
      <c r="I549" s="4">
        <v>7.94</v>
      </c>
      <c r="J549" s="4">
        <v>3.05</v>
      </c>
    </row>
    <row r="550" ht="12.75" customHeight="1">
      <c r="A550" s="4" t="s">
        <v>372</v>
      </c>
      <c r="B550" s="4" t="s">
        <v>355</v>
      </c>
      <c r="C550" s="4">
        <v>2017.0</v>
      </c>
      <c r="D550" s="4" t="s">
        <v>1030</v>
      </c>
      <c r="E550" s="4" t="s">
        <v>1033</v>
      </c>
      <c r="F550" s="4">
        <v>2498806.72</v>
      </c>
      <c r="G550" s="4">
        <v>9.74</v>
      </c>
      <c r="H550" s="4">
        <v>1.1</v>
      </c>
      <c r="I550" s="4">
        <v>11.37</v>
      </c>
      <c r="J550" s="4">
        <v>4.25</v>
      </c>
    </row>
    <row r="551" ht="12.75" customHeight="1">
      <c r="A551" s="4" t="s">
        <v>372</v>
      </c>
      <c r="B551" s="4" t="s">
        <v>355</v>
      </c>
      <c r="C551" s="4">
        <v>2017.0</v>
      </c>
      <c r="D551" s="4" t="s">
        <v>1030</v>
      </c>
      <c r="E551" s="4" t="s">
        <v>1034</v>
      </c>
      <c r="F551" s="4">
        <v>1.17526328E7</v>
      </c>
      <c r="G551" s="4">
        <v>45.82</v>
      </c>
      <c r="H551" s="4">
        <v>1.21</v>
      </c>
      <c r="I551" s="4">
        <v>13.1</v>
      </c>
      <c r="J551" s="4">
        <v>6.14</v>
      </c>
    </row>
    <row r="552" ht="12.75" customHeight="1">
      <c r="A552" s="4" t="s">
        <v>372</v>
      </c>
      <c r="B552" s="4" t="s">
        <v>355</v>
      </c>
      <c r="C552" s="4">
        <v>2017.0</v>
      </c>
      <c r="D552" s="4" t="s">
        <v>1030</v>
      </c>
      <c r="E552" s="4" t="s">
        <v>1035</v>
      </c>
      <c r="F552" s="4">
        <v>3889342.35</v>
      </c>
      <c r="G552" s="4">
        <v>15.16</v>
      </c>
      <c r="H552" s="4">
        <v>0.53</v>
      </c>
      <c r="I552" s="4">
        <v>16.07</v>
      </c>
      <c r="J552" s="4">
        <v>35.44</v>
      </c>
    </row>
    <row r="553" ht="12.75" customHeight="1">
      <c r="A553" s="4" t="s">
        <v>372</v>
      </c>
      <c r="B553" s="4" t="s">
        <v>355</v>
      </c>
      <c r="C553" s="4">
        <v>2017.0</v>
      </c>
      <c r="D553" s="4" t="s">
        <v>1030</v>
      </c>
      <c r="E553" s="4" t="s">
        <v>1036</v>
      </c>
      <c r="F553" s="4">
        <v>35434.75</v>
      </c>
      <c r="G553" s="4">
        <v>0.14</v>
      </c>
      <c r="H553" s="4">
        <v>4.31</v>
      </c>
      <c r="I553" s="4">
        <v>5.97</v>
      </c>
      <c r="J553" s="4">
        <v>5.57</v>
      </c>
    </row>
    <row r="554" ht="12.75" customHeight="1">
      <c r="A554" s="4" t="s">
        <v>372</v>
      </c>
      <c r="B554" s="4" t="s">
        <v>355</v>
      </c>
      <c r="C554" s="4">
        <v>2017.0</v>
      </c>
      <c r="D554" s="4" t="s">
        <v>1030</v>
      </c>
      <c r="E554" s="4" t="s">
        <v>993</v>
      </c>
      <c r="F554" s="4">
        <v>2851736.08</v>
      </c>
      <c r="G554" s="4">
        <v>11.12</v>
      </c>
      <c r="H554" s="4">
        <v>1.6</v>
      </c>
      <c r="I554" s="4">
        <v>7.45</v>
      </c>
      <c r="J554" s="4">
        <v>5.98</v>
      </c>
    </row>
    <row r="555" ht="12.75" customHeight="1">
      <c r="A555" s="4" t="s">
        <v>372</v>
      </c>
      <c r="B555" s="4" t="s">
        <v>355</v>
      </c>
      <c r="C555" s="4">
        <v>2017.0</v>
      </c>
      <c r="D555" s="4" t="s">
        <v>1030</v>
      </c>
      <c r="E555" s="4" t="s">
        <v>1037</v>
      </c>
      <c r="F555" s="4">
        <v>440334.09</v>
      </c>
      <c r="G555" s="4">
        <v>1.72</v>
      </c>
      <c r="H555" s="4">
        <v>2.51</v>
      </c>
      <c r="I555" s="4">
        <v>5.34</v>
      </c>
      <c r="J555" s="4">
        <v>23.33</v>
      </c>
    </row>
    <row r="556" ht="12.75" customHeight="1">
      <c r="A556" s="4" t="s">
        <v>372</v>
      </c>
      <c r="B556" s="4" t="s">
        <v>355</v>
      </c>
      <c r="C556" s="4">
        <v>2017.0</v>
      </c>
      <c r="D556" s="4" t="s">
        <v>1030</v>
      </c>
      <c r="E556" s="4" t="s">
        <v>1038</v>
      </c>
      <c r="F556" s="4">
        <v>3080.39</v>
      </c>
      <c r="G556" s="4">
        <v>0.01</v>
      </c>
      <c r="H556" s="4">
        <v>0.09</v>
      </c>
      <c r="I556" s="4">
        <v>9.13</v>
      </c>
      <c r="J556" s="4">
        <v>-9.38</v>
      </c>
    </row>
    <row r="557" ht="12.75" customHeight="1">
      <c r="A557" s="4" t="s">
        <v>372</v>
      </c>
      <c r="B557" s="4" t="s">
        <v>355</v>
      </c>
      <c r="C557" s="4">
        <v>2017.0</v>
      </c>
      <c r="D557" s="4" t="s">
        <v>1030</v>
      </c>
      <c r="E557" s="4" t="s">
        <v>994</v>
      </c>
      <c r="F557" s="4">
        <v>2807758.02</v>
      </c>
      <c r="G557" s="4">
        <v>10.95</v>
      </c>
      <c r="H557" s="4">
        <v>0.49</v>
      </c>
      <c r="I557" s="4">
        <v>17.41</v>
      </c>
      <c r="J557" s="4">
        <v>55.19</v>
      </c>
    </row>
    <row r="558" ht="12.75" customHeight="1">
      <c r="A558" s="4" t="s">
        <v>372</v>
      </c>
      <c r="B558" s="4" t="s">
        <v>355</v>
      </c>
      <c r="C558" s="4">
        <v>2017.0</v>
      </c>
      <c r="D558" s="4" t="s">
        <v>1030</v>
      </c>
      <c r="E558" s="4" t="s">
        <v>1039</v>
      </c>
      <c r="F558" s="4">
        <v>25547.38</v>
      </c>
      <c r="G558" s="4">
        <v>0.1</v>
      </c>
      <c r="H558" s="4">
        <v>0.39</v>
      </c>
      <c r="I558" s="4">
        <v>3.95</v>
      </c>
      <c r="J558" s="4">
        <v>10.24</v>
      </c>
    </row>
    <row r="559" ht="12.75" customHeight="1">
      <c r="A559" s="4" t="s">
        <v>372</v>
      </c>
      <c r="B559" s="4" t="s">
        <v>355</v>
      </c>
      <c r="C559" s="4">
        <v>2017.0</v>
      </c>
      <c r="D559" s="4" t="s">
        <v>1030</v>
      </c>
      <c r="E559" s="4" t="s">
        <v>1040</v>
      </c>
      <c r="F559" s="4">
        <v>3449747.79</v>
      </c>
      <c r="G559" s="4">
        <v>13.45</v>
      </c>
      <c r="H559" s="4">
        <v>1.28</v>
      </c>
      <c r="I559" s="4">
        <v>9.18</v>
      </c>
      <c r="J559" s="4">
        <v>0.69</v>
      </c>
    </row>
    <row r="560" ht="12.75" customHeight="1">
      <c r="A560" s="4" t="s">
        <v>372</v>
      </c>
      <c r="B560" s="4" t="s">
        <v>355</v>
      </c>
      <c r="C560" s="4">
        <v>2017.0</v>
      </c>
      <c r="D560" s="4" t="s">
        <v>1030</v>
      </c>
      <c r="E560" s="4" t="s">
        <v>996</v>
      </c>
      <c r="F560" s="4">
        <v>939016.49</v>
      </c>
      <c r="G560" s="4">
        <v>3.66</v>
      </c>
      <c r="H560" s="4">
        <v>0.85</v>
      </c>
      <c r="I560" s="4">
        <v>8.09</v>
      </c>
      <c r="J560" s="4">
        <v>6.49</v>
      </c>
    </row>
    <row r="561" ht="12.75" customHeight="1">
      <c r="A561" s="4" t="s">
        <v>372</v>
      </c>
      <c r="B561" s="4" t="s">
        <v>355</v>
      </c>
      <c r="C561" s="4">
        <v>2017.0</v>
      </c>
      <c r="D561" s="4" t="s">
        <v>1030</v>
      </c>
      <c r="E561" s="4" t="s">
        <v>1041</v>
      </c>
      <c r="F561" s="4">
        <v>59733.72</v>
      </c>
      <c r="G561" s="4">
        <v>0.23</v>
      </c>
      <c r="H561" s="4">
        <v>0.12</v>
      </c>
      <c r="I561" s="4">
        <v>17.68</v>
      </c>
      <c r="J561" s="4">
        <v>-1.29</v>
      </c>
    </row>
    <row r="562" ht="12.75" customHeight="1">
      <c r="A562" s="4" t="s">
        <v>372</v>
      </c>
      <c r="B562" s="4" t="s">
        <v>355</v>
      </c>
      <c r="C562" s="4">
        <v>2017.0</v>
      </c>
      <c r="D562" s="4" t="s">
        <v>1030</v>
      </c>
      <c r="E562" s="4" t="s">
        <v>1042</v>
      </c>
      <c r="F562" s="4">
        <v>2024591.82</v>
      </c>
      <c r="G562" s="4">
        <v>7.89</v>
      </c>
      <c r="H562" s="4">
        <v>2.23</v>
      </c>
      <c r="I562" s="4">
        <v>-12.93</v>
      </c>
      <c r="J562" s="4">
        <v>3.65</v>
      </c>
    </row>
    <row r="563" ht="12.75" customHeight="1">
      <c r="A563" s="4" t="s">
        <v>372</v>
      </c>
      <c r="B563" s="4" t="s">
        <v>355</v>
      </c>
      <c r="C563" s="4">
        <v>2017.0</v>
      </c>
      <c r="D563" s="4" t="s">
        <v>1030</v>
      </c>
      <c r="E563" s="4" t="s">
        <v>1043</v>
      </c>
      <c r="F563" s="4">
        <v>905337.09</v>
      </c>
      <c r="G563" s="4">
        <v>3.53</v>
      </c>
      <c r="H563" s="4">
        <v>1.36</v>
      </c>
      <c r="I563" s="4">
        <v>6.72</v>
      </c>
      <c r="J563" s="4">
        <v>4.44</v>
      </c>
    </row>
    <row r="564" ht="12.75" customHeight="1">
      <c r="A564" s="4" t="s">
        <v>372</v>
      </c>
      <c r="B564" s="4" t="s">
        <v>355</v>
      </c>
      <c r="C564" s="4">
        <v>2017.0</v>
      </c>
      <c r="D564" s="4" t="s">
        <v>1030</v>
      </c>
      <c r="E564" s="4" t="s">
        <v>1044</v>
      </c>
      <c r="F564" s="4">
        <v>7198636.9</v>
      </c>
      <c r="G564" s="4">
        <v>28.07</v>
      </c>
      <c r="H564" s="4">
        <v>0.72</v>
      </c>
      <c r="I564" s="4">
        <v>23.51</v>
      </c>
      <c r="J564" s="4">
        <v>17.25</v>
      </c>
    </row>
    <row r="565" ht="12.75" customHeight="1">
      <c r="A565" s="4" t="s">
        <v>372</v>
      </c>
      <c r="B565" s="4" t="s">
        <v>355</v>
      </c>
      <c r="C565" s="4">
        <v>2017.0</v>
      </c>
      <c r="D565" s="4" t="s">
        <v>1030</v>
      </c>
      <c r="E565" s="4" t="s">
        <v>1045</v>
      </c>
      <c r="F565" s="4">
        <v>590894.42</v>
      </c>
      <c r="G565" s="4">
        <v>2.3</v>
      </c>
      <c r="H565" s="4">
        <v>1.79</v>
      </c>
      <c r="I565" s="4">
        <v>4.22</v>
      </c>
      <c r="J565" s="4">
        <v>23.24</v>
      </c>
    </row>
    <row r="566" ht="12.75" customHeight="1">
      <c r="A566" s="4" t="s">
        <v>372</v>
      </c>
      <c r="B566" s="4" t="s">
        <v>355</v>
      </c>
      <c r="C566" s="4">
        <v>2017.0</v>
      </c>
      <c r="D566" s="4" t="s">
        <v>1030</v>
      </c>
      <c r="E566" s="4" t="s">
        <v>998</v>
      </c>
      <c r="F566" s="4">
        <v>2530724.95</v>
      </c>
      <c r="G566" s="4">
        <v>9.87</v>
      </c>
      <c r="H566" s="4">
        <v>1.81</v>
      </c>
      <c r="I566" s="4">
        <v>3.0</v>
      </c>
      <c r="J566" s="4">
        <v>-9.81</v>
      </c>
    </row>
    <row r="567" ht="12.75" customHeight="1">
      <c r="A567" s="4" t="s">
        <v>372</v>
      </c>
      <c r="B567" s="4" t="s">
        <v>355</v>
      </c>
      <c r="C567" s="4">
        <v>2017.0</v>
      </c>
      <c r="D567" s="4" t="s">
        <v>1030</v>
      </c>
      <c r="E567" s="4" t="s">
        <v>1046</v>
      </c>
      <c r="F567" s="4">
        <v>957985.6</v>
      </c>
      <c r="G567" s="4">
        <v>3.74</v>
      </c>
      <c r="H567" s="4">
        <v>0.75</v>
      </c>
      <c r="I567" s="4">
        <v>7.35</v>
      </c>
      <c r="J567" s="4">
        <v>2.72</v>
      </c>
    </row>
    <row r="568" ht="12.75" customHeight="1">
      <c r="A568" s="4" t="s">
        <v>372</v>
      </c>
      <c r="B568" s="4" t="s">
        <v>355</v>
      </c>
      <c r="C568" s="4">
        <v>2017.0</v>
      </c>
      <c r="D568" s="4" t="s">
        <v>1030</v>
      </c>
      <c r="E568" s="4" t="s">
        <v>1047</v>
      </c>
      <c r="F568" s="4">
        <v>827674.24</v>
      </c>
      <c r="G568" s="4">
        <v>3.23</v>
      </c>
      <c r="H568" s="4">
        <v>2.12</v>
      </c>
      <c r="I568" s="4">
        <v>5.5</v>
      </c>
      <c r="J568" s="4">
        <v>3.43</v>
      </c>
    </row>
    <row r="569" ht="12.75" customHeight="1">
      <c r="A569" s="4" t="s">
        <v>372</v>
      </c>
      <c r="B569" s="4" t="s">
        <v>355</v>
      </c>
      <c r="C569" s="4">
        <v>2018.0</v>
      </c>
      <c r="D569" s="4" t="s">
        <v>1030</v>
      </c>
      <c r="E569" s="4" t="s">
        <v>1031</v>
      </c>
      <c r="F569" s="4">
        <v>3.350278682E7</v>
      </c>
      <c r="G569" s="4">
        <v>100.0</v>
      </c>
      <c r="H569" s="4">
        <v>1.0</v>
      </c>
      <c r="I569" s="4">
        <v>17.97</v>
      </c>
      <c r="J569" s="4">
        <v>27.09</v>
      </c>
    </row>
    <row r="570" ht="12.75" customHeight="1">
      <c r="A570" s="4" t="s">
        <v>372</v>
      </c>
      <c r="B570" s="4" t="s">
        <v>355</v>
      </c>
      <c r="C570" s="4">
        <v>2018.0</v>
      </c>
      <c r="D570" s="4" t="s">
        <v>1030</v>
      </c>
      <c r="E570" s="4" t="s">
        <v>1032</v>
      </c>
      <c r="F570" s="4">
        <v>5854664.15</v>
      </c>
      <c r="G570" s="4">
        <v>17.48</v>
      </c>
      <c r="H570" s="4">
        <v>1.09</v>
      </c>
      <c r="I570" s="4">
        <v>18.09</v>
      </c>
      <c r="J570" s="4">
        <v>14.07</v>
      </c>
    </row>
    <row r="571" ht="12.75" customHeight="1">
      <c r="A571" s="4" t="s">
        <v>372</v>
      </c>
      <c r="B571" s="4" t="s">
        <v>355</v>
      </c>
      <c r="C571" s="4">
        <v>2018.0</v>
      </c>
      <c r="D571" s="4" t="s">
        <v>1030</v>
      </c>
      <c r="E571" s="4" t="s">
        <v>1033</v>
      </c>
      <c r="F571" s="4">
        <v>2860166.84</v>
      </c>
      <c r="G571" s="4">
        <v>8.54</v>
      </c>
      <c r="H571" s="4">
        <v>0.96</v>
      </c>
      <c r="I571" s="4">
        <v>19.85</v>
      </c>
      <c r="J571" s="4">
        <v>20.28</v>
      </c>
    </row>
    <row r="572" ht="12.75" customHeight="1">
      <c r="A572" s="4" t="s">
        <v>372</v>
      </c>
      <c r="B572" s="4" t="s">
        <v>355</v>
      </c>
      <c r="C572" s="4">
        <v>2018.0</v>
      </c>
      <c r="D572" s="4" t="s">
        <v>1030</v>
      </c>
      <c r="E572" s="4" t="s">
        <v>1034</v>
      </c>
      <c r="F572" s="4">
        <v>1.348375019E7</v>
      </c>
      <c r="G572" s="4">
        <v>40.25</v>
      </c>
      <c r="H572" s="4">
        <v>1.35</v>
      </c>
      <c r="I572" s="4">
        <v>13.73</v>
      </c>
      <c r="J572" s="4">
        <v>29.21</v>
      </c>
    </row>
    <row r="573" ht="12.75" customHeight="1">
      <c r="A573" s="4" t="s">
        <v>372</v>
      </c>
      <c r="B573" s="4" t="s">
        <v>355</v>
      </c>
      <c r="C573" s="4">
        <v>2018.0</v>
      </c>
      <c r="D573" s="4" t="s">
        <v>1030</v>
      </c>
      <c r="E573" s="4" t="s">
        <v>1035</v>
      </c>
      <c r="F573" s="4">
        <v>8091866.61</v>
      </c>
      <c r="G573" s="4">
        <v>24.15</v>
      </c>
      <c r="H573" s="4">
        <v>0.67</v>
      </c>
      <c r="I573" s="4">
        <v>22.21</v>
      </c>
      <c r="J573" s="4">
        <v>48.25</v>
      </c>
    </row>
    <row r="574" ht="12.75" customHeight="1">
      <c r="A574" s="4" t="s">
        <v>372</v>
      </c>
      <c r="B574" s="4" t="s">
        <v>355</v>
      </c>
      <c r="C574" s="4">
        <v>2018.0</v>
      </c>
      <c r="D574" s="4" t="s">
        <v>1030</v>
      </c>
      <c r="E574" s="4" t="s">
        <v>1036</v>
      </c>
      <c r="F574" s="4">
        <v>40679.69</v>
      </c>
      <c r="G574" s="4">
        <v>0.12</v>
      </c>
      <c r="H574" s="4">
        <v>4.01</v>
      </c>
      <c r="I574" s="4">
        <v>16.75</v>
      </c>
      <c r="J574" s="4">
        <v>21.22</v>
      </c>
    </row>
    <row r="575" ht="12.75" customHeight="1">
      <c r="A575" s="4" t="s">
        <v>372</v>
      </c>
      <c r="B575" s="4" t="s">
        <v>355</v>
      </c>
      <c r="C575" s="4">
        <v>2018.0</v>
      </c>
      <c r="D575" s="4" t="s">
        <v>1030</v>
      </c>
      <c r="E575" s="4" t="s">
        <v>993</v>
      </c>
      <c r="F575" s="4">
        <v>3633161.6</v>
      </c>
      <c r="G575" s="4">
        <v>10.84</v>
      </c>
      <c r="H575" s="4">
        <v>1.31</v>
      </c>
      <c r="I575" s="4">
        <v>22.75</v>
      </c>
      <c r="J575" s="4">
        <v>19.39</v>
      </c>
    </row>
    <row r="576" ht="12.75" customHeight="1">
      <c r="A576" s="4" t="s">
        <v>372</v>
      </c>
      <c r="B576" s="4" t="s">
        <v>355</v>
      </c>
      <c r="C576" s="4">
        <v>2018.0</v>
      </c>
      <c r="D576" s="4" t="s">
        <v>1030</v>
      </c>
      <c r="E576" s="4" t="s">
        <v>1037</v>
      </c>
      <c r="F576" s="4">
        <v>445447.99</v>
      </c>
      <c r="G576" s="4">
        <v>1.33</v>
      </c>
      <c r="H576" s="4">
        <v>2.42</v>
      </c>
      <c r="I576" s="4">
        <v>6.8</v>
      </c>
      <c r="J576" s="4">
        <v>13.0</v>
      </c>
    </row>
    <row r="577" ht="12.75" customHeight="1">
      <c r="A577" s="4" t="s">
        <v>372</v>
      </c>
      <c r="B577" s="4" t="s">
        <v>355</v>
      </c>
      <c r="C577" s="4">
        <v>2018.0</v>
      </c>
      <c r="D577" s="4" t="s">
        <v>1030</v>
      </c>
      <c r="E577" s="4" t="s">
        <v>1038</v>
      </c>
      <c r="F577" s="4">
        <v>6043.85</v>
      </c>
      <c r="G577" s="4">
        <v>0.02</v>
      </c>
      <c r="H577" s="4">
        <v>0.12</v>
      </c>
      <c r="I577" s="4">
        <v>20.42</v>
      </c>
      <c r="J577" s="4">
        <v>55.85</v>
      </c>
    </row>
    <row r="578" ht="12.75" customHeight="1">
      <c r="A578" s="4" t="s">
        <v>372</v>
      </c>
      <c r="B578" s="4" t="s">
        <v>355</v>
      </c>
      <c r="C578" s="4">
        <v>2018.0</v>
      </c>
      <c r="D578" s="4" t="s">
        <v>1030</v>
      </c>
      <c r="E578" s="4" t="s">
        <v>994</v>
      </c>
      <c r="F578" s="4">
        <v>6656137.36</v>
      </c>
      <c r="G578" s="4">
        <v>19.87</v>
      </c>
      <c r="H578" s="4">
        <v>0.61</v>
      </c>
      <c r="I578" s="4">
        <v>29.08</v>
      </c>
      <c r="J578" s="4">
        <v>54.97</v>
      </c>
    </row>
    <row r="579" ht="12.75" customHeight="1">
      <c r="A579" s="4" t="s">
        <v>372</v>
      </c>
      <c r="B579" s="4" t="s">
        <v>355</v>
      </c>
      <c r="C579" s="4">
        <v>2018.0</v>
      </c>
      <c r="D579" s="4" t="s">
        <v>1030</v>
      </c>
      <c r="E579" s="4" t="s">
        <v>1039</v>
      </c>
      <c r="F579" s="4">
        <v>22516.65</v>
      </c>
      <c r="G579" s="4">
        <v>0.07</v>
      </c>
      <c r="H579" s="4">
        <v>0.28</v>
      </c>
      <c r="I579" s="4">
        <v>15.82</v>
      </c>
      <c r="J579" s="4">
        <v>6.5</v>
      </c>
    </row>
    <row r="580" ht="12.75" customHeight="1">
      <c r="A580" s="4" t="s">
        <v>372</v>
      </c>
      <c r="B580" s="4" t="s">
        <v>355</v>
      </c>
      <c r="C580" s="4">
        <v>2018.0</v>
      </c>
      <c r="D580" s="4" t="s">
        <v>1030</v>
      </c>
      <c r="E580" s="4" t="s">
        <v>1040</v>
      </c>
      <c r="F580" s="4">
        <v>3750588.13</v>
      </c>
      <c r="G580" s="4">
        <v>11.19</v>
      </c>
      <c r="H580" s="4">
        <v>0.97</v>
      </c>
      <c r="I580" s="4">
        <v>18.21</v>
      </c>
      <c r="J580" s="4">
        <v>10.42</v>
      </c>
    </row>
    <row r="581" ht="12.75" customHeight="1">
      <c r="A581" s="4" t="s">
        <v>372</v>
      </c>
      <c r="B581" s="4" t="s">
        <v>355</v>
      </c>
      <c r="C581" s="4">
        <v>2018.0</v>
      </c>
      <c r="D581" s="4" t="s">
        <v>1030</v>
      </c>
      <c r="E581" s="4" t="s">
        <v>996</v>
      </c>
      <c r="F581" s="4">
        <v>1431484.03</v>
      </c>
      <c r="G581" s="4">
        <v>4.27</v>
      </c>
      <c r="H581" s="4">
        <v>0.81</v>
      </c>
      <c r="I581" s="4">
        <v>22.53</v>
      </c>
      <c r="J581" s="4">
        <v>29.43</v>
      </c>
    </row>
    <row r="582" ht="12.75" customHeight="1">
      <c r="A582" s="4" t="s">
        <v>372</v>
      </c>
      <c r="B582" s="4" t="s">
        <v>355</v>
      </c>
      <c r="C582" s="4">
        <v>2018.0</v>
      </c>
      <c r="D582" s="4" t="s">
        <v>1030</v>
      </c>
      <c r="E582" s="4" t="s">
        <v>1041</v>
      </c>
      <c r="F582" s="4">
        <v>91182.08</v>
      </c>
      <c r="G582" s="4">
        <v>0.27</v>
      </c>
      <c r="H582" s="4">
        <v>0.11</v>
      </c>
      <c r="I582" s="4">
        <v>13.8</v>
      </c>
      <c r="J582" s="4">
        <v>19.1</v>
      </c>
    </row>
    <row r="583" ht="12.75" customHeight="1">
      <c r="A583" s="4" t="s">
        <v>372</v>
      </c>
      <c r="B583" s="4" t="s">
        <v>355</v>
      </c>
      <c r="C583" s="4">
        <v>2018.0</v>
      </c>
      <c r="D583" s="4" t="s">
        <v>1030</v>
      </c>
      <c r="E583" s="4" t="s">
        <v>1042</v>
      </c>
      <c r="F583" s="4">
        <v>2277809.51</v>
      </c>
      <c r="G583" s="4">
        <v>6.8</v>
      </c>
      <c r="H583" s="4">
        <v>1.81</v>
      </c>
      <c r="I583" s="4">
        <v>9.77</v>
      </c>
      <c r="J583" s="4">
        <v>6.46</v>
      </c>
    </row>
    <row r="584" ht="12.75" customHeight="1">
      <c r="A584" s="4" t="s">
        <v>372</v>
      </c>
      <c r="B584" s="4" t="s">
        <v>355</v>
      </c>
      <c r="C584" s="4">
        <v>2018.0</v>
      </c>
      <c r="D584" s="4" t="s">
        <v>1030</v>
      </c>
      <c r="E584" s="4" t="s">
        <v>1043</v>
      </c>
      <c r="F584" s="4">
        <v>1086582.32</v>
      </c>
      <c r="G584" s="4">
        <v>3.24</v>
      </c>
      <c r="H584" s="4">
        <v>1.1</v>
      </c>
      <c r="I584" s="4">
        <v>19.14</v>
      </c>
      <c r="J584" s="4">
        <v>15.41</v>
      </c>
    </row>
    <row r="585" ht="12.75" customHeight="1">
      <c r="A585" s="4" t="s">
        <v>372</v>
      </c>
      <c r="B585" s="4" t="s">
        <v>355</v>
      </c>
      <c r="C585" s="4">
        <v>2018.0</v>
      </c>
      <c r="D585" s="4" t="s">
        <v>1030</v>
      </c>
      <c r="E585" s="4" t="s">
        <v>1044</v>
      </c>
      <c r="F585" s="4">
        <v>8086135.47</v>
      </c>
      <c r="G585" s="4">
        <v>24.14</v>
      </c>
      <c r="H585" s="4">
        <v>1.58</v>
      </c>
      <c r="I585" s="4">
        <v>4.02</v>
      </c>
      <c r="J585" s="4">
        <v>66.39</v>
      </c>
    </row>
    <row r="586" ht="12.75" customHeight="1">
      <c r="A586" s="4" t="s">
        <v>372</v>
      </c>
      <c r="B586" s="4" t="s">
        <v>355</v>
      </c>
      <c r="C586" s="4">
        <v>2018.0</v>
      </c>
      <c r="D586" s="4" t="s">
        <v>1030</v>
      </c>
      <c r="E586" s="4" t="s">
        <v>1045</v>
      </c>
      <c r="F586" s="4">
        <v>503459.29</v>
      </c>
      <c r="G586" s="4">
        <v>1.5</v>
      </c>
      <c r="H586" s="4">
        <v>1.18</v>
      </c>
      <c r="I586" s="4">
        <v>15.71</v>
      </c>
      <c r="J586" s="4">
        <v>1.27</v>
      </c>
    </row>
    <row r="587" ht="12.75" customHeight="1">
      <c r="A587" s="4" t="s">
        <v>372</v>
      </c>
      <c r="B587" s="4" t="s">
        <v>355</v>
      </c>
      <c r="C587" s="4">
        <v>2018.0</v>
      </c>
      <c r="D587" s="4" t="s">
        <v>1030</v>
      </c>
      <c r="E587" s="4" t="s">
        <v>998</v>
      </c>
      <c r="F587" s="4">
        <v>3574383.35</v>
      </c>
      <c r="G587" s="4">
        <v>10.67</v>
      </c>
      <c r="H587" s="4">
        <v>1.11</v>
      </c>
      <c r="I587" s="4">
        <v>9.42</v>
      </c>
      <c r="J587" s="4">
        <v>-7.76</v>
      </c>
    </row>
    <row r="588" ht="12.75" customHeight="1">
      <c r="A588" s="4" t="s">
        <v>372</v>
      </c>
      <c r="B588" s="4" t="s">
        <v>355</v>
      </c>
      <c r="C588" s="4">
        <v>2018.0</v>
      </c>
      <c r="D588" s="4" t="s">
        <v>1030</v>
      </c>
      <c r="E588" s="4" t="s">
        <v>1046</v>
      </c>
      <c r="F588" s="4">
        <v>906067.83</v>
      </c>
      <c r="G588" s="4">
        <v>2.7</v>
      </c>
      <c r="H588" s="4">
        <v>0.9</v>
      </c>
      <c r="I588" s="4">
        <v>-2.55</v>
      </c>
      <c r="J588" s="4">
        <v>15.13</v>
      </c>
    </row>
    <row r="589" ht="12.75" customHeight="1">
      <c r="A589" s="4" t="s">
        <v>372</v>
      </c>
      <c r="B589" s="4" t="s">
        <v>355</v>
      </c>
      <c r="C589" s="4">
        <v>2018.0</v>
      </c>
      <c r="D589" s="4" t="s">
        <v>1030</v>
      </c>
      <c r="E589" s="4" t="s">
        <v>1047</v>
      </c>
      <c r="F589" s="4">
        <v>991107.67</v>
      </c>
      <c r="G589" s="4">
        <v>2.96</v>
      </c>
      <c r="H589" s="4">
        <v>2.22</v>
      </c>
      <c r="I589" s="4">
        <v>14.74</v>
      </c>
      <c r="J589" s="4">
        <v>26.43</v>
      </c>
    </row>
    <row r="590" ht="12.75" customHeight="1">
      <c r="A590" s="4" t="s">
        <v>372</v>
      </c>
      <c r="B590" s="4" t="s">
        <v>355</v>
      </c>
      <c r="C590" s="4">
        <v>2019.0</v>
      </c>
      <c r="D590" s="4" t="s">
        <v>1030</v>
      </c>
      <c r="E590" s="4" t="s">
        <v>1031</v>
      </c>
      <c r="F590" s="4">
        <v>3.440957457E7</v>
      </c>
      <c r="G590" s="4">
        <v>100.0</v>
      </c>
      <c r="H590" s="4">
        <v>1.0</v>
      </c>
      <c r="I590" s="4">
        <v>-11.97</v>
      </c>
      <c r="J590" s="4">
        <v>-5.26</v>
      </c>
    </row>
    <row r="591" ht="12.75" customHeight="1">
      <c r="A591" s="4" t="s">
        <v>372</v>
      </c>
      <c r="B591" s="4" t="s">
        <v>355</v>
      </c>
      <c r="C591" s="4">
        <v>2019.0</v>
      </c>
      <c r="D591" s="4" t="s">
        <v>1030</v>
      </c>
      <c r="E591" s="4" t="s">
        <v>1032</v>
      </c>
      <c r="F591" s="4">
        <v>6795588.25</v>
      </c>
      <c r="G591" s="4">
        <v>19.75</v>
      </c>
      <c r="H591" s="4">
        <v>0.97</v>
      </c>
      <c r="I591" s="4">
        <v>-9.04</v>
      </c>
      <c r="J591" s="4">
        <v>-7.58</v>
      </c>
    </row>
    <row r="592" ht="12.75" customHeight="1">
      <c r="A592" s="4" t="s">
        <v>372</v>
      </c>
      <c r="B592" s="4" t="s">
        <v>355</v>
      </c>
      <c r="C592" s="4">
        <v>2019.0</v>
      </c>
      <c r="D592" s="4" t="s">
        <v>1030</v>
      </c>
      <c r="E592" s="4" t="s">
        <v>1033</v>
      </c>
      <c r="F592" s="4">
        <v>3065656.47</v>
      </c>
      <c r="G592" s="4">
        <v>8.91</v>
      </c>
      <c r="H592" s="4">
        <v>0.98</v>
      </c>
      <c r="I592" s="4">
        <v>-9.65</v>
      </c>
      <c r="J592" s="4">
        <v>-1.71</v>
      </c>
    </row>
    <row r="593" ht="12.75" customHeight="1">
      <c r="A593" s="4" t="s">
        <v>372</v>
      </c>
      <c r="B593" s="4" t="s">
        <v>355</v>
      </c>
      <c r="C593" s="4">
        <v>2019.0</v>
      </c>
      <c r="D593" s="4" t="s">
        <v>1030</v>
      </c>
      <c r="E593" s="4" t="s">
        <v>1034</v>
      </c>
      <c r="F593" s="4">
        <v>1.237262219E7</v>
      </c>
      <c r="G593" s="4">
        <v>35.96</v>
      </c>
      <c r="H593" s="4">
        <v>1.23</v>
      </c>
      <c r="I593" s="4">
        <v>-11.35</v>
      </c>
      <c r="J593" s="4">
        <v>-8.99</v>
      </c>
    </row>
    <row r="594" ht="12.75" customHeight="1">
      <c r="A594" s="4" t="s">
        <v>372</v>
      </c>
      <c r="B594" s="4" t="s">
        <v>355</v>
      </c>
      <c r="C594" s="4">
        <v>2019.0</v>
      </c>
      <c r="D594" s="4" t="s">
        <v>1030</v>
      </c>
      <c r="E594" s="4" t="s">
        <v>1035</v>
      </c>
      <c r="F594" s="4">
        <v>1.013581898E7</v>
      </c>
      <c r="G594" s="4">
        <v>29.46</v>
      </c>
      <c r="H594" s="4">
        <v>0.82</v>
      </c>
      <c r="I594" s="4">
        <v>-14.98</v>
      </c>
      <c r="J594" s="4">
        <v>1.32</v>
      </c>
    </row>
    <row r="595" ht="12.75" customHeight="1">
      <c r="A595" s="4" t="s">
        <v>372</v>
      </c>
      <c r="B595" s="4" t="s">
        <v>355</v>
      </c>
      <c r="C595" s="4">
        <v>2019.0</v>
      </c>
      <c r="D595" s="4" t="s">
        <v>1030</v>
      </c>
      <c r="E595" s="4" t="s">
        <v>1036</v>
      </c>
      <c r="F595" s="4">
        <v>30138.26</v>
      </c>
      <c r="G595" s="4">
        <v>0.09</v>
      </c>
      <c r="H595" s="4">
        <v>2.6</v>
      </c>
      <c r="I595" s="4">
        <v>-10.07</v>
      </c>
      <c r="J595" s="4">
        <v>-22.09</v>
      </c>
    </row>
    <row r="596" ht="12.75" customHeight="1">
      <c r="A596" s="4" t="s">
        <v>372</v>
      </c>
      <c r="B596" s="4" t="s">
        <v>355</v>
      </c>
      <c r="C596" s="4">
        <v>2019.0</v>
      </c>
      <c r="D596" s="4" t="s">
        <v>1030</v>
      </c>
      <c r="E596" s="4" t="s">
        <v>993</v>
      </c>
      <c r="F596" s="4">
        <v>4045851.72</v>
      </c>
      <c r="G596" s="4">
        <v>11.76</v>
      </c>
      <c r="H596" s="4">
        <v>1.2</v>
      </c>
      <c r="I596" s="4">
        <v>-9.41</v>
      </c>
      <c r="J596" s="4">
        <v>-6.74</v>
      </c>
    </row>
    <row r="597" ht="12.75" customHeight="1">
      <c r="A597" s="4" t="s">
        <v>372</v>
      </c>
      <c r="B597" s="4" t="s">
        <v>355</v>
      </c>
      <c r="C597" s="4">
        <v>2019.0</v>
      </c>
      <c r="D597" s="4" t="s">
        <v>1030</v>
      </c>
      <c r="E597" s="4" t="s">
        <v>1037</v>
      </c>
      <c r="F597" s="4">
        <v>498454.08</v>
      </c>
      <c r="G597" s="4">
        <v>1.45</v>
      </c>
      <c r="H597" s="4">
        <v>2.33</v>
      </c>
      <c r="I597" s="4">
        <v>-11.37</v>
      </c>
      <c r="J597" s="4">
        <v>-6.44</v>
      </c>
    </row>
    <row r="598" ht="12.75" customHeight="1">
      <c r="A598" s="4" t="s">
        <v>372</v>
      </c>
      <c r="B598" s="4" t="s">
        <v>355</v>
      </c>
      <c r="C598" s="4">
        <v>2019.0</v>
      </c>
      <c r="D598" s="4" t="s">
        <v>1030</v>
      </c>
      <c r="E598" s="4" t="s">
        <v>1038</v>
      </c>
      <c r="F598" s="4">
        <v>12972.05</v>
      </c>
      <c r="G598" s="4">
        <v>0.04</v>
      </c>
      <c r="H598" s="4">
        <v>0.13</v>
      </c>
      <c r="I598" s="4">
        <v>-7.54</v>
      </c>
      <c r="J598" s="4">
        <v>1.6</v>
      </c>
    </row>
    <row r="599" ht="12.75" customHeight="1">
      <c r="A599" s="4" t="s">
        <v>372</v>
      </c>
      <c r="B599" s="4" t="s">
        <v>355</v>
      </c>
      <c r="C599" s="4">
        <v>2019.0</v>
      </c>
      <c r="D599" s="4" t="s">
        <v>1030</v>
      </c>
      <c r="E599" s="4" t="s">
        <v>994</v>
      </c>
      <c r="F599" s="4">
        <v>8260695.3</v>
      </c>
      <c r="G599" s="4">
        <v>24.01</v>
      </c>
      <c r="H599" s="4">
        <v>0.74</v>
      </c>
      <c r="I599" s="4">
        <v>-13.72</v>
      </c>
      <c r="J599" s="4">
        <v>2.62</v>
      </c>
    </row>
    <row r="600" ht="12.75" customHeight="1">
      <c r="A600" s="4" t="s">
        <v>372</v>
      </c>
      <c r="B600" s="4" t="s">
        <v>355</v>
      </c>
      <c r="C600" s="4">
        <v>2019.0</v>
      </c>
      <c r="D600" s="4" t="s">
        <v>1030</v>
      </c>
      <c r="E600" s="4" t="s">
        <v>1039</v>
      </c>
      <c r="F600" s="4">
        <v>25088.74</v>
      </c>
      <c r="G600" s="4">
        <v>0.07</v>
      </c>
      <c r="H600" s="4">
        <v>0.25</v>
      </c>
      <c r="I600" s="4">
        <v>-11.88</v>
      </c>
      <c r="J600" s="4">
        <v>-11.44</v>
      </c>
    </row>
    <row r="601" ht="12.75" customHeight="1">
      <c r="A601" s="4" t="s">
        <v>372</v>
      </c>
      <c r="B601" s="4" t="s">
        <v>355</v>
      </c>
      <c r="C601" s="4">
        <v>2019.0</v>
      </c>
      <c r="D601" s="4" t="s">
        <v>1030</v>
      </c>
      <c r="E601" s="4" t="s">
        <v>1040</v>
      </c>
      <c r="F601" s="4">
        <v>3936170.15</v>
      </c>
      <c r="G601" s="4">
        <v>11.44</v>
      </c>
      <c r="H601" s="4">
        <v>0.95</v>
      </c>
      <c r="I601" s="4">
        <v>-9.27</v>
      </c>
      <c r="J601" s="4">
        <v>-3.16</v>
      </c>
    </row>
    <row r="602" ht="12.75" customHeight="1">
      <c r="A602" s="4" t="s">
        <v>372</v>
      </c>
      <c r="B602" s="4" t="s">
        <v>355</v>
      </c>
      <c r="C602" s="4">
        <v>2019.0</v>
      </c>
      <c r="D602" s="4" t="s">
        <v>1030</v>
      </c>
      <c r="E602" s="4" t="s">
        <v>996</v>
      </c>
      <c r="F602" s="4">
        <v>1565224.22</v>
      </c>
      <c r="G602" s="4">
        <v>4.55</v>
      </c>
      <c r="H602" s="4">
        <v>0.8</v>
      </c>
      <c r="I602" s="4">
        <v>-10.98</v>
      </c>
      <c r="J602" s="4">
        <v>-5.02</v>
      </c>
    </row>
    <row r="603" ht="12.75" customHeight="1">
      <c r="A603" s="4" t="s">
        <v>372</v>
      </c>
      <c r="B603" s="4" t="s">
        <v>355</v>
      </c>
      <c r="C603" s="4">
        <v>2019.0</v>
      </c>
      <c r="D603" s="4" t="s">
        <v>1030</v>
      </c>
      <c r="E603" s="4" t="s">
        <v>1041</v>
      </c>
      <c r="F603" s="4">
        <v>70708.21</v>
      </c>
      <c r="G603" s="4">
        <v>0.21</v>
      </c>
      <c r="H603" s="4">
        <v>0.15</v>
      </c>
      <c r="I603" s="4">
        <v>-28.03</v>
      </c>
      <c r="J603" s="4">
        <v>-10.54</v>
      </c>
    </row>
    <row r="604" ht="12.75" customHeight="1">
      <c r="A604" s="4" t="s">
        <v>372</v>
      </c>
      <c r="B604" s="4" t="s">
        <v>355</v>
      </c>
      <c r="C604" s="4">
        <v>2019.0</v>
      </c>
      <c r="D604" s="4" t="s">
        <v>1030</v>
      </c>
      <c r="E604" s="4" t="s">
        <v>1042</v>
      </c>
      <c r="F604" s="4">
        <v>2487301.33</v>
      </c>
      <c r="G604" s="4">
        <v>7.23</v>
      </c>
      <c r="H604" s="4">
        <v>1.6</v>
      </c>
      <c r="I604" s="4">
        <v>-11.23</v>
      </c>
      <c r="J604" s="4">
        <v>-10.22</v>
      </c>
    </row>
    <row r="605" ht="12.75" customHeight="1">
      <c r="A605" s="4" t="s">
        <v>372</v>
      </c>
      <c r="B605" s="4" t="s">
        <v>355</v>
      </c>
      <c r="C605" s="4">
        <v>2019.0</v>
      </c>
      <c r="D605" s="4" t="s">
        <v>1030</v>
      </c>
      <c r="E605" s="4" t="s">
        <v>1043</v>
      </c>
      <c r="F605" s="4">
        <v>1122648.59</v>
      </c>
      <c r="G605" s="4">
        <v>3.26</v>
      </c>
      <c r="H605" s="4">
        <v>0.99</v>
      </c>
      <c r="I605" s="4">
        <v>-11.97</v>
      </c>
      <c r="J605" s="4">
        <v>-10.05</v>
      </c>
    </row>
    <row r="606" ht="12.75" customHeight="1">
      <c r="A606" s="4" t="s">
        <v>372</v>
      </c>
      <c r="B606" s="4" t="s">
        <v>355</v>
      </c>
      <c r="C606" s="4">
        <v>2019.0</v>
      </c>
      <c r="D606" s="4" t="s">
        <v>1030</v>
      </c>
      <c r="E606" s="4" t="s">
        <v>1044</v>
      </c>
      <c r="F606" s="4">
        <v>6538008.76</v>
      </c>
      <c r="G606" s="4">
        <v>19.0</v>
      </c>
      <c r="H606" s="4">
        <v>1.54</v>
      </c>
      <c r="I606" s="4">
        <v>-13.82</v>
      </c>
      <c r="J606" s="4">
        <v>-8.59</v>
      </c>
    </row>
    <row r="607" ht="12.75" customHeight="1">
      <c r="A607" s="4" t="s">
        <v>372</v>
      </c>
      <c r="B607" s="4" t="s">
        <v>355</v>
      </c>
      <c r="C607" s="4">
        <v>2019.0</v>
      </c>
      <c r="D607" s="4" t="s">
        <v>1030</v>
      </c>
      <c r="E607" s="4" t="s">
        <v>1045</v>
      </c>
      <c r="F607" s="4">
        <v>764633.39</v>
      </c>
      <c r="G607" s="4">
        <v>2.22</v>
      </c>
      <c r="H607" s="4">
        <v>1.35</v>
      </c>
      <c r="I607" s="4">
        <v>-2.98</v>
      </c>
      <c r="J607" s="4">
        <v>11.66</v>
      </c>
    </row>
    <row r="608" ht="12.75" customHeight="1">
      <c r="A608" s="4" t="s">
        <v>372</v>
      </c>
      <c r="B608" s="4" t="s">
        <v>355</v>
      </c>
      <c r="C608" s="4">
        <v>2019.0</v>
      </c>
      <c r="D608" s="4" t="s">
        <v>1030</v>
      </c>
      <c r="E608" s="4" t="s">
        <v>998</v>
      </c>
      <c r="F608" s="4">
        <v>3077149.42</v>
      </c>
      <c r="G608" s="4">
        <v>8.94</v>
      </c>
      <c r="H608" s="4">
        <v>0.67</v>
      </c>
      <c r="I608" s="4">
        <v>-10.92</v>
      </c>
      <c r="J608" s="4">
        <v>-25.75</v>
      </c>
    </row>
    <row r="609" ht="12.75" customHeight="1">
      <c r="A609" s="4" t="s">
        <v>372</v>
      </c>
      <c r="B609" s="4" t="s">
        <v>355</v>
      </c>
      <c r="C609" s="4">
        <v>2019.0</v>
      </c>
      <c r="D609" s="4" t="s">
        <v>1030</v>
      </c>
      <c r="E609" s="4" t="s">
        <v>1046</v>
      </c>
      <c r="F609" s="4">
        <v>996810.12</v>
      </c>
      <c r="G609" s="4">
        <v>2.9</v>
      </c>
      <c r="H609" s="4">
        <v>0.76</v>
      </c>
      <c r="I609" s="4">
        <v>-10.94</v>
      </c>
      <c r="J609" s="4">
        <v>-11.99</v>
      </c>
    </row>
    <row r="610" ht="12.75" customHeight="1">
      <c r="A610" s="4" t="s">
        <v>372</v>
      </c>
      <c r="B610" s="4" t="s">
        <v>355</v>
      </c>
      <c r="C610" s="4">
        <v>2019.0</v>
      </c>
      <c r="D610" s="4" t="s">
        <v>1030</v>
      </c>
      <c r="E610" s="4" t="s">
        <v>1047</v>
      </c>
      <c r="F610" s="4">
        <v>977720.24</v>
      </c>
      <c r="G610" s="4">
        <v>2.84</v>
      </c>
      <c r="H610" s="4">
        <v>1.91</v>
      </c>
      <c r="I610" s="4">
        <v>-10.76</v>
      </c>
      <c r="J610" s="4">
        <v>-10.95</v>
      </c>
    </row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29"/>
    <col customWidth="1" min="7" max="22" width="8.71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1025</v>
      </c>
    </row>
    <row r="2" ht="12.75" hidden="1" customHeight="1">
      <c r="A2" s="4" t="s">
        <v>372</v>
      </c>
      <c r="B2" s="4" t="s">
        <v>355</v>
      </c>
      <c r="C2" s="4">
        <v>1991.0</v>
      </c>
      <c r="D2" s="4" t="s">
        <v>1030</v>
      </c>
      <c r="E2" s="4" t="s">
        <v>1031</v>
      </c>
      <c r="F2" s="4">
        <v>1999306.88</v>
      </c>
    </row>
    <row r="3" ht="12.75" customHeight="1">
      <c r="A3" s="4" t="s">
        <v>372</v>
      </c>
      <c r="B3" s="4" t="s">
        <v>355</v>
      </c>
      <c r="C3" s="4">
        <v>1991.0</v>
      </c>
      <c r="D3" s="4" t="s">
        <v>1030</v>
      </c>
      <c r="E3" s="4" t="s">
        <v>1032</v>
      </c>
      <c r="F3" s="4">
        <v>585094.36</v>
      </c>
    </row>
    <row r="4" ht="12.75" customHeight="1">
      <c r="A4" s="4" t="s">
        <v>372</v>
      </c>
      <c r="B4" s="4" t="s">
        <v>355</v>
      </c>
      <c r="C4" s="4">
        <v>1991.0</v>
      </c>
      <c r="D4" s="4" t="s">
        <v>1030</v>
      </c>
      <c r="E4" s="4" t="s">
        <v>1033</v>
      </c>
      <c r="F4" s="4">
        <v>157916.39</v>
      </c>
    </row>
    <row r="5" ht="12.75" customHeight="1">
      <c r="A5" s="4" t="s">
        <v>372</v>
      </c>
      <c r="B5" s="4" t="s">
        <v>355</v>
      </c>
      <c r="C5" s="4">
        <v>1991.0</v>
      </c>
      <c r="D5" s="4" t="s">
        <v>1030</v>
      </c>
      <c r="E5" s="4" t="s">
        <v>1034</v>
      </c>
      <c r="F5" s="4">
        <v>800803.9</v>
      </c>
    </row>
    <row r="6" ht="12.75" customHeight="1">
      <c r="A6" s="4" t="s">
        <v>372</v>
      </c>
      <c r="B6" s="4" t="s">
        <v>355</v>
      </c>
      <c r="C6" s="4">
        <v>1991.0</v>
      </c>
      <c r="D6" s="4" t="s">
        <v>1030</v>
      </c>
      <c r="E6" s="4" t="s">
        <v>1035</v>
      </c>
      <c r="F6" s="4">
        <v>166060.2</v>
      </c>
    </row>
    <row r="7" ht="12.75" customHeight="1">
      <c r="A7" s="4" t="s">
        <v>372</v>
      </c>
      <c r="B7" s="4" t="s">
        <v>355</v>
      </c>
      <c r="C7" s="4">
        <v>1991.0</v>
      </c>
      <c r="D7" s="4" t="s">
        <v>1030</v>
      </c>
      <c r="E7" s="4" t="s">
        <v>1036</v>
      </c>
      <c r="F7" s="4">
        <v>1155.4</v>
      </c>
    </row>
    <row r="8" ht="12.75" customHeight="1">
      <c r="A8" s="4" t="s">
        <v>372</v>
      </c>
      <c r="B8" s="4" t="s">
        <v>355</v>
      </c>
      <c r="C8" s="4">
        <v>1991.0</v>
      </c>
      <c r="D8" s="4" t="s">
        <v>1030</v>
      </c>
      <c r="E8" s="4" t="s">
        <v>993</v>
      </c>
      <c r="F8" s="4">
        <v>497239.98</v>
      </c>
    </row>
    <row r="9" ht="12.75" customHeight="1">
      <c r="A9" s="4" t="s">
        <v>372</v>
      </c>
      <c r="B9" s="4" t="s">
        <v>355</v>
      </c>
      <c r="C9" s="4">
        <v>1991.0</v>
      </c>
      <c r="D9" s="4" t="s">
        <v>1030</v>
      </c>
      <c r="E9" s="4" t="s">
        <v>1037</v>
      </c>
      <c r="F9" s="4">
        <v>37875.61</v>
      </c>
    </row>
    <row r="10" ht="12.75" customHeight="1">
      <c r="A10" s="4" t="s">
        <v>372</v>
      </c>
      <c r="B10" s="4" t="s">
        <v>355</v>
      </c>
      <c r="C10" s="4">
        <v>1991.0</v>
      </c>
      <c r="D10" s="4" t="s">
        <v>1030</v>
      </c>
      <c r="E10" s="4" t="s">
        <v>1038</v>
      </c>
      <c r="F10" s="4">
        <v>2127.96</v>
      </c>
    </row>
    <row r="11" ht="12.75" customHeight="1">
      <c r="A11" s="4" t="s">
        <v>372</v>
      </c>
      <c r="B11" s="4" t="s">
        <v>355</v>
      </c>
      <c r="C11" s="4">
        <v>1991.0</v>
      </c>
      <c r="D11" s="4" t="s">
        <v>1030</v>
      </c>
      <c r="E11" s="4" t="s">
        <v>994</v>
      </c>
      <c r="F11" s="4">
        <v>246580.37</v>
      </c>
    </row>
    <row r="12" ht="12.75" customHeight="1">
      <c r="A12" s="4" t="s">
        <v>372</v>
      </c>
      <c r="B12" s="4" t="s">
        <v>355</v>
      </c>
      <c r="C12" s="4">
        <v>1991.0</v>
      </c>
      <c r="D12" s="4" t="s">
        <v>1030</v>
      </c>
      <c r="E12" s="4" t="s">
        <v>1039</v>
      </c>
      <c r="F12" s="4">
        <v>6972.31</v>
      </c>
    </row>
    <row r="13" ht="12.75" customHeight="1">
      <c r="A13" s="4" t="s">
        <v>372</v>
      </c>
      <c r="B13" s="4" t="s">
        <v>355</v>
      </c>
      <c r="C13" s="4">
        <v>1991.0</v>
      </c>
      <c r="D13" s="4" t="s">
        <v>1030</v>
      </c>
      <c r="E13" s="4" t="s">
        <v>1040</v>
      </c>
      <c r="F13" s="4">
        <v>464158.02</v>
      </c>
    </row>
    <row r="14" ht="12.75" customHeight="1">
      <c r="A14" s="4" t="s">
        <v>372</v>
      </c>
      <c r="B14" s="4" t="s">
        <v>355</v>
      </c>
      <c r="C14" s="4">
        <v>1991.0</v>
      </c>
      <c r="D14" s="4" t="s">
        <v>1030</v>
      </c>
      <c r="E14" s="4" t="s">
        <v>996</v>
      </c>
      <c r="F14" s="4">
        <v>146684.14</v>
      </c>
    </row>
    <row r="15" ht="12.75" customHeight="1">
      <c r="A15" s="4" t="s">
        <v>372</v>
      </c>
      <c r="B15" s="4" t="s">
        <v>355</v>
      </c>
      <c r="C15" s="4">
        <v>1991.0</v>
      </c>
      <c r="D15" s="4" t="s">
        <v>1030</v>
      </c>
      <c r="E15" s="4" t="s">
        <v>1041</v>
      </c>
      <c r="F15" s="4">
        <v>17715.06</v>
      </c>
    </row>
    <row r="16" ht="12.75" customHeight="1">
      <c r="A16" s="4" t="s">
        <v>372</v>
      </c>
      <c r="B16" s="4" t="s">
        <v>355</v>
      </c>
      <c r="C16" s="4">
        <v>1991.0</v>
      </c>
      <c r="D16" s="4" t="s">
        <v>1030</v>
      </c>
      <c r="E16" s="4" t="s">
        <v>1042</v>
      </c>
      <c r="F16" s="4">
        <v>174785.06</v>
      </c>
    </row>
    <row r="17" ht="12.75" customHeight="1">
      <c r="A17" s="4" t="s">
        <v>372</v>
      </c>
      <c r="B17" s="4" t="s">
        <v>355</v>
      </c>
      <c r="C17" s="4">
        <v>1991.0</v>
      </c>
      <c r="D17" s="4" t="s">
        <v>1030</v>
      </c>
      <c r="E17" s="4" t="s">
        <v>1043</v>
      </c>
      <c r="F17" s="4">
        <v>91281.18</v>
      </c>
    </row>
    <row r="18" ht="12.75" customHeight="1">
      <c r="A18" s="4" t="s">
        <v>372</v>
      </c>
      <c r="B18" s="4" t="s">
        <v>355</v>
      </c>
      <c r="C18" s="4">
        <v>1991.0</v>
      </c>
      <c r="D18" s="4" t="s">
        <v>1030</v>
      </c>
      <c r="E18" s="4" t="s">
        <v>1044</v>
      </c>
      <c r="F18" s="4">
        <v>64622.47</v>
      </c>
    </row>
    <row r="19" ht="12.75" customHeight="1">
      <c r="A19" s="4" t="s">
        <v>372</v>
      </c>
      <c r="B19" s="4" t="s">
        <v>355</v>
      </c>
      <c r="C19" s="4">
        <v>1991.0</v>
      </c>
      <c r="D19" s="4" t="s">
        <v>1030</v>
      </c>
      <c r="E19" s="4" t="s">
        <v>1045</v>
      </c>
      <c r="F19" s="4">
        <v>19451.68</v>
      </c>
    </row>
    <row r="20" ht="12.75" customHeight="1">
      <c r="A20" s="4" t="s">
        <v>372</v>
      </c>
      <c r="B20" s="4" t="s">
        <v>355</v>
      </c>
      <c r="C20" s="4">
        <v>1991.0</v>
      </c>
      <c r="D20" s="4" t="s">
        <v>1030</v>
      </c>
      <c r="E20" s="4" t="s">
        <v>998</v>
      </c>
      <c r="F20" s="4">
        <v>118043.11</v>
      </c>
    </row>
    <row r="21" ht="12.75" customHeight="1">
      <c r="A21" s="4" t="s">
        <v>372</v>
      </c>
      <c r="B21" s="4" t="s">
        <v>355</v>
      </c>
      <c r="C21" s="4">
        <v>1991.0</v>
      </c>
      <c r="D21" s="4" t="s">
        <v>1030</v>
      </c>
      <c r="E21" s="4" t="s">
        <v>1046</v>
      </c>
      <c r="F21" s="4">
        <v>61729.76</v>
      </c>
    </row>
    <row r="22" ht="12.75" customHeight="1">
      <c r="A22" s="4" t="s">
        <v>372</v>
      </c>
      <c r="B22" s="4" t="s">
        <v>355</v>
      </c>
      <c r="C22" s="4">
        <v>1991.0</v>
      </c>
      <c r="D22" s="4" t="s">
        <v>1030</v>
      </c>
      <c r="E22" s="4" t="s">
        <v>1047</v>
      </c>
      <c r="F22" s="4">
        <v>48884.74</v>
      </c>
    </row>
    <row r="23" ht="12.75" hidden="1" customHeight="1">
      <c r="A23" s="4" t="s">
        <v>372</v>
      </c>
      <c r="B23" s="4" t="s">
        <v>355</v>
      </c>
      <c r="C23" s="4">
        <v>1992.0</v>
      </c>
      <c r="D23" s="4" t="s">
        <v>1030</v>
      </c>
      <c r="E23" s="4" t="s">
        <v>1031</v>
      </c>
      <c r="F23" s="4">
        <v>1914401.92</v>
      </c>
    </row>
    <row r="24" ht="12.75" customHeight="1">
      <c r="A24" s="4" t="s">
        <v>372</v>
      </c>
      <c r="B24" s="4" t="s">
        <v>355</v>
      </c>
      <c r="C24" s="4">
        <v>1992.0</v>
      </c>
      <c r="D24" s="4" t="s">
        <v>1030</v>
      </c>
      <c r="E24" s="4" t="s">
        <v>1032</v>
      </c>
      <c r="F24" s="4">
        <v>601715.88</v>
      </c>
    </row>
    <row r="25" ht="12.75" customHeight="1">
      <c r="A25" s="4" t="s">
        <v>372</v>
      </c>
      <c r="B25" s="4" t="s">
        <v>355</v>
      </c>
      <c r="C25" s="4">
        <v>1992.0</v>
      </c>
      <c r="D25" s="4" t="s">
        <v>1030</v>
      </c>
      <c r="E25" s="4" t="s">
        <v>1033</v>
      </c>
      <c r="F25" s="4">
        <v>191000.9</v>
      </c>
    </row>
    <row r="26" ht="12.75" customHeight="1">
      <c r="A26" s="4" t="s">
        <v>372</v>
      </c>
      <c r="B26" s="4" t="s">
        <v>355</v>
      </c>
      <c r="C26" s="4">
        <v>1992.0</v>
      </c>
      <c r="D26" s="4" t="s">
        <v>1030</v>
      </c>
      <c r="E26" s="4" t="s">
        <v>1034</v>
      </c>
      <c r="F26" s="4">
        <v>768367.34</v>
      </c>
    </row>
    <row r="27" ht="12.75" customHeight="1">
      <c r="A27" s="4" t="s">
        <v>372</v>
      </c>
      <c r="B27" s="4" t="s">
        <v>355</v>
      </c>
      <c r="C27" s="4">
        <v>1992.0</v>
      </c>
      <c r="D27" s="4" t="s">
        <v>1030</v>
      </c>
      <c r="E27" s="4" t="s">
        <v>1035</v>
      </c>
      <c r="F27" s="4">
        <v>245244.39</v>
      </c>
    </row>
    <row r="28" ht="12.75" customHeight="1">
      <c r="A28" s="4" t="s">
        <v>372</v>
      </c>
      <c r="B28" s="4" t="s">
        <v>355</v>
      </c>
      <c r="C28" s="4">
        <v>1992.0</v>
      </c>
      <c r="D28" s="4" t="s">
        <v>1030</v>
      </c>
      <c r="E28" s="4" t="s">
        <v>1036</v>
      </c>
      <c r="F28" s="4">
        <v>6893.54</v>
      </c>
    </row>
    <row r="29" ht="12.75" customHeight="1">
      <c r="A29" s="4" t="s">
        <v>372</v>
      </c>
      <c r="B29" s="4" t="s">
        <v>355</v>
      </c>
      <c r="C29" s="4">
        <v>1992.0</v>
      </c>
      <c r="D29" s="4" t="s">
        <v>1030</v>
      </c>
      <c r="E29" s="4" t="s">
        <v>993</v>
      </c>
      <c r="F29" s="4">
        <v>443366.04</v>
      </c>
    </row>
    <row r="30" ht="12.75" customHeight="1">
      <c r="A30" s="4" t="s">
        <v>372</v>
      </c>
      <c r="B30" s="4" t="s">
        <v>355</v>
      </c>
      <c r="C30" s="4">
        <v>1992.0</v>
      </c>
      <c r="D30" s="4" t="s">
        <v>1030</v>
      </c>
      <c r="E30" s="4" t="s">
        <v>1037</v>
      </c>
      <c r="F30" s="4">
        <v>47518.31</v>
      </c>
    </row>
    <row r="31" ht="12.75" customHeight="1">
      <c r="A31" s="4" t="s">
        <v>372</v>
      </c>
      <c r="B31" s="4" t="s">
        <v>355</v>
      </c>
      <c r="C31" s="4">
        <v>1992.0</v>
      </c>
      <c r="D31" s="4" t="s">
        <v>1030</v>
      </c>
      <c r="E31" s="4" t="s">
        <v>1038</v>
      </c>
      <c r="F31" s="4">
        <v>2417.45</v>
      </c>
    </row>
    <row r="32" ht="12.75" customHeight="1">
      <c r="A32" s="4" t="s">
        <v>372</v>
      </c>
      <c r="B32" s="4" t="s">
        <v>355</v>
      </c>
      <c r="C32" s="4">
        <v>1992.0</v>
      </c>
      <c r="D32" s="4" t="s">
        <v>1030</v>
      </c>
      <c r="E32" s="4" t="s">
        <v>994</v>
      </c>
      <c r="F32" s="4">
        <v>78649.62</v>
      </c>
    </row>
    <row r="33" ht="12.75" customHeight="1">
      <c r="A33" s="4" t="s">
        <v>372</v>
      </c>
      <c r="B33" s="4" t="s">
        <v>355</v>
      </c>
      <c r="C33" s="4">
        <v>1992.0</v>
      </c>
      <c r="D33" s="4" t="s">
        <v>1030</v>
      </c>
      <c r="E33" s="4" t="s">
        <v>1039</v>
      </c>
      <c r="F33" s="4">
        <v>8357.76</v>
      </c>
    </row>
    <row r="34" ht="12.75" customHeight="1">
      <c r="A34" s="4" t="s">
        <v>372</v>
      </c>
      <c r="B34" s="4" t="s">
        <v>355</v>
      </c>
      <c r="C34" s="4">
        <v>1992.0</v>
      </c>
      <c r="D34" s="4" t="s">
        <v>1030</v>
      </c>
      <c r="E34" s="4" t="s">
        <v>1040</v>
      </c>
      <c r="F34" s="4">
        <v>481355.14</v>
      </c>
    </row>
    <row r="35" ht="12.75" customHeight="1">
      <c r="A35" s="4" t="s">
        <v>372</v>
      </c>
      <c r="B35" s="4" t="s">
        <v>355</v>
      </c>
      <c r="C35" s="4">
        <v>1992.0</v>
      </c>
      <c r="D35" s="4" t="s">
        <v>1030</v>
      </c>
      <c r="E35" s="4" t="s">
        <v>996</v>
      </c>
      <c r="F35" s="4">
        <v>201698.54</v>
      </c>
    </row>
    <row r="36" ht="12.75" customHeight="1">
      <c r="A36" s="4" t="s">
        <v>372</v>
      </c>
      <c r="B36" s="4" t="s">
        <v>355</v>
      </c>
      <c r="C36" s="4">
        <v>1992.0</v>
      </c>
      <c r="D36" s="4" t="s">
        <v>1030</v>
      </c>
      <c r="E36" s="4" t="s">
        <v>1041</v>
      </c>
      <c r="F36" s="4">
        <v>18156.42</v>
      </c>
    </row>
    <row r="37" ht="12.75" customHeight="1">
      <c r="A37" s="4" t="s">
        <v>372</v>
      </c>
      <c r="B37" s="4" t="s">
        <v>355</v>
      </c>
      <c r="C37" s="4">
        <v>1992.0</v>
      </c>
      <c r="D37" s="4" t="s">
        <v>1030</v>
      </c>
      <c r="E37" s="4" t="s">
        <v>1042</v>
      </c>
      <c r="F37" s="4">
        <v>169580.77</v>
      </c>
    </row>
    <row r="38" ht="12.75" customHeight="1">
      <c r="A38" s="4" t="s">
        <v>372</v>
      </c>
      <c r="B38" s="4" t="s">
        <v>355</v>
      </c>
      <c r="C38" s="4">
        <v>1992.0</v>
      </c>
      <c r="D38" s="4" t="s">
        <v>1030</v>
      </c>
      <c r="E38" s="4" t="s">
        <v>1043</v>
      </c>
      <c r="F38" s="4">
        <v>61199.73</v>
      </c>
    </row>
    <row r="39" ht="12.75" customHeight="1">
      <c r="A39" s="4" t="s">
        <v>372</v>
      </c>
      <c r="B39" s="4" t="s">
        <v>355</v>
      </c>
      <c r="C39" s="4">
        <v>1992.0</v>
      </c>
      <c r="D39" s="4" t="s">
        <v>1030</v>
      </c>
      <c r="E39" s="4" t="s">
        <v>1044</v>
      </c>
      <c r="F39" s="4">
        <v>76228.1</v>
      </c>
    </row>
    <row r="40" ht="12.75" customHeight="1">
      <c r="A40" s="4" t="s">
        <v>372</v>
      </c>
      <c r="B40" s="4" t="s">
        <v>355</v>
      </c>
      <c r="C40" s="4">
        <v>1992.0</v>
      </c>
      <c r="D40" s="4" t="s">
        <v>1030</v>
      </c>
      <c r="E40" s="4" t="s">
        <v>1045</v>
      </c>
      <c r="F40" s="4">
        <v>27804.59</v>
      </c>
    </row>
    <row r="41" ht="12.75" customHeight="1">
      <c r="A41" s="4" t="s">
        <v>372</v>
      </c>
      <c r="B41" s="4" t="s">
        <v>355</v>
      </c>
      <c r="C41" s="4">
        <v>1992.0</v>
      </c>
      <c r="D41" s="4" t="s">
        <v>1030</v>
      </c>
      <c r="E41" s="4" t="s">
        <v>998</v>
      </c>
      <c r="F41" s="4">
        <v>143410.98</v>
      </c>
    </row>
    <row r="42" ht="12.75" customHeight="1">
      <c r="A42" s="4" t="s">
        <v>372</v>
      </c>
      <c r="B42" s="4" t="s">
        <v>355</v>
      </c>
      <c r="C42" s="4">
        <v>1992.0</v>
      </c>
      <c r="D42" s="4" t="s">
        <v>1030</v>
      </c>
      <c r="E42" s="4" t="s">
        <v>1046</v>
      </c>
      <c r="F42" s="4">
        <v>85048.76</v>
      </c>
    </row>
    <row r="43" ht="12.75" customHeight="1">
      <c r="A43" s="4" t="s">
        <v>372</v>
      </c>
      <c r="B43" s="4" t="s">
        <v>355</v>
      </c>
      <c r="C43" s="4">
        <v>1992.0</v>
      </c>
      <c r="D43" s="4" t="s">
        <v>1030</v>
      </c>
      <c r="E43" s="4" t="s">
        <v>1047</v>
      </c>
      <c r="F43" s="4">
        <v>62716.17</v>
      </c>
    </row>
    <row r="44" ht="12.75" hidden="1" customHeight="1">
      <c r="A44" s="4" t="s">
        <v>372</v>
      </c>
      <c r="B44" s="4" t="s">
        <v>355</v>
      </c>
      <c r="C44" s="4">
        <v>1993.0</v>
      </c>
      <c r="D44" s="4" t="s">
        <v>1030</v>
      </c>
      <c r="E44" s="4" t="s">
        <v>1031</v>
      </c>
      <c r="F44" s="4">
        <v>2761094.4</v>
      </c>
    </row>
    <row r="45" ht="12.75" customHeight="1">
      <c r="A45" s="4" t="s">
        <v>372</v>
      </c>
      <c r="B45" s="4" t="s">
        <v>355</v>
      </c>
      <c r="C45" s="4">
        <v>1993.0</v>
      </c>
      <c r="D45" s="4" t="s">
        <v>1030</v>
      </c>
      <c r="E45" s="4" t="s">
        <v>1032</v>
      </c>
      <c r="F45" s="4">
        <v>1533224.78</v>
      </c>
    </row>
    <row r="46" ht="12.75" customHeight="1">
      <c r="A46" s="4" t="s">
        <v>372</v>
      </c>
      <c r="B46" s="4" t="s">
        <v>355</v>
      </c>
      <c r="C46" s="4">
        <v>1993.0</v>
      </c>
      <c r="D46" s="4" t="s">
        <v>1030</v>
      </c>
      <c r="E46" s="4" t="s">
        <v>1033</v>
      </c>
      <c r="F46" s="4">
        <v>176699.53</v>
      </c>
    </row>
    <row r="47" ht="12.75" customHeight="1">
      <c r="A47" s="4" t="s">
        <v>372</v>
      </c>
      <c r="B47" s="4" t="s">
        <v>355</v>
      </c>
      <c r="C47" s="4">
        <v>1993.0</v>
      </c>
      <c r="D47" s="4" t="s">
        <v>1030</v>
      </c>
      <c r="E47" s="4" t="s">
        <v>1034</v>
      </c>
      <c r="F47" s="4">
        <v>731753.81</v>
      </c>
    </row>
    <row r="48" ht="12.75" customHeight="1">
      <c r="A48" s="4" t="s">
        <v>372</v>
      </c>
      <c r="B48" s="4" t="s">
        <v>355</v>
      </c>
      <c r="C48" s="4">
        <v>1993.0</v>
      </c>
      <c r="D48" s="4" t="s">
        <v>1030</v>
      </c>
      <c r="E48" s="4" t="s">
        <v>1035</v>
      </c>
      <c r="F48" s="4">
        <v>192155.61</v>
      </c>
    </row>
    <row r="49" ht="12.75" customHeight="1">
      <c r="A49" s="4" t="s">
        <v>372</v>
      </c>
      <c r="B49" s="4" t="s">
        <v>355</v>
      </c>
      <c r="C49" s="4">
        <v>1993.0</v>
      </c>
      <c r="D49" s="4" t="s">
        <v>1030</v>
      </c>
      <c r="E49" s="4" t="s">
        <v>1036</v>
      </c>
      <c r="F49" s="4">
        <v>1922.32</v>
      </c>
    </row>
    <row r="50" ht="12.75" customHeight="1">
      <c r="A50" s="4" t="s">
        <v>372</v>
      </c>
      <c r="B50" s="4" t="s">
        <v>355</v>
      </c>
      <c r="C50" s="4">
        <v>1993.0</v>
      </c>
      <c r="D50" s="4" t="s">
        <v>1030</v>
      </c>
      <c r="E50" s="4" t="s">
        <v>993</v>
      </c>
      <c r="F50" s="4">
        <v>371115.32</v>
      </c>
    </row>
    <row r="51" ht="12.75" customHeight="1">
      <c r="A51" s="4" t="s">
        <v>372</v>
      </c>
      <c r="B51" s="4" t="s">
        <v>355</v>
      </c>
      <c r="C51" s="4">
        <v>1993.0</v>
      </c>
      <c r="D51" s="4" t="s">
        <v>1030</v>
      </c>
      <c r="E51" s="4" t="s">
        <v>1037</v>
      </c>
      <c r="F51" s="4">
        <v>46778.99</v>
      </c>
    </row>
    <row r="52" ht="12.75" customHeight="1">
      <c r="A52" s="4" t="s">
        <v>372</v>
      </c>
      <c r="B52" s="4" t="s">
        <v>355</v>
      </c>
      <c r="C52" s="4">
        <v>1993.0</v>
      </c>
      <c r="D52" s="4" t="s">
        <v>1030</v>
      </c>
      <c r="E52" s="4" t="s">
        <v>1038</v>
      </c>
      <c r="F52" s="4">
        <v>4370.17</v>
      </c>
    </row>
    <row r="53" ht="12.75" customHeight="1">
      <c r="A53" s="4" t="s">
        <v>372</v>
      </c>
      <c r="B53" s="4" t="s">
        <v>355</v>
      </c>
      <c r="C53" s="4">
        <v>1993.0</v>
      </c>
      <c r="D53" s="4" t="s">
        <v>1030</v>
      </c>
      <c r="E53" s="4" t="s">
        <v>994</v>
      </c>
      <c r="F53" s="4">
        <v>81673.65</v>
      </c>
    </row>
    <row r="54" ht="12.75" customHeight="1">
      <c r="A54" s="4" t="s">
        <v>372</v>
      </c>
      <c r="B54" s="4" t="s">
        <v>355</v>
      </c>
      <c r="C54" s="4">
        <v>1993.0</v>
      </c>
      <c r="D54" s="4" t="s">
        <v>1030</v>
      </c>
      <c r="E54" s="4" t="s">
        <v>1039</v>
      </c>
      <c r="F54" s="4">
        <v>16163.48</v>
      </c>
    </row>
    <row r="55" ht="12.75" customHeight="1">
      <c r="A55" s="4" t="s">
        <v>372</v>
      </c>
      <c r="B55" s="4" t="s">
        <v>355</v>
      </c>
      <c r="C55" s="4">
        <v>1993.0</v>
      </c>
      <c r="D55" s="4" t="s">
        <v>1030</v>
      </c>
      <c r="E55" s="4" t="s">
        <v>1040</v>
      </c>
      <c r="F55" s="4">
        <v>804240.61</v>
      </c>
    </row>
    <row r="56" ht="12.75" customHeight="1">
      <c r="A56" s="4" t="s">
        <v>372</v>
      </c>
      <c r="B56" s="4" t="s">
        <v>355</v>
      </c>
      <c r="C56" s="4">
        <v>1993.0</v>
      </c>
      <c r="D56" s="4" t="s">
        <v>1030</v>
      </c>
      <c r="E56" s="4" t="s">
        <v>996</v>
      </c>
      <c r="F56" s="4">
        <v>99714.02</v>
      </c>
    </row>
    <row r="57" ht="12.75" customHeight="1">
      <c r="A57" s="4" t="s">
        <v>372</v>
      </c>
      <c r="B57" s="4" t="s">
        <v>355</v>
      </c>
      <c r="C57" s="4">
        <v>1993.0</v>
      </c>
      <c r="D57" s="4" t="s">
        <v>1030</v>
      </c>
      <c r="E57" s="4" t="s">
        <v>1041</v>
      </c>
      <c r="F57" s="4">
        <v>7242.49</v>
      </c>
    </row>
    <row r="58" ht="12.75" customHeight="1">
      <c r="A58" s="4" t="s">
        <v>372</v>
      </c>
      <c r="B58" s="4" t="s">
        <v>355</v>
      </c>
      <c r="C58" s="4">
        <v>1993.0</v>
      </c>
      <c r="D58" s="4" t="s">
        <v>1030</v>
      </c>
      <c r="E58" s="4" t="s">
        <v>1042</v>
      </c>
      <c r="F58" s="4">
        <v>204763.93</v>
      </c>
    </row>
    <row r="59" ht="12.75" customHeight="1">
      <c r="A59" s="4" t="s">
        <v>372</v>
      </c>
      <c r="B59" s="4" t="s">
        <v>355</v>
      </c>
      <c r="C59" s="4">
        <v>1993.0</v>
      </c>
      <c r="D59" s="4" t="s">
        <v>1030</v>
      </c>
      <c r="E59" s="4" t="s">
        <v>1043</v>
      </c>
      <c r="F59" s="4">
        <v>52659.23</v>
      </c>
    </row>
    <row r="60" ht="12.75" customHeight="1">
      <c r="A60" s="4" t="s">
        <v>372</v>
      </c>
      <c r="B60" s="4" t="s">
        <v>355</v>
      </c>
      <c r="C60" s="4">
        <v>1993.0</v>
      </c>
      <c r="D60" s="4" t="s">
        <v>1030</v>
      </c>
      <c r="E60" s="4" t="s">
        <v>1044</v>
      </c>
      <c r="F60" s="4">
        <v>75693.32</v>
      </c>
    </row>
    <row r="61" ht="12.75" customHeight="1">
      <c r="A61" s="4" t="s">
        <v>372</v>
      </c>
      <c r="B61" s="4" t="s">
        <v>355</v>
      </c>
      <c r="C61" s="4">
        <v>1993.0</v>
      </c>
      <c r="D61" s="4" t="s">
        <v>1030</v>
      </c>
      <c r="E61" s="4" t="s">
        <v>1045</v>
      </c>
      <c r="F61" s="4">
        <v>24062.96</v>
      </c>
    </row>
    <row r="62" ht="12.75" customHeight="1">
      <c r="A62" s="4" t="s">
        <v>372</v>
      </c>
      <c r="B62" s="4" t="s">
        <v>355</v>
      </c>
      <c r="C62" s="4">
        <v>1993.0</v>
      </c>
      <c r="D62" s="4" t="s">
        <v>1030</v>
      </c>
      <c r="E62" s="4" t="s">
        <v>998</v>
      </c>
      <c r="F62" s="4">
        <v>741424.94</v>
      </c>
    </row>
    <row r="63" ht="12.75" customHeight="1">
      <c r="A63" s="4" t="s">
        <v>372</v>
      </c>
      <c r="B63" s="4" t="s">
        <v>355</v>
      </c>
      <c r="C63" s="4">
        <v>1993.0</v>
      </c>
      <c r="D63" s="4" t="s">
        <v>1030</v>
      </c>
      <c r="E63" s="4" t="s">
        <v>1046</v>
      </c>
      <c r="F63" s="4">
        <v>153687.45</v>
      </c>
    </row>
    <row r="64" ht="12.75" customHeight="1">
      <c r="A64" s="4" t="s">
        <v>372</v>
      </c>
      <c r="B64" s="4" t="s">
        <v>355</v>
      </c>
      <c r="C64" s="4">
        <v>1993.0</v>
      </c>
      <c r="D64" s="4" t="s">
        <v>1030</v>
      </c>
      <c r="E64" s="4" t="s">
        <v>1047</v>
      </c>
      <c r="F64" s="4">
        <v>75581.44</v>
      </c>
    </row>
    <row r="65" ht="12.75" hidden="1" customHeight="1">
      <c r="A65" s="4" t="s">
        <v>372</v>
      </c>
      <c r="B65" s="4" t="s">
        <v>355</v>
      </c>
      <c r="C65" s="4">
        <v>1994.0</v>
      </c>
      <c r="D65" s="4" t="s">
        <v>1030</v>
      </c>
      <c r="E65" s="4" t="s">
        <v>1031</v>
      </c>
      <c r="F65" s="4">
        <v>2296321.54</v>
      </c>
    </row>
    <row r="66" ht="12.75" customHeight="1">
      <c r="A66" s="4" t="s">
        <v>372</v>
      </c>
      <c r="B66" s="4" t="s">
        <v>355</v>
      </c>
      <c r="C66" s="4">
        <v>1994.0</v>
      </c>
      <c r="D66" s="4" t="s">
        <v>1030</v>
      </c>
      <c r="E66" s="4" t="s">
        <v>1032</v>
      </c>
      <c r="F66" s="4">
        <v>1088706.61</v>
      </c>
    </row>
    <row r="67" ht="12.75" customHeight="1">
      <c r="A67" s="4" t="s">
        <v>372</v>
      </c>
      <c r="B67" s="4" t="s">
        <v>355</v>
      </c>
      <c r="C67" s="4">
        <v>1994.0</v>
      </c>
      <c r="D67" s="4" t="s">
        <v>1030</v>
      </c>
      <c r="E67" s="4" t="s">
        <v>1033</v>
      </c>
      <c r="F67" s="4">
        <v>214171.45</v>
      </c>
    </row>
    <row r="68" ht="12.75" customHeight="1">
      <c r="A68" s="4" t="s">
        <v>372</v>
      </c>
      <c r="B68" s="4" t="s">
        <v>355</v>
      </c>
      <c r="C68" s="4">
        <v>1994.0</v>
      </c>
      <c r="D68" s="4" t="s">
        <v>1030</v>
      </c>
      <c r="E68" s="4" t="s">
        <v>1034</v>
      </c>
      <c r="F68" s="4">
        <v>714851.64</v>
      </c>
    </row>
    <row r="69" ht="12.75" customHeight="1">
      <c r="A69" s="4" t="s">
        <v>372</v>
      </c>
      <c r="B69" s="4" t="s">
        <v>355</v>
      </c>
      <c r="C69" s="4">
        <v>1994.0</v>
      </c>
      <c r="D69" s="4" t="s">
        <v>1030</v>
      </c>
      <c r="E69" s="4" t="s">
        <v>1035</v>
      </c>
      <c r="F69" s="4">
        <v>200875.38</v>
      </c>
    </row>
    <row r="70" ht="12.75" customHeight="1">
      <c r="A70" s="4" t="s">
        <v>372</v>
      </c>
      <c r="B70" s="4" t="s">
        <v>355</v>
      </c>
      <c r="C70" s="4">
        <v>1994.0</v>
      </c>
      <c r="D70" s="4" t="s">
        <v>1030</v>
      </c>
      <c r="E70" s="4" t="s">
        <v>1036</v>
      </c>
      <c r="F70" s="4">
        <v>3841.4</v>
      </c>
    </row>
    <row r="71" ht="12.75" customHeight="1">
      <c r="A71" s="4" t="s">
        <v>372</v>
      </c>
      <c r="B71" s="4" t="s">
        <v>355</v>
      </c>
      <c r="C71" s="4">
        <v>1994.0</v>
      </c>
      <c r="D71" s="4" t="s">
        <v>1030</v>
      </c>
      <c r="E71" s="4" t="s">
        <v>993</v>
      </c>
      <c r="F71" s="4">
        <v>372292.88</v>
      </c>
    </row>
    <row r="72" ht="12.75" customHeight="1">
      <c r="A72" s="4" t="s">
        <v>372</v>
      </c>
      <c r="B72" s="4" t="s">
        <v>355</v>
      </c>
      <c r="C72" s="4">
        <v>1994.0</v>
      </c>
      <c r="D72" s="4" t="s">
        <v>1030</v>
      </c>
      <c r="E72" s="4" t="s">
        <v>1037</v>
      </c>
      <c r="F72" s="4">
        <v>53383.86</v>
      </c>
    </row>
    <row r="73" ht="12.75" customHeight="1">
      <c r="A73" s="4" t="s">
        <v>372</v>
      </c>
      <c r="B73" s="4" t="s">
        <v>355</v>
      </c>
      <c r="C73" s="4">
        <v>1994.0</v>
      </c>
      <c r="D73" s="4" t="s">
        <v>1030</v>
      </c>
      <c r="E73" s="4" t="s">
        <v>1038</v>
      </c>
      <c r="F73" s="4">
        <v>4279.42</v>
      </c>
    </row>
    <row r="74" ht="12.75" customHeight="1">
      <c r="A74" s="4" t="s">
        <v>372</v>
      </c>
      <c r="B74" s="4" t="s">
        <v>355</v>
      </c>
      <c r="C74" s="4">
        <v>1994.0</v>
      </c>
      <c r="D74" s="4" t="s">
        <v>1030</v>
      </c>
      <c r="E74" s="4" t="s">
        <v>994</v>
      </c>
      <c r="F74" s="4">
        <v>43438.96</v>
      </c>
    </row>
    <row r="75" ht="12.75" customHeight="1">
      <c r="A75" s="4" t="s">
        <v>372</v>
      </c>
      <c r="B75" s="4" t="s">
        <v>355</v>
      </c>
      <c r="C75" s="4">
        <v>1994.0</v>
      </c>
      <c r="D75" s="4" t="s">
        <v>1030</v>
      </c>
      <c r="E75" s="4" t="s">
        <v>1039</v>
      </c>
      <c r="F75" s="4">
        <v>12819.27</v>
      </c>
    </row>
    <row r="76" ht="12.75" customHeight="1">
      <c r="A76" s="4" t="s">
        <v>372</v>
      </c>
      <c r="B76" s="4" t="s">
        <v>355</v>
      </c>
      <c r="C76" s="4">
        <v>1994.0</v>
      </c>
      <c r="D76" s="4" t="s">
        <v>1030</v>
      </c>
      <c r="E76" s="4" t="s">
        <v>1040</v>
      </c>
      <c r="F76" s="4">
        <v>730665.57</v>
      </c>
    </row>
    <row r="77" ht="12.75" customHeight="1">
      <c r="A77" s="4" t="s">
        <v>372</v>
      </c>
      <c r="B77" s="4" t="s">
        <v>355</v>
      </c>
      <c r="C77" s="4">
        <v>1994.0</v>
      </c>
      <c r="D77" s="4" t="s">
        <v>1030</v>
      </c>
      <c r="E77" s="4" t="s">
        <v>996</v>
      </c>
      <c r="F77" s="4">
        <v>163427.0</v>
      </c>
    </row>
    <row r="78" ht="12.75" customHeight="1">
      <c r="A78" s="4" t="s">
        <v>372</v>
      </c>
      <c r="B78" s="4" t="s">
        <v>355</v>
      </c>
      <c r="C78" s="4">
        <v>1994.0</v>
      </c>
      <c r="D78" s="4" t="s">
        <v>1030</v>
      </c>
      <c r="E78" s="4" t="s">
        <v>1041</v>
      </c>
      <c r="F78" s="4">
        <v>12260.73</v>
      </c>
    </row>
    <row r="79" ht="12.75" customHeight="1">
      <c r="A79" s="4" t="s">
        <v>372</v>
      </c>
      <c r="B79" s="4" t="s">
        <v>355</v>
      </c>
      <c r="C79" s="4">
        <v>1994.0</v>
      </c>
      <c r="D79" s="4" t="s">
        <v>1030</v>
      </c>
      <c r="E79" s="4" t="s">
        <v>1042</v>
      </c>
      <c r="F79" s="4">
        <v>211887.07</v>
      </c>
    </row>
    <row r="80" ht="12.75" customHeight="1">
      <c r="A80" s="4" t="s">
        <v>372</v>
      </c>
      <c r="B80" s="4" t="s">
        <v>355</v>
      </c>
      <c r="C80" s="4">
        <v>1994.0</v>
      </c>
      <c r="D80" s="4" t="s">
        <v>1030</v>
      </c>
      <c r="E80" s="4" t="s">
        <v>1043</v>
      </c>
      <c r="F80" s="4">
        <v>61374.38</v>
      </c>
    </row>
    <row r="81" ht="12.75" customHeight="1">
      <c r="A81" s="4" t="s">
        <v>372</v>
      </c>
      <c r="B81" s="4" t="s">
        <v>355</v>
      </c>
      <c r="C81" s="4">
        <v>1994.0</v>
      </c>
      <c r="D81" s="4" t="s">
        <v>1030</v>
      </c>
      <c r="E81" s="4" t="s">
        <v>1044</v>
      </c>
      <c r="F81" s="4">
        <v>93497.31</v>
      </c>
    </row>
    <row r="82" ht="12.75" customHeight="1">
      <c r="A82" s="4" t="s">
        <v>372</v>
      </c>
      <c r="B82" s="4" t="s">
        <v>355</v>
      </c>
      <c r="C82" s="4">
        <v>1994.0</v>
      </c>
      <c r="D82" s="4" t="s">
        <v>1030</v>
      </c>
      <c r="E82" s="4" t="s">
        <v>1045</v>
      </c>
      <c r="F82" s="4">
        <v>39530.08</v>
      </c>
    </row>
    <row r="83" ht="12.75" customHeight="1">
      <c r="A83" s="4" t="s">
        <v>372</v>
      </c>
      <c r="B83" s="4" t="s">
        <v>355</v>
      </c>
      <c r="C83" s="4">
        <v>1994.0</v>
      </c>
      <c r="D83" s="4" t="s">
        <v>1030</v>
      </c>
      <c r="E83" s="4" t="s">
        <v>998</v>
      </c>
      <c r="F83" s="4">
        <v>366414.23</v>
      </c>
    </row>
    <row r="84" ht="12.75" customHeight="1">
      <c r="A84" s="4" t="s">
        <v>372</v>
      </c>
      <c r="B84" s="4" t="s">
        <v>355</v>
      </c>
      <c r="C84" s="4">
        <v>1994.0</v>
      </c>
      <c r="D84" s="4" t="s">
        <v>1030</v>
      </c>
      <c r="E84" s="4" t="s">
        <v>1046</v>
      </c>
      <c r="F84" s="4">
        <v>57580.13</v>
      </c>
    </row>
    <row r="85" ht="12.75" customHeight="1">
      <c r="A85" s="4" t="s">
        <v>372</v>
      </c>
      <c r="B85" s="4" t="s">
        <v>355</v>
      </c>
      <c r="C85" s="4">
        <v>1994.0</v>
      </c>
      <c r="D85" s="4" t="s">
        <v>1030</v>
      </c>
      <c r="E85" s="4" t="s">
        <v>1047</v>
      </c>
      <c r="F85" s="4">
        <v>69629.27</v>
      </c>
    </row>
    <row r="86" ht="12.75" hidden="1" customHeight="1">
      <c r="A86" s="4" t="s">
        <v>372</v>
      </c>
      <c r="B86" s="4" t="s">
        <v>355</v>
      </c>
      <c r="C86" s="4">
        <v>1995.0</v>
      </c>
      <c r="D86" s="4" t="s">
        <v>1030</v>
      </c>
      <c r="E86" s="4" t="s">
        <v>1031</v>
      </c>
      <c r="F86" s="4">
        <v>3295742.72</v>
      </c>
    </row>
    <row r="87" ht="12.75" customHeight="1">
      <c r="A87" s="4" t="s">
        <v>372</v>
      </c>
      <c r="B87" s="4" t="s">
        <v>355</v>
      </c>
      <c r="C87" s="4">
        <v>1995.0</v>
      </c>
      <c r="D87" s="4" t="s">
        <v>1030</v>
      </c>
      <c r="E87" s="4" t="s">
        <v>1032</v>
      </c>
      <c r="F87" s="4">
        <v>1449993.0</v>
      </c>
    </row>
    <row r="88" ht="12.75" customHeight="1">
      <c r="A88" s="4" t="s">
        <v>372</v>
      </c>
      <c r="B88" s="4" t="s">
        <v>355</v>
      </c>
      <c r="C88" s="4">
        <v>1995.0</v>
      </c>
      <c r="D88" s="4" t="s">
        <v>1030</v>
      </c>
      <c r="E88" s="4" t="s">
        <v>1033</v>
      </c>
      <c r="F88" s="4">
        <v>307980.13</v>
      </c>
    </row>
    <row r="89" ht="12.75" customHeight="1">
      <c r="A89" s="4" t="s">
        <v>372</v>
      </c>
      <c r="B89" s="4" t="s">
        <v>355</v>
      </c>
      <c r="C89" s="4">
        <v>1995.0</v>
      </c>
      <c r="D89" s="4" t="s">
        <v>1030</v>
      </c>
      <c r="E89" s="4" t="s">
        <v>1034</v>
      </c>
      <c r="F89" s="4">
        <v>1063473.04</v>
      </c>
    </row>
    <row r="90" ht="12.75" customHeight="1">
      <c r="A90" s="4" t="s">
        <v>372</v>
      </c>
      <c r="B90" s="4" t="s">
        <v>355</v>
      </c>
      <c r="C90" s="4">
        <v>1995.0</v>
      </c>
      <c r="D90" s="4" t="s">
        <v>1030</v>
      </c>
      <c r="E90" s="4" t="s">
        <v>1035</v>
      </c>
      <c r="F90" s="4">
        <v>349868.9</v>
      </c>
    </row>
    <row r="91" ht="12.75" customHeight="1">
      <c r="A91" s="4" t="s">
        <v>372</v>
      </c>
      <c r="B91" s="4" t="s">
        <v>355</v>
      </c>
      <c r="C91" s="4">
        <v>1995.0</v>
      </c>
      <c r="D91" s="4" t="s">
        <v>1030</v>
      </c>
      <c r="E91" s="4" t="s">
        <v>1036</v>
      </c>
      <c r="F91" s="4">
        <v>5026.88</v>
      </c>
    </row>
    <row r="92" ht="12.75" customHeight="1">
      <c r="A92" s="4" t="s">
        <v>372</v>
      </c>
      <c r="B92" s="4" t="s">
        <v>355</v>
      </c>
      <c r="C92" s="4">
        <v>1995.0</v>
      </c>
      <c r="D92" s="4" t="s">
        <v>1030</v>
      </c>
      <c r="E92" s="4" t="s">
        <v>993</v>
      </c>
      <c r="F92" s="4">
        <v>577588.21</v>
      </c>
    </row>
    <row r="93" ht="12.75" customHeight="1">
      <c r="A93" s="4" t="s">
        <v>372</v>
      </c>
      <c r="B93" s="4" t="s">
        <v>355</v>
      </c>
      <c r="C93" s="4">
        <v>1995.0</v>
      </c>
      <c r="D93" s="4" t="s">
        <v>1030</v>
      </c>
      <c r="E93" s="4" t="s">
        <v>1037</v>
      </c>
      <c r="F93" s="4">
        <v>50452.85</v>
      </c>
    </row>
    <row r="94" ht="12.75" customHeight="1">
      <c r="A94" s="4" t="s">
        <v>372</v>
      </c>
      <c r="B94" s="4" t="s">
        <v>355</v>
      </c>
      <c r="C94" s="4">
        <v>1995.0</v>
      </c>
      <c r="D94" s="4" t="s">
        <v>1030</v>
      </c>
      <c r="E94" s="4" t="s">
        <v>1038</v>
      </c>
      <c r="F94" s="4">
        <v>4929.54</v>
      </c>
    </row>
    <row r="95" ht="12.75" customHeight="1">
      <c r="A95" s="4" t="s">
        <v>372</v>
      </c>
      <c r="B95" s="4" t="s">
        <v>355</v>
      </c>
      <c r="C95" s="4">
        <v>1995.0</v>
      </c>
      <c r="D95" s="4" t="s">
        <v>1030</v>
      </c>
      <c r="E95" s="4" t="s">
        <v>994</v>
      </c>
      <c r="F95" s="4">
        <v>80666.6</v>
      </c>
    </row>
    <row r="96" ht="12.75" customHeight="1">
      <c r="A96" s="4" t="s">
        <v>372</v>
      </c>
      <c r="B96" s="4" t="s">
        <v>355</v>
      </c>
      <c r="C96" s="4">
        <v>1995.0</v>
      </c>
      <c r="D96" s="4" t="s">
        <v>1030</v>
      </c>
      <c r="E96" s="4" t="s">
        <v>1039</v>
      </c>
      <c r="F96" s="4">
        <v>13998.87</v>
      </c>
    </row>
    <row r="97" ht="12.75" customHeight="1">
      <c r="A97" s="4" t="s">
        <v>372</v>
      </c>
      <c r="B97" s="4" t="s">
        <v>355</v>
      </c>
      <c r="C97" s="4">
        <v>1995.0</v>
      </c>
      <c r="D97" s="4" t="s">
        <v>1030</v>
      </c>
      <c r="E97" s="4" t="s">
        <v>1040</v>
      </c>
      <c r="F97" s="4">
        <v>1248708.96</v>
      </c>
    </row>
    <row r="98" ht="12.75" customHeight="1">
      <c r="A98" s="4" t="s">
        <v>372</v>
      </c>
      <c r="B98" s="4" t="s">
        <v>355</v>
      </c>
      <c r="C98" s="4">
        <v>1995.0</v>
      </c>
      <c r="D98" s="4" t="s">
        <v>1030</v>
      </c>
      <c r="E98" s="4" t="s">
        <v>996</v>
      </c>
      <c r="F98" s="4">
        <v>276524.01</v>
      </c>
    </row>
    <row r="99" ht="12.75" customHeight="1">
      <c r="A99" s="4" t="s">
        <v>372</v>
      </c>
      <c r="B99" s="4" t="s">
        <v>355</v>
      </c>
      <c r="C99" s="4">
        <v>1995.0</v>
      </c>
      <c r="D99" s="4" t="s">
        <v>1030</v>
      </c>
      <c r="E99" s="4" t="s">
        <v>1041</v>
      </c>
      <c r="F99" s="4">
        <v>21864.37</v>
      </c>
    </row>
    <row r="100" ht="12.75" customHeight="1">
      <c r="A100" s="4" t="s">
        <v>372</v>
      </c>
      <c r="B100" s="4" t="s">
        <v>355</v>
      </c>
      <c r="C100" s="4">
        <v>1995.0</v>
      </c>
      <c r="D100" s="4" t="s">
        <v>1030</v>
      </c>
      <c r="E100" s="4" t="s">
        <v>1042</v>
      </c>
      <c r="F100" s="4">
        <v>273277.38</v>
      </c>
    </row>
    <row r="101" ht="12.75" customHeight="1">
      <c r="A101" s="4" t="s">
        <v>372</v>
      </c>
      <c r="B101" s="4" t="s">
        <v>355</v>
      </c>
      <c r="C101" s="4">
        <v>1995.0</v>
      </c>
      <c r="D101" s="4" t="s">
        <v>1030</v>
      </c>
      <c r="E101" s="4" t="s">
        <v>1043</v>
      </c>
      <c r="F101" s="4">
        <v>105371.07</v>
      </c>
    </row>
    <row r="102" ht="12.75" customHeight="1">
      <c r="A102" s="4" t="s">
        <v>372</v>
      </c>
      <c r="B102" s="4" t="s">
        <v>355</v>
      </c>
      <c r="C102" s="4">
        <v>1995.0</v>
      </c>
      <c r="D102" s="4" t="s">
        <v>1030</v>
      </c>
      <c r="E102" s="4" t="s">
        <v>1044</v>
      </c>
      <c r="F102" s="4">
        <v>114512.59</v>
      </c>
    </row>
    <row r="103" ht="12.75" customHeight="1">
      <c r="A103" s="4" t="s">
        <v>372</v>
      </c>
      <c r="B103" s="4" t="s">
        <v>355</v>
      </c>
      <c r="C103" s="4">
        <v>1995.0</v>
      </c>
      <c r="D103" s="4" t="s">
        <v>1030</v>
      </c>
      <c r="E103" s="4" t="s">
        <v>1045</v>
      </c>
      <c r="F103" s="4">
        <v>106829.03</v>
      </c>
    </row>
    <row r="104" ht="12.75" customHeight="1">
      <c r="A104" s="4" t="s">
        <v>372</v>
      </c>
      <c r="B104" s="4" t="s">
        <v>355</v>
      </c>
      <c r="C104" s="4">
        <v>1995.0</v>
      </c>
      <c r="D104" s="4" t="s">
        <v>1030</v>
      </c>
      <c r="E104" s="4" t="s">
        <v>998</v>
      </c>
      <c r="F104" s="4">
        <v>229201.24</v>
      </c>
    </row>
    <row r="105" ht="12.75" customHeight="1">
      <c r="A105" s="4" t="s">
        <v>372</v>
      </c>
      <c r="B105" s="4" t="s">
        <v>355</v>
      </c>
      <c r="C105" s="4">
        <v>1995.0</v>
      </c>
      <c r="D105" s="4" t="s">
        <v>1030</v>
      </c>
      <c r="E105" s="4" t="s">
        <v>1046</v>
      </c>
      <c r="F105" s="4">
        <v>80785.3</v>
      </c>
    </row>
    <row r="106" ht="12.75" customHeight="1">
      <c r="A106" s="4" t="s">
        <v>372</v>
      </c>
      <c r="B106" s="4" t="s">
        <v>355</v>
      </c>
      <c r="C106" s="4">
        <v>1995.0</v>
      </c>
      <c r="D106" s="4" t="s">
        <v>1030</v>
      </c>
      <c r="E106" s="4" t="s">
        <v>1047</v>
      </c>
      <c r="F106" s="4">
        <v>106005.73</v>
      </c>
    </row>
    <row r="107" ht="12.75" hidden="1" customHeight="1">
      <c r="A107" s="4" t="s">
        <v>372</v>
      </c>
      <c r="B107" s="4" t="s">
        <v>355</v>
      </c>
      <c r="C107" s="4">
        <v>1996.0</v>
      </c>
      <c r="D107" s="4" t="s">
        <v>1030</v>
      </c>
      <c r="E107" s="4" t="s">
        <v>1031</v>
      </c>
      <c r="F107" s="4">
        <v>3318091.01</v>
      </c>
    </row>
    <row r="108" ht="12.75" customHeight="1">
      <c r="A108" s="4" t="s">
        <v>372</v>
      </c>
      <c r="B108" s="4" t="s">
        <v>355</v>
      </c>
      <c r="C108" s="4">
        <v>1996.0</v>
      </c>
      <c r="D108" s="4" t="s">
        <v>1030</v>
      </c>
      <c r="E108" s="4" t="s">
        <v>1032</v>
      </c>
      <c r="F108" s="4">
        <v>1832813.44</v>
      </c>
    </row>
    <row r="109" ht="12.75" customHeight="1">
      <c r="A109" s="4" t="s">
        <v>372</v>
      </c>
      <c r="B109" s="4" t="s">
        <v>355</v>
      </c>
      <c r="C109" s="4">
        <v>1996.0</v>
      </c>
      <c r="D109" s="4" t="s">
        <v>1030</v>
      </c>
      <c r="E109" s="4" t="s">
        <v>1033</v>
      </c>
      <c r="F109" s="4">
        <v>308866.23</v>
      </c>
    </row>
    <row r="110" ht="12.75" customHeight="1">
      <c r="A110" s="4" t="s">
        <v>372</v>
      </c>
      <c r="B110" s="4" t="s">
        <v>355</v>
      </c>
      <c r="C110" s="4">
        <v>1996.0</v>
      </c>
      <c r="D110" s="4" t="s">
        <v>1030</v>
      </c>
      <c r="E110" s="4" t="s">
        <v>1034</v>
      </c>
      <c r="F110" s="4">
        <v>865196.82</v>
      </c>
    </row>
    <row r="111" ht="12.75" customHeight="1">
      <c r="A111" s="4" t="s">
        <v>372</v>
      </c>
      <c r="B111" s="4" t="s">
        <v>355</v>
      </c>
      <c r="C111" s="4">
        <v>1996.0</v>
      </c>
      <c r="D111" s="4" t="s">
        <v>1030</v>
      </c>
      <c r="E111" s="4" t="s">
        <v>1035</v>
      </c>
      <c r="F111" s="4">
        <v>197260.55</v>
      </c>
    </row>
    <row r="112" ht="12.75" customHeight="1">
      <c r="A112" s="4" t="s">
        <v>372</v>
      </c>
      <c r="B112" s="4" t="s">
        <v>355</v>
      </c>
      <c r="C112" s="4">
        <v>1996.0</v>
      </c>
      <c r="D112" s="4" t="s">
        <v>1030</v>
      </c>
      <c r="E112" s="4" t="s">
        <v>1036</v>
      </c>
      <c r="F112" s="4">
        <v>3755.36</v>
      </c>
    </row>
    <row r="113" ht="12.75" customHeight="1">
      <c r="A113" s="4" t="s">
        <v>372</v>
      </c>
      <c r="B113" s="4" t="s">
        <v>355</v>
      </c>
      <c r="C113" s="4">
        <v>1996.0</v>
      </c>
      <c r="D113" s="4" t="s">
        <v>1030</v>
      </c>
      <c r="E113" s="4" t="s">
        <v>993</v>
      </c>
      <c r="F113" s="4">
        <v>377130.49</v>
      </c>
    </row>
    <row r="114" ht="12.75" customHeight="1">
      <c r="A114" s="4" t="s">
        <v>372</v>
      </c>
      <c r="B114" s="4" t="s">
        <v>355</v>
      </c>
      <c r="C114" s="4">
        <v>1996.0</v>
      </c>
      <c r="D114" s="4" t="s">
        <v>1030</v>
      </c>
      <c r="E114" s="4" t="s">
        <v>1037</v>
      </c>
      <c r="F114" s="4">
        <v>51185.61</v>
      </c>
    </row>
    <row r="115" ht="12.75" customHeight="1">
      <c r="A115" s="4" t="s">
        <v>372</v>
      </c>
      <c r="B115" s="4" t="s">
        <v>355</v>
      </c>
      <c r="C115" s="4">
        <v>1996.0</v>
      </c>
      <c r="D115" s="4" t="s">
        <v>1030</v>
      </c>
      <c r="E115" s="4" t="s">
        <v>1038</v>
      </c>
      <c r="F115" s="4">
        <v>6747.89</v>
      </c>
    </row>
    <row r="116" ht="12.75" customHeight="1">
      <c r="A116" s="4" t="s">
        <v>372</v>
      </c>
      <c r="B116" s="4" t="s">
        <v>355</v>
      </c>
      <c r="C116" s="4">
        <v>1996.0</v>
      </c>
      <c r="D116" s="4" t="s">
        <v>1030</v>
      </c>
      <c r="E116" s="4" t="s">
        <v>994</v>
      </c>
      <c r="F116" s="4">
        <v>66166.99</v>
      </c>
    </row>
    <row r="117" ht="12.75" customHeight="1">
      <c r="A117" s="4" t="s">
        <v>372</v>
      </c>
      <c r="B117" s="4" t="s">
        <v>355</v>
      </c>
      <c r="C117" s="4">
        <v>1996.0</v>
      </c>
      <c r="D117" s="4" t="s">
        <v>1030</v>
      </c>
      <c r="E117" s="4" t="s">
        <v>1039</v>
      </c>
      <c r="F117" s="4">
        <v>16021.85</v>
      </c>
    </row>
    <row r="118" ht="12.75" customHeight="1">
      <c r="A118" s="4" t="s">
        <v>372</v>
      </c>
      <c r="B118" s="4" t="s">
        <v>355</v>
      </c>
      <c r="C118" s="4">
        <v>1996.0</v>
      </c>
      <c r="D118" s="4" t="s">
        <v>1030</v>
      </c>
      <c r="E118" s="4" t="s">
        <v>1040</v>
      </c>
      <c r="F118" s="4">
        <v>1283446.18</v>
      </c>
    </row>
    <row r="119" ht="12.75" customHeight="1">
      <c r="A119" s="4" t="s">
        <v>372</v>
      </c>
      <c r="B119" s="4" t="s">
        <v>355</v>
      </c>
      <c r="C119" s="4">
        <v>1996.0</v>
      </c>
      <c r="D119" s="4" t="s">
        <v>1030</v>
      </c>
      <c r="E119" s="4" t="s">
        <v>996</v>
      </c>
      <c r="F119" s="4">
        <v>221151.15</v>
      </c>
    </row>
    <row r="120" ht="12.75" customHeight="1">
      <c r="A120" s="4" t="s">
        <v>372</v>
      </c>
      <c r="B120" s="4" t="s">
        <v>355</v>
      </c>
      <c r="C120" s="4">
        <v>1996.0</v>
      </c>
      <c r="D120" s="4" t="s">
        <v>1030</v>
      </c>
      <c r="E120" s="4" t="s">
        <v>1041</v>
      </c>
      <c r="F120" s="4">
        <v>9468.2</v>
      </c>
    </row>
    <row r="121" ht="12.75" customHeight="1">
      <c r="A121" s="4" t="s">
        <v>372</v>
      </c>
      <c r="B121" s="4" t="s">
        <v>355</v>
      </c>
      <c r="C121" s="4">
        <v>1996.0</v>
      </c>
      <c r="D121" s="4" t="s">
        <v>1030</v>
      </c>
      <c r="E121" s="4" t="s">
        <v>1042</v>
      </c>
      <c r="F121" s="4">
        <v>297796.0</v>
      </c>
    </row>
    <row r="122" ht="12.75" customHeight="1">
      <c r="A122" s="4" t="s">
        <v>372</v>
      </c>
      <c r="B122" s="4" t="s">
        <v>355</v>
      </c>
      <c r="C122" s="4">
        <v>1996.0</v>
      </c>
      <c r="D122" s="4" t="s">
        <v>1030</v>
      </c>
      <c r="E122" s="4" t="s">
        <v>1043</v>
      </c>
      <c r="F122" s="4">
        <v>121041.24</v>
      </c>
    </row>
    <row r="123" ht="12.75" customHeight="1">
      <c r="A123" s="4" t="s">
        <v>372</v>
      </c>
      <c r="B123" s="4" t="s">
        <v>355</v>
      </c>
      <c r="C123" s="4">
        <v>1996.0</v>
      </c>
      <c r="D123" s="4" t="s">
        <v>1030</v>
      </c>
      <c r="E123" s="4" t="s">
        <v>1044</v>
      </c>
      <c r="F123" s="4">
        <v>93913.73</v>
      </c>
    </row>
    <row r="124" ht="12.75" customHeight="1">
      <c r="A124" s="4" t="s">
        <v>372</v>
      </c>
      <c r="B124" s="4" t="s">
        <v>355</v>
      </c>
      <c r="C124" s="4">
        <v>1996.0</v>
      </c>
      <c r="D124" s="4" t="s">
        <v>1030</v>
      </c>
      <c r="E124" s="4" t="s">
        <v>1045</v>
      </c>
      <c r="F124" s="4">
        <v>45004.51</v>
      </c>
    </row>
    <row r="125" ht="12.75" customHeight="1">
      <c r="A125" s="4" t="s">
        <v>372</v>
      </c>
      <c r="B125" s="4" t="s">
        <v>355</v>
      </c>
      <c r="C125" s="4">
        <v>1996.0</v>
      </c>
      <c r="D125" s="4" t="s">
        <v>1030</v>
      </c>
      <c r="E125" s="4" t="s">
        <v>998</v>
      </c>
      <c r="F125" s="4">
        <v>542665.47</v>
      </c>
    </row>
    <row r="126" ht="12.75" customHeight="1">
      <c r="A126" s="4" t="s">
        <v>372</v>
      </c>
      <c r="B126" s="4" t="s">
        <v>355</v>
      </c>
      <c r="C126" s="4">
        <v>1996.0</v>
      </c>
      <c r="D126" s="4" t="s">
        <v>1030</v>
      </c>
      <c r="E126" s="4" t="s">
        <v>1046</v>
      </c>
      <c r="F126" s="4">
        <v>55631.64</v>
      </c>
    </row>
    <row r="127" ht="12.75" customHeight="1">
      <c r="A127" s="4" t="s">
        <v>372</v>
      </c>
      <c r="B127" s="4" t="s">
        <v>355</v>
      </c>
      <c r="C127" s="4">
        <v>1996.0</v>
      </c>
      <c r="D127" s="4" t="s">
        <v>1030</v>
      </c>
      <c r="E127" s="4" t="s">
        <v>1047</v>
      </c>
      <c r="F127" s="4">
        <v>126964.86</v>
      </c>
    </row>
    <row r="128" ht="12.75" hidden="1" customHeight="1">
      <c r="A128" s="4" t="s">
        <v>372</v>
      </c>
      <c r="B128" s="4" t="s">
        <v>355</v>
      </c>
      <c r="C128" s="4">
        <v>1997.0</v>
      </c>
      <c r="D128" s="4" t="s">
        <v>1030</v>
      </c>
      <c r="E128" s="4" t="s">
        <v>1031</v>
      </c>
      <c r="F128" s="4">
        <v>3615603.2</v>
      </c>
    </row>
    <row r="129" ht="12.75" customHeight="1">
      <c r="A129" s="4" t="s">
        <v>372</v>
      </c>
      <c r="B129" s="4" t="s">
        <v>355</v>
      </c>
      <c r="C129" s="4">
        <v>1997.0</v>
      </c>
      <c r="D129" s="4" t="s">
        <v>1030</v>
      </c>
      <c r="E129" s="4" t="s">
        <v>1032</v>
      </c>
      <c r="F129" s="4">
        <v>1808211.16</v>
      </c>
    </row>
    <row r="130" ht="12.75" customHeight="1">
      <c r="A130" s="4" t="s">
        <v>372</v>
      </c>
      <c r="B130" s="4" t="s">
        <v>355</v>
      </c>
      <c r="C130" s="4">
        <v>1997.0</v>
      </c>
      <c r="D130" s="4" t="s">
        <v>1030</v>
      </c>
      <c r="E130" s="4" t="s">
        <v>1033</v>
      </c>
      <c r="F130" s="4">
        <v>430166.24</v>
      </c>
    </row>
    <row r="131" ht="12.75" customHeight="1">
      <c r="A131" s="4" t="s">
        <v>372</v>
      </c>
      <c r="B131" s="4" t="s">
        <v>355</v>
      </c>
      <c r="C131" s="4">
        <v>1997.0</v>
      </c>
      <c r="D131" s="4" t="s">
        <v>1030</v>
      </c>
      <c r="E131" s="4" t="s">
        <v>1034</v>
      </c>
      <c r="F131" s="4">
        <v>1070350.46</v>
      </c>
    </row>
    <row r="132" ht="12.75" customHeight="1">
      <c r="A132" s="4" t="s">
        <v>372</v>
      </c>
      <c r="B132" s="4" t="s">
        <v>355</v>
      </c>
      <c r="C132" s="4">
        <v>1997.0</v>
      </c>
      <c r="D132" s="4" t="s">
        <v>1030</v>
      </c>
      <c r="E132" s="4" t="s">
        <v>1035</v>
      </c>
      <c r="F132" s="4">
        <v>189300.27</v>
      </c>
    </row>
    <row r="133" ht="12.75" customHeight="1">
      <c r="A133" s="4" t="s">
        <v>372</v>
      </c>
      <c r="B133" s="4" t="s">
        <v>355</v>
      </c>
      <c r="C133" s="4">
        <v>1997.0</v>
      </c>
      <c r="D133" s="4" t="s">
        <v>1030</v>
      </c>
      <c r="E133" s="4" t="s">
        <v>1036</v>
      </c>
      <c r="F133" s="4">
        <v>3738.58</v>
      </c>
    </row>
    <row r="134" ht="12.75" customHeight="1">
      <c r="A134" s="4" t="s">
        <v>372</v>
      </c>
      <c r="B134" s="4" t="s">
        <v>355</v>
      </c>
      <c r="C134" s="4">
        <v>1997.0</v>
      </c>
      <c r="D134" s="4" t="s">
        <v>1030</v>
      </c>
      <c r="E134" s="4" t="s">
        <v>993</v>
      </c>
      <c r="F134" s="4">
        <v>719408.05</v>
      </c>
    </row>
    <row r="135" ht="12.75" customHeight="1">
      <c r="A135" s="4" t="s">
        <v>372</v>
      </c>
      <c r="B135" s="4" t="s">
        <v>355</v>
      </c>
      <c r="C135" s="4">
        <v>1997.0</v>
      </c>
      <c r="D135" s="4" t="s">
        <v>1030</v>
      </c>
      <c r="E135" s="4" t="s">
        <v>1037</v>
      </c>
      <c r="F135" s="4">
        <v>60631.67</v>
      </c>
    </row>
    <row r="136" ht="12.75" customHeight="1">
      <c r="A136" s="4" t="s">
        <v>372</v>
      </c>
      <c r="B136" s="4" t="s">
        <v>355</v>
      </c>
      <c r="C136" s="4">
        <v>1997.0</v>
      </c>
      <c r="D136" s="4" t="s">
        <v>1030</v>
      </c>
      <c r="E136" s="4" t="s">
        <v>1038</v>
      </c>
      <c r="F136" s="4">
        <v>4843.18</v>
      </c>
    </row>
    <row r="137" ht="12.75" customHeight="1">
      <c r="A137" s="4" t="s">
        <v>372</v>
      </c>
      <c r="B137" s="4" t="s">
        <v>355</v>
      </c>
      <c r="C137" s="4">
        <v>1997.0</v>
      </c>
      <c r="D137" s="4" t="s">
        <v>1030</v>
      </c>
      <c r="E137" s="4" t="s">
        <v>994</v>
      </c>
      <c r="F137" s="4">
        <v>69223.1</v>
      </c>
    </row>
    <row r="138" ht="12.75" customHeight="1">
      <c r="A138" s="4" t="s">
        <v>372</v>
      </c>
      <c r="B138" s="4" t="s">
        <v>355</v>
      </c>
      <c r="C138" s="4">
        <v>1997.0</v>
      </c>
      <c r="D138" s="4" t="s">
        <v>1030</v>
      </c>
      <c r="E138" s="4" t="s">
        <v>1039</v>
      </c>
      <c r="F138" s="4">
        <v>18583.71</v>
      </c>
    </row>
    <row r="139" ht="12.75" customHeight="1">
      <c r="A139" s="4" t="s">
        <v>372</v>
      </c>
      <c r="B139" s="4" t="s">
        <v>355</v>
      </c>
      <c r="C139" s="4">
        <v>1997.0</v>
      </c>
      <c r="D139" s="4" t="s">
        <v>1030</v>
      </c>
      <c r="E139" s="4" t="s">
        <v>1040</v>
      </c>
      <c r="F139" s="4">
        <v>1444083.71</v>
      </c>
    </row>
    <row r="140" ht="12.75" customHeight="1">
      <c r="A140" s="4" t="s">
        <v>372</v>
      </c>
      <c r="B140" s="4" t="s">
        <v>355</v>
      </c>
      <c r="C140" s="4">
        <v>1997.0</v>
      </c>
      <c r="D140" s="4" t="s">
        <v>1030</v>
      </c>
      <c r="E140" s="4" t="s">
        <v>996</v>
      </c>
      <c r="F140" s="4">
        <v>186805.03</v>
      </c>
    </row>
    <row r="141" ht="12.75" customHeight="1">
      <c r="A141" s="4" t="s">
        <v>372</v>
      </c>
      <c r="B141" s="4" t="s">
        <v>355</v>
      </c>
      <c r="C141" s="4">
        <v>1997.0</v>
      </c>
      <c r="D141" s="4" t="s">
        <v>1030</v>
      </c>
      <c r="E141" s="4" t="s">
        <v>1041</v>
      </c>
      <c r="F141" s="4">
        <v>8052.89</v>
      </c>
    </row>
    <row r="142" ht="12.75" customHeight="1">
      <c r="A142" s="4" t="s">
        <v>372</v>
      </c>
      <c r="B142" s="4" t="s">
        <v>355</v>
      </c>
      <c r="C142" s="4">
        <v>1997.0</v>
      </c>
      <c r="D142" s="4" t="s">
        <v>1030</v>
      </c>
      <c r="E142" s="4" t="s">
        <v>1042</v>
      </c>
      <c r="F142" s="4">
        <v>332098.17</v>
      </c>
    </row>
    <row r="143" ht="12.75" customHeight="1">
      <c r="A143" s="4" t="s">
        <v>372</v>
      </c>
      <c r="B143" s="4" t="s">
        <v>355</v>
      </c>
      <c r="C143" s="4">
        <v>1997.0</v>
      </c>
      <c r="D143" s="4" t="s">
        <v>1030</v>
      </c>
      <c r="E143" s="4" t="s">
        <v>1043</v>
      </c>
      <c r="F143" s="4">
        <v>107533.59</v>
      </c>
    </row>
    <row r="144" ht="12.75" customHeight="1">
      <c r="A144" s="4" t="s">
        <v>372</v>
      </c>
      <c r="B144" s="4" t="s">
        <v>355</v>
      </c>
      <c r="C144" s="4">
        <v>1997.0</v>
      </c>
      <c r="D144" s="4" t="s">
        <v>1030</v>
      </c>
      <c r="E144" s="4" t="s">
        <v>1044</v>
      </c>
      <c r="F144" s="4">
        <v>107492.91</v>
      </c>
    </row>
    <row r="145" ht="12.75" customHeight="1">
      <c r="A145" s="4" t="s">
        <v>372</v>
      </c>
      <c r="B145" s="4" t="s">
        <v>355</v>
      </c>
      <c r="C145" s="4">
        <v>1997.0</v>
      </c>
      <c r="D145" s="4" t="s">
        <v>1030</v>
      </c>
      <c r="E145" s="4" t="s">
        <v>1045</v>
      </c>
      <c r="F145" s="4">
        <v>41413.38</v>
      </c>
    </row>
    <row r="146" ht="12.75" customHeight="1">
      <c r="A146" s="4" t="s">
        <v>372</v>
      </c>
      <c r="B146" s="4" t="s">
        <v>355</v>
      </c>
      <c r="C146" s="4">
        <v>1997.0</v>
      </c>
      <c r="D146" s="4" t="s">
        <v>1030</v>
      </c>
      <c r="E146" s="4" t="s">
        <v>998</v>
      </c>
      <c r="F146" s="4">
        <v>312110.73</v>
      </c>
    </row>
    <row r="147" ht="12.75" customHeight="1">
      <c r="A147" s="4" t="s">
        <v>372</v>
      </c>
      <c r="B147" s="4" t="s">
        <v>355</v>
      </c>
      <c r="C147" s="4">
        <v>1997.0</v>
      </c>
      <c r="D147" s="4" t="s">
        <v>1030</v>
      </c>
      <c r="E147" s="4" t="s">
        <v>1046</v>
      </c>
      <c r="F147" s="4">
        <v>83517.12</v>
      </c>
    </row>
    <row r="148" ht="12.75" customHeight="1">
      <c r="A148" s="4" t="s">
        <v>372</v>
      </c>
      <c r="B148" s="4" t="s">
        <v>355</v>
      </c>
      <c r="C148" s="4">
        <v>1997.0</v>
      </c>
      <c r="D148" s="4" t="s">
        <v>1030</v>
      </c>
      <c r="E148" s="4" t="s">
        <v>1047</v>
      </c>
      <c r="F148" s="4">
        <v>116067.42</v>
      </c>
    </row>
    <row r="149" ht="12.75" hidden="1" customHeight="1">
      <c r="A149" s="4" t="s">
        <v>372</v>
      </c>
      <c r="B149" s="4" t="s">
        <v>355</v>
      </c>
      <c r="C149" s="4">
        <v>1998.0</v>
      </c>
      <c r="D149" s="4" t="s">
        <v>1030</v>
      </c>
      <c r="E149" s="4" t="s">
        <v>1031</v>
      </c>
      <c r="F149" s="4">
        <v>3544678.91</v>
      </c>
    </row>
    <row r="150" ht="12.75" customHeight="1">
      <c r="A150" s="4" t="s">
        <v>372</v>
      </c>
      <c r="B150" s="4" t="s">
        <v>355</v>
      </c>
      <c r="C150" s="4">
        <v>1998.0</v>
      </c>
      <c r="D150" s="4" t="s">
        <v>1030</v>
      </c>
      <c r="E150" s="4" t="s">
        <v>1032</v>
      </c>
      <c r="F150" s="4">
        <v>1788136.01</v>
      </c>
    </row>
    <row r="151" ht="12.75" customHeight="1">
      <c r="A151" s="4" t="s">
        <v>372</v>
      </c>
      <c r="B151" s="4" t="s">
        <v>355</v>
      </c>
      <c r="C151" s="4">
        <v>1998.0</v>
      </c>
      <c r="D151" s="4" t="s">
        <v>1030</v>
      </c>
      <c r="E151" s="4" t="s">
        <v>1033</v>
      </c>
      <c r="F151" s="4">
        <v>364407.7</v>
      </c>
    </row>
    <row r="152" ht="12.75" customHeight="1">
      <c r="A152" s="4" t="s">
        <v>372</v>
      </c>
      <c r="B152" s="4" t="s">
        <v>355</v>
      </c>
      <c r="C152" s="4">
        <v>1998.0</v>
      </c>
      <c r="D152" s="4" t="s">
        <v>1030</v>
      </c>
      <c r="E152" s="4" t="s">
        <v>1034</v>
      </c>
      <c r="F152" s="4">
        <v>1104741.32</v>
      </c>
    </row>
    <row r="153" ht="12.75" customHeight="1">
      <c r="A153" s="4" t="s">
        <v>372</v>
      </c>
      <c r="B153" s="4" t="s">
        <v>355</v>
      </c>
      <c r="C153" s="4">
        <v>1998.0</v>
      </c>
      <c r="D153" s="4" t="s">
        <v>1030</v>
      </c>
      <c r="E153" s="4" t="s">
        <v>1035</v>
      </c>
      <c r="F153" s="4">
        <v>184014.9</v>
      </c>
    </row>
    <row r="154" ht="12.75" customHeight="1">
      <c r="A154" s="4" t="s">
        <v>372</v>
      </c>
      <c r="B154" s="4" t="s">
        <v>355</v>
      </c>
      <c r="C154" s="4">
        <v>1998.0</v>
      </c>
      <c r="D154" s="4" t="s">
        <v>1030</v>
      </c>
      <c r="E154" s="4" t="s">
        <v>1036</v>
      </c>
      <c r="F154" s="4">
        <v>3380.26</v>
      </c>
    </row>
    <row r="155" ht="12.75" customHeight="1">
      <c r="A155" s="4" t="s">
        <v>372</v>
      </c>
      <c r="B155" s="4" t="s">
        <v>355</v>
      </c>
      <c r="C155" s="4">
        <v>1998.0</v>
      </c>
      <c r="D155" s="4" t="s">
        <v>1030</v>
      </c>
      <c r="E155" s="4" t="s">
        <v>993</v>
      </c>
      <c r="F155" s="4">
        <v>725786.2</v>
      </c>
    </row>
    <row r="156" ht="12.75" customHeight="1">
      <c r="A156" s="4" t="s">
        <v>372</v>
      </c>
      <c r="B156" s="4" t="s">
        <v>355</v>
      </c>
      <c r="C156" s="4">
        <v>1998.0</v>
      </c>
      <c r="D156" s="4" t="s">
        <v>1030</v>
      </c>
      <c r="E156" s="4" t="s">
        <v>1037</v>
      </c>
      <c r="F156" s="4">
        <v>47754.74</v>
      </c>
    </row>
    <row r="157" ht="12.75" customHeight="1">
      <c r="A157" s="4" t="s">
        <v>372</v>
      </c>
      <c r="B157" s="4" t="s">
        <v>355</v>
      </c>
      <c r="C157" s="4">
        <v>1998.0</v>
      </c>
      <c r="D157" s="4" t="s">
        <v>1030</v>
      </c>
      <c r="E157" s="4" t="s">
        <v>1038</v>
      </c>
      <c r="F157" s="4">
        <v>2601.58</v>
      </c>
    </row>
    <row r="158" ht="12.75" customHeight="1">
      <c r="A158" s="4" t="s">
        <v>372</v>
      </c>
      <c r="B158" s="4" t="s">
        <v>355</v>
      </c>
      <c r="C158" s="4">
        <v>1998.0</v>
      </c>
      <c r="D158" s="4" t="s">
        <v>1030</v>
      </c>
      <c r="E158" s="4" t="s">
        <v>994</v>
      </c>
      <c r="F158" s="4">
        <v>52071.07</v>
      </c>
    </row>
    <row r="159" ht="12.75" customHeight="1">
      <c r="A159" s="4" t="s">
        <v>372</v>
      </c>
      <c r="B159" s="4" t="s">
        <v>355</v>
      </c>
      <c r="C159" s="4">
        <v>1998.0</v>
      </c>
      <c r="D159" s="4" t="s">
        <v>1030</v>
      </c>
      <c r="E159" s="4" t="s">
        <v>1039</v>
      </c>
      <c r="F159" s="4">
        <v>12423.36</v>
      </c>
    </row>
    <row r="160" ht="12.75" customHeight="1">
      <c r="A160" s="4" t="s">
        <v>372</v>
      </c>
      <c r="B160" s="4" t="s">
        <v>355</v>
      </c>
      <c r="C160" s="4">
        <v>1998.0</v>
      </c>
      <c r="D160" s="4" t="s">
        <v>1030</v>
      </c>
      <c r="E160" s="4" t="s">
        <v>1040</v>
      </c>
      <c r="F160" s="4">
        <v>1209427.3</v>
      </c>
    </row>
    <row r="161" ht="12.75" customHeight="1">
      <c r="A161" s="4" t="s">
        <v>372</v>
      </c>
      <c r="B161" s="4" t="s">
        <v>355</v>
      </c>
      <c r="C161" s="4">
        <v>1998.0</v>
      </c>
      <c r="D161" s="4" t="s">
        <v>1030</v>
      </c>
      <c r="E161" s="4" t="s">
        <v>996</v>
      </c>
      <c r="F161" s="4">
        <v>132429.47</v>
      </c>
    </row>
    <row r="162" ht="12.75" customHeight="1">
      <c r="A162" s="4" t="s">
        <v>372</v>
      </c>
      <c r="B162" s="4" t="s">
        <v>355</v>
      </c>
      <c r="C162" s="4">
        <v>1998.0</v>
      </c>
      <c r="D162" s="4" t="s">
        <v>1030</v>
      </c>
      <c r="E162" s="4" t="s">
        <v>1041</v>
      </c>
      <c r="F162" s="4">
        <v>11417.13</v>
      </c>
    </row>
    <row r="163" ht="12.75" customHeight="1">
      <c r="A163" s="4" t="s">
        <v>372</v>
      </c>
      <c r="B163" s="4" t="s">
        <v>355</v>
      </c>
      <c r="C163" s="4">
        <v>1998.0</v>
      </c>
      <c r="D163" s="4" t="s">
        <v>1030</v>
      </c>
      <c r="E163" s="4" t="s">
        <v>1042</v>
      </c>
      <c r="F163" s="4">
        <v>340111.7</v>
      </c>
    </row>
    <row r="164" ht="12.75" customHeight="1">
      <c r="A164" s="4" t="s">
        <v>372</v>
      </c>
      <c r="B164" s="4" t="s">
        <v>355</v>
      </c>
      <c r="C164" s="4">
        <v>1998.0</v>
      </c>
      <c r="D164" s="4" t="s">
        <v>1030</v>
      </c>
      <c r="E164" s="4" t="s">
        <v>1043</v>
      </c>
      <c r="F164" s="4">
        <v>81902.4</v>
      </c>
    </row>
    <row r="165" ht="12.75" customHeight="1">
      <c r="A165" s="4" t="s">
        <v>372</v>
      </c>
      <c r="B165" s="4" t="s">
        <v>355</v>
      </c>
      <c r="C165" s="4">
        <v>1998.0</v>
      </c>
      <c r="D165" s="4" t="s">
        <v>1030</v>
      </c>
      <c r="E165" s="4" t="s">
        <v>1044</v>
      </c>
      <c r="F165" s="4">
        <v>133107.02</v>
      </c>
    </row>
    <row r="166" ht="12.75" customHeight="1">
      <c r="A166" s="4" t="s">
        <v>372</v>
      </c>
      <c r="B166" s="4" t="s">
        <v>355</v>
      </c>
      <c r="C166" s="4">
        <v>1998.0</v>
      </c>
      <c r="D166" s="4" t="s">
        <v>1030</v>
      </c>
      <c r="E166" s="4" t="s">
        <v>1045</v>
      </c>
      <c r="F166" s="4">
        <v>35862.0</v>
      </c>
    </row>
    <row r="167" ht="12.75" customHeight="1">
      <c r="A167" s="4" t="s">
        <v>372</v>
      </c>
      <c r="B167" s="4" t="s">
        <v>355</v>
      </c>
      <c r="C167" s="4">
        <v>1998.0</v>
      </c>
      <c r="D167" s="4" t="s">
        <v>1030</v>
      </c>
      <c r="E167" s="4" t="s">
        <v>998</v>
      </c>
      <c r="F167" s="4">
        <v>502327.81</v>
      </c>
    </row>
    <row r="168" ht="12.75" customHeight="1">
      <c r="A168" s="4" t="s">
        <v>372</v>
      </c>
      <c r="B168" s="4" t="s">
        <v>355</v>
      </c>
      <c r="C168" s="4">
        <v>1998.0</v>
      </c>
      <c r="D168" s="4" t="s">
        <v>1030</v>
      </c>
      <c r="E168" s="4" t="s">
        <v>1046</v>
      </c>
      <c r="F168" s="4">
        <v>141093.98</v>
      </c>
    </row>
    <row r="169" ht="12.75" customHeight="1">
      <c r="A169" s="4" t="s">
        <v>372</v>
      </c>
      <c r="B169" s="4" t="s">
        <v>355</v>
      </c>
      <c r="C169" s="4">
        <v>1998.0</v>
      </c>
      <c r="D169" s="4" t="s">
        <v>1030</v>
      </c>
      <c r="E169" s="4" t="s">
        <v>1047</v>
      </c>
      <c r="F169" s="4">
        <v>112982.92</v>
      </c>
    </row>
    <row r="170" ht="12.75" hidden="1" customHeight="1">
      <c r="A170" s="4" t="s">
        <v>372</v>
      </c>
      <c r="B170" s="4" t="s">
        <v>355</v>
      </c>
      <c r="C170" s="4">
        <v>1999.0</v>
      </c>
      <c r="D170" s="4" t="s">
        <v>1030</v>
      </c>
      <c r="E170" s="4" t="s">
        <v>1031</v>
      </c>
      <c r="F170" s="4">
        <v>3707363.58</v>
      </c>
    </row>
    <row r="171" ht="12.75" customHeight="1">
      <c r="A171" s="4" t="s">
        <v>372</v>
      </c>
      <c r="B171" s="4" t="s">
        <v>355</v>
      </c>
      <c r="C171" s="4">
        <v>1999.0</v>
      </c>
      <c r="D171" s="4" t="s">
        <v>1030</v>
      </c>
      <c r="E171" s="4" t="s">
        <v>1032</v>
      </c>
      <c r="F171" s="4">
        <v>1743075.5</v>
      </c>
    </row>
    <row r="172" ht="12.75" customHeight="1">
      <c r="A172" s="4" t="s">
        <v>372</v>
      </c>
      <c r="B172" s="4" t="s">
        <v>355</v>
      </c>
      <c r="C172" s="4">
        <v>1999.0</v>
      </c>
      <c r="D172" s="4" t="s">
        <v>1030</v>
      </c>
      <c r="E172" s="4" t="s">
        <v>1033</v>
      </c>
      <c r="F172" s="4">
        <v>347512.36</v>
      </c>
    </row>
    <row r="173" ht="12.75" customHeight="1">
      <c r="A173" s="4" t="s">
        <v>372</v>
      </c>
      <c r="B173" s="4" t="s">
        <v>355</v>
      </c>
      <c r="C173" s="4">
        <v>1999.0</v>
      </c>
      <c r="D173" s="4" t="s">
        <v>1030</v>
      </c>
      <c r="E173" s="4" t="s">
        <v>1034</v>
      </c>
      <c r="F173" s="4">
        <v>1295399.03</v>
      </c>
    </row>
    <row r="174" ht="12.75" customHeight="1">
      <c r="A174" s="4" t="s">
        <v>372</v>
      </c>
      <c r="B174" s="4" t="s">
        <v>355</v>
      </c>
      <c r="C174" s="4">
        <v>1999.0</v>
      </c>
      <c r="D174" s="4" t="s">
        <v>1030</v>
      </c>
      <c r="E174" s="4" t="s">
        <v>1035</v>
      </c>
      <c r="F174" s="4">
        <v>194233.59</v>
      </c>
    </row>
    <row r="175" ht="12.75" customHeight="1">
      <c r="A175" s="4" t="s">
        <v>372</v>
      </c>
      <c r="B175" s="4" t="s">
        <v>355</v>
      </c>
      <c r="C175" s="4">
        <v>1999.0</v>
      </c>
      <c r="D175" s="4" t="s">
        <v>1030</v>
      </c>
      <c r="E175" s="4" t="s">
        <v>1036</v>
      </c>
      <c r="F175" s="4">
        <v>4224.75</v>
      </c>
    </row>
    <row r="176" ht="12.75" customHeight="1">
      <c r="A176" s="4" t="s">
        <v>372</v>
      </c>
      <c r="B176" s="4" t="s">
        <v>355</v>
      </c>
      <c r="C176" s="4">
        <v>1999.0</v>
      </c>
      <c r="D176" s="4" t="s">
        <v>1030</v>
      </c>
      <c r="E176" s="4" t="s">
        <v>993</v>
      </c>
      <c r="F176" s="4">
        <v>839994.02</v>
      </c>
    </row>
    <row r="177" ht="12.75" customHeight="1">
      <c r="A177" s="4" t="s">
        <v>372</v>
      </c>
      <c r="B177" s="4" t="s">
        <v>355</v>
      </c>
      <c r="C177" s="4">
        <v>1999.0</v>
      </c>
      <c r="D177" s="4" t="s">
        <v>1030</v>
      </c>
      <c r="E177" s="4" t="s">
        <v>1037</v>
      </c>
      <c r="F177" s="4">
        <v>46210.45</v>
      </c>
    </row>
    <row r="178" ht="12.75" customHeight="1">
      <c r="A178" s="4" t="s">
        <v>372</v>
      </c>
      <c r="B178" s="4" t="s">
        <v>355</v>
      </c>
      <c r="C178" s="4">
        <v>1999.0</v>
      </c>
      <c r="D178" s="4" t="s">
        <v>1030</v>
      </c>
      <c r="E178" s="4" t="s">
        <v>1038</v>
      </c>
      <c r="F178" s="4">
        <v>3348.54</v>
      </c>
    </row>
    <row r="179" ht="12.75" customHeight="1">
      <c r="A179" s="4" t="s">
        <v>372</v>
      </c>
      <c r="B179" s="4" t="s">
        <v>355</v>
      </c>
      <c r="C179" s="4">
        <v>1999.0</v>
      </c>
      <c r="D179" s="4" t="s">
        <v>1030</v>
      </c>
      <c r="E179" s="4" t="s">
        <v>994</v>
      </c>
      <c r="F179" s="4">
        <v>52605.14</v>
      </c>
    </row>
    <row r="180" ht="12.75" customHeight="1">
      <c r="A180" s="4" t="s">
        <v>372</v>
      </c>
      <c r="B180" s="4" t="s">
        <v>355</v>
      </c>
      <c r="C180" s="4">
        <v>1999.0</v>
      </c>
      <c r="D180" s="4" t="s">
        <v>1030</v>
      </c>
      <c r="E180" s="4" t="s">
        <v>1039</v>
      </c>
      <c r="F180" s="4">
        <v>15853.28</v>
      </c>
    </row>
    <row r="181" ht="12.75" customHeight="1">
      <c r="A181" s="4" t="s">
        <v>372</v>
      </c>
      <c r="B181" s="4" t="s">
        <v>355</v>
      </c>
      <c r="C181" s="4">
        <v>1999.0</v>
      </c>
      <c r="D181" s="4" t="s">
        <v>1030</v>
      </c>
      <c r="E181" s="4" t="s">
        <v>1040</v>
      </c>
      <c r="F181" s="4">
        <v>1090450.18</v>
      </c>
    </row>
    <row r="182" ht="12.75" customHeight="1">
      <c r="A182" s="4" t="s">
        <v>372</v>
      </c>
      <c r="B182" s="4" t="s">
        <v>355</v>
      </c>
      <c r="C182" s="4">
        <v>1999.0</v>
      </c>
      <c r="D182" s="4" t="s">
        <v>1030</v>
      </c>
      <c r="E182" s="4" t="s">
        <v>996</v>
      </c>
      <c r="F182" s="4">
        <v>133992.07</v>
      </c>
    </row>
    <row r="183" ht="12.75" customHeight="1">
      <c r="A183" s="4" t="s">
        <v>372</v>
      </c>
      <c r="B183" s="4" t="s">
        <v>355</v>
      </c>
      <c r="C183" s="4">
        <v>1999.0</v>
      </c>
      <c r="D183" s="4" t="s">
        <v>1030</v>
      </c>
      <c r="E183" s="4" t="s">
        <v>1041</v>
      </c>
      <c r="F183" s="4">
        <v>8435.42</v>
      </c>
    </row>
    <row r="184" ht="12.75" customHeight="1">
      <c r="A184" s="4" t="s">
        <v>372</v>
      </c>
      <c r="B184" s="4" t="s">
        <v>355</v>
      </c>
      <c r="C184" s="4">
        <v>1999.0</v>
      </c>
      <c r="D184" s="4" t="s">
        <v>1030</v>
      </c>
      <c r="E184" s="4" t="s">
        <v>1042</v>
      </c>
      <c r="F184" s="4">
        <v>330884.55</v>
      </c>
    </row>
    <row r="185" ht="12.75" customHeight="1">
      <c r="A185" s="4" t="s">
        <v>372</v>
      </c>
      <c r="B185" s="4" t="s">
        <v>355</v>
      </c>
      <c r="C185" s="4">
        <v>1999.0</v>
      </c>
      <c r="D185" s="4" t="s">
        <v>1030</v>
      </c>
      <c r="E185" s="4" t="s">
        <v>1043</v>
      </c>
      <c r="F185" s="4">
        <v>93002.53</v>
      </c>
    </row>
    <row r="186" ht="12.75" customHeight="1">
      <c r="A186" s="4" t="s">
        <v>372</v>
      </c>
      <c r="B186" s="4" t="s">
        <v>355</v>
      </c>
      <c r="C186" s="4">
        <v>1999.0</v>
      </c>
      <c r="D186" s="4" t="s">
        <v>1030</v>
      </c>
      <c r="E186" s="4" t="s">
        <v>1044</v>
      </c>
      <c r="F186" s="4">
        <v>259880.6</v>
      </c>
    </row>
    <row r="187" ht="12.75" customHeight="1">
      <c r="A187" s="4" t="s">
        <v>372</v>
      </c>
      <c r="B187" s="4" t="s">
        <v>355</v>
      </c>
      <c r="C187" s="4">
        <v>1999.0</v>
      </c>
      <c r="D187" s="4" t="s">
        <v>1030</v>
      </c>
      <c r="E187" s="4" t="s">
        <v>1045</v>
      </c>
      <c r="F187" s="4">
        <v>40612.81</v>
      </c>
    </row>
    <row r="188" ht="12.75" customHeight="1">
      <c r="A188" s="4" t="s">
        <v>372</v>
      </c>
      <c r="B188" s="4" t="s">
        <v>355</v>
      </c>
      <c r="C188" s="4">
        <v>1999.0</v>
      </c>
      <c r="D188" s="4" t="s">
        <v>1030</v>
      </c>
      <c r="E188" s="4" t="s">
        <v>998</v>
      </c>
      <c r="F188" s="4">
        <v>567100.64</v>
      </c>
    </row>
    <row r="189" ht="12.75" customHeight="1">
      <c r="A189" s="4" t="s">
        <v>372</v>
      </c>
      <c r="B189" s="4" t="s">
        <v>355</v>
      </c>
      <c r="C189" s="4">
        <v>1999.0</v>
      </c>
      <c r="D189" s="4" t="s">
        <v>1030</v>
      </c>
      <c r="E189" s="4" t="s">
        <v>1046</v>
      </c>
      <c r="F189" s="4">
        <v>99176.96</v>
      </c>
    </row>
    <row r="190" ht="12.75" customHeight="1">
      <c r="A190" s="4" t="s">
        <v>372</v>
      </c>
      <c r="B190" s="4" t="s">
        <v>355</v>
      </c>
      <c r="C190" s="4">
        <v>1999.0</v>
      </c>
      <c r="D190" s="4" t="s">
        <v>1030</v>
      </c>
      <c r="E190" s="4" t="s">
        <v>1047</v>
      </c>
      <c r="F190" s="4">
        <v>121591.72</v>
      </c>
    </row>
    <row r="191" ht="12.75" hidden="1" customHeight="1">
      <c r="A191" s="4" t="s">
        <v>372</v>
      </c>
      <c r="B191" s="4" t="s">
        <v>355</v>
      </c>
      <c r="C191" s="4">
        <v>2000.0</v>
      </c>
      <c r="D191" s="4" t="s">
        <v>1030</v>
      </c>
      <c r="E191" s="4" t="s">
        <v>1031</v>
      </c>
      <c r="F191" s="4">
        <v>3667127.92</v>
      </c>
    </row>
    <row r="192" ht="12.75" customHeight="1">
      <c r="A192" s="4" t="s">
        <v>372</v>
      </c>
      <c r="B192" s="4" t="s">
        <v>355</v>
      </c>
      <c r="C192" s="4">
        <v>2000.0</v>
      </c>
      <c r="D192" s="4" t="s">
        <v>1030</v>
      </c>
      <c r="E192" s="4" t="s">
        <v>1032</v>
      </c>
      <c r="F192" s="4">
        <v>1822643.89</v>
      </c>
    </row>
    <row r="193" ht="12.75" customHeight="1">
      <c r="A193" s="4" t="s">
        <v>372</v>
      </c>
      <c r="B193" s="4" t="s">
        <v>355</v>
      </c>
      <c r="C193" s="4">
        <v>2000.0</v>
      </c>
      <c r="D193" s="4" t="s">
        <v>1030</v>
      </c>
      <c r="E193" s="4" t="s">
        <v>1033</v>
      </c>
      <c r="F193" s="4">
        <v>489287.87</v>
      </c>
    </row>
    <row r="194" ht="12.75" customHeight="1">
      <c r="A194" s="4" t="s">
        <v>372</v>
      </c>
      <c r="B194" s="4" t="s">
        <v>355</v>
      </c>
      <c r="C194" s="4">
        <v>2000.0</v>
      </c>
      <c r="D194" s="4" t="s">
        <v>1030</v>
      </c>
      <c r="E194" s="4" t="s">
        <v>1034</v>
      </c>
      <c r="F194" s="4">
        <v>916738.85</v>
      </c>
    </row>
    <row r="195" ht="12.75" customHeight="1">
      <c r="A195" s="4" t="s">
        <v>372</v>
      </c>
      <c r="B195" s="4" t="s">
        <v>355</v>
      </c>
      <c r="C195" s="4">
        <v>2000.0</v>
      </c>
      <c r="D195" s="4" t="s">
        <v>1030</v>
      </c>
      <c r="E195" s="4" t="s">
        <v>1035</v>
      </c>
      <c r="F195" s="4">
        <v>255505.71</v>
      </c>
    </row>
    <row r="196" ht="12.75" customHeight="1">
      <c r="A196" s="4" t="s">
        <v>372</v>
      </c>
      <c r="B196" s="4" t="s">
        <v>355</v>
      </c>
      <c r="C196" s="4">
        <v>2000.0</v>
      </c>
      <c r="D196" s="4" t="s">
        <v>1030</v>
      </c>
      <c r="E196" s="4" t="s">
        <v>1036</v>
      </c>
      <c r="F196" s="4">
        <v>4956.06</v>
      </c>
    </row>
    <row r="197" ht="12.75" customHeight="1">
      <c r="A197" s="4" t="s">
        <v>372</v>
      </c>
      <c r="B197" s="4" t="s">
        <v>355</v>
      </c>
      <c r="C197" s="4">
        <v>2000.0</v>
      </c>
      <c r="D197" s="4" t="s">
        <v>1030</v>
      </c>
      <c r="E197" s="4" t="s">
        <v>993</v>
      </c>
      <c r="F197" s="4">
        <v>462522.4</v>
      </c>
    </row>
    <row r="198" ht="12.75" customHeight="1">
      <c r="A198" s="4" t="s">
        <v>372</v>
      </c>
      <c r="B198" s="4" t="s">
        <v>355</v>
      </c>
      <c r="C198" s="4">
        <v>2000.0</v>
      </c>
      <c r="D198" s="4" t="s">
        <v>1030</v>
      </c>
      <c r="E198" s="4" t="s">
        <v>1037</v>
      </c>
      <c r="F198" s="4">
        <v>52809.33</v>
      </c>
    </row>
    <row r="199" ht="12.75" customHeight="1">
      <c r="A199" s="4" t="s">
        <v>372</v>
      </c>
      <c r="B199" s="4" t="s">
        <v>355</v>
      </c>
      <c r="C199" s="4">
        <v>2000.0</v>
      </c>
      <c r="D199" s="4" t="s">
        <v>1030</v>
      </c>
      <c r="E199" s="4" t="s">
        <v>1038</v>
      </c>
      <c r="F199" s="4">
        <v>3890.65</v>
      </c>
    </row>
    <row r="200" ht="12.75" customHeight="1">
      <c r="A200" s="4" t="s">
        <v>372</v>
      </c>
      <c r="B200" s="4" t="s">
        <v>355</v>
      </c>
      <c r="C200" s="4">
        <v>2000.0</v>
      </c>
      <c r="D200" s="4" t="s">
        <v>1030</v>
      </c>
      <c r="E200" s="4" t="s">
        <v>994</v>
      </c>
      <c r="F200" s="4">
        <v>82698.26</v>
      </c>
    </row>
    <row r="201" ht="12.75" customHeight="1">
      <c r="A201" s="4" t="s">
        <v>372</v>
      </c>
      <c r="B201" s="4" t="s">
        <v>355</v>
      </c>
      <c r="C201" s="4">
        <v>2000.0</v>
      </c>
      <c r="D201" s="4" t="s">
        <v>1030</v>
      </c>
      <c r="E201" s="4" t="s">
        <v>1039</v>
      </c>
      <c r="F201" s="4">
        <v>11196.98</v>
      </c>
    </row>
    <row r="202" ht="12.75" customHeight="1">
      <c r="A202" s="4" t="s">
        <v>372</v>
      </c>
      <c r="B202" s="4" t="s">
        <v>355</v>
      </c>
      <c r="C202" s="4">
        <v>2000.0</v>
      </c>
      <c r="D202" s="4" t="s">
        <v>1030</v>
      </c>
      <c r="E202" s="4" t="s">
        <v>1040</v>
      </c>
      <c r="F202" s="4">
        <v>1475696.44</v>
      </c>
    </row>
    <row r="203" ht="12.75" customHeight="1">
      <c r="A203" s="4" t="s">
        <v>372</v>
      </c>
      <c r="B203" s="4" t="s">
        <v>355</v>
      </c>
      <c r="C203" s="4">
        <v>2000.0</v>
      </c>
      <c r="D203" s="4" t="s">
        <v>1030</v>
      </c>
      <c r="E203" s="4" t="s">
        <v>996</v>
      </c>
      <c r="F203" s="4">
        <v>156954.02</v>
      </c>
    </row>
    <row r="204" ht="12.75" customHeight="1">
      <c r="A204" s="4" t="s">
        <v>372</v>
      </c>
      <c r="B204" s="4" t="s">
        <v>355</v>
      </c>
      <c r="C204" s="4">
        <v>2000.0</v>
      </c>
      <c r="D204" s="4" t="s">
        <v>1030</v>
      </c>
      <c r="E204" s="4" t="s">
        <v>1041</v>
      </c>
      <c r="F204" s="4">
        <v>9642.73</v>
      </c>
    </row>
    <row r="205" ht="12.75" customHeight="1">
      <c r="A205" s="4" t="s">
        <v>372</v>
      </c>
      <c r="B205" s="4" t="s">
        <v>355</v>
      </c>
      <c r="C205" s="4">
        <v>2000.0</v>
      </c>
      <c r="D205" s="4" t="s">
        <v>1030</v>
      </c>
      <c r="E205" s="4" t="s">
        <v>1042</v>
      </c>
      <c r="F205" s="4">
        <v>264791.85</v>
      </c>
    </row>
    <row r="206" ht="12.75" customHeight="1">
      <c r="A206" s="4" t="s">
        <v>372</v>
      </c>
      <c r="B206" s="4" t="s">
        <v>355</v>
      </c>
      <c r="C206" s="4">
        <v>2000.0</v>
      </c>
      <c r="D206" s="4" t="s">
        <v>1030</v>
      </c>
      <c r="E206" s="4" t="s">
        <v>1043</v>
      </c>
      <c r="F206" s="4">
        <v>87042.36</v>
      </c>
    </row>
    <row r="207" ht="12.75" customHeight="1">
      <c r="A207" s="4" t="s">
        <v>372</v>
      </c>
      <c r="B207" s="4" t="s">
        <v>355</v>
      </c>
      <c r="C207" s="4">
        <v>2000.0</v>
      </c>
      <c r="D207" s="4" t="s">
        <v>1030</v>
      </c>
      <c r="E207" s="4" t="s">
        <v>1044</v>
      </c>
      <c r="F207" s="4">
        <v>223217.75</v>
      </c>
    </row>
    <row r="208" ht="12.75" customHeight="1">
      <c r="A208" s="4" t="s">
        <v>372</v>
      </c>
      <c r="B208" s="4" t="s">
        <v>355</v>
      </c>
      <c r="C208" s="4">
        <v>2000.0</v>
      </c>
      <c r="D208" s="4" t="s">
        <v>1030</v>
      </c>
      <c r="E208" s="4" t="s">
        <v>1045</v>
      </c>
      <c r="F208" s="4">
        <v>67071.97</v>
      </c>
    </row>
    <row r="209" ht="12.75" customHeight="1">
      <c r="A209" s="4" t="s">
        <v>372</v>
      </c>
      <c r="B209" s="4" t="s">
        <v>355</v>
      </c>
      <c r="C209" s="4">
        <v>2000.0</v>
      </c>
      <c r="D209" s="4" t="s">
        <v>1030</v>
      </c>
      <c r="E209" s="4" t="s">
        <v>998</v>
      </c>
      <c r="F209" s="4">
        <v>337958.17</v>
      </c>
    </row>
    <row r="210" ht="12.75" customHeight="1">
      <c r="A210" s="4" t="s">
        <v>372</v>
      </c>
      <c r="B210" s="4" t="s">
        <v>355</v>
      </c>
      <c r="C210" s="4">
        <v>2000.0</v>
      </c>
      <c r="D210" s="4" t="s">
        <v>1030</v>
      </c>
      <c r="E210" s="4" t="s">
        <v>1046</v>
      </c>
      <c r="F210" s="4">
        <v>123791.89</v>
      </c>
    </row>
    <row r="211" ht="12.75" customHeight="1">
      <c r="A211" s="4" t="s">
        <v>372</v>
      </c>
      <c r="B211" s="4" t="s">
        <v>355</v>
      </c>
      <c r="C211" s="4">
        <v>2000.0</v>
      </c>
      <c r="D211" s="4" t="s">
        <v>1030</v>
      </c>
      <c r="E211" s="4" t="s">
        <v>1047</v>
      </c>
      <c r="F211" s="4">
        <v>120027.46</v>
      </c>
    </row>
    <row r="212" ht="12.75" hidden="1" customHeight="1">
      <c r="A212" s="4" t="s">
        <v>372</v>
      </c>
      <c r="B212" s="4" t="s">
        <v>355</v>
      </c>
      <c r="C212" s="4">
        <v>2001.0</v>
      </c>
      <c r="D212" s="4" t="s">
        <v>1030</v>
      </c>
      <c r="E212" s="4" t="s">
        <v>1031</v>
      </c>
      <c r="F212" s="4">
        <v>3757044.84</v>
      </c>
    </row>
    <row r="213" ht="12.75" customHeight="1">
      <c r="A213" s="4" t="s">
        <v>372</v>
      </c>
      <c r="B213" s="4" t="s">
        <v>355</v>
      </c>
      <c r="C213" s="4">
        <v>2001.0</v>
      </c>
      <c r="D213" s="4" t="s">
        <v>1030</v>
      </c>
      <c r="E213" s="4" t="s">
        <v>1032</v>
      </c>
      <c r="F213" s="4">
        <v>1729038.34</v>
      </c>
    </row>
    <row r="214" ht="12.75" customHeight="1">
      <c r="A214" s="4" t="s">
        <v>372</v>
      </c>
      <c r="B214" s="4" t="s">
        <v>355</v>
      </c>
      <c r="C214" s="4">
        <v>2001.0</v>
      </c>
      <c r="D214" s="4" t="s">
        <v>1030</v>
      </c>
      <c r="E214" s="4" t="s">
        <v>1033</v>
      </c>
      <c r="F214" s="4">
        <v>498850.55</v>
      </c>
    </row>
    <row r="215" ht="12.75" customHeight="1">
      <c r="A215" s="4" t="s">
        <v>372</v>
      </c>
      <c r="B215" s="4" t="s">
        <v>355</v>
      </c>
      <c r="C215" s="4">
        <v>2001.0</v>
      </c>
      <c r="D215" s="4" t="s">
        <v>1030</v>
      </c>
      <c r="E215" s="4" t="s">
        <v>1034</v>
      </c>
      <c r="F215" s="4">
        <v>905254.52</v>
      </c>
    </row>
    <row r="216" ht="12.75" customHeight="1">
      <c r="A216" s="4" t="s">
        <v>372</v>
      </c>
      <c r="B216" s="4" t="s">
        <v>355</v>
      </c>
      <c r="C216" s="4">
        <v>2001.0</v>
      </c>
      <c r="D216" s="4" t="s">
        <v>1030</v>
      </c>
      <c r="E216" s="4" t="s">
        <v>1035</v>
      </c>
      <c r="F216" s="4">
        <v>444597.97</v>
      </c>
    </row>
    <row r="217" ht="12.75" customHeight="1">
      <c r="A217" s="4" t="s">
        <v>372</v>
      </c>
      <c r="B217" s="4" t="s">
        <v>355</v>
      </c>
      <c r="C217" s="4">
        <v>2001.0</v>
      </c>
      <c r="D217" s="4" t="s">
        <v>1030</v>
      </c>
      <c r="E217" s="4" t="s">
        <v>1036</v>
      </c>
      <c r="F217" s="4">
        <v>4218.04</v>
      </c>
    </row>
    <row r="218" ht="12.75" customHeight="1">
      <c r="A218" s="4" t="s">
        <v>372</v>
      </c>
      <c r="B218" s="4" t="s">
        <v>355</v>
      </c>
      <c r="C218" s="4">
        <v>2001.0</v>
      </c>
      <c r="D218" s="4" t="s">
        <v>1030</v>
      </c>
      <c r="E218" s="4" t="s">
        <v>993</v>
      </c>
      <c r="F218" s="4">
        <v>436854.8</v>
      </c>
    </row>
    <row r="219" ht="12.75" customHeight="1">
      <c r="A219" s="4" t="s">
        <v>372</v>
      </c>
      <c r="B219" s="4" t="s">
        <v>355</v>
      </c>
      <c r="C219" s="4">
        <v>2001.0</v>
      </c>
      <c r="D219" s="4" t="s">
        <v>1030</v>
      </c>
      <c r="E219" s="4" t="s">
        <v>1037</v>
      </c>
      <c r="F219" s="4">
        <v>45672.96</v>
      </c>
    </row>
    <row r="220" ht="12.75" customHeight="1">
      <c r="A220" s="4" t="s">
        <v>372</v>
      </c>
      <c r="B220" s="4" t="s">
        <v>355</v>
      </c>
      <c r="C220" s="4">
        <v>2001.0</v>
      </c>
      <c r="D220" s="4" t="s">
        <v>1030</v>
      </c>
      <c r="E220" s="4" t="s">
        <v>1038</v>
      </c>
      <c r="F220" s="4">
        <v>2305.49</v>
      </c>
    </row>
    <row r="221" ht="12.75" customHeight="1">
      <c r="A221" s="4" t="s">
        <v>372</v>
      </c>
      <c r="B221" s="4" t="s">
        <v>355</v>
      </c>
      <c r="C221" s="4">
        <v>2001.0</v>
      </c>
      <c r="D221" s="4" t="s">
        <v>1030</v>
      </c>
      <c r="E221" s="4" t="s">
        <v>994</v>
      </c>
      <c r="F221" s="4">
        <v>84747.94</v>
      </c>
    </row>
    <row r="222" ht="12.75" customHeight="1">
      <c r="A222" s="4" t="s">
        <v>372</v>
      </c>
      <c r="B222" s="4" t="s">
        <v>355</v>
      </c>
      <c r="C222" s="4">
        <v>2001.0</v>
      </c>
      <c r="D222" s="4" t="s">
        <v>1030</v>
      </c>
      <c r="E222" s="4" t="s">
        <v>1039</v>
      </c>
      <c r="F222" s="4">
        <v>12058.3</v>
      </c>
    </row>
    <row r="223" ht="12.75" customHeight="1">
      <c r="A223" s="4" t="s">
        <v>372</v>
      </c>
      <c r="B223" s="4" t="s">
        <v>355</v>
      </c>
      <c r="C223" s="4">
        <v>2001.0</v>
      </c>
      <c r="D223" s="4" t="s">
        <v>1030</v>
      </c>
      <c r="E223" s="4" t="s">
        <v>1040</v>
      </c>
      <c r="F223" s="4">
        <v>1261519.2</v>
      </c>
    </row>
    <row r="224" ht="12.75" customHeight="1">
      <c r="A224" s="4" t="s">
        <v>372</v>
      </c>
      <c r="B224" s="4" t="s">
        <v>355</v>
      </c>
      <c r="C224" s="4">
        <v>2001.0</v>
      </c>
      <c r="D224" s="4" t="s">
        <v>1030</v>
      </c>
      <c r="E224" s="4" t="s">
        <v>996</v>
      </c>
      <c r="F224" s="4">
        <v>160082.99</v>
      </c>
    </row>
    <row r="225" ht="12.75" customHeight="1">
      <c r="A225" s="4" t="s">
        <v>372</v>
      </c>
      <c r="B225" s="4" t="s">
        <v>355</v>
      </c>
      <c r="C225" s="4">
        <v>2001.0</v>
      </c>
      <c r="D225" s="4" t="s">
        <v>1030</v>
      </c>
      <c r="E225" s="4" t="s">
        <v>1041</v>
      </c>
      <c r="F225" s="4">
        <v>13430.21</v>
      </c>
    </row>
    <row r="226" ht="12.75" customHeight="1">
      <c r="A226" s="4" t="s">
        <v>372</v>
      </c>
      <c r="B226" s="4" t="s">
        <v>355</v>
      </c>
      <c r="C226" s="4">
        <v>2001.0</v>
      </c>
      <c r="D226" s="4" t="s">
        <v>1030</v>
      </c>
      <c r="E226" s="4" t="s">
        <v>1042</v>
      </c>
      <c r="F226" s="4">
        <v>343598.58</v>
      </c>
    </row>
    <row r="227" ht="12.75" customHeight="1">
      <c r="A227" s="4" t="s">
        <v>372</v>
      </c>
      <c r="B227" s="4" t="s">
        <v>355</v>
      </c>
      <c r="C227" s="4">
        <v>2001.0</v>
      </c>
      <c r="D227" s="4" t="s">
        <v>1030</v>
      </c>
      <c r="E227" s="4" t="s">
        <v>1043</v>
      </c>
      <c r="F227" s="4">
        <v>91278.6</v>
      </c>
    </row>
    <row r="228" ht="12.75" customHeight="1">
      <c r="A228" s="4" t="s">
        <v>372</v>
      </c>
      <c r="B228" s="4" t="s">
        <v>355</v>
      </c>
      <c r="C228" s="4">
        <v>2001.0</v>
      </c>
      <c r="D228" s="4" t="s">
        <v>1030</v>
      </c>
      <c r="E228" s="4" t="s">
        <v>1044</v>
      </c>
      <c r="F228" s="4">
        <v>233758.54</v>
      </c>
    </row>
    <row r="229" ht="12.75" customHeight="1">
      <c r="A229" s="4" t="s">
        <v>372</v>
      </c>
      <c r="B229" s="4" t="s">
        <v>355</v>
      </c>
      <c r="C229" s="4">
        <v>2001.0</v>
      </c>
      <c r="D229" s="4" t="s">
        <v>1030</v>
      </c>
      <c r="E229" s="4" t="s">
        <v>1045</v>
      </c>
      <c r="F229" s="4">
        <v>229159.08</v>
      </c>
    </row>
    <row r="230" ht="12.75" customHeight="1">
      <c r="A230" s="4" t="s">
        <v>372</v>
      </c>
      <c r="B230" s="4" t="s">
        <v>355</v>
      </c>
      <c r="C230" s="4">
        <v>2001.0</v>
      </c>
      <c r="D230" s="4" t="s">
        <v>1030</v>
      </c>
      <c r="E230" s="4" t="s">
        <v>998</v>
      </c>
      <c r="F230" s="4">
        <v>413828.35</v>
      </c>
    </row>
    <row r="231" ht="12.75" customHeight="1">
      <c r="A231" s="4" t="s">
        <v>372</v>
      </c>
      <c r="B231" s="4" t="s">
        <v>355</v>
      </c>
      <c r="C231" s="4">
        <v>2001.0</v>
      </c>
      <c r="D231" s="4" t="s">
        <v>1030</v>
      </c>
      <c r="E231" s="4" t="s">
        <v>1046</v>
      </c>
      <c r="F231" s="4">
        <v>104352.61</v>
      </c>
    </row>
    <row r="232" ht="12.75" customHeight="1">
      <c r="A232" s="4" t="s">
        <v>372</v>
      </c>
      <c r="B232" s="4" t="s">
        <v>355</v>
      </c>
      <c r="C232" s="4">
        <v>2001.0</v>
      </c>
      <c r="D232" s="4" t="s">
        <v>1030</v>
      </c>
      <c r="E232" s="4" t="s">
        <v>1047</v>
      </c>
      <c r="F232" s="4">
        <v>140893.86</v>
      </c>
    </row>
    <row r="233" ht="12.75" hidden="1" customHeight="1">
      <c r="A233" s="4" t="s">
        <v>372</v>
      </c>
      <c r="B233" s="4" t="s">
        <v>355</v>
      </c>
      <c r="C233" s="4">
        <v>2002.0</v>
      </c>
      <c r="D233" s="4" t="s">
        <v>1030</v>
      </c>
      <c r="E233" s="4" t="s">
        <v>1031</v>
      </c>
      <c r="F233" s="4">
        <v>4101054.64</v>
      </c>
    </row>
    <row r="234" ht="12.75" customHeight="1">
      <c r="A234" s="4" t="s">
        <v>372</v>
      </c>
      <c r="B234" s="4" t="s">
        <v>355</v>
      </c>
      <c r="C234" s="4">
        <v>2002.0</v>
      </c>
      <c r="D234" s="4" t="s">
        <v>1030</v>
      </c>
      <c r="E234" s="4" t="s">
        <v>1032</v>
      </c>
      <c r="F234" s="4">
        <v>1896704.04</v>
      </c>
    </row>
    <row r="235" ht="12.75" customHeight="1">
      <c r="A235" s="4" t="s">
        <v>372</v>
      </c>
      <c r="B235" s="4" t="s">
        <v>355</v>
      </c>
      <c r="C235" s="4">
        <v>2002.0</v>
      </c>
      <c r="D235" s="4" t="s">
        <v>1030</v>
      </c>
      <c r="E235" s="4" t="s">
        <v>1033</v>
      </c>
      <c r="F235" s="4">
        <v>706547.79</v>
      </c>
    </row>
    <row r="236" ht="12.75" customHeight="1">
      <c r="A236" s="4" t="s">
        <v>372</v>
      </c>
      <c r="B236" s="4" t="s">
        <v>355</v>
      </c>
      <c r="C236" s="4">
        <v>2002.0</v>
      </c>
      <c r="D236" s="4" t="s">
        <v>1030</v>
      </c>
      <c r="E236" s="4" t="s">
        <v>1034</v>
      </c>
      <c r="F236" s="4">
        <v>1028673.52</v>
      </c>
    </row>
    <row r="237" ht="12.75" customHeight="1">
      <c r="A237" s="4" t="s">
        <v>372</v>
      </c>
      <c r="B237" s="4" t="s">
        <v>355</v>
      </c>
      <c r="C237" s="4">
        <v>2002.0</v>
      </c>
      <c r="D237" s="4" t="s">
        <v>1030</v>
      </c>
      <c r="E237" s="4" t="s">
        <v>1035</v>
      </c>
      <c r="F237" s="4">
        <v>348991.18</v>
      </c>
    </row>
    <row r="238" ht="12.75" customHeight="1">
      <c r="A238" s="4" t="s">
        <v>372</v>
      </c>
      <c r="B238" s="4" t="s">
        <v>355</v>
      </c>
      <c r="C238" s="4">
        <v>2002.0</v>
      </c>
      <c r="D238" s="4" t="s">
        <v>1030</v>
      </c>
      <c r="E238" s="4" t="s">
        <v>1036</v>
      </c>
      <c r="F238" s="4">
        <v>3204.81</v>
      </c>
    </row>
    <row r="239" ht="12.75" customHeight="1">
      <c r="A239" s="4" t="s">
        <v>372</v>
      </c>
      <c r="B239" s="4" t="s">
        <v>355</v>
      </c>
      <c r="C239" s="4">
        <v>2002.0</v>
      </c>
      <c r="D239" s="4" t="s">
        <v>1030</v>
      </c>
      <c r="E239" s="4" t="s">
        <v>993</v>
      </c>
      <c r="F239" s="4">
        <v>662802.0</v>
      </c>
    </row>
    <row r="240" ht="12.75" customHeight="1">
      <c r="A240" s="4" t="s">
        <v>372</v>
      </c>
      <c r="B240" s="4" t="s">
        <v>355</v>
      </c>
      <c r="C240" s="4">
        <v>2002.0</v>
      </c>
      <c r="D240" s="4" t="s">
        <v>1030</v>
      </c>
      <c r="E240" s="4" t="s">
        <v>1037</v>
      </c>
      <c r="F240" s="4">
        <v>38659.4</v>
      </c>
    </row>
    <row r="241" ht="12.75" customHeight="1">
      <c r="A241" s="4" t="s">
        <v>372</v>
      </c>
      <c r="B241" s="4" t="s">
        <v>355</v>
      </c>
      <c r="C241" s="4">
        <v>2002.0</v>
      </c>
      <c r="D241" s="4" t="s">
        <v>1030</v>
      </c>
      <c r="E241" s="4" t="s">
        <v>1038</v>
      </c>
      <c r="F241" s="4">
        <v>2005.01</v>
      </c>
    </row>
    <row r="242" ht="12.75" customHeight="1">
      <c r="A242" s="4" t="s">
        <v>372</v>
      </c>
      <c r="B242" s="4" t="s">
        <v>355</v>
      </c>
      <c r="C242" s="4">
        <v>2002.0</v>
      </c>
      <c r="D242" s="4" t="s">
        <v>1030</v>
      </c>
      <c r="E242" s="4" t="s">
        <v>994</v>
      </c>
      <c r="F242" s="4">
        <v>54173.7</v>
      </c>
    </row>
    <row r="243" ht="12.75" customHeight="1">
      <c r="A243" s="4" t="s">
        <v>372</v>
      </c>
      <c r="B243" s="4" t="s">
        <v>355</v>
      </c>
      <c r="C243" s="4">
        <v>2002.0</v>
      </c>
      <c r="D243" s="4" t="s">
        <v>1030</v>
      </c>
      <c r="E243" s="4" t="s">
        <v>1039</v>
      </c>
      <c r="F243" s="4">
        <v>10433.07</v>
      </c>
    </row>
    <row r="244" ht="12.75" customHeight="1">
      <c r="A244" s="4" t="s">
        <v>372</v>
      </c>
      <c r="B244" s="4" t="s">
        <v>355</v>
      </c>
      <c r="C244" s="4">
        <v>2002.0</v>
      </c>
      <c r="D244" s="4" t="s">
        <v>1030</v>
      </c>
      <c r="E244" s="4" t="s">
        <v>1040</v>
      </c>
      <c r="F244" s="4">
        <v>1494898.42</v>
      </c>
    </row>
    <row r="245" ht="12.75" customHeight="1">
      <c r="A245" s="4" t="s">
        <v>372</v>
      </c>
      <c r="B245" s="4" t="s">
        <v>355</v>
      </c>
      <c r="C245" s="4">
        <v>2002.0</v>
      </c>
      <c r="D245" s="4" t="s">
        <v>1030</v>
      </c>
      <c r="E245" s="4" t="s">
        <v>996</v>
      </c>
      <c r="F245" s="4">
        <v>155005.18</v>
      </c>
    </row>
    <row r="246" ht="12.75" customHeight="1">
      <c r="A246" s="4" t="s">
        <v>372</v>
      </c>
      <c r="B246" s="4" t="s">
        <v>355</v>
      </c>
      <c r="C246" s="4">
        <v>2002.0</v>
      </c>
      <c r="D246" s="4" t="s">
        <v>1030</v>
      </c>
      <c r="E246" s="4" t="s">
        <v>1041</v>
      </c>
      <c r="F246" s="4">
        <v>12325.71</v>
      </c>
    </row>
    <row r="247" ht="12.75" customHeight="1">
      <c r="A247" s="4" t="s">
        <v>372</v>
      </c>
      <c r="B247" s="4" t="s">
        <v>355</v>
      </c>
      <c r="C247" s="4">
        <v>2002.0</v>
      </c>
      <c r="D247" s="4" t="s">
        <v>1030</v>
      </c>
      <c r="E247" s="4" t="s">
        <v>1042</v>
      </c>
      <c r="F247" s="4">
        <v>341204.8</v>
      </c>
    </row>
    <row r="248" ht="12.75" customHeight="1">
      <c r="A248" s="4" t="s">
        <v>372</v>
      </c>
      <c r="B248" s="4" t="s">
        <v>355</v>
      </c>
      <c r="C248" s="4">
        <v>2002.0</v>
      </c>
      <c r="D248" s="4" t="s">
        <v>1030</v>
      </c>
      <c r="E248" s="4" t="s">
        <v>1043</v>
      </c>
      <c r="F248" s="4">
        <v>125436.37</v>
      </c>
    </row>
    <row r="249" ht="12.75" customHeight="1">
      <c r="A249" s="4" t="s">
        <v>372</v>
      </c>
      <c r="B249" s="4" t="s">
        <v>355</v>
      </c>
      <c r="C249" s="4">
        <v>2002.0</v>
      </c>
      <c r="D249" s="4" t="s">
        <v>1030</v>
      </c>
      <c r="E249" s="4" t="s">
        <v>1044</v>
      </c>
      <c r="F249" s="4">
        <v>296452.45</v>
      </c>
    </row>
    <row r="250" ht="12.75" customHeight="1">
      <c r="A250" s="4" t="s">
        <v>372</v>
      </c>
      <c r="B250" s="4" t="s">
        <v>355</v>
      </c>
      <c r="C250" s="4">
        <v>2002.0</v>
      </c>
      <c r="D250" s="4" t="s">
        <v>1030</v>
      </c>
      <c r="E250" s="4" t="s">
        <v>1045</v>
      </c>
      <c r="F250" s="4">
        <v>130435.86</v>
      </c>
    </row>
    <row r="251" ht="12.75" customHeight="1">
      <c r="A251" s="4" t="s">
        <v>372</v>
      </c>
      <c r="B251" s="4" t="s">
        <v>355</v>
      </c>
      <c r="C251" s="4">
        <v>2002.0</v>
      </c>
      <c r="D251" s="4" t="s">
        <v>1030</v>
      </c>
      <c r="E251" s="4" t="s">
        <v>998</v>
      </c>
      <c r="F251" s="4">
        <v>367120.64</v>
      </c>
    </row>
    <row r="252" ht="12.75" customHeight="1">
      <c r="A252" s="4" t="s">
        <v>372</v>
      </c>
      <c r="B252" s="4" t="s">
        <v>355</v>
      </c>
      <c r="C252" s="4">
        <v>2002.0</v>
      </c>
      <c r="D252" s="4" t="s">
        <v>1030</v>
      </c>
      <c r="E252" s="4" t="s">
        <v>1046</v>
      </c>
      <c r="F252" s="4">
        <v>141344.99</v>
      </c>
    </row>
    <row r="253" ht="12.75" customHeight="1">
      <c r="A253" s="4" t="s">
        <v>372</v>
      </c>
      <c r="B253" s="4" t="s">
        <v>355</v>
      </c>
      <c r="C253" s="4">
        <v>2002.0</v>
      </c>
      <c r="D253" s="4" t="s">
        <v>1030</v>
      </c>
      <c r="E253" s="4" t="s">
        <v>1047</v>
      </c>
      <c r="F253" s="4">
        <v>145538.46</v>
      </c>
    </row>
    <row r="254" ht="12.75" hidden="1" customHeight="1">
      <c r="A254" s="4" t="s">
        <v>372</v>
      </c>
      <c r="B254" s="4" t="s">
        <v>355</v>
      </c>
      <c r="C254" s="4">
        <v>2003.0</v>
      </c>
      <c r="D254" s="4" t="s">
        <v>1030</v>
      </c>
      <c r="E254" s="4" t="s">
        <v>1031</v>
      </c>
      <c r="F254" s="4">
        <v>4979693.12</v>
      </c>
    </row>
    <row r="255" ht="12.75" customHeight="1">
      <c r="A255" s="4" t="s">
        <v>372</v>
      </c>
      <c r="B255" s="4" t="s">
        <v>355</v>
      </c>
      <c r="C255" s="4">
        <v>2003.0</v>
      </c>
      <c r="D255" s="4" t="s">
        <v>1030</v>
      </c>
      <c r="E255" s="4" t="s">
        <v>1032</v>
      </c>
      <c r="F255" s="4">
        <v>2120499.18</v>
      </c>
    </row>
    <row r="256" ht="12.75" customHeight="1">
      <c r="A256" s="4" t="s">
        <v>372</v>
      </c>
      <c r="B256" s="4" t="s">
        <v>355</v>
      </c>
      <c r="C256" s="4">
        <v>2003.0</v>
      </c>
      <c r="D256" s="4" t="s">
        <v>1030</v>
      </c>
      <c r="E256" s="4" t="s">
        <v>1033</v>
      </c>
      <c r="F256" s="4">
        <v>1004396.15</v>
      </c>
    </row>
    <row r="257" ht="12.75" customHeight="1">
      <c r="A257" s="4" t="s">
        <v>372</v>
      </c>
      <c r="B257" s="4" t="s">
        <v>355</v>
      </c>
      <c r="C257" s="4">
        <v>2003.0</v>
      </c>
      <c r="D257" s="4" t="s">
        <v>1030</v>
      </c>
      <c r="E257" s="4" t="s">
        <v>1034</v>
      </c>
      <c r="F257" s="4">
        <v>1181866.97</v>
      </c>
    </row>
    <row r="258" ht="12.75" customHeight="1">
      <c r="A258" s="4" t="s">
        <v>372</v>
      </c>
      <c r="B258" s="4" t="s">
        <v>355</v>
      </c>
      <c r="C258" s="4">
        <v>2003.0</v>
      </c>
      <c r="D258" s="4" t="s">
        <v>1030</v>
      </c>
      <c r="E258" s="4" t="s">
        <v>1035</v>
      </c>
      <c r="F258" s="4">
        <v>468637.22</v>
      </c>
    </row>
    <row r="259" ht="12.75" customHeight="1">
      <c r="A259" s="4" t="s">
        <v>372</v>
      </c>
      <c r="B259" s="4" t="s">
        <v>355</v>
      </c>
      <c r="C259" s="4">
        <v>2003.0</v>
      </c>
      <c r="D259" s="4" t="s">
        <v>1030</v>
      </c>
      <c r="E259" s="4" t="s">
        <v>1036</v>
      </c>
      <c r="F259" s="4">
        <v>5126.59</v>
      </c>
    </row>
    <row r="260" ht="12.75" customHeight="1">
      <c r="A260" s="4" t="s">
        <v>372</v>
      </c>
      <c r="B260" s="4" t="s">
        <v>355</v>
      </c>
      <c r="C260" s="4">
        <v>2003.0</v>
      </c>
      <c r="D260" s="4" t="s">
        <v>1030</v>
      </c>
      <c r="E260" s="4" t="s">
        <v>993</v>
      </c>
      <c r="F260" s="4">
        <v>922187.08</v>
      </c>
    </row>
    <row r="261" ht="12.75" customHeight="1">
      <c r="A261" s="4" t="s">
        <v>372</v>
      </c>
      <c r="B261" s="4" t="s">
        <v>355</v>
      </c>
      <c r="C261" s="4">
        <v>2003.0</v>
      </c>
      <c r="D261" s="4" t="s">
        <v>1030</v>
      </c>
      <c r="E261" s="4" t="s">
        <v>1037</v>
      </c>
      <c r="F261" s="4">
        <v>26556.4</v>
      </c>
    </row>
    <row r="262" ht="12.75" customHeight="1">
      <c r="A262" s="4" t="s">
        <v>372</v>
      </c>
      <c r="B262" s="4" t="s">
        <v>355</v>
      </c>
      <c r="C262" s="4">
        <v>2003.0</v>
      </c>
      <c r="D262" s="4" t="s">
        <v>1030</v>
      </c>
      <c r="E262" s="4" t="s">
        <v>1038</v>
      </c>
      <c r="F262" s="4">
        <v>2745.85</v>
      </c>
    </row>
    <row r="263" ht="12.75" customHeight="1">
      <c r="A263" s="4" t="s">
        <v>372</v>
      </c>
      <c r="B263" s="4" t="s">
        <v>355</v>
      </c>
      <c r="C263" s="4">
        <v>2003.0</v>
      </c>
      <c r="D263" s="4" t="s">
        <v>1030</v>
      </c>
      <c r="E263" s="4" t="s">
        <v>994</v>
      </c>
      <c r="F263" s="4">
        <v>134289.38</v>
      </c>
    </row>
    <row r="264" ht="12.75" customHeight="1">
      <c r="A264" s="4" t="s">
        <v>372</v>
      </c>
      <c r="B264" s="4" t="s">
        <v>355</v>
      </c>
      <c r="C264" s="4">
        <v>2003.0</v>
      </c>
      <c r="D264" s="4" t="s">
        <v>1030</v>
      </c>
      <c r="E264" s="4" t="s">
        <v>1039</v>
      </c>
      <c r="F264" s="4">
        <v>7746.53</v>
      </c>
    </row>
    <row r="265" ht="12.75" customHeight="1">
      <c r="A265" s="4" t="s">
        <v>372</v>
      </c>
      <c r="B265" s="4" t="s">
        <v>355</v>
      </c>
      <c r="C265" s="4">
        <v>2003.0</v>
      </c>
      <c r="D265" s="4" t="s">
        <v>1030</v>
      </c>
      <c r="E265" s="4" t="s">
        <v>1040</v>
      </c>
      <c r="F265" s="4">
        <v>1640989.04</v>
      </c>
    </row>
    <row r="266" ht="12.75" customHeight="1">
      <c r="A266" s="4" t="s">
        <v>372</v>
      </c>
      <c r="B266" s="4" t="s">
        <v>355</v>
      </c>
      <c r="C266" s="4">
        <v>2003.0</v>
      </c>
      <c r="D266" s="4" t="s">
        <v>1030</v>
      </c>
      <c r="E266" s="4" t="s">
        <v>996</v>
      </c>
      <c r="F266" s="4">
        <v>185739.42</v>
      </c>
    </row>
    <row r="267" ht="12.75" customHeight="1">
      <c r="A267" s="4" t="s">
        <v>372</v>
      </c>
      <c r="B267" s="4" t="s">
        <v>355</v>
      </c>
      <c r="C267" s="4">
        <v>2003.0</v>
      </c>
      <c r="D267" s="4" t="s">
        <v>1030</v>
      </c>
      <c r="E267" s="4" t="s">
        <v>1041</v>
      </c>
      <c r="F267" s="4">
        <v>11175.13</v>
      </c>
    </row>
    <row r="268" ht="12.75" customHeight="1">
      <c r="A268" s="4" t="s">
        <v>372</v>
      </c>
      <c r="B268" s="4" t="s">
        <v>355</v>
      </c>
      <c r="C268" s="4">
        <v>2003.0</v>
      </c>
      <c r="D268" s="4" t="s">
        <v>1030</v>
      </c>
      <c r="E268" s="4" t="s">
        <v>1042</v>
      </c>
      <c r="F268" s="4">
        <v>361351.41</v>
      </c>
    </row>
    <row r="269" ht="12.75" customHeight="1">
      <c r="A269" s="4" t="s">
        <v>372</v>
      </c>
      <c r="B269" s="4" t="s">
        <v>355</v>
      </c>
      <c r="C269" s="4">
        <v>2003.0</v>
      </c>
      <c r="D269" s="4" t="s">
        <v>1030</v>
      </c>
      <c r="E269" s="4" t="s">
        <v>1043</v>
      </c>
      <c r="F269" s="4">
        <v>151340.53</v>
      </c>
    </row>
    <row r="270" ht="12.75" customHeight="1">
      <c r="A270" s="4" t="s">
        <v>372</v>
      </c>
      <c r="B270" s="4" t="s">
        <v>355</v>
      </c>
      <c r="C270" s="4">
        <v>2003.0</v>
      </c>
      <c r="D270" s="4" t="s">
        <v>1030</v>
      </c>
      <c r="E270" s="4" t="s">
        <v>1044</v>
      </c>
      <c r="F270" s="4">
        <v>433602.34</v>
      </c>
    </row>
    <row r="271" ht="12.75" customHeight="1">
      <c r="A271" s="4" t="s">
        <v>372</v>
      </c>
      <c r="B271" s="4" t="s">
        <v>355</v>
      </c>
      <c r="C271" s="4">
        <v>2003.0</v>
      </c>
      <c r="D271" s="4" t="s">
        <v>1030</v>
      </c>
      <c r="E271" s="4" t="s">
        <v>1045</v>
      </c>
      <c r="F271" s="4">
        <v>202220.82</v>
      </c>
    </row>
    <row r="272" ht="12.75" customHeight="1">
      <c r="A272" s="4" t="s">
        <v>372</v>
      </c>
      <c r="B272" s="4" t="s">
        <v>355</v>
      </c>
      <c r="C272" s="4">
        <v>2003.0</v>
      </c>
      <c r="D272" s="4" t="s">
        <v>1030</v>
      </c>
      <c r="E272" s="4" t="s">
        <v>998</v>
      </c>
      <c r="F272" s="4">
        <v>389586.34</v>
      </c>
    </row>
    <row r="273" ht="12.75" customHeight="1">
      <c r="A273" s="4" t="s">
        <v>372</v>
      </c>
      <c r="B273" s="4" t="s">
        <v>355</v>
      </c>
      <c r="C273" s="4">
        <v>2003.0</v>
      </c>
      <c r="D273" s="4" t="s">
        <v>1030</v>
      </c>
      <c r="E273" s="4" t="s">
        <v>1046</v>
      </c>
      <c r="F273" s="4">
        <v>130335.41</v>
      </c>
    </row>
    <row r="274" ht="12.75" customHeight="1">
      <c r="A274" s="4" t="s">
        <v>372</v>
      </c>
      <c r="B274" s="4" t="s">
        <v>355</v>
      </c>
      <c r="C274" s="4">
        <v>2003.0</v>
      </c>
      <c r="D274" s="4" t="s">
        <v>1030</v>
      </c>
      <c r="E274" s="4" t="s">
        <v>1047</v>
      </c>
      <c r="F274" s="4">
        <v>170487.72</v>
      </c>
    </row>
    <row r="275" ht="12.75" hidden="1" customHeight="1">
      <c r="A275" s="4" t="s">
        <v>372</v>
      </c>
      <c r="B275" s="4" t="s">
        <v>355</v>
      </c>
      <c r="C275" s="4">
        <v>2004.0</v>
      </c>
      <c r="D275" s="4" t="s">
        <v>1030</v>
      </c>
      <c r="E275" s="4" t="s">
        <v>1031</v>
      </c>
      <c r="F275" s="4">
        <v>6109357.03</v>
      </c>
    </row>
    <row r="276" ht="12.75" customHeight="1">
      <c r="A276" s="4" t="s">
        <v>372</v>
      </c>
      <c r="B276" s="4" t="s">
        <v>355</v>
      </c>
      <c r="C276" s="4">
        <v>2004.0</v>
      </c>
      <c r="D276" s="4" t="s">
        <v>1030</v>
      </c>
      <c r="E276" s="4" t="s">
        <v>1032</v>
      </c>
      <c r="F276" s="4">
        <v>2391491.7</v>
      </c>
    </row>
    <row r="277" ht="12.75" customHeight="1">
      <c r="A277" s="4" t="s">
        <v>372</v>
      </c>
      <c r="B277" s="4" t="s">
        <v>355</v>
      </c>
      <c r="C277" s="4">
        <v>2004.0</v>
      </c>
      <c r="D277" s="4" t="s">
        <v>1030</v>
      </c>
      <c r="E277" s="4" t="s">
        <v>1033</v>
      </c>
      <c r="F277" s="4">
        <v>877557.16</v>
      </c>
    </row>
    <row r="278" ht="12.75" customHeight="1">
      <c r="A278" s="4" t="s">
        <v>372</v>
      </c>
      <c r="B278" s="4" t="s">
        <v>355</v>
      </c>
      <c r="C278" s="4">
        <v>2004.0</v>
      </c>
      <c r="D278" s="4" t="s">
        <v>1030</v>
      </c>
      <c r="E278" s="4" t="s">
        <v>1034</v>
      </c>
      <c r="F278" s="4">
        <v>1616931.46</v>
      </c>
    </row>
    <row r="279" ht="12.75" customHeight="1">
      <c r="A279" s="4" t="s">
        <v>372</v>
      </c>
      <c r="B279" s="4" t="s">
        <v>355</v>
      </c>
      <c r="C279" s="4">
        <v>2004.0</v>
      </c>
      <c r="D279" s="4" t="s">
        <v>1030</v>
      </c>
      <c r="E279" s="4" t="s">
        <v>1035</v>
      </c>
      <c r="F279" s="4">
        <v>575599.67</v>
      </c>
    </row>
    <row r="280" ht="12.75" customHeight="1">
      <c r="A280" s="4" t="s">
        <v>372</v>
      </c>
      <c r="B280" s="4" t="s">
        <v>355</v>
      </c>
      <c r="C280" s="4">
        <v>2004.0</v>
      </c>
      <c r="D280" s="4" t="s">
        <v>1030</v>
      </c>
      <c r="E280" s="4" t="s">
        <v>1036</v>
      </c>
      <c r="F280" s="4">
        <v>3100.94</v>
      </c>
    </row>
    <row r="281" ht="12.75" customHeight="1">
      <c r="A281" s="4" t="s">
        <v>372</v>
      </c>
      <c r="B281" s="4" t="s">
        <v>355</v>
      </c>
      <c r="C281" s="4">
        <v>2004.0</v>
      </c>
      <c r="D281" s="4" t="s">
        <v>1030</v>
      </c>
      <c r="E281" s="4" t="s">
        <v>993</v>
      </c>
      <c r="F281" s="4">
        <v>874790.86</v>
      </c>
    </row>
    <row r="282" ht="12.75" customHeight="1">
      <c r="A282" s="4" t="s">
        <v>372</v>
      </c>
      <c r="B282" s="4" t="s">
        <v>355</v>
      </c>
      <c r="C282" s="4">
        <v>2004.0</v>
      </c>
      <c r="D282" s="4" t="s">
        <v>1030</v>
      </c>
      <c r="E282" s="4" t="s">
        <v>1037</v>
      </c>
      <c r="F282" s="4">
        <v>30586.36</v>
      </c>
    </row>
    <row r="283" ht="12.75" customHeight="1">
      <c r="A283" s="4" t="s">
        <v>372</v>
      </c>
      <c r="B283" s="4" t="s">
        <v>355</v>
      </c>
      <c r="C283" s="4">
        <v>2004.0</v>
      </c>
      <c r="D283" s="4" t="s">
        <v>1030</v>
      </c>
      <c r="E283" s="4" t="s">
        <v>1038</v>
      </c>
      <c r="F283" s="4">
        <v>3989.02</v>
      </c>
    </row>
    <row r="284" ht="12.75" customHeight="1">
      <c r="A284" s="4" t="s">
        <v>372</v>
      </c>
      <c r="B284" s="4" t="s">
        <v>355</v>
      </c>
      <c r="C284" s="4">
        <v>2004.0</v>
      </c>
      <c r="D284" s="4" t="s">
        <v>1030</v>
      </c>
      <c r="E284" s="4" t="s">
        <v>994</v>
      </c>
      <c r="F284" s="4">
        <v>313695.61</v>
      </c>
    </row>
    <row r="285" ht="12.75" customHeight="1">
      <c r="A285" s="4" t="s">
        <v>372</v>
      </c>
      <c r="B285" s="4" t="s">
        <v>355</v>
      </c>
      <c r="C285" s="4">
        <v>2004.0</v>
      </c>
      <c r="D285" s="4" t="s">
        <v>1030</v>
      </c>
      <c r="E285" s="4" t="s">
        <v>1039</v>
      </c>
      <c r="F285" s="4">
        <v>6508.64</v>
      </c>
    </row>
    <row r="286" ht="12.75" customHeight="1">
      <c r="A286" s="4" t="s">
        <v>372</v>
      </c>
      <c r="B286" s="4" t="s">
        <v>355</v>
      </c>
      <c r="C286" s="4">
        <v>2004.0</v>
      </c>
      <c r="D286" s="4" t="s">
        <v>1030</v>
      </c>
      <c r="E286" s="4" t="s">
        <v>1040</v>
      </c>
      <c r="F286" s="4">
        <v>2031518.94</v>
      </c>
    </row>
    <row r="287" ht="12.75" customHeight="1">
      <c r="A287" s="4" t="s">
        <v>372</v>
      </c>
      <c r="B287" s="4" t="s">
        <v>355</v>
      </c>
      <c r="C287" s="4">
        <v>2004.0</v>
      </c>
      <c r="D287" s="4" t="s">
        <v>1030</v>
      </c>
      <c r="E287" s="4" t="s">
        <v>996</v>
      </c>
      <c r="F287" s="4">
        <v>312953.22</v>
      </c>
    </row>
    <row r="288" ht="12.75" customHeight="1">
      <c r="A288" s="4" t="s">
        <v>372</v>
      </c>
      <c r="B288" s="4" t="s">
        <v>355</v>
      </c>
      <c r="C288" s="4">
        <v>2004.0</v>
      </c>
      <c r="D288" s="4" t="s">
        <v>1030</v>
      </c>
      <c r="E288" s="4" t="s">
        <v>1041</v>
      </c>
      <c r="F288" s="4">
        <v>11747.78</v>
      </c>
    </row>
    <row r="289" ht="12.75" customHeight="1">
      <c r="A289" s="4" t="s">
        <v>372</v>
      </c>
      <c r="B289" s="4" t="s">
        <v>355</v>
      </c>
      <c r="C289" s="4">
        <v>2004.0</v>
      </c>
      <c r="D289" s="4" t="s">
        <v>1030</v>
      </c>
      <c r="E289" s="4" t="s">
        <v>1042</v>
      </c>
      <c r="F289" s="4">
        <v>488054.47</v>
      </c>
    </row>
    <row r="290" ht="12.75" customHeight="1">
      <c r="A290" s="4" t="s">
        <v>372</v>
      </c>
      <c r="B290" s="4" t="s">
        <v>355</v>
      </c>
      <c r="C290" s="4">
        <v>2004.0</v>
      </c>
      <c r="D290" s="4" t="s">
        <v>1030</v>
      </c>
      <c r="E290" s="4" t="s">
        <v>1043</v>
      </c>
      <c r="F290" s="4">
        <v>182202.52</v>
      </c>
    </row>
    <row r="291" ht="12.75" customHeight="1">
      <c r="A291" s="4" t="s">
        <v>372</v>
      </c>
      <c r="B291" s="4" t="s">
        <v>355</v>
      </c>
      <c r="C291" s="4">
        <v>2004.0</v>
      </c>
      <c r="D291" s="4" t="s">
        <v>1030</v>
      </c>
      <c r="E291" s="4" t="s">
        <v>1044</v>
      </c>
      <c r="F291" s="4">
        <v>609790.63</v>
      </c>
    </row>
    <row r="292" ht="12.75" customHeight="1">
      <c r="A292" s="4" t="s">
        <v>372</v>
      </c>
      <c r="B292" s="4" t="s">
        <v>355</v>
      </c>
      <c r="C292" s="4">
        <v>2004.0</v>
      </c>
      <c r="D292" s="4" t="s">
        <v>1030</v>
      </c>
      <c r="E292" s="4" t="s">
        <v>1045</v>
      </c>
      <c r="F292" s="4">
        <v>124496.51</v>
      </c>
    </row>
    <row r="293" ht="12.75" customHeight="1">
      <c r="A293" s="4" t="s">
        <v>372</v>
      </c>
      <c r="B293" s="4" t="s">
        <v>355</v>
      </c>
      <c r="C293" s="4">
        <v>2004.0</v>
      </c>
      <c r="D293" s="4" t="s">
        <v>1030</v>
      </c>
      <c r="E293" s="4" t="s">
        <v>998</v>
      </c>
      <c r="F293" s="4">
        <v>131255.76</v>
      </c>
    </row>
    <row r="294" ht="12.75" customHeight="1">
      <c r="A294" s="4" t="s">
        <v>372</v>
      </c>
      <c r="B294" s="4" t="s">
        <v>355</v>
      </c>
      <c r="C294" s="4">
        <v>2004.0</v>
      </c>
      <c r="D294" s="4" t="s">
        <v>1030</v>
      </c>
      <c r="E294" s="4" t="s">
        <v>1046</v>
      </c>
      <c r="F294" s="4">
        <v>155654.3</v>
      </c>
    </row>
    <row r="295" ht="12.75" customHeight="1">
      <c r="A295" s="4" t="s">
        <v>372</v>
      </c>
      <c r="B295" s="4" t="s">
        <v>355</v>
      </c>
      <c r="C295" s="4">
        <v>2004.0</v>
      </c>
      <c r="D295" s="4" t="s">
        <v>1030</v>
      </c>
      <c r="E295" s="4" t="s">
        <v>1047</v>
      </c>
      <c r="F295" s="4">
        <v>181717.76</v>
      </c>
    </row>
    <row r="296" ht="12.75" hidden="1" customHeight="1">
      <c r="A296" s="4" t="s">
        <v>372</v>
      </c>
      <c r="B296" s="4" t="s">
        <v>355</v>
      </c>
      <c r="C296" s="4">
        <v>2005.0</v>
      </c>
      <c r="D296" s="4" t="s">
        <v>1030</v>
      </c>
      <c r="E296" s="4" t="s">
        <v>1031</v>
      </c>
      <c r="F296" s="4">
        <v>7918597.18</v>
      </c>
    </row>
    <row r="297" ht="12.75" customHeight="1">
      <c r="A297" s="4" t="s">
        <v>372</v>
      </c>
      <c r="B297" s="4" t="s">
        <v>355</v>
      </c>
      <c r="C297" s="4">
        <v>2005.0</v>
      </c>
      <c r="D297" s="4" t="s">
        <v>1030</v>
      </c>
      <c r="E297" s="4" t="s">
        <v>1032</v>
      </c>
      <c r="F297" s="4">
        <v>2868750.7</v>
      </c>
    </row>
    <row r="298" ht="12.75" customHeight="1">
      <c r="A298" s="4" t="s">
        <v>372</v>
      </c>
      <c r="B298" s="4" t="s">
        <v>355</v>
      </c>
      <c r="C298" s="4">
        <v>2005.0</v>
      </c>
      <c r="D298" s="4" t="s">
        <v>1030</v>
      </c>
      <c r="E298" s="4" t="s">
        <v>1033</v>
      </c>
      <c r="F298" s="4">
        <v>967840.55</v>
      </c>
    </row>
    <row r="299" ht="12.75" customHeight="1">
      <c r="A299" s="4" t="s">
        <v>372</v>
      </c>
      <c r="B299" s="4" t="s">
        <v>355</v>
      </c>
      <c r="C299" s="4">
        <v>2005.0</v>
      </c>
      <c r="D299" s="4" t="s">
        <v>1030</v>
      </c>
      <c r="E299" s="4" t="s">
        <v>1034</v>
      </c>
      <c r="F299" s="4">
        <v>1999684.85</v>
      </c>
    </row>
    <row r="300" ht="12.75" customHeight="1">
      <c r="A300" s="4" t="s">
        <v>372</v>
      </c>
      <c r="B300" s="4" t="s">
        <v>355</v>
      </c>
      <c r="C300" s="4">
        <v>2005.0</v>
      </c>
      <c r="D300" s="4" t="s">
        <v>1030</v>
      </c>
      <c r="E300" s="4" t="s">
        <v>1035</v>
      </c>
      <c r="F300" s="4">
        <v>811019.3</v>
      </c>
    </row>
    <row r="301" ht="12.75" customHeight="1">
      <c r="A301" s="4" t="s">
        <v>372</v>
      </c>
      <c r="B301" s="4" t="s">
        <v>355</v>
      </c>
      <c r="C301" s="4">
        <v>2005.0</v>
      </c>
      <c r="D301" s="4" t="s">
        <v>1030</v>
      </c>
      <c r="E301" s="4" t="s">
        <v>1036</v>
      </c>
      <c r="F301" s="4">
        <v>5588.57</v>
      </c>
    </row>
    <row r="302" ht="12.75" customHeight="1">
      <c r="A302" s="4" t="s">
        <v>372</v>
      </c>
      <c r="B302" s="4" t="s">
        <v>355</v>
      </c>
      <c r="C302" s="4">
        <v>2005.0</v>
      </c>
      <c r="D302" s="4" t="s">
        <v>1030</v>
      </c>
      <c r="E302" s="4" t="s">
        <v>993</v>
      </c>
      <c r="F302" s="4">
        <v>883949.67</v>
      </c>
    </row>
    <row r="303" ht="12.75" customHeight="1">
      <c r="A303" s="4" t="s">
        <v>372</v>
      </c>
      <c r="B303" s="4" t="s">
        <v>355</v>
      </c>
      <c r="C303" s="4">
        <v>2005.0</v>
      </c>
      <c r="D303" s="4" t="s">
        <v>1030</v>
      </c>
      <c r="E303" s="4" t="s">
        <v>1037</v>
      </c>
      <c r="F303" s="4">
        <v>40324.46</v>
      </c>
    </row>
    <row r="304" ht="12.75" customHeight="1">
      <c r="A304" s="4" t="s">
        <v>372</v>
      </c>
      <c r="B304" s="4" t="s">
        <v>355</v>
      </c>
      <c r="C304" s="4">
        <v>2005.0</v>
      </c>
      <c r="D304" s="4" t="s">
        <v>1030</v>
      </c>
      <c r="E304" s="4" t="s">
        <v>1038</v>
      </c>
      <c r="F304" s="4">
        <v>7989.19</v>
      </c>
    </row>
    <row r="305" ht="12.75" customHeight="1">
      <c r="A305" s="4" t="s">
        <v>372</v>
      </c>
      <c r="B305" s="4" t="s">
        <v>355</v>
      </c>
      <c r="C305" s="4">
        <v>2005.0</v>
      </c>
      <c r="D305" s="4" t="s">
        <v>1030</v>
      </c>
      <c r="E305" s="4" t="s">
        <v>994</v>
      </c>
      <c r="F305" s="4">
        <v>356326.09</v>
      </c>
    </row>
    <row r="306" ht="12.75" customHeight="1">
      <c r="A306" s="4" t="s">
        <v>372</v>
      </c>
      <c r="B306" s="4" t="s">
        <v>355</v>
      </c>
      <c r="C306" s="4">
        <v>2005.0</v>
      </c>
      <c r="D306" s="4" t="s">
        <v>1030</v>
      </c>
      <c r="E306" s="4" t="s">
        <v>1039</v>
      </c>
      <c r="F306" s="4">
        <v>7049.32</v>
      </c>
    </row>
    <row r="307" ht="12.75" customHeight="1">
      <c r="A307" s="4" t="s">
        <v>372</v>
      </c>
      <c r="B307" s="4" t="s">
        <v>355</v>
      </c>
      <c r="C307" s="4">
        <v>2005.0</v>
      </c>
      <c r="D307" s="4" t="s">
        <v>1030</v>
      </c>
      <c r="E307" s="4" t="s">
        <v>1040</v>
      </c>
      <c r="F307" s="4">
        <v>2352060.59</v>
      </c>
    </row>
    <row r="308" ht="12.75" customHeight="1">
      <c r="A308" s="4" t="s">
        <v>372</v>
      </c>
      <c r="B308" s="4" t="s">
        <v>355</v>
      </c>
      <c r="C308" s="4">
        <v>2005.0</v>
      </c>
      <c r="D308" s="4" t="s">
        <v>1030</v>
      </c>
      <c r="E308" s="4" t="s">
        <v>996</v>
      </c>
      <c r="F308" s="4">
        <v>574268.24</v>
      </c>
    </row>
    <row r="309" ht="12.75" customHeight="1">
      <c r="A309" s="4" t="s">
        <v>372</v>
      </c>
      <c r="B309" s="4" t="s">
        <v>355</v>
      </c>
      <c r="C309" s="4">
        <v>2005.0</v>
      </c>
      <c r="D309" s="4" t="s">
        <v>1030</v>
      </c>
      <c r="E309" s="4" t="s">
        <v>1041</v>
      </c>
      <c r="F309" s="4">
        <v>13753.06</v>
      </c>
    </row>
    <row r="310" ht="12.75" customHeight="1">
      <c r="A310" s="4" t="s">
        <v>372</v>
      </c>
      <c r="B310" s="4" t="s">
        <v>355</v>
      </c>
      <c r="C310" s="4">
        <v>2005.0</v>
      </c>
      <c r="D310" s="4" t="s">
        <v>1030</v>
      </c>
      <c r="E310" s="4" t="s">
        <v>1042</v>
      </c>
      <c r="F310" s="4">
        <v>641609.18</v>
      </c>
    </row>
    <row r="311" ht="12.75" customHeight="1">
      <c r="A311" s="4" t="s">
        <v>372</v>
      </c>
      <c r="B311" s="4" t="s">
        <v>355</v>
      </c>
      <c r="C311" s="4">
        <v>2005.0</v>
      </c>
      <c r="D311" s="4" t="s">
        <v>1030</v>
      </c>
      <c r="E311" s="4" t="s">
        <v>1043</v>
      </c>
      <c r="F311" s="4">
        <v>274167.28</v>
      </c>
    </row>
    <row r="312" ht="12.75" customHeight="1">
      <c r="A312" s="4" t="s">
        <v>372</v>
      </c>
      <c r="B312" s="4" t="s">
        <v>355</v>
      </c>
      <c r="C312" s="4">
        <v>2005.0</v>
      </c>
      <c r="D312" s="4" t="s">
        <v>1030</v>
      </c>
      <c r="E312" s="4" t="s">
        <v>1044</v>
      </c>
      <c r="F312" s="4">
        <v>781633.21</v>
      </c>
    </row>
    <row r="313" ht="12.75" customHeight="1">
      <c r="A313" s="4" t="s">
        <v>372</v>
      </c>
      <c r="B313" s="4" t="s">
        <v>355</v>
      </c>
      <c r="C313" s="4">
        <v>2005.0</v>
      </c>
      <c r="D313" s="4" t="s">
        <v>1030</v>
      </c>
      <c r="E313" s="4" t="s">
        <v>1045</v>
      </c>
      <c r="F313" s="4">
        <v>114717.18</v>
      </c>
    </row>
    <row r="314" ht="12.75" customHeight="1">
      <c r="A314" s="4" t="s">
        <v>372</v>
      </c>
      <c r="B314" s="4" t="s">
        <v>355</v>
      </c>
      <c r="C314" s="4">
        <v>2005.0</v>
      </c>
      <c r="D314" s="4" t="s">
        <v>1030</v>
      </c>
      <c r="E314" s="4" t="s">
        <v>998</v>
      </c>
      <c r="F314" s="4">
        <v>164507.17</v>
      </c>
    </row>
    <row r="315" ht="12.75" customHeight="1">
      <c r="A315" s="4" t="s">
        <v>372</v>
      </c>
      <c r="B315" s="4" t="s">
        <v>355</v>
      </c>
      <c r="C315" s="4">
        <v>2005.0</v>
      </c>
      <c r="D315" s="4" t="s">
        <v>1030</v>
      </c>
      <c r="E315" s="4" t="s">
        <v>1046</v>
      </c>
      <c r="F315" s="4">
        <v>201729.93</v>
      </c>
    </row>
    <row r="316" ht="12.75" customHeight="1">
      <c r="A316" s="4" t="s">
        <v>372</v>
      </c>
      <c r="B316" s="4" t="s">
        <v>355</v>
      </c>
      <c r="C316" s="4">
        <v>2005.0</v>
      </c>
      <c r="D316" s="4" t="s">
        <v>1030</v>
      </c>
      <c r="E316" s="4" t="s">
        <v>1047</v>
      </c>
      <c r="F316" s="4">
        <v>228721.82</v>
      </c>
    </row>
    <row r="317" ht="12.75" hidden="1" customHeight="1">
      <c r="A317" s="4" t="s">
        <v>372</v>
      </c>
      <c r="B317" s="4" t="s">
        <v>355</v>
      </c>
      <c r="C317" s="4">
        <v>2006.0</v>
      </c>
      <c r="D317" s="4" t="s">
        <v>1030</v>
      </c>
      <c r="E317" s="4" t="s">
        <v>1031</v>
      </c>
      <c r="F317" s="4">
        <v>1.009110361E7</v>
      </c>
    </row>
    <row r="318" ht="12.75" customHeight="1">
      <c r="A318" s="4" t="s">
        <v>372</v>
      </c>
      <c r="B318" s="4" t="s">
        <v>355</v>
      </c>
      <c r="C318" s="4">
        <v>2006.0</v>
      </c>
      <c r="D318" s="4" t="s">
        <v>1030</v>
      </c>
      <c r="E318" s="4" t="s">
        <v>1032</v>
      </c>
      <c r="F318" s="4">
        <v>4871455.96</v>
      </c>
    </row>
    <row r="319" ht="12.75" customHeight="1">
      <c r="A319" s="4" t="s">
        <v>372</v>
      </c>
      <c r="B319" s="4" t="s">
        <v>355</v>
      </c>
      <c r="C319" s="4">
        <v>2006.0</v>
      </c>
      <c r="D319" s="4" t="s">
        <v>1030</v>
      </c>
      <c r="E319" s="4" t="s">
        <v>1033</v>
      </c>
      <c r="F319" s="4">
        <v>1124361.67</v>
      </c>
    </row>
    <row r="320" ht="12.75" customHeight="1">
      <c r="A320" s="4" t="s">
        <v>372</v>
      </c>
      <c r="B320" s="4" t="s">
        <v>355</v>
      </c>
      <c r="C320" s="4">
        <v>2006.0</v>
      </c>
      <c r="D320" s="4" t="s">
        <v>1030</v>
      </c>
      <c r="E320" s="4" t="s">
        <v>1034</v>
      </c>
      <c r="F320" s="4">
        <v>2493432.79</v>
      </c>
    </row>
    <row r="321" ht="12.75" customHeight="1">
      <c r="A321" s="4" t="s">
        <v>372</v>
      </c>
      <c r="B321" s="4" t="s">
        <v>355</v>
      </c>
      <c r="C321" s="4">
        <v>2006.0</v>
      </c>
      <c r="D321" s="4" t="s">
        <v>1030</v>
      </c>
      <c r="E321" s="4" t="s">
        <v>1035</v>
      </c>
      <c r="F321" s="4">
        <v>814275.94</v>
      </c>
    </row>
    <row r="322" ht="12.75" customHeight="1">
      <c r="A322" s="4" t="s">
        <v>372</v>
      </c>
      <c r="B322" s="4" t="s">
        <v>355</v>
      </c>
      <c r="C322" s="4">
        <v>2006.0</v>
      </c>
      <c r="D322" s="4" t="s">
        <v>1030</v>
      </c>
      <c r="E322" s="4" t="s">
        <v>1036</v>
      </c>
      <c r="F322" s="4">
        <v>6562.13</v>
      </c>
    </row>
    <row r="323" ht="12.75" customHeight="1">
      <c r="A323" s="4" t="s">
        <v>372</v>
      </c>
      <c r="B323" s="4" t="s">
        <v>355</v>
      </c>
      <c r="C323" s="4">
        <v>2006.0</v>
      </c>
      <c r="D323" s="4" t="s">
        <v>1030</v>
      </c>
      <c r="E323" s="4" t="s">
        <v>993</v>
      </c>
      <c r="F323" s="4">
        <v>1027960.41</v>
      </c>
    </row>
    <row r="324" ht="12.75" customHeight="1">
      <c r="A324" s="4" t="s">
        <v>372</v>
      </c>
      <c r="B324" s="4" t="s">
        <v>355</v>
      </c>
      <c r="C324" s="4">
        <v>2006.0</v>
      </c>
      <c r="D324" s="4" t="s">
        <v>1030</v>
      </c>
      <c r="E324" s="4" t="s">
        <v>1037</v>
      </c>
      <c r="F324" s="4">
        <v>42631.44</v>
      </c>
    </row>
    <row r="325" ht="12.75" customHeight="1">
      <c r="A325" s="4" t="s">
        <v>372</v>
      </c>
      <c r="B325" s="4" t="s">
        <v>355</v>
      </c>
      <c r="C325" s="4">
        <v>2006.0</v>
      </c>
      <c r="D325" s="4" t="s">
        <v>1030</v>
      </c>
      <c r="E325" s="4" t="s">
        <v>1038</v>
      </c>
      <c r="F325" s="4">
        <v>7083.92</v>
      </c>
    </row>
    <row r="326" ht="12.75" customHeight="1">
      <c r="A326" s="4" t="s">
        <v>372</v>
      </c>
      <c r="B326" s="4" t="s">
        <v>355</v>
      </c>
      <c r="C326" s="4">
        <v>2006.0</v>
      </c>
      <c r="D326" s="4" t="s">
        <v>1030</v>
      </c>
      <c r="E326" s="4" t="s">
        <v>994</v>
      </c>
      <c r="F326" s="4">
        <v>396150.97</v>
      </c>
    </row>
    <row r="327" ht="12.75" customHeight="1">
      <c r="A327" s="4" t="s">
        <v>372</v>
      </c>
      <c r="B327" s="4" t="s">
        <v>355</v>
      </c>
      <c r="C327" s="4">
        <v>2006.0</v>
      </c>
      <c r="D327" s="4" t="s">
        <v>1030</v>
      </c>
      <c r="E327" s="4" t="s">
        <v>1039</v>
      </c>
      <c r="F327" s="4">
        <v>9077.91</v>
      </c>
    </row>
    <row r="328" ht="12.75" customHeight="1">
      <c r="A328" s="4" t="s">
        <v>372</v>
      </c>
      <c r="B328" s="4" t="s">
        <v>355</v>
      </c>
      <c r="C328" s="4">
        <v>2006.0</v>
      </c>
      <c r="D328" s="4" t="s">
        <v>1030</v>
      </c>
      <c r="E328" s="4" t="s">
        <v>1040</v>
      </c>
      <c r="F328" s="4">
        <v>2762207.34</v>
      </c>
    </row>
    <row r="329" ht="12.75" customHeight="1">
      <c r="A329" s="4" t="s">
        <v>372</v>
      </c>
      <c r="B329" s="4" t="s">
        <v>355</v>
      </c>
      <c r="C329" s="4">
        <v>2006.0</v>
      </c>
      <c r="D329" s="4" t="s">
        <v>1030</v>
      </c>
      <c r="E329" s="4" t="s">
        <v>996</v>
      </c>
      <c r="F329" s="4">
        <v>562301.89</v>
      </c>
    </row>
    <row r="330" ht="12.75" customHeight="1">
      <c r="A330" s="4" t="s">
        <v>372</v>
      </c>
      <c r="B330" s="4" t="s">
        <v>355</v>
      </c>
      <c r="C330" s="4">
        <v>2006.0</v>
      </c>
      <c r="D330" s="4" t="s">
        <v>1030</v>
      </c>
      <c r="E330" s="4" t="s">
        <v>1041</v>
      </c>
      <c r="F330" s="4">
        <v>54582.95</v>
      </c>
    </row>
    <row r="331" ht="12.75" customHeight="1">
      <c r="A331" s="4" t="s">
        <v>372</v>
      </c>
      <c r="B331" s="4" t="s">
        <v>355</v>
      </c>
      <c r="C331" s="4">
        <v>2006.0</v>
      </c>
      <c r="D331" s="4" t="s">
        <v>1030</v>
      </c>
      <c r="E331" s="4" t="s">
        <v>1042</v>
      </c>
      <c r="F331" s="4">
        <v>765972.03</v>
      </c>
    </row>
    <row r="332" ht="12.75" customHeight="1">
      <c r="A332" s="4" t="s">
        <v>372</v>
      </c>
      <c r="B332" s="4" t="s">
        <v>355</v>
      </c>
      <c r="C332" s="4">
        <v>2006.0</v>
      </c>
      <c r="D332" s="4" t="s">
        <v>1030</v>
      </c>
      <c r="E332" s="4" t="s">
        <v>1043</v>
      </c>
      <c r="F332" s="4">
        <v>334693.97</v>
      </c>
    </row>
    <row r="333" ht="12.75" customHeight="1">
      <c r="A333" s="4" t="s">
        <v>372</v>
      </c>
      <c r="B333" s="4" t="s">
        <v>355</v>
      </c>
      <c r="C333" s="4">
        <v>2006.0</v>
      </c>
      <c r="D333" s="4" t="s">
        <v>1030</v>
      </c>
      <c r="E333" s="4" t="s">
        <v>1044</v>
      </c>
      <c r="F333" s="4">
        <v>970502.95</v>
      </c>
    </row>
    <row r="334" ht="12.75" customHeight="1">
      <c r="A334" s="4" t="s">
        <v>372</v>
      </c>
      <c r="B334" s="4" t="s">
        <v>355</v>
      </c>
      <c r="C334" s="4">
        <v>2006.0</v>
      </c>
      <c r="D334" s="4" t="s">
        <v>1030</v>
      </c>
      <c r="E334" s="4" t="s">
        <v>1045</v>
      </c>
      <c r="F334" s="4">
        <v>148103.61</v>
      </c>
    </row>
    <row r="335" ht="12.75" customHeight="1">
      <c r="A335" s="4" t="s">
        <v>372</v>
      </c>
      <c r="B335" s="4" t="s">
        <v>355</v>
      </c>
      <c r="C335" s="4">
        <v>2006.0</v>
      </c>
      <c r="D335" s="4" t="s">
        <v>1030</v>
      </c>
      <c r="E335" s="4" t="s">
        <v>998</v>
      </c>
      <c r="F335" s="4">
        <v>1722640.07</v>
      </c>
    </row>
    <row r="336" ht="12.75" customHeight="1">
      <c r="A336" s="4" t="s">
        <v>372</v>
      </c>
      <c r="B336" s="4" t="s">
        <v>355</v>
      </c>
      <c r="C336" s="4">
        <v>2006.0</v>
      </c>
      <c r="D336" s="4" t="s">
        <v>1030</v>
      </c>
      <c r="E336" s="4" t="s">
        <v>1046</v>
      </c>
      <c r="F336" s="4">
        <v>251333.18</v>
      </c>
    </row>
    <row r="337" ht="12.75" customHeight="1">
      <c r="A337" s="4" t="s">
        <v>372</v>
      </c>
      <c r="B337" s="4" t="s">
        <v>355</v>
      </c>
      <c r="C337" s="4">
        <v>2006.0</v>
      </c>
      <c r="D337" s="4" t="s">
        <v>1030</v>
      </c>
      <c r="E337" s="4" t="s">
        <v>1047</v>
      </c>
      <c r="F337" s="4">
        <v>242207.01</v>
      </c>
    </row>
    <row r="338" ht="12.75" hidden="1" customHeight="1">
      <c r="A338" s="4" t="s">
        <v>372</v>
      </c>
      <c r="B338" s="4" t="s">
        <v>355</v>
      </c>
      <c r="C338" s="4">
        <v>2007.0</v>
      </c>
      <c r="D338" s="4" t="s">
        <v>1030</v>
      </c>
      <c r="E338" s="4" t="s">
        <v>1031</v>
      </c>
      <c r="F338" s="4">
        <v>1.759245456E7</v>
      </c>
    </row>
    <row r="339" ht="12.75" customHeight="1">
      <c r="A339" s="4" t="s">
        <v>372</v>
      </c>
      <c r="B339" s="4" t="s">
        <v>355</v>
      </c>
      <c r="C339" s="4">
        <v>2007.0</v>
      </c>
      <c r="D339" s="4" t="s">
        <v>1030</v>
      </c>
      <c r="E339" s="4" t="s">
        <v>1032</v>
      </c>
      <c r="F339" s="4">
        <v>1.015539227E7</v>
      </c>
    </row>
    <row r="340" ht="12.75" customHeight="1">
      <c r="A340" s="4" t="s">
        <v>372</v>
      </c>
      <c r="B340" s="4" t="s">
        <v>355</v>
      </c>
      <c r="C340" s="4">
        <v>2007.0</v>
      </c>
      <c r="D340" s="4" t="s">
        <v>1030</v>
      </c>
      <c r="E340" s="4" t="s">
        <v>1033</v>
      </c>
      <c r="F340" s="4">
        <v>1363606.77</v>
      </c>
    </row>
    <row r="341" ht="12.75" customHeight="1">
      <c r="A341" s="4" t="s">
        <v>372</v>
      </c>
      <c r="B341" s="4" t="s">
        <v>355</v>
      </c>
      <c r="C341" s="4">
        <v>2007.0</v>
      </c>
      <c r="D341" s="4" t="s">
        <v>1030</v>
      </c>
      <c r="E341" s="4" t="s">
        <v>1034</v>
      </c>
      <c r="F341" s="4">
        <v>3903997.69</v>
      </c>
    </row>
    <row r="342" ht="12.75" customHeight="1">
      <c r="A342" s="4" t="s">
        <v>372</v>
      </c>
      <c r="B342" s="4" t="s">
        <v>355</v>
      </c>
      <c r="C342" s="4">
        <v>2007.0</v>
      </c>
      <c r="D342" s="4" t="s">
        <v>1030</v>
      </c>
      <c r="E342" s="4" t="s">
        <v>1035</v>
      </c>
      <c r="F342" s="4">
        <v>1118132.56</v>
      </c>
    </row>
    <row r="343" ht="12.75" customHeight="1">
      <c r="A343" s="4" t="s">
        <v>372</v>
      </c>
      <c r="B343" s="4" t="s">
        <v>355</v>
      </c>
      <c r="C343" s="4">
        <v>2007.0</v>
      </c>
      <c r="D343" s="4" t="s">
        <v>1030</v>
      </c>
      <c r="E343" s="4" t="s">
        <v>1036</v>
      </c>
      <c r="F343" s="4">
        <v>6752.93</v>
      </c>
    </row>
    <row r="344" ht="12.75" customHeight="1">
      <c r="A344" s="4" t="s">
        <v>372</v>
      </c>
      <c r="B344" s="4" t="s">
        <v>355</v>
      </c>
      <c r="C344" s="4">
        <v>2007.0</v>
      </c>
      <c r="D344" s="4" t="s">
        <v>1030</v>
      </c>
      <c r="E344" s="4" t="s">
        <v>993</v>
      </c>
      <c r="F344" s="4">
        <v>1217483.0</v>
      </c>
    </row>
    <row r="345" ht="12.75" customHeight="1">
      <c r="A345" s="4" t="s">
        <v>372</v>
      </c>
      <c r="B345" s="4" t="s">
        <v>355</v>
      </c>
      <c r="C345" s="4">
        <v>2007.0</v>
      </c>
      <c r="D345" s="4" t="s">
        <v>1030</v>
      </c>
      <c r="E345" s="4" t="s">
        <v>1037</v>
      </c>
      <c r="F345" s="4">
        <v>47830.21</v>
      </c>
    </row>
    <row r="346" ht="12.75" customHeight="1">
      <c r="A346" s="4" t="s">
        <v>372</v>
      </c>
      <c r="B346" s="4" t="s">
        <v>355</v>
      </c>
      <c r="C346" s="4">
        <v>2007.0</v>
      </c>
      <c r="D346" s="4" t="s">
        <v>1030</v>
      </c>
      <c r="E346" s="4" t="s">
        <v>1038</v>
      </c>
      <c r="F346" s="4">
        <v>4315.58</v>
      </c>
    </row>
    <row r="347" ht="12.75" customHeight="1">
      <c r="A347" s="4" t="s">
        <v>372</v>
      </c>
      <c r="B347" s="4" t="s">
        <v>355</v>
      </c>
      <c r="C347" s="4">
        <v>2007.0</v>
      </c>
      <c r="D347" s="4" t="s">
        <v>1030</v>
      </c>
      <c r="E347" s="4" t="s">
        <v>994</v>
      </c>
      <c r="F347" s="4">
        <v>398062.78</v>
      </c>
    </row>
    <row r="348" ht="12.75" customHeight="1">
      <c r="A348" s="4" t="s">
        <v>372</v>
      </c>
      <c r="B348" s="4" t="s">
        <v>355</v>
      </c>
      <c r="C348" s="4">
        <v>2007.0</v>
      </c>
      <c r="D348" s="4" t="s">
        <v>1030</v>
      </c>
      <c r="E348" s="4" t="s">
        <v>1039</v>
      </c>
      <c r="F348" s="4">
        <v>8988.42</v>
      </c>
    </row>
    <row r="349" ht="12.75" customHeight="1">
      <c r="A349" s="4" t="s">
        <v>372</v>
      </c>
      <c r="B349" s="4" t="s">
        <v>355</v>
      </c>
      <c r="C349" s="4">
        <v>2007.0</v>
      </c>
      <c r="D349" s="4" t="s">
        <v>1030</v>
      </c>
      <c r="E349" s="4" t="s">
        <v>1040</v>
      </c>
      <c r="F349" s="4">
        <v>3512901.57</v>
      </c>
    </row>
    <row r="350" ht="12.75" customHeight="1">
      <c r="A350" s="4" t="s">
        <v>372</v>
      </c>
      <c r="B350" s="4" t="s">
        <v>355</v>
      </c>
      <c r="C350" s="4">
        <v>2007.0</v>
      </c>
      <c r="D350" s="4" t="s">
        <v>1030</v>
      </c>
      <c r="E350" s="4" t="s">
        <v>996</v>
      </c>
      <c r="F350" s="4">
        <v>847438.25</v>
      </c>
    </row>
    <row r="351" ht="12.75" customHeight="1">
      <c r="A351" s="4" t="s">
        <v>372</v>
      </c>
      <c r="B351" s="4" t="s">
        <v>355</v>
      </c>
      <c r="C351" s="4">
        <v>2007.0</v>
      </c>
      <c r="D351" s="4" t="s">
        <v>1030</v>
      </c>
      <c r="E351" s="4" t="s">
        <v>1041</v>
      </c>
      <c r="F351" s="4">
        <v>29265.28</v>
      </c>
    </row>
    <row r="352" ht="12.75" customHeight="1">
      <c r="A352" s="4" t="s">
        <v>372</v>
      </c>
      <c r="B352" s="4" t="s">
        <v>355</v>
      </c>
      <c r="C352" s="4">
        <v>2007.0</v>
      </c>
      <c r="D352" s="4" t="s">
        <v>1030</v>
      </c>
      <c r="E352" s="4" t="s">
        <v>1042</v>
      </c>
      <c r="F352" s="4">
        <v>2004792.94</v>
      </c>
    </row>
    <row r="353" ht="12.75" customHeight="1">
      <c r="A353" s="4" t="s">
        <v>372</v>
      </c>
      <c r="B353" s="4" t="s">
        <v>355</v>
      </c>
      <c r="C353" s="4">
        <v>2007.0</v>
      </c>
      <c r="D353" s="4" t="s">
        <v>1030</v>
      </c>
      <c r="E353" s="4" t="s">
        <v>1043</v>
      </c>
      <c r="F353" s="4">
        <v>477802.3</v>
      </c>
    </row>
    <row r="354" ht="12.75" customHeight="1">
      <c r="A354" s="4" t="s">
        <v>372</v>
      </c>
      <c r="B354" s="4" t="s">
        <v>355</v>
      </c>
      <c r="C354" s="4">
        <v>2007.0</v>
      </c>
      <c r="D354" s="4" t="s">
        <v>1030</v>
      </c>
      <c r="E354" s="4" t="s">
        <v>1044</v>
      </c>
      <c r="F354" s="4">
        <v>1959013.87</v>
      </c>
    </row>
    <row r="355" ht="12.75" customHeight="1">
      <c r="A355" s="4" t="s">
        <v>372</v>
      </c>
      <c r="B355" s="4" t="s">
        <v>355</v>
      </c>
      <c r="C355" s="4">
        <v>2007.0</v>
      </c>
      <c r="D355" s="4" t="s">
        <v>1030</v>
      </c>
      <c r="E355" s="4" t="s">
        <v>1045</v>
      </c>
      <c r="F355" s="4">
        <v>171513.59</v>
      </c>
    </row>
    <row r="356" ht="12.75" customHeight="1">
      <c r="A356" s="4" t="s">
        <v>372</v>
      </c>
      <c r="B356" s="4" t="s">
        <v>355</v>
      </c>
      <c r="C356" s="4">
        <v>2007.0</v>
      </c>
      <c r="D356" s="4" t="s">
        <v>1030</v>
      </c>
      <c r="E356" s="4" t="s">
        <v>998</v>
      </c>
      <c r="F356" s="4">
        <v>6203822.03</v>
      </c>
    </row>
    <row r="357" ht="12.75" customHeight="1">
      <c r="A357" s="4" t="s">
        <v>372</v>
      </c>
      <c r="B357" s="4" t="s">
        <v>355</v>
      </c>
      <c r="C357" s="4">
        <v>2007.0</v>
      </c>
      <c r="D357" s="4" t="s">
        <v>1030</v>
      </c>
      <c r="E357" s="4" t="s">
        <v>1046</v>
      </c>
      <c r="F357" s="4">
        <v>319072.32</v>
      </c>
    </row>
    <row r="358" ht="12.75" customHeight="1">
      <c r="A358" s="4" t="s">
        <v>372</v>
      </c>
      <c r="B358" s="4" t="s">
        <v>355</v>
      </c>
      <c r="C358" s="4">
        <v>2007.0</v>
      </c>
      <c r="D358" s="4" t="s">
        <v>1030</v>
      </c>
      <c r="E358" s="4" t="s">
        <v>1047</v>
      </c>
      <c r="F358" s="4">
        <v>383399.5</v>
      </c>
    </row>
    <row r="359" ht="12.75" hidden="1" customHeight="1">
      <c r="A359" s="4" t="s">
        <v>372</v>
      </c>
      <c r="B359" s="4" t="s">
        <v>355</v>
      </c>
      <c r="C359" s="4">
        <v>2008.0</v>
      </c>
      <c r="D359" s="4" t="s">
        <v>1030</v>
      </c>
      <c r="E359" s="4" t="s">
        <v>1031</v>
      </c>
      <c r="F359" s="4">
        <v>1.866653423E7</v>
      </c>
    </row>
    <row r="360" ht="12.75" customHeight="1">
      <c r="A360" s="4" t="s">
        <v>372</v>
      </c>
      <c r="B360" s="4" t="s">
        <v>355</v>
      </c>
      <c r="C360" s="4">
        <v>2008.0</v>
      </c>
      <c r="D360" s="4" t="s">
        <v>1030</v>
      </c>
      <c r="E360" s="4" t="s">
        <v>1032</v>
      </c>
      <c r="F360" s="4">
        <v>7147632.15</v>
      </c>
    </row>
    <row r="361" ht="12.75" customHeight="1">
      <c r="A361" s="4" t="s">
        <v>372</v>
      </c>
      <c r="B361" s="4" t="s">
        <v>355</v>
      </c>
      <c r="C361" s="4">
        <v>2008.0</v>
      </c>
      <c r="D361" s="4" t="s">
        <v>1030</v>
      </c>
      <c r="E361" s="4" t="s">
        <v>1033</v>
      </c>
      <c r="F361" s="4">
        <v>1376104.97</v>
      </c>
    </row>
    <row r="362" ht="12.75" customHeight="1">
      <c r="A362" s="4" t="s">
        <v>372</v>
      </c>
      <c r="B362" s="4" t="s">
        <v>355</v>
      </c>
      <c r="C362" s="4">
        <v>2008.0</v>
      </c>
      <c r="D362" s="4" t="s">
        <v>1030</v>
      </c>
      <c r="E362" s="4" t="s">
        <v>1034</v>
      </c>
      <c r="F362" s="4">
        <v>8364690.58</v>
      </c>
    </row>
    <row r="363" ht="12.75" customHeight="1">
      <c r="A363" s="4" t="s">
        <v>372</v>
      </c>
      <c r="B363" s="4" t="s">
        <v>355</v>
      </c>
      <c r="C363" s="4">
        <v>2008.0</v>
      </c>
      <c r="D363" s="4" t="s">
        <v>1030</v>
      </c>
      <c r="E363" s="4" t="s">
        <v>1035</v>
      </c>
      <c r="F363" s="4">
        <v>1431440.25</v>
      </c>
    </row>
    <row r="364" ht="12.75" customHeight="1">
      <c r="A364" s="4" t="s">
        <v>372</v>
      </c>
      <c r="B364" s="4" t="s">
        <v>355</v>
      </c>
      <c r="C364" s="4">
        <v>2008.0</v>
      </c>
      <c r="D364" s="4" t="s">
        <v>1030</v>
      </c>
      <c r="E364" s="4" t="s">
        <v>1036</v>
      </c>
      <c r="F364" s="4">
        <v>7462.09</v>
      </c>
    </row>
    <row r="365" ht="12.75" customHeight="1">
      <c r="A365" s="4" t="s">
        <v>372</v>
      </c>
      <c r="B365" s="4" t="s">
        <v>355</v>
      </c>
      <c r="C365" s="4">
        <v>2008.0</v>
      </c>
      <c r="D365" s="4" t="s">
        <v>1030</v>
      </c>
      <c r="E365" s="4" t="s">
        <v>993</v>
      </c>
      <c r="F365" s="4">
        <v>4457062.64</v>
      </c>
    </row>
    <row r="366" ht="12.75" customHeight="1">
      <c r="A366" s="4" t="s">
        <v>372</v>
      </c>
      <c r="B366" s="4" t="s">
        <v>355</v>
      </c>
      <c r="C366" s="4">
        <v>2008.0</v>
      </c>
      <c r="D366" s="4" t="s">
        <v>1030</v>
      </c>
      <c r="E366" s="4" t="s">
        <v>1037</v>
      </c>
      <c r="F366" s="4">
        <v>51684.91</v>
      </c>
    </row>
    <row r="367" ht="12.75" customHeight="1">
      <c r="A367" s="4" t="s">
        <v>372</v>
      </c>
      <c r="B367" s="4" t="s">
        <v>355</v>
      </c>
      <c r="C367" s="4">
        <v>2008.0</v>
      </c>
      <c r="D367" s="4" t="s">
        <v>1030</v>
      </c>
      <c r="E367" s="4" t="s">
        <v>1038</v>
      </c>
      <c r="F367" s="4">
        <v>6658.98</v>
      </c>
    </row>
    <row r="368" ht="12.75" customHeight="1">
      <c r="A368" s="4" t="s">
        <v>372</v>
      </c>
      <c r="B368" s="4" t="s">
        <v>355</v>
      </c>
      <c r="C368" s="4">
        <v>2008.0</v>
      </c>
      <c r="D368" s="4" t="s">
        <v>1030</v>
      </c>
      <c r="E368" s="4" t="s">
        <v>994</v>
      </c>
      <c r="F368" s="4">
        <v>884442.09</v>
      </c>
    </row>
    <row r="369" ht="12.75" customHeight="1">
      <c r="A369" s="4" t="s">
        <v>372</v>
      </c>
      <c r="B369" s="4" t="s">
        <v>355</v>
      </c>
      <c r="C369" s="4">
        <v>2008.0</v>
      </c>
      <c r="D369" s="4" t="s">
        <v>1030</v>
      </c>
      <c r="E369" s="4" t="s">
        <v>1039</v>
      </c>
      <c r="F369" s="4">
        <v>8996.62</v>
      </c>
    </row>
    <row r="370" ht="12.75" customHeight="1">
      <c r="A370" s="4" t="s">
        <v>372</v>
      </c>
      <c r="B370" s="4" t="s">
        <v>355</v>
      </c>
      <c r="C370" s="4">
        <v>2008.0</v>
      </c>
      <c r="D370" s="4" t="s">
        <v>1030</v>
      </c>
      <c r="E370" s="4" t="s">
        <v>1040</v>
      </c>
      <c r="F370" s="4">
        <v>3774957.96</v>
      </c>
    </row>
    <row r="371" ht="12.75" customHeight="1">
      <c r="A371" s="4" t="s">
        <v>372</v>
      </c>
      <c r="B371" s="4" t="s">
        <v>355</v>
      </c>
      <c r="C371" s="4">
        <v>2008.0</v>
      </c>
      <c r="D371" s="4" t="s">
        <v>1030</v>
      </c>
      <c r="E371" s="4" t="s">
        <v>996</v>
      </c>
      <c r="F371" s="4">
        <v>969909.59</v>
      </c>
    </row>
    <row r="372" ht="12.75" customHeight="1">
      <c r="A372" s="4" t="s">
        <v>372</v>
      </c>
      <c r="B372" s="4" t="s">
        <v>355</v>
      </c>
      <c r="C372" s="4">
        <v>2008.0</v>
      </c>
      <c r="D372" s="4" t="s">
        <v>1030</v>
      </c>
      <c r="E372" s="4" t="s">
        <v>1041</v>
      </c>
      <c r="F372" s="4">
        <v>27660.86</v>
      </c>
    </row>
    <row r="373" ht="12.75" customHeight="1">
      <c r="A373" s="4" t="s">
        <v>372</v>
      </c>
      <c r="B373" s="4" t="s">
        <v>355</v>
      </c>
      <c r="C373" s="4">
        <v>2008.0</v>
      </c>
      <c r="D373" s="4" t="s">
        <v>1030</v>
      </c>
      <c r="E373" s="4" t="s">
        <v>1042</v>
      </c>
      <c r="F373" s="4">
        <v>1376180.07</v>
      </c>
    </row>
    <row r="374" ht="12.75" customHeight="1">
      <c r="A374" s="4" t="s">
        <v>372</v>
      </c>
      <c r="B374" s="4" t="s">
        <v>355</v>
      </c>
      <c r="C374" s="4">
        <v>2008.0</v>
      </c>
      <c r="D374" s="4" t="s">
        <v>1030</v>
      </c>
      <c r="E374" s="4" t="s">
        <v>1043</v>
      </c>
      <c r="F374" s="4">
        <v>624793.9</v>
      </c>
    </row>
    <row r="375" ht="12.75" customHeight="1">
      <c r="A375" s="4" t="s">
        <v>372</v>
      </c>
      <c r="B375" s="4" t="s">
        <v>355</v>
      </c>
      <c r="C375" s="4">
        <v>2008.0</v>
      </c>
      <c r="D375" s="4" t="s">
        <v>1030</v>
      </c>
      <c r="E375" s="4" t="s">
        <v>1044</v>
      </c>
      <c r="F375" s="4">
        <v>2635371.49</v>
      </c>
    </row>
    <row r="376" ht="12.75" customHeight="1">
      <c r="A376" s="4" t="s">
        <v>372</v>
      </c>
      <c r="B376" s="4" t="s">
        <v>355</v>
      </c>
      <c r="C376" s="4">
        <v>2008.0</v>
      </c>
      <c r="D376" s="4" t="s">
        <v>1030</v>
      </c>
      <c r="E376" s="4" t="s">
        <v>1045</v>
      </c>
      <c r="F376" s="4">
        <v>207156.32</v>
      </c>
    </row>
    <row r="377" ht="12.75" customHeight="1">
      <c r="A377" s="4" t="s">
        <v>372</v>
      </c>
      <c r="B377" s="4" t="s">
        <v>355</v>
      </c>
      <c r="C377" s="4">
        <v>2008.0</v>
      </c>
      <c r="D377" s="4" t="s">
        <v>1030</v>
      </c>
      <c r="E377" s="4" t="s">
        <v>998</v>
      </c>
      <c r="F377" s="4">
        <v>2861762.27</v>
      </c>
    </row>
    <row r="378" ht="12.75" customHeight="1">
      <c r="A378" s="4" t="s">
        <v>372</v>
      </c>
      <c r="B378" s="4" t="s">
        <v>355</v>
      </c>
      <c r="C378" s="4">
        <v>2008.0</v>
      </c>
      <c r="D378" s="4" t="s">
        <v>1030</v>
      </c>
      <c r="E378" s="4" t="s">
        <v>1046</v>
      </c>
      <c r="F378" s="4">
        <v>306800.57</v>
      </c>
    </row>
    <row r="379" ht="12.75" customHeight="1">
      <c r="A379" s="4" t="s">
        <v>372</v>
      </c>
      <c r="B379" s="4" t="s">
        <v>355</v>
      </c>
      <c r="C379" s="4">
        <v>2008.0</v>
      </c>
      <c r="D379" s="4" t="s">
        <v>1030</v>
      </c>
      <c r="E379" s="4" t="s">
        <v>1047</v>
      </c>
      <c r="F379" s="4">
        <v>465633.87</v>
      </c>
    </row>
    <row r="380" ht="12.75" hidden="1" customHeight="1">
      <c r="A380" s="4" t="s">
        <v>372</v>
      </c>
      <c r="B380" s="4" t="s">
        <v>355</v>
      </c>
      <c r="C380" s="4">
        <v>2009.0</v>
      </c>
      <c r="D380" s="4" t="s">
        <v>1030</v>
      </c>
      <c r="E380" s="4" t="s">
        <v>1031</v>
      </c>
      <c r="F380" s="4">
        <v>1.64624371E7</v>
      </c>
    </row>
    <row r="381" ht="12.75" customHeight="1">
      <c r="A381" s="4" t="s">
        <v>372</v>
      </c>
      <c r="B381" s="4" t="s">
        <v>355</v>
      </c>
      <c r="C381" s="4">
        <v>2009.0</v>
      </c>
      <c r="D381" s="4" t="s">
        <v>1030</v>
      </c>
      <c r="E381" s="4" t="s">
        <v>1032</v>
      </c>
      <c r="F381" s="4">
        <v>4542266.82</v>
      </c>
    </row>
    <row r="382" ht="12.75" customHeight="1">
      <c r="A382" s="4" t="s">
        <v>372</v>
      </c>
      <c r="B382" s="4" t="s">
        <v>355</v>
      </c>
      <c r="C382" s="4">
        <v>2009.0</v>
      </c>
      <c r="D382" s="4" t="s">
        <v>1030</v>
      </c>
      <c r="E382" s="4" t="s">
        <v>1033</v>
      </c>
      <c r="F382" s="4">
        <v>1278527.81</v>
      </c>
    </row>
    <row r="383" ht="12.75" customHeight="1">
      <c r="A383" s="4" t="s">
        <v>372</v>
      </c>
      <c r="B383" s="4" t="s">
        <v>355</v>
      </c>
      <c r="C383" s="4">
        <v>2009.0</v>
      </c>
      <c r="D383" s="4" t="s">
        <v>1030</v>
      </c>
      <c r="E383" s="4" t="s">
        <v>1034</v>
      </c>
      <c r="F383" s="4">
        <v>6603030.79</v>
      </c>
    </row>
    <row r="384" ht="12.75" customHeight="1">
      <c r="A384" s="4" t="s">
        <v>372</v>
      </c>
      <c r="B384" s="4" t="s">
        <v>355</v>
      </c>
      <c r="C384" s="4">
        <v>2009.0</v>
      </c>
      <c r="D384" s="4" t="s">
        <v>1030</v>
      </c>
      <c r="E384" s="4" t="s">
        <v>1035</v>
      </c>
      <c r="F384" s="4">
        <v>1562621.92</v>
      </c>
    </row>
    <row r="385" ht="12.75" customHeight="1">
      <c r="A385" s="4" t="s">
        <v>372</v>
      </c>
      <c r="B385" s="4" t="s">
        <v>355</v>
      </c>
      <c r="C385" s="4">
        <v>2009.0</v>
      </c>
      <c r="D385" s="4" t="s">
        <v>1030</v>
      </c>
      <c r="E385" s="4" t="s">
        <v>1036</v>
      </c>
      <c r="F385" s="4">
        <v>7310.71</v>
      </c>
    </row>
    <row r="386" ht="12.75" customHeight="1">
      <c r="A386" s="4" t="s">
        <v>372</v>
      </c>
      <c r="B386" s="4" t="s">
        <v>355</v>
      </c>
      <c r="C386" s="4">
        <v>2009.0</v>
      </c>
      <c r="D386" s="4" t="s">
        <v>1030</v>
      </c>
      <c r="E386" s="4" t="s">
        <v>993</v>
      </c>
      <c r="F386" s="4">
        <v>2778054.71</v>
      </c>
    </row>
    <row r="387" ht="12.75" customHeight="1">
      <c r="A387" s="4" t="s">
        <v>372</v>
      </c>
      <c r="B387" s="4" t="s">
        <v>355</v>
      </c>
      <c r="C387" s="4">
        <v>2009.0</v>
      </c>
      <c r="D387" s="4" t="s">
        <v>1030</v>
      </c>
      <c r="E387" s="4" t="s">
        <v>1037</v>
      </c>
      <c r="F387" s="4">
        <v>53074.22</v>
      </c>
    </row>
    <row r="388" ht="12.75" customHeight="1">
      <c r="A388" s="4" t="s">
        <v>372</v>
      </c>
      <c r="B388" s="4" t="s">
        <v>355</v>
      </c>
      <c r="C388" s="4">
        <v>2009.0</v>
      </c>
      <c r="D388" s="4" t="s">
        <v>1030</v>
      </c>
      <c r="E388" s="4" t="s">
        <v>1038</v>
      </c>
      <c r="F388" s="4">
        <v>5922.67</v>
      </c>
    </row>
    <row r="389" ht="12.75" customHeight="1">
      <c r="A389" s="4" t="s">
        <v>372</v>
      </c>
      <c r="B389" s="4" t="s">
        <v>355</v>
      </c>
      <c r="C389" s="4">
        <v>2009.0</v>
      </c>
      <c r="D389" s="4" t="s">
        <v>1030</v>
      </c>
      <c r="E389" s="4" t="s">
        <v>994</v>
      </c>
      <c r="F389" s="4">
        <v>959775.06</v>
      </c>
    </row>
    <row r="390" ht="12.75" customHeight="1">
      <c r="A390" s="4" t="s">
        <v>372</v>
      </c>
      <c r="B390" s="4" t="s">
        <v>355</v>
      </c>
      <c r="C390" s="4">
        <v>2009.0</v>
      </c>
      <c r="D390" s="4" t="s">
        <v>1030</v>
      </c>
      <c r="E390" s="4" t="s">
        <v>1039</v>
      </c>
      <c r="F390" s="4">
        <v>8180.84</v>
      </c>
    </row>
    <row r="391" ht="12.75" customHeight="1">
      <c r="A391" s="4" t="s">
        <v>372</v>
      </c>
      <c r="B391" s="4" t="s">
        <v>355</v>
      </c>
      <c r="C391" s="4">
        <v>2009.0</v>
      </c>
      <c r="D391" s="4" t="s">
        <v>1030</v>
      </c>
      <c r="E391" s="4" t="s">
        <v>1040</v>
      </c>
      <c r="F391" s="4">
        <v>3625670.81</v>
      </c>
    </row>
    <row r="392" ht="12.75" customHeight="1">
      <c r="A392" s="4" t="s">
        <v>372</v>
      </c>
      <c r="B392" s="4" t="s">
        <v>355</v>
      </c>
      <c r="C392" s="4">
        <v>2009.0</v>
      </c>
      <c r="D392" s="4" t="s">
        <v>1030</v>
      </c>
      <c r="E392" s="4" t="s">
        <v>996</v>
      </c>
      <c r="F392" s="4">
        <v>941191.24</v>
      </c>
    </row>
    <row r="393" ht="12.75" customHeight="1">
      <c r="A393" s="4" t="s">
        <v>372</v>
      </c>
      <c r="B393" s="4" t="s">
        <v>355</v>
      </c>
      <c r="C393" s="4">
        <v>2009.0</v>
      </c>
      <c r="D393" s="4" t="s">
        <v>1030</v>
      </c>
      <c r="E393" s="4" t="s">
        <v>1041</v>
      </c>
      <c r="F393" s="4">
        <v>31791.53</v>
      </c>
    </row>
    <row r="394" ht="12.75" customHeight="1">
      <c r="A394" s="4" t="s">
        <v>372</v>
      </c>
      <c r="B394" s="4" t="s">
        <v>355</v>
      </c>
      <c r="C394" s="4">
        <v>2009.0</v>
      </c>
      <c r="D394" s="4" t="s">
        <v>1030</v>
      </c>
      <c r="E394" s="4" t="s">
        <v>1042</v>
      </c>
      <c r="F394" s="4">
        <v>3480433.91</v>
      </c>
    </row>
    <row r="395" ht="12.75" customHeight="1">
      <c r="A395" s="4" t="s">
        <v>372</v>
      </c>
      <c r="B395" s="4" t="s">
        <v>355</v>
      </c>
      <c r="C395" s="4">
        <v>2009.0</v>
      </c>
      <c r="D395" s="4" t="s">
        <v>1030</v>
      </c>
      <c r="E395" s="4" t="s">
        <v>1043</v>
      </c>
      <c r="F395" s="4">
        <v>739317.04</v>
      </c>
    </row>
    <row r="396" ht="12.75" customHeight="1">
      <c r="A396" s="4" t="s">
        <v>372</v>
      </c>
      <c r="B396" s="4" t="s">
        <v>355</v>
      </c>
      <c r="C396" s="4">
        <v>2009.0</v>
      </c>
      <c r="D396" s="4" t="s">
        <v>1030</v>
      </c>
      <c r="E396" s="4" t="s">
        <v>1044</v>
      </c>
      <c r="F396" s="4">
        <v>2397982.05</v>
      </c>
    </row>
    <row r="397" ht="12.75" customHeight="1">
      <c r="A397" s="4" t="s">
        <v>372</v>
      </c>
      <c r="B397" s="4" t="s">
        <v>355</v>
      </c>
      <c r="C397" s="4">
        <v>2009.0</v>
      </c>
      <c r="D397" s="4" t="s">
        <v>1030</v>
      </c>
      <c r="E397" s="4" t="s">
        <v>1045</v>
      </c>
      <c r="F397" s="4">
        <v>211733.37</v>
      </c>
    </row>
    <row r="398" ht="12.75" customHeight="1">
      <c r="A398" s="4" t="s">
        <v>372</v>
      </c>
      <c r="B398" s="4" t="s">
        <v>355</v>
      </c>
      <c r="C398" s="4">
        <v>2009.0</v>
      </c>
      <c r="D398" s="4" t="s">
        <v>1030</v>
      </c>
      <c r="E398" s="4" t="s">
        <v>998</v>
      </c>
      <c r="F398" s="4">
        <v>311349.67</v>
      </c>
    </row>
    <row r="399" ht="12.75" customHeight="1">
      <c r="A399" s="4" t="s">
        <v>372</v>
      </c>
      <c r="B399" s="4" t="s">
        <v>355</v>
      </c>
      <c r="C399" s="4">
        <v>2009.0</v>
      </c>
      <c r="D399" s="4" t="s">
        <v>1030</v>
      </c>
      <c r="E399" s="4" t="s">
        <v>1046</v>
      </c>
      <c r="F399" s="4">
        <v>493926.38</v>
      </c>
    </row>
    <row r="400" ht="12.75" customHeight="1">
      <c r="A400" s="4" t="s">
        <v>372</v>
      </c>
      <c r="B400" s="4" t="s">
        <v>355</v>
      </c>
      <c r="C400" s="4">
        <v>2009.0</v>
      </c>
      <c r="D400" s="4" t="s">
        <v>1030</v>
      </c>
      <c r="E400" s="4" t="s">
        <v>1047</v>
      </c>
      <c r="F400" s="4">
        <v>416722.91</v>
      </c>
    </row>
    <row r="401" ht="12.75" hidden="1" customHeight="1">
      <c r="A401" s="4" t="s">
        <v>372</v>
      </c>
      <c r="B401" s="4" t="s">
        <v>355</v>
      </c>
      <c r="C401" s="4">
        <v>2010.0</v>
      </c>
      <c r="D401" s="4" t="s">
        <v>1030</v>
      </c>
      <c r="E401" s="4" t="s">
        <v>1031</v>
      </c>
      <c r="F401" s="4">
        <v>1.924888697E7</v>
      </c>
    </row>
    <row r="402" ht="12.75" customHeight="1">
      <c r="A402" s="4" t="s">
        <v>372</v>
      </c>
      <c r="B402" s="4" t="s">
        <v>355</v>
      </c>
      <c r="C402" s="4">
        <v>2010.0</v>
      </c>
      <c r="D402" s="4" t="s">
        <v>1030</v>
      </c>
      <c r="E402" s="4" t="s">
        <v>1032</v>
      </c>
      <c r="F402" s="4">
        <v>5172144.89</v>
      </c>
    </row>
    <row r="403" ht="12.75" customHeight="1">
      <c r="A403" s="4" t="s">
        <v>372</v>
      </c>
      <c r="B403" s="4" t="s">
        <v>355</v>
      </c>
      <c r="C403" s="4">
        <v>2010.0</v>
      </c>
      <c r="D403" s="4" t="s">
        <v>1030</v>
      </c>
      <c r="E403" s="4" t="s">
        <v>1033</v>
      </c>
      <c r="F403" s="4">
        <v>1503260.24</v>
      </c>
    </row>
    <row r="404" ht="12.75" customHeight="1">
      <c r="A404" s="4" t="s">
        <v>372</v>
      </c>
      <c r="B404" s="4" t="s">
        <v>355</v>
      </c>
      <c r="C404" s="4">
        <v>2010.0</v>
      </c>
      <c r="D404" s="4" t="s">
        <v>1030</v>
      </c>
      <c r="E404" s="4" t="s">
        <v>1034</v>
      </c>
      <c r="F404" s="4">
        <v>9312409.59</v>
      </c>
    </row>
    <row r="405" ht="12.75" customHeight="1">
      <c r="A405" s="4" t="s">
        <v>372</v>
      </c>
      <c r="B405" s="4" t="s">
        <v>355</v>
      </c>
      <c r="C405" s="4">
        <v>2010.0</v>
      </c>
      <c r="D405" s="4" t="s">
        <v>1030</v>
      </c>
      <c r="E405" s="4" t="s">
        <v>1035</v>
      </c>
      <c r="F405" s="4">
        <v>1737433.17</v>
      </c>
    </row>
    <row r="406" ht="12.75" customHeight="1">
      <c r="A406" s="4" t="s">
        <v>372</v>
      </c>
      <c r="B406" s="4" t="s">
        <v>355</v>
      </c>
      <c r="C406" s="4">
        <v>2010.0</v>
      </c>
      <c r="D406" s="4" t="s">
        <v>1030</v>
      </c>
      <c r="E406" s="4" t="s">
        <v>1036</v>
      </c>
      <c r="F406" s="4">
        <v>9358.0</v>
      </c>
    </row>
    <row r="407" ht="12.75" customHeight="1">
      <c r="A407" s="4" t="s">
        <v>372</v>
      </c>
      <c r="B407" s="4" t="s">
        <v>355</v>
      </c>
      <c r="C407" s="4">
        <v>2010.0</v>
      </c>
      <c r="D407" s="4" t="s">
        <v>1030</v>
      </c>
      <c r="E407" s="4" t="s">
        <v>993</v>
      </c>
      <c r="F407" s="4">
        <v>3232920.36</v>
      </c>
    </row>
    <row r="408" ht="12.75" customHeight="1">
      <c r="A408" s="4" t="s">
        <v>372</v>
      </c>
      <c r="B408" s="4" t="s">
        <v>355</v>
      </c>
      <c r="C408" s="4">
        <v>2010.0</v>
      </c>
      <c r="D408" s="4" t="s">
        <v>1030</v>
      </c>
      <c r="E408" s="4" t="s">
        <v>1037</v>
      </c>
      <c r="F408" s="4">
        <v>136657.8</v>
      </c>
    </row>
    <row r="409" ht="12.75" customHeight="1">
      <c r="A409" s="4" t="s">
        <v>372</v>
      </c>
      <c r="B409" s="4" t="s">
        <v>355</v>
      </c>
      <c r="C409" s="4">
        <v>2010.0</v>
      </c>
      <c r="D409" s="4" t="s">
        <v>1030</v>
      </c>
      <c r="E409" s="4" t="s">
        <v>1038</v>
      </c>
      <c r="F409" s="4">
        <v>5012.34</v>
      </c>
    </row>
    <row r="410" ht="12.75" customHeight="1">
      <c r="A410" s="4" t="s">
        <v>372</v>
      </c>
      <c r="B410" s="4" t="s">
        <v>355</v>
      </c>
      <c r="C410" s="4">
        <v>2010.0</v>
      </c>
      <c r="D410" s="4" t="s">
        <v>1030</v>
      </c>
      <c r="E410" s="4" t="s">
        <v>994</v>
      </c>
      <c r="F410" s="4">
        <v>1079943.87</v>
      </c>
    </row>
    <row r="411" ht="12.75" customHeight="1">
      <c r="A411" s="4" t="s">
        <v>372</v>
      </c>
      <c r="B411" s="4" t="s">
        <v>355</v>
      </c>
      <c r="C411" s="4">
        <v>2010.0</v>
      </c>
      <c r="D411" s="4" t="s">
        <v>1030</v>
      </c>
      <c r="E411" s="4" t="s">
        <v>1039</v>
      </c>
      <c r="F411" s="4">
        <v>11905.96</v>
      </c>
    </row>
    <row r="412" ht="12.75" customHeight="1">
      <c r="A412" s="4" t="s">
        <v>372</v>
      </c>
      <c r="B412" s="4" t="s">
        <v>355</v>
      </c>
      <c r="C412" s="4">
        <v>2010.0</v>
      </c>
      <c r="D412" s="4" t="s">
        <v>1030</v>
      </c>
      <c r="E412" s="4" t="s">
        <v>1040</v>
      </c>
      <c r="F412" s="4">
        <v>4029747.69</v>
      </c>
    </row>
    <row r="413" ht="12.75" customHeight="1">
      <c r="A413" s="4" t="s">
        <v>372</v>
      </c>
      <c r="B413" s="4" t="s">
        <v>355</v>
      </c>
      <c r="C413" s="4">
        <v>2010.0</v>
      </c>
      <c r="D413" s="4" t="s">
        <v>1030</v>
      </c>
      <c r="E413" s="4" t="s">
        <v>996</v>
      </c>
      <c r="F413" s="4">
        <v>970404.64</v>
      </c>
    </row>
    <row r="414" ht="12.75" customHeight="1">
      <c r="A414" s="4" t="s">
        <v>372</v>
      </c>
      <c r="B414" s="4" t="s">
        <v>355</v>
      </c>
      <c r="C414" s="4">
        <v>2010.0</v>
      </c>
      <c r="D414" s="4" t="s">
        <v>1030</v>
      </c>
      <c r="E414" s="4" t="s">
        <v>1041</v>
      </c>
      <c r="F414" s="4">
        <v>56380.09</v>
      </c>
    </row>
    <row r="415" ht="12.75" customHeight="1">
      <c r="A415" s="4" t="s">
        <v>372</v>
      </c>
      <c r="B415" s="4" t="s">
        <v>355</v>
      </c>
      <c r="C415" s="4">
        <v>2010.0</v>
      </c>
      <c r="D415" s="4" t="s">
        <v>1030</v>
      </c>
      <c r="E415" s="4" t="s">
        <v>1042</v>
      </c>
      <c r="F415" s="4">
        <v>2722735.79</v>
      </c>
    </row>
    <row r="416" ht="12.75" customHeight="1">
      <c r="A416" s="4" t="s">
        <v>372</v>
      </c>
      <c r="B416" s="4" t="s">
        <v>355</v>
      </c>
      <c r="C416" s="4">
        <v>2010.0</v>
      </c>
      <c r="D416" s="4" t="s">
        <v>1030</v>
      </c>
      <c r="E416" s="4" t="s">
        <v>1043</v>
      </c>
      <c r="F416" s="4">
        <v>898435.48</v>
      </c>
    </row>
    <row r="417" ht="12.75" customHeight="1">
      <c r="A417" s="4" t="s">
        <v>372</v>
      </c>
      <c r="B417" s="4" t="s">
        <v>355</v>
      </c>
      <c r="C417" s="4">
        <v>2010.0</v>
      </c>
      <c r="D417" s="4" t="s">
        <v>1030</v>
      </c>
      <c r="E417" s="4" t="s">
        <v>1044</v>
      </c>
      <c r="F417" s="4">
        <v>4294380.03</v>
      </c>
    </row>
    <row r="418" ht="12.75" customHeight="1">
      <c r="A418" s="4" t="s">
        <v>372</v>
      </c>
      <c r="B418" s="4" t="s">
        <v>355</v>
      </c>
      <c r="C418" s="4">
        <v>2010.0</v>
      </c>
      <c r="D418" s="4" t="s">
        <v>1030</v>
      </c>
      <c r="E418" s="4" t="s">
        <v>1045</v>
      </c>
      <c r="F418" s="4">
        <v>197896.52</v>
      </c>
    </row>
    <row r="419" ht="12.75" customHeight="1">
      <c r="A419" s="4" t="s">
        <v>372</v>
      </c>
      <c r="B419" s="4" t="s">
        <v>355</v>
      </c>
      <c r="C419" s="4">
        <v>2010.0</v>
      </c>
      <c r="D419" s="4" t="s">
        <v>1030</v>
      </c>
      <c r="E419" s="4" t="s">
        <v>998</v>
      </c>
      <c r="F419" s="4">
        <v>382481.53</v>
      </c>
    </row>
    <row r="420" ht="12.75" customHeight="1">
      <c r="A420" s="4" t="s">
        <v>372</v>
      </c>
      <c r="B420" s="4" t="s">
        <v>355</v>
      </c>
      <c r="C420" s="4">
        <v>2010.0</v>
      </c>
      <c r="D420" s="4" t="s">
        <v>1030</v>
      </c>
      <c r="E420" s="4" t="s">
        <v>1046</v>
      </c>
      <c r="F420" s="4">
        <v>568691.32</v>
      </c>
    </row>
    <row r="421" ht="12.75" customHeight="1">
      <c r="A421" s="4" t="s">
        <v>372</v>
      </c>
      <c r="B421" s="4" t="s">
        <v>355</v>
      </c>
      <c r="C421" s="4">
        <v>2010.0</v>
      </c>
      <c r="D421" s="4" t="s">
        <v>1030</v>
      </c>
      <c r="E421" s="4" t="s">
        <v>1047</v>
      </c>
      <c r="F421" s="4">
        <v>651935.53</v>
      </c>
    </row>
    <row r="422" ht="12.75" hidden="1" customHeight="1">
      <c r="A422" s="4" t="s">
        <v>372</v>
      </c>
      <c r="B422" s="4" t="s">
        <v>355</v>
      </c>
      <c r="C422" s="4">
        <v>2011.0</v>
      </c>
      <c r="D422" s="4" t="s">
        <v>1030</v>
      </c>
      <c r="E422" s="4" t="s">
        <v>1031</v>
      </c>
      <c r="F422" s="4">
        <v>2.154218127E7</v>
      </c>
    </row>
    <row r="423" ht="12.75" customHeight="1">
      <c r="A423" s="4" t="s">
        <v>372</v>
      </c>
      <c r="B423" s="4" t="s">
        <v>355</v>
      </c>
      <c r="C423" s="4">
        <v>2011.0</v>
      </c>
      <c r="D423" s="4" t="s">
        <v>1030</v>
      </c>
      <c r="E423" s="4" t="s">
        <v>1032</v>
      </c>
      <c r="F423" s="4">
        <v>5744150.35</v>
      </c>
    </row>
    <row r="424" ht="12.75" customHeight="1">
      <c r="A424" s="4" t="s">
        <v>372</v>
      </c>
      <c r="B424" s="4" t="s">
        <v>355</v>
      </c>
      <c r="C424" s="4">
        <v>2011.0</v>
      </c>
      <c r="D424" s="4" t="s">
        <v>1030</v>
      </c>
      <c r="E424" s="4" t="s">
        <v>1033</v>
      </c>
      <c r="F424" s="4">
        <v>1849110.07</v>
      </c>
    </row>
    <row r="425" ht="12.75" customHeight="1">
      <c r="A425" s="4" t="s">
        <v>372</v>
      </c>
      <c r="B425" s="4" t="s">
        <v>355</v>
      </c>
      <c r="C425" s="4">
        <v>2011.0</v>
      </c>
      <c r="D425" s="4" t="s">
        <v>1030</v>
      </c>
      <c r="E425" s="4" t="s">
        <v>1034</v>
      </c>
      <c r="F425" s="4">
        <v>1.030671789E7</v>
      </c>
    </row>
    <row r="426" ht="12.75" customHeight="1">
      <c r="A426" s="4" t="s">
        <v>372</v>
      </c>
      <c r="B426" s="4" t="s">
        <v>355</v>
      </c>
      <c r="C426" s="4">
        <v>2011.0</v>
      </c>
      <c r="D426" s="4" t="s">
        <v>1030</v>
      </c>
      <c r="E426" s="4" t="s">
        <v>1035</v>
      </c>
      <c r="F426" s="4">
        <v>2634128.01</v>
      </c>
    </row>
    <row r="427" ht="12.75" customHeight="1">
      <c r="A427" s="4" t="s">
        <v>372</v>
      </c>
      <c r="B427" s="4" t="s">
        <v>355</v>
      </c>
      <c r="C427" s="4">
        <v>2011.0</v>
      </c>
      <c r="D427" s="4" t="s">
        <v>1030</v>
      </c>
      <c r="E427" s="4" t="s">
        <v>1036</v>
      </c>
      <c r="F427" s="4">
        <v>15544.83</v>
      </c>
    </row>
    <row r="428" ht="12.75" customHeight="1">
      <c r="A428" s="4" t="s">
        <v>372</v>
      </c>
      <c r="B428" s="4" t="s">
        <v>355</v>
      </c>
      <c r="C428" s="4">
        <v>2011.0</v>
      </c>
      <c r="D428" s="4" t="s">
        <v>1030</v>
      </c>
      <c r="E428" s="4" t="s">
        <v>993</v>
      </c>
      <c r="F428" s="4">
        <v>3760802.93</v>
      </c>
    </row>
    <row r="429" ht="12.75" customHeight="1">
      <c r="A429" s="4" t="s">
        <v>372</v>
      </c>
      <c r="B429" s="4" t="s">
        <v>355</v>
      </c>
      <c r="C429" s="4">
        <v>2011.0</v>
      </c>
      <c r="D429" s="4" t="s">
        <v>1030</v>
      </c>
      <c r="E429" s="4" t="s">
        <v>1037</v>
      </c>
      <c r="F429" s="4">
        <v>113247.38</v>
      </c>
    </row>
    <row r="430" ht="12.75" customHeight="1">
      <c r="A430" s="4" t="s">
        <v>372</v>
      </c>
      <c r="B430" s="4" t="s">
        <v>355</v>
      </c>
      <c r="C430" s="4">
        <v>2011.0</v>
      </c>
      <c r="D430" s="4" t="s">
        <v>1030</v>
      </c>
      <c r="E430" s="4" t="s">
        <v>1038</v>
      </c>
      <c r="F430" s="4">
        <v>7762.21</v>
      </c>
    </row>
    <row r="431" ht="12.75" customHeight="1">
      <c r="A431" s="4" t="s">
        <v>372</v>
      </c>
      <c r="B431" s="4" t="s">
        <v>355</v>
      </c>
      <c r="C431" s="4">
        <v>2011.0</v>
      </c>
      <c r="D431" s="4" t="s">
        <v>1030</v>
      </c>
      <c r="E431" s="4" t="s">
        <v>994</v>
      </c>
      <c r="F431" s="4">
        <v>1750707.82</v>
      </c>
    </row>
    <row r="432" ht="12.75" customHeight="1">
      <c r="A432" s="4" t="s">
        <v>372</v>
      </c>
      <c r="B432" s="4" t="s">
        <v>355</v>
      </c>
      <c r="C432" s="4">
        <v>2011.0</v>
      </c>
      <c r="D432" s="4" t="s">
        <v>1030</v>
      </c>
      <c r="E432" s="4" t="s">
        <v>1039</v>
      </c>
      <c r="F432" s="4">
        <v>14989.45</v>
      </c>
    </row>
    <row r="433" ht="12.75" customHeight="1">
      <c r="A433" s="4" t="s">
        <v>372</v>
      </c>
      <c r="B433" s="4" t="s">
        <v>355</v>
      </c>
      <c r="C433" s="4">
        <v>2011.0</v>
      </c>
      <c r="D433" s="4" t="s">
        <v>1030</v>
      </c>
      <c r="E433" s="4" t="s">
        <v>1040</v>
      </c>
      <c r="F433" s="4">
        <v>4458310.62</v>
      </c>
    </row>
    <row r="434" ht="12.75" customHeight="1">
      <c r="A434" s="4" t="s">
        <v>372</v>
      </c>
      <c r="B434" s="4" t="s">
        <v>355</v>
      </c>
      <c r="C434" s="4">
        <v>2011.0</v>
      </c>
      <c r="D434" s="4" t="s">
        <v>1030</v>
      </c>
      <c r="E434" s="4" t="s">
        <v>996</v>
      </c>
      <c r="F434" s="4">
        <v>1288531.14</v>
      </c>
    </row>
    <row r="435" ht="12.75" customHeight="1">
      <c r="A435" s="4" t="s">
        <v>372</v>
      </c>
      <c r="B435" s="4" t="s">
        <v>355</v>
      </c>
      <c r="C435" s="4">
        <v>2011.0</v>
      </c>
      <c r="D435" s="4" t="s">
        <v>1030</v>
      </c>
      <c r="E435" s="4" t="s">
        <v>1041</v>
      </c>
      <c r="F435" s="4">
        <v>64666.66</v>
      </c>
    </row>
    <row r="436" ht="12.75" customHeight="1">
      <c r="A436" s="4" t="s">
        <v>372</v>
      </c>
      <c r="B436" s="4" t="s">
        <v>355</v>
      </c>
      <c r="C436" s="4">
        <v>2011.0</v>
      </c>
      <c r="D436" s="4" t="s">
        <v>1030</v>
      </c>
      <c r="E436" s="4" t="s">
        <v>1042</v>
      </c>
      <c r="F436" s="4">
        <v>2292014.42</v>
      </c>
    </row>
    <row r="437" ht="12.75" customHeight="1">
      <c r="A437" s="4" t="s">
        <v>372</v>
      </c>
      <c r="B437" s="4" t="s">
        <v>355</v>
      </c>
      <c r="C437" s="4">
        <v>2011.0</v>
      </c>
      <c r="D437" s="4" t="s">
        <v>1030</v>
      </c>
      <c r="E437" s="4" t="s">
        <v>1043</v>
      </c>
      <c r="F437" s="4">
        <v>1000438.15</v>
      </c>
    </row>
    <row r="438" ht="12.75" customHeight="1">
      <c r="A438" s="4" t="s">
        <v>372</v>
      </c>
      <c r="B438" s="4" t="s">
        <v>355</v>
      </c>
      <c r="C438" s="4">
        <v>2011.0</v>
      </c>
      <c r="D438" s="4" t="s">
        <v>1030</v>
      </c>
      <c r="E438" s="4" t="s">
        <v>1044</v>
      </c>
      <c r="F438" s="4">
        <v>4723458.18</v>
      </c>
    </row>
    <row r="439" ht="12.75" customHeight="1">
      <c r="A439" s="4" t="s">
        <v>372</v>
      </c>
      <c r="B439" s="4" t="s">
        <v>355</v>
      </c>
      <c r="C439" s="4">
        <v>2011.0</v>
      </c>
      <c r="D439" s="4" t="s">
        <v>1030</v>
      </c>
      <c r="E439" s="4" t="s">
        <v>1045</v>
      </c>
      <c r="F439" s="4">
        <v>253296.15</v>
      </c>
    </row>
    <row r="440" ht="12.75" customHeight="1">
      <c r="A440" s="4" t="s">
        <v>372</v>
      </c>
      <c r="B440" s="4" t="s">
        <v>355</v>
      </c>
      <c r="C440" s="4">
        <v>2011.0</v>
      </c>
      <c r="D440" s="4" t="s">
        <v>1030</v>
      </c>
      <c r="E440" s="4" t="s">
        <v>998</v>
      </c>
      <c r="F440" s="4">
        <v>452757.04</v>
      </c>
    </row>
    <row r="441" ht="12.75" customHeight="1">
      <c r="A441" s="4" t="s">
        <v>372</v>
      </c>
      <c r="B441" s="4" t="s">
        <v>355</v>
      </c>
      <c r="C441" s="4">
        <v>2011.0</v>
      </c>
      <c r="D441" s="4" t="s">
        <v>1030</v>
      </c>
      <c r="E441" s="4" t="s">
        <v>1046</v>
      </c>
      <c r="F441" s="4">
        <v>494690.02</v>
      </c>
    </row>
    <row r="442" ht="12.75" customHeight="1">
      <c r="A442" s="4" t="s">
        <v>372</v>
      </c>
      <c r="B442" s="4" t="s">
        <v>355</v>
      </c>
      <c r="C442" s="4">
        <v>2011.0</v>
      </c>
      <c r="D442" s="4" t="s">
        <v>1030</v>
      </c>
      <c r="E442" s="4" t="s">
        <v>1047</v>
      </c>
      <c r="F442" s="4">
        <v>850964.28</v>
      </c>
    </row>
    <row r="443" ht="12.75" hidden="1" customHeight="1">
      <c r="A443" s="4" t="s">
        <v>372</v>
      </c>
      <c r="B443" s="4" t="s">
        <v>355</v>
      </c>
      <c r="C443" s="4">
        <v>2012.0</v>
      </c>
      <c r="D443" s="4" t="s">
        <v>1030</v>
      </c>
      <c r="E443" s="4" t="s">
        <v>1031</v>
      </c>
      <c r="F443" s="4">
        <v>2.210571515E7</v>
      </c>
    </row>
    <row r="444" ht="12.75" customHeight="1">
      <c r="A444" s="4" t="s">
        <v>372</v>
      </c>
      <c r="B444" s="4" t="s">
        <v>355</v>
      </c>
      <c r="C444" s="4">
        <v>2012.0</v>
      </c>
      <c r="D444" s="4" t="s">
        <v>1030</v>
      </c>
      <c r="E444" s="4" t="s">
        <v>1032</v>
      </c>
      <c r="F444" s="4">
        <v>5422822.22</v>
      </c>
    </row>
    <row r="445" ht="12.75" customHeight="1">
      <c r="A445" s="4" t="s">
        <v>372</v>
      </c>
      <c r="B445" s="4" t="s">
        <v>355</v>
      </c>
      <c r="C445" s="4">
        <v>2012.0</v>
      </c>
      <c r="D445" s="4" t="s">
        <v>1030</v>
      </c>
      <c r="E445" s="4" t="s">
        <v>1033</v>
      </c>
      <c r="F445" s="4">
        <v>1849384.71</v>
      </c>
    </row>
    <row r="446" ht="12.75" customHeight="1">
      <c r="A446" s="4" t="s">
        <v>372</v>
      </c>
      <c r="B446" s="4" t="s">
        <v>355</v>
      </c>
      <c r="C446" s="4">
        <v>2012.0</v>
      </c>
      <c r="D446" s="4" t="s">
        <v>1030</v>
      </c>
      <c r="E446" s="4" t="s">
        <v>1034</v>
      </c>
      <c r="F446" s="4">
        <v>1.05693903E7</v>
      </c>
    </row>
    <row r="447" ht="12.75" customHeight="1">
      <c r="A447" s="4" t="s">
        <v>372</v>
      </c>
      <c r="B447" s="4" t="s">
        <v>355</v>
      </c>
      <c r="C447" s="4">
        <v>2012.0</v>
      </c>
      <c r="D447" s="4" t="s">
        <v>1030</v>
      </c>
      <c r="E447" s="4" t="s">
        <v>1035</v>
      </c>
      <c r="F447" s="4">
        <v>2637700.09</v>
      </c>
    </row>
    <row r="448" ht="12.75" customHeight="1">
      <c r="A448" s="4" t="s">
        <v>372</v>
      </c>
      <c r="B448" s="4" t="s">
        <v>355</v>
      </c>
      <c r="C448" s="4">
        <v>2012.0</v>
      </c>
      <c r="D448" s="4" t="s">
        <v>1030</v>
      </c>
      <c r="E448" s="4" t="s">
        <v>1036</v>
      </c>
      <c r="F448" s="4">
        <v>15631.71</v>
      </c>
    </row>
    <row r="449" ht="12.75" customHeight="1">
      <c r="A449" s="4" t="s">
        <v>372</v>
      </c>
      <c r="B449" s="4" t="s">
        <v>355</v>
      </c>
      <c r="C449" s="4">
        <v>2012.0</v>
      </c>
      <c r="D449" s="4" t="s">
        <v>1030</v>
      </c>
      <c r="E449" s="4" t="s">
        <v>993</v>
      </c>
      <c r="F449" s="4">
        <v>2954037.1</v>
      </c>
    </row>
    <row r="450" ht="12.75" customHeight="1">
      <c r="A450" s="4" t="s">
        <v>372</v>
      </c>
      <c r="B450" s="4" t="s">
        <v>355</v>
      </c>
      <c r="C450" s="4">
        <v>2012.0</v>
      </c>
      <c r="D450" s="4" t="s">
        <v>1030</v>
      </c>
      <c r="E450" s="4" t="s">
        <v>1037</v>
      </c>
      <c r="F450" s="4">
        <v>95811.5</v>
      </c>
    </row>
    <row r="451" ht="12.75" customHeight="1">
      <c r="A451" s="4" t="s">
        <v>372</v>
      </c>
      <c r="B451" s="4" t="s">
        <v>355</v>
      </c>
      <c r="C451" s="4">
        <v>2012.0</v>
      </c>
      <c r="D451" s="4" t="s">
        <v>1030</v>
      </c>
      <c r="E451" s="4" t="s">
        <v>1038</v>
      </c>
      <c r="F451" s="4">
        <v>6296.19</v>
      </c>
    </row>
    <row r="452" ht="12.75" customHeight="1">
      <c r="A452" s="4" t="s">
        <v>372</v>
      </c>
      <c r="B452" s="4" t="s">
        <v>355</v>
      </c>
      <c r="C452" s="4">
        <v>2012.0</v>
      </c>
      <c r="D452" s="4" t="s">
        <v>1030</v>
      </c>
      <c r="E452" s="4" t="s">
        <v>994</v>
      </c>
      <c r="F452" s="4">
        <v>1628479.68</v>
      </c>
    </row>
    <row r="453" ht="12.75" customHeight="1">
      <c r="A453" s="4" t="s">
        <v>372</v>
      </c>
      <c r="B453" s="4" t="s">
        <v>355</v>
      </c>
      <c r="C453" s="4">
        <v>2012.0</v>
      </c>
      <c r="D453" s="4" t="s">
        <v>1030</v>
      </c>
      <c r="E453" s="4" t="s">
        <v>1039</v>
      </c>
      <c r="F453" s="4">
        <v>21034.77</v>
      </c>
    </row>
    <row r="454" ht="12.75" customHeight="1">
      <c r="A454" s="4" t="s">
        <v>372</v>
      </c>
      <c r="B454" s="4" t="s">
        <v>355</v>
      </c>
      <c r="C454" s="4">
        <v>2012.0</v>
      </c>
      <c r="D454" s="4" t="s">
        <v>1030</v>
      </c>
      <c r="E454" s="4" t="s">
        <v>1040</v>
      </c>
      <c r="F454" s="4">
        <v>4050748.32</v>
      </c>
    </row>
    <row r="455" ht="12.75" customHeight="1">
      <c r="A455" s="4" t="s">
        <v>372</v>
      </c>
      <c r="B455" s="4" t="s">
        <v>355</v>
      </c>
      <c r="C455" s="4">
        <v>2012.0</v>
      </c>
      <c r="D455" s="4" t="s">
        <v>1030</v>
      </c>
      <c r="E455" s="4" t="s">
        <v>996</v>
      </c>
      <c r="F455" s="4">
        <v>1224190.46</v>
      </c>
    </row>
    <row r="456" ht="12.75" customHeight="1">
      <c r="A456" s="4" t="s">
        <v>372</v>
      </c>
      <c r="B456" s="4" t="s">
        <v>355</v>
      </c>
      <c r="C456" s="4">
        <v>2012.0</v>
      </c>
      <c r="D456" s="4" t="s">
        <v>1030</v>
      </c>
      <c r="E456" s="4" t="s">
        <v>1041</v>
      </c>
      <c r="F456" s="4">
        <v>109951.12</v>
      </c>
    </row>
    <row r="457" ht="12.75" customHeight="1">
      <c r="A457" s="4" t="s">
        <v>372</v>
      </c>
      <c r="B457" s="4" t="s">
        <v>355</v>
      </c>
      <c r="C457" s="4">
        <v>2012.0</v>
      </c>
      <c r="D457" s="4" t="s">
        <v>1030</v>
      </c>
      <c r="E457" s="4" t="s">
        <v>1042</v>
      </c>
      <c r="F457" s="4">
        <v>3007798.68</v>
      </c>
    </row>
    <row r="458" ht="12.75" customHeight="1">
      <c r="A458" s="4" t="s">
        <v>372</v>
      </c>
      <c r="B458" s="4" t="s">
        <v>355</v>
      </c>
      <c r="C458" s="4">
        <v>2012.0</v>
      </c>
      <c r="D458" s="4" t="s">
        <v>1030</v>
      </c>
      <c r="E458" s="4" t="s">
        <v>1043</v>
      </c>
      <c r="F458" s="4">
        <v>875380.83</v>
      </c>
    </row>
    <row r="459" ht="12.75" customHeight="1">
      <c r="A459" s="4" t="s">
        <v>372</v>
      </c>
      <c r="B459" s="4" t="s">
        <v>355</v>
      </c>
      <c r="C459" s="4">
        <v>2012.0</v>
      </c>
      <c r="D459" s="4" t="s">
        <v>1030</v>
      </c>
      <c r="E459" s="4" t="s">
        <v>1044</v>
      </c>
      <c r="F459" s="4">
        <v>5962388.64</v>
      </c>
    </row>
    <row r="460" ht="12.75" customHeight="1">
      <c r="A460" s="4" t="s">
        <v>372</v>
      </c>
      <c r="B460" s="4" t="s">
        <v>355</v>
      </c>
      <c r="C460" s="4">
        <v>2012.0</v>
      </c>
      <c r="D460" s="4" t="s">
        <v>1030</v>
      </c>
      <c r="E460" s="4" t="s">
        <v>1045</v>
      </c>
      <c r="F460" s="4">
        <v>229943.9</v>
      </c>
    </row>
    <row r="461" ht="12.75" customHeight="1">
      <c r="A461" s="4" t="s">
        <v>372</v>
      </c>
      <c r="B461" s="4" t="s">
        <v>355</v>
      </c>
      <c r="C461" s="4">
        <v>2012.0</v>
      </c>
      <c r="D461" s="4" t="s">
        <v>1030</v>
      </c>
      <c r="E461" s="4" t="s">
        <v>998</v>
      </c>
      <c r="F461" s="4">
        <v>477763.29</v>
      </c>
    </row>
    <row r="462" ht="12.75" customHeight="1">
      <c r="A462" s="4" t="s">
        <v>372</v>
      </c>
      <c r="B462" s="4" t="s">
        <v>355</v>
      </c>
      <c r="C462" s="4">
        <v>2012.0</v>
      </c>
      <c r="D462" s="4" t="s">
        <v>1030</v>
      </c>
      <c r="E462" s="4" t="s">
        <v>1046</v>
      </c>
      <c r="F462" s="4">
        <v>670542.2</v>
      </c>
    </row>
    <row r="463" ht="12.75" customHeight="1">
      <c r="A463" s="4" t="s">
        <v>372</v>
      </c>
      <c r="B463" s="4" t="s">
        <v>355</v>
      </c>
      <c r="C463" s="4">
        <v>2012.0</v>
      </c>
      <c r="D463" s="4" t="s">
        <v>1030</v>
      </c>
      <c r="E463" s="4" t="s">
        <v>1047</v>
      </c>
      <c r="F463" s="4">
        <v>775716.78</v>
      </c>
    </row>
    <row r="464" ht="12.75" hidden="1" customHeight="1">
      <c r="A464" s="4" t="s">
        <v>372</v>
      </c>
      <c r="B464" s="4" t="s">
        <v>355</v>
      </c>
      <c r="C464" s="4">
        <v>2013.0</v>
      </c>
      <c r="D464" s="4" t="s">
        <v>1030</v>
      </c>
      <c r="E464" s="4" t="s">
        <v>1031</v>
      </c>
      <c r="F464" s="4">
        <v>2.181133721E7</v>
      </c>
    </row>
    <row r="465" ht="12.75" customHeight="1">
      <c r="A465" s="4" t="s">
        <v>372</v>
      </c>
      <c r="B465" s="4" t="s">
        <v>355</v>
      </c>
      <c r="C465" s="4">
        <v>2013.0</v>
      </c>
      <c r="D465" s="4" t="s">
        <v>1030</v>
      </c>
      <c r="E465" s="4" t="s">
        <v>1032</v>
      </c>
      <c r="F465" s="4">
        <v>6030076.12</v>
      </c>
    </row>
    <row r="466" ht="12.75" customHeight="1">
      <c r="A466" s="4" t="s">
        <v>372</v>
      </c>
      <c r="B466" s="4" t="s">
        <v>355</v>
      </c>
      <c r="C466" s="4">
        <v>2013.0</v>
      </c>
      <c r="D466" s="4" t="s">
        <v>1030</v>
      </c>
      <c r="E466" s="4" t="s">
        <v>1033</v>
      </c>
      <c r="F466" s="4">
        <v>1884313.5</v>
      </c>
    </row>
    <row r="467" ht="12.75" customHeight="1">
      <c r="A467" s="4" t="s">
        <v>372</v>
      </c>
      <c r="B467" s="4" t="s">
        <v>355</v>
      </c>
      <c r="C467" s="4">
        <v>2013.0</v>
      </c>
      <c r="D467" s="4" t="s">
        <v>1030</v>
      </c>
      <c r="E467" s="4" t="s">
        <v>1034</v>
      </c>
      <c r="F467" s="4">
        <v>1.009401209E7</v>
      </c>
    </row>
    <row r="468" ht="12.75" customHeight="1">
      <c r="A468" s="4" t="s">
        <v>372</v>
      </c>
      <c r="B468" s="4" t="s">
        <v>355</v>
      </c>
      <c r="C468" s="4">
        <v>2013.0</v>
      </c>
      <c r="D468" s="4" t="s">
        <v>1030</v>
      </c>
      <c r="E468" s="4" t="s">
        <v>1035</v>
      </c>
      <c r="F468" s="4">
        <v>1892005.6</v>
      </c>
    </row>
    <row r="469" ht="12.75" customHeight="1">
      <c r="A469" s="4" t="s">
        <v>372</v>
      </c>
      <c r="B469" s="4" t="s">
        <v>355</v>
      </c>
      <c r="C469" s="4">
        <v>2013.0</v>
      </c>
      <c r="D469" s="4" t="s">
        <v>1030</v>
      </c>
      <c r="E469" s="4" t="s">
        <v>1036</v>
      </c>
      <c r="F469" s="4">
        <v>20414.43</v>
      </c>
    </row>
    <row r="470" ht="12.75" customHeight="1">
      <c r="A470" s="4" t="s">
        <v>372</v>
      </c>
      <c r="B470" s="4" t="s">
        <v>355</v>
      </c>
      <c r="C470" s="4">
        <v>2013.0</v>
      </c>
      <c r="D470" s="4" t="s">
        <v>1030</v>
      </c>
      <c r="E470" s="4" t="s">
        <v>993</v>
      </c>
      <c r="F470" s="4">
        <v>2612661.5</v>
      </c>
    </row>
    <row r="471" ht="12.75" customHeight="1">
      <c r="A471" s="4" t="s">
        <v>372</v>
      </c>
      <c r="B471" s="4" t="s">
        <v>355</v>
      </c>
      <c r="C471" s="4">
        <v>2013.0</v>
      </c>
      <c r="D471" s="4" t="s">
        <v>1030</v>
      </c>
      <c r="E471" s="4" t="s">
        <v>1037</v>
      </c>
      <c r="F471" s="4">
        <v>137346.99</v>
      </c>
    </row>
    <row r="472" ht="12.75" customHeight="1">
      <c r="A472" s="4" t="s">
        <v>372</v>
      </c>
      <c r="B472" s="4" t="s">
        <v>355</v>
      </c>
      <c r="C472" s="4">
        <v>2013.0</v>
      </c>
      <c r="D472" s="4" t="s">
        <v>1030</v>
      </c>
      <c r="E472" s="4" t="s">
        <v>1038</v>
      </c>
      <c r="F472" s="4">
        <v>3902.82</v>
      </c>
    </row>
    <row r="473" ht="12.75" customHeight="1">
      <c r="A473" s="4" t="s">
        <v>372</v>
      </c>
      <c r="B473" s="4" t="s">
        <v>355</v>
      </c>
      <c r="C473" s="4">
        <v>2013.0</v>
      </c>
      <c r="D473" s="4" t="s">
        <v>1030</v>
      </c>
      <c r="E473" s="4" t="s">
        <v>994</v>
      </c>
      <c r="F473" s="4">
        <v>1245769.47</v>
      </c>
    </row>
    <row r="474" ht="12.75" customHeight="1">
      <c r="A474" s="4" t="s">
        <v>372</v>
      </c>
      <c r="B474" s="4" t="s">
        <v>355</v>
      </c>
      <c r="C474" s="4">
        <v>2013.0</v>
      </c>
      <c r="D474" s="4" t="s">
        <v>1030</v>
      </c>
      <c r="E474" s="4" t="s">
        <v>1039</v>
      </c>
      <c r="F474" s="4">
        <v>19912.28</v>
      </c>
    </row>
    <row r="475" ht="12.75" customHeight="1">
      <c r="A475" s="4" t="s">
        <v>372</v>
      </c>
      <c r="B475" s="4" t="s">
        <v>355</v>
      </c>
      <c r="C475" s="4">
        <v>2013.0</v>
      </c>
      <c r="D475" s="4" t="s">
        <v>1030</v>
      </c>
      <c r="E475" s="4" t="s">
        <v>1040</v>
      </c>
      <c r="F475" s="4">
        <v>3556173.29</v>
      </c>
    </row>
    <row r="476" ht="12.75" customHeight="1">
      <c r="A476" s="4" t="s">
        <v>372</v>
      </c>
      <c r="B476" s="4" t="s">
        <v>355</v>
      </c>
      <c r="C476" s="4">
        <v>2013.0</v>
      </c>
      <c r="D476" s="4" t="s">
        <v>1030</v>
      </c>
      <c r="E476" s="4" t="s">
        <v>996</v>
      </c>
      <c r="F476" s="4">
        <v>849928.95</v>
      </c>
    </row>
    <row r="477" ht="12.75" customHeight="1">
      <c r="A477" s="4" t="s">
        <v>372</v>
      </c>
      <c r="B477" s="4" t="s">
        <v>355</v>
      </c>
      <c r="C477" s="4">
        <v>2013.0</v>
      </c>
      <c r="D477" s="4" t="s">
        <v>1030</v>
      </c>
      <c r="E477" s="4" t="s">
        <v>1041</v>
      </c>
      <c r="F477" s="4">
        <v>61535.63</v>
      </c>
    </row>
    <row r="478" ht="12.75" customHeight="1">
      <c r="A478" s="4" t="s">
        <v>372</v>
      </c>
      <c r="B478" s="4" t="s">
        <v>355</v>
      </c>
      <c r="C478" s="4">
        <v>2013.0</v>
      </c>
      <c r="D478" s="4" t="s">
        <v>1030</v>
      </c>
      <c r="E478" s="4" t="s">
        <v>1042</v>
      </c>
      <c r="F478" s="4">
        <v>3350565.06</v>
      </c>
    </row>
    <row r="479" ht="12.75" customHeight="1">
      <c r="A479" s="4" t="s">
        <v>372</v>
      </c>
      <c r="B479" s="4" t="s">
        <v>355</v>
      </c>
      <c r="C479" s="4">
        <v>2013.0</v>
      </c>
      <c r="D479" s="4" t="s">
        <v>1030</v>
      </c>
      <c r="E479" s="4" t="s">
        <v>1043</v>
      </c>
      <c r="F479" s="4">
        <v>816758.23</v>
      </c>
    </row>
    <row r="480" ht="12.75" customHeight="1">
      <c r="A480" s="4" t="s">
        <v>372</v>
      </c>
      <c r="B480" s="4" t="s">
        <v>355</v>
      </c>
      <c r="C480" s="4">
        <v>2013.0</v>
      </c>
      <c r="D480" s="4" t="s">
        <v>1030</v>
      </c>
      <c r="E480" s="4" t="s">
        <v>1044</v>
      </c>
      <c r="F480" s="4">
        <v>5902519.0</v>
      </c>
    </row>
    <row r="481" ht="12.75" customHeight="1">
      <c r="A481" s="4" t="s">
        <v>372</v>
      </c>
      <c r="B481" s="4" t="s">
        <v>355</v>
      </c>
      <c r="C481" s="4">
        <v>2013.0</v>
      </c>
      <c r="D481" s="4" t="s">
        <v>1030</v>
      </c>
      <c r="E481" s="4" t="s">
        <v>1045</v>
      </c>
      <c r="F481" s="4">
        <v>254584.55</v>
      </c>
    </row>
    <row r="482" ht="12.75" customHeight="1">
      <c r="A482" s="4" t="s">
        <v>372</v>
      </c>
      <c r="B482" s="4" t="s">
        <v>355</v>
      </c>
      <c r="C482" s="4">
        <v>2013.0</v>
      </c>
      <c r="D482" s="4" t="s">
        <v>1030</v>
      </c>
      <c r="E482" s="4" t="s">
        <v>998</v>
      </c>
      <c r="F482" s="4">
        <v>1574174.67</v>
      </c>
    </row>
    <row r="483" ht="12.75" customHeight="1">
      <c r="A483" s="4" t="s">
        <v>372</v>
      </c>
      <c r="B483" s="4" t="s">
        <v>355</v>
      </c>
      <c r="C483" s="4">
        <v>2013.0</v>
      </c>
      <c r="D483" s="4" t="s">
        <v>1030</v>
      </c>
      <c r="E483" s="4" t="s">
        <v>1046</v>
      </c>
      <c r="F483" s="4">
        <v>643012.84</v>
      </c>
    </row>
    <row r="484" ht="12.75" customHeight="1">
      <c r="A484" s="4" t="s">
        <v>372</v>
      </c>
      <c r="B484" s="4" t="s">
        <v>355</v>
      </c>
      <c r="C484" s="4">
        <v>2013.0</v>
      </c>
      <c r="D484" s="4" t="s">
        <v>1030</v>
      </c>
      <c r="E484" s="4" t="s">
        <v>1047</v>
      </c>
      <c r="F484" s="4">
        <v>762077.5</v>
      </c>
    </row>
    <row r="485" ht="12.75" hidden="1" customHeight="1">
      <c r="A485" s="4" t="s">
        <v>372</v>
      </c>
      <c r="B485" s="4" t="s">
        <v>355</v>
      </c>
      <c r="C485" s="4">
        <v>2014.0</v>
      </c>
      <c r="D485" s="4" t="s">
        <v>1030</v>
      </c>
      <c r="E485" s="4" t="s">
        <v>1031</v>
      </c>
      <c r="F485" s="4">
        <v>2.160749861E7</v>
      </c>
    </row>
    <row r="486" ht="12.75" customHeight="1">
      <c r="A486" s="4" t="s">
        <v>372</v>
      </c>
      <c r="B486" s="4" t="s">
        <v>355</v>
      </c>
      <c r="C486" s="4">
        <v>2014.0</v>
      </c>
      <c r="D486" s="4" t="s">
        <v>1030</v>
      </c>
      <c r="E486" s="4" t="s">
        <v>1032</v>
      </c>
      <c r="F486" s="4">
        <v>6188368.2</v>
      </c>
    </row>
    <row r="487" ht="12.75" customHeight="1">
      <c r="A487" s="4" t="s">
        <v>372</v>
      </c>
      <c r="B487" s="4" t="s">
        <v>355</v>
      </c>
      <c r="C487" s="4">
        <v>2014.0</v>
      </c>
      <c r="D487" s="4" t="s">
        <v>1030</v>
      </c>
      <c r="E487" s="4" t="s">
        <v>1033</v>
      </c>
      <c r="F487" s="4">
        <v>1845857.89</v>
      </c>
    </row>
    <row r="488" ht="12.75" customHeight="1">
      <c r="A488" s="4" t="s">
        <v>372</v>
      </c>
      <c r="B488" s="4" t="s">
        <v>355</v>
      </c>
      <c r="C488" s="4">
        <v>2014.0</v>
      </c>
      <c r="D488" s="4" t="s">
        <v>1030</v>
      </c>
      <c r="E488" s="4" t="s">
        <v>1034</v>
      </c>
      <c r="F488" s="4">
        <v>9722251.52</v>
      </c>
    </row>
    <row r="489" ht="12.75" customHeight="1">
      <c r="A489" s="4" t="s">
        <v>372</v>
      </c>
      <c r="B489" s="4" t="s">
        <v>355</v>
      </c>
      <c r="C489" s="4">
        <v>2014.0</v>
      </c>
      <c r="D489" s="4" t="s">
        <v>1030</v>
      </c>
      <c r="E489" s="4" t="s">
        <v>1035</v>
      </c>
      <c r="F489" s="4">
        <v>2101165.17</v>
      </c>
    </row>
    <row r="490" ht="12.75" customHeight="1">
      <c r="A490" s="4" t="s">
        <v>372</v>
      </c>
      <c r="B490" s="4" t="s">
        <v>355</v>
      </c>
      <c r="C490" s="4">
        <v>2014.0</v>
      </c>
      <c r="D490" s="4" t="s">
        <v>1030</v>
      </c>
      <c r="E490" s="4" t="s">
        <v>1036</v>
      </c>
      <c r="F490" s="4">
        <v>27099.13</v>
      </c>
    </row>
    <row r="491" ht="12.75" customHeight="1">
      <c r="A491" s="4" t="s">
        <v>372</v>
      </c>
      <c r="B491" s="4" t="s">
        <v>355</v>
      </c>
      <c r="C491" s="4">
        <v>2014.0</v>
      </c>
      <c r="D491" s="4" t="s">
        <v>1030</v>
      </c>
      <c r="E491" s="4" t="s">
        <v>993</v>
      </c>
      <c r="F491" s="4">
        <v>2474718.81</v>
      </c>
    </row>
    <row r="492" ht="12.75" customHeight="1">
      <c r="A492" s="4" t="s">
        <v>372</v>
      </c>
      <c r="B492" s="4" t="s">
        <v>355</v>
      </c>
      <c r="C492" s="4">
        <v>2014.0</v>
      </c>
      <c r="D492" s="4" t="s">
        <v>1030</v>
      </c>
      <c r="E492" s="4" t="s">
        <v>1037</v>
      </c>
      <c r="F492" s="4">
        <v>173922.59</v>
      </c>
    </row>
    <row r="493" ht="12.75" customHeight="1">
      <c r="A493" s="4" t="s">
        <v>372</v>
      </c>
      <c r="B493" s="4" t="s">
        <v>355</v>
      </c>
      <c r="C493" s="4">
        <v>2014.0</v>
      </c>
      <c r="D493" s="4" t="s">
        <v>1030</v>
      </c>
      <c r="E493" s="4" t="s">
        <v>1038</v>
      </c>
      <c r="F493" s="4">
        <v>4052.69</v>
      </c>
    </row>
    <row r="494" ht="12.75" customHeight="1">
      <c r="A494" s="4" t="s">
        <v>372</v>
      </c>
      <c r="B494" s="4" t="s">
        <v>355</v>
      </c>
      <c r="C494" s="4">
        <v>2014.0</v>
      </c>
      <c r="D494" s="4" t="s">
        <v>1030</v>
      </c>
      <c r="E494" s="4" t="s">
        <v>994</v>
      </c>
      <c r="F494" s="4">
        <v>1248047.65</v>
      </c>
    </row>
    <row r="495" ht="12.75" customHeight="1">
      <c r="A495" s="4" t="s">
        <v>372</v>
      </c>
      <c r="B495" s="4" t="s">
        <v>355</v>
      </c>
      <c r="C495" s="4">
        <v>2014.0</v>
      </c>
      <c r="D495" s="4" t="s">
        <v>1030</v>
      </c>
      <c r="E495" s="4" t="s">
        <v>1039</v>
      </c>
      <c r="F495" s="4">
        <v>19528.0</v>
      </c>
    </row>
    <row r="496" ht="12.75" customHeight="1">
      <c r="A496" s="4" t="s">
        <v>372</v>
      </c>
      <c r="B496" s="4" t="s">
        <v>355</v>
      </c>
      <c r="C496" s="4">
        <v>2014.0</v>
      </c>
      <c r="D496" s="4" t="s">
        <v>1030</v>
      </c>
      <c r="E496" s="4" t="s">
        <v>1040</v>
      </c>
      <c r="F496" s="4">
        <v>3493118.23</v>
      </c>
    </row>
    <row r="497" ht="12.75" customHeight="1">
      <c r="A497" s="4" t="s">
        <v>372</v>
      </c>
      <c r="B497" s="4" t="s">
        <v>355</v>
      </c>
      <c r="C497" s="4">
        <v>2014.0</v>
      </c>
      <c r="D497" s="4" t="s">
        <v>1030</v>
      </c>
      <c r="E497" s="4" t="s">
        <v>996</v>
      </c>
      <c r="F497" s="4">
        <v>947520.62</v>
      </c>
    </row>
    <row r="498" ht="12.75" customHeight="1">
      <c r="A498" s="4" t="s">
        <v>372</v>
      </c>
      <c r="B498" s="4" t="s">
        <v>355</v>
      </c>
      <c r="C498" s="4">
        <v>2014.0</v>
      </c>
      <c r="D498" s="4" t="s">
        <v>1030</v>
      </c>
      <c r="E498" s="4" t="s">
        <v>1041</v>
      </c>
      <c r="F498" s="4">
        <v>54120.22</v>
      </c>
    </row>
    <row r="499" ht="12.75" customHeight="1">
      <c r="A499" s="4" t="s">
        <v>372</v>
      </c>
      <c r="B499" s="4" t="s">
        <v>355</v>
      </c>
      <c r="C499" s="4">
        <v>2014.0</v>
      </c>
      <c r="D499" s="4" t="s">
        <v>1030</v>
      </c>
      <c r="E499" s="4" t="s">
        <v>1042</v>
      </c>
      <c r="F499" s="4">
        <v>3147006.84</v>
      </c>
    </row>
    <row r="500" ht="12.75" customHeight="1">
      <c r="A500" s="4" t="s">
        <v>372</v>
      </c>
      <c r="B500" s="4" t="s">
        <v>355</v>
      </c>
      <c r="C500" s="4">
        <v>2014.0</v>
      </c>
      <c r="D500" s="4" t="s">
        <v>1030</v>
      </c>
      <c r="E500" s="4" t="s">
        <v>1043</v>
      </c>
      <c r="F500" s="4">
        <v>806136.69</v>
      </c>
    </row>
    <row r="501" ht="12.75" customHeight="1">
      <c r="A501" s="4" t="s">
        <v>372</v>
      </c>
      <c r="B501" s="4" t="s">
        <v>355</v>
      </c>
      <c r="C501" s="4">
        <v>2014.0</v>
      </c>
      <c r="D501" s="4" t="s">
        <v>1030</v>
      </c>
      <c r="E501" s="4" t="s">
        <v>1044</v>
      </c>
      <c r="F501" s="4">
        <v>5492849.84</v>
      </c>
    </row>
    <row r="502" ht="12.75" customHeight="1">
      <c r="A502" s="4" t="s">
        <v>372</v>
      </c>
      <c r="B502" s="4" t="s">
        <v>355</v>
      </c>
      <c r="C502" s="4">
        <v>2014.0</v>
      </c>
      <c r="D502" s="4" t="s">
        <v>1030</v>
      </c>
      <c r="E502" s="4" t="s">
        <v>1045</v>
      </c>
      <c r="F502" s="4">
        <v>259576.39</v>
      </c>
    </row>
    <row r="503" ht="12.75" customHeight="1">
      <c r="A503" s="4" t="s">
        <v>372</v>
      </c>
      <c r="B503" s="4" t="s">
        <v>355</v>
      </c>
      <c r="C503" s="4">
        <v>2014.0</v>
      </c>
      <c r="D503" s="4" t="s">
        <v>1030</v>
      </c>
      <c r="E503" s="4" t="s">
        <v>998</v>
      </c>
      <c r="F503" s="4">
        <v>1752794.62</v>
      </c>
    </row>
    <row r="504" ht="12.75" customHeight="1">
      <c r="A504" s="4" t="s">
        <v>372</v>
      </c>
      <c r="B504" s="4" t="s">
        <v>355</v>
      </c>
      <c r="C504" s="4">
        <v>2014.0</v>
      </c>
      <c r="D504" s="4" t="s">
        <v>1030</v>
      </c>
      <c r="E504" s="4" t="s">
        <v>1046</v>
      </c>
      <c r="F504" s="4">
        <v>804474.65</v>
      </c>
    </row>
    <row r="505" ht="12.75" customHeight="1">
      <c r="A505" s="4" t="s">
        <v>372</v>
      </c>
      <c r="B505" s="4" t="s">
        <v>355</v>
      </c>
      <c r="C505" s="4">
        <v>2014.0</v>
      </c>
      <c r="D505" s="4" t="s">
        <v>1030</v>
      </c>
      <c r="E505" s="4" t="s">
        <v>1047</v>
      </c>
      <c r="F505" s="4">
        <v>902531.63</v>
      </c>
    </row>
    <row r="506" ht="12.75" hidden="1" customHeight="1">
      <c r="A506" s="4" t="s">
        <v>372</v>
      </c>
      <c r="B506" s="4" t="s">
        <v>355</v>
      </c>
      <c r="C506" s="4">
        <v>2015.0</v>
      </c>
      <c r="D506" s="4" t="s">
        <v>1030</v>
      </c>
      <c r="E506" s="4" t="s">
        <v>1031</v>
      </c>
      <c r="F506" s="4">
        <v>2.145187992E7</v>
      </c>
    </row>
    <row r="507" ht="12.75" customHeight="1">
      <c r="A507" s="4" t="s">
        <v>372</v>
      </c>
      <c r="B507" s="4" t="s">
        <v>355</v>
      </c>
      <c r="C507" s="4">
        <v>2015.0</v>
      </c>
      <c r="D507" s="4" t="s">
        <v>1030</v>
      </c>
      <c r="E507" s="4" t="s">
        <v>1032</v>
      </c>
      <c r="F507" s="4">
        <v>5270146.96</v>
      </c>
    </row>
    <row r="508" ht="12.75" customHeight="1">
      <c r="A508" s="4" t="s">
        <v>372</v>
      </c>
      <c r="B508" s="4" t="s">
        <v>355</v>
      </c>
      <c r="C508" s="4">
        <v>2015.0</v>
      </c>
      <c r="D508" s="4" t="s">
        <v>1030</v>
      </c>
      <c r="E508" s="4" t="s">
        <v>1033</v>
      </c>
      <c r="F508" s="4">
        <v>1968713.05</v>
      </c>
    </row>
    <row r="509" ht="12.75" customHeight="1">
      <c r="A509" s="4" t="s">
        <v>372</v>
      </c>
      <c r="B509" s="4" t="s">
        <v>355</v>
      </c>
      <c r="C509" s="4">
        <v>2015.0</v>
      </c>
      <c r="D509" s="4" t="s">
        <v>1030</v>
      </c>
      <c r="E509" s="4" t="s">
        <v>1034</v>
      </c>
      <c r="F509" s="4">
        <v>1.067963121E7</v>
      </c>
    </row>
    <row r="510" ht="12.75" customHeight="1">
      <c r="A510" s="4" t="s">
        <v>372</v>
      </c>
      <c r="B510" s="4" t="s">
        <v>355</v>
      </c>
      <c r="C510" s="4">
        <v>2015.0</v>
      </c>
      <c r="D510" s="4" t="s">
        <v>1030</v>
      </c>
      <c r="E510" s="4" t="s">
        <v>1035</v>
      </c>
      <c r="F510" s="4">
        <v>2378890.49</v>
      </c>
    </row>
    <row r="511" ht="12.75" customHeight="1">
      <c r="A511" s="4" t="s">
        <v>372</v>
      </c>
      <c r="B511" s="4" t="s">
        <v>355</v>
      </c>
      <c r="C511" s="4">
        <v>2015.0</v>
      </c>
      <c r="D511" s="4" t="s">
        <v>1030</v>
      </c>
      <c r="E511" s="4" t="s">
        <v>1036</v>
      </c>
      <c r="F511" s="4">
        <v>34523.86</v>
      </c>
    </row>
    <row r="512" ht="12.75" customHeight="1">
      <c r="A512" s="4" t="s">
        <v>372</v>
      </c>
      <c r="B512" s="4" t="s">
        <v>355</v>
      </c>
      <c r="C512" s="4">
        <v>2015.0</v>
      </c>
      <c r="D512" s="4" t="s">
        <v>1030</v>
      </c>
      <c r="E512" s="4" t="s">
        <v>993</v>
      </c>
      <c r="F512" s="4">
        <v>2675517.65</v>
      </c>
    </row>
    <row r="513" ht="12.75" customHeight="1">
      <c r="A513" s="4" t="s">
        <v>372</v>
      </c>
      <c r="B513" s="4" t="s">
        <v>355</v>
      </c>
      <c r="C513" s="4">
        <v>2015.0</v>
      </c>
      <c r="D513" s="4" t="s">
        <v>1030</v>
      </c>
      <c r="E513" s="4" t="s">
        <v>1037</v>
      </c>
      <c r="F513" s="4">
        <v>182597.75</v>
      </c>
    </row>
    <row r="514" ht="12.75" customHeight="1">
      <c r="A514" s="4" t="s">
        <v>372</v>
      </c>
      <c r="B514" s="4" t="s">
        <v>355</v>
      </c>
      <c r="C514" s="4">
        <v>2015.0</v>
      </c>
      <c r="D514" s="4" t="s">
        <v>1030</v>
      </c>
      <c r="E514" s="4" t="s">
        <v>1038</v>
      </c>
      <c r="F514" s="4">
        <v>4490.3</v>
      </c>
    </row>
    <row r="515" ht="12.75" customHeight="1">
      <c r="A515" s="4" t="s">
        <v>372</v>
      </c>
      <c r="B515" s="4" t="s">
        <v>355</v>
      </c>
      <c r="C515" s="4">
        <v>2015.0</v>
      </c>
      <c r="D515" s="4" t="s">
        <v>1030</v>
      </c>
      <c r="E515" s="4" t="s">
        <v>994</v>
      </c>
      <c r="F515" s="4">
        <v>1093412.6</v>
      </c>
    </row>
    <row r="516" ht="12.75" customHeight="1">
      <c r="A516" s="4" t="s">
        <v>372</v>
      </c>
      <c r="B516" s="4" t="s">
        <v>355</v>
      </c>
      <c r="C516" s="4">
        <v>2015.0</v>
      </c>
      <c r="D516" s="4" t="s">
        <v>1030</v>
      </c>
      <c r="E516" s="4" t="s">
        <v>1039</v>
      </c>
      <c r="F516" s="4">
        <v>20691.17</v>
      </c>
    </row>
    <row r="517" ht="12.75" customHeight="1">
      <c r="A517" s="4" t="s">
        <v>372</v>
      </c>
      <c r="B517" s="4" t="s">
        <v>355</v>
      </c>
      <c r="C517" s="4">
        <v>2015.0</v>
      </c>
      <c r="D517" s="4" t="s">
        <v>1030</v>
      </c>
      <c r="E517" s="4" t="s">
        <v>1040</v>
      </c>
      <c r="F517" s="4">
        <v>3500532.62</v>
      </c>
    </row>
    <row r="518" ht="12.75" customHeight="1">
      <c r="A518" s="4" t="s">
        <v>372</v>
      </c>
      <c r="B518" s="4" t="s">
        <v>355</v>
      </c>
      <c r="C518" s="4">
        <v>2015.0</v>
      </c>
      <c r="D518" s="4" t="s">
        <v>1030</v>
      </c>
      <c r="E518" s="4" t="s">
        <v>996</v>
      </c>
      <c r="F518" s="4">
        <v>1055420.73</v>
      </c>
    </row>
    <row r="519" ht="12.75" customHeight="1">
      <c r="A519" s="4" t="s">
        <v>372</v>
      </c>
      <c r="B519" s="4" t="s">
        <v>355</v>
      </c>
      <c r="C519" s="4">
        <v>2015.0</v>
      </c>
      <c r="D519" s="4" t="s">
        <v>1030</v>
      </c>
      <c r="E519" s="4" t="s">
        <v>1041</v>
      </c>
      <c r="F519" s="4">
        <v>46774.15</v>
      </c>
    </row>
    <row r="520" ht="12.75" customHeight="1">
      <c r="A520" s="4" t="s">
        <v>372</v>
      </c>
      <c r="B520" s="4" t="s">
        <v>355</v>
      </c>
      <c r="C520" s="4">
        <v>2015.0</v>
      </c>
      <c r="D520" s="4" t="s">
        <v>1030</v>
      </c>
      <c r="E520" s="4" t="s">
        <v>1042</v>
      </c>
      <c r="F520" s="4">
        <v>2588863.01</v>
      </c>
    </row>
    <row r="521" ht="12.75" customHeight="1">
      <c r="A521" s="4" t="s">
        <v>372</v>
      </c>
      <c r="B521" s="4" t="s">
        <v>355</v>
      </c>
      <c r="C521" s="4">
        <v>2015.0</v>
      </c>
      <c r="D521" s="4" t="s">
        <v>1030</v>
      </c>
      <c r="E521" s="4" t="s">
        <v>1043</v>
      </c>
      <c r="F521" s="4">
        <v>767781.93</v>
      </c>
    </row>
    <row r="522" ht="12.75" customHeight="1">
      <c r="A522" s="4" t="s">
        <v>372</v>
      </c>
      <c r="B522" s="4" t="s">
        <v>355</v>
      </c>
      <c r="C522" s="4">
        <v>2015.0</v>
      </c>
      <c r="D522" s="4" t="s">
        <v>1030</v>
      </c>
      <c r="E522" s="4" t="s">
        <v>1044</v>
      </c>
      <c r="F522" s="4">
        <v>6807341.06</v>
      </c>
    </row>
    <row r="523" ht="12.75" customHeight="1">
      <c r="A523" s="4" t="s">
        <v>372</v>
      </c>
      <c r="B523" s="4" t="s">
        <v>355</v>
      </c>
      <c r="C523" s="4">
        <v>2015.0</v>
      </c>
      <c r="D523" s="4" t="s">
        <v>1030</v>
      </c>
      <c r="E523" s="4" t="s">
        <v>1045</v>
      </c>
      <c r="F523" s="4">
        <v>278382.72</v>
      </c>
    </row>
    <row r="524" ht="12.75" customHeight="1">
      <c r="A524" s="4" t="s">
        <v>372</v>
      </c>
      <c r="B524" s="4" t="s">
        <v>355</v>
      </c>
      <c r="C524" s="4">
        <v>2015.0</v>
      </c>
      <c r="D524" s="4" t="s">
        <v>1030</v>
      </c>
      <c r="E524" s="4" t="s">
        <v>998</v>
      </c>
      <c r="F524" s="4">
        <v>769735.11</v>
      </c>
    </row>
    <row r="525" ht="12.75" customHeight="1">
      <c r="A525" s="4" t="s">
        <v>372</v>
      </c>
      <c r="B525" s="4" t="s">
        <v>355</v>
      </c>
      <c r="C525" s="4">
        <v>2015.0</v>
      </c>
      <c r="D525" s="4" t="s">
        <v>1030</v>
      </c>
      <c r="E525" s="4" t="s">
        <v>1046</v>
      </c>
      <c r="F525" s="4">
        <v>912658.66</v>
      </c>
    </row>
    <row r="526" ht="12.75" customHeight="1">
      <c r="A526" s="4" t="s">
        <v>372</v>
      </c>
      <c r="B526" s="4" t="s">
        <v>355</v>
      </c>
      <c r="C526" s="4">
        <v>2015.0</v>
      </c>
      <c r="D526" s="4" t="s">
        <v>1030</v>
      </c>
      <c r="E526" s="4" t="s">
        <v>1047</v>
      </c>
      <c r="F526" s="4">
        <v>713156.6</v>
      </c>
    </row>
    <row r="527" ht="12.75" hidden="1" customHeight="1">
      <c r="A527" s="4" t="s">
        <v>372</v>
      </c>
      <c r="B527" s="4" t="s">
        <v>355</v>
      </c>
      <c r="C527" s="4">
        <v>2016.0</v>
      </c>
      <c r="D527" s="4" t="s">
        <v>1030</v>
      </c>
      <c r="E527" s="4" t="s">
        <v>1031</v>
      </c>
      <c r="F527" s="4">
        <v>2.16471744E7</v>
      </c>
    </row>
    <row r="528" ht="12.75" customHeight="1">
      <c r="A528" s="4" t="s">
        <v>372</v>
      </c>
      <c r="B528" s="4" t="s">
        <v>355</v>
      </c>
      <c r="C528" s="4">
        <v>2016.0</v>
      </c>
      <c r="D528" s="4" t="s">
        <v>1030</v>
      </c>
      <c r="E528" s="4" t="s">
        <v>1032</v>
      </c>
      <c r="F528" s="4">
        <v>4561748.54</v>
      </c>
    </row>
    <row r="529" ht="12.75" customHeight="1">
      <c r="A529" s="4" t="s">
        <v>372</v>
      </c>
      <c r="B529" s="4" t="s">
        <v>355</v>
      </c>
      <c r="C529" s="4">
        <v>2016.0</v>
      </c>
      <c r="D529" s="4" t="s">
        <v>1030</v>
      </c>
      <c r="E529" s="4" t="s">
        <v>1033</v>
      </c>
      <c r="F529" s="4">
        <v>2236346.44</v>
      </c>
    </row>
    <row r="530" ht="12.75" customHeight="1">
      <c r="A530" s="4" t="s">
        <v>372</v>
      </c>
      <c r="B530" s="4" t="s">
        <v>355</v>
      </c>
      <c r="C530" s="4">
        <v>2016.0</v>
      </c>
      <c r="D530" s="4" t="s">
        <v>1030</v>
      </c>
      <c r="E530" s="4" t="s">
        <v>1034</v>
      </c>
      <c r="F530" s="4">
        <v>1.1304934E7</v>
      </c>
    </row>
    <row r="531" ht="12.75" customHeight="1">
      <c r="A531" s="4" t="s">
        <v>372</v>
      </c>
      <c r="B531" s="4" t="s">
        <v>355</v>
      </c>
      <c r="C531" s="4">
        <v>2016.0</v>
      </c>
      <c r="D531" s="4" t="s">
        <v>1030</v>
      </c>
      <c r="E531" s="4" t="s">
        <v>1035</v>
      </c>
      <c r="F531" s="4">
        <v>2204994.86</v>
      </c>
    </row>
    <row r="532" ht="12.75" customHeight="1">
      <c r="A532" s="4" t="s">
        <v>372</v>
      </c>
      <c r="B532" s="4" t="s">
        <v>355</v>
      </c>
      <c r="C532" s="4">
        <v>2016.0</v>
      </c>
      <c r="D532" s="4" t="s">
        <v>1030</v>
      </c>
      <c r="E532" s="4" t="s">
        <v>1036</v>
      </c>
      <c r="F532" s="4">
        <v>50673.9</v>
      </c>
    </row>
    <row r="533" ht="12.75" customHeight="1">
      <c r="A533" s="4" t="s">
        <v>372</v>
      </c>
      <c r="B533" s="4" t="s">
        <v>355</v>
      </c>
      <c r="C533" s="4">
        <v>2016.0</v>
      </c>
      <c r="D533" s="4" t="s">
        <v>1030</v>
      </c>
      <c r="E533" s="4" t="s">
        <v>993</v>
      </c>
      <c r="F533" s="4">
        <v>2659103.84</v>
      </c>
    </row>
    <row r="534" ht="12.75" customHeight="1">
      <c r="A534" s="4" t="s">
        <v>372</v>
      </c>
      <c r="B534" s="4" t="s">
        <v>355</v>
      </c>
      <c r="C534" s="4">
        <v>2016.0</v>
      </c>
      <c r="D534" s="4" t="s">
        <v>1030</v>
      </c>
      <c r="E534" s="4" t="s">
        <v>1037</v>
      </c>
      <c r="F534" s="4">
        <v>288250.21</v>
      </c>
    </row>
    <row r="535" ht="12.75" customHeight="1">
      <c r="A535" s="4" t="s">
        <v>372</v>
      </c>
      <c r="B535" s="4" t="s">
        <v>355</v>
      </c>
      <c r="C535" s="4">
        <v>2016.0</v>
      </c>
      <c r="D535" s="4" t="s">
        <v>1030</v>
      </c>
      <c r="E535" s="4" t="s">
        <v>1038</v>
      </c>
      <c r="F535" s="4">
        <v>2524.76</v>
      </c>
    </row>
    <row r="536" ht="12.75" customHeight="1">
      <c r="A536" s="4" t="s">
        <v>372</v>
      </c>
      <c r="B536" s="4" t="s">
        <v>355</v>
      </c>
      <c r="C536" s="4">
        <v>2016.0</v>
      </c>
      <c r="D536" s="4" t="s">
        <v>1030</v>
      </c>
      <c r="E536" s="4" t="s">
        <v>994</v>
      </c>
      <c r="F536" s="4">
        <v>1180484.96</v>
      </c>
    </row>
    <row r="537" ht="12.75" customHeight="1">
      <c r="A537" s="4" t="s">
        <v>372</v>
      </c>
      <c r="B537" s="4" t="s">
        <v>355</v>
      </c>
      <c r="C537" s="4">
        <v>2016.0</v>
      </c>
      <c r="D537" s="4" t="s">
        <v>1030</v>
      </c>
      <c r="E537" s="4" t="s">
        <v>1039</v>
      </c>
      <c r="F537" s="4">
        <v>23459.64</v>
      </c>
    </row>
    <row r="538" ht="12.75" customHeight="1">
      <c r="A538" s="4" t="s">
        <v>372</v>
      </c>
      <c r="B538" s="4" t="s">
        <v>355</v>
      </c>
      <c r="C538" s="4">
        <v>2016.0</v>
      </c>
      <c r="D538" s="4" t="s">
        <v>1030</v>
      </c>
      <c r="E538" s="4" t="s">
        <v>1040</v>
      </c>
      <c r="F538" s="4">
        <v>3164432.08</v>
      </c>
    </row>
    <row r="539" ht="12.75" customHeight="1">
      <c r="A539" s="4" t="s">
        <v>372</v>
      </c>
      <c r="B539" s="4" t="s">
        <v>355</v>
      </c>
      <c r="C539" s="4">
        <v>2016.0</v>
      </c>
      <c r="D539" s="4" t="s">
        <v>1030</v>
      </c>
      <c r="E539" s="4" t="s">
        <v>996</v>
      </c>
      <c r="F539" s="4">
        <v>939780.59</v>
      </c>
    </row>
    <row r="540" ht="12.75" customHeight="1">
      <c r="A540" s="4" t="s">
        <v>372</v>
      </c>
      <c r="B540" s="4" t="s">
        <v>355</v>
      </c>
      <c r="C540" s="4">
        <v>2016.0</v>
      </c>
      <c r="D540" s="4" t="s">
        <v>1030</v>
      </c>
      <c r="E540" s="4" t="s">
        <v>1041</v>
      </c>
      <c r="F540" s="4">
        <v>50096.53</v>
      </c>
    </row>
    <row r="541" ht="12.75" customHeight="1">
      <c r="A541" s="4" t="s">
        <v>372</v>
      </c>
      <c r="B541" s="4" t="s">
        <v>355</v>
      </c>
      <c r="C541" s="4">
        <v>2016.0</v>
      </c>
      <c r="D541" s="4" t="s">
        <v>1030</v>
      </c>
      <c r="E541" s="4" t="s">
        <v>1042</v>
      </c>
      <c r="F541" s="4">
        <v>1946589.8</v>
      </c>
    </row>
    <row r="542" ht="12.75" customHeight="1">
      <c r="A542" s="4" t="s">
        <v>372</v>
      </c>
      <c r="B542" s="4" t="s">
        <v>355</v>
      </c>
      <c r="C542" s="4">
        <v>2016.0</v>
      </c>
      <c r="D542" s="4" t="s">
        <v>1030</v>
      </c>
      <c r="E542" s="4" t="s">
        <v>1043</v>
      </c>
      <c r="F542" s="4">
        <v>846944.63</v>
      </c>
    </row>
    <row r="543" ht="12.75" customHeight="1">
      <c r="A543" s="4" t="s">
        <v>372</v>
      </c>
      <c r="B543" s="4" t="s">
        <v>355</v>
      </c>
      <c r="C543" s="4">
        <v>2016.0</v>
      </c>
      <c r="D543" s="4" t="s">
        <v>1030</v>
      </c>
      <c r="E543" s="4" t="s">
        <v>1044</v>
      </c>
      <c r="F543" s="4">
        <v>7178922.29</v>
      </c>
    </row>
    <row r="544" ht="12.75" customHeight="1">
      <c r="A544" s="4" t="s">
        <v>372</v>
      </c>
      <c r="B544" s="4" t="s">
        <v>355</v>
      </c>
      <c r="C544" s="4">
        <v>2016.0</v>
      </c>
      <c r="D544" s="4" t="s">
        <v>1030</v>
      </c>
      <c r="E544" s="4" t="s">
        <v>1045</v>
      </c>
      <c r="F544" s="4">
        <v>432896.41</v>
      </c>
    </row>
    <row r="545" ht="12.75" customHeight="1">
      <c r="A545" s="4" t="s">
        <v>372</v>
      </c>
      <c r="B545" s="4" t="s">
        <v>355</v>
      </c>
      <c r="C545" s="4">
        <v>2016.0</v>
      </c>
      <c r="D545" s="4" t="s">
        <v>1030</v>
      </c>
      <c r="E545" s="4" t="s">
        <v>998</v>
      </c>
      <c r="F545" s="4">
        <v>1355278.34</v>
      </c>
    </row>
    <row r="546" ht="12.75" customHeight="1">
      <c r="A546" s="4" t="s">
        <v>372</v>
      </c>
      <c r="B546" s="4" t="s">
        <v>355</v>
      </c>
      <c r="C546" s="4">
        <v>2016.0</v>
      </c>
      <c r="D546" s="4" t="s">
        <v>1030</v>
      </c>
      <c r="E546" s="4" t="s">
        <v>1046</v>
      </c>
      <c r="F546" s="4">
        <v>834124.51</v>
      </c>
    </row>
    <row r="547" ht="12.75" customHeight="1">
      <c r="A547" s="4" t="s">
        <v>372</v>
      </c>
      <c r="B547" s="4" t="s">
        <v>355</v>
      </c>
      <c r="C547" s="4">
        <v>2016.0</v>
      </c>
      <c r="D547" s="4" t="s">
        <v>1030</v>
      </c>
      <c r="E547" s="4" t="s">
        <v>1047</v>
      </c>
      <c r="F547" s="4">
        <v>693611.91</v>
      </c>
    </row>
    <row r="548" ht="12.75" hidden="1" customHeight="1">
      <c r="A548" s="4" t="s">
        <v>372</v>
      </c>
      <c r="B548" s="4" t="s">
        <v>355</v>
      </c>
      <c r="C548" s="4">
        <v>2017.0</v>
      </c>
      <c r="D548" s="4" t="s">
        <v>1030</v>
      </c>
      <c r="E548" s="4" t="s">
        <v>1031</v>
      </c>
      <c r="F548" s="4">
        <v>2.564823373E7</v>
      </c>
    </row>
    <row r="549" ht="12.75" customHeight="1">
      <c r="A549" s="4" t="s">
        <v>372</v>
      </c>
      <c r="B549" s="4" t="s">
        <v>355</v>
      </c>
      <c r="C549" s="4">
        <v>2017.0</v>
      </c>
      <c r="D549" s="4" t="s">
        <v>1030</v>
      </c>
      <c r="E549" s="4" t="s">
        <v>1032</v>
      </c>
      <c r="F549" s="4">
        <v>5484913.54</v>
      </c>
    </row>
    <row r="550" ht="12.75" customHeight="1">
      <c r="A550" s="4" t="s">
        <v>372</v>
      </c>
      <c r="B550" s="4" t="s">
        <v>355</v>
      </c>
      <c r="C550" s="4">
        <v>2017.0</v>
      </c>
      <c r="D550" s="4" t="s">
        <v>1030</v>
      </c>
      <c r="E550" s="4" t="s">
        <v>1033</v>
      </c>
      <c r="F550" s="4">
        <v>2498806.72</v>
      </c>
    </row>
    <row r="551" ht="12.75" customHeight="1">
      <c r="A551" s="4" t="s">
        <v>372</v>
      </c>
      <c r="B551" s="4" t="s">
        <v>355</v>
      </c>
      <c r="C551" s="4">
        <v>2017.0</v>
      </c>
      <c r="D551" s="4" t="s">
        <v>1030</v>
      </c>
      <c r="E551" s="4" t="s">
        <v>1034</v>
      </c>
      <c r="F551" s="4">
        <v>1.17526328E7</v>
      </c>
    </row>
    <row r="552" ht="12.75" customHeight="1">
      <c r="A552" s="4" t="s">
        <v>372</v>
      </c>
      <c r="B552" s="4" t="s">
        <v>355</v>
      </c>
      <c r="C552" s="4">
        <v>2017.0</v>
      </c>
      <c r="D552" s="4" t="s">
        <v>1030</v>
      </c>
      <c r="E552" s="4" t="s">
        <v>1035</v>
      </c>
      <c r="F552" s="4">
        <v>3889342.35</v>
      </c>
    </row>
    <row r="553" ht="12.75" customHeight="1">
      <c r="A553" s="4" t="s">
        <v>372</v>
      </c>
      <c r="B553" s="4" t="s">
        <v>355</v>
      </c>
      <c r="C553" s="4">
        <v>2017.0</v>
      </c>
      <c r="D553" s="4" t="s">
        <v>1030</v>
      </c>
      <c r="E553" s="4" t="s">
        <v>1036</v>
      </c>
      <c r="F553" s="4">
        <v>35434.75</v>
      </c>
    </row>
    <row r="554" ht="12.75" customHeight="1">
      <c r="A554" s="4" t="s">
        <v>372</v>
      </c>
      <c r="B554" s="4" t="s">
        <v>355</v>
      </c>
      <c r="C554" s="4">
        <v>2017.0</v>
      </c>
      <c r="D554" s="4" t="s">
        <v>1030</v>
      </c>
      <c r="E554" s="4" t="s">
        <v>993</v>
      </c>
      <c r="F554" s="4">
        <v>2851736.08</v>
      </c>
    </row>
    <row r="555" ht="12.75" customHeight="1">
      <c r="A555" s="4" t="s">
        <v>372</v>
      </c>
      <c r="B555" s="4" t="s">
        <v>355</v>
      </c>
      <c r="C555" s="4">
        <v>2017.0</v>
      </c>
      <c r="D555" s="4" t="s">
        <v>1030</v>
      </c>
      <c r="E555" s="4" t="s">
        <v>1037</v>
      </c>
      <c r="F555" s="4">
        <v>440334.09</v>
      </c>
    </row>
    <row r="556" ht="12.75" customHeight="1">
      <c r="A556" s="4" t="s">
        <v>372</v>
      </c>
      <c r="B556" s="4" t="s">
        <v>355</v>
      </c>
      <c r="C556" s="4">
        <v>2017.0</v>
      </c>
      <c r="D556" s="4" t="s">
        <v>1030</v>
      </c>
      <c r="E556" s="4" t="s">
        <v>1038</v>
      </c>
      <c r="F556" s="4">
        <v>3080.39</v>
      </c>
    </row>
    <row r="557" ht="12.75" customHeight="1">
      <c r="A557" s="4" t="s">
        <v>372</v>
      </c>
      <c r="B557" s="4" t="s">
        <v>355</v>
      </c>
      <c r="C557" s="4">
        <v>2017.0</v>
      </c>
      <c r="D557" s="4" t="s">
        <v>1030</v>
      </c>
      <c r="E557" s="4" t="s">
        <v>994</v>
      </c>
      <c r="F557" s="4">
        <v>2807758.02</v>
      </c>
    </row>
    <row r="558" ht="12.75" customHeight="1">
      <c r="A558" s="4" t="s">
        <v>372</v>
      </c>
      <c r="B558" s="4" t="s">
        <v>355</v>
      </c>
      <c r="C558" s="4">
        <v>2017.0</v>
      </c>
      <c r="D558" s="4" t="s">
        <v>1030</v>
      </c>
      <c r="E558" s="4" t="s">
        <v>1039</v>
      </c>
      <c r="F558" s="4">
        <v>25547.38</v>
      </c>
    </row>
    <row r="559" ht="12.75" customHeight="1">
      <c r="A559" s="4" t="s">
        <v>372</v>
      </c>
      <c r="B559" s="4" t="s">
        <v>355</v>
      </c>
      <c r="C559" s="4">
        <v>2017.0</v>
      </c>
      <c r="D559" s="4" t="s">
        <v>1030</v>
      </c>
      <c r="E559" s="4" t="s">
        <v>1040</v>
      </c>
      <c r="F559" s="4">
        <v>3449747.79</v>
      </c>
    </row>
    <row r="560" ht="12.75" customHeight="1">
      <c r="A560" s="4" t="s">
        <v>372</v>
      </c>
      <c r="B560" s="4" t="s">
        <v>355</v>
      </c>
      <c r="C560" s="4">
        <v>2017.0</v>
      </c>
      <c r="D560" s="4" t="s">
        <v>1030</v>
      </c>
      <c r="E560" s="4" t="s">
        <v>996</v>
      </c>
      <c r="F560" s="4">
        <v>939016.49</v>
      </c>
    </row>
    <row r="561" ht="12.75" customHeight="1">
      <c r="A561" s="4" t="s">
        <v>372</v>
      </c>
      <c r="B561" s="4" t="s">
        <v>355</v>
      </c>
      <c r="C561" s="4">
        <v>2017.0</v>
      </c>
      <c r="D561" s="4" t="s">
        <v>1030</v>
      </c>
      <c r="E561" s="4" t="s">
        <v>1041</v>
      </c>
      <c r="F561" s="4">
        <v>59733.72</v>
      </c>
    </row>
    <row r="562" ht="12.75" customHeight="1">
      <c r="A562" s="4" t="s">
        <v>372</v>
      </c>
      <c r="B562" s="4" t="s">
        <v>355</v>
      </c>
      <c r="C562" s="4">
        <v>2017.0</v>
      </c>
      <c r="D562" s="4" t="s">
        <v>1030</v>
      </c>
      <c r="E562" s="4" t="s">
        <v>1042</v>
      </c>
      <c r="F562" s="4">
        <v>2024591.82</v>
      </c>
    </row>
    <row r="563" ht="12.75" customHeight="1">
      <c r="A563" s="4" t="s">
        <v>372</v>
      </c>
      <c r="B563" s="4" t="s">
        <v>355</v>
      </c>
      <c r="C563" s="4">
        <v>2017.0</v>
      </c>
      <c r="D563" s="4" t="s">
        <v>1030</v>
      </c>
      <c r="E563" s="4" t="s">
        <v>1043</v>
      </c>
      <c r="F563" s="4">
        <v>905337.09</v>
      </c>
    </row>
    <row r="564" ht="12.75" customHeight="1">
      <c r="A564" s="4" t="s">
        <v>372</v>
      </c>
      <c r="B564" s="4" t="s">
        <v>355</v>
      </c>
      <c r="C564" s="4">
        <v>2017.0</v>
      </c>
      <c r="D564" s="4" t="s">
        <v>1030</v>
      </c>
      <c r="E564" s="4" t="s">
        <v>1044</v>
      </c>
      <c r="F564" s="4">
        <v>7198636.9</v>
      </c>
    </row>
    <row r="565" ht="12.75" customHeight="1">
      <c r="A565" s="4" t="s">
        <v>372</v>
      </c>
      <c r="B565" s="4" t="s">
        <v>355</v>
      </c>
      <c r="C565" s="4">
        <v>2017.0</v>
      </c>
      <c r="D565" s="4" t="s">
        <v>1030</v>
      </c>
      <c r="E565" s="4" t="s">
        <v>1045</v>
      </c>
      <c r="F565" s="4">
        <v>590894.42</v>
      </c>
    </row>
    <row r="566" ht="12.75" customHeight="1">
      <c r="A566" s="4" t="s">
        <v>372</v>
      </c>
      <c r="B566" s="4" t="s">
        <v>355</v>
      </c>
      <c r="C566" s="4">
        <v>2017.0</v>
      </c>
      <c r="D566" s="4" t="s">
        <v>1030</v>
      </c>
      <c r="E566" s="4" t="s">
        <v>998</v>
      </c>
      <c r="F566" s="4">
        <v>2530724.95</v>
      </c>
    </row>
    <row r="567" ht="12.75" customHeight="1">
      <c r="A567" s="4" t="s">
        <v>372</v>
      </c>
      <c r="B567" s="4" t="s">
        <v>355</v>
      </c>
      <c r="C567" s="4">
        <v>2017.0</v>
      </c>
      <c r="D567" s="4" t="s">
        <v>1030</v>
      </c>
      <c r="E567" s="4" t="s">
        <v>1046</v>
      </c>
      <c r="F567" s="4">
        <v>957985.6</v>
      </c>
    </row>
    <row r="568" ht="12.75" customHeight="1">
      <c r="A568" s="4" t="s">
        <v>372</v>
      </c>
      <c r="B568" s="4" t="s">
        <v>355</v>
      </c>
      <c r="C568" s="4">
        <v>2017.0</v>
      </c>
      <c r="D568" s="4" t="s">
        <v>1030</v>
      </c>
      <c r="E568" s="4" t="s">
        <v>1047</v>
      </c>
      <c r="F568" s="4">
        <v>827674.24</v>
      </c>
    </row>
    <row r="569" ht="12.75" hidden="1" customHeight="1">
      <c r="A569" s="4" t="s">
        <v>372</v>
      </c>
      <c r="B569" s="4" t="s">
        <v>355</v>
      </c>
      <c r="C569" s="4">
        <v>2018.0</v>
      </c>
      <c r="D569" s="4" t="s">
        <v>1030</v>
      </c>
      <c r="E569" s="4" t="s">
        <v>1031</v>
      </c>
      <c r="F569" s="4">
        <v>3.350278682E7</v>
      </c>
    </row>
    <row r="570" ht="12.75" customHeight="1">
      <c r="A570" s="4" t="s">
        <v>372</v>
      </c>
      <c r="B570" s="4" t="s">
        <v>355</v>
      </c>
      <c r="C570" s="4">
        <v>2018.0</v>
      </c>
      <c r="D570" s="4" t="s">
        <v>1030</v>
      </c>
      <c r="E570" s="4" t="s">
        <v>1032</v>
      </c>
      <c r="F570" s="4">
        <v>5854664.15</v>
      </c>
    </row>
    <row r="571" ht="12.75" customHeight="1">
      <c r="A571" s="4" t="s">
        <v>372</v>
      </c>
      <c r="B571" s="4" t="s">
        <v>355</v>
      </c>
      <c r="C571" s="4">
        <v>2018.0</v>
      </c>
      <c r="D571" s="4" t="s">
        <v>1030</v>
      </c>
      <c r="E571" s="4" t="s">
        <v>1033</v>
      </c>
      <c r="F571" s="4">
        <v>2860166.84</v>
      </c>
    </row>
    <row r="572" ht="12.75" customHeight="1">
      <c r="A572" s="4" t="s">
        <v>372</v>
      </c>
      <c r="B572" s="4" t="s">
        <v>355</v>
      </c>
      <c r="C572" s="4">
        <v>2018.0</v>
      </c>
      <c r="D572" s="4" t="s">
        <v>1030</v>
      </c>
      <c r="E572" s="4" t="s">
        <v>1034</v>
      </c>
      <c r="F572" s="4">
        <v>1.348375019E7</v>
      </c>
    </row>
    <row r="573" ht="12.75" customHeight="1">
      <c r="A573" s="4" t="s">
        <v>372</v>
      </c>
      <c r="B573" s="4" t="s">
        <v>355</v>
      </c>
      <c r="C573" s="4">
        <v>2018.0</v>
      </c>
      <c r="D573" s="4" t="s">
        <v>1030</v>
      </c>
      <c r="E573" s="4" t="s">
        <v>1035</v>
      </c>
      <c r="F573" s="4">
        <v>8091866.61</v>
      </c>
    </row>
    <row r="574" ht="12.75" customHeight="1">
      <c r="A574" s="4" t="s">
        <v>372</v>
      </c>
      <c r="B574" s="4" t="s">
        <v>355</v>
      </c>
      <c r="C574" s="4">
        <v>2018.0</v>
      </c>
      <c r="D574" s="4" t="s">
        <v>1030</v>
      </c>
      <c r="E574" s="4" t="s">
        <v>1036</v>
      </c>
      <c r="F574" s="4">
        <v>40679.69</v>
      </c>
    </row>
    <row r="575" ht="12.75" customHeight="1">
      <c r="A575" s="4" t="s">
        <v>372</v>
      </c>
      <c r="B575" s="4" t="s">
        <v>355</v>
      </c>
      <c r="C575" s="4">
        <v>2018.0</v>
      </c>
      <c r="D575" s="4" t="s">
        <v>1030</v>
      </c>
      <c r="E575" s="4" t="s">
        <v>993</v>
      </c>
      <c r="F575" s="4">
        <v>3633161.6</v>
      </c>
    </row>
    <row r="576" ht="12.75" customHeight="1">
      <c r="A576" s="4" t="s">
        <v>372</v>
      </c>
      <c r="B576" s="4" t="s">
        <v>355</v>
      </c>
      <c r="C576" s="4">
        <v>2018.0</v>
      </c>
      <c r="D576" s="4" t="s">
        <v>1030</v>
      </c>
      <c r="E576" s="4" t="s">
        <v>1037</v>
      </c>
      <c r="F576" s="4">
        <v>445447.99</v>
      </c>
    </row>
    <row r="577" ht="12.75" customHeight="1">
      <c r="A577" s="4" t="s">
        <v>372</v>
      </c>
      <c r="B577" s="4" t="s">
        <v>355</v>
      </c>
      <c r="C577" s="4">
        <v>2018.0</v>
      </c>
      <c r="D577" s="4" t="s">
        <v>1030</v>
      </c>
      <c r="E577" s="4" t="s">
        <v>1038</v>
      </c>
      <c r="F577" s="4">
        <v>6043.85</v>
      </c>
    </row>
    <row r="578" ht="12.75" customHeight="1">
      <c r="A578" s="4" t="s">
        <v>372</v>
      </c>
      <c r="B578" s="4" t="s">
        <v>355</v>
      </c>
      <c r="C578" s="4">
        <v>2018.0</v>
      </c>
      <c r="D578" s="4" t="s">
        <v>1030</v>
      </c>
      <c r="E578" s="4" t="s">
        <v>994</v>
      </c>
      <c r="F578" s="4">
        <v>6656137.36</v>
      </c>
    </row>
    <row r="579" ht="12.75" customHeight="1">
      <c r="A579" s="4" t="s">
        <v>372</v>
      </c>
      <c r="B579" s="4" t="s">
        <v>355</v>
      </c>
      <c r="C579" s="4">
        <v>2018.0</v>
      </c>
      <c r="D579" s="4" t="s">
        <v>1030</v>
      </c>
      <c r="E579" s="4" t="s">
        <v>1039</v>
      </c>
      <c r="F579" s="4">
        <v>22516.65</v>
      </c>
    </row>
    <row r="580" ht="12.75" customHeight="1">
      <c r="A580" s="4" t="s">
        <v>372</v>
      </c>
      <c r="B580" s="4" t="s">
        <v>355</v>
      </c>
      <c r="C580" s="4">
        <v>2018.0</v>
      </c>
      <c r="D580" s="4" t="s">
        <v>1030</v>
      </c>
      <c r="E580" s="4" t="s">
        <v>1040</v>
      </c>
      <c r="F580" s="4">
        <v>3750588.13</v>
      </c>
    </row>
    <row r="581" ht="12.75" customHeight="1">
      <c r="A581" s="4" t="s">
        <v>372</v>
      </c>
      <c r="B581" s="4" t="s">
        <v>355</v>
      </c>
      <c r="C581" s="4">
        <v>2018.0</v>
      </c>
      <c r="D581" s="4" t="s">
        <v>1030</v>
      </c>
      <c r="E581" s="4" t="s">
        <v>996</v>
      </c>
      <c r="F581" s="4">
        <v>1431484.03</v>
      </c>
    </row>
    <row r="582" ht="12.75" customHeight="1">
      <c r="A582" s="4" t="s">
        <v>372</v>
      </c>
      <c r="B582" s="4" t="s">
        <v>355</v>
      </c>
      <c r="C582" s="4">
        <v>2018.0</v>
      </c>
      <c r="D582" s="4" t="s">
        <v>1030</v>
      </c>
      <c r="E582" s="4" t="s">
        <v>1041</v>
      </c>
      <c r="F582" s="4">
        <v>91182.08</v>
      </c>
    </row>
    <row r="583" ht="12.75" customHeight="1">
      <c r="A583" s="4" t="s">
        <v>372</v>
      </c>
      <c r="B583" s="4" t="s">
        <v>355</v>
      </c>
      <c r="C583" s="4">
        <v>2018.0</v>
      </c>
      <c r="D583" s="4" t="s">
        <v>1030</v>
      </c>
      <c r="E583" s="4" t="s">
        <v>1042</v>
      </c>
      <c r="F583" s="4">
        <v>2277809.51</v>
      </c>
    </row>
    <row r="584" ht="12.75" customHeight="1">
      <c r="A584" s="4" t="s">
        <v>372</v>
      </c>
      <c r="B584" s="4" t="s">
        <v>355</v>
      </c>
      <c r="C584" s="4">
        <v>2018.0</v>
      </c>
      <c r="D584" s="4" t="s">
        <v>1030</v>
      </c>
      <c r="E584" s="4" t="s">
        <v>1043</v>
      </c>
      <c r="F584" s="4">
        <v>1086582.32</v>
      </c>
    </row>
    <row r="585" ht="12.75" customHeight="1">
      <c r="A585" s="4" t="s">
        <v>372</v>
      </c>
      <c r="B585" s="4" t="s">
        <v>355</v>
      </c>
      <c r="C585" s="4">
        <v>2018.0</v>
      </c>
      <c r="D585" s="4" t="s">
        <v>1030</v>
      </c>
      <c r="E585" s="4" t="s">
        <v>1044</v>
      </c>
      <c r="F585" s="4">
        <v>8086135.47</v>
      </c>
    </row>
    <row r="586" ht="12.75" customHeight="1">
      <c r="A586" s="4" t="s">
        <v>372</v>
      </c>
      <c r="B586" s="4" t="s">
        <v>355</v>
      </c>
      <c r="C586" s="4">
        <v>2018.0</v>
      </c>
      <c r="D586" s="4" t="s">
        <v>1030</v>
      </c>
      <c r="E586" s="4" t="s">
        <v>1045</v>
      </c>
      <c r="F586" s="4">
        <v>503459.29</v>
      </c>
    </row>
    <row r="587" ht="12.75" customHeight="1">
      <c r="A587" s="4" t="s">
        <v>372</v>
      </c>
      <c r="B587" s="4" t="s">
        <v>355</v>
      </c>
      <c r="C587" s="4">
        <v>2018.0</v>
      </c>
      <c r="D587" s="4" t="s">
        <v>1030</v>
      </c>
      <c r="E587" s="4" t="s">
        <v>998</v>
      </c>
      <c r="F587" s="4">
        <v>3574383.35</v>
      </c>
    </row>
    <row r="588" ht="12.75" customHeight="1">
      <c r="A588" s="4" t="s">
        <v>372</v>
      </c>
      <c r="B588" s="4" t="s">
        <v>355</v>
      </c>
      <c r="C588" s="4">
        <v>2018.0</v>
      </c>
      <c r="D588" s="4" t="s">
        <v>1030</v>
      </c>
      <c r="E588" s="4" t="s">
        <v>1046</v>
      </c>
      <c r="F588" s="4">
        <v>906067.83</v>
      </c>
    </row>
    <row r="589" ht="12.75" customHeight="1">
      <c r="A589" s="4" t="s">
        <v>372</v>
      </c>
      <c r="B589" s="4" t="s">
        <v>355</v>
      </c>
      <c r="C589" s="4">
        <v>2018.0</v>
      </c>
      <c r="D589" s="4" t="s">
        <v>1030</v>
      </c>
      <c r="E589" s="4" t="s">
        <v>1047</v>
      </c>
      <c r="F589" s="4">
        <v>991107.67</v>
      </c>
    </row>
    <row r="590" ht="12.75" hidden="1" customHeight="1">
      <c r="A590" s="4" t="s">
        <v>372</v>
      </c>
      <c r="B590" s="4" t="s">
        <v>355</v>
      </c>
      <c r="C590" s="4">
        <v>2019.0</v>
      </c>
      <c r="D590" s="4" t="s">
        <v>1030</v>
      </c>
      <c r="E590" s="4" t="s">
        <v>1031</v>
      </c>
      <c r="F590" s="4">
        <v>3.440957457E7</v>
      </c>
    </row>
    <row r="591" ht="12.75" customHeight="1">
      <c r="A591" s="4" t="s">
        <v>372</v>
      </c>
      <c r="B591" s="4" t="s">
        <v>355</v>
      </c>
      <c r="C591" s="4">
        <v>2019.0</v>
      </c>
      <c r="D591" s="4" t="s">
        <v>1030</v>
      </c>
      <c r="E591" s="4" t="s">
        <v>1032</v>
      </c>
      <c r="F591" s="4">
        <v>6795588.25</v>
      </c>
    </row>
    <row r="592" ht="12.75" customHeight="1">
      <c r="A592" s="4" t="s">
        <v>372</v>
      </c>
      <c r="B592" s="4" t="s">
        <v>355</v>
      </c>
      <c r="C592" s="4">
        <v>2019.0</v>
      </c>
      <c r="D592" s="4" t="s">
        <v>1030</v>
      </c>
      <c r="E592" s="4" t="s">
        <v>1033</v>
      </c>
      <c r="F592" s="4">
        <v>3065656.47</v>
      </c>
    </row>
    <row r="593" ht="12.75" customHeight="1">
      <c r="A593" s="4" t="s">
        <v>372</v>
      </c>
      <c r="B593" s="4" t="s">
        <v>355</v>
      </c>
      <c r="C593" s="4">
        <v>2019.0</v>
      </c>
      <c r="D593" s="4" t="s">
        <v>1030</v>
      </c>
      <c r="E593" s="4" t="s">
        <v>1034</v>
      </c>
      <c r="F593" s="4">
        <v>1.237262219E7</v>
      </c>
    </row>
    <row r="594" ht="12.75" customHeight="1">
      <c r="A594" s="4" t="s">
        <v>372</v>
      </c>
      <c r="B594" s="4" t="s">
        <v>355</v>
      </c>
      <c r="C594" s="4">
        <v>2019.0</v>
      </c>
      <c r="D594" s="4" t="s">
        <v>1030</v>
      </c>
      <c r="E594" s="4" t="s">
        <v>1035</v>
      </c>
      <c r="F594" s="4">
        <v>1.013581898E7</v>
      </c>
    </row>
    <row r="595" ht="12.75" customHeight="1">
      <c r="A595" s="4" t="s">
        <v>372</v>
      </c>
      <c r="B595" s="4" t="s">
        <v>355</v>
      </c>
      <c r="C595" s="4">
        <v>2019.0</v>
      </c>
      <c r="D595" s="4" t="s">
        <v>1030</v>
      </c>
      <c r="E595" s="4" t="s">
        <v>1036</v>
      </c>
      <c r="F595" s="4">
        <v>30138.26</v>
      </c>
    </row>
    <row r="596" ht="12.75" customHeight="1">
      <c r="A596" s="4" t="s">
        <v>372</v>
      </c>
      <c r="B596" s="4" t="s">
        <v>355</v>
      </c>
      <c r="C596" s="4">
        <v>2019.0</v>
      </c>
      <c r="D596" s="4" t="s">
        <v>1030</v>
      </c>
      <c r="E596" s="4" t="s">
        <v>993</v>
      </c>
      <c r="F596" s="4">
        <v>4045851.72</v>
      </c>
    </row>
    <row r="597" ht="12.75" customHeight="1">
      <c r="A597" s="4" t="s">
        <v>372</v>
      </c>
      <c r="B597" s="4" t="s">
        <v>355</v>
      </c>
      <c r="C597" s="4">
        <v>2019.0</v>
      </c>
      <c r="D597" s="4" t="s">
        <v>1030</v>
      </c>
      <c r="E597" s="4" t="s">
        <v>1037</v>
      </c>
      <c r="F597" s="4">
        <v>498454.08</v>
      </c>
    </row>
    <row r="598" ht="12.75" customHeight="1">
      <c r="A598" s="4" t="s">
        <v>372</v>
      </c>
      <c r="B598" s="4" t="s">
        <v>355</v>
      </c>
      <c r="C598" s="4">
        <v>2019.0</v>
      </c>
      <c r="D598" s="4" t="s">
        <v>1030</v>
      </c>
      <c r="E598" s="4" t="s">
        <v>1038</v>
      </c>
      <c r="F598" s="4">
        <v>12972.05</v>
      </c>
    </row>
    <row r="599" ht="12.75" customHeight="1">
      <c r="A599" s="4" t="s">
        <v>372</v>
      </c>
      <c r="B599" s="4" t="s">
        <v>355</v>
      </c>
      <c r="C599" s="4">
        <v>2019.0</v>
      </c>
      <c r="D599" s="4" t="s">
        <v>1030</v>
      </c>
      <c r="E599" s="4" t="s">
        <v>994</v>
      </c>
      <c r="F599" s="4">
        <v>8260695.3</v>
      </c>
    </row>
    <row r="600" ht="12.75" customHeight="1">
      <c r="A600" s="4" t="s">
        <v>372</v>
      </c>
      <c r="B600" s="4" t="s">
        <v>355</v>
      </c>
      <c r="C600" s="4">
        <v>2019.0</v>
      </c>
      <c r="D600" s="4" t="s">
        <v>1030</v>
      </c>
      <c r="E600" s="4" t="s">
        <v>1039</v>
      </c>
      <c r="F600" s="4">
        <v>25088.74</v>
      </c>
    </row>
    <row r="601" ht="12.75" customHeight="1">
      <c r="A601" s="4" t="s">
        <v>372</v>
      </c>
      <c r="B601" s="4" t="s">
        <v>355</v>
      </c>
      <c r="C601" s="4">
        <v>2019.0</v>
      </c>
      <c r="D601" s="4" t="s">
        <v>1030</v>
      </c>
      <c r="E601" s="4" t="s">
        <v>1040</v>
      </c>
      <c r="F601" s="4">
        <v>3936170.15</v>
      </c>
    </row>
    <row r="602" ht="12.75" customHeight="1">
      <c r="A602" s="4" t="s">
        <v>372</v>
      </c>
      <c r="B602" s="4" t="s">
        <v>355</v>
      </c>
      <c r="C602" s="4">
        <v>2019.0</v>
      </c>
      <c r="D602" s="4" t="s">
        <v>1030</v>
      </c>
      <c r="E602" s="4" t="s">
        <v>996</v>
      </c>
      <c r="F602" s="4">
        <v>1565224.22</v>
      </c>
    </row>
    <row r="603" ht="12.75" customHeight="1">
      <c r="A603" s="4" t="s">
        <v>372</v>
      </c>
      <c r="B603" s="4" t="s">
        <v>355</v>
      </c>
      <c r="C603" s="4">
        <v>2019.0</v>
      </c>
      <c r="D603" s="4" t="s">
        <v>1030</v>
      </c>
      <c r="E603" s="4" t="s">
        <v>1041</v>
      </c>
      <c r="F603" s="4">
        <v>70708.21</v>
      </c>
    </row>
    <row r="604" ht="12.75" customHeight="1">
      <c r="A604" s="4" t="s">
        <v>372</v>
      </c>
      <c r="B604" s="4" t="s">
        <v>355</v>
      </c>
      <c r="C604" s="4">
        <v>2019.0</v>
      </c>
      <c r="D604" s="4" t="s">
        <v>1030</v>
      </c>
      <c r="E604" s="4" t="s">
        <v>1042</v>
      </c>
      <c r="F604" s="4">
        <v>2487301.33</v>
      </c>
    </row>
    <row r="605" ht="12.75" customHeight="1">
      <c r="A605" s="4" t="s">
        <v>372</v>
      </c>
      <c r="B605" s="4" t="s">
        <v>355</v>
      </c>
      <c r="C605" s="4">
        <v>2019.0</v>
      </c>
      <c r="D605" s="4" t="s">
        <v>1030</v>
      </c>
      <c r="E605" s="4" t="s">
        <v>1043</v>
      </c>
      <c r="F605" s="4">
        <v>1122648.59</v>
      </c>
    </row>
    <row r="606" ht="12.75" customHeight="1">
      <c r="A606" s="4" t="s">
        <v>372</v>
      </c>
      <c r="B606" s="4" t="s">
        <v>355</v>
      </c>
      <c r="C606" s="4">
        <v>2019.0</v>
      </c>
      <c r="D606" s="4" t="s">
        <v>1030</v>
      </c>
      <c r="E606" s="4" t="s">
        <v>1044</v>
      </c>
      <c r="F606" s="4">
        <v>6538008.76</v>
      </c>
    </row>
    <row r="607" ht="12.75" customHeight="1">
      <c r="A607" s="4" t="s">
        <v>372</v>
      </c>
      <c r="B607" s="4" t="s">
        <v>355</v>
      </c>
      <c r="C607" s="4">
        <v>2019.0</v>
      </c>
      <c r="D607" s="4" t="s">
        <v>1030</v>
      </c>
      <c r="E607" s="4" t="s">
        <v>1045</v>
      </c>
      <c r="F607" s="4">
        <v>764633.39</v>
      </c>
    </row>
    <row r="608" ht="12.75" customHeight="1">
      <c r="A608" s="4" t="s">
        <v>372</v>
      </c>
      <c r="B608" s="4" t="s">
        <v>355</v>
      </c>
      <c r="C608" s="4">
        <v>2019.0</v>
      </c>
      <c r="D608" s="4" t="s">
        <v>1030</v>
      </c>
      <c r="E608" s="4" t="s">
        <v>998</v>
      </c>
      <c r="F608" s="4">
        <v>3077149.42</v>
      </c>
    </row>
    <row r="609" ht="12.75" customHeight="1">
      <c r="A609" s="4" t="s">
        <v>372</v>
      </c>
      <c r="B609" s="4" t="s">
        <v>355</v>
      </c>
      <c r="C609" s="4">
        <v>2019.0</v>
      </c>
      <c r="D609" s="4" t="s">
        <v>1030</v>
      </c>
      <c r="E609" s="4" t="s">
        <v>1046</v>
      </c>
      <c r="F609" s="4">
        <v>996810.12</v>
      </c>
    </row>
    <row r="610" ht="12.75" customHeight="1">
      <c r="A610" s="4" t="s">
        <v>372</v>
      </c>
      <c r="B610" s="4" t="s">
        <v>355</v>
      </c>
      <c r="C610" s="4">
        <v>2019.0</v>
      </c>
      <c r="D610" s="4" t="s">
        <v>1030</v>
      </c>
      <c r="E610" s="4" t="s">
        <v>1047</v>
      </c>
      <c r="F610" s="4">
        <v>977720.24</v>
      </c>
    </row>
    <row r="611" ht="12.75" hidden="1" customHeight="1"/>
    <row r="612" ht="12.75" hidden="1" customHeight="1"/>
    <row r="613" ht="12.75" hidden="1" customHeight="1"/>
    <row r="614" ht="12.75" hidden="1" customHeight="1"/>
    <row r="615" ht="12.75" hidden="1" customHeight="1"/>
    <row r="616" ht="12.75" hidden="1" customHeight="1"/>
    <row r="617" ht="12.75" hidden="1" customHeight="1"/>
    <row r="618" ht="12.75" hidden="1" customHeight="1"/>
    <row r="619" ht="12.75" hidden="1" customHeight="1"/>
    <row r="620" ht="12.75" hidden="1" customHeight="1"/>
    <row r="621" ht="12.75" hidden="1" customHeight="1"/>
    <row r="622" ht="12.75" hidden="1" customHeight="1"/>
    <row r="623" ht="12.75" hidden="1" customHeight="1"/>
    <row r="624" ht="12.75" hidden="1" customHeight="1"/>
    <row r="625" ht="12.75" hidden="1" customHeight="1"/>
    <row r="626" ht="12.75" hidden="1" customHeight="1"/>
    <row r="627" ht="12.75" hidden="1" customHeight="1"/>
    <row r="628" ht="12.75" hidden="1" customHeight="1"/>
    <row r="629" ht="12.75" hidden="1" customHeight="1"/>
    <row r="630" ht="12.75" hidden="1" customHeight="1"/>
    <row r="631" ht="12.75" hidden="1" customHeight="1"/>
    <row r="632" ht="12.75" hidden="1" customHeight="1"/>
    <row r="633" ht="12.75" hidden="1" customHeight="1"/>
    <row r="634" ht="12.75" hidden="1" customHeight="1"/>
    <row r="635" ht="12.75" hidden="1" customHeight="1"/>
    <row r="636" ht="12.75" hidden="1" customHeight="1"/>
    <row r="637" ht="12.75" hidden="1" customHeight="1"/>
    <row r="638" ht="12.75" hidden="1" customHeight="1"/>
    <row r="639" ht="12.75" hidden="1" customHeight="1"/>
    <row r="640" ht="12.75" hidden="1" customHeight="1"/>
    <row r="641" ht="12.75" hidden="1" customHeight="1"/>
    <row r="642" ht="12.75" hidden="1" customHeight="1"/>
    <row r="643" ht="12.75" hidden="1" customHeight="1"/>
    <row r="644" ht="12.75" hidden="1" customHeight="1"/>
    <row r="645" ht="12.75" hidden="1" customHeight="1"/>
    <row r="646" ht="12.75" hidden="1" customHeight="1"/>
    <row r="647" ht="12.75" hidden="1" customHeight="1"/>
    <row r="648" ht="12.75" hidden="1" customHeight="1"/>
    <row r="649" ht="12.75" hidden="1" customHeight="1"/>
    <row r="650" ht="12.75" hidden="1" customHeight="1"/>
    <row r="651" ht="12.75" hidden="1" customHeight="1"/>
    <row r="652" ht="12.75" hidden="1" customHeight="1"/>
    <row r="653" ht="12.75" hidden="1" customHeight="1"/>
    <row r="654" ht="12.75" hidden="1" customHeight="1"/>
    <row r="655" ht="12.75" hidden="1" customHeight="1"/>
    <row r="656" ht="12.75" hidden="1" customHeight="1"/>
    <row r="657" ht="12.75" hidden="1" customHeight="1"/>
    <row r="658" ht="12.75" hidden="1" customHeight="1"/>
    <row r="659" ht="12.75" hidden="1" customHeight="1"/>
    <row r="660" ht="12.75" hidden="1" customHeight="1"/>
    <row r="661" ht="12.75" hidden="1" customHeight="1"/>
    <row r="662" ht="12.75" hidden="1" customHeight="1"/>
    <row r="663" ht="12.75" hidden="1" customHeight="1"/>
    <row r="664" ht="12.75" hidden="1" customHeight="1"/>
    <row r="665" ht="12.75" hidden="1" customHeight="1"/>
    <row r="666" ht="12.75" hidden="1" customHeight="1"/>
    <row r="667" ht="12.75" hidden="1" customHeight="1"/>
    <row r="668" ht="12.75" hidden="1" customHeight="1"/>
    <row r="669" ht="12.75" hidden="1" customHeight="1"/>
    <row r="670" ht="12.75" hidden="1" customHeight="1"/>
    <row r="671" ht="12.75" hidden="1" customHeight="1"/>
    <row r="672" ht="12.75" hidden="1" customHeight="1"/>
    <row r="673" ht="12.75" hidden="1" customHeight="1"/>
    <row r="674" ht="12.75" hidden="1" customHeight="1"/>
    <row r="675" ht="12.75" hidden="1" customHeight="1"/>
    <row r="676" ht="12.75" hidden="1" customHeight="1"/>
    <row r="677" ht="12.75" hidden="1" customHeight="1"/>
    <row r="678" ht="12.75" hidden="1" customHeight="1"/>
    <row r="679" ht="12.75" hidden="1" customHeight="1"/>
    <row r="680" ht="12.75" hidden="1" customHeight="1"/>
    <row r="681" ht="12.75" hidden="1" customHeight="1"/>
    <row r="682" ht="12.75" hidden="1" customHeight="1"/>
    <row r="683" ht="12.75" hidden="1" customHeight="1"/>
    <row r="684" ht="12.75" hidden="1" customHeight="1"/>
    <row r="685" ht="12.75" hidden="1" customHeight="1"/>
    <row r="686" ht="12.75" hidden="1" customHeight="1"/>
    <row r="687" ht="12.75" hidden="1" customHeight="1"/>
    <row r="688" ht="12.75" hidden="1" customHeight="1"/>
    <row r="689" ht="12.75" hidden="1" customHeight="1"/>
    <row r="690" ht="12.75" hidden="1" customHeight="1"/>
    <row r="691" ht="12.75" hidden="1" customHeight="1"/>
    <row r="692" ht="12.75" hidden="1" customHeight="1"/>
    <row r="693" ht="12.75" hidden="1" customHeight="1"/>
    <row r="694" ht="12.75" hidden="1" customHeight="1"/>
    <row r="695" ht="12.75" hidden="1" customHeight="1"/>
    <row r="696" ht="12.75" hidden="1" customHeight="1"/>
    <row r="697" ht="12.75" hidden="1" customHeight="1"/>
    <row r="698" ht="12.75" hidden="1" customHeight="1"/>
    <row r="699" ht="12.75" hidden="1" customHeight="1"/>
    <row r="700" ht="12.75" hidden="1" customHeight="1"/>
    <row r="701" ht="12.75" hidden="1" customHeight="1"/>
    <row r="702" ht="12.75" hidden="1" customHeight="1"/>
    <row r="703" ht="12.75" hidden="1" customHeight="1"/>
    <row r="704" ht="12.75" hidden="1" customHeight="1"/>
    <row r="705" ht="12.75" hidden="1" customHeight="1"/>
    <row r="706" ht="12.75" hidden="1" customHeight="1"/>
    <row r="707" ht="12.75" hidden="1" customHeight="1"/>
    <row r="708" ht="12.75" hidden="1" customHeight="1"/>
    <row r="709" ht="12.75" hidden="1" customHeight="1"/>
    <row r="710" ht="12.75" hidden="1" customHeight="1"/>
    <row r="711" ht="12.75" hidden="1" customHeight="1"/>
    <row r="712" ht="12.75" hidden="1" customHeight="1"/>
    <row r="713" ht="12.75" hidden="1" customHeight="1"/>
    <row r="714" ht="12.75" hidden="1" customHeight="1"/>
    <row r="715" ht="12.75" hidden="1" customHeight="1"/>
    <row r="716" ht="12.75" hidden="1" customHeight="1"/>
    <row r="717" ht="12.75" hidden="1" customHeight="1"/>
    <row r="718" ht="12.75" hidden="1" customHeight="1"/>
    <row r="719" ht="12.75" hidden="1" customHeight="1"/>
    <row r="720" ht="12.75" hidden="1" customHeight="1"/>
    <row r="721" ht="12.75" hidden="1" customHeight="1"/>
    <row r="722" ht="12.75" hidden="1" customHeight="1"/>
    <row r="723" ht="12.75" hidden="1" customHeight="1"/>
    <row r="724" ht="12.75" hidden="1" customHeight="1"/>
    <row r="725" ht="12.75" hidden="1" customHeight="1"/>
    <row r="726" ht="12.75" hidden="1" customHeight="1"/>
    <row r="727" ht="12.75" hidden="1" customHeight="1"/>
    <row r="728" ht="12.75" hidden="1" customHeight="1"/>
    <row r="729" ht="12.75" hidden="1" customHeight="1"/>
    <row r="730" ht="12.75" hidden="1" customHeight="1"/>
    <row r="731" ht="12.75" hidden="1" customHeight="1"/>
    <row r="732" ht="12.75" hidden="1" customHeight="1"/>
    <row r="733" ht="12.75" hidden="1" customHeight="1"/>
    <row r="734" ht="12.75" hidden="1" customHeight="1"/>
    <row r="735" ht="12.75" hidden="1" customHeight="1"/>
    <row r="736" ht="12.75" hidden="1" customHeight="1"/>
    <row r="737" ht="12.75" hidden="1" customHeight="1"/>
    <row r="738" ht="12.75" hidden="1" customHeight="1"/>
    <row r="739" ht="12.75" hidden="1" customHeight="1"/>
    <row r="740" ht="12.75" hidden="1" customHeight="1"/>
    <row r="741" ht="12.75" hidden="1" customHeight="1"/>
    <row r="742" ht="12.75" hidden="1" customHeight="1"/>
    <row r="743" ht="12.75" hidden="1" customHeight="1"/>
    <row r="744" ht="12.75" hidden="1" customHeight="1"/>
    <row r="745" ht="12.75" hidden="1" customHeight="1"/>
    <row r="746" ht="12.75" hidden="1" customHeight="1"/>
    <row r="747" ht="12.75" hidden="1" customHeight="1"/>
    <row r="748" ht="12.75" hidden="1" customHeight="1"/>
    <row r="749" ht="12.75" hidden="1" customHeight="1"/>
    <row r="750" ht="12.75" hidden="1" customHeight="1"/>
    <row r="751" ht="12.75" hidden="1" customHeight="1"/>
    <row r="752" ht="12.75" hidden="1" customHeight="1"/>
    <row r="753" ht="12.75" hidden="1" customHeight="1"/>
    <row r="754" ht="12.75" hidden="1" customHeight="1"/>
    <row r="755" ht="12.75" hidden="1" customHeight="1"/>
    <row r="756" ht="12.75" hidden="1" customHeight="1"/>
    <row r="757" ht="12.75" hidden="1" customHeight="1"/>
    <row r="758" ht="12.75" hidden="1" customHeight="1"/>
    <row r="759" ht="12.75" hidden="1" customHeight="1"/>
    <row r="760" ht="12.75" hidden="1" customHeight="1"/>
    <row r="761" ht="12.75" hidden="1" customHeight="1"/>
    <row r="762" ht="12.75" hidden="1" customHeight="1"/>
    <row r="763" ht="12.75" hidden="1" customHeight="1"/>
    <row r="764" ht="12.75" hidden="1" customHeight="1"/>
    <row r="765" ht="12.75" hidden="1" customHeight="1"/>
    <row r="766" ht="12.75" hidden="1" customHeight="1"/>
    <row r="767" ht="12.75" hidden="1" customHeight="1"/>
    <row r="768" ht="12.75" hidden="1" customHeight="1"/>
    <row r="769" ht="12.75" hidden="1" customHeight="1"/>
    <row r="770" ht="12.75" hidden="1" customHeight="1"/>
    <row r="771" ht="12.75" hidden="1" customHeight="1"/>
    <row r="772" ht="12.75" hidden="1" customHeight="1"/>
    <row r="773" ht="12.75" hidden="1" customHeight="1"/>
    <row r="774" ht="12.75" hidden="1" customHeight="1"/>
    <row r="775" ht="12.75" hidden="1" customHeight="1"/>
    <row r="776" ht="12.75" hidden="1" customHeight="1"/>
    <row r="777" ht="12.75" hidden="1" customHeight="1"/>
    <row r="778" ht="12.75" hidden="1" customHeight="1"/>
    <row r="779" ht="12.75" hidden="1" customHeight="1"/>
    <row r="780" ht="12.75" hidden="1" customHeight="1"/>
    <row r="781" ht="12.75" hidden="1" customHeight="1"/>
    <row r="782" ht="12.75" hidden="1" customHeight="1"/>
    <row r="783" ht="12.75" hidden="1" customHeight="1"/>
    <row r="784" ht="12.75" hidden="1" customHeight="1"/>
    <row r="785" ht="12.75" hidden="1" customHeight="1"/>
    <row r="786" ht="12.75" hidden="1" customHeight="1"/>
    <row r="787" ht="12.75" hidden="1" customHeight="1"/>
    <row r="788" ht="12.75" hidden="1" customHeight="1"/>
    <row r="789" ht="12.75" hidden="1" customHeight="1"/>
    <row r="790" ht="12.75" hidden="1" customHeight="1"/>
    <row r="791" ht="12.75" hidden="1" customHeight="1"/>
    <row r="792" ht="12.75" hidden="1" customHeight="1"/>
    <row r="793" ht="12.75" hidden="1" customHeight="1"/>
    <row r="794" ht="12.75" hidden="1" customHeight="1"/>
    <row r="795" ht="12.75" hidden="1" customHeight="1"/>
    <row r="796" ht="12.75" hidden="1" customHeight="1"/>
    <row r="797" ht="12.75" hidden="1" customHeight="1"/>
    <row r="798" ht="12.75" hidden="1" customHeight="1"/>
    <row r="799" ht="12.75" hidden="1" customHeight="1"/>
    <row r="800" ht="12.75" hidden="1" customHeight="1"/>
    <row r="801" ht="12.75" hidden="1" customHeight="1"/>
    <row r="802" ht="12.75" hidden="1" customHeight="1"/>
    <row r="803" ht="12.75" hidden="1" customHeight="1"/>
    <row r="804" ht="12.75" hidden="1" customHeight="1"/>
    <row r="805" ht="12.75" hidden="1" customHeight="1"/>
    <row r="806" ht="12.75" hidden="1" customHeight="1"/>
    <row r="807" ht="12.75" hidden="1" customHeight="1"/>
    <row r="808" ht="12.75" hidden="1" customHeight="1"/>
    <row r="809" ht="12.75" hidden="1" customHeight="1"/>
    <row r="810" ht="12.75" hidden="1" customHeight="1"/>
    <row r="811" ht="12.75" hidden="1" customHeight="1"/>
    <row r="812" ht="12.75" hidden="1" customHeight="1"/>
    <row r="813" ht="12.75" hidden="1" customHeight="1"/>
    <row r="814" ht="12.75" hidden="1" customHeight="1"/>
    <row r="815" ht="12.75" hidden="1" customHeight="1"/>
    <row r="816" ht="12.75" hidden="1" customHeight="1"/>
    <row r="817" ht="12.75" hidden="1" customHeight="1"/>
    <row r="818" ht="12.75" hidden="1" customHeight="1"/>
    <row r="819" ht="12.75" hidden="1" customHeight="1"/>
    <row r="820" ht="12.75" hidden="1" customHeight="1"/>
    <row r="821" ht="12.75" hidden="1" customHeight="1"/>
    <row r="822" ht="12.75" hidden="1" customHeight="1"/>
    <row r="823" ht="12.75" hidden="1" customHeight="1"/>
    <row r="824" ht="12.75" hidden="1" customHeight="1"/>
    <row r="825" ht="12.75" hidden="1" customHeight="1"/>
    <row r="826" ht="12.75" hidden="1" customHeight="1"/>
    <row r="827" ht="12.75" hidden="1" customHeight="1"/>
    <row r="828" ht="12.75" hidden="1" customHeight="1"/>
    <row r="829" ht="12.75" hidden="1" customHeight="1"/>
    <row r="830" ht="12.75" hidden="1" customHeight="1"/>
    <row r="831" ht="12.75" hidden="1" customHeight="1"/>
    <row r="832" ht="12.75" hidden="1" customHeight="1"/>
    <row r="833" ht="12.75" hidden="1" customHeight="1"/>
    <row r="834" ht="12.75" hidden="1" customHeight="1"/>
    <row r="835" ht="12.75" hidden="1" customHeight="1"/>
    <row r="836" ht="12.75" hidden="1" customHeight="1"/>
    <row r="837" ht="12.75" hidden="1" customHeight="1"/>
    <row r="838" ht="12.75" hidden="1" customHeight="1"/>
    <row r="839" ht="12.75" hidden="1" customHeight="1"/>
    <row r="840" ht="12.75" hidden="1" customHeight="1"/>
    <row r="841" ht="12.75" hidden="1" customHeight="1"/>
    <row r="842" ht="12.75" hidden="1" customHeight="1"/>
    <row r="843" ht="12.75" hidden="1" customHeight="1"/>
    <row r="844" ht="12.75" hidden="1" customHeight="1"/>
    <row r="845" ht="12.75" hidden="1" customHeight="1"/>
    <row r="846" ht="12.75" hidden="1" customHeight="1"/>
    <row r="847" ht="12.75" hidden="1" customHeight="1"/>
    <row r="848" ht="12.75" hidden="1" customHeight="1"/>
    <row r="849" ht="12.75" hidden="1" customHeight="1"/>
    <row r="850" ht="12.75" hidden="1" customHeight="1"/>
    <row r="851" ht="12.75" hidden="1" customHeight="1"/>
    <row r="852" ht="12.75" hidden="1" customHeight="1"/>
    <row r="853" ht="12.75" hidden="1" customHeight="1"/>
    <row r="854" ht="12.75" hidden="1" customHeight="1"/>
    <row r="855" ht="12.75" hidden="1" customHeight="1"/>
    <row r="856" ht="12.75" hidden="1" customHeight="1"/>
    <row r="857" ht="12.75" hidden="1" customHeight="1"/>
    <row r="858" ht="12.75" hidden="1" customHeight="1"/>
    <row r="859" ht="12.75" hidden="1" customHeight="1"/>
    <row r="860" ht="12.75" hidden="1" customHeight="1"/>
    <row r="861" ht="12.75" hidden="1" customHeight="1"/>
    <row r="862" ht="12.75" hidden="1" customHeight="1"/>
    <row r="863" ht="12.75" hidden="1" customHeight="1"/>
    <row r="864" ht="12.75" hidden="1" customHeight="1"/>
    <row r="865" ht="12.75" hidden="1" customHeight="1"/>
    <row r="866" ht="12.75" hidden="1" customHeight="1"/>
    <row r="867" ht="12.75" hidden="1" customHeight="1"/>
    <row r="868" ht="12.75" hidden="1" customHeight="1"/>
    <row r="869" ht="12.75" hidden="1" customHeight="1"/>
    <row r="870" ht="12.75" hidden="1" customHeight="1"/>
    <row r="871" ht="12.75" hidden="1" customHeight="1"/>
    <row r="872" ht="12.75" hidden="1" customHeight="1"/>
    <row r="873" ht="12.75" hidden="1" customHeight="1"/>
    <row r="874" ht="12.75" hidden="1" customHeight="1"/>
    <row r="875" ht="12.75" hidden="1" customHeight="1"/>
    <row r="876" ht="12.75" hidden="1" customHeight="1"/>
    <row r="877" ht="12.75" hidden="1" customHeight="1"/>
    <row r="878" ht="12.75" hidden="1" customHeight="1"/>
    <row r="879" ht="12.75" hidden="1" customHeight="1"/>
    <row r="880" ht="12.75" hidden="1" customHeight="1"/>
    <row r="881" ht="12.75" hidden="1" customHeight="1"/>
    <row r="882" ht="12.75" hidden="1" customHeight="1"/>
    <row r="883" ht="12.75" hidden="1" customHeight="1"/>
    <row r="884" ht="12.75" hidden="1" customHeight="1"/>
    <row r="885" ht="12.75" hidden="1" customHeight="1"/>
    <row r="886" ht="12.75" hidden="1" customHeight="1"/>
    <row r="887" ht="12.75" hidden="1" customHeight="1"/>
    <row r="888" ht="12.75" hidden="1" customHeight="1"/>
    <row r="889" ht="12.75" hidden="1" customHeight="1"/>
    <row r="890" ht="12.75" hidden="1" customHeight="1"/>
    <row r="891" ht="12.75" hidden="1" customHeight="1"/>
    <row r="892" ht="12.75" hidden="1" customHeight="1"/>
    <row r="893" ht="12.75" hidden="1" customHeight="1"/>
    <row r="894" ht="12.75" hidden="1" customHeight="1"/>
    <row r="895" ht="12.75" hidden="1" customHeight="1"/>
    <row r="896" ht="12.75" hidden="1" customHeight="1"/>
    <row r="897" ht="12.75" hidden="1" customHeight="1"/>
    <row r="898" ht="12.75" hidden="1" customHeight="1"/>
    <row r="899" ht="12.75" hidden="1" customHeight="1"/>
    <row r="900" ht="12.75" hidden="1" customHeight="1"/>
    <row r="901" ht="12.75" hidden="1" customHeight="1"/>
    <row r="902" ht="12.75" hidden="1" customHeight="1"/>
    <row r="903" ht="12.75" hidden="1" customHeight="1"/>
    <row r="904" ht="12.75" hidden="1" customHeight="1"/>
    <row r="905" ht="12.75" hidden="1" customHeight="1"/>
    <row r="906" ht="12.75" hidden="1" customHeight="1"/>
    <row r="907" ht="12.75" hidden="1" customHeight="1"/>
    <row r="908" ht="12.75" hidden="1" customHeight="1"/>
    <row r="909" ht="12.75" hidden="1" customHeight="1"/>
    <row r="910" ht="12.75" hidden="1" customHeight="1"/>
    <row r="911" ht="12.75" hidden="1" customHeight="1"/>
    <row r="912" ht="12.75" hidden="1" customHeight="1"/>
    <row r="913" ht="12.75" hidden="1" customHeight="1"/>
    <row r="914" ht="12.75" hidden="1" customHeight="1"/>
    <row r="915" ht="12.75" hidden="1" customHeight="1"/>
    <row r="916" ht="12.75" hidden="1" customHeight="1"/>
    <row r="917" ht="12.75" hidden="1" customHeight="1"/>
    <row r="918" ht="12.75" hidden="1" customHeight="1"/>
    <row r="919" ht="12.75" hidden="1" customHeight="1"/>
    <row r="920" ht="12.75" hidden="1" customHeight="1"/>
    <row r="921" ht="12.75" hidden="1" customHeight="1"/>
    <row r="922" ht="12.75" hidden="1" customHeight="1"/>
    <row r="923" ht="12.75" hidden="1" customHeight="1"/>
    <row r="924" ht="12.75" hidden="1" customHeight="1"/>
    <row r="925" ht="12.75" hidden="1" customHeight="1"/>
    <row r="926" ht="12.75" hidden="1" customHeight="1"/>
    <row r="927" ht="12.75" hidden="1" customHeight="1"/>
    <row r="928" ht="12.75" hidden="1" customHeight="1"/>
    <row r="929" ht="12.75" hidden="1" customHeight="1"/>
    <row r="930" ht="12.75" hidden="1" customHeight="1"/>
    <row r="931" ht="12.75" hidden="1" customHeight="1"/>
    <row r="932" ht="12.75" hidden="1" customHeight="1"/>
    <row r="933" ht="12.75" hidden="1" customHeight="1"/>
    <row r="934" ht="12.75" hidden="1" customHeight="1"/>
    <row r="935" ht="12.75" hidden="1" customHeight="1"/>
    <row r="936" ht="12.75" hidden="1" customHeight="1"/>
    <row r="937" ht="12.75" hidden="1" customHeight="1"/>
    <row r="938" ht="12.75" hidden="1" customHeight="1"/>
    <row r="939" ht="12.75" hidden="1" customHeight="1"/>
    <row r="940" ht="12.75" hidden="1" customHeight="1"/>
    <row r="941" ht="12.75" hidden="1" customHeight="1"/>
    <row r="942" ht="12.75" hidden="1" customHeight="1"/>
    <row r="943" ht="12.75" hidden="1" customHeight="1"/>
    <row r="944" ht="12.75" hidden="1" customHeight="1"/>
    <row r="945" ht="12.75" hidden="1" customHeight="1"/>
    <row r="946" ht="12.75" hidden="1" customHeight="1"/>
    <row r="947" ht="12.75" hidden="1" customHeight="1"/>
    <row r="948" ht="12.75" hidden="1" customHeight="1"/>
    <row r="949" ht="12.75" hidden="1" customHeight="1"/>
    <row r="950" ht="12.75" hidden="1" customHeight="1"/>
    <row r="951" ht="12.75" hidden="1" customHeight="1"/>
    <row r="952" ht="12.75" hidden="1" customHeight="1"/>
    <row r="953" ht="12.75" hidden="1" customHeight="1"/>
    <row r="954" ht="12.75" hidden="1" customHeight="1"/>
    <row r="955" ht="12.75" hidden="1" customHeight="1"/>
    <row r="956" ht="12.75" hidden="1" customHeight="1"/>
    <row r="957" ht="12.75" hidden="1" customHeight="1"/>
    <row r="958" ht="12.75" hidden="1" customHeight="1"/>
    <row r="959" ht="12.75" hidden="1" customHeight="1"/>
    <row r="960" ht="12.75" hidden="1" customHeight="1"/>
    <row r="961" ht="12.75" hidden="1" customHeight="1"/>
    <row r="962" ht="12.75" hidden="1" customHeight="1"/>
    <row r="963" ht="12.75" hidden="1" customHeight="1"/>
    <row r="964" ht="12.75" hidden="1" customHeight="1"/>
    <row r="965" ht="12.75" hidden="1" customHeight="1"/>
    <row r="966" ht="12.75" hidden="1" customHeight="1"/>
    <row r="967" ht="12.75" hidden="1" customHeight="1"/>
    <row r="968" ht="12.75" hidden="1" customHeight="1"/>
    <row r="969" ht="12.75" hidden="1" customHeight="1"/>
    <row r="970" ht="12.75" hidden="1" customHeight="1"/>
    <row r="971" ht="12.75" hidden="1" customHeight="1"/>
    <row r="972" ht="12.75" hidden="1" customHeight="1"/>
    <row r="973" ht="12.75" hidden="1" customHeight="1"/>
    <row r="974" ht="12.75" hidden="1" customHeight="1"/>
    <row r="975" ht="12.75" hidden="1" customHeight="1"/>
    <row r="976" ht="12.75" hidden="1" customHeight="1"/>
    <row r="977" ht="12.75" hidden="1" customHeight="1"/>
    <row r="978" ht="12.75" hidden="1" customHeight="1"/>
    <row r="979" ht="12.75" hidden="1" customHeight="1"/>
    <row r="980" ht="12.75" hidden="1" customHeight="1"/>
    <row r="981" ht="12.75" hidden="1" customHeight="1"/>
    <row r="982" ht="12.75" hidden="1" customHeight="1"/>
    <row r="983" ht="12.75" hidden="1" customHeight="1"/>
    <row r="984" ht="12.75" hidden="1" customHeight="1"/>
    <row r="985" ht="12.75" hidden="1" customHeight="1"/>
    <row r="986" ht="12.75" hidden="1" customHeight="1"/>
    <row r="987" ht="12.75" hidden="1" customHeight="1"/>
    <row r="988" ht="12.75" hidden="1" customHeight="1"/>
    <row r="989" ht="12.75" hidden="1" customHeight="1"/>
    <row r="990" ht="12.75" hidden="1" customHeight="1"/>
    <row r="991" ht="12.75" hidden="1" customHeight="1"/>
    <row r="992" ht="12.75" hidden="1" customHeight="1"/>
    <row r="993" ht="12.75" hidden="1" customHeight="1"/>
    <row r="994" ht="12.75" hidden="1" customHeight="1"/>
    <row r="995" ht="12.75" hidden="1" customHeight="1"/>
    <row r="996" ht="12.75" hidden="1" customHeight="1"/>
    <row r="997" ht="12.75" hidden="1" customHeight="1"/>
    <row r="998" ht="12.75" hidden="1" customHeight="1"/>
    <row r="999" ht="12.75" hidden="1" customHeight="1"/>
    <row r="1000" ht="12.75" hidden="1" customHeight="1"/>
  </sheetData>
  <autoFilter ref="$E$1:$E$1000">
    <filterColumn colId="0">
      <filters>
        <filter val="Mach and Elec"/>
        <filter val="Miscellaneous"/>
        <filter val="Hides and Skins"/>
        <filter val="Wood"/>
        <filter val="Metals"/>
        <filter val="Transportation"/>
        <filter val="Footwear"/>
        <filter val="Capital goods"/>
        <filter val="Plastic or Rubber"/>
        <filter val="Raw materials"/>
        <filter val="Minerals"/>
        <filter val="Fuels"/>
        <filter val="Chemicals"/>
        <filter val="Food Products"/>
        <filter val="Intermediate goods"/>
        <filter val="Consumer goods"/>
        <filter val="Animal"/>
        <filter val="Textiles and Clothing"/>
        <filter val="Stone and Glass"/>
        <filter val="Vegetable"/>
      </filters>
    </filterColumn>
  </autoFilter>
  <customSheetViews>
    <customSheetView guid="{A975ED39-BE73-49CD-8F44-5EA140E9BA2F}" filter="1" showAutoFilter="1">
      <autoFilter ref="$E$2:$E$610">
        <filterColumn colId="0">
          <filters>
            <filter val="Mach and Elec"/>
            <filter val="Metals"/>
            <filter val="Transportation"/>
            <filter val="Capital goods"/>
            <filter val="Plastic or Rubber"/>
            <filter val="Raw materials"/>
            <filter val="Fuels"/>
            <filter val="Chemicals"/>
            <filter val="Intermediate goods"/>
            <filter val="Consumer goods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57"/>
    <col customWidth="1" min="7" max="7" width="21.29"/>
    <col customWidth="1" min="8" max="8" width="20.14"/>
    <col customWidth="1" min="9" max="9" width="22.57"/>
    <col customWidth="1" min="10" max="10" width="18.0"/>
    <col customWidth="1" min="11" max="11" width="28.71"/>
    <col customWidth="1" min="12" max="12" width="29.86"/>
    <col customWidth="1" min="13" max="13" width="28.14"/>
    <col customWidth="1" min="14" max="14" width="25.14"/>
    <col customWidth="1" min="15" max="15" width="14.86"/>
    <col customWidth="1" min="16" max="16" width="14.57"/>
    <col customWidth="1" min="17" max="17" width="34.43"/>
    <col customWidth="1" min="18" max="18" width="31.29"/>
    <col customWidth="1" min="19" max="19" width="32.43"/>
    <col customWidth="1" min="20" max="20" width="20.71"/>
    <col customWidth="1" min="21" max="21" width="23.14"/>
    <col customWidth="1" min="22" max="22" width="18.57"/>
    <col customWidth="1" min="23" max="23" width="29.29"/>
    <col customWidth="1" min="24" max="24" width="30.43"/>
    <col customWidth="1" min="25" max="25" width="28.71"/>
    <col customWidth="1" min="26" max="26" width="25.86"/>
    <col customWidth="1" min="27" max="27" width="15.57"/>
    <col customWidth="1" min="28" max="28" width="15.14"/>
    <col customWidth="1" min="29" max="29" width="35.0"/>
    <col customWidth="1" min="30" max="30" width="31.86"/>
    <col customWidth="1" min="31" max="31" width="33.0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1048</v>
      </c>
      <c r="G1" s="4" t="s">
        <v>1049</v>
      </c>
      <c r="H1" s="4" t="s">
        <v>1050</v>
      </c>
      <c r="I1" s="4" t="s">
        <v>1051</v>
      </c>
      <c r="J1" s="4" t="s">
        <v>1052</v>
      </c>
      <c r="K1" s="4" t="s">
        <v>1053</v>
      </c>
      <c r="L1" s="4" t="s">
        <v>1054</v>
      </c>
      <c r="M1" s="4" t="s">
        <v>1055</v>
      </c>
      <c r="N1" s="4" t="s">
        <v>1056</v>
      </c>
      <c r="O1" s="4" t="s">
        <v>1057</v>
      </c>
      <c r="P1" s="4" t="s">
        <v>1058</v>
      </c>
      <c r="Q1" s="4" t="s">
        <v>1059</v>
      </c>
      <c r="R1" s="4" t="s">
        <v>1060</v>
      </c>
      <c r="S1" s="4" t="s">
        <v>1061</v>
      </c>
      <c r="T1" s="4" t="s">
        <v>1062</v>
      </c>
      <c r="U1" s="4" t="s">
        <v>1063</v>
      </c>
      <c r="V1" s="4" t="s">
        <v>1064</v>
      </c>
      <c r="W1" s="4" t="s">
        <v>1065</v>
      </c>
      <c r="X1" s="4" t="s">
        <v>1066</v>
      </c>
      <c r="Y1" s="4" t="s">
        <v>1067</v>
      </c>
      <c r="Z1" s="4" t="s">
        <v>1068</v>
      </c>
      <c r="AA1" s="4" t="s">
        <v>1069</v>
      </c>
      <c r="AB1" s="4" t="s">
        <v>1070</v>
      </c>
      <c r="AC1" s="4" t="s">
        <v>1071</v>
      </c>
      <c r="AD1" s="4" t="s">
        <v>1072</v>
      </c>
      <c r="AE1" s="4" t="s">
        <v>1073</v>
      </c>
    </row>
    <row r="2" ht="12.75" customHeight="1">
      <c r="A2" s="4" t="s">
        <v>372</v>
      </c>
      <c r="B2" s="4" t="s">
        <v>355</v>
      </c>
      <c r="C2" s="4">
        <v>1991.0</v>
      </c>
      <c r="D2" s="4" t="s">
        <v>1074</v>
      </c>
      <c r="E2" s="4" t="s">
        <v>1031</v>
      </c>
      <c r="F2" s="4">
        <v>3423751.94</v>
      </c>
      <c r="G2" s="4">
        <v>100.0</v>
      </c>
      <c r="H2" s="4">
        <v>3.83</v>
      </c>
      <c r="I2" s="4">
        <v>4.16</v>
      </c>
      <c r="J2" s="4">
        <v>3751.0</v>
      </c>
      <c r="K2" s="4">
        <v>31.72</v>
      </c>
      <c r="L2" s="4">
        <v>61.77</v>
      </c>
      <c r="M2" s="4">
        <v>1.57</v>
      </c>
      <c r="N2" s="4">
        <v>4.93</v>
      </c>
      <c r="O2" s="4">
        <v>187.65</v>
      </c>
      <c r="P2" s="4">
        <v>0.0</v>
      </c>
      <c r="Q2" s="4">
        <v>221974.56</v>
      </c>
      <c r="R2" s="4">
        <v>1593186.66</v>
      </c>
      <c r="S2" s="4">
        <v>1798325.12</v>
      </c>
      <c r="T2" s="4">
        <v>6.53</v>
      </c>
      <c r="U2" s="4">
        <v>5.52</v>
      </c>
      <c r="V2" s="4">
        <v>3751.0</v>
      </c>
      <c r="W2" s="4">
        <v>77.31</v>
      </c>
      <c r="X2" s="4">
        <v>10.8</v>
      </c>
      <c r="Y2" s="4">
        <v>2.48</v>
      </c>
      <c r="Z2" s="4">
        <v>9.41</v>
      </c>
      <c r="AA2" s="4">
        <v>187.65</v>
      </c>
      <c r="AB2" s="4">
        <v>0.0</v>
      </c>
      <c r="AC2" s="4">
        <v>227616.06</v>
      </c>
      <c r="AD2" s="4">
        <v>2129100.55</v>
      </c>
      <c r="AE2" s="4">
        <v>1262411.23</v>
      </c>
    </row>
    <row r="3" ht="12.75" customHeight="1">
      <c r="A3" s="4" t="s">
        <v>372</v>
      </c>
      <c r="B3" s="4" t="s">
        <v>355</v>
      </c>
      <c r="C3" s="4">
        <v>1991.0</v>
      </c>
      <c r="D3" s="4" t="s">
        <v>1074</v>
      </c>
      <c r="E3" s="4" t="s">
        <v>1032</v>
      </c>
      <c r="F3" s="4">
        <v>101020.94</v>
      </c>
      <c r="G3" s="4">
        <v>2.95</v>
      </c>
      <c r="H3" s="4">
        <v>0.42</v>
      </c>
      <c r="I3" s="4">
        <v>0.08</v>
      </c>
      <c r="J3" s="4">
        <v>559.0</v>
      </c>
      <c r="K3" s="4">
        <v>5.72</v>
      </c>
      <c r="L3" s="4">
        <v>93.92</v>
      </c>
      <c r="M3" s="4">
        <v>0.36</v>
      </c>
      <c r="N3" s="4">
        <v>0.0</v>
      </c>
      <c r="O3" s="4">
        <v>17.0</v>
      </c>
      <c r="P3" s="4">
        <v>0.0</v>
      </c>
      <c r="Q3" s="4">
        <v>102.04</v>
      </c>
      <c r="R3" s="4">
        <v>2209.8</v>
      </c>
      <c r="S3" s="4">
        <v>98811.15</v>
      </c>
      <c r="T3" s="4">
        <v>3.92</v>
      </c>
      <c r="U3" s="4">
        <v>3.18</v>
      </c>
      <c r="V3" s="4">
        <v>559.0</v>
      </c>
      <c r="W3" s="4">
        <v>84.44</v>
      </c>
      <c r="X3" s="4">
        <v>14.13</v>
      </c>
      <c r="Y3" s="4">
        <v>0.72</v>
      </c>
      <c r="Z3" s="4">
        <v>0.72</v>
      </c>
      <c r="AA3" s="4">
        <v>17.0</v>
      </c>
      <c r="AB3" s="4">
        <v>0.0</v>
      </c>
      <c r="AC3" s="4">
        <v>137.97</v>
      </c>
      <c r="AD3" s="4">
        <v>89178.72</v>
      </c>
      <c r="AE3" s="4">
        <v>11842.22</v>
      </c>
    </row>
    <row r="4" ht="12.75" customHeight="1">
      <c r="A4" s="4" t="s">
        <v>372</v>
      </c>
      <c r="B4" s="4" t="s">
        <v>355</v>
      </c>
      <c r="C4" s="4">
        <v>1991.0</v>
      </c>
      <c r="D4" s="4" t="s">
        <v>1074</v>
      </c>
      <c r="E4" s="4" t="s">
        <v>1033</v>
      </c>
      <c r="F4" s="4">
        <v>1461145.28</v>
      </c>
      <c r="G4" s="4">
        <v>42.68</v>
      </c>
      <c r="H4" s="4">
        <v>4.53</v>
      </c>
      <c r="I4" s="4">
        <v>6.99</v>
      </c>
      <c r="J4" s="4">
        <v>1664.0</v>
      </c>
      <c r="K4" s="4">
        <v>34.98</v>
      </c>
      <c r="L4" s="4">
        <v>57.63</v>
      </c>
      <c r="M4" s="4">
        <v>2.7</v>
      </c>
      <c r="N4" s="4">
        <v>4.69</v>
      </c>
      <c r="O4" s="4">
        <v>76.45</v>
      </c>
      <c r="P4" s="4">
        <v>0.0</v>
      </c>
      <c r="Q4" s="4">
        <v>197586.05</v>
      </c>
      <c r="R4" s="4">
        <v>1276477.49</v>
      </c>
      <c r="S4" s="4">
        <v>358861.29</v>
      </c>
      <c r="T4" s="4">
        <v>7.43</v>
      </c>
      <c r="U4" s="4">
        <v>9.0</v>
      </c>
      <c r="V4" s="4">
        <v>1664.0</v>
      </c>
      <c r="W4" s="4">
        <v>78.85</v>
      </c>
      <c r="X4" s="4">
        <v>8.11</v>
      </c>
      <c r="Y4" s="4">
        <v>3.73</v>
      </c>
      <c r="Z4" s="4">
        <v>9.31</v>
      </c>
      <c r="AA4" s="4">
        <v>76.45</v>
      </c>
      <c r="AB4" s="4">
        <v>0.0</v>
      </c>
      <c r="AC4" s="4">
        <v>201261.66</v>
      </c>
      <c r="AD4" s="4">
        <v>1581656.81</v>
      </c>
      <c r="AE4" s="4">
        <v>53681.97</v>
      </c>
    </row>
    <row r="5" ht="12.75" customHeight="1">
      <c r="A5" s="4" t="s">
        <v>372</v>
      </c>
      <c r="B5" s="4" t="s">
        <v>355</v>
      </c>
      <c r="C5" s="4">
        <v>1991.0</v>
      </c>
      <c r="D5" s="4" t="s">
        <v>1074</v>
      </c>
      <c r="E5" s="4" t="s">
        <v>1034</v>
      </c>
      <c r="F5" s="4">
        <v>1345864.04</v>
      </c>
      <c r="G5" s="4">
        <v>39.31</v>
      </c>
      <c r="H5" s="4">
        <v>5.42</v>
      </c>
      <c r="I5" s="4">
        <v>1.88</v>
      </c>
      <c r="J5" s="4">
        <v>1327.0</v>
      </c>
      <c r="K5" s="4">
        <v>42.95</v>
      </c>
      <c r="L5" s="4">
        <v>50.49</v>
      </c>
      <c r="M5" s="4">
        <v>0.75</v>
      </c>
      <c r="N5" s="4">
        <v>5.8</v>
      </c>
      <c r="O5" s="4">
        <v>55.3</v>
      </c>
      <c r="P5" s="4">
        <v>0.0</v>
      </c>
      <c r="Q5" s="4">
        <v>24266.71</v>
      </c>
      <c r="R5" s="4">
        <v>295893.43</v>
      </c>
      <c r="S5" s="4">
        <v>1049970.61</v>
      </c>
      <c r="T5" s="4">
        <v>7.77</v>
      </c>
      <c r="U5" s="4">
        <v>2.51</v>
      </c>
      <c r="V5" s="4">
        <v>1327.0</v>
      </c>
      <c r="W5" s="4">
        <v>81.01</v>
      </c>
      <c r="X5" s="4">
        <v>7.39</v>
      </c>
      <c r="Y5" s="4">
        <v>1.58</v>
      </c>
      <c r="Z5" s="4">
        <v>10.02</v>
      </c>
      <c r="AA5" s="4">
        <v>60.15</v>
      </c>
      <c r="AB5" s="4">
        <v>0.0</v>
      </c>
      <c r="AC5" s="4">
        <v>26196.67</v>
      </c>
      <c r="AD5" s="4">
        <v>397632.84</v>
      </c>
      <c r="AE5" s="4">
        <v>948231.2</v>
      </c>
    </row>
    <row r="6" ht="12.75" customHeight="1">
      <c r="A6" s="4" t="s">
        <v>372</v>
      </c>
      <c r="B6" s="4" t="s">
        <v>355</v>
      </c>
      <c r="C6" s="4">
        <v>1991.0</v>
      </c>
      <c r="D6" s="4" t="s">
        <v>1074</v>
      </c>
      <c r="E6" s="4" t="s">
        <v>1035</v>
      </c>
      <c r="F6" s="4">
        <v>309288.02</v>
      </c>
      <c r="G6" s="4">
        <v>9.03</v>
      </c>
      <c r="H6" s="4">
        <v>1.4</v>
      </c>
      <c r="I6" s="4">
        <v>0.56</v>
      </c>
      <c r="J6" s="4">
        <v>201.0</v>
      </c>
      <c r="K6" s="4">
        <v>2.99</v>
      </c>
      <c r="L6" s="4">
        <v>81.09</v>
      </c>
      <c r="M6" s="4">
        <v>1.0</v>
      </c>
      <c r="N6" s="4">
        <v>14.93</v>
      </c>
      <c r="O6" s="4">
        <v>187.65</v>
      </c>
      <c r="P6" s="4">
        <v>0.0</v>
      </c>
      <c r="Q6" s="4">
        <v>19.76</v>
      </c>
      <c r="R6" s="4">
        <v>18605.95</v>
      </c>
      <c r="S6" s="4">
        <v>290682.07</v>
      </c>
      <c r="T6" s="4">
        <v>2.54</v>
      </c>
      <c r="U6" s="4">
        <v>1.05</v>
      </c>
      <c r="V6" s="4">
        <v>201.0</v>
      </c>
      <c r="W6" s="4">
        <v>20.4</v>
      </c>
      <c r="X6" s="4">
        <v>46.27</v>
      </c>
      <c r="Y6" s="4">
        <v>2.99</v>
      </c>
      <c r="Z6" s="4">
        <v>30.35</v>
      </c>
      <c r="AA6" s="4">
        <v>187.65</v>
      </c>
      <c r="AB6" s="4">
        <v>0.0</v>
      </c>
      <c r="AC6" s="4">
        <v>19.76</v>
      </c>
      <c r="AD6" s="4">
        <v>60632.18</v>
      </c>
      <c r="AE6" s="4">
        <v>248655.84</v>
      </c>
    </row>
    <row r="7" ht="12.75" customHeight="1">
      <c r="A7" s="4" t="s">
        <v>372</v>
      </c>
      <c r="B7" s="4" t="s">
        <v>355</v>
      </c>
      <c r="C7" s="4">
        <v>1991.0</v>
      </c>
      <c r="D7" s="4" t="s">
        <v>1074</v>
      </c>
      <c r="E7" s="4" t="s">
        <v>1036</v>
      </c>
      <c r="F7" s="4">
        <v>84995.17</v>
      </c>
      <c r="G7" s="4">
        <v>2.48</v>
      </c>
      <c r="H7" s="4">
        <v>0.1</v>
      </c>
      <c r="I7" s="4">
        <v>0.0</v>
      </c>
      <c r="J7" s="4">
        <v>39.0</v>
      </c>
      <c r="K7" s="4">
        <v>2.56</v>
      </c>
      <c r="L7" s="4">
        <v>94.87</v>
      </c>
      <c r="M7" s="4">
        <v>0.0</v>
      </c>
      <c r="N7" s="4">
        <v>2.56</v>
      </c>
      <c r="O7" s="4">
        <v>7.5</v>
      </c>
      <c r="P7" s="4">
        <v>0.0</v>
      </c>
      <c r="Q7" s="4">
        <v>0.0</v>
      </c>
      <c r="R7" s="4">
        <v>79.4</v>
      </c>
      <c r="S7" s="4">
        <v>84915.76</v>
      </c>
      <c r="T7" s="4">
        <v>0.92</v>
      </c>
      <c r="U7" s="4">
        <v>0.03</v>
      </c>
      <c r="V7" s="4">
        <v>39.0</v>
      </c>
      <c r="W7" s="4">
        <v>17.95</v>
      </c>
      <c r="X7" s="4">
        <v>64.1</v>
      </c>
      <c r="Y7" s="4">
        <v>0.0</v>
      </c>
      <c r="Z7" s="4">
        <v>17.95</v>
      </c>
      <c r="AA7" s="4">
        <v>7.5</v>
      </c>
      <c r="AB7" s="4">
        <v>0.0</v>
      </c>
      <c r="AC7" s="4">
        <v>0.0</v>
      </c>
      <c r="AD7" s="4">
        <v>5418.5</v>
      </c>
      <c r="AE7" s="4">
        <v>79576.66</v>
      </c>
    </row>
    <row r="8" ht="12.75" customHeight="1">
      <c r="A8" s="4" t="s">
        <v>372</v>
      </c>
      <c r="B8" s="4" t="s">
        <v>355</v>
      </c>
      <c r="C8" s="4">
        <v>1991.0</v>
      </c>
      <c r="D8" s="4" t="s">
        <v>1074</v>
      </c>
      <c r="E8" s="4" t="s">
        <v>993</v>
      </c>
      <c r="F8" s="4">
        <v>150586.38</v>
      </c>
      <c r="G8" s="4">
        <v>4.4</v>
      </c>
      <c r="H8" s="4">
        <v>3.69</v>
      </c>
      <c r="I8" s="4">
        <v>6.92</v>
      </c>
      <c r="J8" s="4">
        <v>608.0</v>
      </c>
      <c r="K8" s="4">
        <v>38.16</v>
      </c>
      <c r="L8" s="4">
        <v>53.45</v>
      </c>
      <c r="M8" s="4">
        <v>0.0</v>
      </c>
      <c r="N8" s="4">
        <v>8.39</v>
      </c>
      <c r="O8" s="4">
        <v>20.86</v>
      </c>
      <c r="P8" s="4">
        <v>0.0</v>
      </c>
      <c r="Q8" s="4">
        <v>0.0</v>
      </c>
      <c r="R8" s="4">
        <v>98006.76</v>
      </c>
      <c r="S8" s="4">
        <v>52579.62</v>
      </c>
      <c r="T8" s="4">
        <v>6.82</v>
      </c>
      <c r="U8" s="4">
        <v>8.52</v>
      </c>
      <c r="V8" s="4">
        <v>608.0</v>
      </c>
      <c r="W8" s="4">
        <v>81.58</v>
      </c>
      <c r="X8" s="4">
        <v>6.25</v>
      </c>
      <c r="Y8" s="4">
        <v>0.16</v>
      </c>
      <c r="Z8" s="4">
        <v>12.01</v>
      </c>
      <c r="AA8" s="4">
        <v>23.5</v>
      </c>
      <c r="AB8" s="4">
        <v>0.0</v>
      </c>
      <c r="AC8" s="4">
        <v>20.0</v>
      </c>
      <c r="AD8" s="4">
        <v>127458.18</v>
      </c>
      <c r="AE8" s="4">
        <v>23128.2</v>
      </c>
    </row>
    <row r="9" ht="12.75" customHeight="1">
      <c r="A9" s="4" t="s">
        <v>372</v>
      </c>
      <c r="B9" s="4" t="s">
        <v>355</v>
      </c>
      <c r="C9" s="4">
        <v>1991.0</v>
      </c>
      <c r="D9" s="4" t="s">
        <v>1074</v>
      </c>
      <c r="E9" s="4" t="s">
        <v>1037</v>
      </c>
      <c r="F9" s="4">
        <v>32371.68</v>
      </c>
      <c r="G9" s="4">
        <v>0.95</v>
      </c>
      <c r="H9" s="4">
        <v>4.46</v>
      </c>
      <c r="I9" s="4">
        <v>6.35</v>
      </c>
      <c r="J9" s="4">
        <v>227.0</v>
      </c>
      <c r="K9" s="4">
        <v>22.03</v>
      </c>
      <c r="L9" s="4">
        <v>59.03</v>
      </c>
      <c r="M9" s="4">
        <v>1.76</v>
      </c>
      <c r="N9" s="4">
        <v>17.18</v>
      </c>
      <c r="O9" s="4">
        <v>187.65</v>
      </c>
      <c r="P9" s="4">
        <v>0.0</v>
      </c>
      <c r="Q9" s="4">
        <v>9290.09</v>
      </c>
      <c r="R9" s="4">
        <v>25842.71</v>
      </c>
      <c r="S9" s="4">
        <v>6528.97</v>
      </c>
      <c r="T9" s="4">
        <v>8.94</v>
      </c>
      <c r="U9" s="4">
        <v>13.05</v>
      </c>
      <c r="V9" s="4">
        <v>227.0</v>
      </c>
      <c r="W9" s="4">
        <v>50.22</v>
      </c>
      <c r="X9" s="4">
        <v>11.89</v>
      </c>
      <c r="Y9" s="4">
        <v>3.96</v>
      </c>
      <c r="Z9" s="4">
        <v>33.92</v>
      </c>
      <c r="AA9" s="4">
        <v>187.65</v>
      </c>
      <c r="AB9" s="4">
        <v>0.0</v>
      </c>
      <c r="AC9" s="4">
        <v>9295.44</v>
      </c>
      <c r="AD9" s="4">
        <v>31854.12</v>
      </c>
      <c r="AE9" s="4">
        <v>517.56</v>
      </c>
    </row>
    <row r="10" ht="12.75" customHeight="1">
      <c r="A10" s="4" t="s">
        <v>372</v>
      </c>
      <c r="B10" s="4" t="s">
        <v>355</v>
      </c>
      <c r="C10" s="4">
        <v>1991.0</v>
      </c>
      <c r="D10" s="4" t="s">
        <v>1074</v>
      </c>
      <c r="E10" s="4" t="s">
        <v>1038</v>
      </c>
      <c r="F10" s="4">
        <v>81783.68</v>
      </c>
      <c r="G10" s="4">
        <v>2.39</v>
      </c>
      <c r="H10" s="4">
        <v>6.58</v>
      </c>
      <c r="I10" s="4">
        <v>10.4</v>
      </c>
      <c r="J10" s="4">
        <v>95.0</v>
      </c>
      <c r="K10" s="4">
        <v>58.95</v>
      </c>
      <c r="L10" s="4">
        <v>29.47</v>
      </c>
      <c r="M10" s="4">
        <v>0.0</v>
      </c>
      <c r="N10" s="4">
        <v>11.58</v>
      </c>
      <c r="O10" s="4">
        <v>76.45</v>
      </c>
      <c r="P10" s="4">
        <v>0.0</v>
      </c>
      <c r="Q10" s="4">
        <v>0.0</v>
      </c>
      <c r="R10" s="4">
        <v>81020.09</v>
      </c>
      <c r="S10" s="4">
        <v>763.59</v>
      </c>
      <c r="T10" s="4">
        <v>9.58</v>
      </c>
      <c r="U10" s="4">
        <v>10.96</v>
      </c>
      <c r="V10" s="4">
        <v>95.0</v>
      </c>
      <c r="W10" s="4">
        <v>85.26</v>
      </c>
      <c r="X10" s="4">
        <v>1.05</v>
      </c>
      <c r="Y10" s="4">
        <v>1.05</v>
      </c>
      <c r="Z10" s="4">
        <v>12.63</v>
      </c>
      <c r="AA10" s="4">
        <v>76.45</v>
      </c>
      <c r="AB10" s="4">
        <v>0.0</v>
      </c>
      <c r="AC10" s="4">
        <v>6.26</v>
      </c>
      <c r="AD10" s="4">
        <v>81783.68</v>
      </c>
      <c r="AE10" s="4">
        <v>0.0</v>
      </c>
    </row>
    <row r="11" ht="12.75" customHeight="1">
      <c r="A11" s="4" t="s">
        <v>372</v>
      </c>
      <c r="B11" s="4" t="s">
        <v>355</v>
      </c>
      <c r="C11" s="4">
        <v>1991.0</v>
      </c>
      <c r="D11" s="4" t="s">
        <v>1074</v>
      </c>
      <c r="E11" s="4" t="s">
        <v>994</v>
      </c>
      <c r="F11" s="4">
        <v>174210.46</v>
      </c>
      <c r="G11" s="4">
        <v>5.09</v>
      </c>
      <c r="H11" s="4">
        <v>1.17</v>
      </c>
      <c r="I11" s="4">
        <v>2.33</v>
      </c>
      <c r="J11" s="4">
        <v>13.0</v>
      </c>
      <c r="K11" s="4">
        <v>7.69</v>
      </c>
      <c r="L11" s="4">
        <v>30.77</v>
      </c>
      <c r="M11" s="4">
        <v>61.54</v>
      </c>
      <c r="N11" s="4">
        <v>0.0</v>
      </c>
      <c r="O11" s="4">
        <v>7.0</v>
      </c>
      <c r="P11" s="4">
        <v>0.0</v>
      </c>
      <c r="Q11" s="4">
        <v>174193.5</v>
      </c>
      <c r="R11" s="4">
        <v>174193.5</v>
      </c>
      <c r="S11" s="4">
        <v>16.97</v>
      </c>
      <c r="T11" s="4">
        <v>4.18</v>
      </c>
      <c r="U11" s="4">
        <v>8.36</v>
      </c>
      <c r="V11" s="4">
        <v>13.0</v>
      </c>
      <c r="W11" s="4">
        <v>15.38</v>
      </c>
      <c r="X11" s="4">
        <v>15.38</v>
      </c>
      <c r="Y11" s="4">
        <v>61.54</v>
      </c>
      <c r="Z11" s="4">
        <v>7.69</v>
      </c>
      <c r="AA11" s="4">
        <v>12.29</v>
      </c>
      <c r="AB11" s="4">
        <v>0.0</v>
      </c>
      <c r="AC11" s="4">
        <v>174193.5</v>
      </c>
      <c r="AD11" s="4">
        <v>174193.5</v>
      </c>
      <c r="AE11" s="4">
        <v>16.97</v>
      </c>
    </row>
    <row r="12" ht="12.75" customHeight="1">
      <c r="A12" s="4" t="s">
        <v>372</v>
      </c>
      <c r="B12" s="4" t="s">
        <v>355</v>
      </c>
      <c r="C12" s="4">
        <v>1991.0</v>
      </c>
      <c r="D12" s="4" t="s">
        <v>1074</v>
      </c>
      <c r="E12" s="4" t="s">
        <v>1039</v>
      </c>
      <c r="F12" s="4">
        <v>110714.96</v>
      </c>
      <c r="G12" s="4">
        <v>3.23</v>
      </c>
      <c r="H12" s="4">
        <v>4.21</v>
      </c>
      <c r="I12" s="4">
        <v>4.04</v>
      </c>
      <c r="J12" s="4">
        <v>99.0</v>
      </c>
      <c r="K12" s="4">
        <v>44.44</v>
      </c>
      <c r="L12" s="4">
        <v>55.56</v>
      </c>
      <c r="M12" s="4">
        <v>0.0</v>
      </c>
      <c r="N12" s="4">
        <v>0.0</v>
      </c>
      <c r="O12" s="4">
        <v>20.0</v>
      </c>
      <c r="P12" s="4">
        <v>0.0</v>
      </c>
      <c r="Q12" s="4">
        <v>0.0</v>
      </c>
      <c r="R12" s="4">
        <v>86195.48</v>
      </c>
      <c r="S12" s="4">
        <v>24519.47</v>
      </c>
      <c r="T12" s="4">
        <v>6.95</v>
      </c>
      <c r="U12" s="4">
        <v>6.2</v>
      </c>
      <c r="V12" s="4">
        <v>99.0</v>
      </c>
      <c r="W12" s="4">
        <v>91.92</v>
      </c>
      <c r="X12" s="4">
        <v>7.07</v>
      </c>
      <c r="Y12" s="4">
        <v>0.0</v>
      </c>
      <c r="Z12" s="4">
        <v>1.01</v>
      </c>
      <c r="AA12" s="4">
        <v>20.0</v>
      </c>
      <c r="AB12" s="4">
        <v>0.0</v>
      </c>
      <c r="AC12" s="4">
        <v>0.0</v>
      </c>
      <c r="AD12" s="4">
        <v>110706.49</v>
      </c>
      <c r="AE12" s="4">
        <v>8.46</v>
      </c>
    </row>
    <row r="13" ht="12.75" customHeight="1">
      <c r="A13" s="4" t="s">
        <v>372</v>
      </c>
      <c r="B13" s="4" t="s">
        <v>355</v>
      </c>
      <c r="C13" s="4">
        <v>1991.0</v>
      </c>
      <c r="D13" s="4" t="s">
        <v>1074</v>
      </c>
      <c r="E13" s="4" t="s">
        <v>1040</v>
      </c>
      <c r="F13" s="4">
        <v>82493.91</v>
      </c>
      <c r="G13" s="4">
        <v>2.41</v>
      </c>
      <c r="H13" s="4">
        <v>0.5</v>
      </c>
      <c r="I13" s="4">
        <v>0.09</v>
      </c>
      <c r="J13" s="4">
        <v>436.0</v>
      </c>
      <c r="K13" s="4">
        <v>7.34</v>
      </c>
      <c r="L13" s="4">
        <v>92.2</v>
      </c>
      <c r="M13" s="4">
        <v>0.46</v>
      </c>
      <c r="N13" s="4">
        <v>0.0</v>
      </c>
      <c r="O13" s="4">
        <v>11.0</v>
      </c>
      <c r="P13" s="4">
        <v>0.0</v>
      </c>
      <c r="Q13" s="4">
        <v>102.04</v>
      </c>
      <c r="R13" s="4">
        <v>1893.27</v>
      </c>
      <c r="S13" s="4">
        <v>80600.64</v>
      </c>
      <c r="T13" s="4">
        <v>3.82</v>
      </c>
      <c r="U13" s="4">
        <v>3.3</v>
      </c>
      <c r="V13" s="4">
        <v>436.0</v>
      </c>
      <c r="W13" s="4">
        <v>84.86</v>
      </c>
      <c r="X13" s="4">
        <v>13.07</v>
      </c>
      <c r="Y13" s="4">
        <v>1.83</v>
      </c>
      <c r="Z13" s="4">
        <v>0.23</v>
      </c>
      <c r="AA13" s="4">
        <v>11.0</v>
      </c>
      <c r="AB13" s="4">
        <v>0.0</v>
      </c>
      <c r="AC13" s="4">
        <v>2091.23</v>
      </c>
      <c r="AD13" s="4">
        <v>75731.92</v>
      </c>
      <c r="AE13" s="4">
        <v>6761.99</v>
      </c>
    </row>
    <row r="14" ht="12.75" customHeight="1">
      <c r="A14" s="4" t="s">
        <v>372</v>
      </c>
      <c r="B14" s="4" t="s">
        <v>355</v>
      </c>
      <c r="C14" s="4">
        <v>1991.0</v>
      </c>
      <c r="D14" s="4" t="s">
        <v>1074</v>
      </c>
      <c r="E14" s="4" t="s">
        <v>996</v>
      </c>
      <c r="F14" s="4">
        <v>181922.76</v>
      </c>
      <c r="G14" s="4">
        <v>5.31</v>
      </c>
      <c r="H14" s="4">
        <v>1.36</v>
      </c>
      <c r="I14" s="4">
        <v>1.23</v>
      </c>
      <c r="J14" s="4">
        <v>342.0</v>
      </c>
      <c r="K14" s="4">
        <v>21.93</v>
      </c>
      <c r="L14" s="4">
        <v>75.73</v>
      </c>
      <c r="M14" s="4">
        <v>1.46</v>
      </c>
      <c r="N14" s="4">
        <v>0.88</v>
      </c>
      <c r="O14" s="4">
        <v>22.85</v>
      </c>
      <c r="P14" s="4">
        <v>0.0</v>
      </c>
      <c r="Q14" s="4">
        <v>137.09</v>
      </c>
      <c r="R14" s="4">
        <v>59572.53</v>
      </c>
      <c r="S14" s="4">
        <v>122350.24</v>
      </c>
      <c r="T14" s="4">
        <v>5.05</v>
      </c>
      <c r="U14" s="4">
        <v>4.39</v>
      </c>
      <c r="V14" s="4">
        <v>342.0</v>
      </c>
      <c r="W14" s="4">
        <v>83.63</v>
      </c>
      <c r="X14" s="4">
        <v>6.14</v>
      </c>
      <c r="Y14" s="4">
        <v>3.51</v>
      </c>
      <c r="Z14" s="4">
        <v>6.73</v>
      </c>
      <c r="AA14" s="4">
        <v>22.85</v>
      </c>
      <c r="AB14" s="4">
        <v>0.0</v>
      </c>
      <c r="AC14" s="4">
        <v>1956.76</v>
      </c>
      <c r="AD14" s="4">
        <v>153772.74</v>
      </c>
      <c r="AE14" s="4">
        <v>28150.03</v>
      </c>
    </row>
    <row r="15" ht="12.75" customHeight="1">
      <c r="A15" s="4" t="s">
        <v>372</v>
      </c>
      <c r="B15" s="4" t="s">
        <v>355</v>
      </c>
      <c r="C15" s="4">
        <v>1991.0</v>
      </c>
      <c r="D15" s="4" t="s">
        <v>1074</v>
      </c>
      <c r="E15" s="4" t="s">
        <v>1041</v>
      </c>
      <c r="F15" s="4">
        <v>10107.94</v>
      </c>
      <c r="G15" s="4">
        <v>0.3</v>
      </c>
      <c r="H15" s="4">
        <v>0.0</v>
      </c>
      <c r="I15" s="4">
        <v>0.0</v>
      </c>
      <c r="J15" s="4">
        <v>24.0</v>
      </c>
      <c r="K15" s="4">
        <v>0.0</v>
      </c>
      <c r="L15" s="4">
        <v>100.0</v>
      </c>
      <c r="M15" s="4">
        <v>0.0</v>
      </c>
      <c r="N15" s="4">
        <v>0.0</v>
      </c>
      <c r="O15" s="4">
        <v>0.0</v>
      </c>
      <c r="P15" s="4">
        <v>0.0</v>
      </c>
      <c r="Q15" s="4">
        <v>0.0</v>
      </c>
      <c r="R15" s="4">
        <v>0.0</v>
      </c>
      <c r="S15" s="4">
        <v>10107.94</v>
      </c>
      <c r="T15" s="4">
        <v>1.4</v>
      </c>
      <c r="U15" s="4">
        <v>1.69</v>
      </c>
      <c r="V15" s="4">
        <v>24.0</v>
      </c>
      <c r="W15" s="4">
        <v>25.0</v>
      </c>
      <c r="X15" s="4">
        <v>58.33</v>
      </c>
      <c r="Y15" s="4">
        <v>0.0</v>
      </c>
      <c r="Z15" s="4">
        <v>16.67</v>
      </c>
      <c r="AA15" s="4">
        <v>6.0</v>
      </c>
      <c r="AB15" s="4">
        <v>0.0</v>
      </c>
      <c r="AC15" s="4">
        <v>0.0</v>
      </c>
      <c r="AD15" s="4">
        <v>5127.55</v>
      </c>
      <c r="AE15" s="4">
        <v>4980.39</v>
      </c>
    </row>
    <row r="16" ht="12.75" customHeight="1">
      <c r="A16" s="4" t="s">
        <v>372</v>
      </c>
      <c r="B16" s="4" t="s">
        <v>355</v>
      </c>
      <c r="C16" s="4">
        <v>1991.0</v>
      </c>
      <c r="D16" s="4" t="s">
        <v>1074</v>
      </c>
      <c r="E16" s="4" t="s">
        <v>1042</v>
      </c>
      <c r="F16" s="4">
        <v>69613.06</v>
      </c>
      <c r="G16" s="4">
        <v>2.03</v>
      </c>
      <c r="H16" s="4">
        <v>0.67</v>
      </c>
      <c r="I16" s="4">
        <v>0.38</v>
      </c>
      <c r="J16" s="4">
        <v>417.0</v>
      </c>
      <c r="K16" s="4">
        <v>5.52</v>
      </c>
      <c r="L16" s="4">
        <v>87.29</v>
      </c>
      <c r="M16" s="4">
        <v>6.47</v>
      </c>
      <c r="N16" s="4">
        <v>0.72</v>
      </c>
      <c r="O16" s="4">
        <v>43.44</v>
      </c>
      <c r="P16" s="4">
        <v>0.0</v>
      </c>
      <c r="Q16" s="4">
        <v>140.11</v>
      </c>
      <c r="R16" s="4">
        <v>2875.26</v>
      </c>
      <c r="S16" s="4">
        <v>34497.68</v>
      </c>
      <c r="T16" s="4">
        <v>5.5</v>
      </c>
      <c r="U16" s="4">
        <v>5.42</v>
      </c>
      <c r="V16" s="4">
        <v>417.0</v>
      </c>
      <c r="W16" s="4">
        <v>82.01</v>
      </c>
      <c r="X16" s="4">
        <v>6.24</v>
      </c>
      <c r="Y16" s="4">
        <v>8.39</v>
      </c>
      <c r="Z16" s="4">
        <v>3.36</v>
      </c>
      <c r="AA16" s="4">
        <v>43.44</v>
      </c>
      <c r="AB16" s="4">
        <v>0.0</v>
      </c>
      <c r="AC16" s="4">
        <v>863.36</v>
      </c>
      <c r="AD16" s="4">
        <v>32858.59</v>
      </c>
      <c r="AE16" s="4">
        <v>4514.36</v>
      </c>
    </row>
    <row r="17" ht="12.75" customHeight="1">
      <c r="A17" s="4" t="s">
        <v>372</v>
      </c>
      <c r="B17" s="4" t="s">
        <v>355</v>
      </c>
      <c r="C17" s="4">
        <v>1991.0</v>
      </c>
      <c r="D17" s="4" t="s">
        <v>1074</v>
      </c>
      <c r="E17" s="4" t="s">
        <v>1043</v>
      </c>
      <c r="F17" s="4">
        <v>40995.28</v>
      </c>
      <c r="G17" s="4">
        <v>1.2</v>
      </c>
      <c r="H17" s="4">
        <v>0.37</v>
      </c>
      <c r="I17" s="4">
        <v>0.18</v>
      </c>
      <c r="J17" s="4">
        <v>125.0</v>
      </c>
      <c r="K17" s="4">
        <v>11.2</v>
      </c>
      <c r="L17" s="4">
        <v>88.0</v>
      </c>
      <c r="M17" s="4">
        <v>0.0</v>
      </c>
      <c r="N17" s="4">
        <v>0.8</v>
      </c>
      <c r="O17" s="4">
        <v>16.0</v>
      </c>
      <c r="P17" s="4">
        <v>0.0</v>
      </c>
      <c r="Q17" s="4">
        <v>0.0</v>
      </c>
      <c r="R17" s="4">
        <v>2331.21</v>
      </c>
      <c r="S17" s="4">
        <v>38664.07</v>
      </c>
      <c r="T17" s="4">
        <v>3.77</v>
      </c>
      <c r="U17" s="4">
        <v>4.02</v>
      </c>
      <c r="V17" s="4">
        <v>125.0</v>
      </c>
      <c r="W17" s="4">
        <v>85.6</v>
      </c>
      <c r="X17" s="4">
        <v>12.0</v>
      </c>
      <c r="Y17" s="4">
        <v>0.0</v>
      </c>
      <c r="Z17" s="4">
        <v>2.4</v>
      </c>
      <c r="AA17" s="4">
        <v>16.0</v>
      </c>
      <c r="AB17" s="4">
        <v>0.0</v>
      </c>
      <c r="AC17" s="4">
        <v>0.0</v>
      </c>
      <c r="AD17" s="4">
        <v>40300.84</v>
      </c>
      <c r="AE17" s="4">
        <v>694.44</v>
      </c>
    </row>
    <row r="18" ht="12.75" customHeight="1">
      <c r="A18" s="4" t="s">
        <v>372</v>
      </c>
      <c r="B18" s="4" t="s">
        <v>355</v>
      </c>
      <c r="C18" s="4">
        <v>1991.0</v>
      </c>
      <c r="D18" s="4" t="s">
        <v>1074</v>
      </c>
      <c r="E18" s="4" t="s">
        <v>1044</v>
      </c>
      <c r="F18" s="4">
        <v>1050165.26</v>
      </c>
      <c r="G18" s="4">
        <v>30.67</v>
      </c>
      <c r="H18" s="4">
        <v>1.52</v>
      </c>
      <c r="I18" s="4">
        <v>0.01</v>
      </c>
      <c r="J18" s="4">
        <v>180.0</v>
      </c>
      <c r="K18" s="4">
        <v>22.22</v>
      </c>
      <c r="L18" s="4">
        <v>77.78</v>
      </c>
      <c r="M18" s="4">
        <v>0.0</v>
      </c>
      <c r="N18" s="4">
        <v>0.0</v>
      </c>
      <c r="O18" s="4">
        <v>38.0</v>
      </c>
      <c r="P18" s="4">
        <v>0.0</v>
      </c>
      <c r="Q18" s="4">
        <v>0.0</v>
      </c>
      <c r="R18" s="4">
        <v>1705.41</v>
      </c>
      <c r="S18" s="4">
        <v>1048459.82</v>
      </c>
      <c r="T18" s="4">
        <v>6.53</v>
      </c>
      <c r="U18" s="4">
        <v>0.97</v>
      </c>
      <c r="V18" s="4">
        <v>180.0</v>
      </c>
      <c r="W18" s="4">
        <v>90.56</v>
      </c>
      <c r="X18" s="4">
        <v>8.33</v>
      </c>
      <c r="Y18" s="4">
        <v>0.0</v>
      </c>
      <c r="Z18" s="4">
        <v>1.11</v>
      </c>
      <c r="AA18" s="4">
        <v>38.0</v>
      </c>
      <c r="AB18" s="4">
        <v>0.0</v>
      </c>
      <c r="AC18" s="4">
        <v>0.0</v>
      </c>
      <c r="AD18" s="4">
        <v>150391.54</v>
      </c>
      <c r="AE18" s="4">
        <v>899773.69</v>
      </c>
    </row>
    <row r="19" ht="12.75" customHeight="1">
      <c r="A19" s="4" t="s">
        <v>372</v>
      </c>
      <c r="B19" s="4" t="s">
        <v>355</v>
      </c>
      <c r="C19" s="4">
        <v>1991.0</v>
      </c>
      <c r="D19" s="4" t="s">
        <v>1074</v>
      </c>
      <c r="E19" s="4" t="s">
        <v>1045</v>
      </c>
      <c r="F19" s="4">
        <v>1073187.69</v>
      </c>
      <c r="G19" s="4">
        <v>31.35</v>
      </c>
      <c r="H19" s="4">
        <v>11.75</v>
      </c>
      <c r="I19" s="4">
        <v>10.17</v>
      </c>
      <c r="J19" s="4">
        <v>707.0</v>
      </c>
      <c r="K19" s="4">
        <v>83.03</v>
      </c>
      <c r="L19" s="4">
        <v>9.19</v>
      </c>
      <c r="M19" s="4">
        <v>1.41</v>
      </c>
      <c r="N19" s="4">
        <v>6.36</v>
      </c>
      <c r="O19" s="4">
        <v>40.62</v>
      </c>
      <c r="P19" s="4">
        <v>0.0</v>
      </c>
      <c r="Q19" s="4">
        <v>21445.83</v>
      </c>
      <c r="R19" s="4">
        <v>1011016.71</v>
      </c>
      <c r="S19" s="4">
        <v>62170.97</v>
      </c>
      <c r="T19" s="4">
        <v>12.01</v>
      </c>
      <c r="U19" s="4">
        <v>10.46</v>
      </c>
      <c r="V19" s="4">
        <v>707.0</v>
      </c>
      <c r="W19" s="4">
        <v>89.39</v>
      </c>
      <c r="X19" s="4">
        <v>2.55</v>
      </c>
      <c r="Y19" s="4">
        <v>1.41</v>
      </c>
      <c r="Z19" s="4">
        <v>6.65</v>
      </c>
      <c r="AA19" s="4">
        <v>40.62</v>
      </c>
      <c r="AB19" s="4">
        <v>0.0</v>
      </c>
      <c r="AC19" s="4">
        <v>21445.83</v>
      </c>
      <c r="AD19" s="4">
        <v>1030792.76</v>
      </c>
      <c r="AE19" s="4">
        <v>42394.92</v>
      </c>
    </row>
    <row r="20" ht="12.75" customHeight="1">
      <c r="A20" s="4" t="s">
        <v>372</v>
      </c>
      <c r="B20" s="4" t="s">
        <v>355</v>
      </c>
      <c r="C20" s="4">
        <v>1991.0</v>
      </c>
      <c r="D20" s="4" t="s">
        <v>1074</v>
      </c>
      <c r="E20" s="4" t="s">
        <v>998</v>
      </c>
      <c r="F20" s="4">
        <v>13229.35</v>
      </c>
      <c r="G20" s="4">
        <v>0.39</v>
      </c>
      <c r="H20" s="4">
        <v>1.07</v>
      </c>
      <c r="I20" s="4">
        <v>0.69</v>
      </c>
      <c r="J20" s="4">
        <v>67.0</v>
      </c>
      <c r="K20" s="4">
        <v>23.88</v>
      </c>
      <c r="L20" s="4">
        <v>76.12</v>
      </c>
      <c r="M20" s="4">
        <v>0.0</v>
      </c>
      <c r="N20" s="4">
        <v>0.0</v>
      </c>
      <c r="O20" s="4">
        <v>15.0</v>
      </c>
      <c r="P20" s="4">
        <v>0.0</v>
      </c>
      <c r="Q20" s="4">
        <v>0.0</v>
      </c>
      <c r="R20" s="4">
        <v>1976.39</v>
      </c>
      <c r="S20" s="4">
        <v>11252.96</v>
      </c>
      <c r="T20" s="4">
        <v>2.94</v>
      </c>
      <c r="U20" s="4">
        <v>2.18</v>
      </c>
      <c r="V20" s="4">
        <v>67.0</v>
      </c>
      <c r="W20" s="4">
        <v>73.13</v>
      </c>
      <c r="X20" s="4">
        <v>26.87</v>
      </c>
      <c r="Y20" s="4">
        <v>0.0</v>
      </c>
      <c r="Z20" s="4">
        <v>0.0</v>
      </c>
      <c r="AA20" s="4">
        <v>15.0</v>
      </c>
      <c r="AB20" s="4">
        <v>0.0</v>
      </c>
      <c r="AC20" s="4">
        <v>0.0</v>
      </c>
      <c r="AD20" s="4">
        <v>13071.55</v>
      </c>
      <c r="AE20" s="4">
        <v>157.8</v>
      </c>
    </row>
    <row r="21" ht="12.75" customHeight="1">
      <c r="A21" s="4" t="s">
        <v>372</v>
      </c>
      <c r="B21" s="4" t="s">
        <v>355</v>
      </c>
      <c r="C21" s="4">
        <v>1991.0</v>
      </c>
      <c r="D21" s="4" t="s">
        <v>1074</v>
      </c>
      <c r="E21" s="4" t="s">
        <v>1046</v>
      </c>
      <c r="F21" s="4">
        <v>255272.26</v>
      </c>
      <c r="G21" s="4">
        <v>7.46</v>
      </c>
      <c r="H21" s="4">
        <v>0.72</v>
      </c>
      <c r="I21" s="4">
        <v>0.29</v>
      </c>
      <c r="J21" s="4">
        <v>210.0</v>
      </c>
      <c r="K21" s="4">
        <v>3.81</v>
      </c>
      <c r="L21" s="4">
        <v>80.95</v>
      </c>
      <c r="M21" s="4">
        <v>1.43</v>
      </c>
      <c r="N21" s="4">
        <v>13.81</v>
      </c>
      <c r="O21" s="4">
        <v>35.0</v>
      </c>
      <c r="P21" s="4">
        <v>0.0</v>
      </c>
      <c r="Q21" s="4">
        <v>16665.9</v>
      </c>
      <c r="R21" s="4">
        <v>43878.1</v>
      </c>
      <c r="S21" s="4">
        <v>211394.16</v>
      </c>
      <c r="T21" s="4">
        <v>2.46</v>
      </c>
      <c r="U21" s="4">
        <v>1.28</v>
      </c>
      <c r="V21" s="4">
        <v>210.0</v>
      </c>
      <c r="W21" s="4">
        <v>21.43</v>
      </c>
      <c r="X21" s="4">
        <v>36.19</v>
      </c>
      <c r="Y21" s="4">
        <v>3.33</v>
      </c>
      <c r="Z21" s="4">
        <v>39.05</v>
      </c>
      <c r="AA21" s="4">
        <v>35.0</v>
      </c>
      <c r="AB21" s="4">
        <v>0.0</v>
      </c>
      <c r="AC21" s="4">
        <v>16665.9</v>
      </c>
      <c r="AD21" s="4">
        <v>84832.42</v>
      </c>
      <c r="AE21" s="4">
        <v>170439.84</v>
      </c>
    </row>
    <row r="22" ht="12.75" customHeight="1">
      <c r="A22" s="4" t="s">
        <v>372</v>
      </c>
      <c r="B22" s="4" t="s">
        <v>355</v>
      </c>
      <c r="C22" s="4">
        <v>1991.0</v>
      </c>
      <c r="D22" s="4" t="s">
        <v>1074</v>
      </c>
      <c r="E22" s="4" t="s">
        <v>1047</v>
      </c>
      <c r="F22" s="4">
        <v>12102.1</v>
      </c>
      <c r="G22" s="4">
        <v>0.35</v>
      </c>
      <c r="H22" s="4">
        <v>0.23</v>
      </c>
      <c r="I22" s="4">
        <v>0.43</v>
      </c>
      <c r="J22" s="4">
        <v>162.0</v>
      </c>
      <c r="K22" s="4">
        <v>6.79</v>
      </c>
      <c r="L22" s="4">
        <v>91.98</v>
      </c>
      <c r="M22" s="4">
        <v>0.0</v>
      </c>
      <c r="N22" s="4">
        <v>1.23</v>
      </c>
      <c r="O22" s="4">
        <v>18.0</v>
      </c>
      <c r="P22" s="4">
        <v>0.0</v>
      </c>
      <c r="Q22" s="4">
        <v>0.0</v>
      </c>
      <c r="R22" s="4">
        <v>2599.85</v>
      </c>
      <c r="S22" s="4">
        <v>9502.25</v>
      </c>
      <c r="T22" s="4">
        <v>3.23</v>
      </c>
      <c r="U22" s="4">
        <v>4.36</v>
      </c>
      <c r="V22" s="4">
        <v>162.0</v>
      </c>
      <c r="W22" s="4">
        <v>67.28</v>
      </c>
      <c r="X22" s="4">
        <v>27.78</v>
      </c>
      <c r="Y22" s="4">
        <v>1.23</v>
      </c>
      <c r="Z22" s="4">
        <v>3.7</v>
      </c>
      <c r="AA22" s="4">
        <v>18.0</v>
      </c>
      <c r="AB22" s="4">
        <v>0.0</v>
      </c>
      <c r="AC22" s="4">
        <v>1077.77</v>
      </c>
      <c r="AD22" s="4">
        <v>10806.17</v>
      </c>
      <c r="AE22" s="4">
        <v>1295.93</v>
      </c>
    </row>
    <row r="23" ht="12.75" customHeight="1">
      <c r="A23" s="4" t="s">
        <v>372</v>
      </c>
      <c r="B23" s="4" t="s">
        <v>355</v>
      </c>
      <c r="C23" s="4">
        <v>1992.0</v>
      </c>
      <c r="D23" s="4" t="s">
        <v>1074</v>
      </c>
      <c r="E23" s="4" t="s">
        <v>1031</v>
      </c>
      <c r="F23" s="4">
        <v>4065566.21</v>
      </c>
      <c r="G23" s="4">
        <v>100.0</v>
      </c>
      <c r="H23" s="4">
        <v>3.86</v>
      </c>
      <c r="I23" s="4">
        <v>4.43</v>
      </c>
      <c r="J23" s="4">
        <v>3932.0</v>
      </c>
      <c r="K23" s="4">
        <v>32.04</v>
      </c>
      <c r="L23" s="4">
        <v>61.5</v>
      </c>
      <c r="M23" s="4">
        <v>1.53</v>
      </c>
      <c r="N23" s="4">
        <v>4.93</v>
      </c>
      <c r="O23" s="4">
        <v>181.79</v>
      </c>
      <c r="P23" s="4">
        <v>0.0</v>
      </c>
      <c r="Q23" s="4">
        <v>189757.46</v>
      </c>
      <c r="R23" s="4">
        <v>2026250.04</v>
      </c>
      <c r="S23" s="4">
        <v>2023908.68</v>
      </c>
      <c r="T23" s="4">
        <v>6.55</v>
      </c>
      <c r="U23" s="4">
        <v>5.76</v>
      </c>
      <c r="V23" s="4">
        <v>3932.0</v>
      </c>
      <c r="W23" s="4">
        <v>76.93</v>
      </c>
      <c r="X23" s="4">
        <v>10.99</v>
      </c>
      <c r="Y23" s="4">
        <v>2.75</v>
      </c>
      <c r="Z23" s="4">
        <v>9.33</v>
      </c>
      <c r="AA23" s="4">
        <v>181.79</v>
      </c>
      <c r="AB23" s="4">
        <v>0.0</v>
      </c>
      <c r="AC23" s="4">
        <v>205276.88</v>
      </c>
      <c r="AD23" s="4">
        <v>2693565.29</v>
      </c>
      <c r="AE23" s="4">
        <v>1356593.43</v>
      </c>
    </row>
    <row r="24" ht="12.75" customHeight="1">
      <c r="A24" s="4" t="s">
        <v>372</v>
      </c>
      <c r="B24" s="4" t="s">
        <v>355</v>
      </c>
      <c r="C24" s="4">
        <v>1992.0</v>
      </c>
      <c r="D24" s="4" t="s">
        <v>1074</v>
      </c>
      <c r="E24" s="4" t="s">
        <v>1032</v>
      </c>
      <c r="F24" s="4">
        <v>133714.81</v>
      </c>
      <c r="G24" s="4">
        <v>3.29</v>
      </c>
      <c r="H24" s="4">
        <v>0.42</v>
      </c>
      <c r="I24" s="4">
        <v>0.24</v>
      </c>
      <c r="J24" s="4">
        <v>610.0</v>
      </c>
      <c r="K24" s="4">
        <v>6.39</v>
      </c>
      <c r="L24" s="4">
        <v>93.28</v>
      </c>
      <c r="M24" s="4">
        <v>0.33</v>
      </c>
      <c r="N24" s="4">
        <v>0.0</v>
      </c>
      <c r="O24" s="4">
        <v>17.0</v>
      </c>
      <c r="P24" s="4">
        <v>0.0</v>
      </c>
      <c r="Q24" s="4">
        <v>93.4</v>
      </c>
      <c r="R24" s="4">
        <v>7053.41</v>
      </c>
      <c r="S24" s="4">
        <v>126661.41</v>
      </c>
      <c r="T24" s="4">
        <v>3.96</v>
      </c>
      <c r="U24" s="4">
        <v>3.21</v>
      </c>
      <c r="V24" s="4">
        <v>610.0</v>
      </c>
      <c r="W24" s="4">
        <v>83.93</v>
      </c>
      <c r="X24" s="4">
        <v>14.75</v>
      </c>
      <c r="Y24" s="4">
        <v>0.66</v>
      </c>
      <c r="Z24" s="4">
        <v>0.66</v>
      </c>
      <c r="AA24" s="4">
        <v>42.98</v>
      </c>
      <c r="AB24" s="4">
        <v>0.0</v>
      </c>
      <c r="AC24" s="4">
        <v>110.56</v>
      </c>
      <c r="AD24" s="4">
        <v>122511.64</v>
      </c>
      <c r="AE24" s="4">
        <v>11203.17</v>
      </c>
    </row>
    <row r="25" ht="12.75" customHeight="1">
      <c r="A25" s="4" t="s">
        <v>372</v>
      </c>
      <c r="B25" s="4" t="s">
        <v>355</v>
      </c>
      <c r="C25" s="4">
        <v>1992.0</v>
      </c>
      <c r="D25" s="4" t="s">
        <v>1074</v>
      </c>
      <c r="E25" s="4" t="s">
        <v>1033</v>
      </c>
      <c r="F25" s="4">
        <v>1944926.33</v>
      </c>
      <c r="G25" s="4">
        <v>47.84</v>
      </c>
      <c r="H25" s="4">
        <v>4.7</v>
      </c>
      <c r="I25" s="4">
        <v>7.03</v>
      </c>
      <c r="J25" s="4">
        <v>1728.0</v>
      </c>
      <c r="K25" s="4">
        <v>35.88</v>
      </c>
      <c r="L25" s="4">
        <v>56.48</v>
      </c>
      <c r="M25" s="4">
        <v>2.72</v>
      </c>
      <c r="N25" s="4">
        <v>4.92</v>
      </c>
      <c r="O25" s="4">
        <v>76.03</v>
      </c>
      <c r="P25" s="4">
        <v>0.0</v>
      </c>
      <c r="Q25" s="4">
        <v>174421.74</v>
      </c>
      <c r="R25" s="4">
        <v>1634526.62</v>
      </c>
      <c r="S25" s="4">
        <v>464698.48</v>
      </c>
      <c r="T25" s="4">
        <v>7.51</v>
      </c>
      <c r="U25" s="4">
        <v>8.91</v>
      </c>
      <c r="V25" s="4">
        <v>1728.0</v>
      </c>
      <c r="W25" s="4">
        <v>78.59</v>
      </c>
      <c r="X25" s="4">
        <v>8.39</v>
      </c>
      <c r="Y25" s="4">
        <v>3.94</v>
      </c>
      <c r="Z25" s="4">
        <v>9.09</v>
      </c>
      <c r="AA25" s="4">
        <v>76.03</v>
      </c>
      <c r="AB25" s="4">
        <v>0.0</v>
      </c>
      <c r="AC25" s="4">
        <v>179674.69</v>
      </c>
      <c r="AD25" s="4">
        <v>2033686.98</v>
      </c>
      <c r="AE25" s="4">
        <v>65538.11</v>
      </c>
    </row>
    <row r="26" ht="12.75" customHeight="1">
      <c r="A26" s="4" t="s">
        <v>372</v>
      </c>
      <c r="B26" s="4" t="s">
        <v>355</v>
      </c>
      <c r="C26" s="4">
        <v>1992.0</v>
      </c>
      <c r="D26" s="4" t="s">
        <v>1074</v>
      </c>
      <c r="E26" s="4" t="s">
        <v>1034</v>
      </c>
      <c r="F26" s="4">
        <v>1505352.12</v>
      </c>
      <c r="G26" s="4">
        <v>37.03</v>
      </c>
      <c r="H26" s="4">
        <v>5.38</v>
      </c>
      <c r="I26" s="4">
        <v>2.05</v>
      </c>
      <c r="J26" s="4">
        <v>1392.0</v>
      </c>
      <c r="K26" s="4">
        <v>43.03</v>
      </c>
      <c r="L26" s="4">
        <v>50.43</v>
      </c>
      <c r="M26" s="4">
        <v>0.65</v>
      </c>
      <c r="N26" s="4">
        <v>5.89</v>
      </c>
      <c r="O26" s="4">
        <v>64.69</v>
      </c>
      <c r="P26" s="4">
        <v>0.0</v>
      </c>
      <c r="Q26" s="4">
        <v>15198.52</v>
      </c>
      <c r="R26" s="4">
        <v>368004.88</v>
      </c>
      <c r="S26" s="4">
        <v>1137590.5</v>
      </c>
      <c r="T26" s="4">
        <v>7.7</v>
      </c>
      <c r="U26" s="4">
        <v>2.67</v>
      </c>
      <c r="V26" s="4">
        <v>1392.0</v>
      </c>
      <c r="W26" s="4">
        <v>80.39</v>
      </c>
      <c r="X26" s="4">
        <v>7.18</v>
      </c>
      <c r="Y26" s="4">
        <v>2.08</v>
      </c>
      <c r="Z26" s="4">
        <v>10.34</v>
      </c>
      <c r="AA26" s="4">
        <v>64.69</v>
      </c>
      <c r="AB26" s="4">
        <v>0.0</v>
      </c>
      <c r="AC26" s="4">
        <v>25336.92</v>
      </c>
      <c r="AD26" s="4">
        <v>475416.33</v>
      </c>
      <c r="AE26" s="4">
        <v>1030179.04</v>
      </c>
    </row>
    <row r="27" ht="12.75" customHeight="1">
      <c r="A27" s="4" t="s">
        <v>372</v>
      </c>
      <c r="B27" s="4" t="s">
        <v>355</v>
      </c>
      <c r="C27" s="4">
        <v>1992.0</v>
      </c>
      <c r="D27" s="4" t="s">
        <v>1074</v>
      </c>
      <c r="E27" s="4" t="s">
        <v>1035</v>
      </c>
      <c r="F27" s="4">
        <v>311866.69</v>
      </c>
      <c r="G27" s="4">
        <v>7.67</v>
      </c>
      <c r="H27" s="4">
        <v>1.22</v>
      </c>
      <c r="I27" s="4">
        <v>0.35</v>
      </c>
      <c r="J27" s="4">
        <v>205.0</v>
      </c>
      <c r="K27" s="4">
        <v>2.44</v>
      </c>
      <c r="L27" s="4">
        <v>83.41</v>
      </c>
      <c r="M27" s="4">
        <v>0.98</v>
      </c>
      <c r="N27" s="4">
        <v>13.17</v>
      </c>
      <c r="O27" s="4">
        <v>181.79</v>
      </c>
      <c r="P27" s="4">
        <v>0.0</v>
      </c>
      <c r="Q27" s="4">
        <v>43.8</v>
      </c>
      <c r="R27" s="4">
        <v>16908.39</v>
      </c>
      <c r="S27" s="4">
        <v>294958.3</v>
      </c>
      <c r="T27" s="4">
        <v>2.46</v>
      </c>
      <c r="U27" s="4">
        <v>0.71</v>
      </c>
      <c r="V27" s="4">
        <v>205.0</v>
      </c>
      <c r="W27" s="4">
        <v>19.02</v>
      </c>
      <c r="X27" s="4">
        <v>47.32</v>
      </c>
      <c r="Y27" s="4">
        <v>3.41</v>
      </c>
      <c r="Z27" s="4">
        <v>30.24</v>
      </c>
      <c r="AA27" s="4">
        <v>181.79</v>
      </c>
      <c r="AB27" s="4">
        <v>0.0</v>
      </c>
      <c r="AC27" s="4">
        <v>154.7</v>
      </c>
      <c r="AD27" s="4">
        <v>62193.59</v>
      </c>
      <c r="AE27" s="4">
        <v>249673.1</v>
      </c>
    </row>
    <row r="28" ht="12.75" customHeight="1">
      <c r="A28" s="4" t="s">
        <v>372</v>
      </c>
      <c r="B28" s="4" t="s">
        <v>355</v>
      </c>
      <c r="C28" s="4">
        <v>1992.0</v>
      </c>
      <c r="D28" s="4" t="s">
        <v>1074</v>
      </c>
      <c r="E28" s="4" t="s">
        <v>1036</v>
      </c>
      <c r="F28" s="4">
        <v>78994.51</v>
      </c>
      <c r="G28" s="4">
        <v>1.94</v>
      </c>
      <c r="H28" s="4">
        <v>0.1</v>
      </c>
      <c r="I28" s="4">
        <v>0.01</v>
      </c>
      <c r="J28" s="4">
        <v>46.0</v>
      </c>
      <c r="K28" s="4">
        <v>2.17</v>
      </c>
      <c r="L28" s="4">
        <v>93.48</v>
      </c>
      <c r="M28" s="4">
        <v>0.0</v>
      </c>
      <c r="N28" s="4">
        <v>4.35</v>
      </c>
      <c r="O28" s="4">
        <v>7.5</v>
      </c>
      <c r="P28" s="4">
        <v>0.0</v>
      </c>
      <c r="Q28" s="4">
        <v>0.0</v>
      </c>
      <c r="R28" s="4">
        <v>321.48</v>
      </c>
      <c r="S28" s="4">
        <v>78673.03</v>
      </c>
      <c r="T28" s="4">
        <v>1.04</v>
      </c>
      <c r="U28" s="4">
        <v>0.06</v>
      </c>
      <c r="V28" s="4">
        <v>46.0</v>
      </c>
      <c r="W28" s="4">
        <v>19.57</v>
      </c>
      <c r="X28" s="4">
        <v>60.87</v>
      </c>
      <c r="Y28" s="4">
        <v>0.0</v>
      </c>
      <c r="Z28" s="4">
        <v>19.57</v>
      </c>
      <c r="AA28" s="4">
        <v>7.5</v>
      </c>
      <c r="AB28" s="4">
        <v>0.0</v>
      </c>
      <c r="AC28" s="4">
        <v>0.0</v>
      </c>
      <c r="AD28" s="4">
        <v>5414.25</v>
      </c>
      <c r="AE28" s="4">
        <v>73580.26</v>
      </c>
    </row>
    <row r="29" ht="12.75" customHeight="1">
      <c r="A29" s="4" t="s">
        <v>372</v>
      </c>
      <c r="B29" s="4" t="s">
        <v>355</v>
      </c>
      <c r="C29" s="4">
        <v>1992.0</v>
      </c>
      <c r="D29" s="4" t="s">
        <v>1074</v>
      </c>
      <c r="E29" s="4" t="s">
        <v>993</v>
      </c>
      <c r="F29" s="4">
        <v>173721.95</v>
      </c>
      <c r="G29" s="4">
        <v>4.27</v>
      </c>
      <c r="H29" s="4">
        <v>3.35</v>
      </c>
      <c r="I29" s="4">
        <v>6.91</v>
      </c>
      <c r="J29" s="4">
        <v>649.0</v>
      </c>
      <c r="K29" s="4">
        <v>36.06</v>
      </c>
      <c r="L29" s="4">
        <v>55.93</v>
      </c>
      <c r="M29" s="4">
        <v>0.0</v>
      </c>
      <c r="N29" s="4">
        <v>8.01</v>
      </c>
      <c r="O29" s="4">
        <v>21.47</v>
      </c>
      <c r="P29" s="4">
        <v>0.0</v>
      </c>
      <c r="Q29" s="4">
        <v>0.0</v>
      </c>
      <c r="R29" s="4">
        <v>122513.58</v>
      </c>
      <c r="S29" s="4">
        <v>51208.37</v>
      </c>
      <c r="T29" s="4">
        <v>6.44</v>
      </c>
      <c r="U29" s="4">
        <v>8.82</v>
      </c>
      <c r="V29" s="4">
        <v>649.0</v>
      </c>
      <c r="W29" s="4">
        <v>80.28</v>
      </c>
      <c r="X29" s="4">
        <v>6.93</v>
      </c>
      <c r="Y29" s="4">
        <v>0.77</v>
      </c>
      <c r="Z29" s="4">
        <v>12.02</v>
      </c>
      <c r="AA29" s="4">
        <v>23.5</v>
      </c>
      <c r="AB29" s="4">
        <v>0.0</v>
      </c>
      <c r="AC29" s="4">
        <v>8312.61</v>
      </c>
      <c r="AD29" s="4">
        <v>152540.89</v>
      </c>
      <c r="AE29" s="4">
        <v>21181.06</v>
      </c>
    </row>
    <row r="30" ht="12.75" customHeight="1">
      <c r="A30" s="4" t="s">
        <v>372</v>
      </c>
      <c r="B30" s="4" t="s">
        <v>355</v>
      </c>
      <c r="C30" s="4">
        <v>1992.0</v>
      </c>
      <c r="D30" s="4" t="s">
        <v>1074</v>
      </c>
      <c r="E30" s="4" t="s">
        <v>1037</v>
      </c>
      <c r="F30" s="4">
        <v>28633.94</v>
      </c>
      <c r="G30" s="4">
        <v>0.7</v>
      </c>
      <c r="H30" s="4">
        <v>4.45</v>
      </c>
      <c r="I30" s="4">
        <v>5.57</v>
      </c>
      <c r="J30" s="4">
        <v>246.0</v>
      </c>
      <c r="K30" s="4">
        <v>22.76</v>
      </c>
      <c r="L30" s="4">
        <v>60.16</v>
      </c>
      <c r="M30" s="4">
        <v>2.44</v>
      </c>
      <c r="N30" s="4">
        <v>14.63</v>
      </c>
      <c r="O30" s="4">
        <v>181.79</v>
      </c>
      <c r="P30" s="4">
        <v>0.0</v>
      </c>
      <c r="Q30" s="4">
        <v>6101.8</v>
      </c>
      <c r="R30" s="4">
        <v>18242.19</v>
      </c>
      <c r="S30" s="4">
        <v>10391.75</v>
      </c>
      <c r="T30" s="4">
        <v>8.49</v>
      </c>
      <c r="U30" s="4">
        <v>9.88</v>
      </c>
      <c r="V30" s="4">
        <v>246.0</v>
      </c>
      <c r="W30" s="4">
        <v>54.07</v>
      </c>
      <c r="X30" s="4">
        <v>13.01</v>
      </c>
      <c r="Y30" s="4">
        <v>6.5</v>
      </c>
      <c r="Z30" s="4">
        <v>26.42</v>
      </c>
      <c r="AA30" s="4">
        <v>181.79</v>
      </c>
      <c r="AB30" s="4">
        <v>0.0</v>
      </c>
      <c r="AC30" s="4">
        <v>6146.41</v>
      </c>
      <c r="AD30" s="4">
        <v>28063.51</v>
      </c>
      <c r="AE30" s="4">
        <v>570.43</v>
      </c>
    </row>
    <row r="31" ht="12.75" customHeight="1">
      <c r="A31" s="4" t="s">
        <v>372</v>
      </c>
      <c r="B31" s="4" t="s">
        <v>355</v>
      </c>
      <c r="C31" s="4">
        <v>1992.0</v>
      </c>
      <c r="D31" s="4" t="s">
        <v>1074</v>
      </c>
      <c r="E31" s="4" t="s">
        <v>1038</v>
      </c>
      <c r="F31" s="4">
        <v>88486.94</v>
      </c>
      <c r="G31" s="4">
        <v>2.18</v>
      </c>
      <c r="H31" s="4">
        <v>9.26</v>
      </c>
      <c r="I31" s="4">
        <v>10.39</v>
      </c>
      <c r="J31" s="4">
        <v>117.0</v>
      </c>
      <c r="K31" s="4">
        <v>62.39</v>
      </c>
      <c r="L31" s="4">
        <v>23.08</v>
      </c>
      <c r="M31" s="4">
        <v>0.0</v>
      </c>
      <c r="N31" s="4">
        <v>14.53</v>
      </c>
      <c r="O31" s="4">
        <v>76.03</v>
      </c>
      <c r="P31" s="4">
        <v>0.0</v>
      </c>
      <c r="Q31" s="4">
        <v>0.0</v>
      </c>
      <c r="R31" s="4">
        <v>87559.46</v>
      </c>
      <c r="S31" s="4">
        <v>927.48</v>
      </c>
      <c r="T31" s="4">
        <v>11.69</v>
      </c>
      <c r="U31" s="4">
        <v>10.94</v>
      </c>
      <c r="V31" s="4">
        <v>117.0</v>
      </c>
      <c r="W31" s="4">
        <v>81.2</v>
      </c>
      <c r="X31" s="4">
        <v>0.85</v>
      </c>
      <c r="Y31" s="4">
        <v>2.56</v>
      </c>
      <c r="Z31" s="4">
        <v>15.38</v>
      </c>
      <c r="AA31" s="4">
        <v>76.03</v>
      </c>
      <c r="AB31" s="4">
        <v>0.0</v>
      </c>
      <c r="AC31" s="4">
        <v>142.29</v>
      </c>
      <c r="AD31" s="4">
        <v>88486.94</v>
      </c>
      <c r="AE31" s="4">
        <v>0.0</v>
      </c>
    </row>
    <row r="32" ht="12.75" customHeight="1">
      <c r="A32" s="4" t="s">
        <v>372</v>
      </c>
      <c r="B32" s="4" t="s">
        <v>355</v>
      </c>
      <c r="C32" s="4">
        <v>1992.0</v>
      </c>
      <c r="D32" s="4" t="s">
        <v>1074</v>
      </c>
      <c r="E32" s="4" t="s">
        <v>994</v>
      </c>
      <c r="F32" s="4">
        <v>156295.73</v>
      </c>
      <c r="G32" s="4">
        <v>3.84</v>
      </c>
      <c r="H32" s="4">
        <v>0.58</v>
      </c>
      <c r="I32" s="4">
        <v>2.3</v>
      </c>
      <c r="J32" s="4">
        <v>15.0</v>
      </c>
      <c r="K32" s="4">
        <v>6.67</v>
      </c>
      <c r="L32" s="4">
        <v>40.0</v>
      </c>
      <c r="M32" s="4">
        <v>53.33</v>
      </c>
      <c r="N32" s="4">
        <v>0.0</v>
      </c>
      <c r="O32" s="4">
        <v>7.0</v>
      </c>
      <c r="P32" s="4">
        <v>0.0</v>
      </c>
      <c r="Q32" s="4">
        <v>154298.77</v>
      </c>
      <c r="R32" s="4">
        <v>154298.77</v>
      </c>
      <c r="S32" s="4">
        <v>1996.97</v>
      </c>
      <c r="T32" s="4">
        <v>2.08</v>
      </c>
      <c r="U32" s="4">
        <v>8.21</v>
      </c>
      <c r="V32" s="4">
        <v>15.0</v>
      </c>
      <c r="W32" s="4">
        <v>13.33</v>
      </c>
      <c r="X32" s="4">
        <v>26.67</v>
      </c>
      <c r="Y32" s="4">
        <v>53.33</v>
      </c>
      <c r="Z32" s="4">
        <v>6.67</v>
      </c>
      <c r="AA32" s="4">
        <v>12.13</v>
      </c>
      <c r="AB32" s="4">
        <v>0.0</v>
      </c>
      <c r="AC32" s="4">
        <v>154298.77</v>
      </c>
      <c r="AD32" s="4">
        <v>154298.77</v>
      </c>
      <c r="AE32" s="4">
        <v>1996.97</v>
      </c>
    </row>
    <row r="33" ht="12.75" customHeight="1">
      <c r="A33" s="4" t="s">
        <v>372</v>
      </c>
      <c r="B33" s="4" t="s">
        <v>355</v>
      </c>
      <c r="C33" s="4">
        <v>1992.0</v>
      </c>
      <c r="D33" s="4" t="s">
        <v>1074</v>
      </c>
      <c r="E33" s="4" t="s">
        <v>1039</v>
      </c>
      <c r="F33" s="4">
        <v>162621.73</v>
      </c>
      <c r="G33" s="4">
        <v>4.0</v>
      </c>
      <c r="H33" s="4">
        <v>4.48</v>
      </c>
      <c r="I33" s="4">
        <v>4.11</v>
      </c>
      <c r="J33" s="4">
        <v>93.0</v>
      </c>
      <c r="K33" s="4">
        <v>45.16</v>
      </c>
      <c r="L33" s="4">
        <v>54.84</v>
      </c>
      <c r="M33" s="4">
        <v>0.0</v>
      </c>
      <c r="N33" s="4">
        <v>0.0</v>
      </c>
      <c r="O33" s="4">
        <v>20.0</v>
      </c>
      <c r="P33" s="4">
        <v>0.0</v>
      </c>
      <c r="Q33" s="4">
        <v>0.0</v>
      </c>
      <c r="R33" s="4">
        <v>135083.53</v>
      </c>
      <c r="S33" s="4">
        <v>27538.18</v>
      </c>
      <c r="T33" s="4">
        <v>7.41</v>
      </c>
      <c r="U33" s="4">
        <v>6.21</v>
      </c>
      <c r="V33" s="4">
        <v>93.0</v>
      </c>
      <c r="W33" s="4">
        <v>93.55</v>
      </c>
      <c r="X33" s="4">
        <v>5.38</v>
      </c>
      <c r="Y33" s="4">
        <v>0.0</v>
      </c>
      <c r="Z33" s="4">
        <v>1.08</v>
      </c>
      <c r="AA33" s="4">
        <v>20.0</v>
      </c>
      <c r="AB33" s="4">
        <v>0.0</v>
      </c>
      <c r="AC33" s="4">
        <v>0.0</v>
      </c>
      <c r="AD33" s="4">
        <v>162609.38</v>
      </c>
      <c r="AE33" s="4">
        <v>12.34</v>
      </c>
    </row>
    <row r="34" ht="12.75" customHeight="1">
      <c r="A34" s="4" t="s">
        <v>372</v>
      </c>
      <c r="B34" s="4" t="s">
        <v>355</v>
      </c>
      <c r="C34" s="4">
        <v>1992.0</v>
      </c>
      <c r="D34" s="4" t="s">
        <v>1074</v>
      </c>
      <c r="E34" s="4" t="s">
        <v>1040</v>
      </c>
      <c r="F34" s="4">
        <v>105611.57</v>
      </c>
      <c r="G34" s="4">
        <v>2.6</v>
      </c>
      <c r="H34" s="4">
        <v>0.47</v>
      </c>
      <c r="I34" s="4">
        <v>0.29</v>
      </c>
      <c r="J34" s="4">
        <v>465.0</v>
      </c>
      <c r="K34" s="4">
        <v>7.1</v>
      </c>
      <c r="L34" s="4">
        <v>92.47</v>
      </c>
      <c r="M34" s="4">
        <v>0.43</v>
      </c>
      <c r="N34" s="4">
        <v>0.0</v>
      </c>
      <c r="O34" s="4">
        <v>11.0</v>
      </c>
      <c r="P34" s="4">
        <v>0.0</v>
      </c>
      <c r="Q34" s="4">
        <v>93.4</v>
      </c>
      <c r="R34" s="4">
        <v>6146.81</v>
      </c>
      <c r="S34" s="4">
        <v>99464.76</v>
      </c>
      <c r="T34" s="4">
        <v>3.92</v>
      </c>
      <c r="U34" s="4">
        <v>3.33</v>
      </c>
      <c r="V34" s="4">
        <v>465.0</v>
      </c>
      <c r="W34" s="4">
        <v>84.52</v>
      </c>
      <c r="X34" s="4">
        <v>13.55</v>
      </c>
      <c r="Y34" s="4">
        <v>1.29</v>
      </c>
      <c r="Z34" s="4">
        <v>0.65</v>
      </c>
      <c r="AA34" s="4">
        <v>42.98</v>
      </c>
      <c r="AB34" s="4">
        <v>0.0</v>
      </c>
      <c r="AC34" s="4">
        <v>2135.38</v>
      </c>
      <c r="AD34" s="4">
        <v>98549.73</v>
      </c>
      <c r="AE34" s="4">
        <v>7061.85</v>
      </c>
    </row>
    <row r="35" ht="12.75" customHeight="1">
      <c r="A35" s="4" t="s">
        <v>372</v>
      </c>
      <c r="B35" s="4" t="s">
        <v>355</v>
      </c>
      <c r="C35" s="4">
        <v>1992.0</v>
      </c>
      <c r="D35" s="4" t="s">
        <v>1074</v>
      </c>
      <c r="E35" s="4" t="s">
        <v>996</v>
      </c>
      <c r="F35" s="4">
        <v>231772.62</v>
      </c>
      <c r="G35" s="4">
        <v>5.7</v>
      </c>
      <c r="H35" s="4">
        <v>1.48</v>
      </c>
      <c r="I35" s="4">
        <v>1.45</v>
      </c>
      <c r="J35" s="4">
        <v>342.0</v>
      </c>
      <c r="K35" s="4">
        <v>23.1</v>
      </c>
      <c r="L35" s="4">
        <v>74.56</v>
      </c>
      <c r="M35" s="4">
        <v>1.46</v>
      </c>
      <c r="N35" s="4">
        <v>0.88</v>
      </c>
      <c r="O35" s="4">
        <v>22.8</v>
      </c>
      <c r="P35" s="4">
        <v>0.0</v>
      </c>
      <c r="Q35" s="4">
        <v>1018.45</v>
      </c>
      <c r="R35" s="4">
        <v>89592.58</v>
      </c>
      <c r="S35" s="4">
        <v>142180.05</v>
      </c>
      <c r="T35" s="4">
        <v>4.95</v>
      </c>
      <c r="U35" s="4">
        <v>4.31</v>
      </c>
      <c r="V35" s="4">
        <v>342.0</v>
      </c>
      <c r="W35" s="4">
        <v>82.75</v>
      </c>
      <c r="X35" s="4">
        <v>6.43</v>
      </c>
      <c r="Y35" s="4">
        <v>3.51</v>
      </c>
      <c r="Z35" s="4">
        <v>7.31</v>
      </c>
      <c r="AA35" s="4">
        <v>22.8</v>
      </c>
      <c r="AB35" s="4">
        <v>0.0</v>
      </c>
      <c r="AC35" s="4">
        <v>3258.29</v>
      </c>
      <c r="AD35" s="4">
        <v>201379.76</v>
      </c>
      <c r="AE35" s="4">
        <v>30392.87</v>
      </c>
    </row>
    <row r="36" ht="12.75" customHeight="1">
      <c r="A36" s="4" t="s">
        <v>372</v>
      </c>
      <c r="B36" s="4" t="s">
        <v>355</v>
      </c>
      <c r="C36" s="4">
        <v>1992.0</v>
      </c>
      <c r="D36" s="4" t="s">
        <v>1074</v>
      </c>
      <c r="E36" s="4" t="s">
        <v>1041</v>
      </c>
      <c r="F36" s="4">
        <v>9266.63</v>
      </c>
      <c r="G36" s="4">
        <v>0.23</v>
      </c>
      <c r="H36" s="4">
        <v>0.1</v>
      </c>
      <c r="I36" s="4">
        <v>0.0</v>
      </c>
      <c r="J36" s="4">
        <v>35.0</v>
      </c>
      <c r="K36" s="4">
        <v>2.86</v>
      </c>
      <c r="L36" s="4">
        <v>97.14</v>
      </c>
      <c r="M36" s="4">
        <v>0.0</v>
      </c>
      <c r="N36" s="4">
        <v>0.0</v>
      </c>
      <c r="O36" s="4">
        <v>2.4</v>
      </c>
      <c r="P36" s="4">
        <v>0.0</v>
      </c>
      <c r="Q36" s="4">
        <v>0.0</v>
      </c>
      <c r="R36" s="4">
        <v>9.5</v>
      </c>
      <c r="S36" s="4">
        <v>9257.13</v>
      </c>
      <c r="T36" s="4">
        <v>1.55</v>
      </c>
      <c r="U36" s="4">
        <v>1.93</v>
      </c>
      <c r="V36" s="4">
        <v>35.0</v>
      </c>
      <c r="W36" s="4">
        <v>28.57</v>
      </c>
      <c r="X36" s="4">
        <v>57.14</v>
      </c>
      <c r="Y36" s="4">
        <v>2.86</v>
      </c>
      <c r="Z36" s="4">
        <v>11.43</v>
      </c>
      <c r="AA36" s="4">
        <v>6.0</v>
      </c>
      <c r="AB36" s="4">
        <v>0.0</v>
      </c>
      <c r="AC36" s="4">
        <v>110.9</v>
      </c>
      <c r="AD36" s="4">
        <v>5077.82</v>
      </c>
      <c r="AE36" s="4">
        <v>4188.81</v>
      </c>
    </row>
    <row r="37" ht="12.75" customHeight="1">
      <c r="A37" s="4" t="s">
        <v>372</v>
      </c>
      <c r="B37" s="4" t="s">
        <v>355</v>
      </c>
      <c r="C37" s="4">
        <v>1992.0</v>
      </c>
      <c r="D37" s="4" t="s">
        <v>1074</v>
      </c>
      <c r="E37" s="4" t="s">
        <v>1042</v>
      </c>
      <c r="F37" s="4">
        <v>62413.28</v>
      </c>
      <c r="G37" s="4">
        <v>1.54</v>
      </c>
      <c r="H37" s="4">
        <v>0.87</v>
      </c>
      <c r="I37" s="4">
        <v>0.74</v>
      </c>
      <c r="J37" s="4">
        <v>445.0</v>
      </c>
      <c r="K37" s="4">
        <v>5.39</v>
      </c>
      <c r="L37" s="4">
        <v>86.07</v>
      </c>
      <c r="M37" s="4">
        <v>5.17</v>
      </c>
      <c r="N37" s="4">
        <v>3.37</v>
      </c>
      <c r="O37" s="4">
        <v>49.92</v>
      </c>
      <c r="P37" s="4">
        <v>0.0</v>
      </c>
      <c r="Q37" s="4">
        <v>76.31</v>
      </c>
      <c r="R37" s="4">
        <v>6050.94</v>
      </c>
      <c r="S37" s="4">
        <v>41198.1</v>
      </c>
      <c r="T37" s="4">
        <v>5.72</v>
      </c>
      <c r="U37" s="4">
        <v>5.71</v>
      </c>
      <c r="V37" s="4">
        <v>445.0</v>
      </c>
      <c r="W37" s="4">
        <v>79.33</v>
      </c>
      <c r="X37" s="4">
        <v>6.29</v>
      </c>
      <c r="Y37" s="4">
        <v>7.87</v>
      </c>
      <c r="Z37" s="4">
        <v>6.52</v>
      </c>
      <c r="AA37" s="4">
        <v>49.92</v>
      </c>
      <c r="AB37" s="4">
        <v>0.0</v>
      </c>
      <c r="AC37" s="4">
        <v>950.65</v>
      </c>
      <c r="AD37" s="4">
        <v>43577.6</v>
      </c>
      <c r="AE37" s="4">
        <v>3671.44</v>
      </c>
    </row>
    <row r="38" ht="12.75" customHeight="1">
      <c r="A38" s="4" t="s">
        <v>372</v>
      </c>
      <c r="B38" s="4" t="s">
        <v>355</v>
      </c>
      <c r="C38" s="4">
        <v>1992.0</v>
      </c>
      <c r="D38" s="4" t="s">
        <v>1074</v>
      </c>
      <c r="E38" s="4" t="s">
        <v>1043</v>
      </c>
      <c r="F38" s="4">
        <v>65310.8</v>
      </c>
      <c r="G38" s="4">
        <v>1.61</v>
      </c>
      <c r="H38" s="4">
        <v>0.75</v>
      </c>
      <c r="I38" s="4">
        <v>0.33</v>
      </c>
      <c r="J38" s="4">
        <v>131.0</v>
      </c>
      <c r="K38" s="4">
        <v>13.74</v>
      </c>
      <c r="L38" s="4">
        <v>85.5</v>
      </c>
      <c r="M38" s="4">
        <v>0.0</v>
      </c>
      <c r="N38" s="4">
        <v>0.76</v>
      </c>
      <c r="O38" s="4">
        <v>16.0</v>
      </c>
      <c r="P38" s="4">
        <v>0.0</v>
      </c>
      <c r="Q38" s="4">
        <v>0.0</v>
      </c>
      <c r="R38" s="4">
        <v>5454.15</v>
      </c>
      <c r="S38" s="4">
        <v>59856.65</v>
      </c>
      <c r="T38" s="4">
        <v>4.37</v>
      </c>
      <c r="U38" s="4">
        <v>4.15</v>
      </c>
      <c r="V38" s="4">
        <v>131.0</v>
      </c>
      <c r="W38" s="4">
        <v>88.55</v>
      </c>
      <c r="X38" s="4">
        <v>8.4</v>
      </c>
      <c r="Y38" s="4">
        <v>0.0</v>
      </c>
      <c r="Z38" s="4">
        <v>3.05</v>
      </c>
      <c r="AA38" s="4">
        <v>16.0</v>
      </c>
      <c r="AB38" s="4">
        <v>0.0</v>
      </c>
      <c r="AC38" s="4">
        <v>0.0</v>
      </c>
      <c r="AD38" s="4">
        <v>64930.67</v>
      </c>
      <c r="AE38" s="4">
        <v>380.13</v>
      </c>
    </row>
    <row r="39" ht="12.75" customHeight="1">
      <c r="A39" s="4" t="s">
        <v>372</v>
      </c>
      <c r="B39" s="4" t="s">
        <v>355</v>
      </c>
      <c r="C39" s="4">
        <v>1992.0</v>
      </c>
      <c r="D39" s="4" t="s">
        <v>1074</v>
      </c>
      <c r="E39" s="4" t="s">
        <v>1044</v>
      </c>
      <c r="F39" s="4">
        <v>1168941.45</v>
      </c>
      <c r="G39" s="4">
        <v>28.75</v>
      </c>
      <c r="H39" s="4">
        <v>1.72</v>
      </c>
      <c r="I39" s="4">
        <v>0.01</v>
      </c>
      <c r="J39" s="4">
        <v>177.0</v>
      </c>
      <c r="K39" s="4">
        <v>19.77</v>
      </c>
      <c r="L39" s="4">
        <v>80.23</v>
      </c>
      <c r="M39" s="4">
        <v>0.0</v>
      </c>
      <c r="N39" s="4">
        <v>0.0</v>
      </c>
      <c r="O39" s="4">
        <v>38.0</v>
      </c>
      <c r="P39" s="4">
        <v>0.0</v>
      </c>
      <c r="Q39" s="4">
        <v>0.0</v>
      </c>
      <c r="R39" s="4">
        <v>1567.5</v>
      </c>
      <c r="S39" s="4">
        <v>1167373.92</v>
      </c>
      <c r="T39" s="4">
        <v>6.6</v>
      </c>
      <c r="U39" s="4">
        <v>1.08</v>
      </c>
      <c r="V39" s="4">
        <v>177.0</v>
      </c>
      <c r="W39" s="4">
        <v>88.14</v>
      </c>
      <c r="X39" s="4">
        <v>10.73</v>
      </c>
      <c r="Y39" s="4">
        <v>0.0</v>
      </c>
      <c r="Z39" s="4">
        <v>1.13</v>
      </c>
      <c r="AA39" s="4">
        <v>38.0</v>
      </c>
      <c r="AB39" s="4">
        <v>0.0</v>
      </c>
      <c r="AC39" s="4">
        <v>0.0</v>
      </c>
      <c r="AD39" s="4">
        <v>186988.97</v>
      </c>
      <c r="AE39" s="4">
        <v>981952.44</v>
      </c>
    </row>
    <row r="40" ht="12.75" customHeight="1">
      <c r="A40" s="4" t="s">
        <v>372</v>
      </c>
      <c r="B40" s="4" t="s">
        <v>355</v>
      </c>
      <c r="C40" s="4">
        <v>1992.0</v>
      </c>
      <c r="D40" s="4" t="s">
        <v>1074</v>
      </c>
      <c r="E40" s="4" t="s">
        <v>1045</v>
      </c>
      <c r="F40" s="4">
        <v>1406655.67</v>
      </c>
      <c r="G40" s="4">
        <v>34.6</v>
      </c>
      <c r="H40" s="4">
        <v>11.52</v>
      </c>
      <c r="I40" s="4">
        <v>10.07</v>
      </c>
      <c r="J40" s="4">
        <v>744.0</v>
      </c>
      <c r="K40" s="4">
        <v>83.47</v>
      </c>
      <c r="L40" s="4">
        <v>9.14</v>
      </c>
      <c r="M40" s="4">
        <v>1.75</v>
      </c>
      <c r="N40" s="4">
        <v>5.65</v>
      </c>
      <c r="O40" s="4">
        <v>40.54</v>
      </c>
      <c r="P40" s="4">
        <v>0.0</v>
      </c>
      <c r="Q40" s="4">
        <v>17615.05</v>
      </c>
      <c r="R40" s="4">
        <v>1345390.61</v>
      </c>
      <c r="S40" s="4">
        <v>61265.02</v>
      </c>
      <c r="T40" s="4">
        <v>11.78</v>
      </c>
      <c r="U40" s="4">
        <v>10.46</v>
      </c>
      <c r="V40" s="4">
        <v>744.0</v>
      </c>
      <c r="W40" s="4">
        <v>89.52</v>
      </c>
      <c r="X40" s="4">
        <v>2.96</v>
      </c>
      <c r="Y40" s="4">
        <v>1.75</v>
      </c>
      <c r="Z40" s="4">
        <v>5.78</v>
      </c>
      <c r="AA40" s="4">
        <v>40.54</v>
      </c>
      <c r="AB40" s="4">
        <v>0.0</v>
      </c>
      <c r="AC40" s="4">
        <v>17615.05</v>
      </c>
      <c r="AD40" s="4">
        <v>1374655.53</v>
      </c>
      <c r="AE40" s="4">
        <v>32000.11</v>
      </c>
    </row>
    <row r="41" ht="12.75" customHeight="1">
      <c r="A41" s="4" t="s">
        <v>372</v>
      </c>
      <c r="B41" s="4" t="s">
        <v>355</v>
      </c>
      <c r="C41" s="4">
        <v>1992.0</v>
      </c>
      <c r="D41" s="4" t="s">
        <v>1074</v>
      </c>
      <c r="E41" s="4" t="s">
        <v>998</v>
      </c>
      <c r="F41" s="4">
        <v>23786.64</v>
      </c>
      <c r="G41" s="4">
        <v>0.59</v>
      </c>
      <c r="H41" s="4">
        <v>1.75</v>
      </c>
      <c r="I41" s="4">
        <v>0.77</v>
      </c>
      <c r="J41" s="4">
        <v>71.0</v>
      </c>
      <c r="K41" s="4">
        <v>28.17</v>
      </c>
      <c r="L41" s="4">
        <v>71.83</v>
      </c>
      <c r="M41" s="4">
        <v>0.0</v>
      </c>
      <c r="N41" s="4">
        <v>0.0</v>
      </c>
      <c r="O41" s="4">
        <v>15.0</v>
      </c>
      <c r="P41" s="4">
        <v>0.0</v>
      </c>
      <c r="Q41" s="4">
        <v>0.0</v>
      </c>
      <c r="R41" s="4">
        <v>3150.18</v>
      </c>
      <c r="S41" s="4">
        <v>20636.46</v>
      </c>
      <c r="T41" s="4">
        <v>3.6</v>
      </c>
      <c r="U41" s="4">
        <v>2.21</v>
      </c>
      <c r="V41" s="4">
        <v>71.0</v>
      </c>
      <c r="W41" s="4">
        <v>73.24</v>
      </c>
      <c r="X41" s="4">
        <v>26.76</v>
      </c>
      <c r="Y41" s="4">
        <v>0.0</v>
      </c>
      <c r="Z41" s="4">
        <v>0.0</v>
      </c>
      <c r="AA41" s="4">
        <v>15.0</v>
      </c>
      <c r="AB41" s="4">
        <v>0.0</v>
      </c>
      <c r="AC41" s="4">
        <v>0.0</v>
      </c>
      <c r="AD41" s="4">
        <v>22584.32</v>
      </c>
      <c r="AE41" s="4">
        <v>1202.32</v>
      </c>
    </row>
    <row r="42" ht="12.75" customHeight="1">
      <c r="A42" s="4" t="s">
        <v>372</v>
      </c>
      <c r="B42" s="4" t="s">
        <v>355</v>
      </c>
      <c r="C42" s="4">
        <v>1992.0</v>
      </c>
      <c r="D42" s="4" t="s">
        <v>1074</v>
      </c>
      <c r="E42" s="4" t="s">
        <v>1046</v>
      </c>
      <c r="F42" s="4">
        <v>288018.78</v>
      </c>
      <c r="G42" s="4">
        <v>7.08</v>
      </c>
      <c r="H42" s="4">
        <v>1.05</v>
      </c>
      <c r="I42" s="4">
        <v>0.3</v>
      </c>
      <c r="J42" s="4">
        <v>205.0</v>
      </c>
      <c r="K42" s="4">
        <v>5.85</v>
      </c>
      <c r="L42" s="4">
        <v>80.98</v>
      </c>
      <c r="M42" s="4">
        <v>1.46</v>
      </c>
      <c r="N42" s="4">
        <v>11.71</v>
      </c>
      <c r="O42" s="4">
        <v>35.0</v>
      </c>
      <c r="P42" s="4">
        <v>0.0</v>
      </c>
      <c r="Q42" s="4">
        <v>10553.69</v>
      </c>
      <c r="R42" s="4">
        <v>47665.1</v>
      </c>
      <c r="S42" s="4">
        <v>240110.41</v>
      </c>
      <c r="T42" s="4">
        <v>2.69</v>
      </c>
      <c r="U42" s="4">
        <v>1.23</v>
      </c>
      <c r="V42" s="4">
        <v>205.0</v>
      </c>
      <c r="W42" s="4">
        <v>22.44</v>
      </c>
      <c r="X42" s="4">
        <v>36.1</v>
      </c>
      <c r="Y42" s="4">
        <v>3.41</v>
      </c>
      <c r="Z42" s="4">
        <v>38.05</v>
      </c>
      <c r="AA42" s="4">
        <v>35.0</v>
      </c>
      <c r="AB42" s="4">
        <v>0.0</v>
      </c>
      <c r="AC42" s="4">
        <v>10553.69</v>
      </c>
      <c r="AD42" s="4">
        <v>91626.33</v>
      </c>
      <c r="AE42" s="4">
        <v>196149.18</v>
      </c>
    </row>
    <row r="43" ht="12.75" customHeight="1">
      <c r="A43" s="4" t="s">
        <v>372</v>
      </c>
      <c r="B43" s="4" t="s">
        <v>355</v>
      </c>
      <c r="C43" s="4">
        <v>1992.0</v>
      </c>
      <c r="D43" s="4" t="s">
        <v>1074</v>
      </c>
      <c r="E43" s="4" t="s">
        <v>1047</v>
      </c>
      <c r="F43" s="4">
        <v>15034.03</v>
      </c>
      <c r="G43" s="4">
        <v>0.37</v>
      </c>
      <c r="H43" s="4">
        <v>0.18</v>
      </c>
      <c r="I43" s="4">
        <v>0.5</v>
      </c>
      <c r="J43" s="4">
        <v>151.0</v>
      </c>
      <c r="K43" s="4">
        <v>6.62</v>
      </c>
      <c r="L43" s="4">
        <v>92.05</v>
      </c>
      <c r="M43" s="4">
        <v>0.0</v>
      </c>
      <c r="N43" s="4">
        <v>1.32</v>
      </c>
      <c r="O43" s="4">
        <v>18.0</v>
      </c>
      <c r="P43" s="4">
        <v>0.0</v>
      </c>
      <c r="Q43" s="4">
        <v>0.0</v>
      </c>
      <c r="R43" s="4">
        <v>3203.63</v>
      </c>
      <c r="S43" s="4">
        <v>11830.4</v>
      </c>
      <c r="T43" s="4">
        <v>3.2</v>
      </c>
      <c r="U43" s="4">
        <v>4.12</v>
      </c>
      <c r="V43" s="4">
        <v>151.0</v>
      </c>
      <c r="W43" s="4">
        <v>68.21</v>
      </c>
      <c r="X43" s="4">
        <v>25.83</v>
      </c>
      <c r="Y43" s="4">
        <v>1.32</v>
      </c>
      <c r="Z43" s="4">
        <v>4.64</v>
      </c>
      <c r="AA43" s="4">
        <v>20.0</v>
      </c>
      <c r="AB43" s="4">
        <v>0.0</v>
      </c>
      <c r="AC43" s="4">
        <v>1752.84</v>
      </c>
      <c r="AD43" s="4">
        <v>12780.82</v>
      </c>
      <c r="AE43" s="4">
        <v>2253.22</v>
      </c>
    </row>
    <row r="44" ht="12.75" customHeight="1">
      <c r="A44" s="4" t="s">
        <v>372</v>
      </c>
      <c r="B44" s="4" t="s">
        <v>355</v>
      </c>
      <c r="C44" s="4">
        <v>1993.0</v>
      </c>
      <c r="D44" s="4" t="s">
        <v>1074</v>
      </c>
      <c r="E44" s="4" t="s">
        <v>1031</v>
      </c>
      <c r="F44" s="4">
        <v>4882969.6</v>
      </c>
      <c r="G44" s="4">
        <v>100.0</v>
      </c>
      <c r="H44" s="4">
        <v>3.79</v>
      </c>
      <c r="I44" s="4">
        <v>4.33</v>
      </c>
      <c r="J44" s="4">
        <v>4263.0</v>
      </c>
      <c r="K44" s="4">
        <v>31.13</v>
      </c>
      <c r="L44" s="4">
        <v>61.98</v>
      </c>
      <c r="M44" s="4">
        <v>1.38</v>
      </c>
      <c r="N44" s="4">
        <v>5.51</v>
      </c>
      <c r="O44" s="4">
        <v>178.25</v>
      </c>
      <c r="P44" s="4">
        <v>0.0</v>
      </c>
      <c r="Q44" s="4">
        <v>79899.54</v>
      </c>
      <c r="R44" s="4">
        <v>2244799.95</v>
      </c>
      <c r="S44" s="4">
        <v>2612633.49</v>
      </c>
      <c r="T44" s="4">
        <v>6.57</v>
      </c>
      <c r="U44" s="4">
        <v>5.57</v>
      </c>
      <c r="V44" s="4">
        <v>4263.0</v>
      </c>
      <c r="W44" s="4">
        <v>76.94</v>
      </c>
      <c r="X44" s="4">
        <v>10.49</v>
      </c>
      <c r="Y44" s="4">
        <v>2.42</v>
      </c>
      <c r="Z44" s="4">
        <v>10.16</v>
      </c>
      <c r="AA44" s="4">
        <v>178.25</v>
      </c>
      <c r="AB44" s="4">
        <v>0.0</v>
      </c>
      <c r="AC44" s="4">
        <v>91524.57</v>
      </c>
      <c r="AD44" s="4">
        <v>3118272.09</v>
      </c>
      <c r="AE44" s="4">
        <v>1739161.35</v>
      </c>
    </row>
    <row r="45" ht="12.75" customHeight="1">
      <c r="A45" s="4" t="s">
        <v>372</v>
      </c>
      <c r="B45" s="4" t="s">
        <v>355</v>
      </c>
      <c r="C45" s="4">
        <v>1993.0</v>
      </c>
      <c r="D45" s="4" t="s">
        <v>1074</v>
      </c>
      <c r="E45" s="4" t="s">
        <v>1032</v>
      </c>
      <c r="F45" s="4">
        <v>184179.29</v>
      </c>
      <c r="G45" s="4">
        <v>3.77</v>
      </c>
      <c r="H45" s="4">
        <v>0.44</v>
      </c>
      <c r="I45" s="4">
        <v>0.27</v>
      </c>
      <c r="J45" s="4">
        <v>658.0</v>
      </c>
      <c r="K45" s="4">
        <v>7.14</v>
      </c>
      <c r="L45" s="4">
        <v>92.55</v>
      </c>
      <c r="M45" s="4">
        <v>0.3</v>
      </c>
      <c r="N45" s="4">
        <v>0.0</v>
      </c>
      <c r="O45" s="4">
        <v>17.0</v>
      </c>
      <c r="P45" s="4">
        <v>0.0</v>
      </c>
      <c r="Q45" s="4">
        <v>23.93</v>
      </c>
      <c r="R45" s="4">
        <v>9814.72</v>
      </c>
      <c r="S45" s="4">
        <v>174364.57</v>
      </c>
      <c r="T45" s="4">
        <v>3.92</v>
      </c>
      <c r="U45" s="4">
        <v>3.15</v>
      </c>
      <c r="V45" s="4">
        <v>658.0</v>
      </c>
      <c r="W45" s="4">
        <v>84.8</v>
      </c>
      <c r="X45" s="4">
        <v>13.98</v>
      </c>
      <c r="Y45" s="4">
        <v>0.61</v>
      </c>
      <c r="Z45" s="4">
        <v>0.61</v>
      </c>
      <c r="AA45" s="4">
        <v>28.37</v>
      </c>
      <c r="AB45" s="4">
        <v>0.0</v>
      </c>
      <c r="AC45" s="4">
        <v>77.52</v>
      </c>
      <c r="AD45" s="4">
        <v>171312.41</v>
      </c>
      <c r="AE45" s="4">
        <v>12866.88</v>
      </c>
    </row>
    <row r="46" ht="12.75" customHeight="1">
      <c r="A46" s="4" t="s">
        <v>372</v>
      </c>
      <c r="B46" s="4" t="s">
        <v>355</v>
      </c>
      <c r="C46" s="4">
        <v>1993.0</v>
      </c>
      <c r="D46" s="4" t="s">
        <v>1074</v>
      </c>
      <c r="E46" s="4" t="s">
        <v>1033</v>
      </c>
      <c r="F46" s="4">
        <v>2382941.17</v>
      </c>
      <c r="G46" s="4">
        <v>48.8</v>
      </c>
      <c r="H46" s="4">
        <v>4.77</v>
      </c>
      <c r="I46" s="4">
        <v>7.14</v>
      </c>
      <c r="J46" s="4">
        <v>1853.0</v>
      </c>
      <c r="K46" s="4">
        <v>35.89</v>
      </c>
      <c r="L46" s="4">
        <v>55.75</v>
      </c>
      <c r="M46" s="4">
        <v>2.64</v>
      </c>
      <c r="N46" s="4">
        <v>5.72</v>
      </c>
      <c r="O46" s="4">
        <v>74.13</v>
      </c>
      <c r="P46" s="4">
        <v>0.0</v>
      </c>
      <c r="Q46" s="4">
        <v>57705.8</v>
      </c>
      <c r="R46" s="4">
        <v>1804511.47</v>
      </c>
      <c r="S46" s="4">
        <v>623673.6</v>
      </c>
      <c r="T46" s="4">
        <v>7.7</v>
      </c>
      <c r="U46" s="4">
        <v>8.88</v>
      </c>
      <c r="V46" s="4">
        <v>1853.0</v>
      </c>
      <c r="W46" s="4">
        <v>78.74</v>
      </c>
      <c r="X46" s="4">
        <v>7.61</v>
      </c>
      <c r="Y46" s="4">
        <v>3.89</v>
      </c>
      <c r="Z46" s="4">
        <v>9.77</v>
      </c>
      <c r="AA46" s="4">
        <v>74.13</v>
      </c>
      <c r="AB46" s="4">
        <v>0.0</v>
      </c>
      <c r="AC46" s="4">
        <v>67487.74</v>
      </c>
      <c r="AD46" s="4">
        <v>2345497.61</v>
      </c>
      <c r="AE46" s="4">
        <v>82687.45</v>
      </c>
    </row>
    <row r="47" ht="12.75" customHeight="1">
      <c r="A47" s="4" t="s">
        <v>372</v>
      </c>
      <c r="B47" s="4" t="s">
        <v>355</v>
      </c>
      <c r="C47" s="4">
        <v>1993.0</v>
      </c>
      <c r="D47" s="4" t="s">
        <v>1074</v>
      </c>
      <c r="E47" s="4" t="s">
        <v>1034</v>
      </c>
      <c r="F47" s="4">
        <v>1866432.63</v>
      </c>
      <c r="G47" s="4">
        <v>38.22</v>
      </c>
      <c r="H47" s="4">
        <v>5.04</v>
      </c>
      <c r="I47" s="4">
        <v>1.83</v>
      </c>
      <c r="J47" s="4">
        <v>1519.0</v>
      </c>
      <c r="K47" s="4">
        <v>40.09</v>
      </c>
      <c r="L47" s="4">
        <v>53.46</v>
      </c>
      <c r="M47" s="4">
        <v>0.33</v>
      </c>
      <c r="N47" s="4">
        <v>6.12</v>
      </c>
      <c r="O47" s="4">
        <v>63.49</v>
      </c>
      <c r="P47" s="4">
        <v>0.0</v>
      </c>
      <c r="Q47" s="4">
        <v>22095.72</v>
      </c>
      <c r="R47" s="4">
        <v>410520.7</v>
      </c>
      <c r="S47" s="4">
        <v>1455911.93</v>
      </c>
      <c r="T47" s="4">
        <v>7.58</v>
      </c>
      <c r="U47" s="4">
        <v>2.44</v>
      </c>
      <c r="V47" s="4">
        <v>1519.0</v>
      </c>
      <c r="W47" s="4">
        <v>80.38</v>
      </c>
      <c r="X47" s="4">
        <v>6.98</v>
      </c>
      <c r="Y47" s="4">
        <v>1.25</v>
      </c>
      <c r="Z47" s="4">
        <v>11.39</v>
      </c>
      <c r="AA47" s="4">
        <v>63.49</v>
      </c>
      <c r="AB47" s="4">
        <v>0.0</v>
      </c>
      <c r="AC47" s="4">
        <v>23812.18</v>
      </c>
      <c r="AD47" s="4">
        <v>527994.25</v>
      </c>
      <c r="AE47" s="4">
        <v>1338438.38</v>
      </c>
    </row>
    <row r="48" ht="12.75" customHeight="1">
      <c r="A48" s="4" t="s">
        <v>372</v>
      </c>
      <c r="B48" s="4" t="s">
        <v>355</v>
      </c>
      <c r="C48" s="4">
        <v>1993.0</v>
      </c>
      <c r="D48" s="4" t="s">
        <v>1074</v>
      </c>
      <c r="E48" s="4" t="s">
        <v>1035</v>
      </c>
      <c r="F48" s="4">
        <v>378636.47</v>
      </c>
      <c r="G48" s="4">
        <v>7.75</v>
      </c>
      <c r="H48" s="4">
        <v>1.38</v>
      </c>
      <c r="I48" s="4">
        <v>0.58</v>
      </c>
      <c r="J48" s="4">
        <v>233.0</v>
      </c>
      <c r="K48" s="4">
        <v>2.58</v>
      </c>
      <c r="L48" s="4">
        <v>80.69</v>
      </c>
      <c r="M48" s="4">
        <v>1.29</v>
      </c>
      <c r="N48" s="4">
        <v>15.45</v>
      </c>
      <c r="O48" s="4">
        <v>178.25</v>
      </c>
      <c r="P48" s="4">
        <v>0.0</v>
      </c>
      <c r="Q48" s="4">
        <v>74.09</v>
      </c>
      <c r="R48" s="4">
        <v>19953.07</v>
      </c>
      <c r="S48" s="4">
        <v>358683.4</v>
      </c>
      <c r="T48" s="4">
        <v>2.48</v>
      </c>
      <c r="U48" s="4">
        <v>1.01</v>
      </c>
      <c r="V48" s="4">
        <v>233.0</v>
      </c>
      <c r="W48" s="4">
        <v>18.03</v>
      </c>
      <c r="X48" s="4">
        <v>46.35</v>
      </c>
      <c r="Y48" s="4">
        <v>3.43</v>
      </c>
      <c r="Z48" s="4">
        <v>32.19</v>
      </c>
      <c r="AA48" s="4">
        <v>178.25</v>
      </c>
      <c r="AB48" s="4">
        <v>0.0</v>
      </c>
      <c r="AC48" s="4">
        <v>147.13</v>
      </c>
      <c r="AD48" s="4">
        <v>73467.83</v>
      </c>
      <c r="AE48" s="4">
        <v>305168.64</v>
      </c>
    </row>
    <row r="49" ht="12.75" customHeight="1">
      <c r="A49" s="4" t="s">
        <v>372</v>
      </c>
      <c r="B49" s="4" t="s">
        <v>355</v>
      </c>
      <c r="C49" s="4">
        <v>1993.0</v>
      </c>
      <c r="D49" s="4" t="s">
        <v>1074</v>
      </c>
      <c r="E49" s="4" t="s">
        <v>1036</v>
      </c>
      <c r="F49" s="4">
        <v>105886.2</v>
      </c>
      <c r="G49" s="4">
        <v>2.17</v>
      </c>
      <c r="H49" s="4">
        <v>0.1</v>
      </c>
      <c r="I49" s="4">
        <v>0.0</v>
      </c>
      <c r="J49" s="4">
        <v>44.0</v>
      </c>
      <c r="K49" s="4">
        <v>2.27</v>
      </c>
      <c r="L49" s="4">
        <v>93.18</v>
      </c>
      <c r="M49" s="4">
        <v>0.0</v>
      </c>
      <c r="N49" s="4">
        <v>4.55</v>
      </c>
      <c r="O49" s="4">
        <v>7.5</v>
      </c>
      <c r="P49" s="4">
        <v>0.0</v>
      </c>
      <c r="Q49" s="4">
        <v>0.0</v>
      </c>
      <c r="R49" s="4">
        <v>225.64</v>
      </c>
      <c r="S49" s="4">
        <v>105660.56</v>
      </c>
      <c r="T49" s="4">
        <v>0.99</v>
      </c>
      <c r="U49" s="4">
        <v>0.1</v>
      </c>
      <c r="V49" s="4">
        <v>44.0</v>
      </c>
      <c r="W49" s="4">
        <v>18.18</v>
      </c>
      <c r="X49" s="4">
        <v>65.91</v>
      </c>
      <c r="Y49" s="4">
        <v>0.0</v>
      </c>
      <c r="Z49" s="4">
        <v>15.91</v>
      </c>
      <c r="AA49" s="4">
        <v>7.5</v>
      </c>
      <c r="AB49" s="4">
        <v>0.0</v>
      </c>
      <c r="AC49" s="4">
        <v>0.0</v>
      </c>
      <c r="AD49" s="4">
        <v>12294.03</v>
      </c>
      <c r="AE49" s="4">
        <v>93592.17</v>
      </c>
    </row>
    <row r="50" ht="12.75" customHeight="1">
      <c r="A50" s="4" t="s">
        <v>372</v>
      </c>
      <c r="B50" s="4" t="s">
        <v>355</v>
      </c>
      <c r="C50" s="4">
        <v>1993.0</v>
      </c>
      <c r="D50" s="4" t="s">
        <v>1074</v>
      </c>
      <c r="E50" s="4" t="s">
        <v>993</v>
      </c>
      <c r="F50" s="4">
        <v>180740.15</v>
      </c>
      <c r="G50" s="4">
        <v>3.7</v>
      </c>
      <c r="H50" s="4">
        <v>2.92</v>
      </c>
      <c r="I50" s="4">
        <v>6.75</v>
      </c>
      <c r="J50" s="4">
        <v>697.0</v>
      </c>
      <c r="K50" s="4">
        <v>34.15</v>
      </c>
      <c r="L50" s="4">
        <v>58.82</v>
      </c>
      <c r="M50" s="4">
        <v>0.0</v>
      </c>
      <c r="N50" s="4">
        <v>7.03</v>
      </c>
      <c r="O50" s="4">
        <v>20.91</v>
      </c>
      <c r="P50" s="4">
        <v>0.0</v>
      </c>
      <c r="Q50" s="4">
        <v>0.0</v>
      </c>
      <c r="R50" s="4">
        <v>122279.27</v>
      </c>
      <c r="S50" s="4">
        <v>58459.29</v>
      </c>
      <c r="T50" s="4">
        <v>6.34</v>
      </c>
      <c r="U50" s="4">
        <v>8.8</v>
      </c>
      <c r="V50" s="4">
        <v>697.0</v>
      </c>
      <c r="W50" s="4">
        <v>80.63</v>
      </c>
      <c r="X50" s="4">
        <v>6.46</v>
      </c>
      <c r="Y50" s="4">
        <v>0.43</v>
      </c>
      <c r="Z50" s="4">
        <v>12.48</v>
      </c>
      <c r="AA50" s="4">
        <v>23.5</v>
      </c>
      <c r="AB50" s="4">
        <v>0.0</v>
      </c>
      <c r="AC50" s="4">
        <v>65.34</v>
      </c>
      <c r="AD50" s="4">
        <v>147548.41</v>
      </c>
      <c r="AE50" s="4">
        <v>33190.15</v>
      </c>
    </row>
    <row r="51" ht="12.75" customHeight="1">
      <c r="A51" s="4" t="s">
        <v>372</v>
      </c>
      <c r="B51" s="4" t="s">
        <v>355</v>
      </c>
      <c r="C51" s="4">
        <v>1993.0</v>
      </c>
      <c r="D51" s="4" t="s">
        <v>1074</v>
      </c>
      <c r="E51" s="4" t="s">
        <v>1037</v>
      </c>
      <c r="F51" s="4">
        <v>35927.01</v>
      </c>
      <c r="G51" s="4">
        <v>0.74</v>
      </c>
      <c r="H51" s="4">
        <v>4.36</v>
      </c>
      <c r="I51" s="4">
        <v>6.87</v>
      </c>
      <c r="J51" s="4">
        <v>234.0</v>
      </c>
      <c r="K51" s="4">
        <v>20.94</v>
      </c>
      <c r="L51" s="4">
        <v>61.54</v>
      </c>
      <c r="M51" s="4">
        <v>2.56</v>
      </c>
      <c r="N51" s="4">
        <v>14.96</v>
      </c>
      <c r="O51" s="4">
        <v>178.25</v>
      </c>
      <c r="P51" s="4">
        <v>0.0</v>
      </c>
      <c r="Q51" s="4">
        <v>2695.06</v>
      </c>
      <c r="R51" s="4">
        <v>17960.25</v>
      </c>
      <c r="S51" s="4">
        <v>17966.77</v>
      </c>
      <c r="T51" s="4">
        <v>8.66</v>
      </c>
      <c r="U51" s="4">
        <v>11.47</v>
      </c>
      <c r="V51" s="4">
        <v>234.0</v>
      </c>
      <c r="W51" s="4">
        <v>51.28</v>
      </c>
      <c r="X51" s="4">
        <v>11.97</v>
      </c>
      <c r="Y51" s="4">
        <v>7.26</v>
      </c>
      <c r="Z51" s="4">
        <v>29.49</v>
      </c>
      <c r="AA51" s="4">
        <v>178.25</v>
      </c>
      <c r="AB51" s="4">
        <v>0.0</v>
      </c>
      <c r="AC51" s="4">
        <v>2768.4</v>
      </c>
      <c r="AD51" s="4">
        <v>35467.83</v>
      </c>
      <c r="AE51" s="4">
        <v>459.18</v>
      </c>
    </row>
    <row r="52" ht="12.75" customHeight="1">
      <c r="A52" s="4" t="s">
        <v>372</v>
      </c>
      <c r="B52" s="4" t="s">
        <v>355</v>
      </c>
      <c r="C52" s="4">
        <v>1993.0</v>
      </c>
      <c r="D52" s="4" t="s">
        <v>1074</v>
      </c>
      <c r="E52" s="4" t="s">
        <v>1038</v>
      </c>
      <c r="F52" s="4">
        <v>115636.99</v>
      </c>
      <c r="G52" s="4">
        <v>2.37</v>
      </c>
      <c r="H52" s="4">
        <v>8.66</v>
      </c>
      <c r="I52" s="4">
        <v>10.3</v>
      </c>
      <c r="J52" s="4">
        <v>119.0</v>
      </c>
      <c r="K52" s="4">
        <v>61.34</v>
      </c>
      <c r="L52" s="4">
        <v>24.37</v>
      </c>
      <c r="M52" s="4">
        <v>0.0</v>
      </c>
      <c r="N52" s="4">
        <v>14.29</v>
      </c>
      <c r="O52" s="4">
        <v>74.13</v>
      </c>
      <c r="P52" s="4">
        <v>0.0</v>
      </c>
      <c r="Q52" s="4">
        <v>0.0</v>
      </c>
      <c r="R52" s="4">
        <v>114613.51</v>
      </c>
      <c r="S52" s="4">
        <v>1023.48</v>
      </c>
      <c r="T52" s="4">
        <v>11.2</v>
      </c>
      <c r="U52" s="4">
        <v>10.75</v>
      </c>
      <c r="V52" s="4">
        <v>119.0</v>
      </c>
      <c r="W52" s="4">
        <v>83.19</v>
      </c>
      <c r="X52" s="4">
        <v>0.84</v>
      </c>
      <c r="Y52" s="4">
        <v>0.84</v>
      </c>
      <c r="Z52" s="4">
        <v>15.13</v>
      </c>
      <c r="AA52" s="4">
        <v>74.13</v>
      </c>
      <c r="AB52" s="4">
        <v>0.0</v>
      </c>
      <c r="AC52" s="4">
        <v>2.16</v>
      </c>
      <c r="AD52" s="4">
        <v>115636.99</v>
      </c>
      <c r="AE52" s="4">
        <v>0.0</v>
      </c>
    </row>
    <row r="53" ht="12.75" customHeight="1">
      <c r="A53" s="4" t="s">
        <v>372</v>
      </c>
      <c r="B53" s="4" t="s">
        <v>355</v>
      </c>
      <c r="C53" s="4">
        <v>1993.0</v>
      </c>
      <c r="D53" s="4" t="s">
        <v>1074</v>
      </c>
      <c r="E53" s="4" t="s">
        <v>994</v>
      </c>
      <c r="F53" s="4">
        <v>45243.89</v>
      </c>
      <c r="G53" s="4">
        <v>0.93</v>
      </c>
      <c r="H53" s="4">
        <v>2.33</v>
      </c>
      <c r="I53" s="4">
        <v>2.33</v>
      </c>
      <c r="J53" s="4">
        <v>11.0</v>
      </c>
      <c r="K53" s="4">
        <v>9.09</v>
      </c>
      <c r="L53" s="4">
        <v>18.18</v>
      </c>
      <c r="M53" s="4">
        <v>72.73</v>
      </c>
      <c r="N53" s="4">
        <v>0.0</v>
      </c>
      <c r="O53" s="4">
        <v>7.0</v>
      </c>
      <c r="P53" s="4">
        <v>0.0</v>
      </c>
      <c r="Q53" s="4">
        <v>45243.89</v>
      </c>
      <c r="R53" s="4">
        <v>45243.89</v>
      </c>
      <c r="S53" s="4">
        <v>0.0</v>
      </c>
      <c r="T53" s="4">
        <v>8.54</v>
      </c>
      <c r="U53" s="4">
        <v>8.54</v>
      </c>
      <c r="V53" s="4">
        <v>11.0</v>
      </c>
      <c r="W53" s="4">
        <v>18.18</v>
      </c>
      <c r="X53" s="4">
        <v>0.0</v>
      </c>
      <c r="Y53" s="4">
        <v>72.73</v>
      </c>
      <c r="Z53" s="4">
        <v>9.09</v>
      </c>
      <c r="AA53" s="4">
        <v>12.83</v>
      </c>
      <c r="AB53" s="4">
        <v>5.8</v>
      </c>
      <c r="AC53" s="4">
        <v>45243.89</v>
      </c>
      <c r="AD53" s="4">
        <v>45243.89</v>
      </c>
      <c r="AE53" s="4">
        <v>0.0</v>
      </c>
    </row>
    <row r="54" ht="12.75" customHeight="1">
      <c r="A54" s="4" t="s">
        <v>372</v>
      </c>
      <c r="B54" s="4" t="s">
        <v>355</v>
      </c>
      <c r="C54" s="4">
        <v>1993.0</v>
      </c>
      <c r="D54" s="4" t="s">
        <v>1074</v>
      </c>
      <c r="E54" s="4" t="s">
        <v>1039</v>
      </c>
      <c r="F54" s="4">
        <v>218734.83</v>
      </c>
      <c r="G54" s="4">
        <v>4.48</v>
      </c>
      <c r="H54" s="4">
        <v>4.32</v>
      </c>
      <c r="I54" s="4">
        <v>4.3</v>
      </c>
      <c r="J54" s="4">
        <v>98.0</v>
      </c>
      <c r="K54" s="4">
        <v>45.92</v>
      </c>
      <c r="L54" s="4">
        <v>54.08</v>
      </c>
      <c r="M54" s="4">
        <v>0.0</v>
      </c>
      <c r="N54" s="4">
        <v>0.0</v>
      </c>
      <c r="O54" s="4">
        <v>20.0</v>
      </c>
      <c r="P54" s="4">
        <v>0.0</v>
      </c>
      <c r="Q54" s="4">
        <v>0.0</v>
      </c>
      <c r="R54" s="4">
        <v>183882.71</v>
      </c>
      <c r="S54" s="4">
        <v>34852.12</v>
      </c>
      <c r="T54" s="4">
        <v>7.01</v>
      </c>
      <c r="U54" s="4">
        <v>6.31</v>
      </c>
      <c r="V54" s="4">
        <v>98.0</v>
      </c>
      <c r="W54" s="4">
        <v>91.84</v>
      </c>
      <c r="X54" s="4">
        <v>7.14</v>
      </c>
      <c r="Y54" s="4">
        <v>0.0</v>
      </c>
      <c r="Z54" s="4">
        <v>1.02</v>
      </c>
      <c r="AA54" s="4">
        <v>20.0</v>
      </c>
      <c r="AB54" s="4">
        <v>0.0</v>
      </c>
      <c r="AC54" s="4">
        <v>0.0</v>
      </c>
      <c r="AD54" s="4">
        <v>218707.46</v>
      </c>
      <c r="AE54" s="4">
        <v>27.37</v>
      </c>
    </row>
    <row r="55" ht="12.75" customHeight="1">
      <c r="A55" s="4" t="s">
        <v>372</v>
      </c>
      <c r="B55" s="4" t="s">
        <v>355</v>
      </c>
      <c r="C55" s="4">
        <v>1993.0</v>
      </c>
      <c r="D55" s="4" t="s">
        <v>1074</v>
      </c>
      <c r="E55" s="4" t="s">
        <v>1040</v>
      </c>
      <c r="F55" s="4">
        <v>149170.64</v>
      </c>
      <c r="G55" s="4">
        <v>3.05</v>
      </c>
      <c r="H55" s="4">
        <v>0.49</v>
      </c>
      <c r="I55" s="4">
        <v>0.33</v>
      </c>
      <c r="J55" s="4">
        <v>532.0</v>
      </c>
      <c r="K55" s="4">
        <v>8.46</v>
      </c>
      <c r="L55" s="4">
        <v>91.17</v>
      </c>
      <c r="M55" s="4">
        <v>0.38</v>
      </c>
      <c r="N55" s="4">
        <v>0.0</v>
      </c>
      <c r="O55" s="4">
        <v>11.0</v>
      </c>
      <c r="P55" s="4">
        <v>0.0</v>
      </c>
      <c r="Q55" s="4">
        <v>23.93</v>
      </c>
      <c r="R55" s="4">
        <v>8818.97</v>
      </c>
      <c r="S55" s="4">
        <v>140351.67</v>
      </c>
      <c r="T55" s="4">
        <v>3.92</v>
      </c>
      <c r="U55" s="4">
        <v>3.43</v>
      </c>
      <c r="V55" s="4">
        <v>532.0</v>
      </c>
      <c r="W55" s="4">
        <v>85.34</v>
      </c>
      <c r="X55" s="4">
        <v>12.97</v>
      </c>
      <c r="Y55" s="4">
        <v>1.13</v>
      </c>
      <c r="Z55" s="4">
        <v>0.56</v>
      </c>
      <c r="AA55" s="4">
        <v>28.37</v>
      </c>
      <c r="AB55" s="4">
        <v>0.0</v>
      </c>
      <c r="AC55" s="4">
        <v>4235.65</v>
      </c>
      <c r="AD55" s="4">
        <v>140865.27</v>
      </c>
      <c r="AE55" s="4">
        <v>8305.37</v>
      </c>
    </row>
    <row r="56" ht="12.75" customHeight="1">
      <c r="A56" s="4" t="s">
        <v>372</v>
      </c>
      <c r="B56" s="4" t="s">
        <v>355</v>
      </c>
      <c r="C56" s="4">
        <v>1993.0</v>
      </c>
      <c r="D56" s="4" t="s">
        <v>1074</v>
      </c>
      <c r="E56" s="4" t="s">
        <v>996</v>
      </c>
      <c r="F56" s="4">
        <v>299964.21</v>
      </c>
      <c r="G56" s="4">
        <v>6.14</v>
      </c>
      <c r="H56" s="4">
        <v>1.4</v>
      </c>
      <c r="I56" s="4">
        <v>1.92</v>
      </c>
      <c r="J56" s="4">
        <v>409.0</v>
      </c>
      <c r="K56" s="4">
        <v>21.76</v>
      </c>
      <c r="L56" s="4">
        <v>75.31</v>
      </c>
      <c r="M56" s="4">
        <v>1.22</v>
      </c>
      <c r="N56" s="4">
        <v>1.71</v>
      </c>
      <c r="O56" s="4">
        <v>22.81</v>
      </c>
      <c r="P56" s="4">
        <v>0.0</v>
      </c>
      <c r="Q56" s="4">
        <v>819.3</v>
      </c>
      <c r="R56" s="4">
        <v>119801.45</v>
      </c>
      <c r="S56" s="4">
        <v>180162.75</v>
      </c>
      <c r="T56" s="4">
        <v>5.03</v>
      </c>
      <c r="U56" s="4">
        <v>4.85</v>
      </c>
      <c r="V56" s="4">
        <v>409.0</v>
      </c>
      <c r="W56" s="4">
        <v>82.89</v>
      </c>
      <c r="X56" s="4">
        <v>6.36</v>
      </c>
      <c r="Y56" s="4">
        <v>2.93</v>
      </c>
      <c r="Z56" s="4">
        <v>7.82</v>
      </c>
      <c r="AA56" s="4">
        <v>22.81</v>
      </c>
      <c r="AB56" s="4">
        <v>0.0</v>
      </c>
      <c r="AC56" s="4">
        <v>3824.77</v>
      </c>
      <c r="AD56" s="4">
        <v>268561.55</v>
      </c>
      <c r="AE56" s="4">
        <v>31402.66</v>
      </c>
    </row>
    <row r="57" ht="12.75" customHeight="1">
      <c r="A57" s="4" t="s">
        <v>372</v>
      </c>
      <c r="B57" s="4" t="s">
        <v>355</v>
      </c>
      <c r="C57" s="4">
        <v>1993.0</v>
      </c>
      <c r="D57" s="4" t="s">
        <v>1074</v>
      </c>
      <c r="E57" s="4" t="s">
        <v>1041</v>
      </c>
      <c r="F57" s="4">
        <v>18352.51</v>
      </c>
      <c r="G57" s="4">
        <v>0.38</v>
      </c>
      <c r="H57" s="4">
        <v>0.0</v>
      </c>
      <c r="I57" s="4">
        <v>0.0</v>
      </c>
      <c r="J57" s="4">
        <v>33.0</v>
      </c>
      <c r="K57" s="4">
        <v>0.0</v>
      </c>
      <c r="L57" s="4">
        <v>100.0</v>
      </c>
      <c r="M57" s="4">
        <v>0.0</v>
      </c>
      <c r="N57" s="4">
        <v>0.0</v>
      </c>
      <c r="O57" s="4">
        <v>0.0</v>
      </c>
      <c r="P57" s="4">
        <v>0.0</v>
      </c>
      <c r="Q57" s="4">
        <v>0.0</v>
      </c>
      <c r="R57" s="4">
        <v>0.0</v>
      </c>
      <c r="S57" s="4">
        <v>18352.5</v>
      </c>
      <c r="T57" s="4">
        <v>1.26</v>
      </c>
      <c r="U57" s="4">
        <v>2.46</v>
      </c>
      <c r="V57" s="4">
        <v>33.0</v>
      </c>
      <c r="W57" s="4">
        <v>24.24</v>
      </c>
      <c r="X57" s="4">
        <v>60.61</v>
      </c>
      <c r="Y57" s="4">
        <v>3.03</v>
      </c>
      <c r="Z57" s="4">
        <v>12.12</v>
      </c>
      <c r="AA57" s="4">
        <v>6.0</v>
      </c>
      <c r="AB57" s="4">
        <v>0.0</v>
      </c>
      <c r="AC57" s="4">
        <v>73.03</v>
      </c>
      <c r="AD57" s="4">
        <v>13188.0</v>
      </c>
      <c r="AE57" s="4">
        <v>5164.5</v>
      </c>
    </row>
    <row r="58" ht="12.75" customHeight="1">
      <c r="A58" s="4" t="s">
        <v>372</v>
      </c>
      <c r="B58" s="4" t="s">
        <v>355</v>
      </c>
      <c r="C58" s="4">
        <v>1993.0</v>
      </c>
      <c r="D58" s="4" t="s">
        <v>1074</v>
      </c>
      <c r="E58" s="4" t="s">
        <v>1042</v>
      </c>
      <c r="F58" s="4">
        <v>91310.64</v>
      </c>
      <c r="G58" s="4">
        <v>1.87</v>
      </c>
      <c r="H58" s="4">
        <v>1.07</v>
      </c>
      <c r="I58" s="4">
        <v>0.88</v>
      </c>
      <c r="J58" s="4">
        <v>449.0</v>
      </c>
      <c r="K58" s="4">
        <v>6.01</v>
      </c>
      <c r="L58" s="4">
        <v>85.08</v>
      </c>
      <c r="M58" s="4">
        <v>4.68</v>
      </c>
      <c r="N58" s="4">
        <v>4.23</v>
      </c>
      <c r="O58" s="4">
        <v>47.69</v>
      </c>
      <c r="P58" s="4">
        <v>0.0</v>
      </c>
      <c r="Q58" s="4">
        <v>756.88</v>
      </c>
      <c r="R58" s="4">
        <v>10472.88</v>
      </c>
      <c r="S58" s="4">
        <v>55302.89</v>
      </c>
      <c r="T58" s="4">
        <v>6.01</v>
      </c>
      <c r="U58" s="4">
        <v>5.68</v>
      </c>
      <c r="V58" s="4">
        <v>449.0</v>
      </c>
      <c r="W58" s="4">
        <v>80.18</v>
      </c>
      <c r="X58" s="4">
        <v>5.57</v>
      </c>
      <c r="Y58" s="4">
        <v>6.9</v>
      </c>
      <c r="Z58" s="4">
        <v>7.35</v>
      </c>
      <c r="AA58" s="4">
        <v>47.69</v>
      </c>
      <c r="AB58" s="4">
        <v>0.0</v>
      </c>
      <c r="AC58" s="4">
        <v>1932.68</v>
      </c>
      <c r="AD58" s="4">
        <v>61774.85</v>
      </c>
      <c r="AE58" s="4">
        <v>4000.92</v>
      </c>
    </row>
    <row r="59" ht="12.75" customHeight="1">
      <c r="A59" s="4" t="s">
        <v>372</v>
      </c>
      <c r="B59" s="4" t="s">
        <v>355</v>
      </c>
      <c r="C59" s="4">
        <v>1993.0</v>
      </c>
      <c r="D59" s="4" t="s">
        <v>1074</v>
      </c>
      <c r="E59" s="4" t="s">
        <v>1043</v>
      </c>
      <c r="F59" s="4">
        <v>103786.13</v>
      </c>
      <c r="G59" s="4">
        <v>2.13</v>
      </c>
      <c r="H59" s="4">
        <v>0.68</v>
      </c>
      <c r="I59" s="4">
        <v>0.32</v>
      </c>
      <c r="J59" s="4">
        <v>149.0</v>
      </c>
      <c r="K59" s="4">
        <v>13.42</v>
      </c>
      <c r="L59" s="4">
        <v>85.91</v>
      </c>
      <c r="M59" s="4">
        <v>0.0</v>
      </c>
      <c r="N59" s="4">
        <v>0.67</v>
      </c>
      <c r="O59" s="4">
        <v>16.0</v>
      </c>
      <c r="P59" s="4">
        <v>0.0</v>
      </c>
      <c r="Q59" s="4">
        <v>0.0</v>
      </c>
      <c r="R59" s="4">
        <v>12003.28</v>
      </c>
      <c r="S59" s="4">
        <v>91782.86</v>
      </c>
      <c r="T59" s="4">
        <v>4.34</v>
      </c>
      <c r="U59" s="4">
        <v>4.03</v>
      </c>
      <c r="V59" s="4">
        <v>149.0</v>
      </c>
      <c r="W59" s="4">
        <v>87.25</v>
      </c>
      <c r="X59" s="4">
        <v>10.07</v>
      </c>
      <c r="Y59" s="4">
        <v>0.0</v>
      </c>
      <c r="Z59" s="4">
        <v>2.68</v>
      </c>
      <c r="AA59" s="4">
        <v>16.0</v>
      </c>
      <c r="AB59" s="4">
        <v>0.0</v>
      </c>
      <c r="AC59" s="4">
        <v>0.0</v>
      </c>
      <c r="AD59" s="4">
        <v>101078.02</v>
      </c>
      <c r="AE59" s="4">
        <v>2708.11</v>
      </c>
    </row>
    <row r="60" ht="12.75" customHeight="1">
      <c r="A60" s="4" t="s">
        <v>372</v>
      </c>
      <c r="B60" s="4" t="s">
        <v>355</v>
      </c>
      <c r="C60" s="4">
        <v>1993.0</v>
      </c>
      <c r="D60" s="4" t="s">
        <v>1074</v>
      </c>
      <c r="E60" s="4" t="s">
        <v>1044</v>
      </c>
      <c r="F60" s="4">
        <v>1522853.08</v>
      </c>
      <c r="G60" s="4">
        <v>31.19</v>
      </c>
      <c r="H60" s="4">
        <v>1.72</v>
      </c>
      <c r="I60" s="4">
        <v>0.01</v>
      </c>
      <c r="J60" s="4">
        <v>201.0</v>
      </c>
      <c r="K60" s="4">
        <v>19.9</v>
      </c>
      <c r="L60" s="4">
        <v>76.62</v>
      </c>
      <c r="M60" s="4">
        <v>0.0</v>
      </c>
      <c r="N60" s="4">
        <v>3.48</v>
      </c>
      <c r="O60" s="4">
        <v>38.0</v>
      </c>
      <c r="P60" s="4">
        <v>0.0</v>
      </c>
      <c r="Q60" s="4">
        <v>0.0</v>
      </c>
      <c r="R60" s="4">
        <v>1785.7</v>
      </c>
      <c r="S60" s="4">
        <v>1521067.38</v>
      </c>
      <c r="T60" s="4">
        <v>6.67</v>
      </c>
      <c r="U60" s="4">
        <v>1.05</v>
      </c>
      <c r="V60" s="4">
        <v>201.0</v>
      </c>
      <c r="W60" s="4">
        <v>86.07</v>
      </c>
      <c r="X60" s="4">
        <v>8.46</v>
      </c>
      <c r="Y60" s="4">
        <v>0.0</v>
      </c>
      <c r="Z60" s="4">
        <v>5.47</v>
      </c>
      <c r="AA60" s="4">
        <v>38.0</v>
      </c>
      <c r="AB60" s="4">
        <v>0.0</v>
      </c>
      <c r="AC60" s="4">
        <v>0.0</v>
      </c>
      <c r="AD60" s="4">
        <v>240609.21</v>
      </c>
      <c r="AE60" s="4">
        <v>1282243.88</v>
      </c>
    </row>
    <row r="61" ht="12.75" customHeight="1">
      <c r="A61" s="4" t="s">
        <v>372</v>
      </c>
      <c r="B61" s="4" t="s">
        <v>355</v>
      </c>
      <c r="C61" s="4">
        <v>1993.0</v>
      </c>
      <c r="D61" s="4" t="s">
        <v>1074</v>
      </c>
      <c r="E61" s="4" t="s">
        <v>1045</v>
      </c>
      <c r="F61" s="4">
        <v>1590815.22</v>
      </c>
      <c r="G61" s="4">
        <v>32.58</v>
      </c>
      <c r="H61" s="4">
        <v>11.69</v>
      </c>
      <c r="I61" s="4">
        <v>10.36</v>
      </c>
      <c r="J61" s="4">
        <v>814.0</v>
      </c>
      <c r="K61" s="4">
        <v>80.71</v>
      </c>
      <c r="L61" s="4">
        <v>9.58</v>
      </c>
      <c r="M61" s="4">
        <v>1.72</v>
      </c>
      <c r="N61" s="4">
        <v>7.99</v>
      </c>
      <c r="O61" s="4">
        <v>43.3</v>
      </c>
      <c r="P61" s="4">
        <v>0.0</v>
      </c>
      <c r="Q61" s="4">
        <v>8310.16</v>
      </c>
      <c r="R61" s="4">
        <v>1535509.64</v>
      </c>
      <c r="S61" s="4">
        <v>55305.57</v>
      </c>
      <c r="T61" s="4">
        <v>11.98</v>
      </c>
      <c r="U61" s="4">
        <v>10.7</v>
      </c>
      <c r="V61" s="4">
        <v>814.0</v>
      </c>
      <c r="W61" s="4">
        <v>87.1</v>
      </c>
      <c r="X61" s="4">
        <v>2.95</v>
      </c>
      <c r="Y61" s="4">
        <v>1.72</v>
      </c>
      <c r="Z61" s="4">
        <v>8.23</v>
      </c>
      <c r="AA61" s="4">
        <v>43.3</v>
      </c>
      <c r="AB61" s="4">
        <v>0.0</v>
      </c>
      <c r="AC61" s="4">
        <v>8310.16</v>
      </c>
      <c r="AD61" s="4">
        <v>1564749.08</v>
      </c>
      <c r="AE61" s="4">
        <v>26066.13</v>
      </c>
    </row>
    <row r="62" ht="12.75" customHeight="1">
      <c r="A62" s="4" t="s">
        <v>372</v>
      </c>
      <c r="B62" s="4" t="s">
        <v>355</v>
      </c>
      <c r="C62" s="4">
        <v>1993.0</v>
      </c>
      <c r="D62" s="4" t="s">
        <v>1074</v>
      </c>
      <c r="E62" s="4" t="s">
        <v>998</v>
      </c>
      <c r="F62" s="4">
        <v>32541.58</v>
      </c>
      <c r="G62" s="4">
        <v>0.67</v>
      </c>
      <c r="H62" s="4">
        <v>1.72</v>
      </c>
      <c r="I62" s="4">
        <v>0.36</v>
      </c>
      <c r="J62" s="4">
        <v>71.0</v>
      </c>
      <c r="K62" s="4">
        <v>28.17</v>
      </c>
      <c r="L62" s="4">
        <v>71.83</v>
      </c>
      <c r="M62" s="4">
        <v>0.0</v>
      </c>
      <c r="N62" s="4">
        <v>0.0</v>
      </c>
      <c r="O62" s="4">
        <v>15.0</v>
      </c>
      <c r="P62" s="4">
        <v>0.0</v>
      </c>
      <c r="Q62" s="4">
        <v>0.0</v>
      </c>
      <c r="R62" s="4">
        <v>2863.98</v>
      </c>
      <c r="S62" s="4">
        <v>29677.6</v>
      </c>
      <c r="T62" s="4">
        <v>3.39</v>
      </c>
      <c r="U62" s="4">
        <v>1.88</v>
      </c>
      <c r="V62" s="4">
        <v>71.0</v>
      </c>
      <c r="W62" s="4">
        <v>74.65</v>
      </c>
      <c r="X62" s="4">
        <v>25.35</v>
      </c>
      <c r="Y62" s="4">
        <v>0.0</v>
      </c>
      <c r="Z62" s="4">
        <v>0.0</v>
      </c>
      <c r="AA62" s="4">
        <v>15.0</v>
      </c>
      <c r="AB62" s="4">
        <v>0.0</v>
      </c>
      <c r="AC62" s="4">
        <v>0.0</v>
      </c>
      <c r="AD62" s="4">
        <v>32428.87</v>
      </c>
      <c r="AE62" s="4">
        <v>112.71</v>
      </c>
    </row>
    <row r="63" ht="12.75" customHeight="1">
      <c r="A63" s="4" t="s">
        <v>372</v>
      </c>
      <c r="B63" s="4" t="s">
        <v>355</v>
      </c>
      <c r="C63" s="4">
        <v>1993.0</v>
      </c>
      <c r="D63" s="4" t="s">
        <v>1074</v>
      </c>
      <c r="E63" s="4" t="s">
        <v>1046</v>
      </c>
      <c r="F63" s="4">
        <v>351646.12</v>
      </c>
      <c r="G63" s="4">
        <v>7.2</v>
      </c>
      <c r="H63" s="4">
        <v>1.29</v>
      </c>
      <c r="I63" s="4">
        <v>0.37</v>
      </c>
      <c r="J63" s="4">
        <v>217.0</v>
      </c>
      <c r="K63" s="4">
        <v>5.07</v>
      </c>
      <c r="L63" s="4">
        <v>79.26</v>
      </c>
      <c r="M63" s="4">
        <v>1.38</v>
      </c>
      <c r="N63" s="4">
        <v>14.29</v>
      </c>
      <c r="O63" s="4">
        <v>35.0</v>
      </c>
      <c r="P63" s="4">
        <v>0.0</v>
      </c>
      <c r="Q63" s="4">
        <v>22050.31</v>
      </c>
      <c r="R63" s="4">
        <v>63733.12</v>
      </c>
      <c r="S63" s="4">
        <v>287913.0</v>
      </c>
      <c r="T63" s="4">
        <v>2.88</v>
      </c>
      <c r="U63" s="4">
        <v>1.39</v>
      </c>
      <c r="V63" s="4">
        <v>217.0</v>
      </c>
      <c r="W63" s="4">
        <v>20.74</v>
      </c>
      <c r="X63" s="4">
        <v>34.56</v>
      </c>
      <c r="Y63" s="4">
        <v>3.23</v>
      </c>
      <c r="Z63" s="4">
        <v>41.47</v>
      </c>
      <c r="AA63" s="4">
        <v>35.0</v>
      </c>
      <c r="AB63" s="4">
        <v>0.0</v>
      </c>
      <c r="AC63" s="4">
        <v>22050.31</v>
      </c>
      <c r="AD63" s="4">
        <v>102199.12</v>
      </c>
      <c r="AE63" s="4">
        <v>249447.0</v>
      </c>
    </row>
    <row r="64" ht="12.75" customHeight="1">
      <c r="A64" s="4" t="s">
        <v>372</v>
      </c>
      <c r="B64" s="4" t="s">
        <v>355</v>
      </c>
      <c r="C64" s="4">
        <v>1993.0</v>
      </c>
      <c r="D64" s="4" t="s">
        <v>1074</v>
      </c>
      <c r="E64" s="4" t="s">
        <v>1047</v>
      </c>
      <c r="F64" s="4">
        <v>20360.72</v>
      </c>
      <c r="G64" s="4">
        <v>0.42</v>
      </c>
      <c r="H64" s="4">
        <v>0.18</v>
      </c>
      <c r="I64" s="4">
        <v>0.62</v>
      </c>
      <c r="J64" s="4">
        <v>185.0</v>
      </c>
      <c r="K64" s="4">
        <v>5.95</v>
      </c>
      <c r="L64" s="4">
        <v>92.97</v>
      </c>
      <c r="M64" s="4">
        <v>0.0</v>
      </c>
      <c r="N64" s="4">
        <v>1.08</v>
      </c>
      <c r="O64" s="4">
        <v>18.0</v>
      </c>
      <c r="P64" s="4">
        <v>0.0</v>
      </c>
      <c r="Q64" s="4">
        <v>0.0</v>
      </c>
      <c r="R64" s="4">
        <v>5605.66</v>
      </c>
      <c r="S64" s="4">
        <v>14755.06</v>
      </c>
      <c r="T64" s="4">
        <v>3.21</v>
      </c>
      <c r="U64" s="4">
        <v>4.08</v>
      </c>
      <c r="V64" s="4">
        <v>185.0</v>
      </c>
      <c r="W64" s="4">
        <v>69.19</v>
      </c>
      <c r="X64" s="4">
        <v>25.95</v>
      </c>
      <c r="Y64" s="4">
        <v>1.62</v>
      </c>
      <c r="Z64" s="4">
        <v>3.24</v>
      </c>
      <c r="AA64" s="4">
        <v>20.0</v>
      </c>
      <c r="AB64" s="4">
        <v>0.0</v>
      </c>
      <c r="AC64" s="4">
        <v>3018.18</v>
      </c>
      <c r="AD64" s="4">
        <v>17919.5</v>
      </c>
      <c r="AE64" s="4">
        <v>2441.22</v>
      </c>
    </row>
    <row r="65" ht="12.75" customHeight="1">
      <c r="A65" s="4" t="s">
        <v>372</v>
      </c>
      <c r="B65" s="4" t="s">
        <v>355</v>
      </c>
      <c r="C65" s="4">
        <v>1994.0</v>
      </c>
      <c r="D65" s="4" t="s">
        <v>1074</v>
      </c>
      <c r="E65" s="4" t="s">
        <v>1031</v>
      </c>
      <c r="F65" s="4">
        <v>5663202.82</v>
      </c>
      <c r="G65" s="4">
        <v>100.0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</row>
    <row r="66" ht="12.75" customHeight="1">
      <c r="A66" s="4" t="s">
        <v>372</v>
      </c>
      <c r="B66" s="4" t="s">
        <v>355</v>
      </c>
      <c r="C66" s="4">
        <v>1994.0</v>
      </c>
      <c r="D66" s="4" t="s">
        <v>1074</v>
      </c>
      <c r="E66" s="4" t="s">
        <v>1032</v>
      </c>
      <c r="F66" s="4">
        <v>244226.39</v>
      </c>
      <c r="G66" s="4">
        <v>4.31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</row>
    <row r="67" ht="12.75" customHeight="1">
      <c r="A67" s="4" t="s">
        <v>372</v>
      </c>
      <c r="B67" s="4" t="s">
        <v>355</v>
      </c>
      <c r="C67" s="4">
        <v>1994.0</v>
      </c>
      <c r="D67" s="4" t="s">
        <v>1074</v>
      </c>
      <c r="E67" s="4" t="s">
        <v>1033</v>
      </c>
      <c r="F67" s="4">
        <v>2845963.58</v>
      </c>
      <c r="G67" s="4">
        <v>50.25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</row>
    <row r="68" ht="12.75" customHeight="1">
      <c r="A68" s="4" t="s">
        <v>372</v>
      </c>
      <c r="B68" s="4" t="s">
        <v>355</v>
      </c>
      <c r="C68" s="4">
        <v>1994.0</v>
      </c>
      <c r="D68" s="4" t="s">
        <v>1074</v>
      </c>
      <c r="E68" s="4" t="s">
        <v>1034</v>
      </c>
      <c r="F68" s="4">
        <v>1995103.98</v>
      </c>
      <c r="G68" s="4">
        <v>35.23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</row>
    <row r="69" ht="12.75" customHeight="1">
      <c r="A69" s="4" t="s">
        <v>372</v>
      </c>
      <c r="B69" s="4" t="s">
        <v>355</v>
      </c>
      <c r="C69" s="4">
        <v>1994.0</v>
      </c>
      <c r="D69" s="4" t="s">
        <v>1074</v>
      </c>
      <c r="E69" s="4" t="s">
        <v>1035</v>
      </c>
      <c r="F69" s="4">
        <v>481291.96</v>
      </c>
      <c r="G69" s="4">
        <v>8.5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</row>
    <row r="70" ht="12.75" customHeight="1">
      <c r="A70" s="4" t="s">
        <v>372</v>
      </c>
      <c r="B70" s="4" t="s">
        <v>355</v>
      </c>
      <c r="C70" s="4">
        <v>1994.0</v>
      </c>
      <c r="D70" s="4" t="s">
        <v>1074</v>
      </c>
      <c r="E70" s="4" t="s">
        <v>1036</v>
      </c>
      <c r="F70" s="4">
        <v>160550.39</v>
      </c>
      <c r="G70" s="4">
        <v>2.84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</row>
    <row r="71" ht="12.75" customHeight="1">
      <c r="A71" s="4" t="s">
        <v>372</v>
      </c>
      <c r="B71" s="4" t="s">
        <v>355</v>
      </c>
      <c r="C71" s="4">
        <v>1994.0</v>
      </c>
      <c r="D71" s="4" t="s">
        <v>1074</v>
      </c>
      <c r="E71" s="4" t="s">
        <v>993</v>
      </c>
      <c r="F71" s="4">
        <v>208182.93</v>
      </c>
      <c r="G71" s="4">
        <v>3.68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</row>
    <row r="72" ht="12.75" customHeight="1">
      <c r="A72" s="4" t="s">
        <v>372</v>
      </c>
      <c r="B72" s="4" t="s">
        <v>355</v>
      </c>
      <c r="C72" s="4">
        <v>1994.0</v>
      </c>
      <c r="D72" s="4" t="s">
        <v>1074</v>
      </c>
      <c r="E72" s="4" t="s">
        <v>1037</v>
      </c>
      <c r="F72" s="4">
        <v>47713.43</v>
      </c>
      <c r="G72" s="4">
        <v>0.84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</row>
    <row r="73" ht="12.75" customHeight="1">
      <c r="A73" s="4" t="s">
        <v>372</v>
      </c>
      <c r="B73" s="4" t="s">
        <v>355</v>
      </c>
      <c r="C73" s="4">
        <v>1994.0</v>
      </c>
      <c r="D73" s="4" t="s">
        <v>1074</v>
      </c>
      <c r="E73" s="4" t="s">
        <v>1038</v>
      </c>
      <c r="F73" s="4">
        <v>109937.12</v>
      </c>
      <c r="G73" s="4">
        <v>1.94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</row>
    <row r="74" ht="12.75" customHeight="1">
      <c r="A74" s="4" t="s">
        <v>372</v>
      </c>
      <c r="B74" s="4" t="s">
        <v>355</v>
      </c>
      <c r="C74" s="4">
        <v>1994.0</v>
      </c>
      <c r="D74" s="4" t="s">
        <v>1074</v>
      </c>
      <c r="E74" s="4" t="s">
        <v>994</v>
      </c>
      <c r="F74" s="4">
        <v>70455.89</v>
      </c>
      <c r="G74" s="4">
        <v>1.24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</row>
    <row r="75" ht="12.75" customHeight="1">
      <c r="A75" s="4" t="s">
        <v>372</v>
      </c>
      <c r="B75" s="4" t="s">
        <v>355</v>
      </c>
      <c r="C75" s="4">
        <v>1994.0</v>
      </c>
      <c r="D75" s="4" t="s">
        <v>1074</v>
      </c>
      <c r="E75" s="4" t="s">
        <v>1039</v>
      </c>
      <c r="F75" s="4">
        <v>241868.44</v>
      </c>
      <c r="G75" s="4">
        <v>4.27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</row>
    <row r="76" ht="12.75" customHeight="1">
      <c r="A76" s="4" t="s">
        <v>372</v>
      </c>
      <c r="B76" s="4" t="s">
        <v>355</v>
      </c>
      <c r="C76" s="4">
        <v>1994.0</v>
      </c>
      <c r="D76" s="4" t="s">
        <v>1074</v>
      </c>
      <c r="E76" s="4" t="s">
        <v>1040</v>
      </c>
      <c r="F76" s="4">
        <v>198147.98</v>
      </c>
      <c r="G76" s="4">
        <v>3.5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</row>
    <row r="77" ht="12.75" customHeight="1">
      <c r="A77" s="4" t="s">
        <v>372</v>
      </c>
      <c r="B77" s="4" t="s">
        <v>355</v>
      </c>
      <c r="C77" s="4">
        <v>1994.0</v>
      </c>
      <c r="D77" s="4" t="s">
        <v>1074</v>
      </c>
      <c r="E77" s="4" t="s">
        <v>996</v>
      </c>
      <c r="F77" s="4">
        <v>379881.04</v>
      </c>
      <c r="G77" s="4">
        <v>6.71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</row>
    <row r="78" ht="12.75" customHeight="1">
      <c r="A78" s="4" t="s">
        <v>372</v>
      </c>
      <c r="B78" s="4" t="s">
        <v>355</v>
      </c>
      <c r="C78" s="4">
        <v>1994.0</v>
      </c>
      <c r="D78" s="4" t="s">
        <v>1074</v>
      </c>
      <c r="E78" s="4" t="s">
        <v>1041</v>
      </c>
      <c r="F78" s="4">
        <v>16324.83</v>
      </c>
      <c r="G78" s="4">
        <v>0.29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</row>
    <row r="79" ht="12.75" customHeight="1">
      <c r="A79" s="4" t="s">
        <v>372</v>
      </c>
      <c r="B79" s="4" t="s">
        <v>355</v>
      </c>
      <c r="C79" s="4">
        <v>1994.0</v>
      </c>
      <c r="D79" s="4" t="s">
        <v>1074</v>
      </c>
      <c r="E79" s="4" t="s">
        <v>1042</v>
      </c>
      <c r="F79" s="4">
        <v>122773.93</v>
      </c>
      <c r="G79" s="4">
        <v>2.17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</row>
    <row r="80" ht="12.75" customHeight="1">
      <c r="A80" s="4" t="s">
        <v>372</v>
      </c>
      <c r="B80" s="4" t="s">
        <v>355</v>
      </c>
      <c r="C80" s="4">
        <v>1994.0</v>
      </c>
      <c r="D80" s="4" t="s">
        <v>1074</v>
      </c>
      <c r="E80" s="4" t="s">
        <v>1043</v>
      </c>
      <c r="F80" s="4">
        <v>132369.83</v>
      </c>
      <c r="G80" s="4">
        <v>2.34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</row>
    <row r="81" ht="12.75" customHeight="1">
      <c r="A81" s="4" t="s">
        <v>372</v>
      </c>
      <c r="B81" s="4" t="s">
        <v>355</v>
      </c>
      <c r="C81" s="4">
        <v>1994.0</v>
      </c>
      <c r="D81" s="4" t="s">
        <v>1074</v>
      </c>
      <c r="E81" s="4" t="s">
        <v>1044</v>
      </c>
      <c r="F81" s="4">
        <v>1617942.87</v>
      </c>
      <c r="G81" s="4">
        <v>28.57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</row>
    <row r="82" ht="12.75" customHeight="1">
      <c r="A82" s="4" t="s">
        <v>372</v>
      </c>
      <c r="B82" s="4" t="s">
        <v>355</v>
      </c>
      <c r="C82" s="4">
        <v>1994.0</v>
      </c>
      <c r="D82" s="4" t="s">
        <v>1074</v>
      </c>
      <c r="E82" s="4" t="s">
        <v>1045</v>
      </c>
      <c r="F82" s="4">
        <v>1849974.52</v>
      </c>
      <c r="G82" s="4">
        <v>32.67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</row>
    <row r="83" ht="12.75" customHeight="1">
      <c r="A83" s="4" t="s">
        <v>372</v>
      </c>
      <c r="B83" s="4" t="s">
        <v>355</v>
      </c>
      <c r="C83" s="4">
        <v>1994.0</v>
      </c>
      <c r="D83" s="4" t="s">
        <v>1074</v>
      </c>
      <c r="E83" s="4" t="s">
        <v>998</v>
      </c>
      <c r="F83" s="4">
        <v>46181.03</v>
      </c>
      <c r="G83" s="4">
        <v>0.82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</row>
    <row r="84" ht="12.75" customHeight="1">
      <c r="A84" s="4" t="s">
        <v>372</v>
      </c>
      <c r="B84" s="4" t="s">
        <v>355</v>
      </c>
      <c r="C84" s="4">
        <v>1994.0</v>
      </c>
      <c r="D84" s="4" t="s">
        <v>1074</v>
      </c>
      <c r="E84" s="4" t="s">
        <v>1046</v>
      </c>
      <c r="F84" s="4">
        <v>435271.08</v>
      </c>
      <c r="G84" s="4">
        <v>7.69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</row>
    <row r="85" ht="12.75" customHeight="1">
      <c r="A85" s="4" t="s">
        <v>372</v>
      </c>
      <c r="B85" s="4" t="s">
        <v>355</v>
      </c>
      <c r="C85" s="4">
        <v>1994.0</v>
      </c>
      <c r="D85" s="4" t="s">
        <v>1074</v>
      </c>
      <c r="E85" s="4" t="s">
        <v>1047</v>
      </c>
      <c r="F85" s="4">
        <v>25627.59</v>
      </c>
      <c r="G85" s="4">
        <v>0.45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</row>
    <row r="86" ht="12.75" customHeight="1">
      <c r="A86" s="4" t="s">
        <v>372</v>
      </c>
      <c r="B86" s="4" t="s">
        <v>355</v>
      </c>
      <c r="C86" s="4">
        <v>1995.0</v>
      </c>
      <c r="D86" s="4" t="s">
        <v>1074</v>
      </c>
      <c r="E86" s="4" t="s">
        <v>1031</v>
      </c>
      <c r="F86" s="4">
        <v>6090541.06</v>
      </c>
      <c r="G86" s="4">
        <v>100.0</v>
      </c>
      <c r="H86" s="4">
        <v>3.35</v>
      </c>
      <c r="I86" s="4">
        <v>4.09</v>
      </c>
      <c r="J86" s="4">
        <v>5326.0</v>
      </c>
      <c r="K86" s="4">
        <v>28.58</v>
      </c>
      <c r="L86" s="4">
        <v>64.59</v>
      </c>
      <c r="M86" s="4">
        <v>1.07</v>
      </c>
      <c r="N86" s="4">
        <v>5.76</v>
      </c>
      <c r="O86" s="4">
        <v>160.45</v>
      </c>
      <c r="P86" s="4">
        <v>0.0</v>
      </c>
      <c r="Q86" s="4">
        <v>59696.04</v>
      </c>
      <c r="R86" s="4">
        <v>2572897.86</v>
      </c>
      <c r="S86" s="4">
        <v>3467794.69</v>
      </c>
      <c r="T86" s="4">
        <v>5.89</v>
      </c>
      <c r="U86" s="4">
        <v>5.55</v>
      </c>
      <c r="V86" s="4">
        <v>5326.0</v>
      </c>
      <c r="W86" s="4">
        <v>72.31</v>
      </c>
      <c r="X86" s="4">
        <v>15.58</v>
      </c>
      <c r="Y86" s="4">
        <v>1.8</v>
      </c>
      <c r="Z86" s="4">
        <v>10.31</v>
      </c>
      <c r="AA86" s="4">
        <v>160.45</v>
      </c>
      <c r="AB86" s="4">
        <v>0.0</v>
      </c>
      <c r="AC86" s="4">
        <v>91463.14</v>
      </c>
      <c r="AD86" s="4">
        <v>3913984.35</v>
      </c>
      <c r="AE86" s="4">
        <v>2126708.2</v>
      </c>
    </row>
    <row r="87" ht="12.75" customHeight="1">
      <c r="A87" s="4" t="s">
        <v>372</v>
      </c>
      <c r="B87" s="4" t="s">
        <v>355</v>
      </c>
      <c r="C87" s="4">
        <v>1995.0</v>
      </c>
      <c r="D87" s="4" t="s">
        <v>1074</v>
      </c>
      <c r="E87" s="4" t="s">
        <v>1032</v>
      </c>
      <c r="F87" s="4">
        <v>338707.5</v>
      </c>
      <c r="G87" s="4">
        <v>5.56</v>
      </c>
      <c r="H87" s="4">
        <v>0.31</v>
      </c>
      <c r="I87" s="4">
        <v>0.22</v>
      </c>
      <c r="J87" s="4">
        <v>921.0</v>
      </c>
      <c r="K87" s="4">
        <v>6.51</v>
      </c>
      <c r="L87" s="4">
        <v>93.49</v>
      </c>
      <c r="M87" s="4">
        <v>0.0</v>
      </c>
      <c r="N87" s="4">
        <v>0.0</v>
      </c>
      <c r="O87" s="4">
        <v>14.8</v>
      </c>
      <c r="P87" s="4">
        <v>0.0</v>
      </c>
      <c r="Q87" s="4">
        <v>0.0</v>
      </c>
      <c r="R87" s="4">
        <v>14092.12</v>
      </c>
      <c r="S87" s="4">
        <v>324615.38</v>
      </c>
      <c r="T87" s="4">
        <v>3.34</v>
      </c>
      <c r="U87" s="4">
        <v>2.41</v>
      </c>
      <c r="V87" s="4">
        <v>921.0</v>
      </c>
      <c r="W87" s="4">
        <v>82.08</v>
      </c>
      <c r="X87" s="4">
        <v>17.37</v>
      </c>
      <c r="Y87" s="4">
        <v>0.43</v>
      </c>
      <c r="Z87" s="4">
        <v>0.11</v>
      </c>
      <c r="AA87" s="4">
        <v>15.58</v>
      </c>
      <c r="AB87" s="4">
        <v>0.0</v>
      </c>
      <c r="AC87" s="4">
        <v>321.27</v>
      </c>
      <c r="AD87" s="4">
        <v>268884.49</v>
      </c>
      <c r="AE87" s="4">
        <v>69823.0</v>
      </c>
    </row>
    <row r="88" ht="12.75" customHeight="1">
      <c r="A88" s="4" t="s">
        <v>372</v>
      </c>
      <c r="B88" s="4" t="s">
        <v>355</v>
      </c>
      <c r="C88" s="4">
        <v>1995.0</v>
      </c>
      <c r="D88" s="4" t="s">
        <v>1074</v>
      </c>
      <c r="E88" s="4" t="s">
        <v>1033</v>
      </c>
      <c r="F88" s="4">
        <v>2943935.44</v>
      </c>
      <c r="G88" s="4">
        <v>48.34</v>
      </c>
      <c r="H88" s="4">
        <v>4.32</v>
      </c>
      <c r="I88" s="4">
        <v>6.96</v>
      </c>
      <c r="J88" s="4">
        <v>2248.0</v>
      </c>
      <c r="K88" s="4">
        <v>34.61</v>
      </c>
      <c r="L88" s="4">
        <v>56.27</v>
      </c>
      <c r="M88" s="4">
        <v>2.14</v>
      </c>
      <c r="N88" s="4">
        <v>6.98</v>
      </c>
      <c r="O88" s="4">
        <v>151.1</v>
      </c>
      <c r="P88" s="4">
        <v>0.0</v>
      </c>
      <c r="Q88" s="4">
        <v>59568.04</v>
      </c>
      <c r="R88" s="4">
        <v>2099870.17</v>
      </c>
      <c r="S88" s="4">
        <v>890680.67</v>
      </c>
      <c r="T88" s="4">
        <v>6.94</v>
      </c>
      <c r="U88" s="4">
        <v>8.76</v>
      </c>
      <c r="V88" s="4">
        <v>2248.0</v>
      </c>
      <c r="W88" s="4">
        <v>75.44</v>
      </c>
      <c r="X88" s="4">
        <v>9.83</v>
      </c>
      <c r="Y88" s="4">
        <v>2.89</v>
      </c>
      <c r="Z88" s="4">
        <v>11.83</v>
      </c>
      <c r="AA88" s="4">
        <v>151.1</v>
      </c>
      <c r="AB88" s="4">
        <v>0.0</v>
      </c>
      <c r="AC88" s="4">
        <v>73590.03</v>
      </c>
      <c r="AD88" s="4">
        <v>2881840.63</v>
      </c>
      <c r="AE88" s="4">
        <v>108710.21</v>
      </c>
    </row>
    <row r="89" ht="12.75" customHeight="1">
      <c r="A89" s="4" t="s">
        <v>372</v>
      </c>
      <c r="B89" s="4" t="s">
        <v>355</v>
      </c>
      <c r="C89" s="4">
        <v>1995.0</v>
      </c>
      <c r="D89" s="4" t="s">
        <v>1074</v>
      </c>
      <c r="E89" s="4" t="s">
        <v>1034</v>
      </c>
      <c r="F89" s="4">
        <v>2250689.23</v>
      </c>
      <c r="G89" s="4">
        <v>36.95</v>
      </c>
      <c r="H89" s="4">
        <v>4.28</v>
      </c>
      <c r="I89" s="4">
        <v>1.65</v>
      </c>
      <c r="J89" s="4">
        <v>1901.0</v>
      </c>
      <c r="K89" s="4">
        <v>35.46</v>
      </c>
      <c r="L89" s="4">
        <v>59.07</v>
      </c>
      <c r="M89" s="4">
        <v>0.47</v>
      </c>
      <c r="N89" s="4">
        <v>5.0</v>
      </c>
      <c r="O89" s="4">
        <v>103.02</v>
      </c>
      <c r="P89" s="4">
        <v>0.0</v>
      </c>
      <c r="Q89" s="4">
        <v>128.0</v>
      </c>
      <c r="R89" s="4">
        <v>444605.88</v>
      </c>
      <c r="S89" s="4">
        <v>1806083.35</v>
      </c>
      <c r="T89" s="4">
        <v>6.72</v>
      </c>
      <c r="U89" s="4">
        <v>2.78</v>
      </c>
      <c r="V89" s="4">
        <v>1901.0</v>
      </c>
      <c r="W89" s="4">
        <v>71.23</v>
      </c>
      <c r="X89" s="4">
        <v>17.94</v>
      </c>
      <c r="Y89" s="4">
        <v>1.32</v>
      </c>
      <c r="Z89" s="4">
        <v>9.52</v>
      </c>
      <c r="AA89" s="4">
        <v>104.84</v>
      </c>
      <c r="AB89" s="4">
        <v>0.0</v>
      </c>
      <c r="AC89" s="4">
        <v>17543.07</v>
      </c>
      <c r="AD89" s="4">
        <v>667024.32</v>
      </c>
      <c r="AE89" s="4">
        <v>1583664.91</v>
      </c>
    </row>
    <row r="90" ht="12.75" customHeight="1">
      <c r="A90" s="4" t="s">
        <v>372</v>
      </c>
      <c r="B90" s="4" t="s">
        <v>355</v>
      </c>
      <c r="C90" s="4">
        <v>1995.0</v>
      </c>
      <c r="D90" s="4" t="s">
        <v>1074</v>
      </c>
      <c r="E90" s="4" t="s">
        <v>1035</v>
      </c>
      <c r="F90" s="4">
        <v>460744.98</v>
      </c>
      <c r="G90" s="4">
        <v>7.56</v>
      </c>
      <c r="H90" s="4">
        <v>1.44</v>
      </c>
      <c r="I90" s="4">
        <v>0.23</v>
      </c>
      <c r="J90" s="4">
        <v>256.0</v>
      </c>
      <c r="K90" s="4">
        <v>3.91</v>
      </c>
      <c r="L90" s="4">
        <v>74.61</v>
      </c>
      <c r="M90" s="4">
        <v>0.0</v>
      </c>
      <c r="N90" s="4">
        <v>21.48</v>
      </c>
      <c r="O90" s="4">
        <v>160.45</v>
      </c>
      <c r="P90" s="4">
        <v>0.0</v>
      </c>
      <c r="Q90" s="4">
        <v>0.0</v>
      </c>
      <c r="R90" s="4">
        <v>14329.69</v>
      </c>
      <c r="S90" s="4">
        <v>446415.29</v>
      </c>
      <c r="T90" s="4">
        <v>2.42</v>
      </c>
      <c r="U90" s="4">
        <v>0.55</v>
      </c>
      <c r="V90" s="4">
        <v>256.0</v>
      </c>
      <c r="W90" s="4">
        <v>17.58</v>
      </c>
      <c r="X90" s="4">
        <v>42.19</v>
      </c>
      <c r="Y90" s="4">
        <v>0.78</v>
      </c>
      <c r="Z90" s="4">
        <v>39.45</v>
      </c>
      <c r="AA90" s="4">
        <v>160.45</v>
      </c>
      <c r="AB90" s="4">
        <v>0.0</v>
      </c>
      <c r="AC90" s="4">
        <v>8.78</v>
      </c>
      <c r="AD90" s="4">
        <v>96234.9</v>
      </c>
      <c r="AE90" s="4">
        <v>364510.08</v>
      </c>
    </row>
    <row r="91" ht="12.75" customHeight="1">
      <c r="A91" s="4" t="s">
        <v>372</v>
      </c>
      <c r="B91" s="4" t="s">
        <v>355</v>
      </c>
      <c r="C91" s="4">
        <v>1995.0</v>
      </c>
      <c r="D91" s="4" t="s">
        <v>1074</v>
      </c>
      <c r="E91" s="4" t="s">
        <v>1036</v>
      </c>
      <c r="F91" s="4">
        <v>128629.81</v>
      </c>
      <c r="G91" s="4">
        <v>2.11</v>
      </c>
      <c r="H91" s="4">
        <v>0.1</v>
      </c>
      <c r="I91" s="4">
        <v>0.0</v>
      </c>
      <c r="J91" s="4">
        <v>48.0</v>
      </c>
      <c r="K91" s="4">
        <v>4.17</v>
      </c>
      <c r="L91" s="4">
        <v>93.75</v>
      </c>
      <c r="M91" s="4">
        <v>0.0</v>
      </c>
      <c r="N91" s="4">
        <v>2.08</v>
      </c>
      <c r="O91" s="4">
        <v>5.0</v>
      </c>
      <c r="P91" s="4">
        <v>0.0</v>
      </c>
      <c r="Q91" s="4">
        <v>0.0</v>
      </c>
      <c r="R91" s="4">
        <v>905.61</v>
      </c>
      <c r="S91" s="4">
        <v>127724.2</v>
      </c>
      <c r="T91" s="4">
        <v>0.71</v>
      </c>
      <c r="U91" s="4">
        <v>0.11</v>
      </c>
      <c r="V91" s="4">
        <v>48.0</v>
      </c>
      <c r="W91" s="4">
        <v>16.67</v>
      </c>
      <c r="X91" s="4">
        <v>64.58</v>
      </c>
      <c r="Y91" s="4">
        <v>2.08</v>
      </c>
      <c r="Z91" s="4">
        <v>16.67</v>
      </c>
      <c r="AA91" s="4">
        <v>7.5</v>
      </c>
      <c r="AB91" s="4">
        <v>0.0</v>
      </c>
      <c r="AC91" s="4">
        <v>2.46</v>
      </c>
      <c r="AD91" s="4">
        <v>10671.8</v>
      </c>
      <c r="AE91" s="4">
        <v>117958.02</v>
      </c>
    </row>
    <row r="92" ht="12.75" customHeight="1">
      <c r="A92" s="4" t="s">
        <v>372</v>
      </c>
      <c r="B92" s="4" t="s">
        <v>355</v>
      </c>
      <c r="C92" s="4">
        <v>1995.0</v>
      </c>
      <c r="D92" s="4" t="s">
        <v>1074</v>
      </c>
      <c r="E92" s="4" t="s">
        <v>993</v>
      </c>
      <c r="F92" s="4">
        <v>254000.12</v>
      </c>
      <c r="G92" s="4">
        <v>4.17</v>
      </c>
      <c r="H92" s="4">
        <v>1.84</v>
      </c>
      <c r="I92" s="4">
        <v>4.48</v>
      </c>
      <c r="J92" s="4">
        <v>898.0</v>
      </c>
      <c r="K92" s="4">
        <v>24.83</v>
      </c>
      <c r="L92" s="4">
        <v>69.6</v>
      </c>
      <c r="M92" s="4">
        <v>0.11</v>
      </c>
      <c r="N92" s="4">
        <v>5.46</v>
      </c>
      <c r="O92" s="4">
        <v>70.17</v>
      </c>
      <c r="P92" s="4">
        <v>0.0</v>
      </c>
      <c r="Q92" s="4">
        <v>16.62</v>
      </c>
      <c r="R92" s="4">
        <v>146506.47</v>
      </c>
      <c r="S92" s="4">
        <v>107493.64</v>
      </c>
      <c r="T92" s="4">
        <v>4.73</v>
      </c>
      <c r="U92" s="4">
        <v>6.08</v>
      </c>
      <c r="V92" s="4">
        <v>898.0</v>
      </c>
      <c r="W92" s="4">
        <v>64.59</v>
      </c>
      <c r="X92" s="4">
        <v>25.39</v>
      </c>
      <c r="Y92" s="4">
        <v>0.11</v>
      </c>
      <c r="Z92" s="4">
        <v>9.91</v>
      </c>
      <c r="AA92" s="4">
        <v>70.17</v>
      </c>
      <c r="AB92" s="4">
        <v>0.0</v>
      </c>
      <c r="AC92" s="4">
        <v>16.62</v>
      </c>
      <c r="AD92" s="4">
        <v>202683.14</v>
      </c>
      <c r="AE92" s="4">
        <v>51316.97</v>
      </c>
    </row>
    <row r="93" ht="12.75" customHeight="1">
      <c r="A93" s="4" t="s">
        <v>372</v>
      </c>
      <c r="B93" s="4" t="s">
        <v>355</v>
      </c>
      <c r="C93" s="4">
        <v>1995.0</v>
      </c>
      <c r="D93" s="4" t="s">
        <v>1074</v>
      </c>
      <c r="E93" s="4" t="s">
        <v>1037</v>
      </c>
      <c r="F93" s="4">
        <v>60511.34</v>
      </c>
      <c r="G93" s="4">
        <v>0.99</v>
      </c>
      <c r="H93" s="4">
        <v>7.09</v>
      </c>
      <c r="I93" s="4">
        <v>12.07</v>
      </c>
      <c r="J93" s="4">
        <v>413.0</v>
      </c>
      <c r="K93" s="4">
        <v>21.07</v>
      </c>
      <c r="L93" s="4">
        <v>53.03</v>
      </c>
      <c r="M93" s="4">
        <v>1.45</v>
      </c>
      <c r="N93" s="4">
        <v>24.46</v>
      </c>
      <c r="O93" s="4">
        <v>160.45</v>
      </c>
      <c r="P93" s="4">
        <v>0.0</v>
      </c>
      <c r="Q93" s="4">
        <v>5048.55</v>
      </c>
      <c r="R93" s="4">
        <v>38368.35</v>
      </c>
      <c r="S93" s="4">
        <v>22142.99</v>
      </c>
      <c r="T93" s="4">
        <v>11.73</v>
      </c>
      <c r="U93" s="4">
        <v>33.71</v>
      </c>
      <c r="V93" s="4">
        <v>413.0</v>
      </c>
      <c r="W93" s="4">
        <v>46.49</v>
      </c>
      <c r="X93" s="4">
        <v>8.47</v>
      </c>
      <c r="Y93" s="4">
        <v>4.36</v>
      </c>
      <c r="Z93" s="4">
        <v>40.68</v>
      </c>
      <c r="AA93" s="4">
        <v>160.45</v>
      </c>
      <c r="AB93" s="4">
        <v>0.0</v>
      </c>
      <c r="AC93" s="4">
        <v>20016.01</v>
      </c>
      <c r="AD93" s="4">
        <v>59130.13</v>
      </c>
      <c r="AE93" s="4">
        <v>1381.21</v>
      </c>
    </row>
    <row r="94" ht="12.75" customHeight="1">
      <c r="A94" s="4" t="s">
        <v>372</v>
      </c>
      <c r="B94" s="4" t="s">
        <v>355</v>
      </c>
      <c r="C94" s="4">
        <v>1995.0</v>
      </c>
      <c r="D94" s="4" t="s">
        <v>1074</v>
      </c>
      <c r="E94" s="4" t="s">
        <v>1038</v>
      </c>
      <c r="F94" s="4">
        <v>104262.57</v>
      </c>
      <c r="G94" s="4">
        <v>1.71</v>
      </c>
      <c r="H94" s="4">
        <v>8.33</v>
      </c>
      <c r="I94" s="4">
        <v>8.72</v>
      </c>
      <c r="J94" s="4">
        <v>121.0</v>
      </c>
      <c r="K94" s="4">
        <v>62.81</v>
      </c>
      <c r="L94" s="4">
        <v>23.97</v>
      </c>
      <c r="M94" s="4">
        <v>0.0</v>
      </c>
      <c r="N94" s="4">
        <v>13.22</v>
      </c>
      <c r="O94" s="4">
        <v>69.44</v>
      </c>
      <c r="P94" s="4">
        <v>0.0</v>
      </c>
      <c r="Q94" s="4">
        <v>0.0</v>
      </c>
      <c r="R94" s="4">
        <v>103136.44</v>
      </c>
      <c r="S94" s="4">
        <v>1126.13</v>
      </c>
      <c r="T94" s="4">
        <v>10.59</v>
      </c>
      <c r="U94" s="4">
        <v>9.0</v>
      </c>
      <c r="V94" s="4">
        <v>121.0</v>
      </c>
      <c r="W94" s="4">
        <v>82.64</v>
      </c>
      <c r="X94" s="4">
        <v>1.65</v>
      </c>
      <c r="Y94" s="4">
        <v>2.48</v>
      </c>
      <c r="Z94" s="4">
        <v>13.22</v>
      </c>
      <c r="AA94" s="4">
        <v>69.44</v>
      </c>
      <c r="AB94" s="4">
        <v>0.0</v>
      </c>
      <c r="AC94" s="4">
        <v>25.68</v>
      </c>
      <c r="AD94" s="4">
        <v>104262.56</v>
      </c>
      <c r="AE94" s="4">
        <v>0.0</v>
      </c>
    </row>
    <row r="95" ht="12.75" customHeight="1">
      <c r="A95" s="4" t="s">
        <v>372</v>
      </c>
      <c r="B95" s="4" t="s">
        <v>355</v>
      </c>
      <c r="C95" s="4">
        <v>1995.0</v>
      </c>
      <c r="D95" s="4" t="s">
        <v>1074</v>
      </c>
      <c r="E95" s="4" t="s">
        <v>994</v>
      </c>
      <c r="F95" s="4">
        <v>46623.62</v>
      </c>
      <c r="G95" s="4">
        <v>0.77</v>
      </c>
      <c r="H95" s="4">
        <v>1.17</v>
      </c>
      <c r="I95" s="4">
        <v>2.33</v>
      </c>
      <c r="J95" s="4">
        <v>12.0</v>
      </c>
      <c r="K95" s="4">
        <v>8.33</v>
      </c>
      <c r="L95" s="4">
        <v>25.0</v>
      </c>
      <c r="M95" s="4">
        <v>66.67</v>
      </c>
      <c r="N95" s="4">
        <v>0.0</v>
      </c>
      <c r="O95" s="4">
        <v>7.0</v>
      </c>
      <c r="P95" s="4">
        <v>0.0</v>
      </c>
      <c r="Q95" s="4">
        <v>46615.4</v>
      </c>
      <c r="R95" s="4">
        <v>46615.4</v>
      </c>
      <c r="S95" s="4">
        <v>8.22</v>
      </c>
      <c r="T95" s="4">
        <v>4.42</v>
      </c>
      <c r="U95" s="4">
        <v>8.83</v>
      </c>
      <c r="V95" s="4">
        <v>12.0</v>
      </c>
      <c r="W95" s="4">
        <v>16.67</v>
      </c>
      <c r="X95" s="4">
        <v>8.33</v>
      </c>
      <c r="Y95" s="4">
        <v>66.67</v>
      </c>
      <c r="Z95" s="4">
        <v>8.33</v>
      </c>
      <c r="AA95" s="4">
        <v>13.71</v>
      </c>
      <c r="AB95" s="4">
        <v>0.0</v>
      </c>
      <c r="AC95" s="4">
        <v>46615.4</v>
      </c>
      <c r="AD95" s="4">
        <v>46615.4</v>
      </c>
      <c r="AE95" s="4">
        <v>8.22</v>
      </c>
    </row>
    <row r="96" ht="12.75" customHeight="1">
      <c r="A96" s="4" t="s">
        <v>372</v>
      </c>
      <c r="B96" s="4" t="s">
        <v>355</v>
      </c>
      <c r="C96" s="4">
        <v>1995.0</v>
      </c>
      <c r="D96" s="4" t="s">
        <v>1074</v>
      </c>
      <c r="E96" s="4" t="s">
        <v>1039</v>
      </c>
      <c r="F96" s="4">
        <v>219622.09</v>
      </c>
      <c r="G96" s="4">
        <v>3.61</v>
      </c>
      <c r="H96" s="4">
        <v>3.3</v>
      </c>
      <c r="I96" s="4">
        <v>4.72</v>
      </c>
      <c r="J96" s="4">
        <v>120.0</v>
      </c>
      <c r="K96" s="4">
        <v>41.67</v>
      </c>
      <c r="L96" s="4">
        <v>57.5</v>
      </c>
      <c r="M96" s="4">
        <v>0.0</v>
      </c>
      <c r="N96" s="4">
        <v>0.83</v>
      </c>
      <c r="O96" s="4">
        <v>20.0</v>
      </c>
      <c r="P96" s="4">
        <v>0.0</v>
      </c>
      <c r="Q96" s="4">
        <v>0.0</v>
      </c>
      <c r="R96" s="4">
        <v>182342.49</v>
      </c>
      <c r="S96" s="4">
        <v>37279.6</v>
      </c>
      <c r="T96" s="4">
        <v>6.8</v>
      </c>
      <c r="U96" s="4">
        <v>6.61</v>
      </c>
      <c r="V96" s="4">
        <v>120.0</v>
      </c>
      <c r="W96" s="4">
        <v>90.83</v>
      </c>
      <c r="X96" s="4">
        <v>7.5</v>
      </c>
      <c r="Y96" s="4">
        <v>0.83</v>
      </c>
      <c r="Z96" s="4">
        <v>0.83</v>
      </c>
      <c r="AA96" s="4">
        <v>25.0</v>
      </c>
      <c r="AB96" s="4">
        <v>0.0</v>
      </c>
      <c r="AC96" s="4">
        <v>649.11</v>
      </c>
      <c r="AD96" s="4">
        <v>218986.56</v>
      </c>
      <c r="AE96" s="4">
        <v>635.53</v>
      </c>
    </row>
    <row r="97" ht="12.75" customHeight="1">
      <c r="A97" s="4" t="s">
        <v>372</v>
      </c>
      <c r="B97" s="4" t="s">
        <v>355</v>
      </c>
      <c r="C97" s="4">
        <v>1995.0</v>
      </c>
      <c r="D97" s="4" t="s">
        <v>1074</v>
      </c>
      <c r="E97" s="4" t="s">
        <v>1040</v>
      </c>
      <c r="F97" s="4">
        <v>273678.13</v>
      </c>
      <c r="G97" s="4">
        <v>4.49</v>
      </c>
      <c r="H97" s="4">
        <v>0.33</v>
      </c>
      <c r="I97" s="4">
        <v>0.27</v>
      </c>
      <c r="J97" s="4">
        <v>756.0</v>
      </c>
      <c r="K97" s="4">
        <v>8.07</v>
      </c>
      <c r="L97" s="4">
        <v>91.93</v>
      </c>
      <c r="M97" s="4">
        <v>0.0</v>
      </c>
      <c r="N97" s="4">
        <v>0.0</v>
      </c>
      <c r="O97" s="4">
        <v>10.8</v>
      </c>
      <c r="P97" s="4">
        <v>0.0</v>
      </c>
      <c r="Q97" s="4">
        <v>0.0</v>
      </c>
      <c r="R97" s="4">
        <v>13723.0</v>
      </c>
      <c r="S97" s="4">
        <v>259955.13</v>
      </c>
      <c r="T97" s="4">
        <v>3.45</v>
      </c>
      <c r="U97" s="4">
        <v>2.6</v>
      </c>
      <c r="V97" s="4">
        <v>756.0</v>
      </c>
      <c r="W97" s="4">
        <v>83.07</v>
      </c>
      <c r="X97" s="4">
        <v>16.01</v>
      </c>
      <c r="Y97" s="4">
        <v>0.53</v>
      </c>
      <c r="Z97" s="4">
        <v>0.4</v>
      </c>
      <c r="AA97" s="4">
        <v>22.57</v>
      </c>
      <c r="AB97" s="4">
        <v>0.0</v>
      </c>
      <c r="AC97" s="4">
        <v>9632.15</v>
      </c>
      <c r="AD97" s="4">
        <v>209317.6</v>
      </c>
      <c r="AE97" s="4">
        <v>64360.53</v>
      </c>
    </row>
    <row r="98" ht="12.75" customHeight="1">
      <c r="A98" s="4" t="s">
        <v>372</v>
      </c>
      <c r="B98" s="4" t="s">
        <v>355</v>
      </c>
      <c r="C98" s="4">
        <v>1995.0</v>
      </c>
      <c r="D98" s="4" t="s">
        <v>1074</v>
      </c>
      <c r="E98" s="4" t="s">
        <v>996</v>
      </c>
      <c r="F98" s="4">
        <v>395575.58</v>
      </c>
      <c r="G98" s="4">
        <v>6.49</v>
      </c>
      <c r="H98" s="4">
        <v>1.26</v>
      </c>
      <c r="I98" s="4">
        <v>1.1</v>
      </c>
      <c r="J98" s="4">
        <v>459.0</v>
      </c>
      <c r="K98" s="4">
        <v>22.0</v>
      </c>
      <c r="L98" s="4">
        <v>76.25</v>
      </c>
      <c r="M98" s="4">
        <v>0.22</v>
      </c>
      <c r="N98" s="4">
        <v>1.53</v>
      </c>
      <c r="O98" s="4">
        <v>21.2</v>
      </c>
      <c r="P98" s="4">
        <v>0.0</v>
      </c>
      <c r="Q98" s="4">
        <v>12.91</v>
      </c>
      <c r="R98" s="4">
        <v>118781.1</v>
      </c>
      <c r="S98" s="4">
        <v>276794.49</v>
      </c>
      <c r="T98" s="4">
        <v>4.52</v>
      </c>
      <c r="U98" s="4">
        <v>4.07</v>
      </c>
      <c r="V98" s="4">
        <v>459.0</v>
      </c>
      <c r="W98" s="4">
        <v>82.35</v>
      </c>
      <c r="X98" s="4">
        <v>6.97</v>
      </c>
      <c r="Y98" s="4">
        <v>1.31</v>
      </c>
      <c r="Z98" s="4">
        <v>9.37</v>
      </c>
      <c r="AA98" s="4">
        <v>21.56</v>
      </c>
      <c r="AB98" s="4">
        <v>0.0</v>
      </c>
      <c r="AC98" s="4">
        <v>5013.41</v>
      </c>
      <c r="AD98" s="4">
        <v>349302.6</v>
      </c>
      <c r="AE98" s="4">
        <v>46272.99</v>
      </c>
    </row>
    <row r="99" ht="12.75" customHeight="1">
      <c r="A99" s="4" t="s">
        <v>372</v>
      </c>
      <c r="B99" s="4" t="s">
        <v>355</v>
      </c>
      <c r="C99" s="4">
        <v>1995.0</v>
      </c>
      <c r="D99" s="4" t="s">
        <v>1074</v>
      </c>
      <c r="E99" s="4" t="s">
        <v>1041</v>
      </c>
      <c r="F99" s="4">
        <v>32145.99</v>
      </c>
      <c r="G99" s="4">
        <v>0.53</v>
      </c>
      <c r="H99" s="4">
        <v>0.09</v>
      </c>
      <c r="I99" s="4">
        <v>0.0</v>
      </c>
      <c r="J99" s="4">
        <v>30.0</v>
      </c>
      <c r="K99" s="4">
        <v>3.33</v>
      </c>
      <c r="L99" s="4">
        <v>93.33</v>
      </c>
      <c r="M99" s="4">
        <v>0.0</v>
      </c>
      <c r="N99" s="4">
        <v>3.33</v>
      </c>
      <c r="O99" s="4">
        <v>1.9</v>
      </c>
      <c r="P99" s="4">
        <v>0.0</v>
      </c>
      <c r="Q99" s="4">
        <v>0.0</v>
      </c>
      <c r="R99" s="4">
        <v>23.6</v>
      </c>
      <c r="S99" s="4">
        <v>32122.39</v>
      </c>
      <c r="T99" s="4">
        <v>1.17</v>
      </c>
      <c r="U99" s="4">
        <v>1.06</v>
      </c>
      <c r="V99" s="4">
        <v>30.0</v>
      </c>
      <c r="W99" s="4">
        <v>23.33</v>
      </c>
      <c r="X99" s="4">
        <v>63.33</v>
      </c>
      <c r="Y99" s="4">
        <v>0.0</v>
      </c>
      <c r="Z99" s="4">
        <v>13.33</v>
      </c>
      <c r="AA99" s="4">
        <v>5.4</v>
      </c>
      <c r="AB99" s="4">
        <v>0.0</v>
      </c>
      <c r="AC99" s="4">
        <v>0.0</v>
      </c>
      <c r="AD99" s="4">
        <v>10363.08</v>
      </c>
      <c r="AE99" s="4">
        <v>21782.91</v>
      </c>
    </row>
    <row r="100" ht="12.75" customHeight="1">
      <c r="A100" s="4" t="s">
        <v>372</v>
      </c>
      <c r="B100" s="4" t="s">
        <v>355</v>
      </c>
      <c r="C100" s="4">
        <v>1995.0</v>
      </c>
      <c r="D100" s="4" t="s">
        <v>1074</v>
      </c>
      <c r="E100" s="4" t="s">
        <v>1042</v>
      </c>
      <c r="F100" s="4">
        <v>168659.41</v>
      </c>
      <c r="G100" s="4">
        <v>2.77</v>
      </c>
      <c r="H100" s="4">
        <v>0.4</v>
      </c>
      <c r="I100" s="4">
        <v>0.54</v>
      </c>
      <c r="J100" s="4">
        <v>503.0</v>
      </c>
      <c r="K100" s="4">
        <v>5.37</v>
      </c>
      <c r="L100" s="4">
        <v>87.67</v>
      </c>
      <c r="M100" s="4">
        <v>6.36</v>
      </c>
      <c r="N100" s="4">
        <v>0.6</v>
      </c>
      <c r="O100" s="4">
        <v>32.0</v>
      </c>
      <c r="P100" s="4">
        <v>0.0</v>
      </c>
      <c r="Q100" s="4">
        <v>1109.11</v>
      </c>
      <c r="R100" s="4">
        <v>10492.69</v>
      </c>
      <c r="S100" s="4">
        <v>108317.99</v>
      </c>
      <c r="T100" s="4">
        <v>4.46</v>
      </c>
      <c r="U100" s="4">
        <v>4.65</v>
      </c>
      <c r="V100" s="4">
        <v>503.0</v>
      </c>
      <c r="W100" s="4">
        <v>74.35</v>
      </c>
      <c r="X100" s="4">
        <v>14.12</v>
      </c>
      <c r="Y100" s="4">
        <v>8.55</v>
      </c>
      <c r="Z100" s="4">
        <v>2.98</v>
      </c>
      <c r="AA100" s="4">
        <v>32.0</v>
      </c>
      <c r="AB100" s="4">
        <v>0.0</v>
      </c>
      <c r="AC100" s="4">
        <v>2297.53</v>
      </c>
      <c r="AD100" s="4">
        <v>103018.33</v>
      </c>
      <c r="AE100" s="4">
        <v>15792.34</v>
      </c>
    </row>
    <row r="101" ht="12.75" customHeight="1">
      <c r="A101" s="4" t="s">
        <v>372</v>
      </c>
      <c r="B101" s="4" t="s">
        <v>355</v>
      </c>
      <c r="C101" s="4">
        <v>1995.0</v>
      </c>
      <c r="D101" s="4" t="s">
        <v>1074</v>
      </c>
      <c r="E101" s="4" t="s">
        <v>1043</v>
      </c>
      <c r="F101" s="4">
        <v>147431.87</v>
      </c>
      <c r="G101" s="4">
        <v>2.42</v>
      </c>
      <c r="H101" s="4">
        <v>0.44</v>
      </c>
      <c r="I101" s="4">
        <v>0.21</v>
      </c>
      <c r="J101" s="4">
        <v>198.0</v>
      </c>
      <c r="K101" s="4">
        <v>11.62</v>
      </c>
      <c r="L101" s="4">
        <v>88.38</v>
      </c>
      <c r="M101" s="4">
        <v>0.0</v>
      </c>
      <c r="N101" s="4">
        <v>0.0</v>
      </c>
      <c r="O101" s="4">
        <v>15.0</v>
      </c>
      <c r="P101" s="4">
        <v>0.0</v>
      </c>
      <c r="Q101" s="4">
        <v>0.0</v>
      </c>
      <c r="R101" s="4">
        <v>11324.25</v>
      </c>
      <c r="S101" s="4">
        <v>136107.62</v>
      </c>
      <c r="T101" s="4">
        <v>3.9</v>
      </c>
      <c r="U101" s="4">
        <v>3.91</v>
      </c>
      <c r="V101" s="4">
        <v>198.0</v>
      </c>
      <c r="W101" s="4">
        <v>82.32</v>
      </c>
      <c r="X101" s="4">
        <v>15.66</v>
      </c>
      <c r="Y101" s="4">
        <v>0.0</v>
      </c>
      <c r="Z101" s="4">
        <v>2.02</v>
      </c>
      <c r="AA101" s="4">
        <v>15.0</v>
      </c>
      <c r="AB101" s="4">
        <v>0.0</v>
      </c>
      <c r="AC101" s="4">
        <v>0.0</v>
      </c>
      <c r="AD101" s="4">
        <v>144859.1</v>
      </c>
      <c r="AE101" s="4">
        <v>2572.77</v>
      </c>
    </row>
    <row r="102" ht="12.75" customHeight="1">
      <c r="A102" s="4" t="s">
        <v>372</v>
      </c>
      <c r="B102" s="4" t="s">
        <v>355</v>
      </c>
      <c r="C102" s="4">
        <v>1995.0</v>
      </c>
      <c r="D102" s="4" t="s">
        <v>1074</v>
      </c>
      <c r="E102" s="4" t="s">
        <v>1044</v>
      </c>
      <c r="F102" s="4">
        <v>1801485.28</v>
      </c>
      <c r="G102" s="4">
        <v>29.58</v>
      </c>
      <c r="H102" s="4">
        <v>1.45</v>
      </c>
      <c r="I102" s="4">
        <v>0.03</v>
      </c>
      <c r="J102" s="4">
        <v>239.0</v>
      </c>
      <c r="K102" s="4">
        <v>15.06</v>
      </c>
      <c r="L102" s="4">
        <v>83.26</v>
      </c>
      <c r="M102" s="4">
        <v>0.0</v>
      </c>
      <c r="N102" s="4">
        <v>1.67</v>
      </c>
      <c r="O102" s="4">
        <v>38.3</v>
      </c>
      <c r="P102" s="4">
        <v>0.0</v>
      </c>
      <c r="Q102" s="4">
        <v>0.0</v>
      </c>
      <c r="R102" s="4">
        <v>5030.88</v>
      </c>
      <c r="S102" s="4">
        <v>1796454.39</v>
      </c>
      <c r="T102" s="4">
        <v>5.59</v>
      </c>
      <c r="U102" s="4">
        <v>1.24</v>
      </c>
      <c r="V102" s="4">
        <v>239.0</v>
      </c>
      <c r="W102" s="4">
        <v>81.17</v>
      </c>
      <c r="X102" s="4">
        <v>14.64</v>
      </c>
      <c r="Y102" s="4">
        <v>0.84</v>
      </c>
      <c r="Z102" s="4">
        <v>3.35</v>
      </c>
      <c r="AA102" s="4">
        <v>38.3</v>
      </c>
      <c r="AB102" s="4">
        <v>0.0</v>
      </c>
      <c r="AC102" s="4">
        <v>301.33</v>
      </c>
      <c r="AD102" s="4">
        <v>349360.51</v>
      </c>
      <c r="AE102" s="4">
        <v>1452124.76</v>
      </c>
    </row>
    <row r="103" ht="12.75" customHeight="1">
      <c r="A103" s="4" t="s">
        <v>372</v>
      </c>
      <c r="B103" s="4" t="s">
        <v>355</v>
      </c>
      <c r="C103" s="4">
        <v>1995.0</v>
      </c>
      <c r="D103" s="4" t="s">
        <v>1074</v>
      </c>
      <c r="E103" s="4" t="s">
        <v>1045</v>
      </c>
      <c r="F103" s="4">
        <v>1931291.39</v>
      </c>
      <c r="G103" s="4">
        <v>31.71</v>
      </c>
      <c r="H103" s="4">
        <v>11.11</v>
      </c>
      <c r="I103" s="4">
        <v>10.37</v>
      </c>
      <c r="J103" s="4">
        <v>962.0</v>
      </c>
      <c r="K103" s="4">
        <v>81.7</v>
      </c>
      <c r="L103" s="4">
        <v>9.67</v>
      </c>
      <c r="M103" s="4">
        <v>0.94</v>
      </c>
      <c r="N103" s="4">
        <v>7.69</v>
      </c>
      <c r="O103" s="4">
        <v>42.97</v>
      </c>
      <c r="P103" s="4">
        <v>0.0</v>
      </c>
      <c r="Q103" s="4">
        <v>6893.45</v>
      </c>
      <c r="R103" s="4">
        <v>1844433.18</v>
      </c>
      <c r="S103" s="4">
        <v>86858.22</v>
      </c>
      <c r="T103" s="4">
        <v>11.36</v>
      </c>
      <c r="U103" s="4">
        <v>10.75</v>
      </c>
      <c r="V103" s="4">
        <v>962.0</v>
      </c>
      <c r="W103" s="4">
        <v>87.21</v>
      </c>
      <c r="X103" s="4">
        <v>4.05</v>
      </c>
      <c r="Y103" s="4">
        <v>0.94</v>
      </c>
      <c r="Z103" s="4">
        <v>7.8</v>
      </c>
      <c r="AA103" s="4">
        <v>42.97</v>
      </c>
      <c r="AB103" s="4">
        <v>0.0</v>
      </c>
      <c r="AC103" s="4">
        <v>6893.45</v>
      </c>
      <c r="AD103" s="4">
        <v>1890572.39</v>
      </c>
      <c r="AE103" s="4">
        <v>40719.01</v>
      </c>
    </row>
    <row r="104" ht="12.75" customHeight="1">
      <c r="A104" s="4" t="s">
        <v>372</v>
      </c>
      <c r="B104" s="4" t="s">
        <v>355</v>
      </c>
      <c r="C104" s="4">
        <v>1995.0</v>
      </c>
      <c r="D104" s="4" t="s">
        <v>1074</v>
      </c>
      <c r="E104" s="4" t="s">
        <v>998</v>
      </c>
      <c r="F104" s="4">
        <v>68501.85</v>
      </c>
      <c r="G104" s="4">
        <v>1.12</v>
      </c>
      <c r="H104" s="4">
        <v>1.03</v>
      </c>
      <c r="I104" s="4">
        <v>0.06</v>
      </c>
      <c r="J104" s="4">
        <v>132.0</v>
      </c>
      <c r="K104" s="4">
        <v>17.42</v>
      </c>
      <c r="L104" s="4">
        <v>82.58</v>
      </c>
      <c r="M104" s="4">
        <v>0.0</v>
      </c>
      <c r="N104" s="4">
        <v>0.0</v>
      </c>
      <c r="O104" s="4">
        <v>14.2</v>
      </c>
      <c r="P104" s="4">
        <v>0.0</v>
      </c>
      <c r="Q104" s="4">
        <v>0.0</v>
      </c>
      <c r="R104" s="4">
        <v>1391.23</v>
      </c>
      <c r="S104" s="4">
        <v>67110.62</v>
      </c>
      <c r="T104" s="4">
        <v>2.81</v>
      </c>
      <c r="U104" s="4">
        <v>1.71</v>
      </c>
      <c r="V104" s="4">
        <v>132.0</v>
      </c>
      <c r="W104" s="4">
        <v>68.94</v>
      </c>
      <c r="X104" s="4">
        <v>31.06</v>
      </c>
      <c r="Y104" s="4">
        <v>0.0</v>
      </c>
      <c r="Z104" s="4">
        <v>0.0</v>
      </c>
      <c r="AA104" s="4">
        <v>14.2</v>
      </c>
      <c r="AB104" s="4">
        <v>0.0</v>
      </c>
      <c r="AC104" s="4">
        <v>0.0</v>
      </c>
      <c r="AD104" s="4">
        <v>68267.47</v>
      </c>
      <c r="AE104" s="4">
        <v>234.38</v>
      </c>
    </row>
    <row r="105" ht="12.75" customHeight="1">
      <c r="A105" s="4" t="s">
        <v>372</v>
      </c>
      <c r="B105" s="4" t="s">
        <v>355</v>
      </c>
      <c r="C105" s="4">
        <v>1995.0</v>
      </c>
      <c r="D105" s="4" t="s">
        <v>1074</v>
      </c>
      <c r="E105" s="4" t="s">
        <v>1046</v>
      </c>
      <c r="F105" s="4">
        <v>426765.4</v>
      </c>
      <c r="G105" s="4">
        <v>7.01</v>
      </c>
      <c r="H105" s="4">
        <v>1.36</v>
      </c>
      <c r="I105" s="4">
        <v>0.26</v>
      </c>
      <c r="J105" s="4">
        <v>245.0</v>
      </c>
      <c r="K105" s="4">
        <v>6.53</v>
      </c>
      <c r="L105" s="4">
        <v>74.29</v>
      </c>
      <c r="M105" s="4">
        <v>0.0</v>
      </c>
      <c r="N105" s="4">
        <v>19.18</v>
      </c>
      <c r="O105" s="4">
        <v>34.1</v>
      </c>
      <c r="P105" s="4">
        <v>0.0</v>
      </c>
      <c r="Q105" s="4">
        <v>0.0</v>
      </c>
      <c r="R105" s="4">
        <v>42714.29</v>
      </c>
      <c r="S105" s="4">
        <v>384051.11</v>
      </c>
      <c r="T105" s="4">
        <v>3.18</v>
      </c>
      <c r="U105" s="4">
        <v>1.05</v>
      </c>
      <c r="V105" s="4">
        <v>245.0</v>
      </c>
      <c r="W105" s="4">
        <v>24.49</v>
      </c>
      <c r="X105" s="4">
        <v>31.84</v>
      </c>
      <c r="Y105" s="4">
        <v>0.0</v>
      </c>
      <c r="Z105" s="4">
        <v>43.67</v>
      </c>
      <c r="AA105" s="4">
        <v>104.84</v>
      </c>
      <c r="AB105" s="4">
        <v>0.0</v>
      </c>
      <c r="AC105" s="4">
        <v>0.0</v>
      </c>
      <c r="AD105" s="4">
        <v>122384.87</v>
      </c>
      <c r="AE105" s="4">
        <v>304380.53</v>
      </c>
    </row>
    <row r="106" ht="12.75" customHeight="1">
      <c r="A106" s="4" t="s">
        <v>372</v>
      </c>
      <c r="B106" s="4" t="s">
        <v>355</v>
      </c>
      <c r="C106" s="4">
        <v>1995.0</v>
      </c>
      <c r="D106" s="4" t="s">
        <v>1074</v>
      </c>
      <c r="E106" s="4" t="s">
        <v>1047</v>
      </c>
      <c r="F106" s="4">
        <v>31356.83</v>
      </c>
      <c r="G106" s="4">
        <v>0.51</v>
      </c>
      <c r="H106" s="4">
        <v>0.13</v>
      </c>
      <c r="I106" s="4">
        <v>0.31</v>
      </c>
      <c r="J106" s="4">
        <v>190.0</v>
      </c>
      <c r="K106" s="4">
        <v>4.74</v>
      </c>
      <c r="L106" s="4">
        <v>93.68</v>
      </c>
      <c r="M106" s="4">
        <v>0.0</v>
      </c>
      <c r="N106" s="4">
        <v>1.58</v>
      </c>
      <c r="O106" s="4">
        <v>18.0</v>
      </c>
      <c r="P106" s="4">
        <v>0.0</v>
      </c>
      <c r="Q106" s="4">
        <v>0.0</v>
      </c>
      <c r="R106" s="4">
        <v>7108.88</v>
      </c>
      <c r="S106" s="4">
        <v>24247.94</v>
      </c>
      <c r="T106" s="4">
        <v>2.63</v>
      </c>
      <c r="U106" s="4">
        <v>3.09</v>
      </c>
      <c r="V106" s="4">
        <v>190.0</v>
      </c>
      <c r="W106" s="4">
        <v>66.32</v>
      </c>
      <c r="X106" s="4">
        <v>30.0</v>
      </c>
      <c r="Y106" s="4">
        <v>0.0</v>
      </c>
      <c r="Z106" s="4">
        <v>3.68</v>
      </c>
      <c r="AA106" s="4">
        <v>18.0</v>
      </c>
      <c r="AB106" s="4">
        <v>0.0</v>
      </c>
      <c r="AC106" s="4">
        <v>0.0</v>
      </c>
      <c r="AD106" s="4">
        <v>24188.78</v>
      </c>
      <c r="AE106" s="4">
        <v>7168.04</v>
      </c>
    </row>
    <row r="107" ht="12.75" customHeight="1">
      <c r="A107" s="4" t="s">
        <v>372</v>
      </c>
      <c r="B107" s="4" t="s">
        <v>355</v>
      </c>
      <c r="C107" s="4">
        <v>1996.0</v>
      </c>
      <c r="D107" s="4" t="s">
        <v>1074</v>
      </c>
      <c r="E107" s="4" t="s">
        <v>1031</v>
      </c>
      <c r="F107" s="4">
        <v>6528517.63</v>
      </c>
      <c r="G107" s="4">
        <v>100.0</v>
      </c>
      <c r="H107" s="4">
        <v>3.76</v>
      </c>
      <c r="I107" s="4">
        <v>4.22</v>
      </c>
      <c r="J107" s="4">
        <v>5722.0</v>
      </c>
      <c r="K107" s="4">
        <v>36.25</v>
      </c>
      <c r="L107" s="4">
        <v>56.19</v>
      </c>
      <c r="M107" s="4">
        <v>1.05</v>
      </c>
      <c r="N107" s="4">
        <v>6.52</v>
      </c>
      <c r="O107" s="4">
        <v>350.0</v>
      </c>
      <c r="P107" s="4">
        <v>0.0</v>
      </c>
      <c r="Q107" s="4">
        <v>68379.11</v>
      </c>
      <c r="R107" s="4">
        <v>3203051.98</v>
      </c>
      <c r="S107" s="4">
        <v>3277075.42</v>
      </c>
      <c r="T107" s="4">
        <v>5.65</v>
      </c>
      <c r="U107" s="4">
        <v>5.28</v>
      </c>
      <c r="V107" s="4">
        <v>5722.0</v>
      </c>
      <c r="W107" s="4">
        <v>72.2</v>
      </c>
      <c r="X107" s="4">
        <v>16.17</v>
      </c>
      <c r="Y107" s="4">
        <v>1.63</v>
      </c>
      <c r="Z107" s="4">
        <v>10.01</v>
      </c>
      <c r="AA107" s="4">
        <v>350.0</v>
      </c>
      <c r="AB107" s="4">
        <v>0.0</v>
      </c>
      <c r="AC107" s="4">
        <v>86827.03</v>
      </c>
      <c r="AD107" s="4">
        <v>4287953.02</v>
      </c>
      <c r="AE107" s="4">
        <v>2192174.39</v>
      </c>
    </row>
    <row r="108" ht="12.75" customHeight="1">
      <c r="A108" s="4" t="s">
        <v>372</v>
      </c>
      <c r="B108" s="4" t="s">
        <v>355</v>
      </c>
      <c r="C108" s="4">
        <v>1996.0</v>
      </c>
      <c r="D108" s="4" t="s">
        <v>1074</v>
      </c>
      <c r="E108" s="4" t="s">
        <v>1032</v>
      </c>
      <c r="F108" s="4">
        <v>390488.58</v>
      </c>
      <c r="G108" s="4">
        <v>5.98</v>
      </c>
      <c r="H108" s="4">
        <v>0.28</v>
      </c>
      <c r="I108" s="4">
        <v>0.27</v>
      </c>
      <c r="J108" s="4">
        <v>980.0</v>
      </c>
      <c r="K108" s="4">
        <v>6.12</v>
      </c>
      <c r="L108" s="4">
        <v>93.88</v>
      </c>
      <c r="M108" s="4">
        <v>0.0</v>
      </c>
      <c r="N108" s="4">
        <v>0.0</v>
      </c>
      <c r="O108" s="4">
        <v>12.6</v>
      </c>
      <c r="P108" s="4">
        <v>0.0</v>
      </c>
      <c r="Q108" s="4">
        <v>0.0</v>
      </c>
      <c r="R108" s="4">
        <v>20036.0</v>
      </c>
      <c r="S108" s="4">
        <v>370452.58</v>
      </c>
      <c r="T108" s="4">
        <v>2.96</v>
      </c>
      <c r="U108" s="4">
        <v>2.17</v>
      </c>
      <c r="V108" s="4">
        <v>980.0</v>
      </c>
      <c r="W108" s="4">
        <v>81.53</v>
      </c>
      <c r="X108" s="4">
        <v>17.76</v>
      </c>
      <c r="Y108" s="4">
        <v>0.31</v>
      </c>
      <c r="Z108" s="4">
        <v>0.41</v>
      </c>
      <c r="AA108" s="4">
        <v>24.66</v>
      </c>
      <c r="AB108" s="4">
        <v>0.0</v>
      </c>
      <c r="AC108" s="4">
        <v>626.25</v>
      </c>
      <c r="AD108" s="4">
        <v>341408.07</v>
      </c>
      <c r="AE108" s="4">
        <v>49080.51</v>
      </c>
    </row>
    <row r="109" ht="12.75" customHeight="1">
      <c r="A109" s="4" t="s">
        <v>372</v>
      </c>
      <c r="B109" s="4" t="s">
        <v>355</v>
      </c>
      <c r="C109" s="4">
        <v>1996.0</v>
      </c>
      <c r="D109" s="4" t="s">
        <v>1074</v>
      </c>
      <c r="E109" s="4" t="s">
        <v>1033</v>
      </c>
      <c r="F109" s="4">
        <v>3164788.28</v>
      </c>
      <c r="G109" s="4">
        <v>48.48</v>
      </c>
      <c r="H109" s="4">
        <v>4.59</v>
      </c>
      <c r="I109" s="4">
        <v>7.13</v>
      </c>
      <c r="J109" s="4">
        <v>2387.0</v>
      </c>
      <c r="K109" s="4">
        <v>37.29</v>
      </c>
      <c r="L109" s="4">
        <v>52.91</v>
      </c>
      <c r="M109" s="4">
        <v>2.26</v>
      </c>
      <c r="N109" s="4">
        <v>7.54</v>
      </c>
      <c r="O109" s="4">
        <v>350.0</v>
      </c>
      <c r="P109" s="4">
        <v>0.0</v>
      </c>
      <c r="Q109" s="4">
        <v>68294.47</v>
      </c>
      <c r="R109" s="4">
        <v>2599583.36</v>
      </c>
      <c r="S109" s="4">
        <v>621711.06</v>
      </c>
      <c r="T109" s="4">
        <v>6.79</v>
      </c>
      <c r="U109" s="4">
        <v>8.7</v>
      </c>
      <c r="V109" s="4">
        <v>2387.0</v>
      </c>
      <c r="W109" s="4">
        <v>74.61</v>
      </c>
      <c r="X109" s="4">
        <v>10.47</v>
      </c>
      <c r="Y109" s="4">
        <v>3.06</v>
      </c>
      <c r="Z109" s="4">
        <v>11.86</v>
      </c>
      <c r="AA109" s="4">
        <v>350.0</v>
      </c>
      <c r="AB109" s="4">
        <v>0.0</v>
      </c>
      <c r="AC109" s="4">
        <v>83533.59</v>
      </c>
      <c r="AD109" s="4">
        <v>3090103.84</v>
      </c>
      <c r="AE109" s="4">
        <v>131190.57</v>
      </c>
    </row>
    <row r="110" ht="12.75" customHeight="1">
      <c r="A110" s="4" t="s">
        <v>372</v>
      </c>
      <c r="B110" s="4" t="s">
        <v>355</v>
      </c>
      <c r="C110" s="4">
        <v>1996.0</v>
      </c>
      <c r="D110" s="4" t="s">
        <v>1074</v>
      </c>
      <c r="E110" s="4" t="s">
        <v>1034</v>
      </c>
      <c r="F110" s="4">
        <v>2344075.48</v>
      </c>
      <c r="G110" s="4">
        <v>35.91</v>
      </c>
      <c r="H110" s="4">
        <v>5.08</v>
      </c>
      <c r="I110" s="4">
        <v>1.77</v>
      </c>
      <c r="J110" s="4">
        <v>2074.0</v>
      </c>
      <c r="K110" s="4">
        <v>53.47</v>
      </c>
      <c r="L110" s="4">
        <v>39.1</v>
      </c>
      <c r="M110" s="4">
        <v>0.29</v>
      </c>
      <c r="N110" s="4">
        <v>7.14</v>
      </c>
      <c r="O110" s="4">
        <v>95.13</v>
      </c>
      <c r="P110" s="4">
        <v>0.0</v>
      </c>
      <c r="Q110" s="4">
        <v>84.64</v>
      </c>
      <c r="R110" s="4">
        <v>564091.8</v>
      </c>
      <c r="S110" s="4">
        <v>1780076.7</v>
      </c>
      <c r="T110" s="4">
        <v>6.33</v>
      </c>
      <c r="U110" s="4">
        <v>2.2</v>
      </c>
      <c r="V110" s="4">
        <v>2074.0</v>
      </c>
      <c r="W110" s="4">
        <v>71.55</v>
      </c>
      <c r="X110" s="4">
        <v>17.89</v>
      </c>
      <c r="Y110" s="4">
        <v>0.77</v>
      </c>
      <c r="Z110" s="4">
        <v>9.79</v>
      </c>
      <c r="AA110" s="4">
        <v>95.13</v>
      </c>
      <c r="AB110" s="4">
        <v>0.0</v>
      </c>
      <c r="AC110" s="4">
        <v>2665.91</v>
      </c>
      <c r="AD110" s="4">
        <v>760337.75</v>
      </c>
      <c r="AE110" s="4">
        <v>1583830.75</v>
      </c>
    </row>
    <row r="111" ht="12.75" customHeight="1">
      <c r="A111" s="4" t="s">
        <v>372</v>
      </c>
      <c r="B111" s="4" t="s">
        <v>355</v>
      </c>
      <c r="C111" s="4">
        <v>1996.0</v>
      </c>
      <c r="D111" s="4" t="s">
        <v>1074</v>
      </c>
      <c r="E111" s="4" t="s">
        <v>1035</v>
      </c>
      <c r="F111" s="4">
        <v>524175.91</v>
      </c>
      <c r="G111" s="4">
        <v>8.03</v>
      </c>
      <c r="H111" s="4">
        <v>1.76</v>
      </c>
      <c r="I111" s="4">
        <v>0.27</v>
      </c>
      <c r="J111" s="4">
        <v>281.0</v>
      </c>
      <c r="K111" s="4">
        <v>5.34</v>
      </c>
      <c r="L111" s="4">
        <v>78.65</v>
      </c>
      <c r="M111" s="4">
        <v>0.0</v>
      </c>
      <c r="N111" s="4">
        <v>16.01</v>
      </c>
      <c r="O111" s="4">
        <v>350.0</v>
      </c>
      <c r="P111" s="4">
        <v>0.0</v>
      </c>
      <c r="Q111" s="4">
        <v>0.0</v>
      </c>
      <c r="R111" s="4">
        <v>19340.83</v>
      </c>
      <c r="S111" s="4">
        <v>504835.08</v>
      </c>
      <c r="T111" s="4">
        <v>2.68</v>
      </c>
      <c r="U111" s="4">
        <v>0.49</v>
      </c>
      <c r="V111" s="4">
        <v>281.0</v>
      </c>
      <c r="W111" s="4">
        <v>23.84</v>
      </c>
      <c r="X111" s="4">
        <v>46.26</v>
      </c>
      <c r="Y111" s="4">
        <v>0.36</v>
      </c>
      <c r="Z111" s="4">
        <v>29.54</v>
      </c>
      <c r="AA111" s="4">
        <v>350.0</v>
      </c>
      <c r="AB111" s="4">
        <v>0.0</v>
      </c>
      <c r="AC111" s="4">
        <v>1.28</v>
      </c>
      <c r="AD111" s="4">
        <v>96103.36</v>
      </c>
      <c r="AE111" s="4">
        <v>428072.55</v>
      </c>
    </row>
    <row r="112" ht="12.75" customHeight="1">
      <c r="A112" s="4" t="s">
        <v>372</v>
      </c>
      <c r="B112" s="4" t="s">
        <v>355</v>
      </c>
      <c r="C112" s="4">
        <v>1996.0</v>
      </c>
      <c r="D112" s="4" t="s">
        <v>1074</v>
      </c>
      <c r="E112" s="4" t="s">
        <v>1036</v>
      </c>
      <c r="F112" s="4">
        <v>141407.66</v>
      </c>
      <c r="G112" s="4">
        <v>2.17</v>
      </c>
      <c r="H112" s="4">
        <v>0.1</v>
      </c>
      <c r="I112" s="4">
        <v>0.01</v>
      </c>
      <c r="J112" s="4">
        <v>53.0</v>
      </c>
      <c r="K112" s="4">
        <v>1.89</v>
      </c>
      <c r="L112" s="4">
        <v>94.34</v>
      </c>
      <c r="M112" s="4">
        <v>0.0</v>
      </c>
      <c r="N112" s="4">
        <v>3.77</v>
      </c>
      <c r="O112" s="4">
        <v>6.6</v>
      </c>
      <c r="P112" s="4">
        <v>0.0</v>
      </c>
      <c r="Q112" s="4">
        <v>0.0</v>
      </c>
      <c r="R112" s="4">
        <v>1395.33</v>
      </c>
      <c r="S112" s="4">
        <v>140012.34</v>
      </c>
      <c r="T112" s="4">
        <v>0.59</v>
      </c>
      <c r="U112" s="4">
        <v>0.06</v>
      </c>
      <c r="V112" s="4">
        <v>53.0</v>
      </c>
      <c r="W112" s="4">
        <v>20.75</v>
      </c>
      <c r="X112" s="4">
        <v>64.15</v>
      </c>
      <c r="Y112" s="4">
        <v>0.0</v>
      </c>
      <c r="Z112" s="4">
        <v>15.09</v>
      </c>
      <c r="AA112" s="4">
        <v>7.5</v>
      </c>
      <c r="AB112" s="4">
        <v>0.0</v>
      </c>
      <c r="AC112" s="4">
        <v>0.0</v>
      </c>
      <c r="AD112" s="4">
        <v>12634.61</v>
      </c>
      <c r="AE112" s="4">
        <v>128773.06</v>
      </c>
    </row>
    <row r="113" ht="12.75" customHeight="1">
      <c r="A113" s="4" t="s">
        <v>372</v>
      </c>
      <c r="B113" s="4" t="s">
        <v>355</v>
      </c>
      <c r="C113" s="4">
        <v>1996.0</v>
      </c>
      <c r="D113" s="4" t="s">
        <v>1074</v>
      </c>
      <c r="E113" s="4" t="s">
        <v>993</v>
      </c>
      <c r="F113" s="4">
        <v>315123.69</v>
      </c>
      <c r="G113" s="4">
        <v>4.83</v>
      </c>
      <c r="H113" s="4">
        <v>4.43</v>
      </c>
      <c r="I113" s="4">
        <v>5.42</v>
      </c>
      <c r="J113" s="4">
        <v>1014.0</v>
      </c>
      <c r="K113" s="4">
        <v>63.31</v>
      </c>
      <c r="L113" s="4">
        <v>26.53</v>
      </c>
      <c r="M113" s="4">
        <v>0.0</v>
      </c>
      <c r="N113" s="4">
        <v>10.16</v>
      </c>
      <c r="O113" s="4">
        <v>19.9</v>
      </c>
      <c r="P113" s="4">
        <v>0.0</v>
      </c>
      <c r="Q113" s="4">
        <v>0.0</v>
      </c>
      <c r="R113" s="4">
        <v>263694.18</v>
      </c>
      <c r="S113" s="4">
        <v>53877.66</v>
      </c>
      <c r="T113" s="4">
        <v>4.46</v>
      </c>
      <c r="U113" s="4">
        <v>5.43</v>
      </c>
      <c r="V113" s="4">
        <v>1014.0</v>
      </c>
      <c r="W113" s="4">
        <v>63.71</v>
      </c>
      <c r="X113" s="4">
        <v>26.13</v>
      </c>
      <c r="Y113" s="4">
        <v>0.0</v>
      </c>
      <c r="Z113" s="4">
        <v>10.16</v>
      </c>
      <c r="AA113" s="4">
        <v>19.9</v>
      </c>
      <c r="AB113" s="4">
        <v>0.0</v>
      </c>
      <c r="AC113" s="4">
        <v>0.0</v>
      </c>
      <c r="AD113" s="4">
        <v>263694.18</v>
      </c>
      <c r="AE113" s="4">
        <v>53877.66</v>
      </c>
    </row>
    <row r="114" ht="12.75" customHeight="1">
      <c r="A114" s="4" t="s">
        <v>372</v>
      </c>
      <c r="B114" s="4" t="s">
        <v>355</v>
      </c>
      <c r="C114" s="4">
        <v>1996.0</v>
      </c>
      <c r="D114" s="4" t="s">
        <v>1074</v>
      </c>
      <c r="E114" s="4" t="s">
        <v>1037</v>
      </c>
      <c r="F114" s="4">
        <v>54935.23</v>
      </c>
      <c r="G114" s="4">
        <v>0.84</v>
      </c>
      <c r="H114" s="4">
        <v>9.24</v>
      </c>
      <c r="I114" s="4">
        <v>9.68</v>
      </c>
      <c r="J114" s="4">
        <v>450.0</v>
      </c>
      <c r="K114" s="4">
        <v>24.22</v>
      </c>
      <c r="L114" s="4">
        <v>50.0</v>
      </c>
      <c r="M114" s="4">
        <v>0.67</v>
      </c>
      <c r="N114" s="4">
        <v>25.11</v>
      </c>
      <c r="O114" s="4">
        <v>350.0</v>
      </c>
      <c r="P114" s="4">
        <v>0.0</v>
      </c>
      <c r="Q114" s="4">
        <v>2830.91</v>
      </c>
      <c r="R114" s="4">
        <v>34142.07</v>
      </c>
      <c r="S114" s="4">
        <v>20793.16</v>
      </c>
      <c r="T114" s="4">
        <v>12.07</v>
      </c>
      <c r="U114" s="4">
        <v>12.82</v>
      </c>
      <c r="V114" s="4">
        <v>450.0</v>
      </c>
      <c r="W114" s="4">
        <v>47.56</v>
      </c>
      <c r="X114" s="4">
        <v>12.67</v>
      </c>
      <c r="Y114" s="4">
        <v>2.0</v>
      </c>
      <c r="Z114" s="4">
        <v>37.78</v>
      </c>
      <c r="AA114" s="4">
        <v>350.0</v>
      </c>
      <c r="AB114" s="4">
        <v>0.0</v>
      </c>
      <c r="AC114" s="4">
        <v>3085.08</v>
      </c>
      <c r="AD114" s="4">
        <v>53705.25</v>
      </c>
      <c r="AE114" s="4">
        <v>1229.98</v>
      </c>
    </row>
    <row r="115" ht="12.75" customHeight="1">
      <c r="A115" s="4" t="s">
        <v>372</v>
      </c>
      <c r="B115" s="4" t="s">
        <v>355</v>
      </c>
      <c r="C115" s="4">
        <v>1996.0</v>
      </c>
      <c r="D115" s="4" t="s">
        <v>1074</v>
      </c>
      <c r="E115" s="4" t="s">
        <v>1038</v>
      </c>
      <c r="F115" s="4">
        <v>104197.4</v>
      </c>
      <c r="G115" s="4">
        <v>1.6</v>
      </c>
      <c r="H115" s="4">
        <v>8.33</v>
      </c>
      <c r="I115" s="4">
        <v>8.34</v>
      </c>
      <c r="J115" s="4">
        <v>126.0</v>
      </c>
      <c r="K115" s="4">
        <v>63.49</v>
      </c>
      <c r="L115" s="4">
        <v>23.02</v>
      </c>
      <c r="M115" s="4">
        <v>0.0</v>
      </c>
      <c r="N115" s="4">
        <v>13.49</v>
      </c>
      <c r="O115" s="4">
        <v>68.13</v>
      </c>
      <c r="P115" s="4">
        <v>0.0</v>
      </c>
      <c r="Q115" s="4">
        <v>0.0</v>
      </c>
      <c r="R115" s="4">
        <v>102889.71</v>
      </c>
      <c r="S115" s="4">
        <v>1307.69</v>
      </c>
      <c r="T115" s="4">
        <v>10.28</v>
      </c>
      <c r="U115" s="4">
        <v>8.55</v>
      </c>
      <c r="V115" s="4">
        <v>126.0</v>
      </c>
      <c r="W115" s="4">
        <v>83.33</v>
      </c>
      <c r="X115" s="4">
        <v>1.59</v>
      </c>
      <c r="Y115" s="4">
        <v>0.79</v>
      </c>
      <c r="Z115" s="4">
        <v>14.29</v>
      </c>
      <c r="AA115" s="4">
        <v>68.13</v>
      </c>
      <c r="AB115" s="4">
        <v>0.0</v>
      </c>
      <c r="AC115" s="4">
        <v>6.02</v>
      </c>
      <c r="AD115" s="4">
        <v>104197.4</v>
      </c>
      <c r="AE115" s="4">
        <v>0.0</v>
      </c>
    </row>
    <row r="116" ht="12.75" customHeight="1">
      <c r="A116" s="4" t="s">
        <v>372</v>
      </c>
      <c r="B116" s="4" t="s">
        <v>355</v>
      </c>
      <c r="C116" s="4">
        <v>1996.0</v>
      </c>
      <c r="D116" s="4" t="s">
        <v>1074</v>
      </c>
      <c r="E116" s="4" t="s">
        <v>994</v>
      </c>
      <c r="F116" s="4">
        <v>56506.14</v>
      </c>
      <c r="G116" s="4">
        <v>0.87</v>
      </c>
      <c r="H116" s="4">
        <v>2.33</v>
      </c>
      <c r="I116" s="4">
        <v>2.33</v>
      </c>
      <c r="J116" s="4">
        <v>11.0</v>
      </c>
      <c r="K116" s="4">
        <v>9.09</v>
      </c>
      <c r="L116" s="4">
        <v>18.18</v>
      </c>
      <c r="M116" s="4">
        <v>72.73</v>
      </c>
      <c r="N116" s="4">
        <v>0.0</v>
      </c>
      <c r="O116" s="4">
        <v>7.0</v>
      </c>
      <c r="P116" s="4">
        <v>0.0</v>
      </c>
      <c r="Q116" s="4">
        <v>56506.14</v>
      </c>
      <c r="R116" s="4">
        <v>56506.14</v>
      </c>
      <c r="S116" s="4">
        <v>0.0</v>
      </c>
      <c r="T116" s="4">
        <v>8.58</v>
      </c>
      <c r="U116" s="4">
        <v>8.58</v>
      </c>
      <c r="V116" s="4">
        <v>11.0</v>
      </c>
      <c r="W116" s="4">
        <v>18.18</v>
      </c>
      <c r="X116" s="4">
        <v>0.0</v>
      </c>
      <c r="Y116" s="4">
        <v>72.73</v>
      </c>
      <c r="Z116" s="4">
        <v>9.09</v>
      </c>
      <c r="AA116" s="4">
        <v>12.95</v>
      </c>
      <c r="AB116" s="4">
        <v>5.8</v>
      </c>
      <c r="AC116" s="4">
        <v>56506.14</v>
      </c>
      <c r="AD116" s="4">
        <v>56506.14</v>
      </c>
      <c r="AE116" s="4">
        <v>0.0</v>
      </c>
    </row>
    <row r="117" ht="12.75" customHeight="1">
      <c r="A117" s="4" t="s">
        <v>372</v>
      </c>
      <c r="B117" s="4" t="s">
        <v>355</v>
      </c>
      <c r="C117" s="4">
        <v>1996.0</v>
      </c>
      <c r="D117" s="4" t="s">
        <v>1074</v>
      </c>
      <c r="E117" s="4" t="s">
        <v>1039</v>
      </c>
      <c r="F117" s="4">
        <v>225987.34</v>
      </c>
      <c r="G117" s="4">
        <v>3.46</v>
      </c>
      <c r="H117" s="4">
        <v>3.68</v>
      </c>
      <c r="I117" s="4">
        <v>5.18</v>
      </c>
      <c r="J117" s="4">
        <v>119.0</v>
      </c>
      <c r="K117" s="4">
        <v>49.58</v>
      </c>
      <c r="L117" s="4">
        <v>49.58</v>
      </c>
      <c r="M117" s="4">
        <v>0.0</v>
      </c>
      <c r="N117" s="4">
        <v>0.84</v>
      </c>
      <c r="O117" s="4">
        <v>20.0</v>
      </c>
      <c r="P117" s="4">
        <v>0.0</v>
      </c>
      <c r="Q117" s="4">
        <v>0.0</v>
      </c>
      <c r="R117" s="4">
        <v>197598.95</v>
      </c>
      <c r="S117" s="4">
        <v>28388.39</v>
      </c>
      <c r="T117" s="4">
        <v>5.52</v>
      </c>
      <c r="U117" s="4">
        <v>6.7</v>
      </c>
      <c r="V117" s="4">
        <v>119.0</v>
      </c>
      <c r="W117" s="4">
        <v>89.92</v>
      </c>
      <c r="X117" s="4">
        <v>8.4</v>
      </c>
      <c r="Y117" s="4">
        <v>0.0</v>
      </c>
      <c r="Z117" s="4">
        <v>1.68</v>
      </c>
      <c r="AA117" s="4">
        <v>20.0</v>
      </c>
      <c r="AB117" s="4">
        <v>0.0</v>
      </c>
      <c r="AC117" s="4">
        <v>0.0</v>
      </c>
      <c r="AD117" s="4">
        <v>225448.18</v>
      </c>
      <c r="AE117" s="4">
        <v>539.16</v>
      </c>
    </row>
    <row r="118" ht="12.75" customHeight="1">
      <c r="A118" s="4" t="s">
        <v>372</v>
      </c>
      <c r="B118" s="4" t="s">
        <v>355</v>
      </c>
      <c r="C118" s="4">
        <v>1996.0</v>
      </c>
      <c r="D118" s="4" t="s">
        <v>1074</v>
      </c>
      <c r="E118" s="4" t="s">
        <v>1040</v>
      </c>
      <c r="F118" s="4">
        <v>313050.21</v>
      </c>
      <c r="G118" s="4">
        <v>4.8</v>
      </c>
      <c r="H118" s="4">
        <v>0.29</v>
      </c>
      <c r="I118" s="4">
        <v>0.32</v>
      </c>
      <c r="J118" s="4">
        <v>830.0</v>
      </c>
      <c r="K118" s="4">
        <v>8.67</v>
      </c>
      <c r="L118" s="4">
        <v>91.33</v>
      </c>
      <c r="M118" s="4">
        <v>0.0</v>
      </c>
      <c r="N118" s="4">
        <v>0.0</v>
      </c>
      <c r="O118" s="4">
        <v>10.6</v>
      </c>
      <c r="P118" s="4">
        <v>0.0</v>
      </c>
      <c r="Q118" s="4">
        <v>0.0</v>
      </c>
      <c r="R118" s="4">
        <v>18578.82</v>
      </c>
      <c r="S118" s="4">
        <v>294471.37</v>
      </c>
      <c r="T118" s="4">
        <v>2.98</v>
      </c>
      <c r="U118" s="4">
        <v>2.4</v>
      </c>
      <c r="V118" s="4">
        <v>830.0</v>
      </c>
      <c r="W118" s="4">
        <v>81.93</v>
      </c>
      <c r="X118" s="4">
        <v>16.75</v>
      </c>
      <c r="Y118" s="4">
        <v>1.08</v>
      </c>
      <c r="Z118" s="4">
        <v>0.24</v>
      </c>
      <c r="AA118" s="4">
        <v>24.66</v>
      </c>
      <c r="AB118" s="4">
        <v>0.0</v>
      </c>
      <c r="AC118" s="4">
        <v>10445.13</v>
      </c>
      <c r="AD118" s="4">
        <v>271119.95</v>
      </c>
      <c r="AE118" s="4">
        <v>41930.25</v>
      </c>
    </row>
    <row r="119" ht="12.75" customHeight="1">
      <c r="A119" s="4" t="s">
        <v>372</v>
      </c>
      <c r="B119" s="4" t="s">
        <v>355</v>
      </c>
      <c r="C119" s="4">
        <v>1996.0</v>
      </c>
      <c r="D119" s="4" t="s">
        <v>1074</v>
      </c>
      <c r="E119" s="4" t="s">
        <v>996</v>
      </c>
      <c r="F119" s="4">
        <v>406520.15</v>
      </c>
      <c r="G119" s="4">
        <v>6.23</v>
      </c>
      <c r="H119" s="4">
        <v>1.26</v>
      </c>
      <c r="I119" s="4">
        <v>0.79</v>
      </c>
      <c r="J119" s="4">
        <v>504.0</v>
      </c>
      <c r="K119" s="4">
        <v>24.4</v>
      </c>
      <c r="L119" s="4">
        <v>73.02</v>
      </c>
      <c r="M119" s="4">
        <v>0.4</v>
      </c>
      <c r="N119" s="4">
        <v>2.18</v>
      </c>
      <c r="O119" s="4">
        <v>20.94</v>
      </c>
      <c r="P119" s="4">
        <v>0.0</v>
      </c>
      <c r="Q119" s="4">
        <v>177.67</v>
      </c>
      <c r="R119" s="4">
        <v>99219.87</v>
      </c>
      <c r="S119" s="4">
        <v>307300.27</v>
      </c>
      <c r="T119" s="4">
        <v>4.2</v>
      </c>
      <c r="U119" s="4">
        <v>3.59</v>
      </c>
      <c r="V119" s="4">
        <v>504.0</v>
      </c>
      <c r="W119" s="4">
        <v>83.93</v>
      </c>
      <c r="X119" s="4">
        <v>6.55</v>
      </c>
      <c r="Y119" s="4">
        <v>1.39</v>
      </c>
      <c r="Z119" s="4">
        <v>8.13</v>
      </c>
      <c r="AA119" s="4">
        <v>20.94</v>
      </c>
      <c r="AB119" s="4">
        <v>0.0</v>
      </c>
      <c r="AC119" s="4">
        <v>4495.11</v>
      </c>
      <c r="AD119" s="4">
        <v>350062.41</v>
      </c>
      <c r="AE119" s="4">
        <v>56457.73</v>
      </c>
    </row>
    <row r="120" ht="12.75" customHeight="1">
      <c r="A120" s="4" t="s">
        <v>372</v>
      </c>
      <c r="B120" s="4" t="s">
        <v>355</v>
      </c>
      <c r="C120" s="4">
        <v>1996.0</v>
      </c>
      <c r="D120" s="4" t="s">
        <v>1074</v>
      </c>
      <c r="E120" s="4" t="s">
        <v>1041</v>
      </c>
      <c r="F120" s="4">
        <v>26597.83</v>
      </c>
      <c r="G120" s="4">
        <v>0.41</v>
      </c>
      <c r="H120" s="4">
        <v>0.0</v>
      </c>
      <c r="I120" s="4">
        <v>0.0</v>
      </c>
      <c r="J120" s="4">
        <v>25.0</v>
      </c>
      <c r="K120" s="4">
        <v>0.0</v>
      </c>
      <c r="L120" s="4">
        <v>100.0</v>
      </c>
      <c r="M120" s="4">
        <v>0.0</v>
      </c>
      <c r="N120" s="4">
        <v>0.0</v>
      </c>
      <c r="O120" s="4">
        <v>0.0</v>
      </c>
      <c r="P120" s="4">
        <v>0.0</v>
      </c>
      <c r="Q120" s="4">
        <v>0.0</v>
      </c>
      <c r="R120" s="4">
        <v>0.0</v>
      </c>
      <c r="S120" s="4">
        <v>26597.83</v>
      </c>
      <c r="T120" s="4">
        <v>1.32</v>
      </c>
      <c r="U120" s="4">
        <v>1.19</v>
      </c>
      <c r="V120" s="4">
        <v>25.0</v>
      </c>
      <c r="W120" s="4">
        <v>32.0</v>
      </c>
      <c r="X120" s="4">
        <v>56.0</v>
      </c>
      <c r="Y120" s="4">
        <v>0.0</v>
      </c>
      <c r="Z120" s="4">
        <v>12.0</v>
      </c>
      <c r="AA120" s="4">
        <v>4.8</v>
      </c>
      <c r="AB120" s="4">
        <v>0.0</v>
      </c>
      <c r="AC120" s="4">
        <v>0.0</v>
      </c>
      <c r="AD120" s="4">
        <v>11751.33</v>
      </c>
      <c r="AE120" s="4">
        <v>14846.5</v>
      </c>
    </row>
    <row r="121" ht="12.75" customHeight="1">
      <c r="A121" s="4" t="s">
        <v>372</v>
      </c>
      <c r="B121" s="4" t="s">
        <v>355</v>
      </c>
      <c r="C121" s="4">
        <v>1996.0</v>
      </c>
      <c r="D121" s="4" t="s">
        <v>1074</v>
      </c>
      <c r="E121" s="4" t="s">
        <v>1042</v>
      </c>
      <c r="F121" s="4">
        <v>184707.89</v>
      </c>
      <c r="G121" s="4">
        <v>2.83</v>
      </c>
      <c r="H121" s="4">
        <v>0.34</v>
      </c>
      <c r="I121" s="4">
        <v>1.07</v>
      </c>
      <c r="J121" s="4">
        <v>507.0</v>
      </c>
      <c r="K121" s="4">
        <v>3.94</v>
      </c>
      <c r="L121" s="4">
        <v>88.17</v>
      </c>
      <c r="M121" s="4">
        <v>7.3</v>
      </c>
      <c r="N121" s="4">
        <v>0.59</v>
      </c>
      <c r="O121" s="4">
        <v>14.2</v>
      </c>
      <c r="P121" s="4">
        <v>0.0</v>
      </c>
      <c r="Q121" s="4">
        <v>1412.19</v>
      </c>
      <c r="R121" s="4">
        <v>52536.48</v>
      </c>
      <c r="S121" s="4">
        <v>83781.44</v>
      </c>
      <c r="T121" s="4">
        <v>3.96</v>
      </c>
      <c r="U121" s="4">
        <v>4.08</v>
      </c>
      <c r="V121" s="4">
        <v>507.0</v>
      </c>
      <c r="W121" s="4">
        <v>71.01</v>
      </c>
      <c r="X121" s="4">
        <v>14.79</v>
      </c>
      <c r="Y121" s="4">
        <v>9.47</v>
      </c>
      <c r="Z121" s="4">
        <v>4.73</v>
      </c>
      <c r="AA121" s="4">
        <v>19.55</v>
      </c>
      <c r="AB121" s="4">
        <v>0.0</v>
      </c>
      <c r="AC121" s="4">
        <v>4836.07</v>
      </c>
      <c r="AD121" s="4">
        <v>115438.58</v>
      </c>
      <c r="AE121" s="4">
        <v>20879.34</v>
      </c>
    </row>
    <row r="122" ht="12.75" customHeight="1">
      <c r="A122" s="4" t="s">
        <v>372</v>
      </c>
      <c r="B122" s="4" t="s">
        <v>355</v>
      </c>
      <c r="C122" s="4">
        <v>1996.0</v>
      </c>
      <c r="D122" s="4" t="s">
        <v>1074</v>
      </c>
      <c r="E122" s="4" t="s">
        <v>1043</v>
      </c>
      <c r="F122" s="4">
        <v>155188.5</v>
      </c>
      <c r="G122" s="4">
        <v>2.38</v>
      </c>
      <c r="H122" s="4">
        <v>0.37</v>
      </c>
      <c r="I122" s="4">
        <v>0.27</v>
      </c>
      <c r="J122" s="4">
        <v>231.0</v>
      </c>
      <c r="K122" s="4">
        <v>11.69</v>
      </c>
      <c r="L122" s="4">
        <v>88.31</v>
      </c>
      <c r="M122" s="4">
        <v>0.0</v>
      </c>
      <c r="N122" s="4">
        <v>0.0</v>
      </c>
      <c r="O122" s="4">
        <v>14.1</v>
      </c>
      <c r="P122" s="4">
        <v>0.0</v>
      </c>
      <c r="Q122" s="4">
        <v>0.0</v>
      </c>
      <c r="R122" s="4">
        <v>13321.71</v>
      </c>
      <c r="S122" s="4">
        <v>141866.79</v>
      </c>
      <c r="T122" s="4">
        <v>4.35</v>
      </c>
      <c r="U122" s="4">
        <v>3.79</v>
      </c>
      <c r="V122" s="4">
        <v>231.0</v>
      </c>
      <c r="W122" s="4">
        <v>82.25</v>
      </c>
      <c r="X122" s="4">
        <v>13.85</v>
      </c>
      <c r="Y122" s="4">
        <v>0.0</v>
      </c>
      <c r="Z122" s="4">
        <v>3.9</v>
      </c>
      <c r="AA122" s="4">
        <v>14.1</v>
      </c>
      <c r="AB122" s="4">
        <v>0.0</v>
      </c>
      <c r="AC122" s="4">
        <v>0.0</v>
      </c>
      <c r="AD122" s="4">
        <v>152186.63</v>
      </c>
      <c r="AE122" s="4">
        <v>3001.87</v>
      </c>
    </row>
    <row r="123" ht="12.75" customHeight="1">
      <c r="A123" s="4" t="s">
        <v>372</v>
      </c>
      <c r="B123" s="4" t="s">
        <v>355</v>
      </c>
      <c r="C123" s="4">
        <v>1996.0</v>
      </c>
      <c r="D123" s="4" t="s">
        <v>1074</v>
      </c>
      <c r="E123" s="4" t="s">
        <v>1044</v>
      </c>
      <c r="F123" s="4">
        <v>1859183.45</v>
      </c>
      <c r="G123" s="4">
        <v>28.48</v>
      </c>
      <c r="H123" s="4">
        <v>1.22</v>
      </c>
      <c r="I123" s="4">
        <v>0.2</v>
      </c>
      <c r="J123" s="4">
        <v>265.0</v>
      </c>
      <c r="K123" s="4">
        <v>16.23</v>
      </c>
      <c r="L123" s="4">
        <v>81.89</v>
      </c>
      <c r="M123" s="4">
        <v>0.0</v>
      </c>
      <c r="N123" s="4">
        <v>1.89</v>
      </c>
      <c r="O123" s="4">
        <v>38.0</v>
      </c>
      <c r="P123" s="4">
        <v>0.0</v>
      </c>
      <c r="Q123" s="4">
        <v>0.0</v>
      </c>
      <c r="R123" s="4">
        <v>295648.64</v>
      </c>
      <c r="S123" s="4">
        <v>1563534.83</v>
      </c>
      <c r="T123" s="4">
        <v>4.78</v>
      </c>
      <c r="U123" s="4">
        <v>1.38</v>
      </c>
      <c r="V123" s="4">
        <v>265.0</v>
      </c>
      <c r="W123" s="4">
        <v>78.49</v>
      </c>
      <c r="X123" s="4">
        <v>17.74</v>
      </c>
      <c r="Y123" s="4">
        <v>0.38</v>
      </c>
      <c r="Z123" s="4">
        <v>3.4</v>
      </c>
      <c r="AA123" s="4">
        <v>38.0</v>
      </c>
      <c r="AB123" s="4">
        <v>0.0</v>
      </c>
      <c r="AC123" s="4">
        <v>1.28</v>
      </c>
      <c r="AD123" s="4">
        <v>406534.21</v>
      </c>
      <c r="AE123" s="4">
        <v>1452649.26</v>
      </c>
    </row>
    <row r="124" ht="12.75" customHeight="1">
      <c r="A124" s="4" t="s">
        <v>372</v>
      </c>
      <c r="B124" s="4" t="s">
        <v>355</v>
      </c>
      <c r="C124" s="4">
        <v>1996.0</v>
      </c>
      <c r="D124" s="4" t="s">
        <v>1074</v>
      </c>
      <c r="E124" s="4" t="s">
        <v>1045</v>
      </c>
      <c r="F124" s="4">
        <v>2049220.24</v>
      </c>
      <c r="G124" s="4">
        <v>31.39</v>
      </c>
      <c r="H124" s="4">
        <v>11.21</v>
      </c>
      <c r="I124" s="4">
        <v>10.64</v>
      </c>
      <c r="J124" s="4">
        <v>1016.0</v>
      </c>
      <c r="K124" s="4">
        <v>83.96</v>
      </c>
      <c r="L124" s="4">
        <v>7.48</v>
      </c>
      <c r="M124" s="4">
        <v>0.98</v>
      </c>
      <c r="N124" s="4">
        <v>7.58</v>
      </c>
      <c r="O124" s="4">
        <v>39.82</v>
      </c>
      <c r="P124" s="4">
        <v>0.0</v>
      </c>
      <c r="Q124" s="4">
        <v>7452.2</v>
      </c>
      <c r="R124" s="4">
        <v>1988288.39</v>
      </c>
      <c r="S124" s="4">
        <v>60931.83</v>
      </c>
      <c r="T124" s="4">
        <v>11.37</v>
      </c>
      <c r="U124" s="4">
        <v>10.84</v>
      </c>
      <c r="V124" s="4">
        <v>1016.0</v>
      </c>
      <c r="W124" s="4">
        <v>88.29</v>
      </c>
      <c r="X124" s="4">
        <v>3.05</v>
      </c>
      <c r="Y124" s="4">
        <v>0.98</v>
      </c>
      <c r="Z124" s="4">
        <v>7.68</v>
      </c>
      <c r="AA124" s="4">
        <v>39.82</v>
      </c>
      <c r="AB124" s="4">
        <v>0.0</v>
      </c>
      <c r="AC124" s="4">
        <v>7452.2</v>
      </c>
      <c r="AD124" s="4">
        <v>2021623.42</v>
      </c>
      <c r="AE124" s="4">
        <v>27596.79</v>
      </c>
    </row>
    <row r="125" ht="12.75" customHeight="1">
      <c r="A125" s="4" t="s">
        <v>372</v>
      </c>
      <c r="B125" s="4" t="s">
        <v>355</v>
      </c>
      <c r="C125" s="4">
        <v>1996.0</v>
      </c>
      <c r="D125" s="4" t="s">
        <v>1074</v>
      </c>
      <c r="E125" s="4" t="s">
        <v>998</v>
      </c>
      <c r="F125" s="4">
        <v>82656.35</v>
      </c>
      <c r="G125" s="4">
        <v>1.27</v>
      </c>
      <c r="H125" s="4">
        <v>0.72</v>
      </c>
      <c r="I125" s="4">
        <v>0.45</v>
      </c>
      <c r="J125" s="4">
        <v>124.0</v>
      </c>
      <c r="K125" s="4">
        <v>13.71</v>
      </c>
      <c r="L125" s="4">
        <v>86.29</v>
      </c>
      <c r="M125" s="4">
        <v>0.0</v>
      </c>
      <c r="N125" s="4">
        <v>0.0</v>
      </c>
      <c r="O125" s="4">
        <v>13.4</v>
      </c>
      <c r="P125" s="4">
        <v>0.0</v>
      </c>
      <c r="Q125" s="4">
        <v>0.0</v>
      </c>
      <c r="R125" s="4">
        <v>6950.91</v>
      </c>
      <c r="S125" s="4">
        <v>75705.44</v>
      </c>
      <c r="T125" s="4">
        <v>2.27</v>
      </c>
      <c r="U125" s="4">
        <v>1.81</v>
      </c>
      <c r="V125" s="4">
        <v>124.0</v>
      </c>
      <c r="W125" s="4">
        <v>66.13</v>
      </c>
      <c r="X125" s="4">
        <v>33.87</v>
      </c>
      <c r="Y125" s="4">
        <v>0.0</v>
      </c>
      <c r="Z125" s="4">
        <v>0.0</v>
      </c>
      <c r="AA125" s="4">
        <v>13.4</v>
      </c>
      <c r="AB125" s="4">
        <v>0.0</v>
      </c>
      <c r="AC125" s="4">
        <v>0.0</v>
      </c>
      <c r="AD125" s="4">
        <v>82164.3</v>
      </c>
      <c r="AE125" s="4">
        <v>492.05</v>
      </c>
    </row>
    <row r="126" ht="12.75" customHeight="1">
      <c r="A126" s="4" t="s">
        <v>372</v>
      </c>
      <c r="B126" s="4" t="s">
        <v>355</v>
      </c>
      <c r="C126" s="4">
        <v>1996.0</v>
      </c>
      <c r="D126" s="4" t="s">
        <v>1074</v>
      </c>
      <c r="E126" s="4" t="s">
        <v>1046</v>
      </c>
      <c r="F126" s="4">
        <v>522341.03</v>
      </c>
      <c r="G126" s="4">
        <v>8.0</v>
      </c>
      <c r="H126" s="4">
        <v>1.46</v>
      </c>
      <c r="I126" s="4">
        <v>0.26</v>
      </c>
      <c r="J126" s="4">
        <v>240.0</v>
      </c>
      <c r="K126" s="4">
        <v>7.08</v>
      </c>
      <c r="L126" s="4">
        <v>76.67</v>
      </c>
      <c r="M126" s="4">
        <v>0.0</v>
      </c>
      <c r="N126" s="4">
        <v>16.25</v>
      </c>
      <c r="O126" s="4">
        <v>33.3</v>
      </c>
      <c r="P126" s="4">
        <v>0.0</v>
      </c>
      <c r="Q126" s="4">
        <v>0.0</v>
      </c>
      <c r="R126" s="4">
        <v>62312.52</v>
      </c>
      <c r="S126" s="4">
        <v>457580.36</v>
      </c>
      <c r="T126" s="4">
        <v>3.0</v>
      </c>
      <c r="U126" s="4">
        <v>0.97</v>
      </c>
      <c r="V126" s="4">
        <v>240.0</v>
      </c>
      <c r="W126" s="4">
        <v>27.08</v>
      </c>
      <c r="X126" s="4">
        <v>33.33</v>
      </c>
      <c r="Y126" s="4">
        <v>0.0</v>
      </c>
      <c r="Z126" s="4">
        <v>39.58</v>
      </c>
      <c r="AA126" s="4">
        <v>33.3</v>
      </c>
      <c r="AB126" s="4">
        <v>0.0</v>
      </c>
      <c r="AC126" s="4">
        <v>0.0</v>
      </c>
      <c r="AD126" s="4">
        <v>134608.93</v>
      </c>
      <c r="AE126" s="4">
        <v>385283.95</v>
      </c>
    </row>
    <row r="127" ht="12.75" customHeight="1">
      <c r="A127" s="4" t="s">
        <v>372</v>
      </c>
      <c r="B127" s="4" t="s">
        <v>355</v>
      </c>
      <c r="C127" s="4">
        <v>1996.0</v>
      </c>
      <c r="D127" s="4" t="s">
        <v>1074</v>
      </c>
      <c r="E127" s="4" t="s">
        <v>1047</v>
      </c>
      <c r="F127" s="4">
        <v>30894.29</v>
      </c>
      <c r="G127" s="4">
        <v>0.47</v>
      </c>
      <c r="H127" s="4">
        <v>0.16</v>
      </c>
      <c r="I127" s="4">
        <v>0.36</v>
      </c>
      <c r="J127" s="4">
        <v>207.0</v>
      </c>
      <c r="K127" s="4">
        <v>4.83</v>
      </c>
      <c r="L127" s="4">
        <v>94.2</v>
      </c>
      <c r="M127" s="4">
        <v>0.0</v>
      </c>
      <c r="N127" s="4">
        <v>0.97</v>
      </c>
      <c r="O127" s="4">
        <v>18.0</v>
      </c>
      <c r="P127" s="4">
        <v>0.0</v>
      </c>
      <c r="Q127" s="4">
        <v>0.0</v>
      </c>
      <c r="R127" s="4">
        <v>9968.28</v>
      </c>
      <c r="S127" s="4">
        <v>20926.02</v>
      </c>
      <c r="T127" s="4">
        <v>2.32</v>
      </c>
      <c r="U127" s="4">
        <v>3.07</v>
      </c>
      <c r="V127" s="4">
        <v>207.0</v>
      </c>
      <c r="W127" s="4">
        <v>64.25</v>
      </c>
      <c r="X127" s="4">
        <v>30.92</v>
      </c>
      <c r="Y127" s="4">
        <v>0.0</v>
      </c>
      <c r="Z127" s="4">
        <v>4.83</v>
      </c>
      <c r="AA127" s="4">
        <v>18.0</v>
      </c>
      <c r="AB127" s="4">
        <v>0.0</v>
      </c>
      <c r="AC127" s="4">
        <v>0.0</v>
      </c>
      <c r="AD127" s="4">
        <v>26277.5</v>
      </c>
      <c r="AE127" s="4">
        <v>4616.79</v>
      </c>
    </row>
    <row r="128" ht="12.75" customHeight="1">
      <c r="A128" s="4" t="s">
        <v>372</v>
      </c>
      <c r="B128" s="4" t="s">
        <v>355</v>
      </c>
      <c r="C128" s="4">
        <v>1997.0</v>
      </c>
      <c r="D128" s="4" t="s">
        <v>1074</v>
      </c>
      <c r="E128" s="4" t="s">
        <v>1031</v>
      </c>
      <c r="F128" s="4">
        <v>7711805.44</v>
      </c>
      <c r="G128" s="4">
        <v>100.0</v>
      </c>
      <c r="H128" s="4">
        <v>3.76</v>
      </c>
      <c r="I128" s="4">
        <v>4.17</v>
      </c>
      <c r="J128" s="4">
        <v>5964.0</v>
      </c>
      <c r="K128" s="4">
        <v>40.54</v>
      </c>
      <c r="L128" s="4">
        <v>56.42</v>
      </c>
      <c r="M128" s="4">
        <v>0.0</v>
      </c>
      <c r="N128" s="4">
        <v>3.03</v>
      </c>
      <c r="O128" s="4">
        <v>350.0</v>
      </c>
      <c r="P128" s="4">
        <v>0.0</v>
      </c>
      <c r="Q128" s="4">
        <v>0.0</v>
      </c>
      <c r="R128" s="4">
        <v>3738613.23</v>
      </c>
      <c r="S128" s="4">
        <v>3916591.13</v>
      </c>
      <c r="T128" s="4">
        <v>5.44</v>
      </c>
      <c r="U128" s="4">
        <v>5.16</v>
      </c>
      <c r="V128" s="4">
        <v>5964.0</v>
      </c>
      <c r="W128" s="4">
        <v>74.6</v>
      </c>
      <c r="X128" s="4">
        <v>15.93</v>
      </c>
      <c r="Y128" s="4">
        <v>0.0</v>
      </c>
      <c r="Z128" s="4">
        <v>9.47</v>
      </c>
      <c r="AA128" s="4">
        <v>350.0</v>
      </c>
      <c r="AB128" s="4">
        <v>0.0</v>
      </c>
      <c r="AC128" s="4">
        <v>0.0</v>
      </c>
      <c r="AD128" s="4">
        <v>5167248.38</v>
      </c>
      <c r="AE128" s="4">
        <v>2487955.98</v>
      </c>
    </row>
    <row r="129" ht="12.75" customHeight="1">
      <c r="A129" s="4" t="s">
        <v>372</v>
      </c>
      <c r="B129" s="4" t="s">
        <v>355</v>
      </c>
      <c r="C129" s="4">
        <v>1997.0</v>
      </c>
      <c r="D129" s="4" t="s">
        <v>1074</v>
      </c>
      <c r="E129" s="4" t="s">
        <v>1032</v>
      </c>
      <c r="F129" s="4">
        <v>571585.46</v>
      </c>
      <c r="G129" s="4">
        <v>7.41</v>
      </c>
      <c r="H129" s="4">
        <v>0.3</v>
      </c>
      <c r="I129" s="4">
        <v>0.23</v>
      </c>
      <c r="J129" s="4">
        <v>1063.0</v>
      </c>
      <c r="K129" s="4">
        <v>6.4</v>
      </c>
      <c r="L129" s="4">
        <v>93.6</v>
      </c>
      <c r="M129" s="4">
        <v>0.0</v>
      </c>
      <c r="N129" s="4">
        <v>0.0</v>
      </c>
      <c r="O129" s="4">
        <v>11.6</v>
      </c>
      <c r="P129" s="4">
        <v>0.0</v>
      </c>
      <c r="Q129" s="4">
        <v>0.0</v>
      </c>
      <c r="R129" s="4">
        <v>30404.47</v>
      </c>
      <c r="S129" s="4">
        <v>541084.9</v>
      </c>
      <c r="T129" s="4">
        <v>2.65</v>
      </c>
      <c r="U129" s="4">
        <v>1.78</v>
      </c>
      <c r="V129" s="4">
        <v>1063.0</v>
      </c>
      <c r="W129" s="4">
        <v>83.07</v>
      </c>
      <c r="X129" s="4">
        <v>16.46</v>
      </c>
      <c r="Y129" s="4">
        <v>0.0</v>
      </c>
      <c r="Z129" s="4">
        <v>0.47</v>
      </c>
      <c r="AA129" s="4">
        <v>30.6</v>
      </c>
      <c r="AB129" s="4">
        <v>0.0</v>
      </c>
      <c r="AC129" s="4">
        <v>0.0</v>
      </c>
      <c r="AD129" s="4">
        <v>512724.57</v>
      </c>
      <c r="AE129" s="4">
        <v>58764.8</v>
      </c>
    </row>
    <row r="130" ht="12.75" customHeight="1">
      <c r="A130" s="4" t="s">
        <v>372</v>
      </c>
      <c r="B130" s="4" t="s">
        <v>355</v>
      </c>
      <c r="C130" s="4">
        <v>1997.0</v>
      </c>
      <c r="D130" s="4" t="s">
        <v>1074</v>
      </c>
      <c r="E130" s="4" t="s">
        <v>1033</v>
      </c>
      <c r="F130" s="4">
        <v>3736290.48</v>
      </c>
      <c r="G130" s="4">
        <v>48.45</v>
      </c>
      <c r="H130" s="4">
        <v>4.77</v>
      </c>
      <c r="I130" s="4">
        <v>7.11</v>
      </c>
      <c r="J130" s="4">
        <v>2415.0</v>
      </c>
      <c r="K130" s="4">
        <v>44.39</v>
      </c>
      <c r="L130" s="4">
        <v>51.88</v>
      </c>
      <c r="M130" s="4">
        <v>0.0</v>
      </c>
      <c r="N130" s="4">
        <v>3.73</v>
      </c>
      <c r="O130" s="4">
        <v>350.0</v>
      </c>
      <c r="P130" s="4">
        <v>0.0</v>
      </c>
      <c r="Q130" s="4">
        <v>0.0</v>
      </c>
      <c r="R130" s="4">
        <v>2962632.37</v>
      </c>
      <c r="S130" s="4">
        <v>797646.98</v>
      </c>
      <c r="T130" s="4">
        <v>6.7</v>
      </c>
      <c r="U130" s="4">
        <v>8.51</v>
      </c>
      <c r="V130" s="4">
        <v>2415.0</v>
      </c>
      <c r="W130" s="4">
        <v>79.59</v>
      </c>
      <c r="X130" s="4">
        <v>10.27</v>
      </c>
      <c r="Y130" s="4">
        <v>0.0</v>
      </c>
      <c r="Z130" s="4">
        <v>10.14</v>
      </c>
      <c r="AA130" s="4">
        <v>350.0</v>
      </c>
      <c r="AB130" s="4">
        <v>0.0</v>
      </c>
      <c r="AC130" s="4">
        <v>0.0</v>
      </c>
      <c r="AD130" s="4">
        <v>3582703.54</v>
      </c>
      <c r="AE130" s="4">
        <v>177575.82</v>
      </c>
    </row>
    <row r="131" ht="12.75" customHeight="1">
      <c r="A131" s="4" t="s">
        <v>372</v>
      </c>
      <c r="B131" s="4" t="s">
        <v>355</v>
      </c>
      <c r="C131" s="4">
        <v>1997.0</v>
      </c>
      <c r="D131" s="4" t="s">
        <v>1074</v>
      </c>
      <c r="E131" s="4" t="s">
        <v>1034</v>
      </c>
      <c r="F131" s="4">
        <v>2750624.85</v>
      </c>
      <c r="G131" s="4">
        <v>35.67</v>
      </c>
      <c r="H131" s="4">
        <v>5.06</v>
      </c>
      <c r="I131" s="4">
        <v>1.76</v>
      </c>
      <c r="J131" s="4">
        <v>2157.0</v>
      </c>
      <c r="K131" s="4">
        <v>56.24</v>
      </c>
      <c r="L131" s="4">
        <v>40.06</v>
      </c>
      <c r="M131" s="4">
        <v>0.0</v>
      </c>
      <c r="N131" s="4">
        <v>3.71</v>
      </c>
      <c r="O131" s="4">
        <v>190.84</v>
      </c>
      <c r="P131" s="4">
        <v>0.0</v>
      </c>
      <c r="Q131" s="4">
        <v>0.0</v>
      </c>
      <c r="R131" s="4">
        <v>719138.6</v>
      </c>
      <c r="S131" s="4">
        <v>2031685.33</v>
      </c>
      <c r="T131" s="4">
        <v>6.18</v>
      </c>
      <c r="U131" s="4">
        <v>2.23</v>
      </c>
      <c r="V131" s="4">
        <v>2157.0</v>
      </c>
      <c r="W131" s="4">
        <v>72.51</v>
      </c>
      <c r="X131" s="4">
        <v>17.62</v>
      </c>
      <c r="Y131" s="4">
        <v>0.0</v>
      </c>
      <c r="Z131" s="4">
        <v>9.87</v>
      </c>
      <c r="AA131" s="4">
        <v>234.68</v>
      </c>
      <c r="AB131" s="4">
        <v>0.0</v>
      </c>
      <c r="AC131" s="4">
        <v>0.0</v>
      </c>
      <c r="AD131" s="4">
        <v>953294.04</v>
      </c>
      <c r="AE131" s="4">
        <v>1797529.89</v>
      </c>
    </row>
    <row r="132" ht="12.75" customHeight="1">
      <c r="A132" s="4" t="s">
        <v>372</v>
      </c>
      <c r="B132" s="4" t="s">
        <v>355</v>
      </c>
      <c r="C132" s="4">
        <v>1997.0</v>
      </c>
      <c r="D132" s="4" t="s">
        <v>1074</v>
      </c>
      <c r="E132" s="4" t="s">
        <v>1035</v>
      </c>
      <c r="F132" s="4">
        <v>572611.7</v>
      </c>
      <c r="G132" s="4">
        <v>7.43</v>
      </c>
      <c r="H132" s="4">
        <v>1.65</v>
      </c>
      <c r="I132" s="4">
        <v>0.31</v>
      </c>
      <c r="J132" s="4">
        <v>329.0</v>
      </c>
      <c r="K132" s="4">
        <v>19.76</v>
      </c>
      <c r="L132" s="4">
        <v>76.9</v>
      </c>
      <c r="M132" s="4">
        <v>0.0</v>
      </c>
      <c r="N132" s="4">
        <v>3.34</v>
      </c>
      <c r="O132" s="4">
        <v>350.0</v>
      </c>
      <c r="P132" s="4">
        <v>0.0</v>
      </c>
      <c r="Q132" s="4">
        <v>0.0</v>
      </c>
      <c r="R132" s="4">
        <v>26437.79</v>
      </c>
      <c r="S132" s="4">
        <v>546173.92</v>
      </c>
      <c r="T132" s="4">
        <v>2.71</v>
      </c>
      <c r="U132" s="4">
        <v>0.56</v>
      </c>
      <c r="V132" s="4">
        <v>329.0</v>
      </c>
      <c r="W132" s="4">
        <v>24.32</v>
      </c>
      <c r="X132" s="4">
        <v>44.68</v>
      </c>
      <c r="Y132" s="4">
        <v>0.0</v>
      </c>
      <c r="Z132" s="4">
        <v>31.0</v>
      </c>
      <c r="AA132" s="4">
        <v>350.0</v>
      </c>
      <c r="AB132" s="4">
        <v>0.0</v>
      </c>
      <c r="AC132" s="4">
        <v>0.0</v>
      </c>
      <c r="AD132" s="4">
        <v>118526.24</v>
      </c>
      <c r="AE132" s="4">
        <v>454085.47</v>
      </c>
    </row>
    <row r="133" ht="12.75" customHeight="1">
      <c r="A133" s="4" t="s">
        <v>372</v>
      </c>
      <c r="B133" s="4" t="s">
        <v>355</v>
      </c>
      <c r="C133" s="4">
        <v>1997.0</v>
      </c>
      <c r="D133" s="4" t="s">
        <v>1074</v>
      </c>
      <c r="E133" s="4" t="s">
        <v>1036</v>
      </c>
      <c r="F133" s="4">
        <v>168929.52</v>
      </c>
      <c r="G133" s="4">
        <v>2.19</v>
      </c>
      <c r="H133" s="4">
        <v>1.32</v>
      </c>
      <c r="I133" s="4">
        <v>0.05</v>
      </c>
      <c r="J133" s="4">
        <v>64.0</v>
      </c>
      <c r="K133" s="4">
        <v>15.63</v>
      </c>
      <c r="L133" s="4">
        <v>82.81</v>
      </c>
      <c r="M133" s="4">
        <v>0.0</v>
      </c>
      <c r="N133" s="4">
        <v>1.56</v>
      </c>
      <c r="O133" s="4">
        <v>190.84</v>
      </c>
      <c r="P133" s="4">
        <v>0.0</v>
      </c>
      <c r="Q133" s="4">
        <v>0.0</v>
      </c>
      <c r="R133" s="4">
        <v>3290.8</v>
      </c>
      <c r="S133" s="4">
        <v>165638.71</v>
      </c>
      <c r="T133" s="4">
        <v>2.11</v>
      </c>
      <c r="U133" s="4">
        <v>0.1</v>
      </c>
      <c r="V133" s="4">
        <v>64.0</v>
      </c>
      <c r="W133" s="4">
        <v>20.31</v>
      </c>
      <c r="X133" s="4">
        <v>53.13</v>
      </c>
      <c r="Y133" s="4">
        <v>0.0</v>
      </c>
      <c r="Z133" s="4">
        <v>26.56</v>
      </c>
      <c r="AA133" s="4">
        <v>234.68</v>
      </c>
      <c r="AB133" s="4">
        <v>0.0</v>
      </c>
      <c r="AC133" s="4">
        <v>0.0</v>
      </c>
      <c r="AD133" s="4">
        <v>21343.3</v>
      </c>
      <c r="AE133" s="4">
        <v>147586.21</v>
      </c>
    </row>
    <row r="134" ht="12.75" customHeight="1">
      <c r="A134" s="4" t="s">
        <v>372</v>
      </c>
      <c r="B134" s="4" t="s">
        <v>355</v>
      </c>
      <c r="C134" s="4">
        <v>1997.0</v>
      </c>
      <c r="D134" s="4" t="s">
        <v>1074</v>
      </c>
      <c r="E134" s="4" t="s">
        <v>993</v>
      </c>
      <c r="F134" s="4">
        <v>385555.68</v>
      </c>
      <c r="G134" s="4">
        <v>5.0</v>
      </c>
      <c r="H134" s="4">
        <v>4.35</v>
      </c>
      <c r="I134" s="4">
        <v>5.33</v>
      </c>
      <c r="J134" s="4">
        <v>1041.0</v>
      </c>
      <c r="K134" s="4">
        <v>70.03</v>
      </c>
      <c r="L134" s="4">
        <v>25.26</v>
      </c>
      <c r="M134" s="4">
        <v>0.0</v>
      </c>
      <c r="N134" s="4">
        <v>4.71</v>
      </c>
      <c r="O134" s="4">
        <v>18.1</v>
      </c>
      <c r="P134" s="4">
        <v>0.0</v>
      </c>
      <c r="Q134" s="4">
        <v>0.0</v>
      </c>
      <c r="R134" s="4">
        <v>341914.75</v>
      </c>
      <c r="S134" s="4">
        <v>45277.76</v>
      </c>
      <c r="T134" s="4">
        <v>4.36</v>
      </c>
      <c r="U134" s="4">
        <v>5.34</v>
      </c>
      <c r="V134" s="4">
        <v>1041.0</v>
      </c>
      <c r="W134" s="4">
        <v>64.46</v>
      </c>
      <c r="X134" s="4">
        <v>25.17</v>
      </c>
      <c r="Y134" s="4">
        <v>0.0</v>
      </c>
      <c r="Z134" s="4">
        <v>10.37</v>
      </c>
      <c r="AA134" s="4">
        <v>18.1</v>
      </c>
      <c r="AB134" s="4">
        <v>0.0</v>
      </c>
      <c r="AC134" s="4">
        <v>0.0</v>
      </c>
      <c r="AD134" s="4">
        <v>341914.75</v>
      </c>
      <c r="AE134" s="4">
        <v>45277.76</v>
      </c>
    </row>
    <row r="135" ht="12.75" customHeight="1">
      <c r="A135" s="4" t="s">
        <v>372</v>
      </c>
      <c r="B135" s="4" t="s">
        <v>355</v>
      </c>
      <c r="C135" s="4">
        <v>1997.0</v>
      </c>
      <c r="D135" s="4" t="s">
        <v>1074</v>
      </c>
      <c r="E135" s="4" t="s">
        <v>1037</v>
      </c>
      <c r="F135" s="4">
        <v>72125.15</v>
      </c>
      <c r="G135" s="4">
        <v>0.94</v>
      </c>
      <c r="H135" s="4">
        <v>10.35</v>
      </c>
      <c r="I135" s="4">
        <v>12.88</v>
      </c>
      <c r="J135" s="4">
        <v>443.0</v>
      </c>
      <c r="K135" s="4">
        <v>34.76</v>
      </c>
      <c r="L135" s="4">
        <v>51.24</v>
      </c>
      <c r="M135" s="4">
        <v>0.0</v>
      </c>
      <c r="N135" s="4">
        <v>14.0</v>
      </c>
      <c r="O135" s="4">
        <v>350.0</v>
      </c>
      <c r="P135" s="4">
        <v>0.0</v>
      </c>
      <c r="Q135" s="4">
        <v>0.0</v>
      </c>
      <c r="R135" s="4">
        <v>48201.88</v>
      </c>
      <c r="S135" s="4">
        <v>23923.27</v>
      </c>
      <c r="T135" s="4">
        <v>13.4</v>
      </c>
      <c r="U135" s="4">
        <v>15.61</v>
      </c>
      <c r="V135" s="4">
        <v>443.0</v>
      </c>
      <c r="W135" s="4">
        <v>51.24</v>
      </c>
      <c r="X135" s="4">
        <v>12.19</v>
      </c>
      <c r="Y135" s="4">
        <v>0.0</v>
      </c>
      <c r="Z135" s="4">
        <v>36.57</v>
      </c>
      <c r="AA135" s="4">
        <v>350.0</v>
      </c>
      <c r="AB135" s="4">
        <v>0.0</v>
      </c>
      <c r="AC135" s="4">
        <v>0.0</v>
      </c>
      <c r="AD135" s="4">
        <v>70116.67</v>
      </c>
      <c r="AE135" s="4">
        <v>2008.49</v>
      </c>
    </row>
    <row r="136" ht="12.75" customHeight="1">
      <c r="A136" s="4" t="s">
        <v>372</v>
      </c>
      <c r="B136" s="4" t="s">
        <v>355</v>
      </c>
      <c r="C136" s="4">
        <v>1997.0</v>
      </c>
      <c r="D136" s="4" t="s">
        <v>1074</v>
      </c>
      <c r="E136" s="4" t="s">
        <v>1038</v>
      </c>
      <c r="F136" s="4">
        <v>119696.76</v>
      </c>
      <c r="G136" s="4">
        <v>1.55</v>
      </c>
      <c r="H136" s="4">
        <v>8.2</v>
      </c>
      <c r="I136" s="4">
        <v>7.98</v>
      </c>
      <c r="J136" s="4">
        <v>121.0</v>
      </c>
      <c r="K136" s="4">
        <v>65.29</v>
      </c>
      <c r="L136" s="4">
        <v>24.79</v>
      </c>
      <c r="M136" s="4">
        <v>0.0</v>
      </c>
      <c r="N136" s="4">
        <v>9.92</v>
      </c>
      <c r="O136" s="4">
        <v>67.65</v>
      </c>
      <c r="P136" s="4">
        <v>0.0</v>
      </c>
      <c r="Q136" s="4">
        <v>0.0</v>
      </c>
      <c r="R136" s="4">
        <v>118336.02</v>
      </c>
      <c r="S136" s="4">
        <v>1360.73</v>
      </c>
      <c r="T136" s="4">
        <v>10.25</v>
      </c>
      <c r="U136" s="4">
        <v>8.24</v>
      </c>
      <c r="V136" s="4">
        <v>121.0</v>
      </c>
      <c r="W136" s="4">
        <v>87.6</v>
      </c>
      <c r="X136" s="4">
        <v>1.65</v>
      </c>
      <c r="Y136" s="4">
        <v>0.0</v>
      </c>
      <c r="Z136" s="4">
        <v>10.74</v>
      </c>
      <c r="AA136" s="4">
        <v>67.65</v>
      </c>
      <c r="AB136" s="4">
        <v>0.0</v>
      </c>
      <c r="AC136" s="4">
        <v>0.0</v>
      </c>
      <c r="AD136" s="4">
        <v>119696.75</v>
      </c>
      <c r="AE136" s="4">
        <v>0.0</v>
      </c>
    </row>
    <row r="137" ht="12.75" customHeight="1">
      <c r="A137" s="4" t="s">
        <v>372</v>
      </c>
      <c r="B137" s="4" t="s">
        <v>355</v>
      </c>
      <c r="C137" s="4">
        <v>1997.0</v>
      </c>
      <c r="D137" s="4" t="s">
        <v>1074</v>
      </c>
      <c r="E137" s="4" t="s">
        <v>994</v>
      </c>
      <c r="F137" s="4">
        <v>24058.28</v>
      </c>
      <c r="G137" s="4">
        <v>0.31</v>
      </c>
      <c r="H137" s="4">
        <v>0.46</v>
      </c>
      <c r="I137" s="4">
        <v>1.37</v>
      </c>
      <c r="J137" s="4">
        <v>13.0</v>
      </c>
      <c r="K137" s="4">
        <v>69.23</v>
      </c>
      <c r="L137" s="4">
        <v>30.77</v>
      </c>
      <c r="M137" s="4">
        <v>0.0</v>
      </c>
      <c r="N137" s="4">
        <v>0.0</v>
      </c>
      <c r="O137" s="4">
        <v>7.0</v>
      </c>
      <c r="P137" s="4">
        <v>0.0</v>
      </c>
      <c r="Q137" s="4">
        <v>0.0</v>
      </c>
      <c r="R137" s="4">
        <v>23986.1</v>
      </c>
      <c r="S137" s="4">
        <v>72.18</v>
      </c>
      <c r="T137" s="4">
        <v>1.04</v>
      </c>
      <c r="U137" s="4">
        <v>3.11</v>
      </c>
      <c r="V137" s="4">
        <v>13.0</v>
      </c>
      <c r="W137" s="4">
        <v>76.92</v>
      </c>
      <c r="X137" s="4">
        <v>15.38</v>
      </c>
      <c r="Y137" s="4">
        <v>0.0</v>
      </c>
      <c r="Z137" s="4">
        <v>7.69</v>
      </c>
      <c r="AA137" s="4">
        <v>13.41</v>
      </c>
      <c r="AB137" s="4">
        <v>0.0</v>
      </c>
      <c r="AC137" s="4">
        <v>0.0</v>
      </c>
      <c r="AD137" s="4">
        <v>23986.1</v>
      </c>
      <c r="AE137" s="4">
        <v>72.18</v>
      </c>
    </row>
    <row r="138" ht="12.75" customHeight="1">
      <c r="A138" s="4" t="s">
        <v>372</v>
      </c>
      <c r="B138" s="4" t="s">
        <v>355</v>
      </c>
      <c r="C138" s="4">
        <v>1997.0</v>
      </c>
      <c r="D138" s="4" t="s">
        <v>1074</v>
      </c>
      <c r="E138" s="4" t="s">
        <v>1039</v>
      </c>
      <c r="F138" s="4">
        <v>236406.22</v>
      </c>
      <c r="G138" s="4">
        <v>3.07</v>
      </c>
      <c r="H138" s="4">
        <v>3.65</v>
      </c>
      <c r="I138" s="4">
        <v>5.14</v>
      </c>
      <c r="J138" s="4">
        <v>113.0</v>
      </c>
      <c r="K138" s="4">
        <v>46.9</v>
      </c>
      <c r="L138" s="4">
        <v>52.21</v>
      </c>
      <c r="M138" s="4">
        <v>0.0</v>
      </c>
      <c r="N138" s="4">
        <v>0.88</v>
      </c>
      <c r="O138" s="4">
        <v>20.0</v>
      </c>
      <c r="P138" s="4">
        <v>0.0</v>
      </c>
      <c r="Q138" s="4">
        <v>0.0</v>
      </c>
      <c r="R138" s="4">
        <v>204533.21</v>
      </c>
      <c r="S138" s="4">
        <v>31873.01</v>
      </c>
      <c r="T138" s="4">
        <v>5.5</v>
      </c>
      <c r="U138" s="4">
        <v>6.68</v>
      </c>
      <c r="V138" s="4">
        <v>113.0</v>
      </c>
      <c r="W138" s="4">
        <v>91.15</v>
      </c>
      <c r="X138" s="4">
        <v>7.96</v>
      </c>
      <c r="Y138" s="4">
        <v>0.0</v>
      </c>
      <c r="Z138" s="4">
        <v>0.88</v>
      </c>
      <c r="AA138" s="4">
        <v>20.0</v>
      </c>
      <c r="AB138" s="4">
        <v>0.0</v>
      </c>
      <c r="AC138" s="4">
        <v>0.0</v>
      </c>
      <c r="AD138" s="4">
        <v>235913.63</v>
      </c>
      <c r="AE138" s="4">
        <v>492.59</v>
      </c>
    </row>
    <row r="139" ht="12.75" customHeight="1">
      <c r="A139" s="4" t="s">
        <v>372</v>
      </c>
      <c r="B139" s="4" t="s">
        <v>355</v>
      </c>
      <c r="C139" s="4">
        <v>1997.0</v>
      </c>
      <c r="D139" s="4" t="s">
        <v>1074</v>
      </c>
      <c r="E139" s="4" t="s">
        <v>1040</v>
      </c>
      <c r="F139" s="4">
        <v>508733.26</v>
      </c>
      <c r="G139" s="4">
        <v>6.6</v>
      </c>
      <c r="H139" s="4">
        <v>0.31</v>
      </c>
      <c r="I139" s="4">
        <v>0.25</v>
      </c>
      <c r="J139" s="4">
        <v>855.0</v>
      </c>
      <c r="K139" s="4">
        <v>7.25</v>
      </c>
      <c r="L139" s="4">
        <v>92.75</v>
      </c>
      <c r="M139" s="4">
        <v>0.0</v>
      </c>
      <c r="N139" s="4">
        <v>0.0</v>
      </c>
      <c r="O139" s="4">
        <v>10.3</v>
      </c>
      <c r="P139" s="4">
        <v>0.0</v>
      </c>
      <c r="Q139" s="4">
        <v>0.0</v>
      </c>
      <c r="R139" s="4">
        <v>28484.71</v>
      </c>
      <c r="S139" s="4">
        <v>480248.54</v>
      </c>
      <c r="T139" s="4">
        <v>2.66</v>
      </c>
      <c r="U139" s="4">
        <v>1.87</v>
      </c>
      <c r="V139" s="4">
        <v>855.0</v>
      </c>
      <c r="W139" s="4">
        <v>83.04</v>
      </c>
      <c r="X139" s="4">
        <v>16.14</v>
      </c>
      <c r="Y139" s="4">
        <v>0.0</v>
      </c>
      <c r="Z139" s="4">
        <v>0.82</v>
      </c>
      <c r="AA139" s="4">
        <v>30.6</v>
      </c>
      <c r="AB139" s="4">
        <v>0.0</v>
      </c>
      <c r="AC139" s="4">
        <v>0.0</v>
      </c>
      <c r="AD139" s="4">
        <v>466961.71</v>
      </c>
      <c r="AE139" s="4">
        <v>41771.55</v>
      </c>
    </row>
    <row r="140" ht="12.75" customHeight="1">
      <c r="A140" s="4" t="s">
        <v>372</v>
      </c>
      <c r="B140" s="4" t="s">
        <v>355</v>
      </c>
      <c r="C140" s="4">
        <v>1997.0</v>
      </c>
      <c r="D140" s="4" t="s">
        <v>1074</v>
      </c>
      <c r="E140" s="4" t="s">
        <v>996</v>
      </c>
      <c r="F140" s="4">
        <v>530194.23</v>
      </c>
      <c r="G140" s="4">
        <v>6.88</v>
      </c>
      <c r="H140" s="4">
        <v>1.2</v>
      </c>
      <c r="I140" s="4">
        <v>0.93</v>
      </c>
      <c r="J140" s="4">
        <v>537.0</v>
      </c>
      <c r="K140" s="4">
        <v>25.88</v>
      </c>
      <c r="L140" s="4">
        <v>72.44</v>
      </c>
      <c r="M140" s="4">
        <v>0.0</v>
      </c>
      <c r="N140" s="4">
        <v>1.68</v>
      </c>
      <c r="O140" s="4">
        <v>23.7</v>
      </c>
      <c r="P140" s="4">
        <v>0.0</v>
      </c>
      <c r="Q140" s="4">
        <v>0.0</v>
      </c>
      <c r="R140" s="4">
        <v>165554.53</v>
      </c>
      <c r="S140" s="4">
        <v>364639.7</v>
      </c>
      <c r="T140" s="4">
        <v>3.76</v>
      </c>
      <c r="U140" s="4">
        <v>3.14</v>
      </c>
      <c r="V140" s="4">
        <v>537.0</v>
      </c>
      <c r="W140" s="4">
        <v>85.47</v>
      </c>
      <c r="X140" s="4">
        <v>7.08</v>
      </c>
      <c r="Y140" s="4">
        <v>0.0</v>
      </c>
      <c r="Z140" s="4">
        <v>7.45</v>
      </c>
      <c r="AA140" s="4">
        <v>23.7</v>
      </c>
      <c r="AB140" s="4">
        <v>0.0</v>
      </c>
      <c r="AC140" s="4">
        <v>0.0</v>
      </c>
      <c r="AD140" s="4">
        <v>459775.52</v>
      </c>
      <c r="AE140" s="4">
        <v>70418.71</v>
      </c>
    </row>
    <row r="141" ht="12.75" customHeight="1">
      <c r="A141" s="4" t="s">
        <v>372</v>
      </c>
      <c r="B141" s="4" t="s">
        <v>355</v>
      </c>
      <c r="C141" s="4">
        <v>1997.0</v>
      </c>
      <c r="D141" s="4" t="s">
        <v>1074</v>
      </c>
      <c r="E141" s="4" t="s">
        <v>1041</v>
      </c>
      <c r="F141" s="4">
        <v>18538.1</v>
      </c>
      <c r="G141" s="4">
        <v>0.24</v>
      </c>
      <c r="H141" s="4">
        <v>0.04</v>
      </c>
      <c r="I141" s="4">
        <v>0.0</v>
      </c>
      <c r="J141" s="4">
        <v>33.0</v>
      </c>
      <c r="K141" s="4">
        <v>3.03</v>
      </c>
      <c r="L141" s="4">
        <v>96.97</v>
      </c>
      <c r="M141" s="4">
        <v>0.0</v>
      </c>
      <c r="N141" s="4">
        <v>0.0</v>
      </c>
      <c r="O141" s="4">
        <v>1.0</v>
      </c>
      <c r="P141" s="4">
        <v>0.0</v>
      </c>
      <c r="Q141" s="4">
        <v>0.0</v>
      </c>
      <c r="R141" s="4">
        <v>17.48</v>
      </c>
      <c r="S141" s="4">
        <v>18520.62</v>
      </c>
      <c r="T141" s="4">
        <v>0.91</v>
      </c>
      <c r="U141" s="4">
        <v>1.23</v>
      </c>
      <c r="V141" s="4">
        <v>33.0</v>
      </c>
      <c r="W141" s="4">
        <v>27.27</v>
      </c>
      <c r="X141" s="4">
        <v>60.61</v>
      </c>
      <c r="Y141" s="4">
        <v>0.0</v>
      </c>
      <c r="Z141" s="4">
        <v>12.12</v>
      </c>
      <c r="AA141" s="4">
        <v>4.2</v>
      </c>
      <c r="AB141" s="4">
        <v>0.0</v>
      </c>
      <c r="AC141" s="4">
        <v>0.0</v>
      </c>
      <c r="AD141" s="4">
        <v>8338.46</v>
      </c>
      <c r="AE141" s="4">
        <v>10199.63</v>
      </c>
    </row>
    <row r="142" ht="12.75" customHeight="1">
      <c r="A142" s="4" t="s">
        <v>372</v>
      </c>
      <c r="B142" s="4" t="s">
        <v>355</v>
      </c>
      <c r="C142" s="4">
        <v>1997.0</v>
      </c>
      <c r="D142" s="4" t="s">
        <v>1074</v>
      </c>
      <c r="E142" s="4" t="s">
        <v>1042</v>
      </c>
      <c r="F142" s="4">
        <v>237781.96</v>
      </c>
      <c r="G142" s="4">
        <v>3.08</v>
      </c>
      <c r="H142" s="4">
        <v>0.66</v>
      </c>
      <c r="I142" s="4">
        <v>1.1</v>
      </c>
      <c r="J142" s="4">
        <v>554.0</v>
      </c>
      <c r="K142" s="4">
        <v>14.62</v>
      </c>
      <c r="L142" s="4">
        <v>85.38</v>
      </c>
      <c r="M142" s="4">
        <v>0.0</v>
      </c>
      <c r="N142" s="4">
        <v>0.0</v>
      </c>
      <c r="O142" s="4">
        <v>36.5</v>
      </c>
      <c r="P142" s="4">
        <v>0.0</v>
      </c>
      <c r="Q142" s="4">
        <v>0.0</v>
      </c>
      <c r="R142" s="4">
        <v>70787.88</v>
      </c>
      <c r="S142" s="4">
        <v>110392.81</v>
      </c>
      <c r="T142" s="4">
        <v>3.65</v>
      </c>
      <c r="U142" s="4">
        <v>3.81</v>
      </c>
      <c r="V142" s="4">
        <v>554.0</v>
      </c>
      <c r="W142" s="4">
        <v>80.69</v>
      </c>
      <c r="X142" s="4">
        <v>13.9</v>
      </c>
      <c r="Y142" s="4">
        <v>0.0</v>
      </c>
      <c r="Z142" s="4">
        <v>5.42</v>
      </c>
      <c r="AA142" s="4">
        <v>36.5</v>
      </c>
      <c r="AB142" s="4">
        <v>0.0</v>
      </c>
      <c r="AC142" s="4">
        <v>0.0</v>
      </c>
      <c r="AD142" s="4">
        <v>150777.73</v>
      </c>
      <c r="AE142" s="4">
        <v>30402.96</v>
      </c>
    </row>
    <row r="143" ht="12.75" customHeight="1">
      <c r="A143" s="4" t="s">
        <v>372</v>
      </c>
      <c r="B143" s="4" t="s">
        <v>355</v>
      </c>
      <c r="C143" s="4">
        <v>1997.0</v>
      </c>
      <c r="D143" s="4" t="s">
        <v>1074</v>
      </c>
      <c r="E143" s="4" t="s">
        <v>1043</v>
      </c>
      <c r="F143" s="4">
        <v>179413.32</v>
      </c>
      <c r="G143" s="4">
        <v>2.33</v>
      </c>
      <c r="H143" s="4">
        <v>0.43</v>
      </c>
      <c r="I143" s="4">
        <v>0.48</v>
      </c>
      <c r="J143" s="4">
        <v>231.0</v>
      </c>
      <c r="K143" s="4">
        <v>13.42</v>
      </c>
      <c r="L143" s="4">
        <v>86.58</v>
      </c>
      <c r="M143" s="4">
        <v>0.0</v>
      </c>
      <c r="N143" s="4">
        <v>0.0</v>
      </c>
      <c r="O143" s="4">
        <v>14.0</v>
      </c>
      <c r="P143" s="4">
        <v>0.0</v>
      </c>
      <c r="Q143" s="4">
        <v>0.0</v>
      </c>
      <c r="R143" s="4">
        <v>20197.71</v>
      </c>
      <c r="S143" s="4">
        <v>159215.61</v>
      </c>
      <c r="T143" s="4">
        <v>3.76</v>
      </c>
      <c r="U143" s="4">
        <v>4.65</v>
      </c>
      <c r="V143" s="4">
        <v>231.0</v>
      </c>
      <c r="W143" s="4">
        <v>81.39</v>
      </c>
      <c r="X143" s="4">
        <v>16.02</v>
      </c>
      <c r="Y143" s="4">
        <v>0.0</v>
      </c>
      <c r="Z143" s="4">
        <v>2.6</v>
      </c>
      <c r="AA143" s="4">
        <v>14.0</v>
      </c>
      <c r="AB143" s="4">
        <v>0.0</v>
      </c>
      <c r="AC143" s="4">
        <v>0.0</v>
      </c>
      <c r="AD143" s="4">
        <v>177292.93</v>
      </c>
      <c r="AE143" s="4">
        <v>2120.4</v>
      </c>
    </row>
    <row r="144" ht="12.75" customHeight="1">
      <c r="A144" s="4" t="s">
        <v>372</v>
      </c>
      <c r="B144" s="4" t="s">
        <v>355</v>
      </c>
      <c r="C144" s="4">
        <v>1997.0</v>
      </c>
      <c r="D144" s="4" t="s">
        <v>1074</v>
      </c>
      <c r="E144" s="4" t="s">
        <v>1044</v>
      </c>
      <c r="F144" s="4">
        <v>2157003.15</v>
      </c>
      <c r="G144" s="4">
        <v>27.97</v>
      </c>
      <c r="H144" s="4">
        <v>1.44</v>
      </c>
      <c r="I144" s="4">
        <v>0.2</v>
      </c>
      <c r="J144" s="4">
        <v>282.0</v>
      </c>
      <c r="K144" s="4">
        <v>20.21</v>
      </c>
      <c r="L144" s="4">
        <v>79.43</v>
      </c>
      <c r="M144" s="4">
        <v>0.0</v>
      </c>
      <c r="N144" s="4">
        <v>0.35</v>
      </c>
      <c r="O144" s="4">
        <v>38.0</v>
      </c>
      <c r="P144" s="4">
        <v>0.0</v>
      </c>
      <c r="Q144" s="4">
        <v>0.0</v>
      </c>
      <c r="R144" s="4">
        <v>359463.33</v>
      </c>
      <c r="S144" s="4">
        <v>1797539.9</v>
      </c>
      <c r="T144" s="4">
        <v>4.56</v>
      </c>
      <c r="U144" s="4">
        <v>1.43</v>
      </c>
      <c r="V144" s="4">
        <v>282.0</v>
      </c>
      <c r="W144" s="4">
        <v>78.37</v>
      </c>
      <c r="X144" s="4">
        <v>17.73</v>
      </c>
      <c r="Y144" s="4">
        <v>0.0</v>
      </c>
      <c r="Z144" s="4">
        <v>3.9</v>
      </c>
      <c r="AA144" s="4">
        <v>38.0</v>
      </c>
      <c r="AB144" s="4">
        <v>0.0</v>
      </c>
      <c r="AC144" s="4">
        <v>0.0</v>
      </c>
      <c r="AD144" s="4">
        <v>506490.52</v>
      </c>
      <c r="AE144" s="4">
        <v>1650512.7</v>
      </c>
    </row>
    <row r="145" ht="12.75" customHeight="1">
      <c r="A145" s="4" t="s">
        <v>372</v>
      </c>
      <c r="B145" s="4" t="s">
        <v>355</v>
      </c>
      <c r="C145" s="4">
        <v>1997.0</v>
      </c>
      <c r="D145" s="4" t="s">
        <v>1074</v>
      </c>
      <c r="E145" s="4" t="s">
        <v>1045</v>
      </c>
      <c r="F145" s="4">
        <v>2353937.1</v>
      </c>
      <c r="G145" s="4">
        <v>30.52</v>
      </c>
      <c r="H145" s="4">
        <v>11.21</v>
      </c>
      <c r="I145" s="4">
        <v>10.69</v>
      </c>
      <c r="J145" s="4">
        <v>1035.0</v>
      </c>
      <c r="K145" s="4">
        <v>88.12</v>
      </c>
      <c r="L145" s="4">
        <v>7.73</v>
      </c>
      <c r="M145" s="4">
        <v>0.0</v>
      </c>
      <c r="N145" s="4">
        <v>4.15</v>
      </c>
      <c r="O145" s="4">
        <v>85.5</v>
      </c>
      <c r="P145" s="4">
        <v>0.0</v>
      </c>
      <c r="Q145" s="4">
        <v>0.0</v>
      </c>
      <c r="R145" s="4">
        <v>2270397.04</v>
      </c>
      <c r="S145" s="4">
        <v>83540.06</v>
      </c>
      <c r="T145" s="4">
        <v>11.4</v>
      </c>
      <c r="U145" s="4">
        <v>10.85</v>
      </c>
      <c r="V145" s="4">
        <v>1035.0</v>
      </c>
      <c r="W145" s="4">
        <v>93.04</v>
      </c>
      <c r="X145" s="4">
        <v>2.71</v>
      </c>
      <c r="Y145" s="4">
        <v>0.0</v>
      </c>
      <c r="Z145" s="4">
        <v>4.25</v>
      </c>
      <c r="AA145" s="4">
        <v>85.5</v>
      </c>
      <c r="AB145" s="4">
        <v>0.0</v>
      </c>
      <c r="AC145" s="4">
        <v>0.0</v>
      </c>
      <c r="AD145" s="4">
        <v>2311880.13</v>
      </c>
      <c r="AE145" s="4">
        <v>42056.97</v>
      </c>
    </row>
    <row r="146" ht="12.75" customHeight="1">
      <c r="A146" s="4" t="s">
        <v>372</v>
      </c>
      <c r="B146" s="4" t="s">
        <v>355</v>
      </c>
      <c r="C146" s="4">
        <v>1997.0</v>
      </c>
      <c r="D146" s="4" t="s">
        <v>1074</v>
      </c>
      <c r="E146" s="4" t="s">
        <v>998</v>
      </c>
      <c r="F146" s="4">
        <v>90163.44</v>
      </c>
      <c r="G146" s="4">
        <v>1.17</v>
      </c>
      <c r="H146" s="4">
        <v>0.9</v>
      </c>
      <c r="I146" s="4">
        <v>0.21</v>
      </c>
      <c r="J146" s="4">
        <v>130.0</v>
      </c>
      <c r="K146" s="4">
        <v>14.62</v>
      </c>
      <c r="L146" s="4">
        <v>85.38</v>
      </c>
      <c r="M146" s="4">
        <v>0.0</v>
      </c>
      <c r="N146" s="4">
        <v>0.0</v>
      </c>
      <c r="O146" s="4">
        <v>12.6</v>
      </c>
      <c r="P146" s="4">
        <v>0.0</v>
      </c>
      <c r="Q146" s="4">
        <v>0.0</v>
      </c>
      <c r="R146" s="4">
        <v>2967.43</v>
      </c>
      <c r="S146" s="4">
        <v>87196.01</v>
      </c>
      <c r="T146" s="4">
        <v>2.64</v>
      </c>
      <c r="U146" s="4">
        <v>1.39</v>
      </c>
      <c r="V146" s="4">
        <v>130.0</v>
      </c>
      <c r="W146" s="4">
        <v>66.92</v>
      </c>
      <c r="X146" s="4">
        <v>33.08</v>
      </c>
      <c r="Y146" s="4">
        <v>0.0</v>
      </c>
      <c r="Z146" s="4">
        <v>0.0</v>
      </c>
      <c r="AA146" s="4">
        <v>16.8</v>
      </c>
      <c r="AB146" s="4">
        <v>0.0</v>
      </c>
      <c r="AC146" s="4">
        <v>0.0</v>
      </c>
      <c r="AD146" s="4">
        <v>85164.95</v>
      </c>
      <c r="AE146" s="4">
        <v>4998.48</v>
      </c>
    </row>
    <row r="147" ht="12.75" customHeight="1">
      <c r="A147" s="4" t="s">
        <v>372</v>
      </c>
      <c r="B147" s="4" t="s">
        <v>355</v>
      </c>
      <c r="C147" s="4">
        <v>1997.0</v>
      </c>
      <c r="D147" s="4" t="s">
        <v>1074</v>
      </c>
      <c r="E147" s="4" t="s">
        <v>1046</v>
      </c>
      <c r="F147" s="4">
        <v>594254.7</v>
      </c>
      <c r="G147" s="4">
        <v>7.71</v>
      </c>
      <c r="H147" s="4">
        <v>1.42</v>
      </c>
      <c r="I147" s="4">
        <v>0.26</v>
      </c>
      <c r="J147" s="4">
        <v>276.0</v>
      </c>
      <c r="K147" s="4">
        <v>25.0</v>
      </c>
      <c r="L147" s="4">
        <v>73.91</v>
      </c>
      <c r="M147" s="4">
        <v>0.0</v>
      </c>
      <c r="N147" s="4">
        <v>1.09</v>
      </c>
      <c r="O147" s="4">
        <v>32.4</v>
      </c>
      <c r="P147" s="4">
        <v>0.0</v>
      </c>
      <c r="Q147" s="4">
        <v>0.0</v>
      </c>
      <c r="R147" s="4">
        <v>69418.62</v>
      </c>
      <c r="S147" s="4">
        <v>523199.25</v>
      </c>
      <c r="T147" s="4">
        <v>3.19</v>
      </c>
      <c r="U147" s="4">
        <v>1.04</v>
      </c>
      <c r="V147" s="4">
        <v>276.0</v>
      </c>
      <c r="W147" s="4">
        <v>28.62</v>
      </c>
      <c r="X147" s="4">
        <v>30.8</v>
      </c>
      <c r="Y147" s="4">
        <v>0.0</v>
      </c>
      <c r="Z147" s="4">
        <v>40.58</v>
      </c>
      <c r="AA147" s="4">
        <v>32.4</v>
      </c>
      <c r="AB147" s="4">
        <v>0.0</v>
      </c>
      <c r="AC147" s="4">
        <v>0.0</v>
      </c>
      <c r="AD147" s="4">
        <v>157818.51</v>
      </c>
      <c r="AE147" s="4">
        <v>434799.37</v>
      </c>
    </row>
    <row r="148" ht="12.75" customHeight="1">
      <c r="A148" s="4" t="s">
        <v>372</v>
      </c>
      <c r="B148" s="4" t="s">
        <v>355</v>
      </c>
      <c r="C148" s="4">
        <v>1997.0</v>
      </c>
      <c r="D148" s="4" t="s">
        <v>1074</v>
      </c>
      <c r="E148" s="4" t="s">
        <v>1047</v>
      </c>
      <c r="F148" s="4">
        <v>35014.71</v>
      </c>
      <c r="G148" s="4">
        <v>0.45</v>
      </c>
      <c r="H148" s="4">
        <v>0.15</v>
      </c>
      <c r="I148" s="4">
        <v>0.29</v>
      </c>
      <c r="J148" s="4">
        <v>236.0</v>
      </c>
      <c r="K148" s="4">
        <v>5.51</v>
      </c>
      <c r="L148" s="4">
        <v>94.49</v>
      </c>
      <c r="M148" s="4">
        <v>0.0</v>
      </c>
      <c r="N148" s="4">
        <v>0.0</v>
      </c>
      <c r="O148" s="4">
        <v>18.0</v>
      </c>
      <c r="P148" s="4">
        <v>0.0</v>
      </c>
      <c r="Q148" s="4">
        <v>0.0</v>
      </c>
      <c r="R148" s="4">
        <v>11061.73</v>
      </c>
      <c r="S148" s="4">
        <v>23952.98</v>
      </c>
      <c r="T148" s="4">
        <v>2.16</v>
      </c>
      <c r="U148" s="4">
        <v>2.81</v>
      </c>
      <c r="V148" s="4">
        <v>236.0</v>
      </c>
      <c r="W148" s="4">
        <v>66.1</v>
      </c>
      <c r="X148" s="4">
        <v>30.08</v>
      </c>
      <c r="Y148" s="4">
        <v>0.0</v>
      </c>
      <c r="Z148" s="4">
        <v>3.81</v>
      </c>
      <c r="AA148" s="4">
        <v>18.0</v>
      </c>
      <c r="AB148" s="4">
        <v>0.0</v>
      </c>
      <c r="AC148" s="4">
        <v>0.0</v>
      </c>
      <c r="AD148" s="4">
        <v>29776.72</v>
      </c>
      <c r="AE148" s="4">
        <v>5237.99</v>
      </c>
    </row>
    <row r="149" ht="12.75" customHeight="1">
      <c r="A149" s="4" t="s">
        <v>372</v>
      </c>
      <c r="B149" s="4" t="s">
        <v>355</v>
      </c>
      <c r="C149" s="4">
        <v>1998.0</v>
      </c>
      <c r="D149" s="4" t="s">
        <v>1074</v>
      </c>
      <c r="E149" s="4" t="s">
        <v>1031</v>
      </c>
      <c r="F149" s="4">
        <v>8658535.42</v>
      </c>
      <c r="G149" s="4">
        <v>100.0</v>
      </c>
      <c r="H149" s="4">
        <v>3.54</v>
      </c>
      <c r="I149" s="4">
        <v>4.01</v>
      </c>
      <c r="J149" s="4">
        <v>6204.0</v>
      </c>
      <c r="K149" s="4">
        <v>36.04</v>
      </c>
      <c r="L149" s="4">
        <v>56.13</v>
      </c>
      <c r="M149" s="4">
        <v>1.08</v>
      </c>
      <c r="N149" s="4">
        <v>6.75</v>
      </c>
      <c r="O149" s="4">
        <v>350.0</v>
      </c>
      <c r="P149" s="4">
        <v>0.0</v>
      </c>
      <c r="Q149" s="4">
        <v>25909.79</v>
      </c>
      <c r="R149" s="4">
        <v>4188361.49</v>
      </c>
      <c r="S149" s="4">
        <v>4394135.22</v>
      </c>
      <c r="T149" s="4">
        <v>5.02</v>
      </c>
      <c r="U149" s="4">
        <v>4.99</v>
      </c>
      <c r="V149" s="4">
        <v>6204.0</v>
      </c>
      <c r="W149" s="4">
        <v>71.34</v>
      </c>
      <c r="X149" s="4">
        <v>16.72</v>
      </c>
      <c r="Y149" s="4">
        <v>1.82</v>
      </c>
      <c r="Z149" s="4">
        <v>10.12</v>
      </c>
      <c r="AA149" s="4">
        <v>350.0</v>
      </c>
      <c r="AB149" s="4">
        <v>0.0</v>
      </c>
      <c r="AC149" s="4">
        <v>47244.53</v>
      </c>
      <c r="AD149" s="4">
        <v>5645320.88</v>
      </c>
      <c r="AE149" s="4">
        <v>2937175.83</v>
      </c>
    </row>
    <row r="150" ht="12.75" customHeight="1">
      <c r="A150" s="4" t="s">
        <v>372</v>
      </c>
      <c r="B150" s="4" t="s">
        <v>355</v>
      </c>
      <c r="C150" s="4">
        <v>1998.0</v>
      </c>
      <c r="D150" s="4" t="s">
        <v>1074</v>
      </c>
      <c r="E150" s="4" t="s">
        <v>1032</v>
      </c>
      <c r="F150" s="4">
        <v>539660.92</v>
      </c>
      <c r="G150" s="4">
        <v>6.23</v>
      </c>
      <c r="H150" s="4">
        <v>0.19</v>
      </c>
      <c r="I150" s="4">
        <v>0.3</v>
      </c>
      <c r="J150" s="4">
        <v>1125.0</v>
      </c>
      <c r="K150" s="4">
        <v>5.87</v>
      </c>
      <c r="L150" s="4">
        <v>94.04</v>
      </c>
      <c r="M150" s="4">
        <v>0.09</v>
      </c>
      <c r="N150" s="4">
        <v>0.0</v>
      </c>
      <c r="O150" s="4">
        <v>10.1</v>
      </c>
      <c r="P150" s="4">
        <v>0.0</v>
      </c>
      <c r="Q150" s="4">
        <v>6.4</v>
      </c>
      <c r="R150" s="4">
        <v>46666.78</v>
      </c>
      <c r="S150" s="4">
        <v>492462.27</v>
      </c>
      <c r="T150" s="4">
        <v>1.98</v>
      </c>
      <c r="U150" s="4">
        <v>1.65</v>
      </c>
      <c r="V150" s="4">
        <v>1125.0</v>
      </c>
      <c r="W150" s="4">
        <v>78.49</v>
      </c>
      <c r="X150" s="4">
        <v>20.53</v>
      </c>
      <c r="Y150" s="4">
        <v>0.62</v>
      </c>
      <c r="Z150" s="4">
        <v>0.36</v>
      </c>
      <c r="AA150" s="4">
        <v>34.71</v>
      </c>
      <c r="AB150" s="4">
        <v>0.0</v>
      </c>
      <c r="AC150" s="4">
        <v>1649.13</v>
      </c>
      <c r="AD150" s="4">
        <v>455822.7</v>
      </c>
      <c r="AE150" s="4">
        <v>83306.35</v>
      </c>
    </row>
    <row r="151" ht="12.75" customHeight="1">
      <c r="A151" s="4" t="s">
        <v>372</v>
      </c>
      <c r="B151" s="4" t="s">
        <v>355</v>
      </c>
      <c r="C151" s="4">
        <v>1998.0</v>
      </c>
      <c r="D151" s="4" t="s">
        <v>1074</v>
      </c>
      <c r="E151" s="4" t="s">
        <v>1033</v>
      </c>
      <c r="F151" s="4">
        <v>4183131.72</v>
      </c>
      <c r="G151" s="4">
        <v>48.31</v>
      </c>
      <c r="H151" s="4">
        <v>4.45</v>
      </c>
      <c r="I151" s="4">
        <v>6.94</v>
      </c>
      <c r="J151" s="4">
        <v>2542.0</v>
      </c>
      <c r="K151" s="4">
        <v>38.2</v>
      </c>
      <c r="L151" s="4">
        <v>51.53</v>
      </c>
      <c r="M151" s="4">
        <v>2.12</v>
      </c>
      <c r="N151" s="4">
        <v>8.14</v>
      </c>
      <c r="O151" s="4">
        <v>350.0</v>
      </c>
      <c r="P151" s="4">
        <v>0.0</v>
      </c>
      <c r="Q151" s="4">
        <v>16534.28</v>
      </c>
      <c r="R151" s="4">
        <v>3304989.5</v>
      </c>
      <c r="S151" s="4">
        <v>878142.22</v>
      </c>
      <c r="T151" s="4">
        <v>6.24</v>
      </c>
      <c r="U151" s="4">
        <v>8.3</v>
      </c>
      <c r="V151" s="4">
        <v>2542.0</v>
      </c>
      <c r="W151" s="4">
        <v>74.27</v>
      </c>
      <c r="X151" s="4">
        <v>10.42</v>
      </c>
      <c r="Y151" s="4">
        <v>3.03</v>
      </c>
      <c r="Z151" s="4">
        <v>12.27</v>
      </c>
      <c r="AA151" s="4">
        <v>350.0</v>
      </c>
      <c r="AB151" s="4">
        <v>0.0</v>
      </c>
      <c r="AC151" s="4">
        <v>33889.75</v>
      </c>
      <c r="AD151" s="4">
        <v>3990643.93</v>
      </c>
      <c r="AE151" s="4">
        <v>192487.8</v>
      </c>
    </row>
    <row r="152" ht="12.75" customHeight="1">
      <c r="A152" s="4" t="s">
        <v>372</v>
      </c>
      <c r="B152" s="4" t="s">
        <v>355</v>
      </c>
      <c r="C152" s="4">
        <v>1998.0</v>
      </c>
      <c r="D152" s="4" t="s">
        <v>1074</v>
      </c>
      <c r="E152" s="4" t="s">
        <v>1034</v>
      </c>
      <c r="F152" s="4">
        <v>3218205.67</v>
      </c>
      <c r="G152" s="4">
        <v>37.17</v>
      </c>
      <c r="H152" s="4">
        <v>4.73</v>
      </c>
      <c r="I152" s="4">
        <v>1.58</v>
      </c>
      <c r="J152" s="4">
        <v>2207.0</v>
      </c>
      <c r="K152" s="4">
        <v>53.24</v>
      </c>
      <c r="L152" s="4">
        <v>39.19</v>
      </c>
      <c r="M152" s="4">
        <v>0.54</v>
      </c>
      <c r="N152" s="4">
        <v>7.02</v>
      </c>
      <c r="O152" s="4">
        <v>230.86</v>
      </c>
      <c r="P152" s="4">
        <v>0.0</v>
      </c>
      <c r="Q152" s="4">
        <v>9369.11</v>
      </c>
      <c r="R152" s="4">
        <v>807915.2</v>
      </c>
      <c r="S152" s="4">
        <v>2412161.72</v>
      </c>
      <c r="T152" s="4">
        <v>5.81</v>
      </c>
      <c r="U152" s="4">
        <v>2.16</v>
      </c>
      <c r="V152" s="4">
        <v>2207.0</v>
      </c>
      <c r="W152" s="4">
        <v>71.32</v>
      </c>
      <c r="X152" s="4">
        <v>17.99</v>
      </c>
      <c r="Y152" s="4">
        <v>1.22</v>
      </c>
      <c r="Z152" s="4">
        <v>9.47</v>
      </c>
      <c r="AA152" s="4">
        <v>230.86</v>
      </c>
      <c r="AB152" s="4">
        <v>0.0</v>
      </c>
      <c r="AC152" s="4">
        <v>11447.91</v>
      </c>
      <c r="AD152" s="4">
        <v>1081988.14</v>
      </c>
      <c r="AE152" s="4">
        <v>2138088.77</v>
      </c>
    </row>
    <row r="153" ht="12.75" customHeight="1">
      <c r="A153" s="4" t="s">
        <v>372</v>
      </c>
      <c r="B153" s="4" t="s">
        <v>355</v>
      </c>
      <c r="C153" s="4">
        <v>1998.0</v>
      </c>
      <c r="D153" s="4" t="s">
        <v>1074</v>
      </c>
      <c r="E153" s="4" t="s">
        <v>1035</v>
      </c>
      <c r="F153" s="4">
        <v>640159.03</v>
      </c>
      <c r="G153" s="4">
        <v>7.39</v>
      </c>
      <c r="H153" s="4">
        <v>1.72</v>
      </c>
      <c r="I153" s="4">
        <v>0.3</v>
      </c>
      <c r="J153" s="4">
        <v>330.0</v>
      </c>
      <c r="K153" s="4">
        <v>7.27</v>
      </c>
      <c r="L153" s="4">
        <v>75.45</v>
      </c>
      <c r="M153" s="4">
        <v>0.0</v>
      </c>
      <c r="N153" s="4">
        <v>17.27</v>
      </c>
      <c r="O153" s="4">
        <v>350.0</v>
      </c>
      <c r="P153" s="4">
        <v>0.0</v>
      </c>
      <c r="Q153" s="4">
        <v>0.0</v>
      </c>
      <c r="R153" s="4">
        <v>28790.02</v>
      </c>
      <c r="S153" s="4">
        <v>611369.01</v>
      </c>
      <c r="T153" s="4">
        <v>2.56</v>
      </c>
      <c r="U153" s="4">
        <v>0.5</v>
      </c>
      <c r="V153" s="4">
        <v>330.0</v>
      </c>
      <c r="W153" s="4">
        <v>24.55</v>
      </c>
      <c r="X153" s="4">
        <v>43.64</v>
      </c>
      <c r="Y153" s="4">
        <v>0.61</v>
      </c>
      <c r="Z153" s="4">
        <v>31.21</v>
      </c>
      <c r="AA153" s="4">
        <v>350.0</v>
      </c>
      <c r="AB153" s="4">
        <v>0.0</v>
      </c>
      <c r="AC153" s="4">
        <v>257.74</v>
      </c>
      <c r="AD153" s="4">
        <v>116866.12</v>
      </c>
      <c r="AE153" s="4">
        <v>523292.91</v>
      </c>
    </row>
    <row r="154" ht="12.75" customHeight="1">
      <c r="A154" s="4" t="s">
        <v>372</v>
      </c>
      <c r="B154" s="4" t="s">
        <v>355</v>
      </c>
      <c r="C154" s="4">
        <v>1998.0</v>
      </c>
      <c r="D154" s="4" t="s">
        <v>1074</v>
      </c>
      <c r="E154" s="4" t="s">
        <v>1036</v>
      </c>
      <c r="F154" s="4">
        <v>176870.08</v>
      </c>
      <c r="G154" s="4">
        <v>2.04</v>
      </c>
      <c r="H154" s="4">
        <v>3.11</v>
      </c>
      <c r="I154" s="4">
        <v>0.21</v>
      </c>
      <c r="J154" s="4">
        <v>120.0</v>
      </c>
      <c r="K154" s="4">
        <v>32.5</v>
      </c>
      <c r="L154" s="4">
        <v>45.0</v>
      </c>
      <c r="M154" s="4">
        <v>0.0</v>
      </c>
      <c r="N154" s="4">
        <v>22.5</v>
      </c>
      <c r="O154" s="4">
        <v>230.86</v>
      </c>
      <c r="P154" s="4">
        <v>0.0</v>
      </c>
      <c r="Q154" s="4">
        <v>0.0</v>
      </c>
      <c r="R154" s="4">
        <v>1939.57</v>
      </c>
      <c r="S154" s="4">
        <v>174930.5</v>
      </c>
      <c r="T154" s="4">
        <v>3.73</v>
      </c>
      <c r="U154" s="4">
        <v>0.24</v>
      </c>
      <c r="V154" s="4">
        <v>120.0</v>
      </c>
      <c r="W154" s="4">
        <v>40.83</v>
      </c>
      <c r="X154" s="4">
        <v>30.0</v>
      </c>
      <c r="Y154" s="4">
        <v>0.83</v>
      </c>
      <c r="Z154" s="4">
        <v>28.33</v>
      </c>
      <c r="AA154" s="4">
        <v>230.86</v>
      </c>
      <c r="AB154" s="4">
        <v>0.0</v>
      </c>
      <c r="AC154" s="4">
        <v>250.92</v>
      </c>
      <c r="AD154" s="4">
        <v>17365.16</v>
      </c>
      <c r="AE154" s="4">
        <v>159504.91</v>
      </c>
    </row>
    <row r="155" ht="12.75" customHeight="1">
      <c r="A155" s="4" t="s">
        <v>372</v>
      </c>
      <c r="B155" s="4" t="s">
        <v>355</v>
      </c>
      <c r="C155" s="4">
        <v>1998.0</v>
      </c>
      <c r="D155" s="4" t="s">
        <v>1074</v>
      </c>
      <c r="E155" s="4" t="s">
        <v>993</v>
      </c>
      <c r="F155" s="4">
        <v>432972.75</v>
      </c>
      <c r="G155" s="4">
        <v>5.0</v>
      </c>
      <c r="H155" s="4">
        <v>4.02</v>
      </c>
      <c r="I155" s="4">
        <v>4.67</v>
      </c>
      <c r="J155" s="4">
        <v>1081.0</v>
      </c>
      <c r="K155" s="4">
        <v>64.66</v>
      </c>
      <c r="L155" s="4">
        <v>25.62</v>
      </c>
      <c r="M155" s="4">
        <v>0.0</v>
      </c>
      <c r="N155" s="4">
        <v>9.71</v>
      </c>
      <c r="O155" s="4">
        <v>16.3</v>
      </c>
      <c r="P155" s="4">
        <v>0.0</v>
      </c>
      <c r="Q155" s="4">
        <v>0.0</v>
      </c>
      <c r="R155" s="4">
        <v>354483.87</v>
      </c>
      <c r="S155" s="4">
        <v>80820.53</v>
      </c>
      <c r="T155" s="4">
        <v>4.02</v>
      </c>
      <c r="U155" s="4">
        <v>4.67</v>
      </c>
      <c r="V155" s="4">
        <v>1081.0</v>
      </c>
      <c r="W155" s="4">
        <v>64.66</v>
      </c>
      <c r="X155" s="4">
        <v>25.62</v>
      </c>
      <c r="Y155" s="4">
        <v>0.0</v>
      </c>
      <c r="Z155" s="4">
        <v>9.71</v>
      </c>
      <c r="AA155" s="4">
        <v>16.3</v>
      </c>
      <c r="AB155" s="4">
        <v>0.0</v>
      </c>
      <c r="AC155" s="4">
        <v>0.0</v>
      </c>
      <c r="AD155" s="4">
        <v>354483.87</v>
      </c>
      <c r="AE155" s="4">
        <v>80820.53</v>
      </c>
    </row>
    <row r="156" ht="12.75" customHeight="1">
      <c r="A156" s="4" t="s">
        <v>372</v>
      </c>
      <c r="B156" s="4" t="s">
        <v>355</v>
      </c>
      <c r="C156" s="4">
        <v>1998.0</v>
      </c>
      <c r="D156" s="4" t="s">
        <v>1074</v>
      </c>
      <c r="E156" s="4" t="s">
        <v>1037</v>
      </c>
      <c r="F156" s="4">
        <v>85099.18</v>
      </c>
      <c r="G156" s="4">
        <v>0.98</v>
      </c>
      <c r="H156" s="4">
        <v>9.69</v>
      </c>
      <c r="I156" s="4">
        <v>11.34</v>
      </c>
      <c r="J156" s="4">
        <v>439.0</v>
      </c>
      <c r="K156" s="4">
        <v>22.1</v>
      </c>
      <c r="L156" s="4">
        <v>50.34</v>
      </c>
      <c r="M156" s="4">
        <v>0.91</v>
      </c>
      <c r="N156" s="4">
        <v>26.65</v>
      </c>
      <c r="O156" s="4">
        <v>350.0</v>
      </c>
      <c r="P156" s="4">
        <v>0.0</v>
      </c>
      <c r="Q156" s="4">
        <v>16598.77</v>
      </c>
      <c r="R156" s="4">
        <v>60061.18</v>
      </c>
      <c r="S156" s="4">
        <v>25038.01</v>
      </c>
      <c r="T156" s="4">
        <v>13.2</v>
      </c>
      <c r="U156" s="4">
        <v>20.33</v>
      </c>
      <c r="V156" s="4">
        <v>439.0</v>
      </c>
      <c r="W156" s="4">
        <v>43.96</v>
      </c>
      <c r="X156" s="4">
        <v>13.21</v>
      </c>
      <c r="Y156" s="4">
        <v>4.1</v>
      </c>
      <c r="Z156" s="4">
        <v>38.72</v>
      </c>
      <c r="AA156" s="4">
        <v>350.0</v>
      </c>
      <c r="AB156" s="4">
        <v>0.0</v>
      </c>
      <c r="AC156" s="4">
        <v>17288.3</v>
      </c>
      <c r="AD156" s="4">
        <v>84356.64</v>
      </c>
      <c r="AE156" s="4">
        <v>742.54</v>
      </c>
    </row>
    <row r="157" ht="12.75" customHeight="1">
      <c r="A157" s="4" t="s">
        <v>372</v>
      </c>
      <c r="B157" s="4" t="s">
        <v>355</v>
      </c>
      <c r="C157" s="4">
        <v>1998.0</v>
      </c>
      <c r="D157" s="4" t="s">
        <v>1074</v>
      </c>
      <c r="E157" s="4" t="s">
        <v>1038</v>
      </c>
      <c r="F157" s="4">
        <v>107564.81</v>
      </c>
      <c r="G157" s="4">
        <v>1.24</v>
      </c>
      <c r="H157" s="4">
        <v>7.33</v>
      </c>
      <c r="I157" s="4">
        <v>7.66</v>
      </c>
      <c r="J157" s="4">
        <v>138.0</v>
      </c>
      <c r="K157" s="4">
        <v>60.87</v>
      </c>
      <c r="L157" s="4">
        <v>25.36</v>
      </c>
      <c r="M157" s="4">
        <v>0.0</v>
      </c>
      <c r="N157" s="4">
        <v>13.77</v>
      </c>
      <c r="O157" s="4">
        <v>65.26</v>
      </c>
      <c r="P157" s="4">
        <v>0.0</v>
      </c>
      <c r="Q157" s="4">
        <v>0.0</v>
      </c>
      <c r="R157" s="4">
        <v>105544.43</v>
      </c>
      <c r="S157" s="4">
        <v>2020.38</v>
      </c>
      <c r="T157" s="4">
        <v>8.9</v>
      </c>
      <c r="U157" s="4">
        <v>7.95</v>
      </c>
      <c r="V157" s="4">
        <v>138.0</v>
      </c>
      <c r="W157" s="4">
        <v>81.88</v>
      </c>
      <c r="X157" s="4">
        <v>2.9</v>
      </c>
      <c r="Y157" s="4">
        <v>0.72</v>
      </c>
      <c r="Z157" s="4">
        <v>14.49</v>
      </c>
      <c r="AA157" s="4">
        <v>65.26</v>
      </c>
      <c r="AB157" s="4">
        <v>0.0</v>
      </c>
      <c r="AC157" s="4">
        <v>4.02</v>
      </c>
      <c r="AD157" s="4">
        <v>107564.81</v>
      </c>
      <c r="AE157" s="4">
        <v>0.0</v>
      </c>
    </row>
    <row r="158" ht="12.75" customHeight="1">
      <c r="A158" s="4" t="s">
        <v>372</v>
      </c>
      <c r="B158" s="4" t="s">
        <v>355</v>
      </c>
      <c r="C158" s="4">
        <v>1998.0</v>
      </c>
      <c r="D158" s="4" t="s">
        <v>1074</v>
      </c>
      <c r="E158" s="4" t="s">
        <v>994</v>
      </c>
      <c r="F158" s="4">
        <v>252.02</v>
      </c>
      <c r="G158" s="4">
        <v>0.0</v>
      </c>
      <c r="H158" s="4">
        <v>0.0</v>
      </c>
      <c r="I158" s="4">
        <v>0.0</v>
      </c>
      <c r="J158" s="4">
        <v>7.0</v>
      </c>
      <c r="K158" s="4">
        <v>0.0</v>
      </c>
      <c r="L158" s="4">
        <v>100.0</v>
      </c>
      <c r="M158" s="4">
        <v>0.0</v>
      </c>
      <c r="N158" s="4">
        <v>0.0</v>
      </c>
      <c r="O158" s="4">
        <v>0.0</v>
      </c>
      <c r="P158" s="4">
        <v>0.0</v>
      </c>
      <c r="Q158" s="4">
        <v>0.0</v>
      </c>
      <c r="R158" s="4">
        <v>0.0</v>
      </c>
      <c r="S158" s="4">
        <v>252.02</v>
      </c>
      <c r="T158" s="4">
        <v>0.67</v>
      </c>
      <c r="U158" s="4">
        <v>0.05</v>
      </c>
      <c r="V158" s="4">
        <v>7.0</v>
      </c>
      <c r="W158" s="4">
        <v>0.0</v>
      </c>
      <c r="X158" s="4">
        <v>85.71</v>
      </c>
      <c r="Y158" s="4">
        <v>0.0</v>
      </c>
      <c r="Z158" s="4">
        <v>14.29</v>
      </c>
      <c r="AA158" s="4">
        <v>10.75</v>
      </c>
      <c r="AB158" s="4">
        <v>0.0</v>
      </c>
      <c r="AC158" s="4">
        <v>0.0</v>
      </c>
      <c r="AD158" s="4">
        <v>4.96</v>
      </c>
      <c r="AE158" s="4">
        <v>247.06</v>
      </c>
    </row>
    <row r="159" ht="12.75" customHeight="1">
      <c r="A159" s="4" t="s">
        <v>372</v>
      </c>
      <c r="B159" s="4" t="s">
        <v>355</v>
      </c>
      <c r="C159" s="4">
        <v>1998.0</v>
      </c>
      <c r="D159" s="4" t="s">
        <v>1074</v>
      </c>
      <c r="E159" s="4" t="s">
        <v>1039</v>
      </c>
      <c r="F159" s="4">
        <v>217425.93</v>
      </c>
      <c r="G159" s="4">
        <v>2.51</v>
      </c>
      <c r="H159" s="4">
        <v>3.46</v>
      </c>
      <c r="I159" s="4">
        <v>4.92</v>
      </c>
      <c r="J159" s="4">
        <v>110.0</v>
      </c>
      <c r="K159" s="4">
        <v>49.09</v>
      </c>
      <c r="L159" s="4">
        <v>50.0</v>
      </c>
      <c r="M159" s="4">
        <v>0.0</v>
      </c>
      <c r="N159" s="4">
        <v>0.91</v>
      </c>
      <c r="O159" s="4">
        <v>20.0</v>
      </c>
      <c r="P159" s="4">
        <v>0.0</v>
      </c>
      <c r="Q159" s="4">
        <v>0.0</v>
      </c>
      <c r="R159" s="4">
        <v>187673.53</v>
      </c>
      <c r="S159" s="4">
        <v>29752.39</v>
      </c>
      <c r="T159" s="4">
        <v>5.07</v>
      </c>
      <c r="U159" s="4">
        <v>6.4</v>
      </c>
      <c r="V159" s="4">
        <v>110.0</v>
      </c>
      <c r="W159" s="4">
        <v>88.18</v>
      </c>
      <c r="X159" s="4">
        <v>10.0</v>
      </c>
      <c r="Y159" s="4">
        <v>0.0</v>
      </c>
      <c r="Z159" s="4">
        <v>1.82</v>
      </c>
      <c r="AA159" s="4">
        <v>20.0</v>
      </c>
      <c r="AB159" s="4">
        <v>0.0</v>
      </c>
      <c r="AC159" s="4">
        <v>0.0</v>
      </c>
      <c r="AD159" s="4">
        <v>217039.18</v>
      </c>
      <c r="AE159" s="4">
        <v>386.74</v>
      </c>
    </row>
    <row r="160" ht="12.75" customHeight="1">
      <c r="A160" s="4" t="s">
        <v>372</v>
      </c>
      <c r="B160" s="4" t="s">
        <v>355</v>
      </c>
      <c r="C160" s="4">
        <v>1998.0</v>
      </c>
      <c r="D160" s="4" t="s">
        <v>1074</v>
      </c>
      <c r="E160" s="4" t="s">
        <v>1040</v>
      </c>
      <c r="F160" s="4">
        <v>424901.94</v>
      </c>
      <c r="G160" s="4">
        <v>4.91</v>
      </c>
      <c r="H160" s="4">
        <v>0.19</v>
      </c>
      <c r="I160" s="4">
        <v>0.37</v>
      </c>
      <c r="J160" s="4">
        <v>961.0</v>
      </c>
      <c r="K160" s="4">
        <v>7.08</v>
      </c>
      <c r="L160" s="4">
        <v>92.92</v>
      </c>
      <c r="M160" s="4">
        <v>0.0</v>
      </c>
      <c r="N160" s="4">
        <v>0.0</v>
      </c>
      <c r="O160" s="4">
        <v>10.1</v>
      </c>
      <c r="P160" s="4">
        <v>0.0</v>
      </c>
      <c r="Q160" s="4">
        <v>0.0</v>
      </c>
      <c r="R160" s="4">
        <v>42736.82</v>
      </c>
      <c r="S160" s="4">
        <v>382165.11</v>
      </c>
      <c r="T160" s="4">
        <v>2.04</v>
      </c>
      <c r="U160" s="4">
        <v>1.89</v>
      </c>
      <c r="V160" s="4">
        <v>961.0</v>
      </c>
      <c r="W160" s="4">
        <v>79.29</v>
      </c>
      <c r="X160" s="4">
        <v>19.35</v>
      </c>
      <c r="Y160" s="4">
        <v>1.14</v>
      </c>
      <c r="Z160" s="4">
        <v>0.21</v>
      </c>
      <c r="AA160" s="4">
        <v>34.71</v>
      </c>
      <c r="AB160" s="4">
        <v>0.0</v>
      </c>
      <c r="AC160" s="4">
        <v>12945.66</v>
      </c>
      <c r="AD160" s="4">
        <v>361134.52</v>
      </c>
      <c r="AE160" s="4">
        <v>63767.41</v>
      </c>
    </row>
    <row r="161" ht="12.75" customHeight="1">
      <c r="A161" s="4" t="s">
        <v>372</v>
      </c>
      <c r="B161" s="4" t="s">
        <v>355</v>
      </c>
      <c r="C161" s="4">
        <v>1998.0</v>
      </c>
      <c r="D161" s="4" t="s">
        <v>1074</v>
      </c>
      <c r="E161" s="4" t="s">
        <v>996</v>
      </c>
      <c r="F161" s="4">
        <v>660515.41</v>
      </c>
      <c r="G161" s="4">
        <v>7.63</v>
      </c>
      <c r="H161" s="4">
        <v>0.99</v>
      </c>
      <c r="I161" s="4">
        <v>0.92</v>
      </c>
      <c r="J161" s="4">
        <v>554.0</v>
      </c>
      <c r="K161" s="4">
        <v>24.37</v>
      </c>
      <c r="L161" s="4">
        <v>72.74</v>
      </c>
      <c r="M161" s="4">
        <v>0.72</v>
      </c>
      <c r="N161" s="4">
        <v>2.17</v>
      </c>
      <c r="O161" s="4">
        <v>19.94</v>
      </c>
      <c r="P161" s="4">
        <v>0.0</v>
      </c>
      <c r="Q161" s="4">
        <v>756.85</v>
      </c>
      <c r="R161" s="4">
        <v>231061.79</v>
      </c>
      <c r="S161" s="4">
        <v>429453.62</v>
      </c>
      <c r="T161" s="4">
        <v>3.36</v>
      </c>
      <c r="U161" s="4">
        <v>2.76</v>
      </c>
      <c r="V161" s="4">
        <v>554.0</v>
      </c>
      <c r="W161" s="4">
        <v>83.21</v>
      </c>
      <c r="X161" s="4">
        <v>7.58</v>
      </c>
      <c r="Y161" s="4">
        <v>1.81</v>
      </c>
      <c r="Z161" s="4">
        <v>7.4</v>
      </c>
      <c r="AA161" s="4">
        <v>19.94</v>
      </c>
      <c r="AB161" s="4">
        <v>0.0</v>
      </c>
      <c r="AC161" s="4">
        <v>6436.96</v>
      </c>
      <c r="AD161" s="4">
        <v>577543.0</v>
      </c>
      <c r="AE161" s="4">
        <v>82972.42</v>
      </c>
    </row>
    <row r="162" ht="12.75" customHeight="1">
      <c r="A162" s="4" t="s">
        <v>372</v>
      </c>
      <c r="B162" s="4" t="s">
        <v>355</v>
      </c>
      <c r="C162" s="4">
        <v>1998.0</v>
      </c>
      <c r="D162" s="4" t="s">
        <v>1074</v>
      </c>
      <c r="E162" s="4" t="s">
        <v>1041</v>
      </c>
      <c r="F162" s="4">
        <v>32458.23</v>
      </c>
      <c r="G162" s="4">
        <v>0.37</v>
      </c>
      <c r="H162" s="4">
        <v>0.17</v>
      </c>
      <c r="I162" s="4">
        <v>0.01</v>
      </c>
      <c r="J162" s="4">
        <v>31.0</v>
      </c>
      <c r="K162" s="4">
        <v>6.45</v>
      </c>
      <c r="L162" s="4">
        <v>90.32</v>
      </c>
      <c r="M162" s="4">
        <v>0.0</v>
      </c>
      <c r="N162" s="4">
        <v>3.23</v>
      </c>
      <c r="O162" s="4">
        <v>3.6</v>
      </c>
      <c r="P162" s="4">
        <v>0.0</v>
      </c>
      <c r="Q162" s="4">
        <v>0.0</v>
      </c>
      <c r="R162" s="4">
        <v>133.54</v>
      </c>
      <c r="S162" s="4">
        <v>32324.69</v>
      </c>
      <c r="T162" s="4">
        <v>0.79</v>
      </c>
      <c r="U162" s="4">
        <v>0.96</v>
      </c>
      <c r="V162" s="4">
        <v>31.0</v>
      </c>
      <c r="W162" s="4">
        <v>25.81</v>
      </c>
      <c r="X162" s="4">
        <v>58.06</v>
      </c>
      <c r="Y162" s="4">
        <v>0.0</v>
      </c>
      <c r="Z162" s="4">
        <v>16.13</v>
      </c>
      <c r="AA162" s="4">
        <v>3.6</v>
      </c>
      <c r="AB162" s="4">
        <v>0.0</v>
      </c>
      <c r="AC162" s="4">
        <v>0.0</v>
      </c>
      <c r="AD162" s="4">
        <v>18144.2</v>
      </c>
      <c r="AE162" s="4">
        <v>14314.03</v>
      </c>
    </row>
    <row r="163" ht="12.75" customHeight="1">
      <c r="A163" s="4" t="s">
        <v>372</v>
      </c>
      <c r="B163" s="4" t="s">
        <v>355</v>
      </c>
      <c r="C163" s="4">
        <v>1998.0</v>
      </c>
      <c r="D163" s="4" t="s">
        <v>1074</v>
      </c>
      <c r="E163" s="4" t="s">
        <v>1042</v>
      </c>
      <c r="F163" s="4">
        <v>316489.17</v>
      </c>
      <c r="G163" s="4">
        <v>3.66</v>
      </c>
      <c r="H163" s="4">
        <v>0.36</v>
      </c>
      <c r="I163" s="4">
        <v>1.16</v>
      </c>
      <c r="J163" s="4">
        <v>548.0</v>
      </c>
      <c r="K163" s="4">
        <v>5.11</v>
      </c>
      <c r="L163" s="4">
        <v>85.4</v>
      </c>
      <c r="M163" s="4">
        <v>8.76</v>
      </c>
      <c r="N163" s="4">
        <v>0.73</v>
      </c>
      <c r="O163" s="4">
        <v>32.0</v>
      </c>
      <c r="P163" s="4">
        <v>0.0</v>
      </c>
      <c r="Q163" s="4">
        <v>2824.41</v>
      </c>
      <c r="R163" s="4">
        <v>99786.22</v>
      </c>
      <c r="S163" s="4">
        <v>140664.63</v>
      </c>
      <c r="T163" s="4">
        <v>2.93</v>
      </c>
      <c r="U163" s="4">
        <v>3.38</v>
      </c>
      <c r="V163" s="4">
        <v>548.0</v>
      </c>
      <c r="W163" s="4">
        <v>68.8</v>
      </c>
      <c r="X163" s="4">
        <v>15.69</v>
      </c>
      <c r="Y163" s="4">
        <v>10.95</v>
      </c>
      <c r="Z163" s="4">
        <v>4.56</v>
      </c>
      <c r="AA163" s="4">
        <v>32.0</v>
      </c>
      <c r="AB163" s="4">
        <v>0.0</v>
      </c>
      <c r="AC163" s="4">
        <v>4582.09</v>
      </c>
      <c r="AD163" s="4">
        <v>197848.55</v>
      </c>
      <c r="AE163" s="4">
        <v>42602.29</v>
      </c>
    </row>
    <row r="164" ht="12.75" customHeight="1">
      <c r="A164" s="4" t="s">
        <v>372</v>
      </c>
      <c r="B164" s="4" t="s">
        <v>355</v>
      </c>
      <c r="C164" s="4">
        <v>1998.0</v>
      </c>
      <c r="D164" s="4" t="s">
        <v>1074</v>
      </c>
      <c r="E164" s="4" t="s">
        <v>1043</v>
      </c>
      <c r="F164" s="4">
        <v>204169.02</v>
      </c>
      <c r="G164" s="4">
        <v>2.36</v>
      </c>
      <c r="H164" s="4">
        <v>0.33</v>
      </c>
      <c r="I164" s="4">
        <v>0.27</v>
      </c>
      <c r="J164" s="4">
        <v>237.0</v>
      </c>
      <c r="K164" s="4">
        <v>12.24</v>
      </c>
      <c r="L164" s="4">
        <v>87.76</v>
      </c>
      <c r="M164" s="4">
        <v>0.0</v>
      </c>
      <c r="N164" s="4">
        <v>0.0</v>
      </c>
      <c r="O164" s="4">
        <v>14.0</v>
      </c>
      <c r="P164" s="4">
        <v>0.0</v>
      </c>
      <c r="Q164" s="4">
        <v>0.0</v>
      </c>
      <c r="R164" s="4">
        <v>21286.92</v>
      </c>
      <c r="S164" s="4">
        <v>182882.09</v>
      </c>
      <c r="T164" s="4">
        <v>3.72</v>
      </c>
      <c r="U164" s="4">
        <v>4.21</v>
      </c>
      <c r="V164" s="4">
        <v>237.0</v>
      </c>
      <c r="W164" s="4">
        <v>78.9</v>
      </c>
      <c r="X164" s="4">
        <v>16.46</v>
      </c>
      <c r="Y164" s="4">
        <v>0.0</v>
      </c>
      <c r="Z164" s="4">
        <v>4.64</v>
      </c>
      <c r="AA164" s="4">
        <v>14.0</v>
      </c>
      <c r="AB164" s="4">
        <v>0.0</v>
      </c>
      <c r="AC164" s="4">
        <v>0.0</v>
      </c>
      <c r="AD164" s="4">
        <v>200015.78</v>
      </c>
      <c r="AE164" s="4">
        <v>4153.24</v>
      </c>
    </row>
    <row r="165" ht="12.75" customHeight="1">
      <c r="A165" s="4" t="s">
        <v>372</v>
      </c>
      <c r="B165" s="4" t="s">
        <v>355</v>
      </c>
      <c r="C165" s="4">
        <v>1998.0</v>
      </c>
      <c r="D165" s="4" t="s">
        <v>1074</v>
      </c>
      <c r="E165" s="4" t="s">
        <v>1044</v>
      </c>
      <c r="F165" s="4">
        <v>2556528.13</v>
      </c>
      <c r="G165" s="4">
        <v>29.53</v>
      </c>
      <c r="H165" s="4">
        <v>1.44</v>
      </c>
      <c r="I165" s="4">
        <v>0.21</v>
      </c>
      <c r="J165" s="4">
        <v>277.0</v>
      </c>
      <c r="K165" s="4">
        <v>17.33</v>
      </c>
      <c r="L165" s="4">
        <v>81.23</v>
      </c>
      <c r="M165" s="4">
        <v>0.0</v>
      </c>
      <c r="N165" s="4">
        <v>1.44</v>
      </c>
      <c r="O165" s="4">
        <v>38.0</v>
      </c>
      <c r="P165" s="4">
        <v>0.0</v>
      </c>
      <c r="Q165" s="4">
        <v>0.0</v>
      </c>
      <c r="R165" s="4">
        <v>436454.38</v>
      </c>
      <c r="S165" s="4">
        <v>2120073.79</v>
      </c>
      <c r="T165" s="4">
        <v>4.43</v>
      </c>
      <c r="U165" s="4">
        <v>1.41</v>
      </c>
      <c r="V165" s="4">
        <v>277.0</v>
      </c>
      <c r="W165" s="4">
        <v>81.59</v>
      </c>
      <c r="X165" s="4">
        <v>16.25</v>
      </c>
      <c r="Y165" s="4">
        <v>0.36</v>
      </c>
      <c r="Z165" s="4">
        <v>1.81</v>
      </c>
      <c r="AA165" s="4">
        <v>38.0</v>
      </c>
      <c r="AB165" s="4">
        <v>0.0</v>
      </c>
      <c r="AC165" s="4">
        <v>6.83</v>
      </c>
      <c r="AD165" s="4">
        <v>616337.55</v>
      </c>
      <c r="AE165" s="4">
        <v>1940190.62</v>
      </c>
    </row>
    <row r="166" ht="12.75" customHeight="1">
      <c r="A166" s="4" t="s">
        <v>372</v>
      </c>
      <c r="B166" s="4" t="s">
        <v>355</v>
      </c>
      <c r="C166" s="4">
        <v>1998.0</v>
      </c>
      <c r="D166" s="4" t="s">
        <v>1074</v>
      </c>
      <c r="E166" s="4" t="s">
        <v>1045</v>
      </c>
      <c r="F166" s="4">
        <v>2635432.27</v>
      </c>
      <c r="G166" s="4">
        <v>30.44</v>
      </c>
      <c r="H166" s="4">
        <v>10.91</v>
      </c>
      <c r="I166" s="4">
        <v>10.52</v>
      </c>
      <c r="J166" s="4">
        <v>1064.0</v>
      </c>
      <c r="K166" s="4">
        <v>84.02</v>
      </c>
      <c r="L166" s="4">
        <v>7.33</v>
      </c>
      <c r="M166" s="4">
        <v>1.03</v>
      </c>
      <c r="N166" s="4">
        <v>7.61</v>
      </c>
      <c r="O166" s="4">
        <v>37.13</v>
      </c>
      <c r="P166" s="4">
        <v>0.0</v>
      </c>
      <c r="Q166" s="4">
        <v>5729.76</v>
      </c>
      <c r="R166" s="4">
        <v>2555935.98</v>
      </c>
      <c r="S166" s="4">
        <v>79496.3</v>
      </c>
      <c r="T166" s="4">
        <v>11.07</v>
      </c>
      <c r="U166" s="4">
        <v>10.66</v>
      </c>
      <c r="V166" s="4">
        <v>1064.0</v>
      </c>
      <c r="W166" s="4">
        <v>88.53</v>
      </c>
      <c r="X166" s="4">
        <v>2.63</v>
      </c>
      <c r="Y166" s="4">
        <v>1.03</v>
      </c>
      <c r="Z166" s="4">
        <v>7.8</v>
      </c>
      <c r="AA166" s="4">
        <v>37.13</v>
      </c>
      <c r="AB166" s="4">
        <v>0.0</v>
      </c>
      <c r="AC166" s="4">
        <v>5729.76</v>
      </c>
      <c r="AD166" s="4">
        <v>2605947.44</v>
      </c>
      <c r="AE166" s="4">
        <v>29484.84</v>
      </c>
    </row>
    <row r="167" ht="12.75" customHeight="1">
      <c r="A167" s="4" t="s">
        <v>372</v>
      </c>
      <c r="B167" s="4" t="s">
        <v>355</v>
      </c>
      <c r="C167" s="4">
        <v>1998.0</v>
      </c>
      <c r="D167" s="4" t="s">
        <v>1074</v>
      </c>
      <c r="E167" s="4" t="s">
        <v>998</v>
      </c>
      <c r="F167" s="4">
        <v>107764.14</v>
      </c>
      <c r="G167" s="4">
        <v>1.24</v>
      </c>
      <c r="H167" s="4">
        <v>0.71</v>
      </c>
      <c r="I167" s="4">
        <v>0.08</v>
      </c>
      <c r="J167" s="4">
        <v>129.0</v>
      </c>
      <c r="K167" s="4">
        <v>13.18</v>
      </c>
      <c r="L167" s="4">
        <v>86.82</v>
      </c>
      <c r="M167" s="4">
        <v>0.0</v>
      </c>
      <c r="N167" s="4">
        <v>0.0</v>
      </c>
      <c r="O167" s="4">
        <v>11.8</v>
      </c>
      <c r="P167" s="4">
        <v>0.0</v>
      </c>
      <c r="Q167" s="4">
        <v>0.0</v>
      </c>
      <c r="R167" s="4">
        <v>3411.86</v>
      </c>
      <c r="S167" s="4">
        <v>104352.28</v>
      </c>
      <c r="T167" s="4">
        <v>1.84</v>
      </c>
      <c r="U167" s="4">
        <v>1.09</v>
      </c>
      <c r="V167" s="4">
        <v>129.0</v>
      </c>
      <c r="W167" s="4">
        <v>65.89</v>
      </c>
      <c r="X167" s="4">
        <v>34.11</v>
      </c>
      <c r="Y167" s="4">
        <v>0.0</v>
      </c>
      <c r="Z167" s="4">
        <v>0.0</v>
      </c>
      <c r="AA167" s="4">
        <v>11.8</v>
      </c>
      <c r="AB167" s="4">
        <v>0.0</v>
      </c>
      <c r="AC167" s="4">
        <v>0.0</v>
      </c>
      <c r="AD167" s="4">
        <v>106474.47</v>
      </c>
      <c r="AE167" s="4">
        <v>1289.67</v>
      </c>
    </row>
    <row r="168" ht="12.75" customHeight="1">
      <c r="A168" s="4" t="s">
        <v>372</v>
      </c>
      <c r="B168" s="4" t="s">
        <v>355</v>
      </c>
      <c r="C168" s="4">
        <v>1998.0</v>
      </c>
      <c r="D168" s="4" t="s">
        <v>1074</v>
      </c>
      <c r="E168" s="4" t="s">
        <v>1046</v>
      </c>
      <c r="F168" s="4">
        <v>660117.03</v>
      </c>
      <c r="G168" s="4">
        <v>7.62</v>
      </c>
      <c r="H168" s="4">
        <v>1.36</v>
      </c>
      <c r="I168" s="4">
        <v>0.25</v>
      </c>
      <c r="J168" s="4">
        <v>282.0</v>
      </c>
      <c r="K168" s="4">
        <v>9.57</v>
      </c>
      <c r="L168" s="4">
        <v>74.11</v>
      </c>
      <c r="M168" s="4">
        <v>0.0</v>
      </c>
      <c r="N168" s="4">
        <v>16.31</v>
      </c>
      <c r="O168" s="4">
        <v>31.5</v>
      </c>
      <c r="P168" s="4">
        <v>0.0</v>
      </c>
      <c r="Q168" s="4">
        <v>0.0</v>
      </c>
      <c r="R168" s="4">
        <v>75600.93</v>
      </c>
      <c r="S168" s="4">
        <v>582184.43</v>
      </c>
      <c r="T168" s="4">
        <v>2.66</v>
      </c>
      <c r="U168" s="4">
        <v>0.79</v>
      </c>
      <c r="V168" s="4">
        <v>282.0</v>
      </c>
      <c r="W168" s="4">
        <v>28.01</v>
      </c>
      <c r="X168" s="4">
        <v>31.56</v>
      </c>
      <c r="Y168" s="4">
        <v>0.0</v>
      </c>
      <c r="Z168" s="4">
        <v>40.43</v>
      </c>
      <c r="AA168" s="4">
        <v>31.5</v>
      </c>
      <c r="AB168" s="4">
        <v>0.0</v>
      </c>
      <c r="AC168" s="4">
        <v>0.0</v>
      </c>
      <c r="AD168" s="4">
        <v>147071.32</v>
      </c>
      <c r="AE168" s="4">
        <v>510714.04</v>
      </c>
    </row>
    <row r="169" ht="12.75" customHeight="1">
      <c r="A169" s="4" t="s">
        <v>372</v>
      </c>
      <c r="B169" s="4" t="s">
        <v>355</v>
      </c>
      <c r="C169" s="4">
        <v>1998.0</v>
      </c>
      <c r="D169" s="4" t="s">
        <v>1074</v>
      </c>
      <c r="E169" s="4" t="s">
        <v>1047</v>
      </c>
      <c r="F169" s="4">
        <v>39974.92</v>
      </c>
      <c r="G169" s="4">
        <v>0.46</v>
      </c>
      <c r="H169" s="4">
        <v>0.21</v>
      </c>
      <c r="I169" s="4">
        <v>0.27</v>
      </c>
      <c r="J169" s="4">
        <v>226.0</v>
      </c>
      <c r="K169" s="4">
        <v>6.64</v>
      </c>
      <c r="L169" s="4">
        <v>92.48</v>
      </c>
      <c r="M169" s="4">
        <v>0.0</v>
      </c>
      <c r="N169" s="4">
        <v>0.88</v>
      </c>
      <c r="O169" s="4">
        <v>18.0</v>
      </c>
      <c r="P169" s="4">
        <v>0.0</v>
      </c>
      <c r="Q169" s="4">
        <v>0.0</v>
      </c>
      <c r="R169" s="4">
        <v>12250.47</v>
      </c>
      <c r="S169" s="4">
        <v>27724.45</v>
      </c>
      <c r="T169" s="4">
        <v>1.87</v>
      </c>
      <c r="U169" s="4">
        <v>2.33</v>
      </c>
      <c r="V169" s="4">
        <v>226.0</v>
      </c>
      <c r="W169" s="4">
        <v>65.49</v>
      </c>
      <c r="X169" s="4">
        <v>30.09</v>
      </c>
      <c r="Y169" s="4">
        <v>0.0</v>
      </c>
      <c r="Z169" s="4">
        <v>4.42</v>
      </c>
      <c r="AA169" s="4">
        <v>18.0</v>
      </c>
      <c r="AB169" s="4">
        <v>0.0</v>
      </c>
      <c r="AC169" s="4">
        <v>0.0</v>
      </c>
      <c r="AD169" s="4">
        <v>33989.43</v>
      </c>
      <c r="AE169" s="4">
        <v>5985.48</v>
      </c>
    </row>
    <row r="170" ht="12.75" customHeight="1">
      <c r="A170" s="4" t="s">
        <v>372</v>
      </c>
      <c r="B170" s="4" t="s">
        <v>355</v>
      </c>
      <c r="C170" s="4">
        <v>1999.0</v>
      </c>
      <c r="D170" s="4" t="s">
        <v>1074</v>
      </c>
      <c r="E170" s="4" t="s">
        <v>1031</v>
      </c>
      <c r="F170" s="4">
        <v>9589901.31</v>
      </c>
      <c r="G170" s="4">
        <v>100.0</v>
      </c>
      <c r="H170" s="4">
        <v>3.41</v>
      </c>
      <c r="I170" s="4">
        <v>3.7</v>
      </c>
      <c r="J170" s="4">
        <v>6445.0</v>
      </c>
      <c r="K170" s="4">
        <v>35.9</v>
      </c>
      <c r="L170" s="4">
        <v>56.06</v>
      </c>
      <c r="M170" s="4">
        <v>1.23</v>
      </c>
      <c r="N170" s="4">
        <v>6.81</v>
      </c>
      <c r="O170" s="4">
        <v>350.0</v>
      </c>
      <c r="P170" s="4">
        <v>0.0</v>
      </c>
      <c r="Q170" s="4">
        <v>19650.17</v>
      </c>
      <c r="R170" s="4">
        <v>4494166.05</v>
      </c>
      <c r="S170" s="4">
        <v>4957365.75</v>
      </c>
      <c r="T170" s="4">
        <v>4.69</v>
      </c>
      <c r="U170" s="4">
        <v>4.47</v>
      </c>
      <c r="V170" s="4">
        <v>6445.0</v>
      </c>
      <c r="W170" s="4">
        <v>62.75</v>
      </c>
      <c r="X170" s="4">
        <v>26.11</v>
      </c>
      <c r="Y170" s="4">
        <v>1.82</v>
      </c>
      <c r="Z170" s="4">
        <v>9.33</v>
      </c>
      <c r="AA170" s="4">
        <v>350.0</v>
      </c>
      <c r="AB170" s="4">
        <v>0.0</v>
      </c>
      <c r="AC170" s="4">
        <v>27902.26</v>
      </c>
      <c r="AD170" s="4">
        <v>5651565.17</v>
      </c>
      <c r="AE170" s="4">
        <v>3799966.63</v>
      </c>
    </row>
    <row r="171" ht="12.75" customHeight="1">
      <c r="A171" s="4" t="s">
        <v>372</v>
      </c>
      <c r="B171" s="4" t="s">
        <v>355</v>
      </c>
      <c r="C171" s="4">
        <v>1999.0</v>
      </c>
      <c r="D171" s="4" t="s">
        <v>1074</v>
      </c>
      <c r="E171" s="4" t="s">
        <v>1032</v>
      </c>
      <c r="F171" s="4">
        <v>542738.79</v>
      </c>
      <c r="G171" s="4">
        <v>5.66</v>
      </c>
      <c r="H171" s="4">
        <v>0.16</v>
      </c>
      <c r="I171" s="4">
        <v>0.18</v>
      </c>
      <c r="J171" s="4">
        <v>1129.0</v>
      </c>
      <c r="K171" s="4">
        <v>5.4</v>
      </c>
      <c r="L171" s="4">
        <v>94.51</v>
      </c>
      <c r="M171" s="4">
        <v>0.09</v>
      </c>
      <c r="N171" s="4">
        <v>0.0</v>
      </c>
      <c r="O171" s="4">
        <v>9.9</v>
      </c>
      <c r="P171" s="4">
        <v>0.0</v>
      </c>
      <c r="Q171" s="4">
        <v>0.93</v>
      </c>
      <c r="R171" s="4">
        <v>25291.2</v>
      </c>
      <c r="S171" s="4">
        <v>509845.56</v>
      </c>
      <c r="T171" s="4">
        <v>1.59</v>
      </c>
      <c r="U171" s="4">
        <v>1.28</v>
      </c>
      <c r="V171" s="4">
        <v>1129.0</v>
      </c>
      <c r="W171" s="4">
        <v>54.92</v>
      </c>
      <c r="X171" s="4">
        <v>44.11</v>
      </c>
      <c r="Y171" s="4">
        <v>0.62</v>
      </c>
      <c r="Z171" s="4">
        <v>0.35</v>
      </c>
      <c r="AA171" s="4">
        <v>40.33</v>
      </c>
      <c r="AB171" s="4">
        <v>0.0</v>
      </c>
      <c r="AC171" s="4">
        <v>189.08</v>
      </c>
      <c r="AD171" s="4">
        <v>327742.42</v>
      </c>
      <c r="AE171" s="4">
        <v>207394.35</v>
      </c>
    </row>
    <row r="172" ht="12.75" customHeight="1">
      <c r="A172" s="4" t="s">
        <v>372</v>
      </c>
      <c r="B172" s="4" t="s">
        <v>355</v>
      </c>
      <c r="C172" s="4">
        <v>1999.0</v>
      </c>
      <c r="D172" s="4" t="s">
        <v>1074</v>
      </c>
      <c r="E172" s="4" t="s">
        <v>1033</v>
      </c>
      <c r="F172" s="4">
        <v>4646373.16</v>
      </c>
      <c r="G172" s="4">
        <v>48.45</v>
      </c>
      <c r="H172" s="4">
        <v>4.35</v>
      </c>
      <c r="I172" s="4">
        <v>6.57</v>
      </c>
      <c r="J172" s="4">
        <v>2667.0</v>
      </c>
      <c r="K172" s="4">
        <v>37.05</v>
      </c>
      <c r="L172" s="4">
        <v>51.86</v>
      </c>
      <c r="M172" s="4">
        <v>2.55</v>
      </c>
      <c r="N172" s="4">
        <v>8.55</v>
      </c>
      <c r="O172" s="4">
        <v>350.0</v>
      </c>
      <c r="P172" s="4">
        <v>0.0</v>
      </c>
      <c r="Q172" s="4">
        <v>19044.65</v>
      </c>
      <c r="R172" s="4">
        <v>3653221.28</v>
      </c>
      <c r="S172" s="4">
        <v>993532.23</v>
      </c>
      <c r="T172" s="4">
        <v>5.99</v>
      </c>
      <c r="U172" s="4">
        <v>7.75</v>
      </c>
      <c r="V172" s="4">
        <v>2667.0</v>
      </c>
      <c r="W172" s="4">
        <v>65.8</v>
      </c>
      <c r="X172" s="4">
        <v>19.24</v>
      </c>
      <c r="Y172" s="4">
        <v>3.34</v>
      </c>
      <c r="Z172" s="4">
        <v>11.62</v>
      </c>
      <c r="AA172" s="4">
        <v>350.0</v>
      </c>
      <c r="AB172" s="4">
        <v>0.0</v>
      </c>
      <c r="AC172" s="4">
        <v>26718.44</v>
      </c>
      <c r="AD172" s="4">
        <v>4262913.82</v>
      </c>
      <c r="AE172" s="4">
        <v>383839.69</v>
      </c>
    </row>
    <row r="173" ht="12.75" customHeight="1">
      <c r="A173" s="4" t="s">
        <v>372</v>
      </c>
      <c r="B173" s="4" t="s">
        <v>355</v>
      </c>
      <c r="C173" s="4">
        <v>1999.0</v>
      </c>
      <c r="D173" s="4" t="s">
        <v>1074</v>
      </c>
      <c r="E173" s="4" t="s">
        <v>1034</v>
      </c>
      <c r="F173" s="4">
        <v>3558264.77</v>
      </c>
      <c r="G173" s="4">
        <v>37.1</v>
      </c>
      <c r="H173" s="4">
        <v>4.54</v>
      </c>
      <c r="I173" s="4">
        <v>1.19</v>
      </c>
      <c r="J173" s="4">
        <v>2321.0</v>
      </c>
      <c r="K173" s="4">
        <v>53.64</v>
      </c>
      <c r="L173" s="4">
        <v>38.95</v>
      </c>
      <c r="M173" s="4">
        <v>0.43</v>
      </c>
      <c r="N173" s="4">
        <v>6.98</v>
      </c>
      <c r="O173" s="4">
        <v>232.37</v>
      </c>
      <c r="P173" s="4">
        <v>0.0</v>
      </c>
      <c r="Q173" s="4">
        <v>604.59</v>
      </c>
      <c r="R173" s="4">
        <v>789457.37</v>
      </c>
      <c r="S173" s="4">
        <v>2777640.48</v>
      </c>
      <c r="T173" s="4">
        <v>5.47</v>
      </c>
      <c r="U173" s="4">
        <v>1.52</v>
      </c>
      <c r="V173" s="4">
        <v>2321.0</v>
      </c>
      <c r="W173" s="4">
        <v>68.94</v>
      </c>
      <c r="X173" s="4">
        <v>21.59</v>
      </c>
      <c r="Y173" s="4">
        <v>0.9</v>
      </c>
      <c r="Z173" s="4">
        <v>8.57</v>
      </c>
      <c r="AA173" s="4">
        <v>232.37</v>
      </c>
      <c r="AB173" s="4">
        <v>0.0</v>
      </c>
      <c r="AC173" s="4">
        <v>994.75</v>
      </c>
      <c r="AD173" s="4">
        <v>980436.4</v>
      </c>
      <c r="AE173" s="4">
        <v>2586661.45</v>
      </c>
    </row>
    <row r="174" ht="12.75" customHeight="1">
      <c r="A174" s="4" t="s">
        <v>372</v>
      </c>
      <c r="B174" s="4" t="s">
        <v>355</v>
      </c>
      <c r="C174" s="4">
        <v>1999.0</v>
      </c>
      <c r="D174" s="4" t="s">
        <v>1074</v>
      </c>
      <c r="E174" s="4" t="s">
        <v>1035</v>
      </c>
      <c r="F174" s="4">
        <v>702543.7</v>
      </c>
      <c r="G174" s="4">
        <v>7.33</v>
      </c>
      <c r="H174" s="4">
        <v>1.49</v>
      </c>
      <c r="I174" s="4">
        <v>0.2</v>
      </c>
      <c r="J174" s="4">
        <v>328.0</v>
      </c>
      <c r="K174" s="4">
        <v>6.1</v>
      </c>
      <c r="L174" s="4">
        <v>78.96</v>
      </c>
      <c r="M174" s="4">
        <v>0.0</v>
      </c>
      <c r="N174" s="4">
        <v>14.94</v>
      </c>
      <c r="O174" s="4">
        <v>350.0</v>
      </c>
      <c r="P174" s="4">
        <v>0.0</v>
      </c>
      <c r="Q174" s="4">
        <v>0.0</v>
      </c>
      <c r="R174" s="4">
        <v>26196.21</v>
      </c>
      <c r="S174" s="4">
        <v>676347.47</v>
      </c>
      <c r="T174" s="4">
        <v>2.07</v>
      </c>
      <c r="U174" s="4">
        <v>0.3</v>
      </c>
      <c r="V174" s="4">
        <v>328.0</v>
      </c>
      <c r="W174" s="4">
        <v>21.04</v>
      </c>
      <c r="X174" s="4">
        <v>52.13</v>
      </c>
      <c r="Y174" s="4">
        <v>0.0</v>
      </c>
      <c r="Z174" s="4">
        <v>26.83</v>
      </c>
      <c r="AA174" s="4">
        <v>350.0</v>
      </c>
      <c r="AB174" s="4">
        <v>0.0</v>
      </c>
      <c r="AC174" s="4">
        <v>0.0</v>
      </c>
      <c r="AD174" s="4">
        <v>80472.53</v>
      </c>
      <c r="AE174" s="4">
        <v>622071.15</v>
      </c>
    </row>
    <row r="175" ht="12.75" customHeight="1">
      <c r="A175" s="4" t="s">
        <v>372</v>
      </c>
      <c r="B175" s="4" t="s">
        <v>355</v>
      </c>
      <c r="C175" s="4">
        <v>1999.0</v>
      </c>
      <c r="D175" s="4" t="s">
        <v>1074</v>
      </c>
      <c r="E175" s="4" t="s">
        <v>1036</v>
      </c>
      <c r="F175" s="4">
        <v>201819.42</v>
      </c>
      <c r="G175" s="4">
        <v>2.1</v>
      </c>
      <c r="H175" s="4">
        <v>4.34</v>
      </c>
      <c r="I175" s="4">
        <v>0.15</v>
      </c>
      <c r="J175" s="4">
        <v>187.0</v>
      </c>
      <c r="K175" s="4">
        <v>39.04</v>
      </c>
      <c r="L175" s="4">
        <v>35.29</v>
      </c>
      <c r="M175" s="4">
        <v>0.0</v>
      </c>
      <c r="N175" s="4">
        <v>25.67</v>
      </c>
      <c r="O175" s="4">
        <v>232.37</v>
      </c>
      <c r="P175" s="4">
        <v>0.0</v>
      </c>
      <c r="Q175" s="4">
        <v>0.0</v>
      </c>
      <c r="R175" s="4">
        <v>826.36</v>
      </c>
      <c r="S175" s="4">
        <v>200993.06</v>
      </c>
      <c r="T175" s="4">
        <v>4.76</v>
      </c>
      <c r="U175" s="4">
        <v>0.18</v>
      </c>
      <c r="V175" s="4">
        <v>187.0</v>
      </c>
      <c r="W175" s="4">
        <v>44.92</v>
      </c>
      <c r="X175" s="4">
        <v>27.81</v>
      </c>
      <c r="Y175" s="4">
        <v>0.0</v>
      </c>
      <c r="Z175" s="4">
        <v>27.27</v>
      </c>
      <c r="AA175" s="4">
        <v>232.37</v>
      </c>
      <c r="AB175" s="4">
        <v>0.0</v>
      </c>
      <c r="AC175" s="4">
        <v>0.0</v>
      </c>
      <c r="AD175" s="4">
        <v>2181.33</v>
      </c>
      <c r="AE175" s="4">
        <v>199638.1</v>
      </c>
    </row>
    <row r="176" ht="12.75" customHeight="1">
      <c r="A176" s="4" t="s">
        <v>372</v>
      </c>
      <c r="B176" s="4" t="s">
        <v>355</v>
      </c>
      <c r="C176" s="4">
        <v>1999.0</v>
      </c>
      <c r="D176" s="4" t="s">
        <v>1074</v>
      </c>
      <c r="E176" s="4" t="s">
        <v>993</v>
      </c>
      <c r="F176" s="4">
        <v>414093.79</v>
      </c>
      <c r="G176" s="4">
        <v>4.32</v>
      </c>
      <c r="H176" s="4">
        <v>3.78</v>
      </c>
      <c r="I176" s="4">
        <v>4.32</v>
      </c>
      <c r="J176" s="4">
        <v>1133.0</v>
      </c>
      <c r="K176" s="4">
        <v>62.14</v>
      </c>
      <c r="L176" s="4">
        <v>28.07</v>
      </c>
      <c r="M176" s="4">
        <v>0.0</v>
      </c>
      <c r="N176" s="4">
        <v>9.8</v>
      </c>
      <c r="O176" s="4">
        <v>14.59</v>
      </c>
      <c r="P176" s="4">
        <v>0.0</v>
      </c>
      <c r="Q176" s="4">
        <v>0.0</v>
      </c>
      <c r="R176" s="4">
        <v>330872.84</v>
      </c>
      <c r="S176" s="4">
        <v>85039.34</v>
      </c>
      <c r="T176" s="4">
        <v>3.78</v>
      </c>
      <c r="U176" s="4">
        <v>4.32</v>
      </c>
      <c r="V176" s="4">
        <v>1133.0</v>
      </c>
      <c r="W176" s="4">
        <v>62.14</v>
      </c>
      <c r="X176" s="4">
        <v>28.07</v>
      </c>
      <c r="Y176" s="4">
        <v>0.0</v>
      </c>
      <c r="Z176" s="4">
        <v>9.8</v>
      </c>
      <c r="AA176" s="4">
        <v>14.59</v>
      </c>
      <c r="AB176" s="4">
        <v>0.0</v>
      </c>
      <c r="AC176" s="4">
        <v>0.0</v>
      </c>
      <c r="AD176" s="4">
        <v>330872.84</v>
      </c>
      <c r="AE176" s="4">
        <v>85039.34</v>
      </c>
    </row>
    <row r="177" ht="12.75" customHeight="1">
      <c r="A177" s="4" t="s">
        <v>372</v>
      </c>
      <c r="B177" s="4" t="s">
        <v>355</v>
      </c>
      <c r="C177" s="4">
        <v>1999.0</v>
      </c>
      <c r="D177" s="4" t="s">
        <v>1074</v>
      </c>
      <c r="E177" s="4" t="s">
        <v>1037</v>
      </c>
      <c r="F177" s="4">
        <v>105573.09</v>
      </c>
      <c r="G177" s="4">
        <v>1.1</v>
      </c>
      <c r="H177" s="4">
        <v>9.15</v>
      </c>
      <c r="I177" s="4">
        <v>9.86</v>
      </c>
      <c r="J177" s="4">
        <v>440.0</v>
      </c>
      <c r="K177" s="4">
        <v>20.68</v>
      </c>
      <c r="L177" s="4">
        <v>51.14</v>
      </c>
      <c r="M177" s="4">
        <v>0.91</v>
      </c>
      <c r="N177" s="4">
        <v>27.27</v>
      </c>
      <c r="O177" s="4">
        <v>350.0</v>
      </c>
      <c r="P177" s="4">
        <v>0.0</v>
      </c>
      <c r="Q177" s="4">
        <v>9827.25</v>
      </c>
      <c r="R177" s="4">
        <v>83137.71</v>
      </c>
      <c r="S177" s="4">
        <v>22435.39</v>
      </c>
      <c r="T177" s="4">
        <v>12.98</v>
      </c>
      <c r="U177" s="4">
        <v>12.13</v>
      </c>
      <c r="V177" s="4">
        <v>440.0</v>
      </c>
      <c r="W177" s="4">
        <v>42.27</v>
      </c>
      <c r="X177" s="4">
        <v>14.77</v>
      </c>
      <c r="Y177" s="4">
        <v>4.55</v>
      </c>
      <c r="Z177" s="4">
        <v>38.41</v>
      </c>
      <c r="AA177" s="4">
        <v>350.0</v>
      </c>
      <c r="AB177" s="4">
        <v>0.0</v>
      </c>
      <c r="AC177" s="4">
        <v>10652.3</v>
      </c>
      <c r="AD177" s="4">
        <v>103846.53</v>
      </c>
      <c r="AE177" s="4">
        <v>1726.57</v>
      </c>
    </row>
    <row r="178" ht="12.75" customHeight="1">
      <c r="A178" s="4" t="s">
        <v>372</v>
      </c>
      <c r="B178" s="4" t="s">
        <v>355</v>
      </c>
      <c r="C178" s="4">
        <v>1999.0</v>
      </c>
      <c r="D178" s="4" t="s">
        <v>1074</v>
      </c>
      <c r="E178" s="4" t="s">
        <v>1038</v>
      </c>
      <c r="F178" s="4">
        <v>117180.4</v>
      </c>
      <c r="G178" s="4">
        <v>1.22</v>
      </c>
      <c r="H178" s="4">
        <v>7.02</v>
      </c>
      <c r="I178" s="4">
        <v>7.54</v>
      </c>
      <c r="J178" s="4">
        <v>135.0</v>
      </c>
      <c r="K178" s="4">
        <v>55.56</v>
      </c>
      <c r="L178" s="4">
        <v>31.11</v>
      </c>
      <c r="M178" s="4">
        <v>0.74</v>
      </c>
      <c r="N178" s="4">
        <v>12.59</v>
      </c>
      <c r="O178" s="4">
        <v>62.67</v>
      </c>
      <c r="P178" s="4">
        <v>0.0</v>
      </c>
      <c r="Q178" s="4">
        <v>3.9</v>
      </c>
      <c r="R178" s="4">
        <v>115462.04</v>
      </c>
      <c r="S178" s="4">
        <v>1718.36</v>
      </c>
      <c r="T178" s="4">
        <v>8.48</v>
      </c>
      <c r="U178" s="4">
        <v>7.74</v>
      </c>
      <c r="V178" s="4">
        <v>135.0</v>
      </c>
      <c r="W178" s="4">
        <v>68.15</v>
      </c>
      <c r="X178" s="4">
        <v>17.78</v>
      </c>
      <c r="Y178" s="4">
        <v>1.48</v>
      </c>
      <c r="Z178" s="4">
        <v>12.59</v>
      </c>
      <c r="AA178" s="4">
        <v>62.67</v>
      </c>
      <c r="AB178" s="4">
        <v>0.0</v>
      </c>
      <c r="AC178" s="4">
        <v>4.49</v>
      </c>
      <c r="AD178" s="4">
        <v>116401.96</v>
      </c>
      <c r="AE178" s="4">
        <v>778.43</v>
      </c>
    </row>
    <row r="179" ht="12.75" customHeight="1">
      <c r="A179" s="4" t="s">
        <v>372</v>
      </c>
      <c r="B179" s="4" t="s">
        <v>355</v>
      </c>
      <c r="C179" s="4">
        <v>1999.0</v>
      </c>
      <c r="D179" s="4" t="s">
        <v>1074</v>
      </c>
      <c r="E179" s="4" t="s">
        <v>994</v>
      </c>
      <c r="F179" s="4">
        <v>742.81</v>
      </c>
      <c r="G179" s="4">
        <v>0.01</v>
      </c>
      <c r="H179" s="4">
        <v>0.47</v>
      </c>
      <c r="I179" s="4">
        <v>1.19</v>
      </c>
      <c r="J179" s="4">
        <v>16.0</v>
      </c>
      <c r="K179" s="4">
        <v>6.25</v>
      </c>
      <c r="L179" s="4">
        <v>43.75</v>
      </c>
      <c r="M179" s="4">
        <v>50.0</v>
      </c>
      <c r="N179" s="4">
        <v>0.0</v>
      </c>
      <c r="O179" s="4">
        <v>7.0</v>
      </c>
      <c r="P179" s="4">
        <v>0.0</v>
      </c>
      <c r="Q179" s="4">
        <v>380.35</v>
      </c>
      <c r="R179" s="4">
        <v>380.35</v>
      </c>
      <c r="S179" s="4">
        <v>362.46</v>
      </c>
      <c r="T179" s="4">
        <v>8.22</v>
      </c>
      <c r="U179" s="4">
        <v>21.04</v>
      </c>
      <c r="V179" s="4">
        <v>16.0</v>
      </c>
      <c r="W179" s="4">
        <v>12.5</v>
      </c>
      <c r="X179" s="4">
        <v>31.25</v>
      </c>
      <c r="Y179" s="4">
        <v>50.0</v>
      </c>
      <c r="Z179" s="4">
        <v>6.25</v>
      </c>
      <c r="AA179" s="4">
        <v>110.49</v>
      </c>
      <c r="AB179" s="4">
        <v>0.0</v>
      </c>
      <c r="AC179" s="4">
        <v>380.35</v>
      </c>
      <c r="AD179" s="4">
        <v>380.35</v>
      </c>
      <c r="AE179" s="4">
        <v>362.46</v>
      </c>
    </row>
    <row r="180" ht="12.75" customHeight="1">
      <c r="A180" s="4" t="s">
        <v>372</v>
      </c>
      <c r="B180" s="4" t="s">
        <v>355</v>
      </c>
      <c r="C180" s="4">
        <v>1999.0</v>
      </c>
      <c r="D180" s="4" t="s">
        <v>1074</v>
      </c>
      <c r="E180" s="4" t="s">
        <v>1039</v>
      </c>
      <c r="F180" s="4">
        <v>224832.04</v>
      </c>
      <c r="G180" s="4">
        <v>2.34</v>
      </c>
      <c r="H180" s="4">
        <v>3.45</v>
      </c>
      <c r="I180" s="4">
        <v>4.87</v>
      </c>
      <c r="J180" s="4">
        <v>110.0</v>
      </c>
      <c r="K180" s="4">
        <v>49.09</v>
      </c>
      <c r="L180" s="4">
        <v>50.91</v>
      </c>
      <c r="M180" s="4">
        <v>0.0</v>
      </c>
      <c r="N180" s="4">
        <v>0.0</v>
      </c>
      <c r="O180" s="4">
        <v>20.0</v>
      </c>
      <c r="P180" s="4">
        <v>0.0</v>
      </c>
      <c r="Q180" s="4">
        <v>0.0</v>
      </c>
      <c r="R180" s="4">
        <v>193915.23</v>
      </c>
      <c r="S180" s="4">
        <v>30916.81</v>
      </c>
      <c r="T180" s="4">
        <v>4.99</v>
      </c>
      <c r="U180" s="4">
        <v>6.29</v>
      </c>
      <c r="V180" s="4">
        <v>110.0</v>
      </c>
      <c r="W180" s="4">
        <v>86.36</v>
      </c>
      <c r="X180" s="4">
        <v>12.73</v>
      </c>
      <c r="Y180" s="4">
        <v>0.0</v>
      </c>
      <c r="Z180" s="4">
        <v>0.91</v>
      </c>
      <c r="AA180" s="4">
        <v>20.0</v>
      </c>
      <c r="AB180" s="4">
        <v>0.0</v>
      </c>
      <c r="AC180" s="4">
        <v>0.0</v>
      </c>
      <c r="AD180" s="4">
        <v>224309.77</v>
      </c>
      <c r="AE180" s="4">
        <v>522.26</v>
      </c>
    </row>
    <row r="181" ht="12.75" customHeight="1">
      <c r="A181" s="4" t="s">
        <v>372</v>
      </c>
      <c r="B181" s="4" t="s">
        <v>355</v>
      </c>
      <c r="C181" s="4">
        <v>1999.0</v>
      </c>
      <c r="D181" s="4" t="s">
        <v>1074</v>
      </c>
      <c r="E181" s="4" t="s">
        <v>1040</v>
      </c>
      <c r="F181" s="4">
        <v>390623.55</v>
      </c>
      <c r="G181" s="4">
        <v>4.07</v>
      </c>
      <c r="H181" s="4">
        <v>0.17</v>
      </c>
      <c r="I181" s="4">
        <v>0.24</v>
      </c>
      <c r="J181" s="4">
        <v>951.0</v>
      </c>
      <c r="K181" s="4">
        <v>6.94</v>
      </c>
      <c r="L181" s="4">
        <v>93.06</v>
      </c>
      <c r="M181" s="4">
        <v>0.0</v>
      </c>
      <c r="N181" s="4">
        <v>0.0</v>
      </c>
      <c r="O181" s="4">
        <v>9.9</v>
      </c>
      <c r="P181" s="4">
        <v>0.0</v>
      </c>
      <c r="Q181" s="4">
        <v>0.0</v>
      </c>
      <c r="R181" s="4">
        <v>23470.7</v>
      </c>
      <c r="S181" s="4">
        <v>367152.85</v>
      </c>
      <c r="T181" s="4">
        <v>1.62</v>
      </c>
      <c r="U181" s="4">
        <v>1.49</v>
      </c>
      <c r="V181" s="4">
        <v>951.0</v>
      </c>
      <c r="W181" s="4">
        <v>55.52</v>
      </c>
      <c r="X181" s="4">
        <v>43.95</v>
      </c>
      <c r="Y181" s="4">
        <v>0.42</v>
      </c>
      <c r="Z181" s="4">
        <v>0.11</v>
      </c>
      <c r="AA181" s="4">
        <v>40.33</v>
      </c>
      <c r="AB181" s="4">
        <v>0.0</v>
      </c>
      <c r="AC181" s="4">
        <v>3247.36</v>
      </c>
      <c r="AD181" s="4">
        <v>234626.05</v>
      </c>
      <c r="AE181" s="4">
        <v>155997.5</v>
      </c>
    </row>
    <row r="182" ht="12.75" customHeight="1">
      <c r="A182" s="4" t="s">
        <v>372</v>
      </c>
      <c r="B182" s="4" t="s">
        <v>355</v>
      </c>
      <c r="C182" s="4">
        <v>1999.0</v>
      </c>
      <c r="D182" s="4" t="s">
        <v>1074</v>
      </c>
      <c r="E182" s="4" t="s">
        <v>996</v>
      </c>
      <c r="F182" s="4">
        <v>666527.1</v>
      </c>
      <c r="G182" s="4">
        <v>6.95</v>
      </c>
      <c r="H182" s="4">
        <v>0.89</v>
      </c>
      <c r="I182" s="4">
        <v>0.9</v>
      </c>
      <c r="J182" s="4">
        <v>592.0</v>
      </c>
      <c r="K182" s="4">
        <v>26.86</v>
      </c>
      <c r="L182" s="4">
        <v>70.78</v>
      </c>
      <c r="M182" s="4">
        <v>0.51</v>
      </c>
      <c r="N182" s="4">
        <v>1.86</v>
      </c>
      <c r="O182" s="4">
        <v>19.69</v>
      </c>
      <c r="P182" s="4">
        <v>0.0</v>
      </c>
      <c r="Q182" s="4">
        <v>1166.37</v>
      </c>
      <c r="R182" s="4">
        <v>256852.01</v>
      </c>
      <c r="S182" s="4">
        <v>409675.07</v>
      </c>
      <c r="T182" s="4">
        <v>3.02</v>
      </c>
      <c r="U182" s="4">
        <v>2.41</v>
      </c>
      <c r="V182" s="4">
        <v>592.0</v>
      </c>
      <c r="W182" s="4">
        <v>74.66</v>
      </c>
      <c r="X182" s="4">
        <v>19.59</v>
      </c>
      <c r="Y182" s="4">
        <v>0.84</v>
      </c>
      <c r="Z182" s="4">
        <v>4.9</v>
      </c>
      <c r="AA182" s="4">
        <v>19.69</v>
      </c>
      <c r="AB182" s="4">
        <v>0.0</v>
      </c>
      <c r="AC182" s="4">
        <v>4401.91</v>
      </c>
      <c r="AD182" s="4">
        <v>517872.81</v>
      </c>
      <c r="AE182" s="4">
        <v>148654.27</v>
      </c>
    </row>
    <row r="183" ht="12.75" customHeight="1">
      <c r="A183" s="4" t="s">
        <v>372</v>
      </c>
      <c r="B183" s="4" t="s">
        <v>355</v>
      </c>
      <c r="C183" s="4">
        <v>1999.0</v>
      </c>
      <c r="D183" s="4" t="s">
        <v>1074</v>
      </c>
      <c r="E183" s="4" t="s">
        <v>1041</v>
      </c>
      <c r="F183" s="4">
        <v>18307.79</v>
      </c>
      <c r="G183" s="4">
        <v>0.19</v>
      </c>
      <c r="H183" s="4">
        <v>0.12</v>
      </c>
      <c r="I183" s="4">
        <v>0.02</v>
      </c>
      <c r="J183" s="4">
        <v>30.0</v>
      </c>
      <c r="K183" s="4">
        <v>3.33</v>
      </c>
      <c r="L183" s="4">
        <v>96.67</v>
      </c>
      <c r="M183" s="4">
        <v>0.0</v>
      </c>
      <c r="N183" s="4">
        <v>0.0</v>
      </c>
      <c r="O183" s="4">
        <v>3.0</v>
      </c>
      <c r="P183" s="4">
        <v>0.0</v>
      </c>
      <c r="Q183" s="4">
        <v>0.0</v>
      </c>
      <c r="R183" s="4">
        <v>123.64</v>
      </c>
      <c r="S183" s="4">
        <v>18184.15</v>
      </c>
      <c r="T183" s="4">
        <v>0.45</v>
      </c>
      <c r="U183" s="4">
        <v>0.89</v>
      </c>
      <c r="V183" s="4">
        <v>30.0</v>
      </c>
      <c r="W183" s="4">
        <v>13.33</v>
      </c>
      <c r="X183" s="4">
        <v>83.33</v>
      </c>
      <c r="Y183" s="4">
        <v>0.0</v>
      </c>
      <c r="Z183" s="4">
        <v>3.33</v>
      </c>
      <c r="AA183" s="4">
        <v>3.0</v>
      </c>
      <c r="AB183" s="4">
        <v>0.0</v>
      </c>
      <c r="AC183" s="4">
        <v>0.0</v>
      </c>
      <c r="AD183" s="4">
        <v>9785.63</v>
      </c>
      <c r="AE183" s="4">
        <v>8522.16</v>
      </c>
    </row>
    <row r="184" ht="12.75" customHeight="1">
      <c r="A184" s="4" t="s">
        <v>372</v>
      </c>
      <c r="B184" s="4" t="s">
        <v>355</v>
      </c>
      <c r="C184" s="4">
        <v>1999.0</v>
      </c>
      <c r="D184" s="4" t="s">
        <v>1074</v>
      </c>
      <c r="E184" s="4" t="s">
        <v>1042</v>
      </c>
      <c r="F184" s="4">
        <v>420668.53</v>
      </c>
      <c r="G184" s="4">
        <v>4.39</v>
      </c>
      <c r="H184" s="4">
        <v>0.3</v>
      </c>
      <c r="I184" s="4">
        <v>1.26</v>
      </c>
      <c r="J184" s="4">
        <v>595.0</v>
      </c>
      <c r="K184" s="4">
        <v>4.54</v>
      </c>
      <c r="L184" s="4">
        <v>86.05</v>
      </c>
      <c r="M184" s="4">
        <v>8.74</v>
      </c>
      <c r="N184" s="4">
        <v>0.67</v>
      </c>
      <c r="O184" s="4">
        <v>32.0</v>
      </c>
      <c r="P184" s="4">
        <v>0.0</v>
      </c>
      <c r="Q184" s="4">
        <v>3106.99</v>
      </c>
      <c r="R184" s="4">
        <v>113531.92</v>
      </c>
      <c r="S184" s="4">
        <v>168767.6</v>
      </c>
      <c r="T184" s="4">
        <v>2.35</v>
      </c>
      <c r="U184" s="4">
        <v>2.97</v>
      </c>
      <c r="V184" s="4">
        <v>595.0</v>
      </c>
      <c r="W184" s="4">
        <v>46.72</v>
      </c>
      <c r="X184" s="4">
        <v>38.49</v>
      </c>
      <c r="Y184" s="4">
        <v>11.26</v>
      </c>
      <c r="Z184" s="4">
        <v>3.53</v>
      </c>
      <c r="AA184" s="4">
        <v>32.0</v>
      </c>
      <c r="AB184" s="4">
        <v>0.0</v>
      </c>
      <c r="AC184" s="4">
        <v>4050.54</v>
      </c>
      <c r="AD184" s="4">
        <v>171604.59</v>
      </c>
      <c r="AE184" s="4">
        <v>110694.93</v>
      </c>
    </row>
    <row r="185" ht="12.75" customHeight="1">
      <c r="A185" s="4" t="s">
        <v>372</v>
      </c>
      <c r="B185" s="4" t="s">
        <v>355</v>
      </c>
      <c r="C185" s="4">
        <v>1999.0</v>
      </c>
      <c r="D185" s="4" t="s">
        <v>1074</v>
      </c>
      <c r="E185" s="4" t="s">
        <v>1043</v>
      </c>
      <c r="F185" s="4">
        <v>191756.22</v>
      </c>
      <c r="G185" s="4">
        <v>2.0</v>
      </c>
      <c r="H185" s="4">
        <v>0.36</v>
      </c>
      <c r="I185" s="4">
        <v>0.77</v>
      </c>
      <c r="J185" s="4">
        <v>250.0</v>
      </c>
      <c r="K185" s="4">
        <v>11.6</v>
      </c>
      <c r="L185" s="4">
        <v>88.4</v>
      </c>
      <c r="M185" s="4">
        <v>0.0</v>
      </c>
      <c r="N185" s="4">
        <v>0.0</v>
      </c>
      <c r="O185" s="4">
        <v>14.0</v>
      </c>
      <c r="P185" s="4">
        <v>0.0</v>
      </c>
      <c r="Q185" s="4">
        <v>0.0</v>
      </c>
      <c r="R185" s="4">
        <v>41930.03</v>
      </c>
      <c r="S185" s="4">
        <v>149826.18</v>
      </c>
      <c r="T185" s="4">
        <v>3.6</v>
      </c>
      <c r="U185" s="4">
        <v>4.3</v>
      </c>
      <c r="V185" s="4">
        <v>250.0</v>
      </c>
      <c r="W185" s="4">
        <v>77.2</v>
      </c>
      <c r="X185" s="4">
        <v>22.0</v>
      </c>
      <c r="Y185" s="4">
        <v>0.0</v>
      </c>
      <c r="Z185" s="4">
        <v>0.8</v>
      </c>
      <c r="AA185" s="4">
        <v>14.0</v>
      </c>
      <c r="AB185" s="4">
        <v>0.0</v>
      </c>
      <c r="AC185" s="4">
        <v>0.0</v>
      </c>
      <c r="AD185" s="4">
        <v>175110.14</v>
      </c>
      <c r="AE185" s="4">
        <v>16646.07</v>
      </c>
    </row>
    <row r="186" ht="12.75" customHeight="1">
      <c r="A186" s="4" t="s">
        <v>372</v>
      </c>
      <c r="B186" s="4" t="s">
        <v>355</v>
      </c>
      <c r="C186" s="4">
        <v>1999.0</v>
      </c>
      <c r="D186" s="4" t="s">
        <v>1074</v>
      </c>
      <c r="E186" s="4" t="s">
        <v>1044</v>
      </c>
      <c r="F186" s="4">
        <v>3128345.23</v>
      </c>
      <c r="G186" s="4">
        <v>32.62</v>
      </c>
      <c r="H186" s="4">
        <v>1.4</v>
      </c>
      <c r="I186" s="4">
        <v>0.36</v>
      </c>
      <c r="J186" s="4">
        <v>272.0</v>
      </c>
      <c r="K186" s="4">
        <v>17.65</v>
      </c>
      <c r="L186" s="4">
        <v>81.62</v>
      </c>
      <c r="M186" s="4">
        <v>0.0</v>
      </c>
      <c r="N186" s="4">
        <v>0.74</v>
      </c>
      <c r="O186" s="4">
        <v>38.0</v>
      </c>
      <c r="P186" s="4">
        <v>0.0</v>
      </c>
      <c r="Q186" s="4">
        <v>0.0</v>
      </c>
      <c r="R186" s="4">
        <v>549539.85</v>
      </c>
      <c r="S186" s="4">
        <v>2578805.42</v>
      </c>
      <c r="T186" s="4">
        <v>4.01</v>
      </c>
      <c r="U186" s="4">
        <v>1.4</v>
      </c>
      <c r="V186" s="4">
        <v>272.0</v>
      </c>
      <c r="W186" s="4">
        <v>69.49</v>
      </c>
      <c r="X186" s="4">
        <v>29.41</v>
      </c>
      <c r="Y186" s="4">
        <v>0.0</v>
      </c>
      <c r="Z186" s="4">
        <v>1.1</v>
      </c>
      <c r="AA186" s="4">
        <v>38.0</v>
      </c>
      <c r="AB186" s="4">
        <v>0.0</v>
      </c>
      <c r="AC186" s="4">
        <v>0.0</v>
      </c>
      <c r="AD186" s="4">
        <v>785833.88</v>
      </c>
      <c r="AE186" s="4">
        <v>2342511.4</v>
      </c>
    </row>
    <row r="187" ht="12.75" customHeight="1">
      <c r="A187" s="4" t="s">
        <v>372</v>
      </c>
      <c r="B187" s="4" t="s">
        <v>355</v>
      </c>
      <c r="C187" s="4">
        <v>1999.0</v>
      </c>
      <c r="D187" s="4" t="s">
        <v>1074</v>
      </c>
      <c r="E187" s="4" t="s">
        <v>1045</v>
      </c>
      <c r="F187" s="4">
        <v>2763964.42</v>
      </c>
      <c r="G187" s="4">
        <v>28.82</v>
      </c>
      <c r="H187" s="4">
        <v>10.5</v>
      </c>
      <c r="I187" s="4">
        <v>9.94</v>
      </c>
      <c r="J187" s="4">
        <v>1112.0</v>
      </c>
      <c r="K187" s="4">
        <v>83.9</v>
      </c>
      <c r="L187" s="4">
        <v>7.55</v>
      </c>
      <c r="M187" s="4">
        <v>0.99</v>
      </c>
      <c r="N187" s="4">
        <v>7.55</v>
      </c>
      <c r="O187" s="4">
        <v>35.4</v>
      </c>
      <c r="P187" s="4">
        <v>0.0</v>
      </c>
      <c r="Q187" s="4">
        <v>5165.32</v>
      </c>
      <c r="R187" s="4">
        <v>2675636.38</v>
      </c>
      <c r="S187" s="4">
        <v>88328.01</v>
      </c>
      <c r="T187" s="4">
        <v>10.64</v>
      </c>
      <c r="U187" s="4">
        <v>10.08</v>
      </c>
      <c r="V187" s="4">
        <v>1112.0</v>
      </c>
      <c r="W187" s="4">
        <v>88.31</v>
      </c>
      <c r="X187" s="4">
        <v>3.15</v>
      </c>
      <c r="Y187" s="4">
        <v>0.99</v>
      </c>
      <c r="Z187" s="4">
        <v>7.55</v>
      </c>
      <c r="AA187" s="4">
        <v>35.4</v>
      </c>
      <c r="AB187" s="4">
        <v>0.0</v>
      </c>
      <c r="AC187" s="4">
        <v>5165.32</v>
      </c>
      <c r="AD187" s="4">
        <v>2676289.23</v>
      </c>
      <c r="AE187" s="4">
        <v>87675.16</v>
      </c>
    </row>
    <row r="188" ht="12.75" customHeight="1">
      <c r="A188" s="4" t="s">
        <v>372</v>
      </c>
      <c r="B188" s="4" t="s">
        <v>355</v>
      </c>
      <c r="C188" s="4">
        <v>1999.0</v>
      </c>
      <c r="D188" s="4" t="s">
        <v>1074</v>
      </c>
      <c r="E188" s="4" t="s">
        <v>998</v>
      </c>
      <c r="F188" s="4">
        <v>128756.85</v>
      </c>
      <c r="G188" s="4">
        <v>1.34</v>
      </c>
      <c r="H188" s="4">
        <v>1.02</v>
      </c>
      <c r="I188" s="4">
        <v>0.02</v>
      </c>
      <c r="J188" s="4">
        <v>131.0</v>
      </c>
      <c r="K188" s="4">
        <v>16.03</v>
      </c>
      <c r="L188" s="4">
        <v>83.97</v>
      </c>
      <c r="M188" s="4">
        <v>0.0</v>
      </c>
      <c r="N188" s="4">
        <v>0.0</v>
      </c>
      <c r="O188" s="4">
        <v>11.0</v>
      </c>
      <c r="P188" s="4">
        <v>0.0</v>
      </c>
      <c r="Q188" s="4">
        <v>0.0</v>
      </c>
      <c r="R188" s="4">
        <v>4771.34</v>
      </c>
      <c r="S188" s="4">
        <v>123985.52</v>
      </c>
      <c r="T188" s="4">
        <v>1.76</v>
      </c>
      <c r="U188" s="4">
        <v>0.85</v>
      </c>
      <c r="V188" s="4">
        <v>131.0</v>
      </c>
      <c r="W188" s="4">
        <v>49.62</v>
      </c>
      <c r="X188" s="4">
        <v>50.38</v>
      </c>
      <c r="Y188" s="4">
        <v>0.0</v>
      </c>
      <c r="Z188" s="4">
        <v>0.0</v>
      </c>
      <c r="AA188" s="4">
        <v>11.0</v>
      </c>
      <c r="AB188" s="4">
        <v>0.0</v>
      </c>
      <c r="AC188" s="4">
        <v>0.0</v>
      </c>
      <c r="AD188" s="4">
        <v>102242.55</v>
      </c>
      <c r="AE188" s="4">
        <v>26514.31</v>
      </c>
    </row>
    <row r="189" ht="12.75" customHeight="1">
      <c r="A189" s="4" t="s">
        <v>372</v>
      </c>
      <c r="B189" s="4" t="s">
        <v>355</v>
      </c>
      <c r="C189" s="4">
        <v>1999.0</v>
      </c>
      <c r="D189" s="4" t="s">
        <v>1074</v>
      </c>
      <c r="E189" s="4" t="s">
        <v>1046</v>
      </c>
      <c r="F189" s="4">
        <v>773413.49</v>
      </c>
      <c r="G189" s="4">
        <v>8.06</v>
      </c>
      <c r="H189" s="4">
        <v>1.1</v>
      </c>
      <c r="I189" s="4">
        <v>0.47</v>
      </c>
      <c r="J189" s="4">
        <v>266.0</v>
      </c>
      <c r="K189" s="4">
        <v>7.89</v>
      </c>
      <c r="L189" s="4">
        <v>76.69</v>
      </c>
      <c r="M189" s="4">
        <v>0.0</v>
      </c>
      <c r="N189" s="4">
        <v>15.41</v>
      </c>
      <c r="O189" s="4">
        <v>33.1</v>
      </c>
      <c r="P189" s="4">
        <v>0.0</v>
      </c>
      <c r="Q189" s="4">
        <v>0.0</v>
      </c>
      <c r="R189" s="4">
        <v>97872.85</v>
      </c>
      <c r="S189" s="4">
        <v>673722.24</v>
      </c>
      <c r="T189" s="4">
        <v>2.32</v>
      </c>
      <c r="U189" s="4">
        <v>0.73</v>
      </c>
      <c r="V189" s="4">
        <v>266.0</v>
      </c>
      <c r="W189" s="4">
        <v>27.44</v>
      </c>
      <c r="X189" s="4">
        <v>33.46</v>
      </c>
      <c r="Y189" s="4">
        <v>0.0</v>
      </c>
      <c r="Z189" s="4">
        <v>39.1</v>
      </c>
      <c r="AA189" s="4">
        <v>33.1</v>
      </c>
      <c r="AB189" s="4">
        <v>0.0</v>
      </c>
      <c r="AC189" s="4">
        <v>0.0</v>
      </c>
      <c r="AD189" s="4">
        <v>162649.92</v>
      </c>
      <c r="AE189" s="4">
        <v>608945.17</v>
      </c>
    </row>
    <row r="190" ht="12.75" customHeight="1">
      <c r="A190" s="4" t="s">
        <v>372</v>
      </c>
      <c r="B190" s="4" t="s">
        <v>355</v>
      </c>
      <c r="C190" s="4">
        <v>1999.0</v>
      </c>
      <c r="D190" s="4" t="s">
        <v>1074</v>
      </c>
      <c r="E190" s="4" t="s">
        <v>1047</v>
      </c>
      <c r="F190" s="4">
        <v>43296.1</v>
      </c>
      <c r="G190" s="4">
        <v>0.45</v>
      </c>
      <c r="H190" s="4">
        <v>0.13</v>
      </c>
      <c r="I190" s="4">
        <v>0.21</v>
      </c>
      <c r="J190" s="4">
        <v>225.0</v>
      </c>
      <c r="K190" s="4">
        <v>4.89</v>
      </c>
      <c r="L190" s="4">
        <v>94.67</v>
      </c>
      <c r="M190" s="4">
        <v>0.0</v>
      </c>
      <c r="N190" s="4">
        <v>0.44</v>
      </c>
      <c r="O190" s="4">
        <v>18.0</v>
      </c>
      <c r="P190" s="4">
        <v>0.0</v>
      </c>
      <c r="Q190" s="4">
        <v>0.0</v>
      </c>
      <c r="R190" s="4">
        <v>5842.8</v>
      </c>
      <c r="S190" s="4">
        <v>37453.3</v>
      </c>
      <c r="T190" s="4">
        <v>1.55</v>
      </c>
      <c r="U190" s="4">
        <v>2.13</v>
      </c>
      <c r="V190" s="4">
        <v>225.0</v>
      </c>
      <c r="W190" s="4">
        <v>56.44</v>
      </c>
      <c r="X190" s="4">
        <v>40.89</v>
      </c>
      <c r="Y190" s="4">
        <v>0.0</v>
      </c>
      <c r="Z190" s="4">
        <v>2.67</v>
      </c>
      <c r="AA190" s="4">
        <v>18.0</v>
      </c>
      <c r="AB190" s="4">
        <v>0.0</v>
      </c>
      <c r="AC190" s="4">
        <v>0.0</v>
      </c>
      <c r="AD190" s="4">
        <v>37557.6</v>
      </c>
      <c r="AE190" s="4">
        <v>5738.51</v>
      </c>
    </row>
    <row r="191" ht="12.75" customHeight="1">
      <c r="A191" s="4" t="s">
        <v>372</v>
      </c>
      <c r="B191" s="4" t="s">
        <v>355</v>
      </c>
      <c r="C191" s="4">
        <v>2000.0</v>
      </c>
      <c r="D191" s="4" t="s">
        <v>1074</v>
      </c>
      <c r="E191" s="4" t="s">
        <v>1031</v>
      </c>
      <c r="F191" s="4">
        <v>1.068624418E7</v>
      </c>
      <c r="G191" s="4">
        <v>100.0</v>
      </c>
      <c r="H191" s="4">
        <v>3.32</v>
      </c>
      <c r="I191" s="4">
        <v>3.63</v>
      </c>
      <c r="J191" s="4">
        <v>6599.0</v>
      </c>
      <c r="K191" s="4">
        <v>35.43</v>
      </c>
      <c r="L191" s="4">
        <v>56.64</v>
      </c>
      <c r="M191" s="4">
        <v>1.17</v>
      </c>
      <c r="N191" s="4">
        <v>6.76</v>
      </c>
      <c r="O191" s="4">
        <v>350.0</v>
      </c>
      <c r="P191" s="4">
        <v>0.0</v>
      </c>
      <c r="Q191" s="4">
        <v>101856.69</v>
      </c>
      <c r="R191" s="4">
        <v>5505784.57</v>
      </c>
      <c r="S191" s="4">
        <v>5606353.14</v>
      </c>
      <c r="T191" s="4">
        <v>4.61</v>
      </c>
      <c r="U191" s="4">
        <v>4.57</v>
      </c>
      <c r="V191" s="4">
        <v>6599.0</v>
      </c>
      <c r="W191" s="4">
        <v>60.55</v>
      </c>
      <c r="X191" s="4">
        <v>28.55</v>
      </c>
      <c r="Y191" s="4">
        <v>1.65</v>
      </c>
      <c r="Z191" s="4">
        <v>9.24</v>
      </c>
      <c r="AA191" s="4">
        <v>350.0</v>
      </c>
      <c r="AB191" s="4">
        <v>0.0</v>
      </c>
      <c r="AC191" s="4">
        <v>109928.43</v>
      </c>
      <c r="AD191" s="4">
        <v>6934222.02</v>
      </c>
      <c r="AE191" s="4">
        <v>4177915.69</v>
      </c>
    </row>
    <row r="192" ht="12.75" customHeight="1">
      <c r="A192" s="4" t="s">
        <v>372</v>
      </c>
      <c r="B192" s="4" t="s">
        <v>355</v>
      </c>
      <c r="C192" s="4">
        <v>2000.0</v>
      </c>
      <c r="D192" s="4" t="s">
        <v>1074</v>
      </c>
      <c r="E192" s="4" t="s">
        <v>1032</v>
      </c>
      <c r="F192" s="4">
        <v>604448.03</v>
      </c>
      <c r="G192" s="4">
        <v>5.66</v>
      </c>
      <c r="H192" s="4">
        <v>0.15</v>
      </c>
      <c r="I192" s="4">
        <v>0.14</v>
      </c>
      <c r="J192" s="4">
        <v>1164.0</v>
      </c>
      <c r="K192" s="4">
        <v>4.12</v>
      </c>
      <c r="L192" s="4">
        <v>95.79</v>
      </c>
      <c r="M192" s="4">
        <v>0.0</v>
      </c>
      <c r="N192" s="4">
        <v>0.09</v>
      </c>
      <c r="O192" s="4">
        <v>25.0</v>
      </c>
      <c r="P192" s="4">
        <v>0.0</v>
      </c>
      <c r="Q192" s="4">
        <v>0.0</v>
      </c>
      <c r="R192" s="4">
        <v>23045.4</v>
      </c>
      <c r="S192" s="4">
        <v>616300.4</v>
      </c>
      <c r="T192" s="4">
        <v>1.5</v>
      </c>
      <c r="U192" s="4">
        <v>1.25</v>
      </c>
      <c r="V192" s="4">
        <v>1164.0</v>
      </c>
      <c r="W192" s="4">
        <v>44.42</v>
      </c>
      <c r="X192" s="4">
        <v>55.07</v>
      </c>
      <c r="Y192" s="4">
        <v>0.17</v>
      </c>
      <c r="Z192" s="4">
        <v>0.34</v>
      </c>
      <c r="AA192" s="4">
        <v>25.0</v>
      </c>
      <c r="AB192" s="4">
        <v>0.0</v>
      </c>
      <c r="AC192" s="4">
        <v>83.78</v>
      </c>
      <c r="AD192" s="4">
        <v>409397.98</v>
      </c>
      <c r="AE192" s="4">
        <v>229947.82</v>
      </c>
    </row>
    <row r="193" ht="12.75" customHeight="1">
      <c r="A193" s="4" t="s">
        <v>372</v>
      </c>
      <c r="B193" s="4" t="s">
        <v>355</v>
      </c>
      <c r="C193" s="4">
        <v>2000.0</v>
      </c>
      <c r="D193" s="4" t="s">
        <v>1074</v>
      </c>
      <c r="E193" s="4" t="s">
        <v>1033</v>
      </c>
      <c r="F193" s="4">
        <v>5071433.83</v>
      </c>
      <c r="G193" s="4">
        <v>47.46</v>
      </c>
      <c r="H193" s="4">
        <v>4.3</v>
      </c>
      <c r="I193" s="4">
        <v>6.46</v>
      </c>
      <c r="J193" s="4">
        <v>2667.0</v>
      </c>
      <c r="K193" s="4">
        <v>36.71</v>
      </c>
      <c r="L193" s="4">
        <v>52.08</v>
      </c>
      <c r="M193" s="4">
        <v>2.51</v>
      </c>
      <c r="N193" s="4">
        <v>8.7</v>
      </c>
      <c r="O193" s="4">
        <v>350.0</v>
      </c>
      <c r="P193" s="4">
        <v>0.0</v>
      </c>
      <c r="Q193" s="4">
        <v>101250.87</v>
      </c>
      <c r="R193" s="4">
        <v>4382360.31</v>
      </c>
      <c r="S193" s="4">
        <v>1102409.17</v>
      </c>
      <c r="T193" s="4">
        <v>5.89</v>
      </c>
      <c r="U193" s="4">
        <v>7.84</v>
      </c>
      <c r="V193" s="4">
        <v>2667.0</v>
      </c>
      <c r="W193" s="4">
        <v>65.24</v>
      </c>
      <c r="X193" s="4">
        <v>19.72</v>
      </c>
      <c r="Y193" s="4">
        <v>3.22</v>
      </c>
      <c r="Z193" s="4">
        <v>11.81</v>
      </c>
      <c r="AA193" s="4">
        <v>350.0</v>
      </c>
      <c r="AB193" s="4">
        <v>0.0</v>
      </c>
      <c r="AC193" s="4">
        <v>109135.77</v>
      </c>
      <c r="AD193" s="4">
        <v>5105134.72</v>
      </c>
      <c r="AE193" s="4">
        <v>379634.76</v>
      </c>
    </row>
    <row r="194" ht="12.75" customHeight="1">
      <c r="A194" s="4" t="s">
        <v>372</v>
      </c>
      <c r="B194" s="4" t="s">
        <v>355</v>
      </c>
      <c r="C194" s="4">
        <v>2000.0</v>
      </c>
      <c r="D194" s="4" t="s">
        <v>1074</v>
      </c>
      <c r="E194" s="4" t="s">
        <v>1034</v>
      </c>
      <c r="F194" s="4">
        <v>4082211.56</v>
      </c>
      <c r="G194" s="4">
        <v>38.2</v>
      </c>
      <c r="H194" s="4">
        <v>4.3</v>
      </c>
      <c r="I194" s="4">
        <v>1.1</v>
      </c>
      <c r="J194" s="4">
        <v>2432.0</v>
      </c>
      <c r="K194" s="4">
        <v>52.88</v>
      </c>
      <c r="L194" s="4">
        <v>40.09</v>
      </c>
      <c r="M194" s="4">
        <v>0.41</v>
      </c>
      <c r="N194" s="4">
        <v>6.62</v>
      </c>
      <c r="O194" s="4">
        <v>234.36</v>
      </c>
      <c r="P194" s="4">
        <v>0.0</v>
      </c>
      <c r="Q194" s="4">
        <v>605.82</v>
      </c>
      <c r="R194" s="4">
        <v>1073650.61</v>
      </c>
      <c r="S194" s="4">
        <v>3132639.61</v>
      </c>
      <c r="T194" s="4">
        <v>5.37</v>
      </c>
      <c r="U194" s="4">
        <v>1.59</v>
      </c>
      <c r="V194" s="4">
        <v>2432.0</v>
      </c>
      <c r="W194" s="4">
        <v>68.54</v>
      </c>
      <c r="X194" s="4">
        <v>22.25</v>
      </c>
      <c r="Y194" s="4">
        <v>0.86</v>
      </c>
      <c r="Z194" s="4">
        <v>8.35</v>
      </c>
      <c r="AA194" s="4">
        <v>234.36</v>
      </c>
      <c r="AB194" s="4">
        <v>0.0</v>
      </c>
      <c r="AC194" s="4">
        <v>708.87</v>
      </c>
      <c r="AD194" s="4">
        <v>1326685.43</v>
      </c>
      <c r="AE194" s="4">
        <v>2879604.79</v>
      </c>
    </row>
    <row r="195" ht="12.75" customHeight="1">
      <c r="A195" s="4" t="s">
        <v>372</v>
      </c>
      <c r="B195" s="4" t="s">
        <v>355</v>
      </c>
      <c r="C195" s="4">
        <v>2000.0</v>
      </c>
      <c r="D195" s="4" t="s">
        <v>1074</v>
      </c>
      <c r="E195" s="4" t="s">
        <v>1035</v>
      </c>
      <c r="F195" s="4">
        <v>735156.73</v>
      </c>
      <c r="G195" s="4">
        <v>6.88</v>
      </c>
      <c r="H195" s="4">
        <v>1.82</v>
      </c>
      <c r="I195" s="4">
        <v>0.28</v>
      </c>
      <c r="J195" s="4">
        <v>336.0</v>
      </c>
      <c r="K195" s="4">
        <v>7.44</v>
      </c>
      <c r="L195" s="4">
        <v>77.08</v>
      </c>
      <c r="M195" s="4">
        <v>0.0</v>
      </c>
      <c r="N195" s="4">
        <v>15.48</v>
      </c>
      <c r="O195" s="4">
        <v>350.0</v>
      </c>
      <c r="P195" s="4">
        <v>0.0</v>
      </c>
      <c r="Q195" s="4">
        <v>0.0</v>
      </c>
      <c r="R195" s="4">
        <v>26728.26</v>
      </c>
      <c r="S195" s="4">
        <v>755003.97</v>
      </c>
      <c r="T195" s="4">
        <v>2.35</v>
      </c>
      <c r="U195" s="4">
        <v>0.41</v>
      </c>
      <c r="V195" s="4">
        <v>336.0</v>
      </c>
      <c r="W195" s="4">
        <v>21.43</v>
      </c>
      <c r="X195" s="4">
        <v>52.38</v>
      </c>
      <c r="Y195" s="4">
        <v>0.0</v>
      </c>
      <c r="Z195" s="4">
        <v>26.19</v>
      </c>
      <c r="AA195" s="4">
        <v>350.0</v>
      </c>
      <c r="AB195" s="4">
        <v>0.0</v>
      </c>
      <c r="AC195" s="4">
        <v>0.0</v>
      </c>
      <c r="AD195" s="4">
        <v>93003.9</v>
      </c>
      <c r="AE195" s="4">
        <v>688728.32</v>
      </c>
    </row>
    <row r="196" ht="12.75" customHeight="1">
      <c r="A196" s="4" t="s">
        <v>372</v>
      </c>
      <c r="B196" s="4" t="s">
        <v>355</v>
      </c>
      <c r="C196" s="4">
        <v>2000.0</v>
      </c>
      <c r="D196" s="4" t="s">
        <v>1074</v>
      </c>
      <c r="E196" s="4" t="s">
        <v>1036</v>
      </c>
      <c r="F196" s="4">
        <v>271022.67</v>
      </c>
      <c r="G196" s="4">
        <v>2.54</v>
      </c>
      <c r="H196" s="4">
        <v>3.47</v>
      </c>
      <c r="I196" s="4">
        <v>0.05</v>
      </c>
      <c r="J196" s="4">
        <v>151.0</v>
      </c>
      <c r="K196" s="4">
        <v>34.44</v>
      </c>
      <c r="L196" s="4">
        <v>43.71</v>
      </c>
      <c r="M196" s="4">
        <v>0.0</v>
      </c>
      <c r="N196" s="4">
        <v>21.85</v>
      </c>
      <c r="O196" s="4">
        <v>234.36</v>
      </c>
      <c r="P196" s="4">
        <v>0.0</v>
      </c>
      <c r="Q196" s="4">
        <v>0.0</v>
      </c>
      <c r="R196" s="4">
        <v>629.93</v>
      </c>
      <c r="S196" s="4">
        <v>284025.92</v>
      </c>
      <c r="T196" s="4">
        <v>3.76</v>
      </c>
      <c r="U196" s="4">
        <v>0.08</v>
      </c>
      <c r="V196" s="4">
        <v>151.0</v>
      </c>
      <c r="W196" s="4">
        <v>41.72</v>
      </c>
      <c r="X196" s="4">
        <v>35.76</v>
      </c>
      <c r="Y196" s="4">
        <v>0.0</v>
      </c>
      <c r="Z196" s="4">
        <v>22.52</v>
      </c>
      <c r="AA196" s="4">
        <v>234.36</v>
      </c>
      <c r="AB196" s="4">
        <v>0.0</v>
      </c>
      <c r="AC196" s="4">
        <v>0.0</v>
      </c>
      <c r="AD196" s="4">
        <v>3214.37</v>
      </c>
      <c r="AE196" s="4">
        <v>281441.48</v>
      </c>
    </row>
    <row r="197" ht="12.75" customHeight="1">
      <c r="A197" s="4" t="s">
        <v>372</v>
      </c>
      <c r="B197" s="4" t="s">
        <v>355</v>
      </c>
      <c r="C197" s="4">
        <v>2000.0</v>
      </c>
      <c r="D197" s="4" t="s">
        <v>1074</v>
      </c>
      <c r="E197" s="4" t="s">
        <v>993</v>
      </c>
      <c r="F197" s="4">
        <v>493722.64</v>
      </c>
      <c r="G197" s="4">
        <v>4.62</v>
      </c>
      <c r="H197" s="4">
        <v>3.5</v>
      </c>
      <c r="I197" s="4">
        <v>3.64</v>
      </c>
      <c r="J197" s="4">
        <v>1138.0</v>
      </c>
      <c r="K197" s="4">
        <v>61.42</v>
      </c>
      <c r="L197" s="4">
        <v>29.35</v>
      </c>
      <c r="M197" s="4">
        <v>0.0</v>
      </c>
      <c r="N197" s="4">
        <v>9.23</v>
      </c>
      <c r="O197" s="4">
        <v>12.7</v>
      </c>
      <c r="P197" s="4">
        <v>0.0</v>
      </c>
      <c r="Q197" s="4">
        <v>0.0</v>
      </c>
      <c r="R197" s="4">
        <v>398586.34</v>
      </c>
      <c r="S197" s="4">
        <v>127253.76</v>
      </c>
      <c r="T197" s="4">
        <v>3.5</v>
      </c>
      <c r="U197" s="4">
        <v>3.64</v>
      </c>
      <c r="V197" s="4">
        <v>1138.0</v>
      </c>
      <c r="W197" s="4">
        <v>61.42</v>
      </c>
      <c r="X197" s="4">
        <v>29.35</v>
      </c>
      <c r="Y197" s="4">
        <v>0.0</v>
      </c>
      <c r="Z197" s="4">
        <v>9.23</v>
      </c>
      <c r="AA197" s="4">
        <v>12.7</v>
      </c>
      <c r="AB197" s="4">
        <v>0.0</v>
      </c>
      <c r="AC197" s="4">
        <v>0.0</v>
      </c>
      <c r="AD197" s="4">
        <v>398586.34</v>
      </c>
      <c r="AE197" s="4">
        <v>127253.76</v>
      </c>
    </row>
    <row r="198" ht="12.75" customHeight="1">
      <c r="A198" s="4" t="s">
        <v>372</v>
      </c>
      <c r="B198" s="4" t="s">
        <v>355</v>
      </c>
      <c r="C198" s="4">
        <v>2000.0</v>
      </c>
      <c r="D198" s="4" t="s">
        <v>1074</v>
      </c>
      <c r="E198" s="4" t="s">
        <v>1037</v>
      </c>
      <c r="F198" s="4">
        <v>97447.09</v>
      </c>
      <c r="G198" s="4">
        <v>0.91</v>
      </c>
      <c r="H198" s="4">
        <v>9.67</v>
      </c>
      <c r="I198" s="4">
        <v>10.02</v>
      </c>
      <c r="J198" s="4">
        <v>489.0</v>
      </c>
      <c r="K198" s="4">
        <v>20.86</v>
      </c>
      <c r="L198" s="4">
        <v>50.1</v>
      </c>
      <c r="M198" s="4">
        <v>1.02</v>
      </c>
      <c r="N198" s="4">
        <v>28.02</v>
      </c>
      <c r="O198" s="4">
        <v>350.0</v>
      </c>
      <c r="P198" s="4">
        <v>0.0</v>
      </c>
      <c r="Q198" s="4">
        <v>8143.25</v>
      </c>
      <c r="R198" s="4">
        <v>79007.65</v>
      </c>
      <c r="S198" s="4">
        <v>28456.62</v>
      </c>
      <c r="T198" s="4">
        <v>13.43</v>
      </c>
      <c r="U198" s="4">
        <v>12.0</v>
      </c>
      <c r="V198" s="4">
        <v>489.0</v>
      </c>
      <c r="W198" s="4">
        <v>42.13</v>
      </c>
      <c r="X198" s="4">
        <v>16.36</v>
      </c>
      <c r="Y198" s="4">
        <v>3.89</v>
      </c>
      <c r="Z198" s="4">
        <v>37.63</v>
      </c>
      <c r="AA198" s="4">
        <v>350.0</v>
      </c>
      <c r="AB198" s="4">
        <v>0.0</v>
      </c>
      <c r="AC198" s="4">
        <v>8836.01</v>
      </c>
      <c r="AD198" s="4">
        <v>105778.14</v>
      </c>
      <c r="AE198" s="4">
        <v>1686.14</v>
      </c>
    </row>
    <row r="199" ht="12.75" customHeight="1">
      <c r="A199" s="4" t="s">
        <v>372</v>
      </c>
      <c r="B199" s="4" t="s">
        <v>355</v>
      </c>
      <c r="C199" s="4">
        <v>2000.0</v>
      </c>
      <c r="D199" s="4" t="s">
        <v>1074</v>
      </c>
      <c r="E199" s="4" t="s">
        <v>1038</v>
      </c>
      <c r="F199" s="4">
        <v>117804.09</v>
      </c>
      <c r="G199" s="4">
        <v>1.1</v>
      </c>
      <c r="H199" s="4">
        <v>6.34</v>
      </c>
      <c r="I199" s="4">
        <v>7.23</v>
      </c>
      <c r="J199" s="4">
        <v>137.0</v>
      </c>
      <c r="K199" s="4">
        <v>53.28</v>
      </c>
      <c r="L199" s="4">
        <v>35.04</v>
      </c>
      <c r="M199" s="4">
        <v>0.0</v>
      </c>
      <c r="N199" s="4">
        <v>11.68</v>
      </c>
      <c r="O199" s="4">
        <v>61.43</v>
      </c>
      <c r="P199" s="4">
        <v>0.0</v>
      </c>
      <c r="Q199" s="4">
        <v>0.0</v>
      </c>
      <c r="R199" s="4">
        <v>122677.27</v>
      </c>
      <c r="S199" s="4">
        <v>3046.39</v>
      </c>
      <c r="T199" s="4">
        <v>8.08</v>
      </c>
      <c r="U199" s="4">
        <v>7.38</v>
      </c>
      <c r="V199" s="4">
        <v>137.0</v>
      </c>
      <c r="W199" s="4">
        <v>67.88</v>
      </c>
      <c r="X199" s="4">
        <v>18.98</v>
      </c>
      <c r="Y199" s="4">
        <v>1.46</v>
      </c>
      <c r="Z199" s="4">
        <v>11.68</v>
      </c>
      <c r="AA199" s="4">
        <v>61.43</v>
      </c>
      <c r="AB199" s="4">
        <v>0.0</v>
      </c>
      <c r="AC199" s="4">
        <v>46.11</v>
      </c>
      <c r="AD199" s="4">
        <v>124496.42</v>
      </c>
      <c r="AE199" s="4">
        <v>1227.24</v>
      </c>
    </row>
    <row r="200" ht="12.75" customHeight="1">
      <c r="A200" s="4" t="s">
        <v>372</v>
      </c>
      <c r="B200" s="4" t="s">
        <v>355</v>
      </c>
      <c r="C200" s="4">
        <v>2000.0</v>
      </c>
      <c r="D200" s="4" t="s">
        <v>1074</v>
      </c>
      <c r="E200" s="4" t="s">
        <v>994</v>
      </c>
      <c r="F200" s="4">
        <v>81688.45</v>
      </c>
      <c r="G200" s="4">
        <v>0.76</v>
      </c>
      <c r="H200" s="4">
        <v>0.33</v>
      </c>
      <c r="I200" s="4">
        <v>2.16</v>
      </c>
      <c r="J200" s="4">
        <v>18.0</v>
      </c>
      <c r="K200" s="4">
        <v>5.56</v>
      </c>
      <c r="L200" s="4">
        <v>50.0</v>
      </c>
      <c r="M200" s="4">
        <v>44.44</v>
      </c>
      <c r="N200" s="4">
        <v>0.0</v>
      </c>
      <c r="O200" s="4">
        <v>7.0</v>
      </c>
      <c r="P200" s="4">
        <v>0.0</v>
      </c>
      <c r="Q200" s="4">
        <v>82293.49</v>
      </c>
      <c r="R200" s="4">
        <v>82293.49</v>
      </c>
      <c r="S200" s="4">
        <v>6400.06</v>
      </c>
      <c r="T200" s="4">
        <v>2.16</v>
      </c>
      <c r="U200" s="4">
        <v>14.01</v>
      </c>
      <c r="V200" s="4">
        <v>18.0</v>
      </c>
      <c r="W200" s="4">
        <v>11.11</v>
      </c>
      <c r="X200" s="4">
        <v>38.89</v>
      </c>
      <c r="Y200" s="4">
        <v>44.44</v>
      </c>
      <c r="Z200" s="4">
        <v>5.56</v>
      </c>
      <c r="AA200" s="4">
        <v>32.49</v>
      </c>
      <c r="AB200" s="4">
        <v>0.0</v>
      </c>
      <c r="AC200" s="4">
        <v>82293.49</v>
      </c>
      <c r="AD200" s="4">
        <v>82293.49</v>
      </c>
      <c r="AE200" s="4">
        <v>6400.06</v>
      </c>
    </row>
    <row r="201" ht="12.75" customHeight="1">
      <c r="A201" s="4" t="s">
        <v>372</v>
      </c>
      <c r="B201" s="4" t="s">
        <v>355</v>
      </c>
      <c r="C201" s="4">
        <v>2000.0</v>
      </c>
      <c r="D201" s="4" t="s">
        <v>1074</v>
      </c>
      <c r="E201" s="4" t="s">
        <v>1039</v>
      </c>
      <c r="F201" s="4">
        <v>289962.3</v>
      </c>
      <c r="G201" s="4">
        <v>2.71</v>
      </c>
      <c r="H201" s="4">
        <v>3.48</v>
      </c>
      <c r="I201" s="4">
        <v>4.26</v>
      </c>
      <c r="J201" s="4">
        <v>114.0</v>
      </c>
      <c r="K201" s="4">
        <v>49.12</v>
      </c>
      <c r="L201" s="4">
        <v>50.88</v>
      </c>
      <c r="M201" s="4">
        <v>0.0</v>
      </c>
      <c r="N201" s="4">
        <v>0.0</v>
      </c>
      <c r="O201" s="4">
        <v>20.0</v>
      </c>
      <c r="P201" s="4">
        <v>0.0</v>
      </c>
      <c r="Q201" s="4">
        <v>0.0</v>
      </c>
      <c r="R201" s="4">
        <v>278601.67</v>
      </c>
      <c r="S201" s="4">
        <v>35733.23</v>
      </c>
      <c r="T201" s="4">
        <v>5.1</v>
      </c>
      <c r="U201" s="4">
        <v>5.95</v>
      </c>
      <c r="V201" s="4">
        <v>114.0</v>
      </c>
      <c r="W201" s="4">
        <v>88.6</v>
      </c>
      <c r="X201" s="4">
        <v>10.53</v>
      </c>
      <c r="Y201" s="4">
        <v>0.0</v>
      </c>
      <c r="Z201" s="4">
        <v>0.88</v>
      </c>
      <c r="AA201" s="4">
        <v>20.0</v>
      </c>
      <c r="AB201" s="4">
        <v>0.0</v>
      </c>
      <c r="AC201" s="4">
        <v>0.0</v>
      </c>
      <c r="AD201" s="4">
        <v>314152.73</v>
      </c>
      <c r="AE201" s="4">
        <v>182.17</v>
      </c>
    </row>
    <row r="202" ht="12.75" customHeight="1">
      <c r="A202" s="4" t="s">
        <v>372</v>
      </c>
      <c r="B202" s="4" t="s">
        <v>355</v>
      </c>
      <c r="C202" s="4">
        <v>2000.0</v>
      </c>
      <c r="D202" s="4" t="s">
        <v>1074</v>
      </c>
      <c r="E202" s="4" t="s">
        <v>1040</v>
      </c>
      <c r="F202" s="4">
        <v>455412.04</v>
      </c>
      <c r="G202" s="4">
        <v>4.26</v>
      </c>
      <c r="H202" s="4">
        <v>0.11</v>
      </c>
      <c r="I202" s="4">
        <v>0.18</v>
      </c>
      <c r="J202" s="4">
        <v>948.0</v>
      </c>
      <c r="K202" s="4">
        <v>4.01</v>
      </c>
      <c r="L202" s="4">
        <v>95.99</v>
      </c>
      <c r="M202" s="4">
        <v>0.0</v>
      </c>
      <c r="N202" s="4">
        <v>0.0</v>
      </c>
      <c r="O202" s="4">
        <v>9.9</v>
      </c>
      <c r="P202" s="4">
        <v>0.0</v>
      </c>
      <c r="Q202" s="4">
        <v>0.0</v>
      </c>
      <c r="R202" s="4">
        <v>19869.57</v>
      </c>
      <c r="S202" s="4">
        <v>462878.55</v>
      </c>
      <c r="T202" s="4">
        <v>1.5</v>
      </c>
      <c r="U202" s="4">
        <v>1.41</v>
      </c>
      <c r="V202" s="4">
        <v>948.0</v>
      </c>
      <c r="W202" s="4">
        <v>43.78</v>
      </c>
      <c r="X202" s="4">
        <v>55.7</v>
      </c>
      <c r="Y202" s="4">
        <v>0.42</v>
      </c>
      <c r="Z202" s="4">
        <v>0.11</v>
      </c>
      <c r="AA202" s="4">
        <v>21.21</v>
      </c>
      <c r="AB202" s="4">
        <v>0.0</v>
      </c>
      <c r="AC202" s="4">
        <v>3587.45</v>
      </c>
      <c r="AD202" s="4">
        <v>293675.51</v>
      </c>
      <c r="AE202" s="4">
        <v>189072.61</v>
      </c>
    </row>
    <row r="203" ht="12.75" customHeight="1">
      <c r="A203" s="4" t="s">
        <v>372</v>
      </c>
      <c r="B203" s="4" t="s">
        <v>355</v>
      </c>
      <c r="C203" s="4">
        <v>2000.0</v>
      </c>
      <c r="D203" s="4" t="s">
        <v>1074</v>
      </c>
      <c r="E203" s="4" t="s">
        <v>996</v>
      </c>
      <c r="F203" s="4">
        <v>859740.52</v>
      </c>
      <c r="G203" s="4">
        <v>8.05</v>
      </c>
      <c r="H203" s="4">
        <v>0.76</v>
      </c>
      <c r="I203" s="4">
        <v>1.01</v>
      </c>
      <c r="J203" s="4">
        <v>634.0</v>
      </c>
      <c r="K203" s="4">
        <v>28.86</v>
      </c>
      <c r="L203" s="4">
        <v>68.77</v>
      </c>
      <c r="M203" s="4">
        <v>1.26</v>
      </c>
      <c r="N203" s="4">
        <v>1.1</v>
      </c>
      <c r="O203" s="4">
        <v>14.0</v>
      </c>
      <c r="P203" s="4">
        <v>0.0</v>
      </c>
      <c r="Q203" s="4">
        <v>4707.63</v>
      </c>
      <c r="R203" s="4">
        <v>477474.07</v>
      </c>
      <c r="S203" s="4">
        <v>481706.33</v>
      </c>
      <c r="T203" s="4">
        <v>2.8</v>
      </c>
      <c r="U203" s="4">
        <v>2.33</v>
      </c>
      <c r="V203" s="4">
        <v>634.0</v>
      </c>
      <c r="W203" s="4">
        <v>74.92</v>
      </c>
      <c r="X203" s="4">
        <v>18.77</v>
      </c>
      <c r="Y203" s="4">
        <v>1.89</v>
      </c>
      <c r="Z203" s="4">
        <v>4.42</v>
      </c>
      <c r="AA203" s="4">
        <v>18.63</v>
      </c>
      <c r="AB203" s="4">
        <v>0.0</v>
      </c>
      <c r="AC203" s="4">
        <v>8032.41</v>
      </c>
      <c r="AD203" s="4">
        <v>807089.23</v>
      </c>
      <c r="AE203" s="4">
        <v>152091.17</v>
      </c>
    </row>
    <row r="204" ht="12.75" customHeight="1">
      <c r="A204" s="4" t="s">
        <v>372</v>
      </c>
      <c r="B204" s="4" t="s">
        <v>355</v>
      </c>
      <c r="C204" s="4">
        <v>2000.0</v>
      </c>
      <c r="D204" s="4" t="s">
        <v>1074</v>
      </c>
      <c r="E204" s="4" t="s">
        <v>1041</v>
      </c>
      <c r="F204" s="4">
        <v>18500.53</v>
      </c>
      <c r="G204" s="4">
        <v>0.17</v>
      </c>
      <c r="H204" s="4">
        <v>0.11</v>
      </c>
      <c r="I204" s="4">
        <v>0.01</v>
      </c>
      <c r="J204" s="4">
        <v>33.0</v>
      </c>
      <c r="K204" s="4">
        <v>3.03</v>
      </c>
      <c r="L204" s="4">
        <v>96.97</v>
      </c>
      <c r="M204" s="4">
        <v>0.0</v>
      </c>
      <c r="N204" s="4">
        <v>0.0</v>
      </c>
      <c r="O204" s="4">
        <v>3.0</v>
      </c>
      <c r="P204" s="4">
        <v>0.0</v>
      </c>
      <c r="Q204" s="4">
        <v>0.0</v>
      </c>
      <c r="R204" s="4">
        <v>63.06</v>
      </c>
      <c r="S204" s="4">
        <v>24624.86</v>
      </c>
      <c r="T204" s="4">
        <v>0.4</v>
      </c>
      <c r="U204" s="4">
        <v>0.6</v>
      </c>
      <c r="V204" s="4">
        <v>33.0</v>
      </c>
      <c r="W204" s="4">
        <v>12.12</v>
      </c>
      <c r="X204" s="4">
        <v>84.85</v>
      </c>
      <c r="Y204" s="4">
        <v>0.0</v>
      </c>
      <c r="Z204" s="4">
        <v>3.03</v>
      </c>
      <c r="AA204" s="4">
        <v>3.0</v>
      </c>
      <c r="AB204" s="4">
        <v>0.0</v>
      </c>
      <c r="AC204" s="4">
        <v>0.0</v>
      </c>
      <c r="AD204" s="4">
        <v>8980.86</v>
      </c>
      <c r="AE204" s="4">
        <v>15707.06</v>
      </c>
    </row>
    <row r="205" ht="12.75" customHeight="1">
      <c r="A205" s="4" t="s">
        <v>372</v>
      </c>
      <c r="B205" s="4" t="s">
        <v>355</v>
      </c>
      <c r="C205" s="4">
        <v>2000.0</v>
      </c>
      <c r="D205" s="4" t="s">
        <v>1074</v>
      </c>
      <c r="E205" s="4" t="s">
        <v>1042</v>
      </c>
      <c r="F205" s="4">
        <v>283926.82</v>
      </c>
      <c r="G205" s="4">
        <v>2.66</v>
      </c>
      <c r="H205" s="4">
        <v>0.67</v>
      </c>
      <c r="I205" s="4">
        <v>1.52</v>
      </c>
      <c r="J205" s="4">
        <v>600.0</v>
      </c>
      <c r="K205" s="4">
        <v>5.0</v>
      </c>
      <c r="L205" s="4">
        <v>85.17</v>
      </c>
      <c r="M205" s="4">
        <v>7.17</v>
      </c>
      <c r="N205" s="4">
        <v>2.67</v>
      </c>
      <c r="O205" s="4">
        <v>37.95</v>
      </c>
      <c r="P205" s="4">
        <v>0.0</v>
      </c>
      <c r="Q205" s="4">
        <v>2575.21</v>
      </c>
      <c r="R205" s="4">
        <v>129557.01</v>
      </c>
      <c r="S205" s="4">
        <v>187402.95</v>
      </c>
      <c r="T205" s="4">
        <v>3.15</v>
      </c>
      <c r="U205" s="4">
        <v>5.4</v>
      </c>
      <c r="V205" s="4">
        <v>600.0</v>
      </c>
      <c r="W205" s="4">
        <v>43.67</v>
      </c>
      <c r="X205" s="4">
        <v>42.17</v>
      </c>
      <c r="Y205" s="4">
        <v>8.5</v>
      </c>
      <c r="Z205" s="4">
        <v>5.67</v>
      </c>
      <c r="AA205" s="4">
        <v>112.12</v>
      </c>
      <c r="AB205" s="4">
        <v>0.0</v>
      </c>
      <c r="AC205" s="4">
        <v>2995.85</v>
      </c>
      <c r="AD205" s="4">
        <v>188951.34</v>
      </c>
      <c r="AE205" s="4">
        <v>128008.63</v>
      </c>
    </row>
    <row r="206" ht="12.75" customHeight="1">
      <c r="A206" s="4" t="s">
        <v>372</v>
      </c>
      <c r="B206" s="4" t="s">
        <v>355</v>
      </c>
      <c r="C206" s="4">
        <v>2000.0</v>
      </c>
      <c r="D206" s="4" t="s">
        <v>1074</v>
      </c>
      <c r="E206" s="4" t="s">
        <v>1043</v>
      </c>
      <c r="F206" s="4">
        <v>184591.56</v>
      </c>
      <c r="G206" s="4">
        <v>1.73</v>
      </c>
      <c r="H206" s="4">
        <v>0.3</v>
      </c>
      <c r="I206" s="4">
        <v>0.94</v>
      </c>
      <c r="J206" s="4">
        <v>256.0</v>
      </c>
      <c r="K206" s="4">
        <v>10.16</v>
      </c>
      <c r="L206" s="4">
        <v>89.84</v>
      </c>
      <c r="M206" s="4">
        <v>0.0</v>
      </c>
      <c r="N206" s="4">
        <v>0.0</v>
      </c>
      <c r="O206" s="4">
        <v>14.0</v>
      </c>
      <c r="P206" s="4">
        <v>0.0</v>
      </c>
      <c r="Q206" s="4">
        <v>0.0</v>
      </c>
      <c r="R206" s="4">
        <v>58187.13</v>
      </c>
      <c r="S206" s="4">
        <v>147524.53</v>
      </c>
      <c r="T206" s="4">
        <v>3.55</v>
      </c>
      <c r="U206" s="4">
        <v>4.14</v>
      </c>
      <c r="V206" s="4">
        <v>256.0</v>
      </c>
      <c r="W206" s="4">
        <v>75.0</v>
      </c>
      <c r="X206" s="4">
        <v>24.22</v>
      </c>
      <c r="Y206" s="4">
        <v>0.0</v>
      </c>
      <c r="Z206" s="4">
        <v>0.78</v>
      </c>
      <c r="AA206" s="4">
        <v>14.0</v>
      </c>
      <c r="AB206" s="4">
        <v>0.0</v>
      </c>
      <c r="AC206" s="4">
        <v>0.0</v>
      </c>
      <c r="AD206" s="4">
        <v>187855.19</v>
      </c>
      <c r="AE206" s="4">
        <v>17856.47</v>
      </c>
    </row>
    <row r="207" ht="12.75" customHeight="1">
      <c r="A207" s="4" t="s">
        <v>372</v>
      </c>
      <c r="B207" s="4" t="s">
        <v>355</v>
      </c>
      <c r="C207" s="4">
        <v>2000.0</v>
      </c>
      <c r="D207" s="4" t="s">
        <v>1074</v>
      </c>
      <c r="E207" s="4" t="s">
        <v>1044</v>
      </c>
      <c r="F207" s="4">
        <v>3490287.09</v>
      </c>
      <c r="G207" s="4">
        <v>32.66</v>
      </c>
      <c r="H207" s="4">
        <v>1.44</v>
      </c>
      <c r="I207" s="4">
        <v>0.37</v>
      </c>
      <c r="J207" s="4">
        <v>299.0</v>
      </c>
      <c r="K207" s="4">
        <v>20.74</v>
      </c>
      <c r="L207" s="4">
        <v>79.26</v>
      </c>
      <c r="M207" s="4">
        <v>0.0</v>
      </c>
      <c r="N207" s="4">
        <v>0.0</v>
      </c>
      <c r="O207" s="4">
        <v>38.0</v>
      </c>
      <c r="P207" s="4">
        <v>0.0</v>
      </c>
      <c r="Q207" s="4">
        <v>0.0</v>
      </c>
      <c r="R207" s="4">
        <v>654681.55</v>
      </c>
      <c r="S207" s="4">
        <v>2875457.11</v>
      </c>
      <c r="T207" s="4">
        <v>4.03</v>
      </c>
      <c r="U207" s="4">
        <v>1.51</v>
      </c>
      <c r="V207" s="4">
        <v>299.0</v>
      </c>
      <c r="W207" s="4">
        <v>67.56</v>
      </c>
      <c r="X207" s="4">
        <v>31.77</v>
      </c>
      <c r="Y207" s="4">
        <v>0.0</v>
      </c>
      <c r="Z207" s="4">
        <v>0.67</v>
      </c>
      <c r="AA207" s="4">
        <v>38.0</v>
      </c>
      <c r="AB207" s="4">
        <v>0.0</v>
      </c>
      <c r="AC207" s="4">
        <v>0.0</v>
      </c>
      <c r="AD207" s="4">
        <v>970682.92</v>
      </c>
      <c r="AE207" s="4">
        <v>2559455.75</v>
      </c>
    </row>
    <row r="208" ht="12.75" customHeight="1">
      <c r="A208" s="4" t="s">
        <v>372</v>
      </c>
      <c r="B208" s="4" t="s">
        <v>355</v>
      </c>
      <c r="C208" s="4">
        <v>2000.0</v>
      </c>
      <c r="D208" s="4" t="s">
        <v>1074</v>
      </c>
      <c r="E208" s="4" t="s">
        <v>1045</v>
      </c>
      <c r="F208" s="4">
        <v>2968201.53</v>
      </c>
      <c r="G208" s="4">
        <v>27.78</v>
      </c>
      <c r="H208" s="4">
        <v>10.16</v>
      </c>
      <c r="I208" s="4">
        <v>9.83</v>
      </c>
      <c r="J208" s="4">
        <v>1155.0</v>
      </c>
      <c r="K208" s="4">
        <v>83.55</v>
      </c>
      <c r="L208" s="4">
        <v>7.79</v>
      </c>
      <c r="M208" s="4">
        <v>1.13</v>
      </c>
      <c r="N208" s="4">
        <v>7.53</v>
      </c>
      <c r="O208" s="4">
        <v>33.4</v>
      </c>
      <c r="P208" s="4">
        <v>0.0</v>
      </c>
      <c r="Q208" s="4">
        <v>4137.1</v>
      </c>
      <c r="R208" s="4">
        <v>3081987.52</v>
      </c>
      <c r="S208" s="4">
        <v>123139.6</v>
      </c>
      <c r="T208" s="4">
        <v>10.29</v>
      </c>
      <c r="U208" s="4">
        <v>9.95</v>
      </c>
      <c r="V208" s="4">
        <v>1155.0</v>
      </c>
      <c r="W208" s="4">
        <v>87.88</v>
      </c>
      <c r="X208" s="4">
        <v>3.38</v>
      </c>
      <c r="Y208" s="4">
        <v>1.13</v>
      </c>
      <c r="Z208" s="4">
        <v>7.62</v>
      </c>
      <c r="AA208" s="4">
        <v>33.4</v>
      </c>
      <c r="AB208" s="4">
        <v>0.0</v>
      </c>
      <c r="AC208" s="4">
        <v>4137.1</v>
      </c>
      <c r="AD208" s="4">
        <v>3082466.38</v>
      </c>
      <c r="AE208" s="4">
        <v>122660.74</v>
      </c>
    </row>
    <row r="209" ht="12.75" customHeight="1">
      <c r="A209" s="4" t="s">
        <v>372</v>
      </c>
      <c r="B209" s="4" t="s">
        <v>355</v>
      </c>
      <c r="C209" s="4">
        <v>2000.0</v>
      </c>
      <c r="D209" s="4" t="s">
        <v>1074</v>
      </c>
      <c r="E209" s="4" t="s">
        <v>998</v>
      </c>
      <c r="F209" s="4">
        <v>146489.87</v>
      </c>
      <c r="G209" s="4">
        <v>1.37</v>
      </c>
      <c r="H209" s="4">
        <v>1.09</v>
      </c>
      <c r="I209" s="4">
        <v>0.02</v>
      </c>
      <c r="J209" s="4">
        <v>125.0</v>
      </c>
      <c r="K209" s="4">
        <v>11.2</v>
      </c>
      <c r="L209" s="4">
        <v>88.8</v>
      </c>
      <c r="M209" s="4">
        <v>0.0</v>
      </c>
      <c r="N209" s="4">
        <v>0.0</v>
      </c>
      <c r="O209" s="4">
        <v>25.0</v>
      </c>
      <c r="P209" s="4">
        <v>0.0</v>
      </c>
      <c r="Q209" s="4">
        <v>0.0</v>
      </c>
      <c r="R209" s="4">
        <v>2856.21</v>
      </c>
      <c r="S209" s="4">
        <v>154037.88</v>
      </c>
      <c r="T209" s="4">
        <v>2.01</v>
      </c>
      <c r="U209" s="4">
        <v>0.83</v>
      </c>
      <c r="V209" s="4">
        <v>125.0</v>
      </c>
      <c r="W209" s="4">
        <v>46.4</v>
      </c>
      <c r="X209" s="4">
        <v>53.6</v>
      </c>
      <c r="Y209" s="4">
        <v>0.0</v>
      </c>
      <c r="Z209" s="4">
        <v>0.0</v>
      </c>
      <c r="AA209" s="4">
        <v>25.0</v>
      </c>
      <c r="AB209" s="4">
        <v>0.0</v>
      </c>
      <c r="AC209" s="4">
        <v>0.0</v>
      </c>
      <c r="AD209" s="4">
        <v>128324.55</v>
      </c>
      <c r="AE209" s="4">
        <v>28569.53</v>
      </c>
    </row>
    <row r="210" ht="12.75" customHeight="1">
      <c r="A210" s="4" t="s">
        <v>372</v>
      </c>
      <c r="B210" s="4" t="s">
        <v>355</v>
      </c>
      <c r="C210" s="4">
        <v>2000.0</v>
      </c>
      <c r="D210" s="4" t="s">
        <v>1074</v>
      </c>
      <c r="E210" s="4" t="s">
        <v>1046</v>
      </c>
      <c r="F210" s="4">
        <v>686759.52</v>
      </c>
      <c r="G210" s="4">
        <v>6.43</v>
      </c>
      <c r="H210" s="4">
        <v>1.42</v>
      </c>
      <c r="I210" s="4">
        <v>0.54</v>
      </c>
      <c r="J210" s="4">
        <v>272.0</v>
      </c>
      <c r="K210" s="4">
        <v>9.19</v>
      </c>
      <c r="L210" s="4">
        <v>74.63</v>
      </c>
      <c r="M210" s="4">
        <v>0.0</v>
      </c>
      <c r="N210" s="4">
        <v>16.18</v>
      </c>
      <c r="O210" s="4">
        <v>29.8</v>
      </c>
      <c r="P210" s="4">
        <v>0.0</v>
      </c>
      <c r="Q210" s="4">
        <v>0.0</v>
      </c>
      <c r="R210" s="4">
        <v>113247.66</v>
      </c>
      <c r="S210" s="4">
        <v>616621.6</v>
      </c>
      <c r="T210" s="4">
        <v>2.43</v>
      </c>
      <c r="U210" s="4">
        <v>0.81</v>
      </c>
      <c r="V210" s="4">
        <v>272.0</v>
      </c>
      <c r="W210" s="4">
        <v>26.84</v>
      </c>
      <c r="X210" s="4">
        <v>33.82</v>
      </c>
      <c r="Y210" s="4">
        <v>0.0</v>
      </c>
      <c r="Z210" s="4">
        <v>39.34</v>
      </c>
      <c r="AA210" s="4">
        <v>29.8</v>
      </c>
      <c r="AB210" s="4">
        <v>0.0</v>
      </c>
      <c r="AC210" s="4">
        <v>0.0</v>
      </c>
      <c r="AD210" s="4">
        <v>190315.41</v>
      </c>
      <c r="AE210" s="4">
        <v>539553.85</v>
      </c>
    </row>
    <row r="211" ht="12.75" customHeight="1">
      <c r="A211" s="4" t="s">
        <v>372</v>
      </c>
      <c r="B211" s="4" t="s">
        <v>355</v>
      </c>
      <c r="C211" s="4">
        <v>2000.0</v>
      </c>
      <c r="D211" s="4" t="s">
        <v>1074</v>
      </c>
      <c r="E211" s="4" t="s">
        <v>1047</v>
      </c>
      <c r="F211" s="4">
        <v>47901.01</v>
      </c>
      <c r="G211" s="4">
        <v>0.45</v>
      </c>
      <c r="H211" s="4">
        <v>0.12</v>
      </c>
      <c r="I211" s="4">
        <v>0.18</v>
      </c>
      <c r="J211" s="4">
        <v>230.0</v>
      </c>
      <c r="K211" s="4">
        <v>4.78</v>
      </c>
      <c r="L211" s="4">
        <v>94.78</v>
      </c>
      <c r="M211" s="4">
        <v>0.0</v>
      </c>
      <c r="N211" s="4">
        <v>0.43</v>
      </c>
      <c r="O211" s="4">
        <v>18.0</v>
      </c>
      <c r="P211" s="4">
        <v>0.0</v>
      </c>
      <c r="Q211" s="4">
        <v>0.0</v>
      </c>
      <c r="R211" s="4">
        <v>6064.43</v>
      </c>
      <c r="S211" s="4">
        <v>48043.75</v>
      </c>
      <c r="T211" s="4">
        <v>1.51</v>
      </c>
      <c r="U211" s="4">
        <v>1.91</v>
      </c>
      <c r="V211" s="4">
        <v>230.0</v>
      </c>
      <c r="W211" s="4">
        <v>59.13</v>
      </c>
      <c r="X211" s="4">
        <v>38.26</v>
      </c>
      <c r="Y211" s="4">
        <v>0.0</v>
      </c>
      <c r="Z211" s="4">
        <v>2.61</v>
      </c>
      <c r="AA211" s="4">
        <v>18.0</v>
      </c>
      <c r="AB211" s="4">
        <v>0.0</v>
      </c>
      <c r="AC211" s="4">
        <v>0.0</v>
      </c>
      <c r="AD211" s="4">
        <v>47359.14</v>
      </c>
      <c r="AE211" s="4">
        <v>6749.04</v>
      </c>
    </row>
    <row r="212" ht="12.75" customHeight="1">
      <c r="A212" s="4" t="s">
        <v>372</v>
      </c>
      <c r="B212" s="4" t="s">
        <v>355</v>
      </c>
      <c r="C212" s="4">
        <v>2001.0</v>
      </c>
      <c r="D212" s="4" t="s">
        <v>1074</v>
      </c>
      <c r="E212" s="4" t="s">
        <v>1031</v>
      </c>
      <c r="F212" s="4">
        <v>9737138.35</v>
      </c>
      <c r="G212" s="4">
        <v>100.0</v>
      </c>
      <c r="H212" s="4">
        <v>3.22</v>
      </c>
      <c r="I212" s="4">
        <v>3.85</v>
      </c>
      <c r="J212" s="4">
        <v>6690.0</v>
      </c>
      <c r="K212" s="4">
        <v>35.17</v>
      </c>
      <c r="L212" s="4">
        <v>57.06</v>
      </c>
      <c r="M212" s="4">
        <v>1.06</v>
      </c>
      <c r="N212" s="4">
        <v>6.71</v>
      </c>
      <c r="O212" s="4">
        <v>350.0</v>
      </c>
      <c r="P212" s="4">
        <v>0.0</v>
      </c>
      <c r="Q212" s="4">
        <v>229026.31</v>
      </c>
      <c r="R212" s="4">
        <v>5165413.46</v>
      </c>
      <c r="S212" s="4">
        <v>4999951.13</v>
      </c>
      <c r="T212" s="4">
        <v>4.52</v>
      </c>
      <c r="U212" s="4">
        <v>4.92</v>
      </c>
      <c r="V212" s="4">
        <v>6690.0</v>
      </c>
      <c r="W212" s="4">
        <v>60.57</v>
      </c>
      <c r="X212" s="4">
        <v>28.88</v>
      </c>
      <c r="Y212" s="4">
        <v>1.54</v>
      </c>
      <c r="Z212" s="4">
        <v>9.01</v>
      </c>
      <c r="AA212" s="4">
        <v>350.0</v>
      </c>
      <c r="AB212" s="4">
        <v>0.0</v>
      </c>
      <c r="AC212" s="4">
        <v>236402.69</v>
      </c>
      <c r="AD212" s="4">
        <v>6604145.98</v>
      </c>
      <c r="AE212" s="4">
        <v>3561218.6</v>
      </c>
    </row>
    <row r="213" ht="12.75" customHeight="1">
      <c r="A213" s="4" t="s">
        <v>372</v>
      </c>
      <c r="B213" s="4" t="s">
        <v>355</v>
      </c>
      <c r="C213" s="4">
        <v>2001.0</v>
      </c>
      <c r="D213" s="4" t="s">
        <v>1074</v>
      </c>
      <c r="E213" s="4" t="s">
        <v>1032</v>
      </c>
      <c r="F213" s="4">
        <v>671041.05</v>
      </c>
      <c r="G213" s="4">
        <v>6.89</v>
      </c>
      <c r="H213" s="4">
        <v>0.12</v>
      </c>
      <c r="I213" s="4">
        <v>0.14</v>
      </c>
      <c r="J213" s="4">
        <v>1176.0</v>
      </c>
      <c r="K213" s="4">
        <v>4.17</v>
      </c>
      <c r="L213" s="4">
        <v>95.83</v>
      </c>
      <c r="M213" s="4">
        <v>0.0</v>
      </c>
      <c r="N213" s="4">
        <v>0.0</v>
      </c>
      <c r="O213" s="4">
        <v>9.9</v>
      </c>
      <c r="P213" s="4">
        <v>0.0</v>
      </c>
      <c r="Q213" s="4">
        <v>0.0</v>
      </c>
      <c r="R213" s="4">
        <v>27941.18</v>
      </c>
      <c r="S213" s="4">
        <v>675578.4</v>
      </c>
      <c r="T213" s="4">
        <v>1.49</v>
      </c>
      <c r="U213" s="4">
        <v>1.25</v>
      </c>
      <c r="V213" s="4">
        <v>1176.0</v>
      </c>
      <c r="W213" s="4">
        <v>44.64</v>
      </c>
      <c r="X213" s="4">
        <v>54.93</v>
      </c>
      <c r="Y213" s="4">
        <v>0.26</v>
      </c>
      <c r="Z213" s="4">
        <v>0.17</v>
      </c>
      <c r="AA213" s="4">
        <v>16.0</v>
      </c>
      <c r="AB213" s="4">
        <v>0.0</v>
      </c>
      <c r="AC213" s="4">
        <v>330.99</v>
      </c>
      <c r="AD213" s="4">
        <v>441270.73</v>
      </c>
      <c r="AE213" s="4">
        <v>262248.85</v>
      </c>
    </row>
    <row r="214" ht="12.75" customHeight="1">
      <c r="A214" s="4" t="s">
        <v>372</v>
      </c>
      <c r="B214" s="4" t="s">
        <v>355</v>
      </c>
      <c r="C214" s="4">
        <v>2001.0</v>
      </c>
      <c r="D214" s="4" t="s">
        <v>1074</v>
      </c>
      <c r="E214" s="4" t="s">
        <v>1033</v>
      </c>
      <c r="F214" s="4">
        <v>5100153.55</v>
      </c>
      <c r="G214" s="4">
        <v>52.38</v>
      </c>
      <c r="H214" s="4">
        <v>4.15</v>
      </c>
      <c r="I214" s="4">
        <v>6.42</v>
      </c>
      <c r="J214" s="4">
        <v>2723.0</v>
      </c>
      <c r="K214" s="4">
        <v>36.69</v>
      </c>
      <c r="L214" s="4">
        <v>52.77</v>
      </c>
      <c r="M214" s="4">
        <v>2.24</v>
      </c>
      <c r="N214" s="4">
        <v>8.3</v>
      </c>
      <c r="O214" s="4">
        <v>350.0</v>
      </c>
      <c r="P214" s="4">
        <v>0.0</v>
      </c>
      <c r="Q214" s="4">
        <v>228701.12</v>
      </c>
      <c r="R214" s="4">
        <v>4365623.96</v>
      </c>
      <c r="S214" s="4">
        <v>1119898.69</v>
      </c>
      <c r="T214" s="4">
        <v>5.71</v>
      </c>
      <c r="U214" s="4">
        <v>7.81</v>
      </c>
      <c r="V214" s="4">
        <v>2723.0</v>
      </c>
      <c r="W214" s="4">
        <v>65.33</v>
      </c>
      <c r="X214" s="4">
        <v>20.64</v>
      </c>
      <c r="Y214" s="4">
        <v>2.94</v>
      </c>
      <c r="Z214" s="4">
        <v>11.09</v>
      </c>
      <c r="AA214" s="4">
        <v>350.0</v>
      </c>
      <c r="AB214" s="4">
        <v>0.0</v>
      </c>
      <c r="AC214" s="4">
        <v>234470.58</v>
      </c>
      <c r="AD214" s="4">
        <v>5065153.28</v>
      </c>
      <c r="AE214" s="4">
        <v>420369.37</v>
      </c>
    </row>
    <row r="215" ht="12.75" customHeight="1">
      <c r="A215" s="4" t="s">
        <v>372</v>
      </c>
      <c r="B215" s="4" t="s">
        <v>355</v>
      </c>
      <c r="C215" s="4">
        <v>2001.0</v>
      </c>
      <c r="D215" s="4" t="s">
        <v>1074</v>
      </c>
      <c r="E215" s="4" t="s">
        <v>1034</v>
      </c>
      <c r="F215" s="4">
        <v>3152727.72</v>
      </c>
      <c r="G215" s="4">
        <v>32.38</v>
      </c>
      <c r="H215" s="4">
        <v>4.12</v>
      </c>
      <c r="I215" s="4">
        <v>1.1</v>
      </c>
      <c r="J215" s="4">
        <v>2444.0</v>
      </c>
      <c r="K215" s="4">
        <v>52.21</v>
      </c>
      <c r="L215" s="4">
        <v>40.47</v>
      </c>
      <c r="M215" s="4">
        <v>0.41</v>
      </c>
      <c r="N215" s="4">
        <v>6.91</v>
      </c>
      <c r="O215" s="4">
        <v>244.41</v>
      </c>
      <c r="P215" s="4">
        <v>0.0</v>
      </c>
      <c r="Q215" s="4">
        <v>325.19</v>
      </c>
      <c r="R215" s="4">
        <v>745985.19</v>
      </c>
      <c r="S215" s="4">
        <v>2496472.11</v>
      </c>
      <c r="T215" s="4">
        <v>5.2</v>
      </c>
      <c r="U215" s="4">
        <v>1.83</v>
      </c>
      <c r="V215" s="4">
        <v>2444.0</v>
      </c>
      <c r="W215" s="4">
        <v>68.21</v>
      </c>
      <c r="X215" s="4">
        <v>22.59</v>
      </c>
      <c r="Y215" s="4">
        <v>0.82</v>
      </c>
      <c r="Z215" s="4">
        <v>8.39</v>
      </c>
      <c r="AA215" s="4">
        <v>244.41</v>
      </c>
      <c r="AB215" s="4">
        <v>0.0</v>
      </c>
      <c r="AC215" s="4">
        <v>1601.12</v>
      </c>
      <c r="AD215" s="4">
        <v>986412.99</v>
      </c>
      <c r="AE215" s="4">
        <v>2256044.32</v>
      </c>
    </row>
    <row r="216" ht="12.75" customHeight="1">
      <c r="A216" s="4" t="s">
        <v>372</v>
      </c>
      <c r="B216" s="4" t="s">
        <v>355</v>
      </c>
      <c r="C216" s="4">
        <v>2001.0</v>
      </c>
      <c r="D216" s="4" t="s">
        <v>1074</v>
      </c>
      <c r="E216" s="4" t="s">
        <v>1035</v>
      </c>
      <c r="F216" s="4">
        <v>689959.59</v>
      </c>
      <c r="G216" s="4">
        <v>7.09</v>
      </c>
      <c r="H216" s="4">
        <v>1.8</v>
      </c>
      <c r="I216" s="4">
        <v>0.4</v>
      </c>
      <c r="J216" s="4">
        <v>347.0</v>
      </c>
      <c r="K216" s="4">
        <v>8.36</v>
      </c>
      <c r="L216" s="4">
        <v>76.08</v>
      </c>
      <c r="M216" s="4">
        <v>0.0</v>
      </c>
      <c r="N216" s="4">
        <v>15.56</v>
      </c>
      <c r="O216" s="4">
        <v>350.0</v>
      </c>
      <c r="P216" s="4">
        <v>0.0</v>
      </c>
      <c r="Q216" s="4">
        <v>0.0</v>
      </c>
      <c r="R216" s="4">
        <v>25863.13</v>
      </c>
      <c r="S216" s="4">
        <v>708001.92</v>
      </c>
      <c r="T216" s="4">
        <v>2.4</v>
      </c>
      <c r="U216" s="4">
        <v>0.57</v>
      </c>
      <c r="V216" s="4">
        <v>347.0</v>
      </c>
      <c r="W216" s="4">
        <v>23.34</v>
      </c>
      <c r="X216" s="4">
        <v>49.57</v>
      </c>
      <c r="Y216" s="4">
        <v>0.0</v>
      </c>
      <c r="Z216" s="4">
        <v>27.09</v>
      </c>
      <c r="AA216" s="4">
        <v>350.0</v>
      </c>
      <c r="AB216" s="4">
        <v>0.0</v>
      </c>
      <c r="AC216" s="4">
        <v>0.0</v>
      </c>
      <c r="AD216" s="4">
        <v>111308.98</v>
      </c>
      <c r="AE216" s="4">
        <v>622556.07</v>
      </c>
    </row>
    <row r="217" ht="12.75" customHeight="1">
      <c r="A217" s="4" t="s">
        <v>372</v>
      </c>
      <c r="B217" s="4" t="s">
        <v>355</v>
      </c>
      <c r="C217" s="4">
        <v>2001.0</v>
      </c>
      <c r="D217" s="4" t="s">
        <v>1074</v>
      </c>
      <c r="E217" s="4" t="s">
        <v>1036</v>
      </c>
      <c r="F217" s="4">
        <v>282679.56</v>
      </c>
      <c r="G217" s="4">
        <v>2.9</v>
      </c>
      <c r="H217" s="4">
        <v>5.05</v>
      </c>
      <c r="I217" s="4">
        <v>0.08</v>
      </c>
      <c r="J217" s="4">
        <v>134.0</v>
      </c>
      <c r="K217" s="4">
        <v>33.58</v>
      </c>
      <c r="L217" s="4">
        <v>41.79</v>
      </c>
      <c r="M217" s="4">
        <v>0.0</v>
      </c>
      <c r="N217" s="4">
        <v>24.63</v>
      </c>
      <c r="O217" s="4">
        <v>244.41</v>
      </c>
      <c r="P217" s="4">
        <v>0.0</v>
      </c>
      <c r="Q217" s="4">
        <v>0.0</v>
      </c>
      <c r="R217" s="4">
        <v>713.62</v>
      </c>
      <c r="S217" s="4">
        <v>294302.22</v>
      </c>
      <c r="T217" s="4">
        <v>5.5</v>
      </c>
      <c r="U217" s="4">
        <v>0.1</v>
      </c>
      <c r="V217" s="4">
        <v>134.0</v>
      </c>
      <c r="W217" s="4">
        <v>43.28</v>
      </c>
      <c r="X217" s="4">
        <v>31.34</v>
      </c>
      <c r="Y217" s="4">
        <v>0.0</v>
      </c>
      <c r="Z217" s="4">
        <v>25.37</v>
      </c>
      <c r="AA217" s="4">
        <v>244.41</v>
      </c>
      <c r="AB217" s="4">
        <v>0.0</v>
      </c>
      <c r="AC217" s="4">
        <v>0.0</v>
      </c>
      <c r="AD217" s="4">
        <v>3435.05</v>
      </c>
      <c r="AE217" s="4">
        <v>291580.79</v>
      </c>
    </row>
    <row r="218" ht="12.75" customHeight="1">
      <c r="A218" s="4" t="s">
        <v>372</v>
      </c>
      <c r="B218" s="4" t="s">
        <v>355</v>
      </c>
      <c r="C218" s="4">
        <v>2001.0</v>
      </c>
      <c r="D218" s="4" t="s">
        <v>1074</v>
      </c>
      <c r="E218" s="4" t="s">
        <v>993</v>
      </c>
      <c r="F218" s="4">
        <v>634702.92</v>
      </c>
      <c r="G218" s="4">
        <v>6.52</v>
      </c>
      <c r="H218" s="4">
        <v>3.3</v>
      </c>
      <c r="I218" s="4">
        <v>2.97</v>
      </c>
      <c r="J218" s="4">
        <v>1163.0</v>
      </c>
      <c r="K218" s="4">
        <v>60.88</v>
      </c>
      <c r="L218" s="4">
        <v>30.01</v>
      </c>
      <c r="M218" s="4">
        <v>0.0</v>
      </c>
      <c r="N218" s="4">
        <v>9.11</v>
      </c>
      <c r="O218" s="4">
        <v>10.9</v>
      </c>
      <c r="P218" s="4">
        <v>0.0</v>
      </c>
      <c r="Q218" s="4">
        <v>0.0</v>
      </c>
      <c r="R218" s="4">
        <v>454640.38</v>
      </c>
      <c r="S218" s="4">
        <v>215022.24</v>
      </c>
      <c r="T218" s="4">
        <v>3.3</v>
      </c>
      <c r="U218" s="4">
        <v>2.97</v>
      </c>
      <c r="V218" s="4">
        <v>1163.0</v>
      </c>
      <c r="W218" s="4">
        <v>60.88</v>
      </c>
      <c r="X218" s="4">
        <v>30.01</v>
      </c>
      <c r="Y218" s="4">
        <v>0.0</v>
      </c>
      <c r="Z218" s="4">
        <v>9.11</v>
      </c>
      <c r="AA218" s="4">
        <v>10.9</v>
      </c>
      <c r="AB218" s="4">
        <v>0.0</v>
      </c>
      <c r="AC218" s="4">
        <v>0.0</v>
      </c>
      <c r="AD218" s="4">
        <v>454640.38</v>
      </c>
      <c r="AE218" s="4">
        <v>215022.24</v>
      </c>
    </row>
    <row r="219" ht="12.75" customHeight="1">
      <c r="A219" s="4" t="s">
        <v>372</v>
      </c>
      <c r="B219" s="4" t="s">
        <v>355</v>
      </c>
      <c r="C219" s="4">
        <v>2001.0</v>
      </c>
      <c r="D219" s="4" t="s">
        <v>1074</v>
      </c>
      <c r="E219" s="4" t="s">
        <v>1037</v>
      </c>
      <c r="F219" s="4">
        <v>101483.87</v>
      </c>
      <c r="G219" s="4">
        <v>1.04</v>
      </c>
      <c r="H219" s="4">
        <v>9.37</v>
      </c>
      <c r="I219" s="4">
        <v>10.01</v>
      </c>
      <c r="J219" s="4">
        <v>492.0</v>
      </c>
      <c r="K219" s="4">
        <v>21.95</v>
      </c>
      <c r="L219" s="4">
        <v>51.02</v>
      </c>
      <c r="M219" s="4">
        <v>0.81</v>
      </c>
      <c r="N219" s="4">
        <v>26.22</v>
      </c>
      <c r="O219" s="4">
        <v>350.0</v>
      </c>
      <c r="P219" s="4">
        <v>0.0</v>
      </c>
      <c r="Q219" s="4">
        <v>6487.1</v>
      </c>
      <c r="R219" s="4">
        <v>78563.62</v>
      </c>
      <c r="S219" s="4">
        <v>33155.07</v>
      </c>
      <c r="T219" s="4">
        <v>12.93</v>
      </c>
      <c r="U219" s="4">
        <v>12.35</v>
      </c>
      <c r="V219" s="4">
        <v>492.0</v>
      </c>
      <c r="W219" s="4">
        <v>44.31</v>
      </c>
      <c r="X219" s="4">
        <v>17.89</v>
      </c>
      <c r="Y219" s="4">
        <v>3.66</v>
      </c>
      <c r="Z219" s="4">
        <v>34.15</v>
      </c>
      <c r="AA219" s="4">
        <v>350.0</v>
      </c>
      <c r="AB219" s="4">
        <v>0.0</v>
      </c>
      <c r="AC219" s="4">
        <v>8550.12</v>
      </c>
      <c r="AD219" s="4">
        <v>109877.89</v>
      </c>
      <c r="AE219" s="4">
        <v>1840.8</v>
      </c>
    </row>
    <row r="220" ht="12.75" customHeight="1">
      <c r="A220" s="4" t="s">
        <v>372</v>
      </c>
      <c r="B220" s="4" t="s">
        <v>355</v>
      </c>
      <c r="C220" s="4">
        <v>2001.0</v>
      </c>
      <c r="D220" s="4" t="s">
        <v>1074</v>
      </c>
      <c r="E220" s="4" t="s">
        <v>1038</v>
      </c>
      <c r="F220" s="4">
        <v>106040.26</v>
      </c>
      <c r="G220" s="4">
        <v>1.09</v>
      </c>
      <c r="H220" s="4">
        <v>6.22</v>
      </c>
      <c r="I220" s="4">
        <v>7.33</v>
      </c>
      <c r="J220" s="4">
        <v>148.0</v>
      </c>
      <c r="K220" s="4">
        <v>53.38</v>
      </c>
      <c r="L220" s="4">
        <v>34.46</v>
      </c>
      <c r="M220" s="4">
        <v>0.0</v>
      </c>
      <c r="N220" s="4">
        <v>12.16</v>
      </c>
      <c r="O220" s="4">
        <v>60.47</v>
      </c>
      <c r="P220" s="4">
        <v>0.0</v>
      </c>
      <c r="Q220" s="4">
        <v>0.0</v>
      </c>
      <c r="R220" s="4">
        <v>109863.82</v>
      </c>
      <c r="S220" s="4">
        <v>2619.06</v>
      </c>
      <c r="T220" s="4">
        <v>7.69</v>
      </c>
      <c r="U220" s="4">
        <v>7.43</v>
      </c>
      <c r="V220" s="4">
        <v>148.0</v>
      </c>
      <c r="W220" s="4">
        <v>66.22</v>
      </c>
      <c r="X220" s="4">
        <v>20.95</v>
      </c>
      <c r="Y220" s="4">
        <v>0.68</v>
      </c>
      <c r="Z220" s="4">
        <v>12.16</v>
      </c>
      <c r="AA220" s="4">
        <v>60.47</v>
      </c>
      <c r="AB220" s="4">
        <v>0.0</v>
      </c>
      <c r="AC220" s="4">
        <v>44.73</v>
      </c>
      <c r="AD220" s="4">
        <v>110994.97</v>
      </c>
      <c r="AE220" s="4">
        <v>1487.92</v>
      </c>
    </row>
    <row r="221" ht="12.75" customHeight="1">
      <c r="A221" s="4" t="s">
        <v>372</v>
      </c>
      <c r="B221" s="4" t="s">
        <v>355</v>
      </c>
      <c r="C221" s="4">
        <v>2001.0</v>
      </c>
      <c r="D221" s="4" t="s">
        <v>1074</v>
      </c>
      <c r="E221" s="4" t="s">
        <v>994</v>
      </c>
      <c r="F221" s="4">
        <v>196527.43</v>
      </c>
      <c r="G221" s="4">
        <v>2.02</v>
      </c>
      <c r="H221" s="4">
        <v>0.26</v>
      </c>
      <c r="I221" s="4">
        <v>2.26</v>
      </c>
      <c r="J221" s="4">
        <v>20.0</v>
      </c>
      <c r="K221" s="4">
        <v>5.0</v>
      </c>
      <c r="L221" s="4">
        <v>55.0</v>
      </c>
      <c r="M221" s="4">
        <v>40.0</v>
      </c>
      <c r="N221" s="4">
        <v>0.0</v>
      </c>
      <c r="O221" s="4">
        <v>7.0</v>
      </c>
      <c r="P221" s="4">
        <v>0.0</v>
      </c>
      <c r="Q221" s="4">
        <v>211369.4</v>
      </c>
      <c r="R221" s="4">
        <v>211369.4</v>
      </c>
      <c r="S221" s="4">
        <v>6865.68</v>
      </c>
      <c r="T221" s="4">
        <v>1.36</v>
      </c>
      <c r="U221" s="4">
        <v>11.89</v>
      </c>
      <c r="V221" s="4">
        <v>20.0</v>
      </c>
      <c r="W221" s="4">
        <v>10.0</v>
      </c>
      <c r="X221" s="4">
        <v>45.0</v>
      </c>
      <c r="Y221" s="4">
        <v>40.0</v>
      </c>
      <c r="Z221" s="4">
        <v>5.0</v>
      </c>
      <c r="AA221" s="4">
        <v>24.04</v>
      </c>
      <c r="AB221" s="4">
        <v>0.0</v>
      </c>
      <c r="AC221" s="4">
        <v>211369.4</v>
      </c>
      <c r="AD221" s="4">
        <v>211369.4</v>
      </c>
      <c r="AE221" s="4">
        <v>6865.68</v>
      </c>
    </row>
    <row r="222" ht="12.75" customHeight="1">
      <c r="A222" s="4" t="s">
        <v>372</v>
      </c>
      <c r="B222" s="4" t="s">
        <v>355</v>
      </c>
      <c r="C222" s="4">
        <v>2001.0</v>
      </c>
      <c r="D222" s="4" t="s">
        <v>1074</v>
      </c>
      <c r="E222" s="4" t="s">
        <v>1039</v>
      </c>
      <c r="F222" s="4">
        <v>284632.49</v>
      </c>
      <c r="G222" s="4">
        <v>2.92</v>
      </c>
      <c r="H222" s="4">
        <v>3.1</v>
      </c>
      <c r="I222" s="4">
        <v>4.24</v>
      </c>
      <c r="J222" s="4">
        <v>120.0</v>
      </c>
      <c r="K222" s="4">
        <v>47.5</v>
      </c>
      <c r="L222" s="4">
        <v>52.5</v>
      </c>
      <c r="M222" s="4">
        <v>0.0</v>
      </c>
      <c r="N222" s="4">
        <v>0.0</v>
      </c>
      <c r="O222" s="4">
        <v>20.0</v>
      </c>
      <c r="P222" s="4">
        <v>0.0</v>
      </c>
      <c r="Q222" s="4">
        <v>0.0</v>
      </c>
      <c r="R222" s="4">
        <v>265882.26</v>
      </c>
      <c r="S222" s="4">
        <v>40224.48</v>
      </c>
      <c r="T222" s="4">
        <v>4.5</v>
      </c>
      <c r="U222" s="4">
        <v>5.96</v>
      </c>
      <c r="V222" s="4">
        <v>120.0</v>
      </c>
      <c r="W222" s="4">
        <v>84.17</v>
      </c>
      <c r="X222" s="4">
        <v>15.0</v>
      </c>
      <c r="Y222" s="4">
        <v>0.0</v>
      </c>
      <c r="Z222" s="4">
        <v>0.83</v>
      </c>
      <c r="AA222" s="4">
        <v>20.0</v>
      </c>
      <c r="AB222" s="4">
        <v>0.0</v>
      </c>
      <c r="AC222" s="4">
        <v>0.0</v>
      </c>
      <c r="AD222" s="4">
        <v>305566.21</v>
      </c>
      <c r="AE222" s="4">
        <v>540.53</v>
      </c>
    </row>
    <row r="223" ht="12.75" customHeight="1">
      <c r="A223" s="4" t="s">
        <v>372</v>
      </c>
      <c r="B223" s="4" t="s">
        <v>355</v>
      </c>
      <c r="C223" s="4">
        <v>2001.0</v>
      </c>
      <c r="D223" s="4" t="s">
        <v>1074</v>
      </c>
      <c r="E223" s="4" t="s">
        <v>1040</v>
      </c>
      <c r="F223" s="4">
        <v>513504.76</v>
      </c>
      <c r="G223" s="4">
        <v>5.27</v>
      </c>
      <c r="H223" s="4">
        <v>0.11</v>
      </c>
      <c r="I223" s="4">
        <v>0.17</v>
      </c>
      <c r="J223" s="4">
        <v>1001.0</v>
      </c>
      <c r="K223" s="4">
        <v>5.09</v>
      </c>
      <c r="L223" s="4">
        <v>94.91</v>
      </c>
      <c r="M223" s="4">
        <v>0.0</v>
      </c>
      <c r="N223" s="4">
        <v>0.0</v>
      </c>
      <c r="O223" s="4">
        <v>9.9</v>
      </c>
      <c r="P223" s="4">
        <v>0.0</v>
      </c>
      <c r="Q223" s="4">
        <v>0.0</v>
      </c>
      <c r="R223" s="4">
        <v>23801.01</v>
      </c>
      <c r="S223" s="4">
        <v>515835.49</v>
      </c>
      <c r="T223" s="4">
        <v>1.52</v>
      </c>
      <c r="U223" s="4">
        <v>1.44</v>
      </c>
      <c r="V223" s="4">
        <v>1001.0</v>
      </c>
      <c r="W223" s="4">
        <v>44.86</v>
      </c>
      <c r="X223" s="4">
        <v>54.65</v>
      </c>
      <c r="Y223" s="4">
        <v>0.4</v>
      </c>
      <c r="Z223" s="4">
        <v>0.1</v>
      </c>
      <c r="AA223" s="4">
        <v>15.93</v>
      </c>
      <c r="AB223" s="4">
        <v>0.0</v>
      </c>
      <c r="AC223" s="4">
        <v>1588.98</v>
      </c>
      <c r="AD223" s="4">
        <v>332081.62</v>
      </c>
      <c r="AE223" s="4">
        <v>207554.89</v>
      </c>
    </row>
    <row r="224" ht="12.75" customHeight="1">
      <c r="A224" s="4" t="s">
        <v>372</v>
      </c>
      <c r="B224" s="4" t="s">
        <v>355</v>
      </c>
      <c r="C224" s="4">
        <v>2001.0</v>
      </c>
      <c r="D224" s="4" t="s">
        <v>1074</v>
      </c>
      <c r="E224" s="4" t="s">
        <v>996</v>
      </c>
      <c r="F224" s="4">
        <v>574717.21</v>
      </c>
      <c r="G224" s="4">
        <v>5.9</v>
      </c>
      <c r="H224" s="4">
        <v>0.63</v>
      </c>
      <c r="I224" s="4">
        <v>0.58</v>
      </c>
      <c r="J224" s="4">
        <v>613.0</v>
      </c>
      <c r="K224" s="4">
        <v>27.9</v>
      </c>
      <c r="L224" s="4">
        <v>69.33</v>
      </c>
      <c r="M224" s="4">
        <v>1.47</v>
      </c>
      <c r="N224" s="4">
        <v>1.31</v>
      </c>
      <c r="O224" s="4">
        <v>14.0</v>
      </c>
      <c r="P224" s="4">
        <v>0.0</v>
      </c>
      <c r="Q224" s="4">
        <v>5113.37</v>
      </c>
      <c r="R224" s="4">
        <v>238203.7</v>
      </c>
      <c r="S224" s="4">
        <v>401091.84</v>
      </c>
      <c r="T224" s="4">
        <v>2.64</v>
      </c>
      <c r="U224" s="4">
        <v>2.39</v>
      </c>
      <c r="V224" s="4">
        <v>613.0</v>
      </c>
      <c r="W224" s="4">
        <v>75.04</v>
      </c>
      <c r="X224" s="4">
        <v>18.27</v>
      </c>
      <c r="Y224" s="4">
        <v>2.12</v>
      </c>
      <c r="Z224" s="4">
        <v>4.57</v>
      </c>
      <c r="AA224" s="4">
        <v>18.59</v>
      </c>
      <c r="AB224" s="4">
        <v>0.0</v>
      </c>
      <c r="AC224" s="4">
        <v>8190.11</v>
      </c>
      <c r="AD224" s="4">
        <v>508011.38</v>
      </c>
      <c r="AE224" s="4">
        <v>131284.15</v>
      </c>
    </row>
    <row r="225" ht="12.75" customHeight="1">
      <c r="A225" s="4" t="s">
        <v>372</v>
      </c>
      <c r="B225" s="4" t="s">
        <v>355</v>
      </c>
      <c r="C225" s="4">
        <v>2001.0</v>
      </c>
      <c r="D225" s="4" t="s">
        <v>1074</v>
      </c>
      <c r="E225" s="4" t="s">
        <v>1041</v>
      </c>
      <c r="F225" s="4">
        <v>25616.74</v>
      </c>
      <c r="G225" s="4">
        <v>0.26</v>
      </c>
      <c r="H225" s="4">
        <v>0.09</v>
      </c>
      <c r="I225" s="4">
        <v>0.0</v>
      </c>
      <c r="J225" s="4">
        <v>42.0</v>
      </c>
      <c r="K225" s="4">
        <v>2.38</v>
      </c>
      <c r="L225" s="4">
        <v>97.62</v>
      </c>
      <c r="M225" s="4">
        <v>0.0</v>
      </c>
      <c r="N225" s="4">
        <v>0.0</v>
      </c>
      <c r="O225" s="4">
        <v>3.0</v>
      </c>
      <c r="P225" s="4">
        <v>0.0</v>
      </c>
      <c r="Q225" s="4">
        <v>0.0</v>
      </c>
      <c r="R225" s="4">
        <v>15.88</v>
      </c>
      <c r="S225" s="4">
        <v>35227.11</v>
      </c>
      <c r="T225" s="4">
        <v>0.44</v>
      </c>
      <c r="U225" s="4">
        <v>0.69</v>
      </c>
      <c r="V225" s="4">
        <v>42.0</v>
      </c>
      <c r="W225" s="4">
        <v>11.9</v>
      </c>
      <c r="X225" s="4">
        <v>85.71</v>
      </c>
      <c r="Y225" s="4">
        <v>0.0</v>
      </c>
      <c r="Z225" s="4">
        <v>2.38</v>
      </c>
      <c r="AA225" s="4">
        <v>3.0</v>
      </c>
      <c r="AB225" s="4">
        <v>0.0</v>
      </c>
      <c r="AC225" s="4">
        <v>0.0</v>
      </c>
      <c r="AD225" s="4">
        <v>19904.57</v>
      </c>
      <c r="AE225" s="4">
        <v>15338.42</v>
      </c>
    </row>
    <row r="226" ht="12.75" customHeight="1">
      <c r="A226" s="4" t="s">
        <v>372</v>
      </c>
      <c r="B226" s="4" t="s">
        <v>355</v>
      </c>
      <c r="C226" s="4">
        <v>2001.0</v>
      </c>
      <c r="D226" s="4" t="s">
        <v>1074</v>
      </c>
      <c r="E226" s="4" t="s">
        <v>1042</v>
      </c>
      <c r="F226" s="4">
        <v>332578.76</v>
      </c>
      <c r="G226" s="4">
        <v>3.42</v>
      </c>
      <c r="H226" s="4">
        <v>0.77</v>
      </c>
      <c r="I226" s="4">
        <v>1.48</v>
      </c>
      <c r="J226" s="4">
        <v>594.0</v>
      </c>
      <c r="K226" s="4">
        <v>5.22</v>
      </c>
      <c r="L226" s="4">
        <v>85.02</v>
      </c>
      <c r="M226" s="4">
        <v>6.9</v>
      </c>
      <c r="N226" s="4">
        <v>2.86</v>
      </c>
      <c r="O226" s="4">
        <v>37.16</v>
      </c>
      <c r="P226" s="4">
        <v>0.0</v>
      </c>
      <c r="Q226" s="4">
        <v>3847.09</v>
      </c>
      <c r="R226" s="4">
        <v>133383.5</v>
      </c>
      <c r="S226" s="4">
        <v>231361.77</v>
      </c>
      <c r="T226" s="4">
        <v>3.35</v>
      </c>
      <c r="U226" s="4">
        <v>5.92</v>
      </c>
      <c r="V226" s="4">
        <v>594.0</v>
      </c>
      <c r="W226" s="4">
        <v>43.1</v>
      </c>
      <c r="X226" s="4">
        <v>42.76</v>
      </c>
      <c r="Y226" s="4">
        <v>8.42</v>
      </c>
      <c r="Z226" s="4">
        <v>5.72</v>
      </c>
      <c r="AA226" s="4">
        <v>156.66</v>
      </c>
      <c r="AB226" s="4">
        <v>0.0</v>
      </c>
      <c r="AC226" s="4">
        <v>4450.0</v>
      </c>
      <c r="AD226" s="4">
        <v>205885.47</v>
      </c>
      <c r="AE226" s="4">
        <v>158859.8</v>
      </c>
    </row>
    <row r="227" ht="12.75" customHeight="1">
      <c r="A227" s="4" t="s">
        <v>372</v>
      </c>
      <c r="B227" s="4" t="s">
        <v>355</v>
      </c>
      <c r="C227" s="4">
        <v>2001.0</v>
      </c>
      <c r="D227" s="4" t="s">
        <v>1074</v>
      </c>
      <c r="E227" s="4" t="s">
        <v>1043</v>
      </c>
      <c r="F227" s="4">
        <v>193557.91</v>
      </c>
      <c r="G227" s="4">
        <v>1.99</v>
      </c>
      <c r="H227" s="4">
        <v>0.31</v>
      </c>
      <c r="I227" s="4">
        <v>0.9</v>
      </c>
      <c r="J227" s="4">
        <v>278.0</v>
      </c>
      <c r="K227" s="4">
        <v>11.15</v>
      </c>
      <c r="L227" s="4">
        <v>88.85</v>
      </c>
      <c r="M227" s="4">
        <v>0.0</v>
      </c>
      <c r="N227" s="4">
        <v>0.0</v>
      </c>
      <c r="O227" s="4">
        <v>14.0</v>
      </c>
      <c r="P227" s="4">
        <v>0.0</v>
      </c>
      <c r="Q227" s="4">
        <v>0.0</v>
      </c>
      <c r="R227" s="4">
        <v>55515.05</v>
      </c>
      <c r="S227" s="4">
        <v>158986.44</v>
      </c>
      <c r="T227" s="4">
        <v>3.59</v>
      </c>
      <c r="U227" s="4">
        <v>3.92</v>
      </c>
      <c r="V227" s="4">
        <v>278.0</v>
      </c>
      <c r="W227" s="4">
        <v>76.98</v>
      </c>
      <c r="X227" s="4">
        <v>22.3</v>
      </c>
      <c r="Y227" s="4">
        <v>0.0</v>
      </c>
      <c r="Z227" s="4">
        <v>0.72</v>
      </c>
      <c r="AA227" s="4">
        <v>14.0</v>
      </c>
      <c r="AB227" s="4">
        <v>0.0</v>
      </c>
      <c r="AC227" s="4">
        <v>0.0</v>
      </c>
      <c r="AD227" s="4">
        <v>195821.42</v>
      </c>
      <c r="AE227" s="4">
        <v>18680.07</v>
      </c>
    </row>
    <row r="228" ht="12.75" customHeight="1">
      <c r="A228" s="4" t="s">
        <v>372</v>
      </c>
      <c r="B228" s="4" t="s">
        <v>355</v>
      </c>
      <c r="C228" s="4">
        <v>2001.0</v>
      </c>
      <c r="D228" s="4" t="s">
        <v>1074</v>
      </c>
      <c r="E228" s="4" t="s">
        <v>1044</v>
      </c>
      <c r="F228" s="4">
        <v>2789414.77</v>
      </c>
      <c r="G228" s="4">
        <v>28.65</v>
      </c>
      <c r="H228" s="4">
        <v>1.47</v>
      </c>
      <c r="I228" s="4">
        <v>0.58</v>
      </c>
      <c r="J228" s="4">
        <v>282.0</v>
      </c>
      <c r="K228" s="4">
        <v>20.57</v>
      </c>
      <c r="L228" s="4">
        <v>79.43</v>
      </c>
      <c r="M228" s="4">
        <v>0.0</v>
      </c>
      <c r="N228" s="4">
        <v>0.0</v>
      </c>
      <c r="O228" s="4">
        <v>38.0</v>
      </c>
      <c r="P228" s="4">
        <v>0.0</v>
      </c>
      <c r="Q228" s="4">
        <v>0.0</v>
      </c>
      <c r="R228" s="4">
        <v>556790.81</v>
      </c>
      <c r="S228" s="4">
        <v>2268686.3</v>
      </c>
      <c r="T228" s="4">
        <v>4.04</v>
      </c>
      <c r="U228" s="4">
        <v>1.67</v>
      </c>
      <c r="V228" s="4">
        <v>282.0</v>
      </c>
      <c r="W228" s="4">
        <v>68.79</v>
      </c>
      <c r="X228" s="4">
        <v>30.5</v>
      </c>
      <c r="Y228" s="4">
        <v>0.0</v>
      </c>
      <c r="Z228" s="4">
        <v>0.71</v>
      </c>
      <c r="AA228" s="4">
        <v>38.0</v>
      </c>
      <c r="AB228" s="4">
        <v>0.0</v>
      </c>
      <c r="AC228" s="4">
        <v>0.0</v>
      </c>
      <c r="AD228" s="4">
        <v>865388.24</v>
      </c>
      <c r="AE228" s="4">
        <v>1960088.87</v>
      </c>
    </row>
    <row r="229" ht="12.75" customHeight="1">
      <c r="A229" s="4" t="s">
        <v>372</v>
      </c>
      <c r="B229" s="4" t="s">
        <v>355</v>
      </c>
      <c r="C229" s="4">
        <v>2001.0</v>
      </c>
      <c r="D229" s="4" t="s">
        <v>1074</v>
      </c>
      <c r="E229" s="4" t="s">
        <v>1045</v>
      </c>
      <c r="F229" s="4">
        <v>2832354.06</v>
      </c>
      <c r="G229" s="4">
        <v>29.09</v>
      </c>
      <c r="H229" s="4">
        <v>9.86</v>
      </c>
      <c r="I229" s="4">
        <v>9.95</v>
      </c>
      <c r="J229" s="4">
        <v>1159.0</v>
      </c>
      <c r="K229" s="4">
        <v>83.0</v>
      </c>
      <c r="L229" s="4">
        <v>8.37</v>
      </c>
      <c r="M229" s="4">
        <v>0.78</v>
      </c>
      <c r="N229" s="4">
        <v>7.85</v>
      </c>
      <c r="O229" s="4">
        <v>32.8</v>
      </c>
      <c r="P229" s="4">
        <v>0.0</v>
      </c>
      <c r="Q229" s="4">
        <v>2209.36</v>
      </c>
      <c r="R229" s="4">
        <v>2937667.55</v>
      </c>
      <c r="S229" s="4">
        <v>98429.59</v>
      </c>
      <c r="T229" s="4">
        <v>10.0</v>
      </c>
      <c r="U229" s="4">
        <v>10.07</v>
      </c>
      <c r="V229" s="4">
        <v>1159.0</v>
      </c>
      <c r="W229" s="4">
        <v>87.83</v>
      </c>
      <c r="X229" s="4">
        <v>3.54</v>
      </c>
      <c r="Y229" s="4">
        <v>0.78</v>
      </c>
      <c r="Z229" s="4">
        <v>7.85</v>
      </c>
      <c r="AA229" s="4">
        <v>32.8</v>
      </c>
      <c r="AB229" s="4">
        <v>0.0</v>
      </c>
      <c r="AC229" s="4">
        <v>2209.36</v>
      </c>
      <c r="AD229" s="4">
        <v>2938829.03</v>
      </c>
      <c r="AE229" s="4">
        <v>97268.11</v>
      </c>
    </row>
    <row r="230" ht="12.75" customHeight="1">
      <c r="A230" s="4" t="s">
        <v>372</v>
      </c>
      <c r="B230" s="4" t="s">
        <v>355</v>
      </c>
      <c r="C230" s="4">
        <v>2001.0</v>
      </c>
      <c r="D230" s="4" t="s">
        <v>1074</v>
      </c>
      <c r="E230" s="4" t="s">
        <v>998</v>
      </c>
      <c r="F230" s="4">
        <v>134590.03</v>
      </c>
      <c r="G230" s="4">
        <v>1.38</v>
      </c>
      <c r="H230" s="4">
        <v>0.46</v>
      </c>
      <c r="I230" s="4">
        <v>0.02</v>
      </c>
      <c r="J230" s="4">
        <v>126.0</v>
      </c>
      <c r="K230" s="4">
        <v>8.73</v>
      </c>
      <c r="L230" s="4">
        <v>91.27</v>
      </c>
      <c r="M230" s="4">
        <v>0.0</v>
      </c>
      <c r="N230" s="4">
        <v>0.0</v>
      </c>
      <c r="O230" s="4">
        <v>10.0</v>
      </c>
      <c r="P230" s="4">
        <v>0.0</v>
      </c>
      <c r="Q230" s="4">
        <v>0.0</v>
      </c>
      <c r="R230" s="4">
        <v>2966.88</v>
      </c>
      <c r="S230" s="4">
        <v>139816.69</v>
      </c>
      <c r="T230" s="4">
        <v>1.72</v>
      </c>
      <c r="U230" s="4">
        <v>0.82</v>
      </c>
      <c r="V230" s="4">
        <v>126.0</v>
      </c>
      <c r="W230" s="4">
        <v>46.03</v>
      </c>
      <c r="X230" s="4">
        <v>53.97</v>
      </c>
      <c r="Y230" s="4">
        <v>0.0</v>
      </c>
      <c r="Z230" s="4">
        <v>0.0</v>
      </c>
      <c r="AA230" s="4">
        <v>15.2</v>
      </c>
      <c r="AB230" s="4">
        <v>0.0</v>
      </c>
      <c r="AC230" s="4">
        <v>0.0</v>
      </c>
      <c r="AD230" s="4">
        <v>112461.83</v>
      </c>
      <c r="AE230" s="4">
        <v>30321.74</v>
      </c>
    </row>
    <row r="231" ht="12.75" customHeight="1">
      <c r="A231" s="4" t="s">
        <v>372</v>
      </c>
      <c r="B231" s="4" t="s">
        <v>355</v>
      </c>
      <c r="C231" s="4">
        <v>2001.0</v>
      </c>
      <c r="D231" s="4" t="s">
        <v>1074</v>
      </c>
      <c r="E231" s="4" t="s">
        <v>1046</v>
      </c>
      <c r="F231" s="4">
        <v>555351.99</v>
      </c>
      <c r="G231" s="4">
        <v>5.7</v>
      </c>
      <c r="H231" s="4">
        <v>1.37</v>
      </c>
      <c r="I231" s="4">
        <v>0.61</v>
      </c>
      <c r="J231" s="4">
        <v>277.0</v>
      </c>
      <c r="K231" s="4">
        <v>9.75</v>
      </c>
      <c r="L231" s="4">
        <v>73.65</v>
      </c>
      <c r="M231" s="4">
        <v>0.0</v>
      </c>
      <c r="N231" s="4">
        <v>16.61</v>
      </c>
      <c r="O231" s="4">
        <v>29.8</v>
      </c>
      <c r="P231" s="4">
        <v>0.0</v>
      </c>
      <c r="Q231" s="4">
        <v>0.0</v>
      </c>
      <c r="R231" s="4">
        <v>88836.49</v>
      </c>
      <c r="S231" s="4">
        <v>501897.8</v>
      </c>
      <c r="T231" s="4">
        <v>2.46</v>
      </c>
      <c r="U231" s="4">
        <v>0.9</v>
      </c>
      <c r="V231" s="4">
        <v>277.0</v>
      </c>
      <c r="W231" s="4">
        <v>28.52</v>
      </c>
      <c r="X231" s="4">
        <v>32.13</v>
      </c>
      <c r="Y231" s="4">
        <v>0.0</v>
      </c>
      <c r="Z231" s="4">
        <v>39.35</v>
      </c>
      <c r="AA231" s="4">
        <v>29.8</v>
      </c>
      <c r="AB231" s="4">
        <v>0.0</v>
      </c>
      <c r="AC231" s="4">
        <v>0.0</v>
      </c>
      <c r="AD231" s="4">
        <v>174199.76</v>
      </c>
      <c r="AE231" s="4">
        <v>416534.54</v>
      </c>
    </row>
    <row r="232" ht="12.75" customHeight="1">
      <c r="A232" s="4" t="s">
        <v>372</v>
      </c>
      <c r="B232" s="4" t="s">
        <v>355</v>
      </c>
      <c r="C232" s="4">
        <v>2001.0</v>
      </c>
      <c r="D232" s="4" t="s">
        <v>1074</v>
      </c>
      <c r="E232" s="4" t="s">
        <v>1047</v>
      </c>
      <c r="F232" s="4">
        <v>56260.84</v>
      </c>
      <c r="G232" s="4">
        <v>0.58</v>
      </c>
      <c r="H232" s="4">
        <v>0.11</v>
      </c>
      <c r="I232" s="4">
        <v>0.22</v>
      </c>
      <c r="J232" s="4">
        <v>241.0</v>
      </c>
      <c r="K232" s="4">
        <v>4.98</v>
      </c>
      <c r="L232" s="4">
        <v>94.61</v>
      </c>
      <c r="M232" s="4">
        <v>0.0</v>
      </c>
      <c r="N232" s="4">
        <v>0.41</v>
      </c>
      <c r="O232" s="4">
        <v>18.0</v>
      </c>
      <c r="P232" s="4">
        <v>0.0</v>
      </c>
      <c r="Q232" s="4">
        <v>0.0</v>
      </c>
      <c r="R232" s="4">
        <v>7199.5</v>
      </c>
      <c r="S232" s="4">
        <v>56429.33</v>
      </c>
      <c r="T232" s="4">
        <v>1.19</v>
      </c>
      <c r="U232" s="4">
        <v>1.79</v>
      </c>
      <c r="V232" s="4">
        <v>241.0</v>
      </c>
      <c r="W232" s="4">
        <v>55.6</v>
      </c>
      <c r="X232" s="4">
        <v>41.49</v>
      </c>
      <c r="Y232" s="4">
        <v>0.0</v>
      </c>
      <c r="Z232" s="4">
        <v>2.9</v>
      </c>
      <c r="AA232" s="4">
        <v>18.0</v>
      </c>
      <c r="AB232" s="4">
        <v>0.0</v>
      </c>
      <c r="AC232" s="4">
        <v>0.0</v>
      </c>
      <c r="AD232" s="4">
        <v>55678.77</v>
      </c>
      <c r="AE232" s="4">
        <v>7950.07</v>
      </c>
    </row>
    <row r="233" ht="12.75" customHeight="1">
      <c r="A233" s="4" t="s">
        <v>372</v>
      </c>
      <c r="B233" s="4" t="s">
        <v>355</v>
      </c>
      <c r="C233" s="4">
        <v>2002.0</v>
      </c>
      <c r="D233" s="4" t="s">
        <v>1074</v>
      </c>
      <c r="E233" s="4" t="s">
        <v>1031</v>
      </c>
      <c r="F233" s="4">
        <v>1.244985775E7</v>
      </c>
      <c r="G233" s="4">
        <v>100.0</v>
      </c>
      <c r="H233" s="4">
        <v>3.22</v>
      </c>
      <c r="I233" s="4">
        <v>3.39</v>
      </c>
      <c r="J233" s="4">
        <v>7239.0</v>
      </c>
      <c r="K233" s="4">
        <v>34.95</v>
      </c>
      <c r="L233" s="4">
        <v>57.41</v>
      </c>
      <c r="M233" s="4">
        <v>1.09</v>
      </c>
      <c r="N233" s="4">
        <v>6.55</v>
      </c>
      <c r="O233" s="4">
        <v>350.0</v>
      </c>
      <c r="P233" s="4">
        <v>0.0</v>
      </c>
      <c r="Q233" s="4">
        <v>287863.84</v>
      </c>
      <c r="R233" s="4">
        <v>5260871.71</v>
      </c>
      <c r="S233" s="4">
        <v>7064586.14</v>
      </c>
      <c r="T233" s="4">
        <v>4.52</v>
      </c>
      <c r="U233" s="4">
        <v>4.56</v>
      </c>
      <c r="V233" s="4">
        <v>7239.0</v>
      </c>
      <c r="W233" s="4">
        <v>61.31</v>
      </c>
      <c r="X233" s="4">
        <v>28.15</v>
      </c>
      <c r="Y233" s="4">
        <v>1.73</v>
      </c>
      <c r="Z233" s="4">
        <v>8.81</v>
      </c>
      <c r="AA233" s="4">
        <v>350.0</v>
      </c>
      <c r="AB233" s="4">
        <v>0.0</v>
      </c>
      <c r="AC233" s="4">
        <v>299082.2</v>
      </c>
      <c r="AD233" s="4">
        <v>7813297.54</v>
      </c>
      <c r="AE233" s="4">
        <v>4512160.31</v>
      </c>
    </row>
    <row r="234" ht="12.75" customHeight="1">
      <c r="A234" s="4" t="s">
        <v>372</v>
      </c>
      <c r="B234" s="4" t="s">
        <v>355</v>
      </c>
      <c r="C234" s="4">
        <v>2002.0</v>
      </c>
      <c r="D234" s="4" t="s">
        <v>1074</v>
      </c>
      <c r="E234" s="4" t="s">
        <v>1032</v>
      </c>
      <c r="F234" s="4">
        <v>882301.43</v>
      </c>
      <c r="G234" s="4">
        <v>7.09</v>
      </c>
      <c r="H234" s="4">
        <v>0.12</v>
      </c>
      <c r="I234" s="4">
        <v>0.15</v>
      </c>
      <c r="J234" s="4">
        <v>1201.0</v>
      </c>
      <c r="K234" s="4">
        <v>4.0</v>
      </c>
      <c r="L234" s="4">
        <v>95.92</v>
      </c>
      <c r="M234" s="4">
        <v>0.08</v>
      </c>
      <c r="N234" s="4">
        <v>0.0</v>
      </c>
      <c r="O234" s="4">
        <v>9.9</v>
      </c>
      <c r="P234" s="4">
        <v>0.0</v>
      </c>
      <c r="Q234" s="4">
        <v>9.91</v>
      </c>
      <c r="R234" s="4">
        <v>38442.12</v>
      </c>
      <c r="S234" s="4">
        <v>834967.15</v>
      </c>
      <c r="T234" s="4">
        <v>1.39</v>
      </c>
      <c r="U234" s="4">
        <v>1.27</v>
      </c>
      <c r="V234" s="4">
        <v>1201.0</v>
      </c>
      <c r="W234" s="4">
        <v>43.8</v>
      </c>
      <c r="X234" s="4">
        <v>55.37</v>
      </c>
      <c r="Y234" s="4">
        <v>0.58</v>
      </c>
      <c r="Z234" s="4">
        <v>0.25</v>
      </c>
      <c r="AA234" s="4">
        <v>16.0</v>
      </c>
      <c r="AB234" s="4">
        <v>0.0</v>
      </c>
      <c r="AC234" s="4">
        <v>632.58</v>
      </c>
      <c r="AD234" s="4">
        <v>560063.49</v>
      </c>
      <c r="AE234" s="4">
        <v>313345.78</v>
      </c>
    </row>
    <row r="235" ht="12.75" customHeight="1">
      <c r="A235" s="4" t="s">
        <v>372</v>
      </c>
      <c r="B235" s="4" t="s">
        <v>355</v>
      </c>
      <c r="C235" s="4">
        <v>2002.0</v>
      </c>
      <c r="D235" s="4" t="s">
        <v>1074</v>
      </c>
      <c r="E235" s="4" t="s">
        <v>1033</v>
      </c>
      <c r="F235" s="4">
        <v>6394495.53</v>
      </c>
      <c r="G235" s="4">
        <v>51.36</v>
      </c>
      <c r="H235" s="4">
        <v>4.16</v>
      </c>
      <c r="I235" s="4">
        <v>5.83</v>
      </c>
      <c r="J235" s="4">
        <v>2852.0</v>
      </c>
      <c r="K235" s="4">
        <v>36.04</v>
      </c>
      <c r="L235" s="4">
        <v>53.4</v>
      </c>
      <c r="M235" s="4">
        <v>2.14</v>
      </c>
      <c r="N235" s="4">
        <v>8.42</v>
      </c>
      <c r="O235" s="4">
        <v>350.0</v>
      </c>
      <c r="P235" s="4">
        <v>0.0</v>
      </c>
      <c r="Q235" s="4">
        <v>275587.14</v>
      </c>
      <c r="R235" s="4">
        <v>4102751.25</v>
      </c>
      <c r="S235" s="4">
        <v>2291536.12</v>
      </c>
      <c r="T235" s="4">
        <v>5.73</v>
      </c>
      <c r="U235" s="4">
        <v>7.39</v>
      </c>
      <c r="V235" s="4">
        <v>2852.0</v>
      </c>
      <c r="W235" s="4">
        <v>65.71</v>
      </c>
      <c r="X235" s="4">
        <v>20.37</v>
      </c>
      <c r="Y235" s="4">
        <v>3.02</v>
      </c>
      <c r="Z235" s="4">
        <v>10.9</v>
      </c>
      <c r="AA235" s="4">
        <v>350.0</v>
      </c>
      <c r="AB235" s="4">
        <v>0.0</v>
      </c>
      <c r="AC235" s="4">
        <v>281663.12</v>
      </c>
      <c r="AD235" s="4">
        <v>5837760.29</v>
      </c>
      <c r="AE235" s="4">
        <v>556527.08</v>
      </c>
    </row>
    <row r="236" ht="12.75" customHeight="1">
      <c r="A236" s="4" t="s">
        <v>372</v>
      </c>
      <c r="B236" s="4" t="s">
        <v>355</v>
      </c>
      <c r="C236" s="4">
        <v>2002.0</v>
      </c>
      <c r="D236" s="4" t="s">
        <v>1074</v>
      </c>
      <c r="E236" s="4" t="s">
        <v>1034</v>
      </c>
      <c r="F236" s="4">
        <v>4256063.0</v>
      </c>
      <c r="G236" s="4">
        <v>34.19</v>
      </c>
      <c r="H236" s="4">
        <v>3.95</v>
      </c>
      <c r="I236" s="4">
        <v>0.97</v>
      </c>
      <c r="J236" s="4">
        <v>2739.0</v>
      </c>
      <c r="K236" s="4">
        <v>50.46</v>
      </c>
      <c r="L236" s="4">
        <v>42.28</v>
      </c>
      <c r="M236" s="4">
        <v>0.62</v>
      </c>
      <c r="N236" s="4">
        <v>6.64</v>
      </c>
      <c r="O236" s="4">
        <v>240.36</v>
      </c>
      <c r="P236" s="4">
        <v>0.0</v>
      </c>
      <c r="Q236" s="4">
        <v>12266.79</v>
      </c>
      <c r="R236" s="4">
        <v>1093524.67</v>
      </c>
      <c r="S236" s="4">
        <v>3166114.28</v>
      </c>
      <c r="T236" s="4">
        <v>5.09</v>
      </c>
      <c r="U236" s="4">
        <v>1.78</v>
      </c>
      <c r="V236" s="4">
        <v>2739.0</v>
      </c>
      <c r="W236" s="4">
        <v>68.86</v>
      </c>
      <c r="X236" s="4">
        <v>21.69</v>
      </c>
      <c r="Y236" s="4">
        <v>1.17</v>
      </c>
      <c r="Z236" s="4">
        <v>8.29</v>
      </c>
      <c r="AA236" s="4">
        <v>240.36</v>
      </c>
      <c r="AB236" s="4">
        <v>0.0</v>
      </c>
      <c r="AC236" s="4">
        <v>16786.5</v>
      </c>
      <c r="AD236" s="4">
        <v>1316555.93</v>
      </c>
      <c r="AE236" s="4">
        <v>2943083.02</v>
      </c>
    </row>
    <row r="237" ht="12.75" customHeight="1">
      <c r="A237" s="4" t="s">
        <v>372</v>
      </c>
      <c r="B237" s="4" t="s">
        <v>355</v>
      </c>
      <c r="C237" s="4">
        <v>2002.0</v>
      </c>
      <c r="D237" s="4" t="s">
        <v>1074</v>
      </c>
      <c r="E237" s="4" t="s">
        <v>1035</v>
      </c>
      <c r="F237" s="4">
        <v>792631.8</v>
      </c>
      <c r="G237" s="4">
        <v>6.37</v>
      </c>
      <c r="H237" s="4">
        <v>1.68</v>
      </c>
      <c r="I237" s="4">
        <v>0.24</v>
      </c>
      <c r="J237" s="4">
        <v>385.0</v>
      </c>
      <c r="K237" s="4">
        <v>9.09</v>
      </c>
      <c r="L237" s="4">
        <v>77.4</v>
      </c>
      <c r="M237" s="4">
        <v>0.0</v>
      </c>
      <c r="N237" s="4">
        <v>13.51</v>
      </c>
      <c r="O237" s="4">
        <v>350.0</v>
      </c>
      <c r="P237" s="4">
        <v>0.0</v>
      </c>
      <c r="Q237" s="4">
        <v>0.0</v>
      </c>
      <c r="R237" s="4">
        <v>22502.13</v>
      </c>
      <c r="S237" s="4">
        <v>770599.55</v>
      </c>
      <c r="T237" s="4">
        <v>2.4</v>
      </c>
      <c r="U237" s="4">
        <v>0.36</v>
      </c>
      <c r="V237" s="4">
        <v>385.0</v>
      </c>
      <c r="W237" s="4">
        <v>25.19</v>
      </c>
      <c r="X237" s="4">
        <v>49.61</v>
      </c>
      <c r="Y237" s="4">
        <v>0.0</v>
      </c>
      <c r="Z237" s="4">
        <v>25.19</v>
      </c>
      <c r="AA237" s="4">
        <v>350.0</v>
      </c>
      <c r="AB237" s="4">
        <v>0.0</v>
      </c>
      <c r="AC237" s="4">
        <v>0.0</v>
      </c>
      <c r="AD237" s="4">
        <v>93967.88</v>
      </c>
      <c r="AE237" s="4">
        <v>699133.79</v>
      </c>
    </row>
    <row r="238" ht="12.75" customHeight="1">
      <c r="A238" s="4" t="s">
        <v>372</v>
      </c>
      <c r="B238" s="4" t="s">
        <v>355</v>
      </c>
      <c r="C238" s="4">
        <v>2002.0</v>
      </c>
      <c r="D238" s="4" t="s">
        <v>1074</v>
      </c>
      <c r="E238" s="4" t="s">
        <v>1036</v>
      </c>
      <c r="F238" s="4">
        <v>404851.66</v>
      </c>
      <c r="G238" s="4">
        <v>3.25</v>
      </c>
      <c r="H238" s="4">
        <v>6.64</v>
      </c>
      <c r="I238" s="4">
        <v>0.12</v>
      </c>
      <c r="J238" s="4">
        <v>160.0</v>
      </c>
      <c r="K238" s="4">
        <v>35.0</v>
      </c>
      <c r="L238" s="4">
        <v>36.88</v>
      </c>
      <c r="M238" s="4">
        <v>0.0</v>
      </c>
      <c r="N238" s="4">
        <v>28.13</v>
      </c>
      <c r="O238" s="4">
        <v>240.36</v>
      </c>
      <c r="P238" s="4">
        <v>0.0</v>
      </c>
      <c r="Q238" s="4">
        <v>0.0</v>
      </c>
      <c r="R238" s="4">
        <v>5533.35</v>
      </c>
      <c r="S238" s="4">
        <v>399318.32</v>
      </c>
      <c r="T238" s="4">
        <v>7.22</v>
      </c>
      <c r="U238" s="4">
        <v>0.14</v>
      </c>
      <c r="V238" s="4">
        <v>160.0</v>
      </c>
      <c r="W238" s="4">
        <v>42.5</v>
      </c>
      <c r="X238" s="4">
        <v>27.5</v>
      </c>
      <c r="Y238" s="4">
        <v>0.0</v>
      </c>
      <c r="Z238" s="4">
        <v>30.0</v>
      </c>
      <c r="AA238" s="4">
        <v>240.36</v>
      </c>
      <c r="AB238" s="4">
        <v>0.0</v>
      </c>
      <c r="AC238" s="4">
        <v>0.0</v>
      </c>
      <c r="AD238" s="4">
        <v>8621.16</v>
      </c>
      <c r="AE238" s="4">
        <v>396230.51</v>
      </c>
    </row>
    <row r="239" ht="12.75" customHeight="1">
      <c r="A239" s="4" t="s">
        <v>372</v>
      </c>
      <c r="B239" s="4" t="s">
        <v>355</v>
      </c>
      <c r="C239" s="4">
        <v>2002.0</v>
      </c>
      <c r="D239" s="4" t="s">
        <v>1074</v>
      </c>
      <c r="E239" s="4" t="s">
        <v>993</v>
      </c>
      <c r="F239" s="4">
        <v>787042.36</v>
      </c>
      <c r="G239" s="4">
        <v>6.32</v>
      </c>
      <c r="H239" s="4">
        <v>3.23</v>
      </c>
      <c r="I239" s="4">
        <v>2.66</v>
      </c>
      <c r="J239" s="4">
        <v>1269.0</v>
      </c>
      <c r="K239" s="4">
        <v>61.94</v>
      </c>
      <c r="L239" s="4">
        <v>29.39</v>
      </c>
      <c r="M239" s="4">
        <v>0.0</v>
      </c>
      <c r="N239" s="4">
        <v>8.67</v>
      </c>
      <c r="O239" s="4">
        <v>10.2</v>
      </c>
      <c r="P239" s="4">
        <v>0.0</v>
      </c>
      <c r="Q239" s="4">
        <v>0.0</v>
      </c>
      <c r="R239" s="4">
        <v>484958.59</v>
      </c>
      <c r="S239" s="4">
        <v>306156.68</v>
      </c>
      <c r="T239" s="4">
        <v>3.23</v>
      </c>
      <c r="U239" s="4">
        <v>2.66</v>
      </c>
      <c r="V239" s="4">
        <v>1269.0</v>
      </c>
      <c r="W239" s="4">
        <v>61.94</v>
      </c>
      <c r="X239" s="4">
        <v>29.39</v>
      </c>
      <c r="Y239" s="4">
        <v>0.0</v>
      </c>
      <c r="Z239" s="4">
        <v>8.67</v>
      </c>
      <c r="AA239" s="4">
        <v>10.2</v>
      </c>
      <c r="AB239" s="4">
        <v>0.0</v>
      </c>
      <c r="AC239" s="4">
        <v>0.0</v>
      </c>
      <c r="AD239" s="4">
        <v>484958.59</v>
      </c>
      <c r="AE239" s="4">
        <v>306156.68</v>
      </c>
    </row>
    <row r="240" ht="12.75" customHeight="1">
      <c r="A240" s="4" t="s">
        <v>372</v>
      </c>
      <c r="B240" s="4" t="s">
        <v>355</v>
      </c>
      <c r="C240" s="4">
        <v>2002.0</v>
      </c>
      <c r="D240" s="4" t="s">
        <v>1074</v>
      </c>
      <c r="E240" s="4" t="s">
        <v>1037</v>
      </c>
      <c r="F240" s="4">
        <v>122385.01</v>
      </c>
      <c r="G240" s="4">
        <v>0.98</v>
      </c>
      <c r="H240" s="4">
        <v>8.84</v>
      </c>
      <c r="I240" s="4">
        <v>10.36</v>
      </c>
      <c r="J240" s="4">
        <v>496.0</v>
      </c>
      <c r="K240" s="4">
        <v>20.16</v>
      </c>
      <c r="L240" s="4">
        <v>51.61</v>
      </c>
      <c r="M240" s="4">
        <v>1.21</v>
      </c>
      <c r="N240" s="4">
        <v>27.02</v>
      </c>
      <c r="O240" s="4">
        <v>350.0</v>
      </c>
      <c r="P240" s="4">
        <v>0.0</v>
      </c>
      <c r="Q240" s="4">
        <v>27968.54</v>
      </c>
      <c r="R240" s="4">
        <v>92485.43</v>
      </c>
      <c r="S240" s="4">
        <v>30284.13</v>
      </c>
      <c r="T240" s="4">
        <v>12.78</v>
      </c>
      <c r="U240" s="4">
        <v>15.33</v>
      </c>
      <c r="V240" s="4">
        <v>496.0</v>
      </c>
      <c r="W240" s="4">
        <v>44.76</v>
      </c>
      <c r="X240" s="4">
        <v>15.32</v>
      </c>
      <c r="Y240" s="4">
        <v>4.64</v>
      </c>
      <c r="Z240" s="4">
        <v>35.28</v>
      </c>
      <c r="AA240" s="4">
        <v>350.0</v>
      </c>
      <c r="AB240" s="4">
        <v>0.0</v>
      </c>
      <c r="AC240" s="4">
        <v>32295.75</v>
      </c>
      <c r="AD240" s="4">
        <v>118914.55</v>
      </c>
      <c r="AE240" s="4">
        <v>3855.02</v>
      </c>
    </row>
    <row r="241" ht="12.75" customHeight="1">
      <c r="A241" s="4" t="s">
        <v>372</v>
      </c>
      <c r="B241" s="4" t="s">
        <v>355</v>
      </c>
      <c r="C241" s="4">
        <v>2002.0</v>
      </c>
      <c r="D241" s="4" t="s">
        <v>1074</v>
      </c>
      <c r="E241" s="4" t="s">
        <v>1038</v>
      </c>
      <c r="F241" s="4">
        <v>108641.75</v>
      </c>
      <c r="G241" s="4">
        <v>0.87</v>
      </c>
      <c r="H241" s="4">
        <v>6.35</v>
      </c>
      <c r="I241" s="4">
        <v>7.3</v>
      </c>
      <c r="J241" s="4">
        <v>140.0</v>
      </c>
      <c r="K241" s="4">
        <v>55.0</v>
      </c>
      <c r="L241" s="4">
        <v>32.86</v>
      </c>
      <c r="M241" s="4">
        <v>1.43</v>
      </c>
      <c r="N241" s="4">
        <v>10.71</v>
      </c>
      <c r="O241" s="4">
        <v>60.08</v>
      </c>
      <c r="P241" s="4">
        <v>0.0</v>
      </c>
      <c r="Q241" s="4">
        <v>3040.16</v>
      </c>
      <c r="R241" s="4">
        <v>104990.76</v>
      </c>
      <c r="S241" s="4">
        <v>3493.4</v>
      </c>
      <c r="T241" s="4">
        <v>8.06</v>
      </c>
      <c r="U241" s="4">
        <v>7.48</v>
      </c>
      <c r="V241" s="4">
        <v>140.0</v>
      </c>
      <c r="W241" s="4">
        <v>69.29</v>
      </c>
      <c r="X241" s="4">
        <v>17.14</v>
      </c>
      <c r="Y241" s="4">
        <v>2.86</v>
      </c>
      <c r="Z241" s="4">
        <v>10.71</v>
      </c>
      <c r="AA241" s="4">
        <v>60.08</v>
      </c>
      <c r="AB241" s="4">
        <v>0.0</v>
      </c>
      <c r="AC241" s="4">
        <v>3063.66</v>
      </c>
      <c r="AD241" s="4">
        <v>106835.47</v>
      </c>
      <c r="AE241" s="4">
        <v>1648.69</v>
      </c>
    </row>
    <row r="242" ht="12.75" customHeight="1">
      <c r="A242" s="4" t="s">
        <v>372</v>
      </c>
      <c r="B242" s="4" t="s">
        <v>355</v>
      </c>
      <c r="C242" s="4">
        <v>2002.0</v>
      </c>
      <c r="D242" s="4" t="s">
        <v>1074</v>
      </c>
      <c r="E242" s="4" t="s">
        <v>994</v>
      </c>
      <c r="F242" s="4">
        <v>245659.39</v>
      </c>
      <c r="G242" s="4">
        <v>1.97</v>
      </c>
      <c r="H242" s="4">
        <v>0.93</v>
      </c>
      <c r="I242" s="4">
        <v>5.26</v>
      </c>
      <c r="J242" s="4">
        <v>25.0</v>
      </c>
      <c r="K242" s="4">
        <v>8.0</v>
      </c>
      <c r="L242" s="4">
        <v>44.0</v>
      </c>
      <c r="M242" s="4">
        <v>48.0</v>
      </c>
      <c r="N242" s="4">
        <v>0.0</v>
      </c>
      <c r="O242" s="4">
        <v>7.0</v>
      </c>
      <c r="P242" s="4">
        <v>0.0</v>
      </c>
      <c r="Q242" s="4">
        <v>236789.96</v>
      </c>
      <c r="R242" s="4">
        <v>236789.96</v>
      </c>
      <c r="S242" s="4">
        <v>8882.73</v>
      </c>
      <c r="T242" s="4">
        <v>1.52</v>
      </c>
      <c r="U242" s="4">
        <v>7.13</v>
      </c>
      <c r="V242" s="4">
        <v>25.0</v>
      </c>
      <c r="W242" s="4">
        <v>12.0</v>
      </c>
      <c r="X242" s="4">
        <v>36.0</v>
      </c>
      <c r="Y242" s="4">
        <v>48.0</v>
      </c>
      <c r="Z242" s="4">
        <v>4.0</v>
      </c>
      <c r="AA242" s="4">
        <v>11.85</v>
      </c>
      <c r="AB242" s="4">
        <v>0.0</v>
      </c>
      <c r="AC242" s="4">
        <v>236789.96</v>
      </c>
      <c r="AD242" s="4">
        <v>236789.96</v>
      </c>
      <c r="AE242" s="4">
        <v>8882.73</v>
      </c>
    </row>
    <row r="243" ht="12.75" customHeight="1">
      <c r="A243" s="4" t="s">
        <v>372</v>
      </c>
      <c r="B243" s="4" t="s">
        <v>355</v>
      </c>
      <c r="C243" s="4">
        <v>2002.0</v>
      </c>
      <c r="D243" s="4" t="s">
        <v>1074</v>
      </c>
      <c r="E243" s="4" t="s">
        <v>1039</v>
      </c>
      <c r="F243" s="4">
        <v>271919.25</v>
      </c>
      <c r="G243" s="4">
        <v>2.18</v>
      </c>
      <c r="H243" s="4">
        <v>2.66</v>
      </c>
      <c r="I243" s="4">
        <v>4.44</v>
      </c>
      <c r="J243" s="4">
        <v>185.0</v>
      </c>
      <c r="K243" s="4">
        <v>38.38</v>
      </c>
      <c r="L243" s="4">
        <v>61.62</v>
      </c>
      <c r="M243" s="4">
        <v>0.0</v>
      </c>
      <c r="N243" s="4">
        <v>0.0</v>
      </c>
      <c r="O243" s="4">
        <v>20.0</v>
      </c>
      <c r="P243" s="4">
        <v>0.0</v>
      </c>
      <c r="Q243" s="4">
        <v>0.0</v>
      </c>
      <c r="R243" s="4">
        <v>222619.02</v>
      </c>
      <c r="S243" s="4">
        <v>49259.98</v>
      </c>
      <c r="T243" s="4">
        <v>4.25</v>
      </c>
      <c r="U243" s="4">
        <v>6.04</v>
      </c>
      <c r="V243" s="4">
        <v>185.0</v>
      </c>
      <c r="W243" s="4">
        <v>83.24</v>
      </c>
      <c r="X243" s="4">
        <v>16.22</v>
      </c>
      <c r="Y243" s="4">
        <v>0.0</v>
      </c>
      <c r="Z243" s="4">
        <v>0.54</v>
      </c>
      <c r="AA243" s="4">
        <v>20.0</v>
      </c>
      <c r="AB243" s="4">
        <v>0.0</v>
      </c>
      <c r="AC243" s="4">
        <v>0.0</v>
      </c>
      <c r="AD243" s="4">
        <v>271750.61</v>
      </c>
      <c r="AE243" s="4">
        <v>128.38</v>
      </c>
    </row>
    <row r="244" ht="12.75" customHeight="1">
      <c r="A244" s="4" t="s">
        <v>372</v>
      </c>
      <c r="B244" s="4" t="s">
        <v>355</v>
      </c>
      <c r="C244" s="4">
        <v>2002.0</v>
      </c>
      <c r="D244" s="4" t="s">
        <v>1074</v>
      </c>
      <c r="E244" s="4" t="s">
        <v>1040</v>
      </c>
      <c r="F244" s="4">
        <v>591331.3</v>
      </c>
      <c r="G244" s="4">
        <v>4.75</v>
      </c>
      <c r="H244" s="4">
        <v>0.13</v>
      </c>
      <c r="I244" s="4">
        <v>0.22</v>
      </c>
      <c r="J244" s="4">
        <v>1053.0</v>
      </c>
      <c r="K244" s="4">
        <v>5.6</v>
      </c>
      <c r="L244" s="4">
        <v>94.4</v>
      </c>
      <c r="M244" s="4">
        <v>0.0</v>
      </c>
      <c r="N244" s="4">
        <v>0.0</v>
      </c>
      <c r="O244" s="4">
        <v>9.9</v>
      </c>
      <c r="P244" s="4">
        <v>0.0</v>
      </c>
      <c r="Q244" s="4">
        <v>0.0</v>
      </c>
      <c r="R244" s="4">
        <v>35941.3</v>
      </c>
      <c r="S244" s="4">
        <v>554727.7</v>
      </c>
      <c r="T244" s="4">
        <v>1.46</v>
      </c>
      <c r="U244" s="4">
        <v>1.62</v>
      </c>
      <c r="V244" s="4">
        <v>1053.0</v>
      </c>
      <c r="W244" s="4">
        <v>44.63</v>
      </c>
      <c r="X244" s="4">
        <v>54.89</v>
      </c>
      <c r="Y244" s="4">
        <v>0.38</v>
      </c>
      <c r="Z244" s="4">
        <v>0.09</v>
      </c>
      <c r="AA244" s="4">
        <v>13.09</v>
      </c>
      <c r="AB244" s="4">
        <v>0.0</v>
      </c>
      <c r="AC244" s="4">
        <v>1173.73</v>
      </c>
      <c r="AD244" s="4">
        <v>405465.95</v>
      </c>
      <c r="AE244" s="4">
        <v>185203.04</v>
      </c>
    </row>
    <row r="245" ht="12.75" customHeight="1">
      <c r="A245" s="4" t="s">
        <v>372</v>
      </c>
      <c r="B245" s="4" t="s">
        <v>355</v>
      </c>
      <c r="C245" s="4">
        <v>2002.0</v>
      </c>
      <c r="D245" s="4" t="s">
        <v>1074</v>
      </c>
      <c r="E245" s="4" t="s">
        <v>996</v>
      </c>
      <c r="F245" s="4">
        <v>940359.66</v>
      </c>
      <c r="G245" s="4">
        <v>7.55</v>
      </c>
      <c r="H245" s="4">
        <v>0.41</v>
      </c>
      <c r="I245" s="4">
        <v>0.62</v>
      </c>
      <c r="J245" s="4">
        <v>603.0</v>
      </c>
      <c r="K245" s="4">
        <v>27.69</v>
      </c>
      <c r="L245" s="4">
        <v>69.82</v>
      </c>
      <c r="M245" s="4">
        <v>1.66</v>
      </c>
      <c r="N245" s="4">
        <v>0.83</v>
      </c>
      <c r="O245" s="4">
        <v>14.0</v>
      </c>
      <c r="P245" s="4">
        <v>0.0</v>
      </c>
      <c r="Q245" s="4">
        <v>5312.27</v>
      </c>
      <c r="R245" s="4">
        <v>491020.76</v>
      </c>
      <c r="S245" s="4">
        <v>449029.48</v>
      </c>
      <c r="T245" s="4">
        <v>2.41</v>
      </c>
      <c r="U245" s="4">
        <v>1.9</v>
      </c>
      <c r="V245" s="4">
        <v>603.0</v>
      </c>
      <c r="W245" s="4">
        <v>74.79</v>
      </c>
      <c r="X245" s="4">
        <v>18.91</v>
      </c>
      <c r="Y245" s="4">
        <v>3.32</v>
      </c>
      <c r="Z245" s="4">
        <v>2.99</v>
      </c>
      <c r="AA245" s="4">
        <v>16.39</v>
      </c>
      <c r="AB245" s="4">
        <v>0.0</v>
      </c>
      <c r="AC245" s="4">
        <v>9434.41</v>
      </c>
      <c r="AD245" s="4">
        <v>800604.72</v>
      </c>
      <c r="AE245" s="4">
        <v>139445.52</v>
      </c>
    </row>
    <row r="246" ht="12.75" customHeight="1">
      <c r="A246" s="4" t="s">
        <v>372</v>
      </c>
      <c r="B246" s="4" t="s">
        <v>355</v>
      </c>
      <c r="C246" s="4">
        <v>2002.0</v>
      </c>
      <c r="D246" s="4" t="s">
        <v>1074</v>
      </c>
      <c r="E246" s="4" t="s">
        <v>1041</v>
      </c>
      <c r="F246" s="4">
        <v>19155.0</v>
      </c>
      <c r="G246" s="4">
        <v>0.15</v>
      </c>
      <c r="H246" s="4">
        <v>0.0</v>
      </c>
      <c r="I246" s="4">
        <v>0.0</v>
      </c>
      <c r="J246" s="4">
        <v>39.0</v>
      </c>
      <c r="K246" s="4">
        <v>0.0</v>
      </c>
      <c r="L246" s="4">
        <v>100.0</v>
      </c>
      <c r="M246" s="4">
        <v>0.0</v>
      </c>
      <c r="N246" s="4">
        <v>0.0</v>
      </c>
      <c r="O246" s="4">
        <v>0.0</v>
      </c>
      <c r="P246" s="4">
        <v>0.0</v>
      </c>
      <c r="Q246" s="4">
        <v>0.0</v>
      </c>
      <c r="R246" s="4">
        <v>0.0</v>
      </c>
      <c r="S246" s="4">
        <v>19145.69</v>
      </c>
      <c r="T246" s="4">
        <v>0.66</v>
      </c>
      <c r="U246" s="4">
        <v>1.03</v>
      </c>
      <c r="V246" s="4">
        <v>39.0</v>
      </c>
      <c r="W246" s="4">
        <v>15.38</v>
      </c>
      <c r="X246" s="4">
        <v>79.49</v>
      </c>
      <c r="Y246" s="4">
        <v>0.0</v>
      </c>
      <c r="Z246" s="4">
        <v>5.13</v>
      </c>
      <c r="AA246" s="4">
        <v>9.42</v>
      </c>
      <c r="AB246" s="4">
        <v>0.0</v>
      </c>
      <c r="AC246" s="4">
        <v>0.0</v>
      </c>
      <c r="AD246" s="4">
        <v>9732.33</v>
      </c>
      <c r="AE246" s="4">
        <v>9413.37</v>
      </c>
    </row>
    <row r="247" ht="12.75" customHeight="1">
      <c r="A247" s="4" t="s">
        <v>372</v>
      </c>
      <c r="B247" s="4" t="s">
        <v>355</v>
      </c>
      <c r="C247" s="4">
        <v>2002.0</v>
      </c>
      <c r="D247" s="4" t="s">
        <v>1074</v>
      </c>
      <c r="E247" s="4" t="s">
        <v>1042</v>
      </c>
      <c r="F247" s="4">
        <v>439729.01</v>
      </c>
      <c r="G247" s="4">
        <v>3.53</v>
      </c>
      <c r="H247" s="4">
        <v>0.74</v>
      </c>
      <c r="I247" s="4">
        <v>1.09</v>
      </c>
      <c r="J247" s="4">
        <v>617.0</v>
      </c>
      <c r="K247" s="4">
        <v>5.02</v>
      </c>
      <c r="L247" s="4">
        <v>86.22</v>
      </c>
      <c r="M247" s="4">
        <v>5.51</v>
      </c>
      <c r="N247" s="4">
        <v>3.24</v>
      </c>
      <c r="O247" s="4">
        <v>38.95</v>
      </c>
      <c r="P247" s="4">
        <v>0.0</v>
      </c>
      <c r="Q247" s="4">
        <v>3997.17</v>
      </c>
      <c r="R247" s="4">
        <v>81277.68</v>
      </c>
      <c r="S247" s="4">
        <v>358601.02</v>
      </c>
      <c r="T247" s="4">
        <v>3.53</v>
      </c>
      <c r="U247" s="4">
        <v>7.08</v>
      </c>
      <c r="V247" s="4">
        <v>617.0</v>
      </c>
      <c r="W247" s="4">
        <v>44.08</v>
      </c>
      <c r="X247" s="4">
        <v>41.98</v>
      </c>
      <c r="Y247" s="4">
        <v>7.62</v>
      </c>
      <c r="Z247" s="4">
        <v>6.32</v>
      </c>
      <c r="AA247" s="4">
        <v>199.26</v>
      </c>
      <c r="AB247" s="4">
        <v>0.0</v>
      </c>
      <c r="AC247" s="4">
        <v>5568.93</v>
      </c>
      <c r="AD247" s="4">
        <v>236045.08</v>
      </c>
      <c r="AE247" s="4">
        <v>203833.61</v>
      </c>
    </row>
    <row r="248" ht="12.75" customHeight="1">
      <c r="A248" s="4" t="s">
        <v>372</v>
      </c>
      <c r="B248" s="4" t="s">
        <v>355</v>
      </c>
      <c r="C248" s="4">
        <v>2002.0</v>
      </c>
      <c r="D248" s="4" t="s">
        <v>1074</v>
      </c>
      <c r="E248" s="4" t="s">
        <v>1043</v>
      </c>
      <c r="F248" s="4">
        <v>199538.63</v>
      </c>
      <c r="G248" s="4">
        <v>1.6</v>
      </c>
      <c r="H248" s="4">
        <v>0.27</v>
      </c>
      <c r="I248" s="4">
        <v>0.67</v>
      </c>
      <c r="J248" s="4">
        <v>304.0</v>
      </c>
      <c r="K248" s="4">
        <v>10.53</v>
      </c>
      <c r="L248" s="4">
        <v>89.47</v>
      </c>
      <c r="M248" s="4">
        <v>0.0</v>
      </c>
      <c r="N248" s="4">
        <v>0.0</v>
      </c>
      <c r="O248" s="4">
        <v>14.0</v>
      </c>
      <c r="P248" s="4">
        <v>0.0</v>
      </c>
      <c r="Q248" s="4">
        <v>0.0</v>
      </c>
      <c r="R248" s="4">
        <v>44289.94</v>
      </c>
      <c r="S248" s="4">
        <v>155254.27</v>
      </c>
      <c r="T248" s="4">
        <v>3.48</v>
      </c>
      <c r="U248" s="4">
        <v>3.86</v>
      </c>
      <c r="V248" s="4">
        <v>304.0</v>
      </c>
      <c r="W248" s="4">
        <v>76.97</v>
      </c>
      <c r="X248" s="4">
        <v>22.04</v>
      </c>
      <c r="Y248" s="4">
        <v>0.0</v>
      </c>
      <c r="Z248" s="4">
        <v>0.99</v>
      </c>
      <c r="AA248" s="4">
        <v>14.0</v>
      </c>
      <c r="AB248" s="4">
        <v>0.0</v>
      </c>
      <c r="AC248" s="4">
        <v>0.0</v>
      </c>
      <c r="AD248" s="4">
        <v>176666.88</v>
      </c>
      <c r="AE248" s="4">
        <v>22877.32</v>
      </c>
    </row>
    <row r="249" ht="12.75" customHeight="1">
      <c r="A249" s="4" t="s">
        <v>372</v>
      </c>
      <c r="B249" s="4" t="s">
        <v>355</v>
      </c>
      <c r="C249" s="4">
        <v>2002.0</v>
      </c>
      <c r="D249" s="4" t="s">
        <v>1074</v>
      </c>
      <c r="E249" s="4" t="s">
        <v>1044</v>
      </c>
      <c r="F249" s="4">
        <v>3895442.6</v>
      </c>
      <c r="G249" s="4">
        <v>31.29</v>
      </c>
      <c r="H249" s="4">
        <v>1.41</v>
      </c>
      <c r="I249" s="4">
        <v>0.04</v>
      </c>
      <c r="J249" s="4">
        <v>290.0</v>
      </c>
      <c r="K249" s="4">
        <v>19.31</v>
      </c>
      <c r="L249" s="4">
        <v>80.0</v>
      </c>
      <c r="M249" s="4">
        <v>0.0</v>
      </c>
      <c r="N249" s="4">
        <v>0.69</v>
      </c>
      <c r="O249" s="4">
        <v>38.0</v>
      </c>
      <c r="P249" s="4">
        <v>0.0</v>
      </c>
      <c r="Q249" s="4">
        <v>0.0</v>
      </c>
      <c r="R249" s="4">
        <v>13991.37</v>
      </c>
      <c r="S249" s="4">
        <v>3881373.22</v>
      </c>
      <c r="T249" s="4">
        <v>3.99</v>
      </c>
      <c r="U249" s="4">
        <v>1.72</v>
      </c>
      <c r="V249" s="4">
        <v>290.0</v>
      </c>
      <c r="W249" s="4">
        <v>66.55</v>
      </c>
      <c r="X249" s="4">
        <v>31.72</v>
      </c>
      <c r="Y249" s="4">
        <v>0.0</v>
      </c>
      <c r="Z249" s="4">
        <v>1.72</v>
      </c>
      <c r="AA249" s="4">
        <v>38.0</v>
      </c>
      <c r="AB249" s="4">
        <v>0.0</v>
      </c>
      <c r="AC249" s="4">
        <v>0.0</v>
      </c>
      <c r="AD249" s="4">
        <v>1213926.25</v>
      </c>
      <c r="AE249" s="4">
        <v>2681438.34</v>
      </c>
    </row>
    <row r="250" ht="12.75" customHeight="1">
      <c r="A250" s="4" t="s">
        <v>372</v>
      </c>
      <c r="B250" s="4" t="s">
        <v>355</v>
      </c>
      <c r="C250" s="4">
        <v>2002.0</v>
      </c>
      <c r="D250" s="4" t="s">
        <v>1074</v>
      </c>
      <c r="E250" s="4" t="s">
        <v>1045</v>
      </c>
      <c r="F250" s="4">
        <v>3462619.83</v>
      </c>
      <c r="G250" s="4">
        <v>27.81</v>
      </c>
      <c r="H250" s="4">
        <v>9.63</v>
      </c>
      <c r="I250" s="4">
        <v>9.66</v>
      </c>
      <c r="J250" s="4">
        <v>1247.0</v>
      </c>
      <c r="K250" s="4">
        <v>82.2</v>
      </c>
      <c r="L250" s="4">
        <v>9.3</v>
      </c>
      <c r="M250" s="4">
        <v>1.2</v>
      </c>
      <c r="N250" s="4">
        <v>7.3</v>
      </c>
      <c r="O250" s="4">
        <v>32.5</v>
      </c>
      <c r="P250" s="4">
        <v>0.0</v>
      </c>
      <c r="Q250" s="4">
        <v>10755.75</v>
      </c>
      <c r="R250" s="4">
        <v>3347724.71</v>
      </c>
      <c r="S250" s="4">
        <v>114455.55</v>
      </c>
      <c r="T250" s="4">
        <v>9.77</v>
      </c>
      <c r="U250" s="4">
        <v>9.79</v>
      </c>
      <c r="V250" s="4">
        <v>1247.0</v>
      </c>
      <c r="W250" s="4">
        <v>87.57</v>
      </c>
      <c r="X250" s="4">
        <v>3.93</v>
      </c>
      <c r="Y250" s="4">
        <v>1.2</v>
      </c>
      <c r="Z250" s="4">
        <v>7.3</v>
      </c>
      <c r="AA250" s="4">
        <v>32.5</v>
      </c>
      <c r="AB250" s="4">
        <v>0.0</v>
      </c>
      <c r="AC250" s="4">
        <v>10755.75</v>
      </c>
      <c r="AD250" s="4">
        <v>3349704.65</v>
      </c>
      <c r="AE250" s="4">
        <v>112475.61</v>
      </c>
    </row>
    <row r="251" ht="12.75" customHeight="1">
      <c r="A251" s="4" t="s">
        <v>372</v>
      </c>
      <c r="B251" s="4" t="s">
        <v>355</v>
      </c>
      <c r="C251" s="4">
        <v>2002.0</v>
      </c>
      <c r="D251" s="4" t="s">
        <v>1074</v>
      </c>
      <c r="E251" s="4" t="s">
        <v>998</v>
      </c>
      <c r="F251" s="4">
        <v>204032.74</v>
      </c>
      <c r="G251" s="4">
        <v>1.64</v>
      </c>
      <c r="H251" s="4">
        <v>0.79</v>
      </c>
      <c r="I251" s="4">
        <v>0.01</v>
      </c>
      <c r="J251" s="4">
        <v>136.0</v>
      </c>
      <c r="K251" s="4">
        <v>13.24</v>
      </c>
      <c r="L251" s="4">
        <v>86.76</v>
      </c>
      <c r="M251" s="4">
        <v>0.0</v>
      </c>
      <c r="N251" s="4">
        <v>0.0</v>
      </c>
      <c r="O251" s="4">
        <v>11.0</v>
      </c>
      <c r="P251" s="4">
        <v>0.0</v>
      </c>
      <c r="Q251" s="4">
        <v>0.0</v>
      </c>
      <c r="R251" s="4">
        <v>2495.28</v>
      </c>
      <c r="S251" s="4">
        <v>201512.58</v>
      </c>
      <c r="T251" s="4">
        <v>1.72</v>
      </c>
      <c r="U251" s="4">
        <v>0.75</v>
      </c>
      <c r="V251" s="4">
        <v>136.0</v>
      </c>
      <c r="W251" s="4">
        <v>48.53</v>
      </c>
      <c r="X251" s="4">
        <v>51.47</v>
      </c>
      <c r="Y251" s="4">
        <v>0.0</v>
      </c>
      <c r="Z251" s="4">
        <v>0.0</v>
      </c>
      <c r="AA251" s="4">
        <v>11.0</v>
      </c>
      <c r="AB251" s="4">
        <v>0.0</v>
      </c>
      <c r="AC251" s="4">
        <v>0.0</v>
      </c>
      <c r="AD251" s="4">
        <v>148795.15</v>
      </c>
      <c r="AE251" s="4">
        <v>55212.71</v>
      </c>
    </row>
    <row r="252" ht="12.75" customHeight="1">
      <c r="A252" s="4" t="s">
        <v>372</v>
      </c>
      <c r="B252" s="4" t="s">
        <v>355</v>
      </c>
      <c r="C252" s="4">
        <v>2002.0</v>
      </c>
      <c r="D252" s="4" t="s">
        <v>1074</v>
      </c>
      <c r="E252" s="4" t="s">
        <v>1046</v>
      </c>
      <c r="F252" s="4">
        <v>551505.59</v>
      </c>
      <c r="G252" s="4">
        <v>4.43</v>
      </c>
      <c r="H252" s="4">
        <v>1.42</v>
      </c>
      <c r="I252" s="4">
        <v>0.31</v>
      </c>
      <c r="J252" s="4">
        <v>334.0</v>
      </c>
      <c r="K252" s="4">
        <v>10.78</v>
      </c>
      <c r="L252" s="4">
        <v>73.95</v>
      </c>
      <c r="M252" s="4">
        <v>0.0</v>
      </c>
      <c r="N252" s="4">
        <v>15.27</v>
      </c>
      <c r="O252" s="4">
        <v>43.84</v>
      </c>
      <c r="P252" s="4">
        <v>0.0</v>
      </c>
      <c r="Q252" s="4">
        <v>0.0</v>
      </c>
      <c r="R252" s="4">
        <v>92057.91</v>
      </c>
      <c r="S252" s="4">
        <v>456140.4</v>
      </c>
      <c r="T252" s="4">
        <v>2.73</v>
      </c>
      <c r="U252" s="4">
        <v>1.02</v>
      </c>
      <c r="V252" s="4">
        <v>334.0</v>
      </c>
      <c r="W252" s="4">
        <v>32.93</v>
      </c>
      <c r="X252" s="4">
        <v>30.24</v>
      </c>
      <c r="Y252" s="4">
        <v>0.0</v>
      </c>
      <c r="Z252" s="4">
        <v>36.83</v>
      </c>
      <c r="AA252" s="4">
        <v>43.84</v>
      </c>
      <c r="AB252" s="4">
        <v>0.0</v>
      </c>
      <c r="AC252" s="4">
        <v>0.0</v>
      </c>
      <c r="AD252" s="4">
        <v>173303.89</v>
      </c>
      <c r="AE252" s="4">
        <v>374894.43</v>
      </c>
    </row>
    <row r="253" ht="12.75" customHeight="1">
      <c r="A253" s="4" t="s">
        <v>372</v>
      </c>
      <c r="B253" s="4" t="s">
        <v>355</v>
      </c>
      <c r="C253" s="4">
        <v>2002.0</v>
      </c>
      <c r="D253" s="4" t="s">
        <v>1074</v>
      </c>
      <c r="E253" s="4" t="s">
        <v>1047</v>
      </c>
      <c r="F253" s="4">
        <v>81644.07</v>
      </c>
      <c r="G253" s="4">
        <v>0.66</v>
      </c>
      <c r="H253" s="4">
        <v>0.1</v>
      </c>
      <c r="I253" s="4">
        <v>0.1</v>
      </c>
      <c r="J253" s="4">
        <v>341.0</v>
      </c>
      <c r="K253" s="4">
        <v>4.11</v>
      </c>
      <c r="L253" s="4">
        <v>95.6</v>
      </c>
      <c r="M253" s="4">
        <v>0.0</v>
      </c>
      <c r="N253" s="4">
        <v>0.29</v>
      </c>
      <c r="O253" s="4">
        <v>18.0</v>
      </c>
      <c r="P253" s="4">
        <v>0.0</v>
      </c>
      <c r="Q253" s="4">
        <v>0.0</v>
      </c>
      <c r="R253" s="4">
        <v>4695.65</v>
      </c>
      <c r="S253" s="4">
        <v>76951.0</v>
      </c>
      <c r="T253" s="4">
        <v>1.0</v>
      </c>
      <c r="U253" s="4">
        <v>1.41</v>
      </c>
      <c r="V253" s="4">
        <v>341.0</v>
      </c>
      <c r="W253" s="4">
        <v>62.76</v>
      </c>
      <c r="X253" s="4">
        <v>35.48</v>
      </c>
      <c r="Y253" s="4">
        <v>0.0</v>
      </c>
      <c r="Z253" s="4">
        <v>1.76</v>
      </c>
      <c r="AA253" s="4">
        <v>18.0</v>
      </c>
      <c r="AB253" s="4">
        <v>0.0</v>
      </c>
      <c r="AC253" s="4">
        <v>0.0</v>
      </c>
      <c r="AD253" s="4">
        <v>71182.3</v>
      </c>
      <c r="AE253" s="4">
        <v>10464.35</v>
      </c>
    </row>
    <row r="254" ht="12.75" customHeight="1">
      <c r="A254" s="4" t="s">
        <v>372</v>
      </c>
      <c r="B254" s="4" t="s">
        <v>355</v>
      </c>
      <c r="C254" s="4">
        <v>2003.0</v>
      </c>
      <c r="D254" s="4" t="s">
        <v>1074</v>
      </c>
      <c r="E254" s="4" t="s">
        <v>1031</v>
      </c>
      <c r="F254" s="4">
        <v>1.375474962E7</v>
      </c>
      <c r="G254" s="4">
        <v>100.0</v>
      </c>
      <c r="H254" s="4">
        <v>3.03</v>
      </c>
      <c r="I254" s="4">
        <v>3.2</v>
      </c>
      <c r="J254" s="4">
        <v>7247.0</v>
      </c>
      <c r="K254" s="4">
        <v>34.72</v>
      </c>
      <c r="L254" s="4">
        <v>57.71</v>
      </c>
      <c r="M254" s="4">
        <v>1.21</v>
      </c>
      <c r="N254" s="4">
        <v>6.36</v>
      </c>
      <c r="O254" s="4">
        <v>350.0</v>
      </c>
      <c r="P254" s="4">
        <v>0.0</v>
      </c>
      <c r="Q254" s="4">
        <v>308656.24</v>
      </c>
      <c r="R254" s="4">
        <v>5584721.94</v>
      </c>
      <c r="S254" s="4">
        <v>8010088.04</v>
      </c>
      <c r="T254" s="4">
        <v>4.28</v>
      </c>
      <c r="U254" s="4">
        <v>4.53</v>
      </c>
      <c r="V254" s="4">
        <v>7247.0</v>
      </c>
      <c r="W254" s="4">
        <v>61.23</v>
      </c>
      <c r="X254" s="4">
        <v>28.04</v>
      </c>
      <c r="Y254" s="4">
        <v>1.89</v>
      </c>
      <c r="Z254" s="4">
        <v>8.85</v>
      </c>
      <c r="AA254" s="4">
        <v>350.0</v>
      </c>
      <c r="AB254" s="4">
        <v>0.0</v>
      </c>
      <c r="AC254" s="4">
        <v>320788.86</v>
      </c>
      <c r="AD254" s="4">
        <v>8836002.4</v>
      </c>
      <c r="AE254" s="4">
        <v>4758807.58</v>
      </c>
    </row>
    <row r="255" ht="12.75" customHeight="1">
      <c r="A255" s="4" t="s">
        <v>372</v>
      </c>
      <c r="B255" s="4" t="s">
        <v>355</v>
      </c>
      <c r="C255" s="4">
        <v>2003.0</v>
      </c>
      <c r="D255" s="4" t="s">
        <v>1074</v>
      </c>
      <c r="E255" s="4" t="s">
        <v>1032</v>
      </c>
      <c r="F255" s="4">
        <v>1077291.72</v>
      </c>
      <c r="G255" s="4">
        <v>7.83</v>
      </c>
      <c r="H255" s="4">
        <v>0.12</v>
      </c>
      <c r="I255" s="4">
        <v>0.22</v>
      </c>
      <c r="J255" s="4">
        <v>1234.0</v>
      </c>
      <c r="K255" s="4">
        <v>4.29</v>
      </c>
      <c r="L255" s="4">
        <v>95.54</v>
      </c>
      <c r="M255" s="4">
        <v>0.16</v>
      </c>
      <c r="N255" s="4">
        <v>0.0</v>
      </c>
      <c r="O255" s="4">
        <v>9.9</v>
      </c>
      <c r="P255" s="4">
        <v>0.0</v>
      </c>
      <c r="Q255" s="4">
        <v>2.84</v>
      </c>
      <c r="R255" s="4">
        <v>58171.79</v>
      </c>
      <c r="S255" s="4">
        <v>1009014.32</v>
      </c>
      <c r="T255" s="4">
        <v>1.43</v>
      </c>
      <c r="U255" s="4">
        <v>1.38</v>
      </c>
      <c r="V255" s="4">
        <v>1234.0</v>
      </c>
      <c r="W255" s="4">
        <v>44.08</v>
      </c>
      <c r="X255" s="4">
        <v>54.94</v>
      </c>
      <c r="Y255" s="4">
        <v>0.65</v>
      </c>
      <c r="Z255" s="4">
        <v>0.32</v>
      </c>
      <c r="AA255" s="4">
        <v>16.0</v>
      </c>
      <c r="AB255" s="4">
        <v>0.0</v>
      </c>
      <c r="AC255" s="4">
        <v>279.75</v>
      </c>
      <c r="AD255" s="4">
        <v>730393.65</v>
      </c>
      <c r="AE255" s="4">
        <v>336792.46</v>
      </c>
    </row>
    <row r="256" ht="12.75" customHeight="1">
      <c r="A256" s="4" t="s">
        <v>372</v>
      </c>
      <c r="B256" s="4" t="s">
        <v>355</v>
      </c>
      <c r="C256" s="4">
        <v>2003.0</v>
      </c>
      <c r="D256" s="4" t="s">
        <v>1074</v>
      </c>
      <c r="E256" s="4" t="s">
        <v>1033</v>
      </c>
      <c r="F256" s="4">
        <v>7370388.82</v>
      </c>
      <c r="G256" s="4">
        <v>53.58</v>
      </c>
      <c r="H256" s="4">
        <v>3.95</v>
      </c>
      <c r="I256" s="4">
        <v>5.27</v>
      </c>
      <c r="J256" s="4">
        <v>2869.0</v>
      </c>
      <c r="K256" s="4">
        <v>35.69</v>
      </c>
      <c r="L256" s="4">
        <v>53.57</v>
      </c>
      <c r="M256" s="4">
        <v>2.3</v>
      </c>
      <c r="N256" s="4">
        <v>8.43</v>
      </c>
      <c r="O256" s="4">
        <v>350.0</v>
      </c>
      <c r="P256" s="4">
        <v>0.0</v>
      </c>
      <c r="Q256" s="4">
        <v>294128.35</v>
      </c>
      <c r="R256" s="4">
        <v>4410295.8</v>
      </c>
      <c r="S256" s="4">
        <v>2960059.92</v>
      </c>
      <c r="T256" s="4">
        <v>5.5</v>
      </c>
      <c r="U256" s="4">
        <v>7.01</v>
      </c>
      <c r="V256" s="4">
        <v>2869.0</v>
      </c>
      <c r="W256" s="4">
        <v>65.28</v>
      </c>
      <c r="X256" s="4">
        <v>20.11</v>
      </c>
      <c r="Y256" s="4">
        <v>3.38</v>
      </c>
      <c r="Z256" s="4">
        <v>11.22</v>
      </c>
      <c r="AA256" s="4">
        <v>350.0</v>
      </c>
      <c r="AB256" s="4">
        <v>0.0</v>
      </c>
      <c r="AC256" s="4">
        <v>301388.18</v>
      </c>
      <c r="AD256" s="4">
        <v>6619433.8</v>
      </c>
      <c r="AE256" s="4">
        <v>750921.91</v>
      </c>
    </row>
    <row r="257" ht="12.75" customHeight="1">
      <c r="A257" s="4" t="s">
        <v>372</v>
      </c>
      <c r="B257" s="4" t="s">
        <v>355</v>
      </c>
      <c r="C257" s="4">
        <v>2003.0</v>
      </c>
      <c r="D257" s="4" t="s">
        <v>1074</v>
      </c>
      <c r="E257" s="4" t="s">
        <v>1034</v>
      </c>
      <c r="F257" s="4">
        <v>4266021.75</v>
      </c>
      <c r="G257" s="4">
        <v>31.01</v>
      </c>
      <c r="H257" s="4">
        <v>3.67</v>
      </c>
      <c r="I257" s="4">
        <v>1.01</v>
      </c>
      <c r="J257" s="4">
        <v>2704.0</v>
      </c>
      <c r="K257" s="4">
        <v>50.3</v>
      </c>
      <c r="L257" s="4">
        <v>43.05</v>
      </c>
      <c r="M257" s="4">
        <v>0.74</v>
      </c>
      <c r="N257" s="4">
        <v>5.92</v>
      </c>
      <c r="O257" s="4">
        <v>107.44</v>
      </c>
      <c r="P257" s="4">
        <v>0.0</v>
      </c>
      <c r="Q257" s="4">
        <v>14525.04</v>
      </c>
      <c r="R257" s="4">
        <v>1078806.11</v>
      </c>
      <c r="S257" s="4">
        <v>3189840.79</v>
      </c>
      <c r="T257" s="4">
        <v>4.68</v>
      </c>
      <c r="U257" s="4">
        <v>1.88</v>
      </c>
      <c r="V257" s="4">
        <v>2704.0</v>
      </c>
      <c r="W257" s="4">
        <v>68.93</v>
      </c>
      <c r="X257" s="4">
        <v>22.19</v>
      </c>
      <c r="Y257" s="4">
        <v>1.18</v>
      </c>
      <c r="Z257" s="4">
        <v>7.69</v>
      </c>
      <c r="AA257" s="4">
        <v>124.84</v>
      </c>
      <c r="AB257" s="4">
        <v>0.0</v>
      </c>
      <c r="AC257" s="4">
        <v>19120.93</v>
      </c>
      <c r="AD257" s="4">
        <v>1359912.09</v>
      </c>
      <c r="AE257" s="4">
        <v>2908734.81</v>
      </c>
    </row>
    <row r="258" ht="12.75" customHeight="1">
      <c r="A258" s="4" t="s">
        <v>372</v>
      </c>
      <c r="B258" s="4" t="s">
        <v>355</v>
      </c>
      <c r="C258" s="4">
        <v>2003.0</v>
      </c>
      <c r="D258" s="4" t="s">
        <v>1074</v>
      </c>
      <c r="E258" s="4" t="s">
        <v>1035</v>
      </c>
      <c r="F258" s="4">
        <v>883651.32</v>
      </c>
      <c r="G258" s="4">
        <v>6.42</v>
      </c>
      <c r="H258" s="4">
        <v>1.75</v>
      </c>
      <c r="I258" s="4">
        <v>0.21</v>
      </c>
      <c r="J258" s="4">
        <v>373.0</v>
      </c>
      <c r="K258" s="4">
        <v>8.85</v>
      </c>
      <c r="L258" s="4">
        <v>75.6</v>
      </c>
      <c r="M258" s="4">
        <v>0.0</v>
      </c>
      <c r="N258" s="4">
        <v>15.55</v>
      </c>
      <c r="O258" s="4">
        <v>350.0</v>
      </c>
      <c r="P258" s="4">
        <v>0.0</v>
      </c>
      <c r="Q258" s="4">
        <v>0.0</v>
      </c>
      <c r="R258" s="4">
        <v>33199.88</v>
      </c>
      <c r="S258" s="4">
        <v>849479.46</v>
      </c>
      <c r="T258" s="4">
        <v>2.5</v>
      </c>
      <c r="U258" s="4">
        <v>0.35</v>
      </c>
      <c r="V258" s="4">
        <v>373.0</v>
      </c>
      <c r="W258" s="4">
        <v>26.01</v>
      </c>
      <c r="X258" s="4">
        <v>45.58</v>
      </c>
      <c r="Y258" s="4">
        <v>0.0</v>
      </c>
      <c r="Z258" s="4">
        <v>28.42</v>
      </c>
      <c r="AA258" s="4">
        <v>350.0</v>
      </c>
      <c r="AB258" s="4">
        <v>0.0</v>
      </c>
      <c r="AC258" s="4">
        <v>0.0</v>
      </c>
      <c r="AD258" s="4">
        <v>120348.78</v>
      </c>
      <c r="AE258" s="4">
        <v>762330.56</v>
      </c>
    </row>
    <row r="259" ht="12.75" customHeight="1">
      <c r="A259" s="4" t="s">
        <v>372</v>
      </c>
      <c r="B259" s="4" t="s">
        <v>355</v>
      </c>
      <c r="C259" s="4">
        <v>2003.0</v>
      </c>
      <c r="D259" s="4" t="s">
        <v>1074</v>
      </c>
      <c r="E259" s="4" t="s">
        <v>1036</v>
      </c>
      <c r="F259" s="4">
        <v>456755.13</v>
      </c>
      <c r="G259" s="4">
        <v>3.32</v>
      </c>
      <c r="H259" s="4">
        <v>4.1</v>
      </c>
      <c r="I259" s="4">
        <v>0.06</v>
      </c>
      <c r="J259" s="4">
        <v>136.0</v>
      </c>
      <c r="K259" s="4">
        <v>38.97</v>
      </c>
      <c r="L259" s="4">
        <v>38.97</v>
      </c>
      <c r="M259" s="4">
        <v>0.0</v>
      </c>
      <c r="N259" s="4">
        <v>22.06</v>
      </c>
      <c r="O259" s="4">
        <v>121.52</v>
      </c>
      <c r="P259" s="4">
        <v>0.0</v>
      </c>
      <c r="Q259" s="4">
        <v>0.0</v>
      </c>
      <c r="R259" s="4">
        <v>11561.98</v>
      </c>
      <c r="S259" s="4">
        <v>444984.45</v>
      </c>
      <c r="T259" s="4">
        <v>4.66</v>
      </c>
      <c r="U259" s="4">
        <v>0.1</v>
      </c>
      <c r="V259" s="4">
        <v>136.0</v>
      </c>
      <c r="W259" s="4">
        <v>46.32</v>
      </c>
      <c r="X259" s="4">
        <v>30.88</v>
      </c>
      <c r="Y259" s="4">
        <v>0.0</v>
      </c>
      <c r="Z259" s="4">
        <v>22.79</v>
      </c>
      <c r="AA259" s="4">
        <v>121.52</v>
      </c>
      <c r="AB259" s="4">
        <v>0.0</v>
      </c>
      <c r="AC259" s="4">
        <v>0.0</v>
      </c>
      <c r="AD259" s="4">
        <v>17149.56</v>
      </c>
      <c r="AE259" s="4">
        <v>439396.86</v>
      </c>
    </row>
    <row r="260" ht="12.75" customHeight="1">
      <c r="A260" s="4" t="s">
        <v>372</v>
      </c>
      <c r="B260" s="4" t="s">
        <v>355</v>
      </c>
      <c r="C260" s="4">
        <v>2003.0</v>
      </c>
      <c r="D260" s="4" t="s">
        <v>1074</v>
      </c>
      <c r="E260" s="4" t="s">
        <v>993</v>
      </c>
      <c r="F260" s="4">
        <v>1068133.18</v>
      </c>
      <c r="G260" s="4">
        <v>7.77</v>
      </c>
      <c r="H260" s="4">
        <v>3.1</v>
      </c>
      <c r="I260" s="4">
        <v>2.36</v>
      </c>
      <c r="J260" s="4">
        <v>1239.0</v>
      </c>
      <c r="K260" s="4">
        <v>62.15</v>
      </c>
      <c r="L260" s="4">
        <v>29.3</v>
      </c>
      <c r="M260" s="4">
        <v>0.0</v>
      </c>
      <c r="N260" s="4">
        <v>8.56</v>
      </c>
      <c r="O260" s="4">
        <v>8.02</v>
      </c>
      <c r="P260" s="4">
        <v>0.0</v>
      </c>
      <c r="Q260" s="4">
        <v>0.0</v>
      </c>
      <c r="R260" s="4">
        <v>609579.61</v>
      </c>
      <c r="S260" s="4">
        <v>466609.93</v>
      </c>
      <c r="T260" s="4">
        <v>3.1</v>
      </c>
      <c r="U260" s="4">
        <v>2.36</v>
      </c>
      <c r="V260" s="4">
        <v>1239.0</v>
      </c>
      <c r="W260" s="4">
        <v>62.15</v>
      </c>
      <c r="X260" s="4">
        <v>29.3</v>
      </c>
      <c r="Y260" s="4">
        <v>0.0</v>
      </c>
      <c r="Z260" s="4">
        <v>8.56</v>
      </c>
      <c r="AA260" s="4">
        <v>8.02</v>
      </c>
      <c r="AB260" s="4">
        <v>0.0</v>
      </c>
      <c r="AC260" s="4">
        <v>0.0</v>
      </c>
      <c r="AD260" s="4">
        <v>609579.61</v>
      </c>
      <c r="AE260" s="4">
        <v>466609.93</v>
      </c>
    </row>
    <row r="261" ht="12.75" customHeight="1">
      <c r="A261" s="4" t="s">
        <v>372</v>
      </c>
      <c r="B261" s="4" t="s">
        <v>355</v>
      </c>
      <c r="C261" s="4">
        <v>2003.0</v>
      </c>
      <c r="D261" s="4" t="s">
        <v>1074</v>
      </c>
      <c r="E261" s="4" t="s">
        <v>1037</v>
      </c>
      <c r="F261" s="4">
        <v>136832.79</v>
      </c>
      <c r="G261" s="4">
        <v>0.99</v>
      </c>
      <c r="H261" s="4">
        <v>8.21</v>
      </c>
      <c r="I261" s="4">
        <v>6.74</v>
      </c>
      <c r="J261" s="4">
        <v>509.0</v>
      </c>
      <c r="K261" s="4">
        <v>21.22</v>
      </c>
      <c r="L261" s="4">
        <v>50.49</v>
      </c>
      <c r="M261" s="4">
        <v>1.38</v>
      </c>
      <c r="N261" s="4">
        <v>26.92</v>
      </c>
      <c r="O261" s="4">
        <v>350.0</v>
      </c>
      <c r="P261" s="4">
        <v>0.0</v>
      </c>
      <c r="Q261" s="4">
        <v>25786.57</v>
      </c>
      <c r="R261" s="4">
        <v>88110.4</v>
      </c>
      <c r="S261" s="4">
        <v>48423.92</v>
      </c>
      <c r="T261" s="4">
        <v>11.6</v>
      </c>
      <c r="U261" s="4">
        <v>12.57</v>
      </c>
      <c r="V261" s="4">
        <v>509.0</v>
      </c>
      <c r="W261" s="4">
        <v>44.4</v>
      </c>
      <c r="X261" s="4">
        <v>14.93</v>
      </c>
      <c r="Y261" s="4">
        <v>4.13</v>
      </c>
      <c r="Z261" s="4">
        <v>36.54</v>
      </c>
      <c r="AA261" s="4">
        <v>350.0</v>
      </c>
      <c r="AB261" s="4">
        <v>0.0</v>
      </c>
      <c r="AC261" s="4">
        <v>30223.61</v>
      </c>
      <c r="AD261" s="4">
        <v>132183.55</v>
      </c>
      <c r="AE261" s="4">
        <v>4350.76</v>
      </c>
    </row>
    <row r="262" ht="12.75" customHeight="1">
      <c r="A262" s="4" t="s">
        <v>372</v>
      </c>
      <c r="B262" s="4" t="s">
        <v>355</v>
      </c>
      <c r="C262" s="4">
        <v>2003.0</v>
      </c>
      <c r="D262" s="4" t="s">
        <v>1074</v>
      </c>
      <c r="E262" s="4" t="s">
        <v>1038</v>
      </c>
      <c r="F262" s="4">
        <v>123547.92</v>
      </c>
      <c r="G262" s="4">
        <v>0.9</v>
      </c>
      <c r="H262" s="4">
        <v>7.05</v>
      </c>
      <c r="I262" s="4">
        <v>7.53</v>
      </c>
      <c r="J262" s="4">
        <v>147.0</v>
      </c>
      <c r="K262" s="4">
        <v>54.42</v>
      </c>
      <c r="L262" s="4">
        <v>31.97</v>
      </c>
      <c r="M262" s="4">
        <v>2.04</v>
      </c>
      <c r="N262" s="4">
        <v>11.56</v>
      </c>
      <c r="O262" s="4">
        <v>58.57</v>
      </c>
      <c r="P262" s="4">
        <v>0.0</v>
      </c>
      <c r="Q262" s="4">
        <v>1527.03</v>
      </c>
      <c r="R262" s="4">
        <v>119392.33</v>
      </c>
      <c r="S262" s="4">
        <v>4226.57</v>
      </c>
      <c r="T262" s="4">
        <v>8.72</v>
      </c>
      <c r="U262" s="4">
        <v>7.7</v>
      </c>
      <c r="V262" s="4">
        <v>147.0</v>
      </c>
      <c r="W262" s="4">
        <v>68.03</v>
      </c>
      <c r="X262" s="4">
        <v>17.01</v>
      </c>
      <c r="Y262" s="4">
        <v>3.4</v>
      </c>
      <c r="Z262" s="4">
        <v>11.56</v>
      </c>
      <c r="AA262" s="4">
        <v>58.57</v>
      </c>
      <c r="AB262" s="4">
        <v>0.0</v>
      </c>
      <c r="AC262" s="4">
        <v>1570.91</v>
      </c>
      <c r="AD262" s="4">
        <v>121689.64</v>
      </c>
      <c r="AE262" s="4">
        <v>1929.26</v>
      </c>
    </row>
    <row r="263" ht="12.75" customHeight="1">
      <c r="A263" s="4" t="s">
        <v>372</v>
      </c>
      <c r="B263" s="4" t="s">
        <v>355</v>
      </c>
      <c r="C263" s="4">
        <v>2003.0</v>
      </c>
      <c r="D263" s="4" t="s">
        <v>1074</v>
      </c>
      <c r="E263" s="4" t="s">
        <v>994</v>
      </c>
      <c r="F263" s="4">
        <v>258544.35</v>
      </c>
      <c r="G263" s="4">
        <v>1.88</v>
      </c>
      <c r="H263" s="4">
        <v>1.33</v>
      </c>
      <c r="I263" s="4">
        <v>3.78</v>
      </c>
      <c r="J263" s="4">
        <v>21.0</v>
      </c>
      <c r="K263" s="4">
        <v>9.52</v>
      </c>
      <c r="L263" s="4">
        <v>33.33</v>
      </c>
      <c r="M263" s="4">
        <v>57.14</v>
      </c>
      <c r="N263" s="4">
        <v>0.0</v>
      </c>
      <c r="O263" s="4">
        <v>7.0</v>
      </c>
      <c r="P263" s="4">
        <v>0.0</v>
      </c>
      <c r="Q263" s="4">
        <v>255646.39</v>
      </c>
      <c r="R263" s="4">
        <v>255646.39</v>
      </c>
      <c r="S263" s="4">
        <v>2897.97</v>
      </c>
      <c r="T263" s="4">
        <v>2.15</v>
      </c>
      <c r="U263" s="4">
        <v>7.62</v>
      </c>
      <c r="V263" s="4">
        <v>21.0</v>
      </c>
      <c r="W263" s="4">
        <v>14.29</v>
      </c>
      <c r="X263" s="4">
        <v>23.81</v>
      </c>
      <c r="Y263" s="4">
        <v>57.14</v>
      </c>
      <c r="Z263" s="4">
        <v>4.76</v>
      </c>
      <c r="AA263" s="4">
        <v>11.31</v>
      </c>
      <c r="AB263" s="4">
        <v>0.0</v>
      </c>
      <c r="AC263" s="4">
        <v>255646.39</v>
      </c>
      <c r="AD263" s="4">
        <v>255646.39</v>
      </c>
      <c r="AE263" s="4">
        <v>2897.97</v>
      </c>
    </row>
    <row r="264" ht="12.75" customHeight="1">
      <c r="A264" s="4" t="s">
        <v>372</v>
      </c>
      <c r="B264" s="4" t="s">
        <v>355</v>
      </c>
      <c r="C264" s="4">
        <v>2003.0</v>
      </c>
      <c r="D264" s="4" t="s">
        <v>1074</v>
      </c>
      <c r="E264" s="4" t="s">
        <v>1039</v>
      </c>
      <c r="F264" s="4">
        <v>260778.34</v>
      </c>
      <c r="G264" s="4">
        <v>1.9</v>
      </c>
      <c r="H264" s="4">
        <v>2.66</v>
      </c>
      <c r="I264" s="4">
        <v>4.45</v>
      </c>
      <c r="J264" s="4">
        <v>181.0</v>
      </c>
      <c r="K264" s="4">
        <v>37.02</v>
      </c>
      <c r="L264" s="4">
        <v>62.98</v>
      </c>
      <c r="M264" s="4">
        <v>0.0</v>
      </c>
      <c r="N264" s="4">
        <v>0.0</v>
      </c>
      <c r="O264" s="4">
        <v>20.0</v>
      </c>
      <c r="P264" s="4">
        <v>0.0</v>
      </c>
      <c r="Q264" s="4">
        <v>0.0</v>
      </c>
      <c r="R264" s="4">
        <v>210969.38</v>
      </c>
      <c r="S264" s="4">
        <v>49581.07</v>
      </c>
      <c r="T264" s="4">
        <v>4.39</v>
      </c>
      <c r="U264" s="4">
        <v>6.15</v>
      </c>
      <c r="V264" s="4">
        <v>181.0</v>
      </c>
      <c r="W264" s="4">
        <v>85.64</v>
      </c>
      <c r="X264" s="4">
        <v>13.81</v>
      </c>
      <c r="Y264" s="4">
        <v>0.0</v>
      </c>
      <c r="Z264" s="4">
        <v>0.55</v>
      </c>
      <c r="AA264" s="4">
        <v>20.0</v>
      </c>
      <c r="AB264" s="4">
        <v>0.0</v>
      </c>
      <c r="AC264" s="4">
        <v>0.0</v>
      </c>
      <c r="AD264" s="4">
        <v>260401.95</v>
      </c>
      <c r="AE264" s="4">
        <v>148.5</v>
      </c>
    </row>
    <row r="265" ht="12.75" customHeight="1">
      <c r="A265" s="4" t="s">
        <v>372</v>
      </c>
      <c r="B265" s="4" t="s">
        <v>355</v>
      </c>
      <c r="C265" s="4">
        <v>2003.0</v>
      </c>
      <c r="D265" s="4" t="s">
        <v>1074</v>
      </c>
      <c r="E265" s="4" t="s">
        <v>1040</v>
      </c>
      <c r="F265" s="4">
        <v>773999.96</v>
      </c>
      <c r="G265" s="4">
        <v>5.63</v>
      </c>
      <c r="H265" s="4">
        <v>0.13</v>
      </c>
      <c r="I265" s="4">
        <v>0.3</v>
      </c>
      <c r="J265" s="4">
        <v>1066.0</v>
      </c>
      <c r="K265" s="4">
        <v>5.53</v>
      </c>
      <c r="L265" s="4">
        <v>94.47</v>
      </c>
      <c r="M265" s="4">
        <v>0.0</v>
      </c>
      <c r="N265" s="4">
        <v>0.0</v>
      </c>
      <c r="O265" s="4">
        <v>9.9</v>
      </c>
      <c r="P265" s="4">
        <v>0.0</v>
      </c>
      <c r="Q265" s="4">
        <v>0.0</v>
      </c>
      <c r="R265" s="4">
        <v>55907.46</v>
      </c>
      <c r="S265" s="4">
        <v>718740.54</v>
      </c>
      <c r="T265" s="4">
        <v>1.47</v>
      </c>
      <c r="U265" s="4">
        <v>1.69</v>
      </c>
      <c r="V265" s="4">
        <v>1066.0</v>
      </c>
      <c r="W265" s="4">
        <v>44.75</v>
      </c>
      <c r="X265" s="4">
        <v>54.78</v>
      </c>
      <c r="Y265" s="4">
        <v>0.38</v>
      </c>
      <c r="Z265" s="4">
        <v>0.09</v>
      </c>
      <c r="AA265" s="4">
        <v>12.61</v>
      </c>
      <c r="AB265" s="4">
        <v>0.0</v>
      </c>
      <c r="AC265" s="4">
        <v>983.65</v>
      </c>
      <c r="AD265" s="4">
        <v>574490.23</v>
      </c>
      <c r="AE265" s="4">
        <v>200157.76</v>
      </c>
    </row>
    <row r="266" ht="12.75" customHeight="1">
      <c r="A266" s="4" t="s">
        <v>372</v>
      </c>
      <c r="B266" s="4" t="s">
        <v>355</v>
      </c>
      <c r="C266" s="4">
        <v>2003.0</v>
      </c>
      <c r="D266" s="4" t="s">
        <v>1074</v>
      </c>
      <c r="E266" s="4" t="s">
        <v>996</v>
      </c>
      <c r="F266" s="4">
        <v>832315.99</v>
      </c>
      <c r="G266" s="4">
        <v>6.05</v>
      </c>
      <c r="H266" s="4">
        <v>0.28</v>
      </c>
      <c r="I266" s="4">
        <v>0.35</v>
      </c>
      <c r="J266" s="4">
        <v>641.0</v>
      </c>
      <c r="K266" s="4">
        <v>24.49</v>
      </c>
      <c r="L266" s="4">
        <v>73.01</v>
      </c>
      <c r="M266" s="4">
        <v>1.72</v>
      </c>
      <c r="N266" s="4">
        <v>0.78</v>
      </c>
      <c r="O266" s="4">
        <v>14.0</v>
      </c>
      <c r="P266" s="4">
        <v>0.0</v>
      </c>
      <c r="Q266" s="4">
        <v>6024.22</v>
      </c>
      <c r="R266" s="4">
        <v>348198.59</v>
      </c>
      <c r="S266" s="4">
        <v>484152.36</v>
      </c>
      <c r="T266" s="4">
        <v>2.21</v>
      </c>
      <c r="U266" s="4">
        <v>1.9</v>
      </c>
      <c r="V266" s="4">
        <v>641.0</v>
      </c>
      <c r="W266" s="4">
        <v>73.17</v>
      </c>
      <c r="X266" s="4">
        <v>20.44</v>
      </c>
      <c r="Y266" s="4">
        <v>3.59</v>
      </c>
      <c r="Z266" s="4">
        <v>2.81</v>
      </c>
      <c r="AA266" s="4">
        <v>17.03</v>
      </c>
      <c r="AB266" s="4">
        <v>0.0</v>
      </c>
      <c r="AC266" s="4">
        <v>11191.2</v>
      </c>
      <c r="AD266" s="4">
        <v>689618.93</v>
      </c>
      <c r="AE266" s="4">
        <v>142732.01</v>
      </c>
    </row>
    <row r="267" ht="12.75" customHeight="1">
      <c r="A267" s="4" t="s">
        <v>372</v>
      </c>
      <c r="B267" s="4" t="s">
        <v>355</v>
      </c>
      <c r="C267" s="4">
        <v>2003.0</v>
      </c>
      <c r="D267" s="4" t="s">
        <v>1074</v>
      </c>
      <c r="E267" s="4" t="s">
        <v>1041</v>
      </c>
      <c r="F267" s="4">
        <v>19036.58</v>
      </c>
      <c r="G267" s="4">
        <v>0.14</v>
      </c>
      <c r="H267" s="4">
        <v>0.0</v>
      </c>
      <c r="I267" s="4">
        <v>0.0</v>
      </c>
      <c r="J267" s="4">
        <v>37.0</v>
      </c>
      <c r="K267" s="4">
        <v>0.0</v>
      </c>
      <c r="L267" s="4">
        <v>100.0</v>
      </c>
      <c r="M267" s="4">
        <v>0.0</v>
      </c>
      <c r="N267" s="4">
        <v>0.0</v>
      </c>
      <c r="O267" s="4">
        <v>0.0</v>
      </c>
      <c r="P267" s="4">
        <v>0.0</v>
      </c>
      <c r="Q267" s="4">
        <v>0.0</v>
      </c>
      <c r="R267" s="4">
        <v>0.0</v>
      </c>
      <c r="S267" s="4">
        <v>19064.41</v>
      </c>
      <c r="T267" s="4">
        <v>0.5</v>
      </c>
      <c r="U267" s="4">
        <v>1.04</v>
      </c>
      <c r="V267" s="4">
        <v>37.0</v>
      </c>
      <c r="W267" s="4">
        <v>16.22</v>
      </c>
      <c r="X267" s="4">
        <v>81.08</v>
      </c>
      <c r="Y267" s="4">
        <v>0.0</v>
      </c>
      <c r="Z267" s="4">
        <v>2.7</v>
      </c>
      <c r="AA267" s="4">
        <v>3.0</v>
      </c>
      <c r="AB267" s="4">
        <v>0.0</v>
      </c>
      <c r="AC267" s="4">
        <v>0.0</v>
      </c>
      <c r="AD267" s="4">
        <v>10172.95</v>
      </c>
      <c r="AE267" s="4">
        <v>8891.46</v>
      </c>
    </row>
    <row r="268" ht="12.75" customHeight="1">
      <c r="A268" s="4" t="s">
        <v>372</v>
      </c>
      <c r="B268" s="4" t="s">
        <v>355</v>
      </c>
      <c r="C268" s="4">
        <v>2003.0</v>
      </c>
      <c r="D268" s="4" t="s">
        <v>1074</v>
      </c>
      <c r="E268" s="4" t="s">
        <v>1042</v>
      </c>
      <c r="F268" s="4">
        <v>515162.28</v>
      </c>
      <c r="G268" s="4">
        <v>3.75</v>
      </c>
      <c r="H268" s="4">
        <v>0.71</v>
      </c>
      <c r="I268" s="4">
        <v>1.15</v>
      </c>
      <c r="J268" s="4">
        <v>649.0</v>
      </c>
      <c r="K268" s="4">
        <v>5.24</v>
      </c>
      <c r="L268" s="4">
        <v>85.21</v>
      </c>
      <c r="M268" s="4">
        <v>6.93</v>
      </c>
      <c r="N268" s="4">
        <v>2.62</v>
      </c>
      <c r="O268" s="4">
        <v>45.27</v>
      </c>
      <c r="P268" s="4">
        <v>0.0</v>
      </c>
      <c r="Q268" s="4">
        <v>4970.82</v>
      </c>
      <c r="R268" s="4">
        <v>102635.53</v>
      </c>
      <c r="S268" s="4">
        <v>412445.29</v>
      </c>
      <c r="T268" s="4">
        <v>3.21</v>
      </c>
      <c r="U268" s="4">
        <v>6.56</v>
      </c>
      <c r="V268" s="4">
        <v>649.0</v>
      </c>
      <c r="W268" s="4">
        <v>43.45</v>
      </c>
      <c r="X268" s="4">
        <v>41.29</v>
      </c>
      <c r="Y268" s="4">
        <v>9.55</v>
      </c>
      <c r="Z268" s="4">
        <v>5.7</v>
      </c>
      <c r="AA268" s="4">
        <v>124.84</v>
      </c>
      <c r="AB268" s="4">
        <v>0.0</v>
      </c>
      <c r="AC268" s="4">
        <v>6471.88</v>
      </c>
      <c r="AD268" s="4">
        <v>294493.08</v>
      </c>
      <c r="AE268" s="4">
        <v>220587.74</v>
      </c>
    </row>
    <row r="269" ht="12.75" customHeight="1">
      <c r="A269" s="4" t="s">
        <v>372</v>
      </c>
      <c r="B269" s="4" t="s">
        <v>355</v>
      </c>
      <c r="C269" s="4">
        <v>2003.0</v>
      </c>
      <c r="D269" s="4" t="s">
        <v>1074</v>
      </c>
      <c r="E269" s="4" t="s">
        <v>1043</v>
      </c>
      <c r="F269" s="4">
        <v>266656.69</v>
      </c>
      <c r="G269" s="4">
        <v>1.94</v>
      </c>
      <c r="H269" s="4">
        <v>0.29</v>
      </c>
      <c r="I269" s="4">
        <v>0.44</v>
      </c>
      <c r="J269" s="4">
        <v>300.0</v>
      </c>
      <c r="K269" s="4">
        <v>10.67</v>
      </c>
      <c r="L269" s="4">
        <v>89.33</v>
      </c>
      <c r="M269" s="4">
        <v>0.0</v>
      </c>
      <c r="N269" s="4">
        <v>0.0</v>
      </c>
      <c r="O269" s="4">
        <v>14.0</v>
      </c>
      <c r="P269" s="4">
        <v>0.0</v>
      </c>
      <c r="Q269" s="4">
        <v>0.0</v>
      </c>
      <c r="R269" s="4">
        <v>43248.5</v>
      </c>
      <c r="S269" s="4">
        <v>223352.04</v>
      </c>
      <c r="T269" s="4">
        <v>3.51</v>
      </c>
      <c r="U269" s="4">
        <v>4.22</v>
      </c>
      <c r="V269" s="4">
        <v>300.0</v>
      </c>
      <c r="W269" s="4">
        <v>77.0</v>
      </c>
      <c r="X269" s="4">
        <v>22.0</v>
      </c>
      <c r="Y269" s="4">
        <v>0.0</v>
      </c>
      <c r="Z269" s="4">
        <v>1.0</v>
      </c>
      <c r="AA269" s="4">
        <v>14.0</v>
      </c>
      <c r="AB269" s="4">
        <v>0.0</v>
      </c>
      <c r="AC269" s="4">
        <v>0.0</v>
      </c>
      <c r="AD269" s="4">
        <v>243610.42</v>
      </c>
      <c r="AE269" s="4">
        <v>22990.12</v>
      </c>
    </row>
    <row r="270" ht="12.75" customHeight="1">
      <c r="A270" s="4" t="s">
        <v>372</v>
      </c>
      <c r="B270" s="4" t="s">
        <v>355</v>
      </c>
      <c r="C270" s="4">
        <v>2003.0</v>
      </c>
      <c r="D270" s="4" t="s">
        <v>1074</v>
      </c>
      <c r="E270" s="4" t="s">
        <v>1044</v>
      </c>
      <c r="F270" s="4">
        <v>4248097.47</v>
      </c>
      <c r="G270" s="4">
        <v>30.88</v>
      </c>
      <c r="H270" s="4">
        <v>1.22</v>
      </c>
      <c r="I270" s="4">
        <v>0.04</v>
      </c>
      <c r="J270" s="4">
        <v>306.0</v>
      </c>
      <c r="K270" s="4">
        <v>18.3</v>
      </c>
      <c r="L270" s="4">
        <v>80.72</v>
      </c>
      <c r="M270" s="4">
        <v>0.0</v>
      </c>
      <c r="N270" s="4">
        <v>0.98</v>
      </c>
      <c r="O270" s="4">
        <v>38.0</v>
      </c>
      <c r="P270" s="4">
        <v>0.0</v>
      </c>
      <c r="Q270" s="4">
        <v>0.0</v>
      </c>
      <c r="R270" s="4">
        <v>15502.16</v>
      </c>
      <c r="S270" s="4">
        <v>4231880.98</v>
      </c>
      <c r="T270" s="4">
        <v>3.61</v>
      </c>
      <c r="U270" s="4">
        <v>2.06</v>
      </c>
      <c r="V270" s="4">
        <v>306.0</v>
      </c>
      <c r="W270" s="4">
        <v>66.67</v>
      </c>
      <c r="X270" s="4">
        <v>31.37</v>
      </c>
      <c r="Y270" s="4">
        <v>0.0</v>
      </c>
      <c r="Z270" s="4">
        <v>1.96</v>
      </c>
      <c r="AA270" s="4">
        <v>38.0</v>
      </c>
      <c r="AB270" s="4">
        <v>0.0</v>
      </c>
      <c r="AC270" s="4">
        <v>0.0</v>
      </c>
      <c r="AD270" s="4">
        <v>1582503.24</v>
      </c>
      <c r="AE270" s="4">
        <v>2664879.91</v>
      </c>
    </row>
    <row r="271" ht="12.75" customHeight="1">
      <c r="A271" s="4" t="s">
        <v>372</v>
      </c>
      <c r="B271" s="4" t="s">
        <v>355</v>
      </c>
      <c r="C271" s="4">
        <v>2003.0</v>
      </c>
      <c r="D271" s="4" t="s">
        <v>1074</v>
      </c>
      <c r="E271" s="4" t="s">
        <v>1045</v>
      </c>
      <c r="F271" s="4">
        <v>3739456.08</v>
      </c>
      <c r="G271" s="4">
        <v>27.19</v>
      </c>
      <c r="H271" s="4">
        <v>9.34</v>
      </c>
      <c r="I271" s="4">
        <v>9.49</v>
      </c>
      <c r="J271" s="4">
        <v>1245.0</v>
      </c>
      <c r="K271" s="4">
        <v>82.97</v>
      </c>
      <c r="L271" s="4">
        <v>9.08</v>
      </c>
      <c r="M271" s="4">
        <v>0.8</v>
      </c>
      <c r="N271" s="4">
        <v>7.15</v>
      </c>
      <c r="O271" s="4">
        <v>32.3</v>
      </c>
      <c r="P271" s="4">
        <v>0.0</v>
      </c>
      <c r="Q271" s="4">
        <v>14701.22</v>
      </c>
      <c r="R271" s="4">
        <v>3617389.91</v>
      </c>
      <c r="S271" s="4">
        <v>122320.56</v>
      </c>
      <c r="T271" s="4">
        <v>9.46</v>
      </c>
      <c r="U271" s="4">
        <v>9.59</v>
      </c>
      <c r="V271" s="4">
        <v>1245.0</v>
      </c>
      <c r="W271" s="4">
        <v>88.35</v>
      </c>
      <c r="X271" s="4">
        <v>3.69</v>
      </c>
      <c r="Y271" s="4">
        <v>0.8</v>
      </c>
      <c r="Z271" s="4">
        <v>7.15</v>
      </c>
      <c r="AA271" s="4">
        <v>32.3</v>
      </c>
      <c r="AB271" s="4">
        <v>0.0</v>
      </c>
      <c r="AC271" s="4">
        <v>14701.22</v>
      </c>
      <c r="AD271" s="4">
        <v>3619812.71</v>
      </c>
      <c r="AE271" s="4">
        <v>119897.76</v>
      </c>
    </row>
    <row r="272" ht="12.75" customHeight="1">
      <c r="A272" s="4" t="s">
        <v>372</v>
      </c>
      <c r="B272" s="4" t="s">
        <v>355</v>
      </c>
      <c r="C272" s="4">
        <v>2003.0</v>
      </c>
      <c r="D272" s="4" t="s">
        <v>1074</v>
      </c>
      <c r="E272" s="4" t="s">
        <v>998</v>
      </c>
      <c r="F272" s="4">
        <v>244066.98</v>
      </c>
      <c r="G272" s="4">
        <v>1.77</v>
      </c>
      <c r="H272" s="4">
        <v>0.54</v>
      </c>
      <c r="I272" s="4">
        <v>0.01</v>
      </c>
      <c r="J272" s="4">
        <v>142.0</v>
      </c>
      <c r="K272" s="4">
        <v>13.38</v>
      </c>
      <c r="L272" s="4">
        <v>86.62</v>
      </c>
      <c r="M272" s="4">
        <v>0.0</v>
      </c>
      <c r="N272" s="4">
        <v>0.0</v>
      </c>
      <c r="O272" s="4">
        <v>11.0</v>
      </c>
      <c r="P272" s="4">
        <v>0.0</v>
      </c>
      <c r="Q272" s="4">
        <v>0.0</v>
      </c>
      <c r="R272" s="4">
        <v>3118.52</v>
      </c>
      <c r="S272" s="4">
        <v>240977.81</v>
      </c>
      <c r="T272" s="4">
        <v>1.72</v>
      </c>
      <c r="U272" s="4">
        <v>0.64</v>
      </c>
      <c r="V272" s="4">
        <v>142.0</v>
      </c>
      <c r="W272" s="4">
        <v>49.3</v>
      </c>
      <c r="X272" s="4">
        <v>50.7</v>
      </c>
      <c r="Y272" s="4">
        <v>0.0</v>
      </c>
      <c r="Z272" s="4">
        <v>0.0</v>
      </c>
      <c r="AA272" s="4">
        <v>14.8</v>
      </c>
      <c r="AB272" s="4">
        <v>0.0</v>
      </c>
      <c r="AC272" s="4">
        <v>0.0</v>
      </c>
      <c r="AD272" s="4">
        <v>148333.24</v>
      </c>
      <c r="AE272" s="4">
        <v>95763.09</v>
      </c>
    </row>
    <row r="273" ht="12.75" customHeight="1">
      <c r="A273" s="4" t="s">
        <v>372</v>
      </c>
      <c r="B273" s="4" t="s">
        <v>355</v>
      </c>
      <c r="C273" s="4">
        <v>2003.0</v>
      </c>
      <c r="D273" s="4" t="s">
        <v>1074</v>
      </c>
      <c r="E273" s="4" t="s">
        <v>1046</v>
      </c>
      <c r="F273" s="4">
        <v>565559.8</v>
      </c>
      <c r="G273" s="4">
        <v>4.11</v>
      </c>
      <c r="H273" s="4">
        <v>1.34</v>
      </c>
      <c r="I273" s="4">
        <v>0.33</v>
      </c>
      <c r="J273" s="4">
        <v>337.0</v>
      </c>
      <c r="K273" s="4">
        <v>9.79</v>
      </c>
      <c r="L273" s="4">
        <v>73.59</v>
      </c>
      <c r="M273" s="4">
        <v>0.0</v>
      </c>
      <c r="N273" s="4">
        <v>16.62</v>
      </c>
      <c r="O273" s="4">
        <v>35.44</v>
      </c>
      <c r="P273" s="4">
        <v>0.0</v>
      </c>
      <c r="Q273" s="4">
        <v>0.0</v>
      </c>
      <c r="R273" s="4">
        <v>97494.33</v>
      </c>
      <c r="S273" s="4">
        <v>457728.56</v>
      </c>
      <c r="T273" s="4">
        <v>2.62</v>
      </c>
      <c r="U273" s="4">
        <v>1.11</v>
      </c>
      <c r="V273" s="4">
        <v>337.0</v>
      </c>
      <c r="W273" s="4">
        <v>30.27</v>
      </c>
      <c r="X273" s="4">
        <v>29.08</v>
      </c>
      <c r="Y273" s="4">
        <v>0.0</v>
      </c>
      <c r="Z273" s="4">
        <v>40.65</v>
      </c>
      <c r="AA273" s="4">
        <v>35.44</v>
      </c>
      <c r="AB273" s="4">
        <v>0.0</v>
      </c>
      <c r="AC273" s="4">
        <v>0.0</v>
      </c>
      <c r="AD273" s="4">
        <v>199115.93</v>
      </c>
      <c r="AE273" s="4">
        <v>356106.95</v>
      </c>
    </row>
    <row r="274" ht="12.75" customHeight="1">
      <c r="A274" s="4" t="s">
        <v>372</v>
      </c>
      <c r="B274" s="4" t="s">
        <v>355</v>
      </c>
      <c r="C274" s="4">
        <v>2003.0</v>
      </c>
      <c r="D274" s="4" t="s">
        <v>1074</v>
      </c>
      <c r="E274" s="4" t="s">
        <v>1047</v>
      </c>
      <c r="F274" s="4">
        <v>88557.54</v>
      </c>
      <c r="G274" s="4">
        <v>0.64</v>
      </c>
      <c r="H274" s="4">
        <v>0.11</v>
      </c>
      <c r="I274" s="4">
        <v>0.13</v>
      </c>
      <c r="J274" s="4">
        <v>292.0</v>
      </c>
      <c r="K274" s="4">
        <v>4.45</v>
      </c>
      <c r="L274" s="4">
        <v>95.21</v>
      </c>
      <c r="M274" s="4">
        <v>0.0</v>
      </c>
      <c r="N274" s="4">
        <v>0.34</v>
      </c>
      <c r="O274" s="4">
        <v>18.0</v>
      </c>
      <c r="P274" s="4">
        <v>0.0</v>
      </c>
      <c r="Q274" s="4">
        <v>0.0</v>
      </c>
      <c r="R274" s="4">
        <v>5966.86</v>
      </c>
      <c r="S274" s="4">
        <v>82707.03</v>
      </c>
      <c r="T274" s="4">
        <v>0.89</v>
      </c>
      <c r="U274" s="4">
        <v>1.36</v>
      </c>
      <c r="V274" s="4">
        <v>292.0</v>
      </c>
      <c r="W274" s="4">
        <v>61.64</v>
      </c>
      <c r="X274" s="4">
        <v>35.96</v>
      </c>
      <c r="Y274" s="4">
        <v>0.0</v>
      </c>
      <c r="Z274" s="4">
        <v>2.4</v>
      </c>
      <c r="AA274" s="4">
        <v>18.0</v>
      </c>
      <c r="AB274" s="4">
        <v>0.0</v>
      </c>
      <c r="AC274" s="4">
        <v>0.0</v>
      </c>
      <c r="AD274" s="4">
        <v>77206.39</v>
      </c>
      <c r="AE274" s="4">
        <v>11467.5</v>
      </c>
    </row>
    <row r="275" ht="12.75" customHeight="1">
      <c r="A275" s="4" t="s">
        <v>372</v>
      </c>
      <c r="B275" s="4" t="s">
        <v>355</v>
      </c>
      <c r="C275" s="4">
        <v>2004.0</v>
      </c>
      <c r="D275" s="4" t="s">
        <v>1074</v>
      </c>
      <c r="E275" s="4" t="s">
        <v>1031</v>
      </c>
      <c r="F275" s="4">
        <v>1.644712573E7</v>
      </c>
      <c r="G275" s="4">
        <v>100.0</v>
      </c>
      <c r="H275" s="4">
        <v>2.85</v>
      </c>
      <c r="I275" s="4">
        <v>3.01</v>
      </c>
      <c r="J275" s="4">
        <v>7354.0</v>
      </c>
      <c r="K275" s="4">
        <v>32.72</v>
      </c>
      <c r="L275" s="4">
        <v>61.74</v>
      </c>
      <c r="M275" s="4">
        <v>1.22</v>
      </c>
      <c r="N275" s="4">
        <v>4.32</v>
      </c>
      <c r="O275" s="4">
        <v>350.0</v>
      </c>
      <c r="P275" s="4">
        <v>0.0</v>
      </c>
      <c r="Q275" s="4">
        <v>340448.84</v>
      </c>
      <c r="R275" s="4">
        <v>6136097.92</v>
      </c>
      <c r="S275" s="4">
        <v>1.009584789E7</v>
      </c>
      <c r="T275" s="4">
        <v>4.06</v>
      </c>
      <c r="U275" s="4">
        <v>4.22</v>
      </c>
      <c r="V275" s="4">
        <v>7354.0</v>
      </c>
      <c r="W275" s="4">
        <v>56.81</v>
      </c>
      <c r="X275" s="4">
        <v>34.7</v>
      </c>
      <c r="Y275" s="4">
        <v>1.92</v>
      </c>
      <c r="Z275" s="4">
        <v>6.57</v>
      </c>
      <c r="AA275" s="4">
        <v>350.0</v>
      </c>
      <c r="AB275" s="4">
        <v>0.0</v>
      </c>
      <c r="AC275" s="4">
        <v>354556.92</v>
      </c>
      <c r="AD275" s="4">
        <v>1.008549816E7</v>
      </c>
      <c r="AE275" s="4">
        <v>6146447.65</v>
      </c>
    </row>
    <row r="276" ht="12.75" customHeight="1">
      <c r="A276" s="4" t="s">
        <v>372</v>
      </c>
      <c r="B276" s="4" t="s">
        <v>355</v>
      </c>
      <c r="C276" s="4">
        <v>2004.0</v>
      </c>
      <c r="D276" s="4" t="s">
        <v>1074</v>
      </c>
      <c r="E276" s="4" t="s">
        <v>1032</v>
      </c>
      <c r="F276" s="4">
        <v>1458253.04</v>
      </c>
      <c r="G276" s="4">
        <v>8.87</v>
      </c>
      <c r="H276" s="4">
        <v>0.1</v>
      </c>
      <c r="I276" s="4">
        <v>0.26</v>
      </c>
      <c r="J276" s="4">
        <v>1249.0</v>
      </c>
      <c r="K276" s="4">
        <v>3.6</v>
      </c>
      <c r="L276" s="4">
        <v>96.24</v>
      </c>
      <c r="M276" s="4">
        <v>0.16</v>
      </c>
      <c r="N276" s="4">
        <v>0.0</v>
      </c>
      <c r="O276" s="4">
        <v>9.9</v>
      </c>
      <c r="P276" s="4">
        <v>0.0</v>
      </c>
      <c r="Q276" s="4">
        <v>7.11</v>
      </c>
      <c r="R276" s="4">
        <v>120398.61</v>
      </c>
      <c r="S276" s="4">
        <v>1328798.26</v>
      </c>
      <c r="T276" s="4">
        <v>1.46</v>
      </c>
      <c r="U276" s="4">
        <v>1.4</v>
      </c>
      <c r="V276" s="4">
        <v>1249.0</v>
      </c>
      <c r="W276" s="4">
        <v>44.36</v>
      </c>
      <c r="X276" s="4">
        <v>54.68</v>
      </c>
      <c r="Y276" s="4">
        <v>0.64</v>
      </c>
      <c r="Z276" s="4">
        <v>0.32</v>
      </c>
      <c r="AA276" s="4">
        <v>16.0</v>
      </c>
      <c r="AB276" s="4">
        <v>0.0</v>
      </c>
      <c r="AC276" s="4">
        <v>118.83</v>
      </c>
      <c r="AD276" s="4">
        <v>1001246.6</v>
      </c>
      <c r="AE276" s="4">
        <v>447950.27</v>
      </c>
    </row>
    <row r="277" ht="12.75" customHeight="1">
      <c r="A277" s="4" t="s">
        <v>372</v>
      </c>
      <c r="B277" s="4" t="s">
        <v>355</v>
      </c>
      <c r="C277" s="4">
        <v>2004.0</v>
      </c>
      <c r="D277" s="4" t="s">
        <v>1074</v>
      </c>
      <c r="E277" s="4" t="s">
        <v>1033</v>
      </c>
      <c r="F277" s="4">
        <v>8458500.85</v>
      </c>
      <c r="G277" s="4">
        <v>51.43</v>
      </c>
      <c r="H277" s="4">
        <v>3.9</v>
      </c>
      <c r="I277" s="4">
        <v>5.09</v>
      </c>
      <c r="J277" s="4">
        <v>2884.0</v>
      </c>
      <c r="K277" s="4">
        <v>34.54</v>
      </c>
      <c r="L277" s="4">
        <v>55.72</v>
      </c>
      <c r="M277" s="4">
        <v>2.25</v>
      </c>
      <c r="N277" s="4">
        <v>7.49</v>
      </c>
      <c r="O277" s="4">
        <v>350.0</v>
      </c>
      <c r="P277" s="4">
        <v>0.0</v>
      </c>
      <c r="Q277" s="4">
        <v>322612.53</v>
      </c>
      <c r="R277" s="4">
        <v>4887599.58</v>
      </c>
      <c r="S277" s="4">
        <v>3563789.17</v>
      </c>
      <c r="T277" s="4">
        <v>5.41</v>
      </c>
      <c r="U277" s="4">
        <v>6.87</v>
      </c>
      <c r="V277" s="4">
        <v>2884.0</v>
      </c>
      <c r="W277" s="4">
        <v>61.51</v>
      </c>
      <c r="X277" s="4">
        <v>25.45</v>
      </c>
      <c r="Y277" s="4">
        <v>3.33</v>
      </c>
      <c r="Z277" s="4">
        <v>9.71</v>
      </c>
      <c r="AA277" s="4">
        <v>350.0</v>
      </c>
      <c r="AB277" s="4">
        <v>0.0</v>
      </c>
      <c r="AC277" s="4">
        <v>331978.18</v>
      </c>
      <c r="AD277" s="4">
        <v>7561591.62</v>
      </c>
      <c r="AE277" s="4">
        <v>889797.14</v>
      </c>
    </row>
    <row r="278" ht="12.75" customHeight="1">
      <c r="A278" s="4" t="s">
        <v>372</v>
      </c>
      <c r="B278" s="4" t="s">
        <v>355</v>
      </c>
      <c r="C278" s="4">
        <v>2004.0</v>
      </c>
      <c r="D278" s="4" t="s">
        <v>1074</v>
      </c>
      <c r="E278" s="4" t="s">
        <v>1034</v>
      </c>
      <c r="F278" s="4">
        <v>5420960.46</v>
      </c>
      <c r="G278" s="4">
        <v>32.96</v>
      </c>
      <c r="H278" s="4">
        <v>3.29</v>
      </c>
      <c r="I278" s="4">
        <v>0.96</v>
      </c>
      <c r="J278" s="4">
        <v>2754.0</v>
      </c>
      <c r="K278" s="4">
        <v>46.66</v>
      </c>
      <c r="L278" s="4">
        <v>50.94</v>
      </c>
      <c r="M278" s="4">
        <v>0.84</v>
      </c>
      <c r="N278" s="4">
        <v>1.56</v>
      </c>
      <c r="O278" s="4">
        <v>106.26</v>
      </c>
      <c r="P278" s="4">
        <v>0.0</v>
      </c>
      <c r="Q278" s="4">
        <v>17829.21</v>
      </c>
      <c r="R278" s="4">
        <v>1082672.24</v>
      </c>
      <c r="S278" s="4">
        <v>4337262.11</v>
      </c>
      <c r="T278" s="4">
        <v>4.21</v>
      </c>
      <c r="U278" s="4">
        <v>1.47</v>
      </c>
      <c r="V278" s="4">
        <v>2754.0</v>
      </c>
      <c r="W278" s="4">
        <v>61.26</v>
      </c>
      <c r="X278" s="4">
        <v>34.06</v>
      </c>
      <c r="Y278" s="4">
        <v>1.34</v>
      </c>
      <c r="Z278" s="4">
        <v>3.34</v>
      </c>
      <c r="AA278" s="4">
        <v>106.26</v>
      </c>
      <c r="AB278" s="4">
        <v>0.0</v>
      </c>
      <c r="AC278" s="4">
        <v>22459.91</v>
      </c>
      <c r="AD278" s="4">
        <v>1382795.44</v>
      </c>
      <c r="AE278" s="4">
        <v>4037138.91</v>
      </c>
    </row>
    <row r="279" ht="12.75" customHeight="1">
      <c r="A279" s="4" t="s">
        <v>372</v>
      </c>
      <c r="B279" s="4" t="s">
        <v>355</v>
      </c>
      <c r="C279" s="4">
        <v>2004.0</v>
      </c>
      <c r="D279" s="4" t="s">
        <v>1074</v>
      </c>
      <c r="E279" s="4" t="s">
        <v>1035</v>
      </c>
      <c r="F279" s="4">
        <v>901773.63</v>
      </c>
      <c r="G279" s="4">
        <v>5.48</v>
      </c>
      <c r="H279" s="4">
        <v>1.74</v>
      </c>
      <c r="I279" s="4">
        <v>0.32</v>
      </c>
      <c r="J279" s="4">
        <v>391.0</v>
      </c>
      <c r="K279" s="4">
        <v>8.7</v>
      </c>
      <c r="L279" s="4">
        <v>76.47</v>
      </c>
      <c r="M279" s="4">
        <v>0.0</v>
      </c>
      <c r="N279" s="4">
        <v>14.83</v>
      </c>
      <c r="O279" s="4">
        <v>350.0</v>
      </c>
      <c r="P279" s="4">
        <v>0.0</v>
      </c>
      <c r="Q279" s="4">
        <v>0.0</v>
      </c>
      <c r="R279" s="4">
        <v>37304.56</v>
      </c>
      <c r="S279" s="4">
        <v>864323.54</v>
      </c>
      <c r="T279" s="4">
        <v>2.44</v>
      </c>
      <c r="U279" s="4">
        <v>0.49</v>
      </c>
      <c r="V279" s="4">
        <v>391.0</v>
      </c>
      <c r="W279" s="4">
        <v>24.81</v>
      </c>
      <c r="X279" s="4">
        <v>48.08</v>
      </c>
      <c r="Y279" s="4">
        <v>0.0</v>
      </c>
      <c r="Z279" s="4">
        <v>27.11</v>
      </c>
      <c r="AA279" s="4">
        <v>350.0</v>
      </c>
      <c r="AB279" s="4">
        <v>0.0</v>
      </c>
      <c r="AC279" s="4">
        <v>0.0</v>
      </c>
      <c r="AD279" s="4">
        <v>130181.54</v>
      </c>
      <c r="AE279" s="4">
        <v>771446.55</v>
      </c>
    </row>
    <row r="280" ht="12.75" customHeight="1">
      <c r="A280" s="4" t="s">
        <v>372</v>
      </c>
      <c r="B280" s="4" t="s">
        <v>355</v>
      </c>
      <c r="C280" s="4">
        <v>2004.0</v>
      </c>
      <c r="D280" s="4" t="s">
        <v>1074</v>
      </c>
      <c r="E280" s="4" t="s">
        <v>1036</v>
      </c>
      <c r="F280" s="4">
        <v>413386.8</v>
      </c>
      <c r="G280" s="4">
        <v>2.51</v>
      </c>
      <c r="H280" s="4">
        <v>4.5</v>
      </c>
      <c r="I280" s="4">
        <v>0.28</v>
      </c>
      <c r="J280" s="4">
        <v>140.0</v>
      </c>
      <c r="K280" s="4">
        <v>39.29</v>
      </c>
      <c r="L280" s="4">
        <v>37.14</v>
      </c>
      <c r="M280" s="4">
        <v>0.0</v>
      </c>
      <c r="N280" s="4">
        <v>23.57</v>
      </c>
      <c r="O280" s="4">
        <v>109.56</v>
      </c>
      <c r="P280" s="4">
        <v>0.0</v>
      </c>
      <c r="Q280" s="4">
        <v>0.0</v>
      </c>
      <c r="R280" s="4">
        <v>16263.05</v>
      </c>
      <c r="S280" s="4">
        <v>396750.57</v>
      </c>
      <c r="T280" s="4">
        <v>4.95</v>
      </c>
      <c r="U280" s="4">
        <v>0.33</v>
      </c>
      <c r="V280" s="4">
        <v>140.0</v>
      </c>
      <c r="W280" s="4">
        <v>47.14</v>
      </c>
      <c r="X280" s="4">
        <v>27.86</v>
      </c>
      <c r="Y280" s="4">
        <v>0.0</v>
      </c>
      <c r="Z280" s="4">
        <v>25.0</v>
      </c>
      <c r="AA280" s="4">
        <v>109.56</v>
      </c>
      <c r="AB280" s="4">
        <v>0.0</v>
      </c>
      <c r="AC280" s="4">
        <v>0.0</v>
      </c>
      <c r="AD280" s="4">
        <v>21971.55</v>
      </c>
      <c r="AE280" s="4">
        <v>391042.08</v>
      </c>
    </row>
    <row r="281" ht="12.75" customHeight="1">
      <c r="A281" s="4" t="s">
        <v>372</v>
      </c>
      <c r="B281" s="4" t="s">
        <v>355</v>
      </c>
      <c r="C281" s="4">
        <v>2004.0</v>
      </c>
      <c r="D281" s="4" t="s">
        <v>1074</v>
      </c>
      <c r="E281" s="4" t="s">
        <v>993</v>
      </c>
      <c r="F281" s="4">
        <v>1144872.1</v>
      </c>
      <c r="G281" s="4">
        <v>6.96</v>
      </c>
      <c r="H281" s="4">
        <v>2.92</v>
      </c>
      <c r="I281" s="4">
        <v>2.62</v>
      </c>
      <c r="J281" s="4">
        <v>1270.0</v>
      </c>
      <c r="K281" s="4">
        <v>69.21</v>
      </c>
      <c r="L281" s="4">
        <v>30.08</v>
      </c>
      <c r="M281" s="4">
        <v>0.0</v>
      </c>
      <c r="N281" s="4">
        <v>0.71</v>
      </c>
      <c r="O281" s="4">
        <v>7.51</v>
      </c>
      <c r="P281" s="4">
        <v>0.0</v>
      </c>
      <c r="Q281" s="4">
        <v>0.0</v>
      </c>
      <c r="R281" s="4">
        <v>761250.82</v>
      </c>
      <c r="S281" s="4">
        <v>384304.58</v>
      </c>
      <c r="T281" s="4">
        <v>2.92</v>
      </c>
      <c r="U281" s="4">
        <v>2.62</v>
      </c>
      <c r="V281" s="4">
        <v>1270.0</v>
      </c>
      <c r="W281" s="4">
        <v>69.21</v>
      </c>
      <c r="X281" s="4">
        <v>30.08</v>
      </c>
      <c r="Y281" s="4">
        <v>0.0</v>
      </c>
      <c r="Z281" s="4">
        <v>0.71</v>
      </c>
      <c r="AA281" s="4">
        <v>7.51</v>
      </c>
      <c r="AB281" s="4">
        <v>0.0</v>
      </c>
      <c r="AC281" s="4">
        <v>0.0</v>
      </c>
      <c r="AD281" s="4">
        <v>761250.82</v>
      </c>
      <c r="AE281" s="4">
        <v>384304.58</v>
      </c>
    </row>
    <row r="282" ht="12.75" customHeight="1">
      <c r="A282" s="4" t="s">
        <v>372</v>
      </c>
      <c r="B282" s="4" t="s">
        <v>355</v>
      </c>
      <c r="C282" s="4">
        <v>2004.0</v>
      </c>
      <c r="D282" s="4" t="s">
        <v>1074</v>
      </c>
      <c r="E282" s="4" t="s">
        <v>1037</v>
      </c>
      <c r="F282" s="4">
        <v>153638.72</v>
      </c>
      <c r="G282" s="4">
        <v>0.93</v>
      </c>
      <c r="H282" s="4">
        <v>7.44</v>
      </c>
      <c r="I282" s="4">
        <v>7.02</v>
      </c>
      <c r="J282" s="4">
        <v>502.0</v>
      </c>
      <c r="K282" s="4">
        <v>20.12</v>
      </c>
      <c r="L282" s="4">
        <v>54.78</v>
      </c>
      <c r="M282" s="4">
        <v>1.39</v>
      </c>
      <c r="N282" s="4">
        <v>23.71</v>
      </c>
      <c r="O282" s="4">
        <v>350.0</v>
      </c>
      <c r="P282" s="4">
        <v>0.0</v>
      </c>
      <c r="Q282" s="4">
        <v>34813.33</v>
      </c>
      <c r="R282" s="4">
        <v>95976.75</v>
      </c>
      <c r="S282" s="4">
        <v>57499.67</v>
      </c>
      <c r="T282" s="4">
        <v>10.68</v>
      </c>
      <c r="U282" s="4">
        <v>12.34</v>
      </c>
      <c r="V282" s="4">
        <v>502.0</v>
      </c>
      <c r="W282" s="4">
        <v>43.23</v>
      </c>
      <c r="X282" s="4">
        <v>19.92</v>
      </c>
      <c r="Y282" s="4">
        <v>3.98</v>
      </c>
      <c r="Z282" s="4">
        <v>32.87</v>
      </c>
      <c r="AA282" s="4">
        <v>350.0</v>
      </c>
      <c r="AB282" s="4">
        <v>0.0</v>
      </c>
      <c r="AC282" s="4">
        <v>39288.38</v>
      </c>
      <c r="AD282" s="4">
        <v>147555.14</v>
      </c>
      <c r="AE282" s="4">
        <v>5921.28</v>
      </c>
    </row>
    <row r="283" ht="12.75" customHeight="1">
      <c r="A283" s="4" t="s">
        <v>372</v>
      </c>
      <c r="B283" s="4" t="s">
        <v>355</v>
      </c>
      <c r="C283" s="4">
        <v>2004.0</v>
      </c>
      <c r="D283" s="4" t="s">
        <v>1074</v>
      </c>
      <c r="E283" s="4" t="s">
        <v>1038</v>
      </c>
      <c r="F283" s="4">
        <v>140507.68</v>
      </c>
      <c r="G283" s="4">
        <v>0.85</v>
      </c>
      <c r="H283" s="4">
        <v>7.45</v>
      </c>
      <c r="I283" s="4">
        <v>7.4</v>
      </c>
      <c r="J283" s="4">
        <v>143.0</v>
      </c>
      <c r="K283" s="4">
        <v>55.94</v>
      </c>
      <c r="L283" s="4">
        <v>31.47</v>
      </c>
      <c r="M283" s="4">
        <v>2.1</v>
      </c>
      <c r="N283" s="4">
        <v>10.49</v>
      </c>
      <c r="O283" s="4">
        <v>57.48</v>
      </c>
      <c r="P283" s="4">
        <v>0.0</v>
      </c>
      <c r="Q283" s="4">
        <v>467.11</v>
      </c>
      <c r="R283" s="4">
        <v>136007.62</v>
      </c>
      <c r="S283" s="4">
        <v>4498.19</v>
      </c>
      <c r="T283" s="4">
        <v>8.88</v>
      </c>
      <c r="U283" s="4">
        <v>7.5</v>
      </c>
      <c r="V283" s="4">
        <v>143.0</v>
      </c>
      <c r="W283" s="4">
        <v>68.53</v>
      </c>
      <c r="X283" s="4">
        <v>18.18</v>
      </c>
      <c r="Y283" s="4">
        <v>2.8</v>
      </c>
      <c r="Z283" s="4">
        <v>10.49</v>
      </c>
      <c r="AA283" s="4">
        <v>57.48</v>
      </c>
      <c r="AB283" s="4">
        <v>0.0</v>
      </c>
      <c r="AC283" s="4">
        <v>485.64</v>
      </c>
      <c r="AD283" s="4">
        <v>137497.89</v>
      </c>
      <c r="AE283" s="4">
        <v>3007.91</v>
      </c>
    </row>
    <row r="284" ht="12.75" customHeight="1">
      <c r="A284" s="4" t="s">
        <v>372</v>
      </c>
      <c r="B284" s="4" t="s">
        <v>355</v>
      </c>
      <c r="C284" s="4">
        <v>2004.0</v>
      </c>
      <c r="D284" s="4" t="s">
        <v>1074</v>
      </c>
      <c r="E284" s="4" t="s">
        <v>994</v>
      </c>
      <c r="F284" s="4">
        <v>282166.39</v>
      </c>
      <c r="G284" s="4">
        <v>1.72</v>
      </c>
      <c r="H284" s="4">
        <v>0.78</v>
      </c>
      <c r="I284" s="4">
        <v>4.58</v>
      </c>
      <c r="J284" s="4">
        <v>30.0</v>
      </c>
      <c r="K284" s="4">
        <v>6.67</v>
      </c>
      <c r="L284" s="4">
        <v>53.33</v>
      </c>
      <c r="M284" s="4">
        <v>40.0</v>
      </c>
      <c r="N284" s="4">
        <v>0.0</v>
      </c>
      <c r="O284" s="4">
        <v>7.0</v>
      </c>
      <c r="P284" s="4">
        <v>0.0</v>
      </c>
      <c r="Q284" s="4">
        <v>271563.91</v>
      </c>
      <c r="R284" s="4">
        <v>271563.91</v>
      </c>
      <c r="S284" s="4">
        <v>10622.19</v>
      </c>
      <c r="T284" s="4">
        <v>1.38</v>
      </c>
      <c r="U284" s="4">
        <v>7.12</v>
      </c>
      <c r="V284" s="4">
        <v>30.0</v>
      </c>
      <c r="W284" s="4">
        <v>10.0</v>
      </c>
      <c r="X284" s="4">
        <v>43.33</v>
      </c>
      <c r="Y284" s="4">
        <v>40.0</v>
      </c>
      <c r="Z284" s="4">
        <v>6.67</v>
      </c>
      <c r="AA284" s="4">
        <v>10.67</v>
      </c>
      <c r="AB284" s="4">
        <v>0.0</v>
      </c>
      <c r="AC284" s="4">
        <v>271563.91</v>
      </c>
      <c r="AD284" s="4">
        <v>271568.19</v>
      </c>
      <c r="AE284" s="4">
        <v>10617.9</v>
      </c>
    </row>
    <row r="285" ht="12.75" customHeight="1">
      <c r="A285" s="4" t="s">
        <v>372</v>
      </c>
      <c r="B285" s="4" t="s">
        <v>355</v>
      </c>
      <c r="C285" s="4">
        <v>2004.0</v>
      </c>
      <c r="D285" s="4" t="s">
        <v>1074</v>
      </c>
      <c r="E285" s="4" t="s">
        <v>1039</v>
      </c>
      <c r="F285" s="4">
        <v>279900.12</v>
      </c>
      <c r="G285" s="4">
        <v>1.7</v>
      </c>
      <c r="H285" s="4">
        <v>2.82</v>
      </c>
      <c r="I285" s="4">
        <v>4.17</v>
      </c>
      <c r="J285" s="4">
        <v>175.0</v>
      </c>
      <c r="K285" s="4">
        <v>38.29</v>
      </c>
      <c r="L285" s="4">
        <v>61.71</v>
      </c>
      <c r="M285" s="4">
        <v>0.0</v>
      </c>
      <c r="N285" s="4">
        <v>0.0</v>
      </c>
      <c r="O285" s="4">
        <v>20.0</v>
      </c>
      <c r="P285" s="4">
        <v>0.0</v>
      </c>
      <c r="Q285" s="4">
        <v>0.0</v>
      </c>
      <c r="R285" s="4">
        <v>222334.99</v>
      </c>
      <c r="S285" s="4">
        <v>57506.04</v>
      </c>
      <c r="T285" s="4">
        <v>4.56</v>
      </c>
      <c r="U285" s="4">
        <v>5.89</v>
      </c>
      <c r="V285" s="4">
        <v>175.0</v>
      </c>
      <c r="W285" s="4">
        <v>87.43</v>
      </c>
      <c r="X285" s="4">
        <v>12.0</v>
      </c>
      <c r="Y285" s="4">
        <v>0.0</v>
      </c>
      <c r="Z285" s="4">
        <v>0.57</v>
      </c>
      <c r="AA285" s="4">
        <v>20.0</v>
      </c>
      <c r="AB285" s="4">
        <v>0.0</v>
      </c>
      <c r="AC285" s="4">
        <v>0.0</v>
      </c>
      <c r="AD285" s="4">
        <v>279646.79</v>
      </c>
      <c r="AE285" s="4">
        <v>194.24</v>
      </c>
    </row>
    <row r="286" ht="12.75" customHeight="1">
      <c r="A286" s="4" t="s">
        <v>372</v>
      </c>
      <c r="B286" s="4" t="s">
        <v>355</v>
      </c>
      <c r="C286" s="4">
        <v>2004.0</v>
      </c>
      <c r="D286" s="4" t="s">
        <v>1074</v>
      </c>
      <c r="E286" s="4" t="s">
        <v>1040</v>
      </c>
      <c r="F286" s="4">
        <v>1069990.89</v>
      </c>
      <c r="G286" s="4">
        <v>6.51</v>
      </c>
      <c r="H286" s="4">
        <v>0.13</v>
      </c>
      <c r="I286" s="4">
        <v>0.35</v>
      </c>
      <c r="J286" s="4">
        <v>1078.0</v>
      </c>
      <c r="K286" s="4">
        <v>5.57</v>
      </c>
      <c r="L286" s="4">
        <v>94.43</v>
      </c>
      <c r="M286" s="4">
        <v>0.0</v>
      </c>
      <c r="N286" s="4">
        <v>0.0</v>
      </c>
      <c r="O286" s="4">
        <v>9.9</v>
      </c>
      <c r="P286" s="4">
        <v>0.0</v>
      </c>
      <c r="Q286" s="4">
        <v>0.0</v>
      </c>
      <c r="R286" s="4">
        <v>118034.12</v>
      </c>
      <c r="S286" s="4">
        <v>951871.52</v>
      </c>
      <c r="T286" s="4">
        <v>1.5</v>
      </c>
      <c r="U286" s="4">
        <v>1.67</v>
      </c>
      <c r="V286" s="4">
        <v>1078.0</v>
      </c>
      <c r="W286" s="4">
        <v>45.45</v>
      </c>
      <c r="X286" s="4">
        <v>54.08</v>
      </c>
      <c r="Y286" s="4">
        <v>0.37</v>
      </c>
      <c r="Z286" s="4">
        <v>0.09</v>
      </c>
      <c r="AA286" s="4">
        <v>13.39</v>
      </c>
      <c r="AB286" s="4">
        <v>0.0</v>
      </c>
      <c r="AC286" s="4">
        <v>763.4</v>
      </c>
      <c r="AD286" s="4">
        <v>757065.96</v>
      </c>
      <c r="AE286" s="4">
        <v>312839.69</v>
      </c>
    </row>
    <row r="287" ht="12.75" customHeight="1">
      <c r="A287" s="4" t="s">
        <v>372</v>
      </c>
      <c r="B287" s="4" t="s">
        <v>355</v>
      </c>
      <c r="C287" s="4">
        <v>2004.0</v>
      </c>
      <c r="D287" s="4" t="s">
        <v>1074</v>
      </c>
      <c r="E287" s="4" t="s">
        <v>996</v>
      </c>
      <c r="F287" s="4">
        <v>1567614.65</v>
      </c>
      <c r="G287" s="4">
        <v>9.53</v>
      </c>
      <c r="H287" s="4">
        <v>0.21</v>
      </c>
      <c r="I287" s="4">
        <v>0.13</v>
      </c>
      <c r="J287" s="4">
        <v>688.0</v>
      </c>
      <c r="K287" s="4">
        <v>4.07</v>
      </c>
      <c r="L287" s="4">
        <v>93.9</v>
      </c>
      <c r="M287" s="4">
        <v>1.45</v>
      </c>
      <c r="N287" s="4">
        <v>0.58</v>
      </c>
      <c r="O287" s="4">
        <v>14.0</v>
      </c>
      <c r="P287" s="4">
        <v>0.0</v>
      </c>
      <c r="Q287" s="4">
        <v>7200.16</v>
      </c>
      <c r="R287" s="4">
        <v>131514.67</v>
      </c>
      <c r="S287" s="4">
        <v>1435699.37</v>
      </c>
      <c r="T287" s="4">
        <v>2.09</v>
      </c>
      <c r="U287" s="4">
        <v>1.23</v>
      </c>
      <c r="V287" s="4">
        <v>688.0</v>
      </c>
      <c r="W287" s="4">
        <v>46.8</v>
      </c>
      <c r="X287" s="4">
        <v>47.38</v>
      </c>
      <c r="Y287" s="4">
        <v>3.92</v>
      </c>
      <c r="Z287" s="4">
        <v>1.89</v>
      </c>
      <c r="AA287" s="4">
        <v>15.0</v>
      </c>
      <c r="AB287" s="4">
        <v>0.0</v>
      </c>
      <c r="AC287" s="4">
        <v>13749.7</v>
      </c>
      <c r="AD287" s="4">
        <v>584525.06</v>
      </c>
      <c r="AE287" s="4">
        <v>982688.98</v>
      </c>
    </row>
    <row r="288" ht="12.75" customHeight="1">
      <c r="A288" s="4" t="s">
        <v>372</v>
      </c>
      <c r="B288" s="4" t="s">
        <v>355</v>
      </c>
      <c r="C288" s="4">
        <v>2004.0</v>
      </c>
      <c r="D288" s="4" t="s">
        <v>1074</v>
      </c>
      <c r="E288" s="4" t="s">
        <v>1041</v>
      </c>
      <c r="F288" s="4">
        <v>34423.63</v>
      </c>
      <c r="G288" s="4">
        <v>0.21</v>
      </c>
      <c r="H288" s="4">
        <v>0.0</v>
      </c>
      <c r="I288" s="4">
        <v>0.0</v>
      </c>
      <c r="J288" s="4">
        <v>44.0</v>
      </c>
      <c r="K288" s="4">
        <v>0.0</v>
      </c>
      <c r="L288" s="4">
        <v>100.0</v>
      </c>
      <c r="M288" s="4">
        <v>0.0</v>
      </c>
      <c r="N288" s="4">
        <v>0.0</v>
      </c>
      <c r="O288" s="4">
        <v>0.0</v>
      </c>
      <c r="P288" s="4">
        <v>0.0</v>
      </c>
      <c r="Q288" s="4">
        <v>0.0</v>
      </c>
      <c r="R288" s="4">
        <v>0.0</v>
      </c>
      <c r="S288" s="4">
        <v>34457.76</v>
      </c>
      <c r="T288" s="4">
        <v>0.45</v>
      </c>
      <c r="U288" s="4">
        <v>1.29</v>
      </c>
      <c r="V288" s="4">
        <v>44.0</v>
      </c>
      <c r="W288" s="4">
        <v>13.64</v>
      </c>
      <c r="X288" s="4">
        <v>84.09</v>
      </c>
      <c r="Y288" s="4">
        <v>0.0</v>
      </c>
      <c r="Z288" s="4">
        <v>2.27</v>
      </c>
      <c r="AA288" s="4">
        <v>3.0</v>
      </c>
      <c r="AB288" s="4">
        <v>0.0</v>
      </c>
      <c r="AC288" s="4">
        <v>0.0</v>
      </c>
      <c r="AD288" s="4">
        <v>21263.45</v>
      </c>
      <c r="AE288" s="4">
        <v>13194.3</v>
      </c>
    </row>
    <row r="289" ht="12.75" customHeight="1">
      <c r="A289" s="4" t="s">
        <v>372</v>
      </c>
      <c r="B289" s="4" t="s">
        <v>355</v>
      </c>
      <c r="C289" s="4">
        <v>2004.0</v>
      </c>
      <c r="D289" s="4" t="s">
        <v>1074</v>
      </c>
      <c r="E289" s="4" t="s">
        <v>1042</v>
      </c>
      <c r="F289" s="4">
        <v>587374.16</v>
      </c>
      <c r="G289" s="4">
        <v>3.57</v>
      </c>
      <c r="H289" s="4">
        <v>0.78</v>
      </c>
      <c r="I289" s="4">
        <v>1.08</v>
      </c>
      <c r="J289" s="4">
        <v>648.0</v>
      </c>
      <c r="K289" s="4">
        <v>4.94</v>
      </c>
      <c r="L289" s="4">
        <v>85.49</v>
      </c>
      <c r="M289" s="4">
        <v>6.33</v>
      </c>
      <c r="N289" s="4">
        <v>3.24</v>
      </c>
      <c r="O289" s="4">
        <v>47.59</v>
      </c>
      <c r="P289" s="4">
        <v>0.0</v>
      </c>
      <c r="Q289" s="4">
        <v>5081.32</v>
      </c>
      <c r="R289" s="4">
        <v>114005.99</v>
      </c>
      <c r="S289" s="4">
        <v>473274.54</v>
      </c>
      <c r="T289" s="4">
        <v>2.9</v>
      </c>
      <c r="U289" s="4">
        <v>4.4</v>
      </c>
      <c r="V289" s="4">
        <v>648.0</v>
      </c>
      <c r="W289" s="4">
        <v>43.06</v>
      </c>
      <c r="X289" s="4">
        <v>42.44</v>
      </c>
      <c r="Y289" s="4">
        <v>8.8</v>
      </c>
      <c r="Z289" s="4">
        <v>5.71</v>
      </c>
      <c r="AA289" s="4">
        <v>70.07</v>
      </c>
      <c r="AB289" s="4">
        <v>0.0</v>
      </c>
      <c r="AC289" s="4">
        <v>7382.88</v>
      </c>
      <c r="AD289" s="4">
        <v>335077.99</v>
      </c>
      <c r="AE289" s="4">
        <v>252202.53</v>
      </c>
    </row>
    <row r="290" ht="12.75" customHeight="1">
      <c r="A290" s="4" t="s">
        <v>372</v>
      </c>
      <c r="B290" s="4" t="s">
        <v>355</v>
      </c>
      <c r="C290" s="4">
        <v>2004.0</v>
      </c>
      <c r="D290" s="4" t="s">
        <v>1074</v>
      </c>
      <c r="E290" s="4" t="s">
        <v>1043</v>
      </c>
      <c r="F290" s="4">
        <v>290326.19</v>
      </c>
      <c r="G290" s="4">
        <v>1.77</v>
      </c>
      <c r="H290" s="4">
        <v>0.29</v>
      </c>
      <c r="I290" s="4">
        <v>0.5</v>
      </c>
      <c r="J290" s="4">
        <v>305.0</v>
      </c>
      <c r="K290" s="4">
        <v>10.82</v>
      </c>
      <c r="L290" s="4">
        <v>89.18</v>
      </c>
      <c r="M290" s="4">
        <v>0.0</v>
      </c>
      <c r="N290" s="4">
        <v>0.0</v>
      </c>
      <c r="O290" s="4">
        <v>14.0</v>
      </c>
      <c r="P290" s="4">
        <v>0.0</v>
      </c>
      <c r="Q290" s="4">
        <v>0.0</v>
      </c>
      <c r="R290" s="4">
        <v>56603.68</v>
      </c>
      <c r="S290" s="4">
        <v>233722.89</v>
      </c>
      <c r="T290" s="4">
        <v>3.45</v>
      </c>
      <c r="U290" s="4">
        <v>3.77</v>
      </c>
      <c r="V290" s="4">
        <v>305.0</v>
      </c>
      <c r="W290" s="4">
        <v>78.03</v>
      </c>
      <c r="X290" s="4">
        <v>21.97</v>
      </c>
      <c r="Y290" s="4">
        <v>0.0</v>
      </c>
      <c r="Z290" s="4">
        <v>0.0</v>
      </c>
      <c r="AA290" s="4">
        <v>14.0</v>
      </c>
      <c r="AB290" s="4">
        <v>0.0</v>
      </c>
      <c r="AC290" s="4">
        <v>0.0</v>
      </c>
      <c r="AD290" s="4">
        <v>258453.08</v>
      </c>
      <c r="AE290" s="4">
        <v>31873.49</v>
      </c>
    </row>
    <row r="291" ht="12.75" customHeight="1">
      <c r="A291" s="4" t="s">
        <v>372</v>
      </c>
      <c r="B291" s="4" t="s">
        <v>355</v>
      </c>
      <c r="C291" s="4">
        <v>2004.0</v>
      </c>
      <c r="D291" s="4" t="s">
        <v>1074</v>
      </c>
      <c r="E291" s="4" t="s">
        <v>1044</v>
      </c>
      <c r="F291" s="4">
        <v>4894287.27</v>
      </c>
      <c r="G291" s="4">
        <v>29.76</v>
      </c>
      <c r="H291" s="4">
        <v>1.11</v>
      </c>
      <c r="I291" s="4">
        <v>0.04</v>
      </c>
      <c r="J291" s="4">
        <v>301.0</v>
      </c>
      <c r="K291" s="4">
        <v>17.61</v>
      </c>
      <c r="L291" s="4">
        <v>81.73</v>
      </c>
      <c r="M291" s="4">
        <v>0.0</v>
      </c>
      <c r="N291" s="4">
        <v>0.66</v>
      </c>
      <c r="O291" s="4">
        <v>38.0</v>
      </c>
      <c r="P291" s="4">
        <v>0.0</v>
      </c>
      <c r="Q291" s="4">
        <v>0.0</v>
      </c>
      <c r="R291" s="4">
        <v>18870.51</v>
      </c>
      <c r="S291" s="4">
        <v>4876199.74</v>
      </c>
      <c r="T291" s="4">
        <v>3.66</v>
      </c>
      <c r="U291" s="4">
        <v>2.21</v>
      </c>
      <c r="V291" s="4">
        <v>301.0</v>
      </c>
      <c r="W291" s="4">
        <v>67.11</v>
      </c>
      <c r="X291" s="4">
        <v>31.56</v>
      </c>
      <c r="Y291" s="4">
        <v>0.0</v>
      </c>
      <c r="Z291" s="4">
        <v>1.33</v>
      </c>
      <c r="AA291" s="4">
        <v>38.0</v>
      </c>
      <c r="AB291" s="4">
        <v>0.0</v>
      </c>
      <c r="AC291" s="4">
        <v>0.0</v>
      </c>
      <c r="AD291" s="4">
        <v>1972278.2</v>
      </c>
      <c r="AE291" s="4">
        <v>2922792.04</v>
      </c>
    </row>
    <row r="292" ht="12.75" customHeight="1">
      <c r="A292" s="4" t="s">
        <v>372</v>
      </c>
      <c r="B292" s="4" t="s">
        <v>355</v>
      </c>
      <c r="C292" s="4">
        <v>2004.0</v>
      </c>
      <c r="D292" s="4" t="s">
        <v>1074</v>
      </c>
      <c r="E292" s="4" t="s">
        <v>1045</v>
      </c>
      <c r="F292" s="4">
        <v>4234074.03</v>
      </c>
      <c r="G292" s="4">
        <v>25.74</v>
      </c>
      <c r="H292" s="4">
        <v>9.03</v>
      </c>
      <c r="I292" s="4">
        <v>9.26</v>
      </c>
      <c r="J292" s="4">
        <v>1236.0</v>
      </c>
      <c r="K292" s="4">
        <v>77.1</v>
      </c>
      <c r="L292" s="4">
        <v>16.59</v>
      </c>
      <c r="M292" s="4">
        <v>1.38</v>
      </c>
      <c r="N292" s="4">
        <v>4.94</v>
      </c>
      <c r="O292" s="4">
        <v>32.0</v>
      </c>
      <c r="P292" s="4">
        <v>0.0</v>
      </c>
      <c r="Q292" s="4">
        <v>21323.01</v>
      </c>
      <c r="R292" s="4">
        <v>4017614.03</v>
      </c>
      <c r="S292" s="4">
        <v>214740.08</v>
      </c>
      <c r="T292" s="4">
        <v>9.13</v>
      </c>
      <c r="U292" s="4">
        <v>9.31</v>
      </c>
      <c r="V292" s="4">
        <v>1236.0</v>
      </c>
      <c r="W292" s="4">
        <v>80.74</v>
      </c>
      <c r="X292" s="4">
        <v>12.94</v>
      </c>
      <c r="Y292" s="4">
        <v>1.38</v>
      </c>
      <c r="Z292" s="4">
        <v>4.94</v>
      </c>
      <c r="AA292" s="4">
        <v>32.0</v>
      </c>
      <c r="AB292" s="4">
        <v>0.0</v>
      </c>
      <c r="AC292" s="4">
        <v>21323.01</v>
      </c>
      <c r="AD292" s="4">
        <v>4017768.95</v>
      </c>
      <c r="AE292" s="4">
        <v>214585.16</v>
      </c>
    </row>
    <row r="293" ht="12.75" customHeight="1">
      <c r="A293" s="4" t="s">
        <v>372</v>
      </c>
      <c r="B293" s="4" t="s">
        <v>355</v>
      </c>
      <c r="C293" s="4">
        <v>2004.0</v>
      </c>
      <c r="D293" s="4" t="s">
        <v>1074</v>
      </c>
      <c r="E293" s="4" t="s">
        <v>998</v>
      </c>
      <c r="F293" s="4">
        <v>346123.77</v>
      </c>
      <c r="G293" s="4">
        <v>2.1</v>
      </c>
      <c r="H293" s="4">
        <v>0.73</v>
      </c>
      <c r="I293" s="4">
        <v>0.01</v>
      </c>
      <c r="J293" s="4">
        <v>137.0</v>
      </c>
      <c r="K293" s="4">
        <v>12.41</v>
      </c>
      <c r="L293" s="4">
        <v>87.59</v>
      </c>
      <c r="M293" s="4">
        <v>0.0</v>
      </c>
      <c r="N293" s="4">
        <v>0.0</v>
      </c>
      <c r="O293" s="4">
        <v>11.0</v>
      </c>
      <c r="P293" s="4">
        <v>0.0</v>
      </c>
      <c r="Q293" s="4">
        <v>0.0</v>
      </c>
      <c r="R293" s="4">
        <v>6073.41</v>
      </c>
      <c r="S293" s="4">
        <v>339992.78</v>
      </c>
      <c r="T293" s="4">
        <v>1.88</v>
      </c>
      <c r="U293" s="4">
        <v>0.68</v>
      </c>
      <c r="V293" s="4">
        <v>137.0</v>
      </c>
      <c r="W293" s="4">
        <v>48.91</v>
      </c>
      <c r="X293" s="4">
        <v>51.09</v>
      </c>
      <c r="Y293" s="4">
        <v>0.0</v>
      </c>
      <c r="Z293" s="4">
        <v>0.0</v>
      </c>
      <c r="AA293" s="4">
        <v>14.0</v>
      </c>
      <c r="AB293" s="4">
        <v>0.0</v>
      </c>
      <c r="AC293" s="4">
        <v>0.0</v>
      </c>
      <c r="AD293" s="4">
        <v>226165.73</v>
      </c>
      <c r="AE293" s="4">
        <v>119900.45</v>
      </c>
    </row>
    <row r="294" ht="12.75" customHeight="1">
      <c r="A294" s="4" t="s">
        <v>372</v>
      </c>
      <c r="B294" s="4" t="s">
        <v>355</v>
      </c>
      <c r="C294" s="4">
        <v>2004.0</v>
      </c>
      <c r="D294" s="4" t="s">
        <v>1074</v>
      </c>
      <c r="E294" s="4" t="s">
        <v>1046</v>
      </c>
      <c r="F294" s="4">
        <v>709259.36</v>
      </c>
      <c r="G294" s="4">
        <v>4.31</v>
      </c>
      <c r="H294" s="4">
        <v>1.35</v>
      </c>
      <c r="I294" s="4">
        <v>0.94</v>
      </c>
      <c r="J294" s="4">
        <v>339.0</v>
      </c>
      <c r="K294" s="4">
        <v>9.73</v>
      </c>
      <c r="L294" s="4">
        <v>74.63</v>
      </c>
      <c r="M294" s="4">
        <v>0.0</v>
      </c>
      <c r="N294" s="4">
        <v>15.63</v>
      </c>
      <c r="O294" s="4">
        <v>31.69</v>
      </c>
      <c r="P294" s="4">
        <v>0.0</v>
      </c>
      <c r="Q294" s="4">
        <v>0.0</v>
      </c>
      <c r="R294" s="4">
        <v>161580.72</v>
      </c>
      <c r="S294" s="4">
        <v>538991.84</v>
      </c>
      <c r="T294" s="4">
        <v>2.62</v>
      </c>
      <c r="U294" s="4">
        <v>1.46</v>
      </c>
      <c r="V294" s="4">
        <v>339.0</v>
      </c>
      <c r="W294" s="4">
        <v>30.68</v>
      </c>
      <c r="X294" s="4">
        <v>28.91</v>
      </c>
      <c r="Y294" s="4">
        <v>0.0</v>
      </c>
      <c r="Z294" s="4">
        <v>40.41</v>
      </c>
      <c r="AA294" s="4">
        <v>31.69</v>
      </c>
      <c r="AB294" s="4">
        <v>0.0</v>
      </c>
      <c r="AC294" s="4">
        <v>0.0</v>
      </c>
      <c r="AD294" s="4">
        <v>251515.39</v>
      </c>
      <c r="AE294" s="4">
        <v>449057.17</v>
      </c>
    </row>
    <row r="295" ht="12.75" customHeight="1">
      <c r="A295" s="4" t="s">
        <v>372</v>
      </c>
      <c r="B295" s="4" t="s">
        <v>355</v>
      </c>
      <c r="C295" s="4">
        <v>2004.0</v>
      </c>
      <c r="D295" s="4" t="s">
        <v>1074</v>
      </c>
      <c r="E295" s="4" t="s">
        <v>1047</v>
      </c>
      <c r="F295" s="4">
        <v>94188.06</v>
      </c>
      <c r="G295" s="4">
        <v>0.57</v>
      </c>
      <c r="H295" s="4">
        <v>0.1</v>
      </c>
      <c r="I295" s="4">
        <v>0.18</v>
      </c>
      <c r="J295" s="4">
        <v>319.0</v>
      </c>
      <c r="K295" s="4">
        <v>4.08</v>
      </c>
      <c r="L295" s="4">
        <v>95.61</v>
      </c>
      <c r="M295" s="4">
        <v>0.0</v>
      </c>
      <c r="N295" s="4">
        <v>0.31</v>
      </c>
      <c r="O295" s="4">
        <v>18.0</v>
      </c>
      <c r="P295" s="4">
        <v>0.0</v>
      </c>
      <c r="Q295" s="4">
        <v>0.0</v>
      </c>
      <c r="R295" s="4">
        <v>8403.66</v>
      </c>
      <c r="S295" s="4">
        <v>85723.06</v>
      </c>
      <c r="T295" s="4">
        <v>0.64</v>
      </c>
      <c r="U295" s="4">
        <v>1.35</v>
      </c>
      <c r="V295" s="4">
        <v>319.0</v>
      </c>
      <c r="W295" s="4">
        <v>17.55</v>
      </c>
      <c r="X295" s="4">
        <v>81.82</v>
      </c>
      <c r="Y295" s="4">
        <v>0.0</v>
      </c>
      <c r="Z295" s="4">
        <v>0.63</v>
      </c>
      <c r="AA295" s="4">
        <v>18.0</v>
      </c>
      <c r="AB295" s="4">
        <v>0.0</v>
      </c>
      <c r="AC295" s="4">
        <v>0.0</v>
      </c>
      <c r="AD295" s="4">
        <v>41893.95</v>
      </c>
      <c r="AE295" s="4">
        <v>52232.78</v>
      </c>
    </row>
    <row r="296" ht="12.75" customHeight="1">
      <c r="A296" s="4" t="s">
        <v>372</v>
      </c>
      <c r="B296" s="4" t="s">
        <v>355</v>
      </c>
      <c r="C296" s="4">
        <v>2005.0</v>
      </c>
      <c r="D296" s="4" t="s">
        <v>1074</v>
      </c>
      <c r="E296" s="4" t="s">
        <v>1031</v>
      </c>
      <c r="F296" s="4">
        <v>1.987320615E7</v>
      </c>
      <c r="G296" s="4">
        <v>100.0</v>
      </c>
      <c r="H296" s="4">
        <v>2.9</v>
      </c>
      <c r="I296" s="4">
        <v>3.21</v>
      </c>
      <c r="J296" s="4">
        <v>7555.0</v>
      </c>
      <c r="K296" s="4">
        <v>32.8</v>
      </c>
      <c r="L296" s="4">
        <v>61.56</v>
      </c>
      <c r="M296" s="4">
        <v>1.24</v>
      </c>
      <c r="N296" s="4">
        <v>4.39</v>
      </c>
      <c r="O296" s="4">
        <v>350.0</v>
      </c>
      <c r="P296" s="4">
        <v>0.0</v>
      </c>
      <c r="Q296" s="4">
        <v>828514.77</v>
      </c>
      <c r="R296" s="4">
        <v>7981842.92</v>
      </c>
      <c r="S296" s="4">
        <v>1.166823214E7</v>
      </c>
      <c r="T296" s="4">
        <v>4.05</v>
      </c>
      <c r="U296" s="4">
        <v>4.45</v>
      </c>
      <c r="V296" s="4">
        <v>7555.0</v>
      </c>
      <c r="W296" s="4">
        <v>56.6</v>
      </c>
      <c r="X296" s="4">
        <v>34.92</v>
      </c>
      <c r="Y296" s="4">
        <v>1.93</v>
      </c>
      <c r="Z296" s="4">
        <v>6.55</v>
      </c>
      <c r="AA296" s="4">
        <v>350.0</v>
      </c>
      <c r="AB296" s="4">
        <v>0.0</v>
      </c>
      <c r="AC296" s="4">
        <v>840756.68</v>
      </c>
      <c r="AD296" s="4">
        <v>1.299291313E7</v>
      </c>
      <c r="AE296" s="4">
        <v>6657161.94</v>
      </c>
    </row>
    <row r="297" ht="12.75" customHeight="1">
      <c r="A297" s="4" t="s">
        <v>372</v>
      </c>
      <c r="B297" s="4" t="s">
        <v>355</v>
      </c>
      <c r="C297" s="4">
        <v>2005.0</v>
      </c>
      <c r="D297" s="4" t="s">
        <v>1074</v>
      </c>
      <c r="E297" s="4" t="s">
        <v>1032</v>
      </c>
      <c r="F297" s="4">
        <v>2021695.81</v>
      </c>
      <c r="G297" s="4">
        <v>10.17</v>
      </c>
      <c r="H297" s="4">
        <v>0.09</v>
      </c>
      <c r="I297" s="4">
        <v>0.26</v>
      </c>
      <c r="J297" s="4">
        <v>1314.0</v>
      </c>
      <c r="K297" s="4">
        <v>3.42</v>
      </c>
      <c r="L297" s="4">
        <v>96.5</v>
      </c>
      <c r="M297" s="4">
        <v>0.08</v>
      </c>
      <c r="N297" s="4">
        <v>0.0</v>
      </c>
      <c r="O297" s="4">
        <v>9.9</v>
      </c>
      <c r="P297" s="4">
        <v>0.0</v>
      </c>
      <c r="Q297" s="4">
        <v>134.8</v>
      </c>
      <c r="R297" s="4">
        <v>164151.21</v>
      </c>
      <c r="S297" s="4">
        <v>1853030.48</v>
      </c>
      <c r="T297" s="4">
        <v>1.4</v>
      </c>
      <c r="U297" s="4">
        <v>1.47</v>
      </c>
      <c r="V297" s="4">
        <v>1314.0</v>
      </c>
      <c r="W297" s="4">
        <v>43.53</v>
      </c>
      <c r="X297" s="4">
        <v>55.56</v>
      </c>
      <c r="Y297" s="4">
        <v>0.53</v>
      </c>
      <c r="Z297" s="4">
        <v>0.38</v>
      </c>
      <c r="AA297" s="4">
        <v>16.0</v>
      </c>
      <c r="AB297" s="4">
        <v>0.0</v>
      </c>
      <c r="AC297" s="4">
        <v>1429.05</v>
      </c>
      <c r="AD297" s="4">
        <v>1415762.79</v>
      </c>
      <c r="AE297" s="4">
        <v>601418.9</v>
      </c>
    </row>
    <row r="298" ht="12.75" customHeight="1">
      <c r="A298" s="4" t="s">
        <v>372</v>
      </c>
      <c r="B298" s="4" t="s">
        <v>355</v>
      </c>
      <c r="C298" s="4">
        <v>2005.0</v>
      </c>
      <c r="D298" s="4" t="s">
        <v>1074</v>
      </c>
      <c r="E298" s="4" t="s">
        <v>1033</v>
      </c>
      <c r="F298" s="4">
        <v>1.073801183E7</v>
      </c>
      <c r="G298" s="4">
        <v>54.03</v>
      </c>
      <c r="H298" s="4">
        <v>3.76</v>
      </c>
      <c r="I298" s="4">
        <v>5.27</v>
      </c>
      <c r="J298" s="4">
        <v>2906.0</v>
      </c>
      <c r="K298" s="4">
        <v>33.72</v>
      </c>
      <c r="L298" s="4">
        <v>56.3</v>
      </c>
      <c r="M298" s="4">
        <v>2.51</v>
      </c>
      <c r="N298" s="4">
        <v>7.47</v>
      </c>
      <c r="O298" s="4">
        <v>350.0</v>
      </c>
      <c r="P298" s="4">
        <v>0.0</v>
      </c>
      <c r="Q298" s="4">
        <v>808502.4</v>
      </c>
      <c r="R298" s="4">
        <v>6511083.92</v>
      </c>
      <c r="S298" s="4">
        <v>4234644.82</v>
      </c>
      <c r="T298" s="4">
        <v>5.25</v>
      </c>
      <c r="U298" s="4">
        <v>7.06</v>
      </c>
      <c r="V298" s="4">
        <v>2906.0</v>
      </c>
      <c r="W298" s="4">
        <v>60.67</v>
      </c>
      <c r="X298" s="4">
        <v>25.84</v>
      </c>
      <c r="Y298" s="4">
        <v>3.58</v>
      </c>
      <c r="Z298" s="4">
        <v>9.91</v>
      </c>
      <c r="AA298" s="4">
        <v>350.0</v>
      </c>
      <c r="AB298" s="4">
        <v>0.0</v>
      </c>
      <c r="AC298" s="4">
        <v>818209.76</v>
      </c>
      <c r="AD298" s="4">
        <v>9708616.64</v>
      </c>
      <c r="AE298" s="4">
        <v>1037112.1</v>
      </c>
    </row>
    <row r="299" ht="12.75" customHeight="1">
      <c r="A299" s="4" t="s">
        <v>372</v>
      </c>
      <c r="B299" s="4" t="s">
        <v>355</v>
      </c>
      <c r="C299" s="4">
        <v>2005.0</v>
      </c>
      <c r="D299" s="4" t="s">
        <v>1074</v>
      </c>
      <c r="E299" s="4" t="s">
        <v>1034</v>
      </c>
      <c r="F299" s="4">
        <v>5910652.74</v>
      </c>
      <c r="G299" s="4">
        <v>29.74</v>
      </c>
      <c r="H299" s="4">
        <v>3.61</v>
      </c>
      <c r="I299" s="4">
        <v>0.94</v>
      </c>
      <c r="J299" s="4">
        <v>2881.0</v>
      </c>
      <c r="K299" s="4">
        <v>47.66</v>
      </c>
      <c r="L299" s="4">
        <v>49.5</v>
      </c>
      <c r="M299" s="4">
        <v>0.69</v>
      </c>
      <c r="N299" s="4">
        <v>2.15</v>
      </c>
      <c r="O299" s="4">
        <v>190.39</v>
      </c>
      <c r="P299" s="4">
        <v>0.0</v>
      </c>
      <c r="Q299" s="4">
        <v>19877.57</v>
      </c>
      <c r="R299" s="4">
        <v>1248670.73</v>
      </c>
      <c r="S299" s="4">
        <v>4655932.9</v>
      </c>
      <c r="T299" s="4">
        <v>4.44</v>
      </c>
      <c r="U299" s="4">
        <v>1.35</v>
      </c>
      <c r="V299" s="4">
        <v>2881.0</v>
      </c>
      <c r="W299" s="4">
        <v>61.92</v>
      </c>
      <c r="X299" s="4">
        <v>33.25</v>
      </c>
      <c r="Y299" s="4">
        <v>1.21</v>
      </c>
      <c r="Z299" s="4">
        <v>3.61</v>
      </c>
      <c r="AA299" s="4">
        <v>190.39</v>
      </c>
      <c r="AB299" s="4">
        <v>0.0</v>
      </c>
      <c r="AC299" s="4">
        <v>21117.87</v>
      </c>
      <c r="AD299" s="4">
        <v>1692543.4</v>
      </c>
      <c r="AE299" s="4">
        <v>4212060.24</v>
      </c>
    </row>
    <row r="300" ht="12.75" customHeight="1">
      <c r="A300" s="4" t="s">
        <v>372</v>
      </c>
      <c r="B300" s="4" t="s">
        <v>355</v>
      </c>
      <c r="C300" s="4">
        <v>2005.0</v>
      </c>
      <c r="D300" s="4" t="s">
        <v>1074</v>
      </c>
      <c r="E300" s="4" t="s">
        <v>1035</v>
      </c>
      <c r="F300" s="4">
        <v>969014.97</v>
      </c>
      <c r="G300" s="4">
        <v>4.88</v>
      </c>
      <c r="H300" s="4">
        <v>1.73</v>
      </c>
      <c r="I300" s="4">
        <v>0.3</v>
      </c>
      <c r="J300" s="4">
        <v>369.0</v>
      </c>
      <c r="K300" s="4">
        <v>7.86</v>
      </c>
      <c r="L300" s="4">
        <v>77.78</v>
      </c>
      <c r="M300" s="4">
        <v>0.0</v>
      </c>
      <c r="N300" s="4">
        <v>14.36</v>
      </c>
      <c r="O300" s="4">
        <v>350.0</v>
      </c>
      <c r="P300" s="4">
        <v>0.0</v>
      </c>
      <c r="Q300" s="4">
        <v>0.0</v>
      </c>
      <c r="R300" s="4">
        <v>41942.99</v>
      </c>
      <c r="S300" s="4">
        <v>922303.98</v>
      </c>
      <c r="T300" s="4">
        <v>2.36</v>
      </c>
      <c r="U300" s="4">
        <v>0.48</v>
      </c>
      <c r="V300" s="4">
        <v>369.0</v>
      </c>
      <c r="W300" s="4">
        <v>23.58</v>
      </c>
      <c r="X300" s="4">
        <v>49.86</v>
      </c>
      <c r="Y300" s="4">
        <v>0.0</v>
      </c>
      <c r="Z300" s="4">
        <v>26.56</v>
      </c>
      <c r="AA300" s="4">
        <v>350.0</v>
      </c>
      <c r="AB300" s="4">
        <v>0.0</v>
      </c>
      <c r="AC300" s="4">
        <v>0.0</v>
      </c>
      <c r="AD300" s="4">
        <v>158442.96</v>
      </c>
      <c r="AE300" s="4">
        <v>805804.01</v>
      </c>
    </row>
    <row r="301" ht="12.75" customHeight="1">
      <c r="A301" s="4" t="s">
        <v>372</v>
      </c>
      <c r="B301" s="4" t="s">
        <v>355</v>
      </c>
      <c r="C301" s="4">
        <v>2005.0</v>
      </c>
      <c r="D301" s="4" t="s">
        <v>1074</v>
      </c>
      <c r="E301" s="4" t="s">
        <v>1036</v>
      </c>
      <c r="F301" s="4">
        <v>384828.45</v>
      </c>
      <c r="G301" s="4">
        <v>1.94</v>
      </c>
      <c r="H301" s="4">
        <v>3.64</v>
      </c>
      <c r="I301" s="4">
        <v>0.3</v>
      </c>
      <c r="J301" s="4">
        <v>113.0</v>
      </c>
      <c r="K301" s="4">
        <v>30.97</v>
      </c>
      <c r="L301" s="4">
        <v>45.13</v>
      </c>
      <c r="M301" s="4">
        <v>0.0</v>
      </c>
      <c r="N301" s="4">
        <v>23.89</v>
      </c>
      <c r="O301" s="4">
        <v>101.25</v>
      </c>
      <c r="P301" s="4">
        <v>0.0</v>
      </c>
      <c r="Q301" s="4">
        <v>0.0</v>
      </c>
      <c r="R301" s="4">
        <v>15272.64</v>
      </c>
      <c r="S301" s="4">
        <v>369711.82</v>
      </c>
      <c r="T301" s="4">
        <v>3.98</v>
      </c>
      <c r="U301" s="4">
        <v>0.38</v>
      </c>
      <c r="V301" s="4">
        <v>113.0</v>
      </c>
      <c r="W301" s="4">
        <v>37.17</v>
      </c>
      <c r="X301" s="4">
        <v>38.05</v>
      </c>
      <c r="Y301" s="4">
        <v>0.0</v>
      </c>
      <c r="Z301" s="4">
        <v>24.78</v>
      </c>
      <c r="AA301" s="4">
        <v>101.25</v>
      </c>
      <c r="AB301" s="4">
        <v>0.0</v>
      </c>
      <c r="AC301" s="4">
        <v>0.0</v>
      </c>
      <c r="AD301" s="4">
        <v>24183.38</v>
      </c>
      <c r="AE301" s="4">
        <v>360801.09</v>
      </c>
    </row>
    <row r="302" ht="12.75" customHeight="1">
      <c r="A302" s="4" t="s">
        <v>372</v>
      </c>
      <c r="B302" s="4" t="s">
        <v>355</v>
      </c>
      <c r="C302" s="4">
        <v>2005.0</v>
      </c>
      <c r="D302" s="4" t="s">
        <v>1074</v>
      </c>
      <c r="E302" s="4" t="s">
        <v>993</v>
      </c>
      <c r="F302" s="4">
        <v>1368034.25</v>
      </c>
      <c r="G302" s="4">
        <v>6.88</v>
      </c>
      <c r="H302" s="4">
        <v>2.89</v>
      </c>
      <c r="I302" s="4">
        <v>2.65</v>
      </c>
      <c r="J302" s="4">
        <v>1310.0</v>
      </c>
      <c r="K302" s="4">
        <v>68.85</v>
      </c>
      <c r="L302" s="4">
        <v>30.31</v>
      </c>
      <c r="M302" s="4">
        <v>0.0</v>
      </c>
      <c r="N302" s="4">
        <v>0.84</v>
      </c>
      <c r="O302" s="4">
        <v>7.25</v>
      </c>
      <c r="P302" s="4">
        <v>0.0</v>
      </c>
      <c r="Q302" s="4">
        <v>0.0</v>
      </c>
      <c r="R302" s="4">
        <v>930095.24</v>
      </c>
      <c r="S302" s="4">
        <v>462841.96</v>
      </c>
      <c r="T302" s="4">
        <v>2.89</v>
      </c>
      <c r="U302" s="4">
        <v>2.65</v>
      </c>
      <c r="V302" s="4">
        <v>1310.0</v>
      </c>
      <c r="W302" s="4">
        <v>68.85</v>
      </c>
      <c r="X302" s="4">
        <v>30.31</v>
      </c>
      <c r="Y302" s="4">
        <v>0.0</v>
      </c>
      <c r="Z302" s="4">
        <v>0.84</v>
      </c>
      <c r="AA302" s="4">
        <v>7.25</v>
      </c>
      <c r="AB302" s="4">
        <v>0.0</v>
      </c>
      <c r="AC302" s="4">
        <v>0.0</v>
      </c>
      <c r="AD302" s="4">
        <v>930095.24</v>
      </c>
      <c r="AE302" s="4">
        <v>462841.96</v>
      </c>
    </row>
    <row r="303" ht="12.75" customHeight="1">
      <c r="A303" s="4" t="s">
        <v>372</v>
      </c>
      <c r="B303" s="4" t="s">
        <v>355</v>
      </c>
      <c r="C303" s="4">
        <v>2005.0</v>
      </c>
      <c r="D303" s="4" t="s">
        <v>1074</v>
      </c>
      <c r="E303" s="4" t="s">
        <v>1037</v>
      </c>
      <c r="F303" s="4">
        <v>160589.28</v>
      </c>
      <c r="G303" s="4">
        <v>0.81</v>
      </c>
      <c r="H303" s="4">
        <v>7.45</v>
      </c>
      <c r="I303" s="4">
        <v>6.56</v>
      </c>
      <c r="J303" s="4">
        <v>500.0</v>
      </c>
      <c r="K303" s="4">
        <v>20.0</v>
      </c>
      <c r="L303" s="4">
        <v>53.8</v>
      </c>
      <c r="M303" s="4">
        <v>1.2</v>
      </c>
      <c r="N303" s="4">
        <v>25.0</v>
      </c>
      <c r="O303" s="4">
        <v>350.0</v>
      </c>
      <c r="P303" s="4">
        <v>0.0</v>
      </c>
      <c r="Q303" s="4">
        <v>31684.66</v>
      </c>
      <c r="R303" s="4">
        <v>94782.28</v>
      </c>
      <c r="S303" s="4">
        <v>65452.44</v>
      </c>
      <c r="T303" s="4">
        <v>10.76</v>
      </c>
      <c r="U303" s="4">
        <v>9.87</v>
      </c>
      <c r="V303" s="4">
        <v>500.0</v>
      </c>
      <c r="W303" s="4">
        <v>41.8</v>
      </c>
      <c r="X303" s="4">
        <v>19.2</v>
      </c>
      <c r="Y303" s="4">
        <v>3.6</v>
      </c>
      <c r="Z303" s="4">
        <v>35.4</v>
      </c>
      <c r="AA303" s="4">
        <v>350.0</v>
      </c>
      <c r="AB303" s="4">
        <v>0.0</v>
      </c>
      <c r="AC303" s="4">
        <v>33303.76</v>
      </c>
      <c r="AD303" s="4">
        <v>154988.42</v>
      </c>
      <c r="AE303" s="4">
        <v>5246.3</v>
      </c>
    </row>
    <row r="304" ht="12.75" customHeight="1">
      <c r="A304" s="4" t="s">
        <v>372</v>
      </c>
      <c r="B304" s="4" t="s">
        <v>355</v>
      </c>
      <c r="C304" s="4">
        <v>2005.0</v>
      </c>
      <c r="D304" s="4" t="s">
        <v>1074</v>
      </c>
      <c r="E304" s="4" t="s">
        <v>1038</v>
      </c>
      <c r="F304" s="4">
        <v>157738.56</v>
      </c>
      <c r="G304" s="4">
        <v>0.79</v>
      </c>
      <c r="H304" s="4">
        <v>6.59</v>
      </c>
      <c r="I304" s="4">
        <v>7.7</v>
      </c>
      <c r="J304" s="4">
        <v>158.0</v>
      </c>
      <c r="K304" s="4">
        <v>53.16</v>
      </c>
      <c r="L304" s="4">
        <v>34.18</v>
      </c>
      <c r="M304" s="4">
        <v>1.27</v>
      </c>
      <c r="N304" s="4">
        <v>11.39</v>
      </c>
      <c r="O304" s="4">
        <v>56.02</v>
      </c>
      <c r="P304" s="4">
        <v>0.0</v>
      </c>
      <c r="Q304" s="4">
        <v>392.26</v>
      </c>
      <c r="R304" s="4">
        <v>152036.36</v>
      </c>
      <c r="S304" s="4">
        <v>5726.64</v>
      </c>
      <c r="T304" s="4">
        <v>8.33</v>
      </c>
      <c r="U304" s="4">
        <v>7.79</v>
      </c>
      <c r="V304" s="4">
        <v>158.0</v>
      </c>
      <c r="W304" s="4">
        <v>67.09</v>
      </c>
      <c r="X304" s="4">
        <v>18.35</v>
      </c>
      <c r="Y304" s="4">
        <v>3.16</v>
      </c>
      <c r="Z304" s="4">
        <v>11.39</v>
      </c>
      <c r="AA304" s="4">
        <v>56.02</v>
      </c>
      <c r="AB304" s="4">
        <v>0.0</v>
      </c>
      <c r="AC304" s="4">
        <v>413.14</v>
      </c>
      <c r="AD304" s="4">
        <v>153633.16</v>
      </c>
      <c r="AE304" s="4">
        <v>4129.84</v>
      </c>
    </row>
    <row r="305" ht="12.75" customHeight="1">
      <c r="A305" s="4" t="s">
        <v>372</v>
      </c>
      <c r="B305" s="4" t="s">
        <v>355</v>
      </c>
      <c r="C305" s="4">
        <v>2005.0</v>
      </c>
      <c r="D305" s="4" t="s">
        <v>1074</v>
      </c>
      <c r="E305" s="4" t="s">
        <v>994</v>
      </c>
      <c r="F305" s="4">
        <v>777120.65</v>
      </c>
      <c r="G305" s="4">
        <v>3.91</v>
      </c>
      <c r="H305" s="4">
        <v>1.04</v>
      </c>
      <c r="I305" s="4">
        <v>4.33</v>
      </c>
      <c r="J305" s="4">
        <v>26.0</v>
      </c>
      <c r="K305" s="4">
        <v>7.69</v>
      </c>
      <c r="L305" s="4">
        <v>46.15</v>
      </c>
      <c r="M305" s="4">
        <v>46.15</v>
      </c>
      <c r="N305" s="4">
        <v>0.0</v>
      </c>
      <c r="O305" s="4">
        <v>7.0</v>
      </c>
      <c r="P305" s="4">
        <v>0.0</v>
      </c>
      <c r="Q305" s="4">
        <v>763824.91</v>
      </c>
      <c r="R305" s="4">
        <v>763824.91</v>
      </c>
      <c r="S305" s="4">
        <v>8442.71</v>
      </c>
      <c r="T305" s="4">
        <v>2.35</v>
      </c>
      <c r="U305" s="4">
        <v>7.15</v>
      </c>
      <c r="V305" s="4">
        <v>26.0</v>
      </c>
      <c r="W305" s="4">
        <v>11.54</v>
      </c>
      <c r="X305" s="4">
        <v>30.77</v>
      </c>
      <c r="Y305" s="4">
        <v>46.15</v>
      </c>
      <c r="Z305" s="4">
        <v>11.54</v>
      </c>
      <c r="AA305" s="4">
        <v>16.1</v>
      </c>
      <c r="AB305" s="4">
        <v>0.0</v>
      </c>
      <c r="AC305" s="4">
        <v>763824.91</v>
      </c>
      <c r="AD305" s="4">
        <v>763937.91</v>
      </c>
      <c r="AE305" s="4">
        <v>8329.71</v>
      </c>
    </row>
    <row r="306" ht="12.75" customHeight="1">
      <c r="A306" s="4" t="s">
        <v>372</v>
      </c>
      <c r="B306" s="4" t="s">
        <v>355</v>
      </c>
      <c r="C306" s="4">
        <v>2005.0</v>
      </c>
      <c r="D306" s="4" t="s">
        <v>1074</v>
      </c>
      <c r="E306" s="4" t="s">
        <v>1039</v>
      </c>
      <c r="F306" s="4">
        <v>276140.07</v>
      </c>
      <c r="G306" s="4">
        <v>1.39</v>
      </c>
      <c r="H306" s="4">
        <v>2.58</v>
      </c>
      <c r="I306" s="4">
        <v>4.4</v>
      </c>
      <c r="J306" s="4">
        <v>179.0</v>
      </c>
      <c r="K306" s="4">
        <v>37.43</v>
      </c>
      <c r="L306" s="4">
        <v>62.57</v>
      </c>
      <c r="M306" s="4">
        <v>0.0</v>
      </c>
      <c r="N306" s="4">
        <v>0.0</v>
      </c>
      <c r="O306" s="4">
        <v>20.0</v>
      </c>
      <c r="P306" s="4">
        <v>0.0</v>
      </c>
      <c r="Q306" s="4">
        <v>0.0</v>
      </c>
      <c r="R306" s="4">
        <v>209145.22</v>
      </c>
      <c r="S306" s="4">
        <v>67156.74</v>
      </c>
      <c r="T306" s="4">
        <v>4.31</v>
      </c>
      <c r="U306" s="4">
        <v>6.08</v>
      </c>
      <c r="V306" s="4">
        <v>179.0</v>
      </c>
      <c r="W306" s="4">
        <v>86.03</v>
      </c>
      <c r="X306" s="4">
        <v>13.41</v>
      </c>
      <c r="Y306" s="4">
        <v>0.0</v>
      </c>
      <c r="Z306" s="4">
        <v>0.56</v>
      </c>
      <c r="AA306" s="4">
        <v>20.0</v>
      </c>
      <c r="AB306" s="4">
        <v>0.0</v>
      </c>
      <c r="AC306" s="4">
        <v>0.0</v>
      </c>
      <c r="AD306" s="4">
        <v>276117.84</v>
      </c>
      <c r="AE306" s="4">
        <v>184.12</v>
      </c>
    </row>
    <row r="307" ht="12.75" customHeight="1">
      <c r="A307" s="4" t="s">
        <v>372</v>
      </c>
      <c r="B307" s="4" t="s">
        <v>355</v>
      </c>
      <c r="C307" s="4">
        <v>2005.0</v>
      </c>
      <c r="D307" s="4" t="s">
        <v>1074</v>
      </c>
      <c r="E307" s="4" t="s">
        <v>1040</v>
      </c>
      <c r="F307" s="4">
        <v>1573861.31</v>
      </c>
      <c r="G307" s="4">
        <v>7.92</v>
      </c>
      <c r="H307" s="4">
        <v>0.11</v>
      </c>
      <c r="I307" s="4">
        <v>0.4</v>
      </c>
      <c r="J307" s="4">
        <v>1137.0</v>
      </c>
      <c r="K307" s="4">
        <v>4.66</v>
      </c>
      <c r="L307" s="4">
        <v>95.34</v>
      </c>
      <c r="M307" s="4">
        <v>0.0</v>
      </c>
      <c r="N307" s="4">
        <v>0.0</v>
      </c>
      <c r="O307" s="4">
        <v>9.9</v>
      </c>
      <c r="P307" s="4">
        <v>0.0</v>
      </c>
      <c r="Q307" s="4">
        <v>0.0</v>
      </c>
      <c r="R307" s="4">
        <v>223770.31</v>
      </c>
      <c r="S307" s="4">
        <v>1350384.33</v>
      </c>
      <c r="T307" s="4">
        <v>1.44</v>
      </c>
      <c r="U307" s="4">
        <v>1.84</v>
      </c>
      <c r="V307" s="4">
        <v>1137.0</v>
      </c>
      <c r="W307" s="4">
        <v>44.06</v>
      </c>
      <c r="X307" s="4">
        <v>55.5</v>
      </c>
      <c r="Y307" s="4">
        <v>0.35</v>
      </c>
      <c r="Z307" s="4">
        <v>0.09</v>
      </c>
      <c r="AA307" s="4">
        <v>13.71</v>
      </c>
      <c r="AB307" s="4">
        <v>0.0</v>
      </c>
      <c r="AC307" s="4">
        <v>712.19</v>
      </c>
      <c r="AD307" s="4">
        <v>1181522.16</v>
      </c>
      <c r="AE307" s="4">
        <v>392632.48</v>
      </c>
    </row>
    <row r="308" ht="12.75" customHeight="1">
      <c r="A308" s="4" t="s">
        <v>372</v>
      </c>
      <c r="B308" s="4" t="s">
        <v>355</v>
      </c>
      <c r="C308" s="4">
        <v>2005.0</v>
      </c>
      <c r="D308" s="4" t="s">
        <v>1074</v>
      </c>
      <c r="E308" s="4" t="s">
        <v>996</v>
      </c>
      <c r="F308" s="4">
        <v>1580739.59</v>
      </c>
      <c r="G308" s="4">
        <v>7.95</v>
      </c>
      <c r="H308" s="4">
        <v>0.17</v>
      </c>
      <c r="I308" s="4">
        <v>0.14</v>
      </c>
      <c r="J308" s="4">
        <v>691.0</v>
      </c>
      <c r="K308" s="4">
        <v>3.62</v>
      </c>
      <c r="L308" s="4">
        <v>94.21</v>
      </c>
      <c r="M308" s="4">
        <v>1.59</v>
      </c>
      <c r="N308" s="4">
        <v>0.58</v>
      </c>
      <c r="O308" s="4">
        <v>14.0</v>
      </c>
      <c r="P308" s="4">
        <v>0.0</v>
      </c>
      <c r="Q308" s="4">
        <v>9302.59</v>
      </c>
      <c r="R308" s="4">
        <v>128806.1</v>
      </c>
      <c r="S308" s="4">
        <v>1450821.36</v>
      </c>
      <c r="T308" s="4">
        <v>2.02</v>
      </c>
      <c r="U308" s="4">
        <v>1.48</v>
      </c>
      <c r="V308" s="4">
        <v>691.0</v>
      </c>
      <c r="W308" s="4">
        <v>46.6</v>
      </c>
      <c r="X308" s="4">
        <v>47.61</v>
      </c>
      <c r="Y308" s="4">
        <v>3.91</v>
      </c>
      <c r="Z308" s="4">
        <v>1.88</v>
      </c>
      <c r="AA308" s="4">
        <v>15.0</v>
      </c>
      <c r="AB308" s="4">
        <v>0.0</v>
      </c>
      <c r="AC308" s="4">
        <v>15654.29</v>
      </c>
      <c r="AD308" s="4">
        <v>677868.01</v>
      </c>
      <c r="AE308" s="4">
        <v>901759.45</v>
      </c>
    </row>
    <row r="309" ht="12.75" customHeight="1">
      <c r="A309" s="4" t="s">
        <v>372</v>
      </c>
      <c r="B309" s="4" t="s">
        <v>355</v>
      </c>
      <c r="C309" s="4">
        <v>2005.0</v>
      </c>
      <c r="D309" s="4" t="s">
        <v>1074</v>
      </c>
      <c r="E309" s="4" t="s">
        <v>1041</v>
      </c>
      <c r="F309" s="4">
        <v>75611.43</v>
      </c>
      <c r="G309" s="4">
        <v>0.38</v>
      </c>
      <c r="H309" s="4">
        <v>0.0</v>
      </c>
      <c r="I309" s="4">
        <v>0.0</v>
      </c>
      <c r="J309" s="4">
        <v>42.0</v>
      </c>
      <c r="K309" s="4">
        <v>0.0</v>
      </c>
      <c r="L309" s="4">
        <v>100.0</v>
      </c>
      <c r="M309" s="4">
        <v>0.0</v>
      </c>
      <c r="N309" s="4">
        <v>0.0</v>
      </c>
      <c r="O309" s="4">
        <v>0.0</v>
      </c>
      <c r="P309" s="4">
        <v>0.0</v>
      </c>
      <c r="Q309" s="4">
        <v>0.0</v>
      </c>
      <c r="R309" s="4">
        <v>0.0</v>
      </c>
      <c r="S309" s="4">
        <v>73254.32</v>
      </c>
      <c r="T309" s="4">
        <v>0.46</v>
      </c>
      <c r="U309" s="4">
        <v>0.73</v>
      </c>
      <c r="V309" s="4">
        <v>42.0</v>
      </c>
      <c r="W309" s="4">
        <v>14.29</v>
      </c>
      <c r="X309" s="4">
        <v>83.33</v>
      </c>
      <c r="Y309" s="4">
        <v>0.0</v>
      </c>
      <c r="Z309" s="4">
        <v>2.38</v>
      </c>
      <c r="AA309" s="4">
        <v>3.0</v>
      </c>
      <c r="AB309" s="4">
        <v>0.0</v>
      </c>
      <c r="AC309" s="4">
        <v>0.0</v>
      </c>
      <c r="AD309" s="4">
        <v>33059.6</v>
      </c>
      <c r="AE309" s="4">
        <v>40194.73</v>
      </c>
    </row>
    <row r="310" ht="12.75" customHeight="1">
      <c r="A310" s="4" t="s">
        <v>372</v>
      </c>
      <c r="B310" s="4" t="s">
        <v>355</v>
      </c>
      <c r="C310" s="4">
        <v>2005.0</v>
      </c>
      <c r="D310" s="4" t="s">
        <v>1074</v>
      </c>
      <c r="E310" s="4" t="s">
        <v>1042</v>
      </c>
      <c r="F310" s="4">
        <v>667177.5</v>
      </c>
      <c r="G310" s="4">
        <v>3.36</v>
      </c>
      <c r="H310" s="4">
        <v>1.14</v>
      </c>
      <c r="I310" s="4">
        <v>1.13</v>
      </c>
      <c r="J310" s="4">
        <v>673.0</v>
      </c>
      <c r="K310" s="4">
        <v>4.61</v>
      </c>
      <c r="L310" s="4">
        <v>83.8</v>
      </c>
      <c r="M310" s="4">
        <v>6.98</v>
      </c>
      <c r="N310" s="4">
        <v>4.61</v>
      </c>
      <c r="O310" s="4">
        <v>190.39</v>
      </c>
      <c r="P310" s="4">
        <v>0.0</v>
      </c>
      <c r="Q310" s="4">
        <v>4056.98</v>
      </c>
      <c r="R310" s="4">
        <v>135264.58</v>
      </c>
      <c r="S310" s="4">
        <v>531833.69</v>
      </c>
      <c r="T310" s="4">
        <v>3.08</v>
      </c>
      <c r="U310" s="4">
        <v>2.74</v>
      </c>
      <c r="V310" s="4">
        <v>673.0</v>
      </c>
      <c r="W310" s="4">
        <v>42.05</v>
      </c>
      <c r="X310" s="4">
        <v>41.16</v>
      </c>
      <c r="Y310" s="4">
        <v>9.51</v>
      </c>
      <c r="Z310" s="4">
        <v>7.28</v>
      </c>
      <c r="AA310" s="4">
        <v>190.39</v>
      </c>
      <c r="AB310" s="4">
        <v>0.0</v>
      </c>
      <c r="AC310" s="4">
        <v>7595.02</v>
      </c>
      <c r="AD310" s="4">
        <v>374744.75</v>
      </c>
      <c r="AE310" s="4">
        <v>292353.52</v>
      </c>
    </row>
    <row r="311" ht="12.75" customHeight="1">
      <c r="A311" s="4" t="s">
        <v>372</v>
      </c>
      <c r="B311" s="4" t="s">
        <v>355</v>
      </c>
      <c r="C311" s="4">
        <v>2005.0</v>
      </c>
      <c r="D311" s="4" t="s">
        <v>1074</v>
      </c>
      <c r="E311" s="4" t="s">
        <v>1043</v>
      </c>
      <c r="F311" s="4">
        <v>426716.78</v>
      </c>
      <c r="G311" s="4">
        <v>2.15</v>
      </c>
      <c r="H311" s="4">
        <v>0.33</v>
      </c>
      <c r="I311" s="4">
        <v>0.5</v>
      </c>
      <c r="J311" s="4">
        <v>305.0</v>
      </c>
      <c r="K311" s="4">
        <v>11.48</v>
      </c>
      <c r="L311" s="4">
        <v>88.52</v>
      </c>
      <c r="M311" s="4">
        <v>0.0</v>
      </c>
      <c r="N311" s="4">
        <v>0.0</v>
      </c>
      <c r="O311" s="4">
        <v>14.0</v>
      </c>
      <c r="P311" s="4">
        <v>0.0</v>
      </c>
      <c r="Q311" s="4">
        <v>0.0</v>
      </c>
      <c r="R311" s="4">
        <v>83451.09</v>
      </c>
      <c r="S311" s="4">
        <v>342986.03</v>
      </c>
      <c r="T311" s="4">
        <v>3.48</v>
      </c>
      <c r="U311" s="4">
        <v>4.09</v>
      </c>
      <c r="V311" s="4">
        <v>305.0</v>
      </c>
      <c r="W311" s="4">
        <v>78.69</v>
      </c>
      <c r="X311" s="4">
        <v>21.31</v>
      </c>
      <c r="Y311" s="4">
        <v>0.0</v>
      </c>
      <c r="Z311" s="4">
        <v>0.0</v>
      </c>
      <c r="AA311" s="4">
        <v>14.0</v>
      </c>
      <c r="AB311" s="4">
        <v>0.0</v>
      </c>
      <c r="AC311" s="4">
        <v>0.0</v>
      </c>
      <c r="AD311" s="4">
        <v>374932.25</v>
      </c>
      <c r="AE311" s="4">
        <v>51504.86</v>
      </c>
    </row>
    <row r="312" ht="12.75" customHeight="1">
      <c r="A312" s="4" t="s">
        <v>372</v>
      </c>
      <c r="B312" s="4" t="s">
        <v>355</v>
      </c>
      <c r="C312" s="4">
        <v>2005.0</v>
      </c>
      <c r="D312" s="4" t="s">
        <v>1074</v>
      </c>
      <c r="E312" s="4" t="s">
        <v>1044</v>
      </c>
      <c r="F312" s="4">
        <v>5503542.59</v>
      </c>
      <c r="G312" s="4">
        <v>27.69</v>
      </c>
      <c r="H312" s="4">
        <v>1.01</v>
      </c>
      <c r="I312" s="4">
        <v>0.03</v>
      </c>
      <c r="J312" s="4">
        <v>301.0</v>
      </c>
      <c r="K312" s="4">
        <v>16.94</v>
      </c>
      <c r="L312" s="4">
        <v>83.06</v>
      </c>
      <c r="M312" s="4">
        <v>0.0</v>
      </c>
      <c r="N312" s="4">
        <v>0.0</v>
      </c>
      <c r="O312" s="4">
        <v>38.0</v>
      </c>
      <c r="P312" s="4">
        <v>0.0</v>
      </c>
      <c r="Q312" s="4">
        <v>0.0</v>
      </c>
      <c r="R312" s="4">
        <v>17906.51</v>
      </c>
      <c r="S312" s="4">
        <v>5485745.53</v>
      </c>
      <c r="T312" s="4">
        <v>3.49</v>
      </c>
      <c r="U312" s="4">
        <v>2.36</v>
      </c>
      <c r="V312" s="4">
        <v>301.0</v>
      </c>
      <c r="W312" s="4">
        <v>65.78</v>
      </c>
      <c r="X312" s="4">
        <v>33.55</v>
      </c>
      <c r="Y312" s="4">
        <v>0.0</v>
      </c>
      <c r="Z312" s="4">
        <v>0.66</v>
      </c>
      <c r="AA312" s="4">
        <v>38.0</v>
      </c>
      <c r="AB312" s="4">
        <v>0.0</v>
      </c>
      <c r="AC312" s="4">
        <v>0.0</v>
      </c>
      <c r="AD312" s="4">
        <v>2371690.76</v>
      </c>
      <c r="AE312" s="4">
        <v>3131961.28</v>
      </c>
    </row>
    <row r="313" ht="12.75" customHeight="1">
      <c r="A313" s="4" t="s">
        <v>372</v>
      </c>
      <c r="B313" s="4" t="s">
        <v>355</v>
      </c>
      <c r="C313" s="4">
        <v>2005.0</v>
      </c>
      <c r="D313" s="4" t="s">
        <v>1074</v>
      </c>
      <c r="E313" s="4" t="s">
        <v>1045</v>
      </c>
      <c r="F313" s="4">
        <v>5345880.34</v>
      </c>
      <c r="G313" s="4">
        <v>26.9</v>
      </c>
      <c r="H313" s="4">
        <v>8.96</v>
      </c>
      <c r="I313" s="4">
        <v>9.44</v>
      </c>
      <c r="J313" s="4">
        <v>1329.0</v>
      </c>
      <c r="K313" s="4">
        <v>77.65</v>
      </c>
      <c r="L313" s="4">
        <v>16.1</v>
      </c>
      <c r="M313" s="4">
        <v>1.2</v>
      </c>
      <c r="N313" s="4">
        <v>5.04</v>
      </c>
      <c r="O313" s="4">
        <v>32.0</v>
      </c>
      <c r="P313" s="4">
        <v>0.0</v>
      </c>
      <c r="Q313" s="4">
        <v>19253.37</v>
      </c>
      <c r="R313" s="4">
        <v>5096840.46</v>
      </c>
      <c r="S313" s="4">
        <v>249704.23</v>
      </c>
      <c r="T313" s="4">
        <v>9.06</v>
      </c>
      <c r="U313" s="4">
        <v>9.49</v>
      </c>
      <c r="V313" s="4">
        <v>1329.0</v>
      </c>
      <c r="W313" s="4">
        <v>81.19</v>
      </c>
      <c r="X313" s="4">
        <v>12.49</v>
      </c>
      <c r="Y313" s="4">
        <v>1.2</v>
      </c>
      <c r="Z313" s="4">
        <v>5.12</v>
      </c>
      <c r="AA313" s="4">
        <v>32.0</v>
      </c>
      <c r="AB313" s="4">
        <v>0.0</v>
      </c>
      <c r="AC313" s="4">
        <v>19253.37</v>
      </c>
      <c r="AD313" s="4">
        <v>5096999.32</v>
      </c>
      <c r="AE313" s="4">
        <v>249545.37</v>
      </c>
    </row>
    <row r="314" ht="12.75" customHeight="1">
      <c r="A314" s="4" t="s">
        <v>372</v>
      </c>
      <c r="B314" s="4" t="s">
        <v>355</v>
      </c>
      <c r="C314" s="4">
        <v>2005.0</v>
      </c>
      <c r="D314" s="4" t="s">
        <v>1074</v>
      </c>
      <c r="E314" s="4" t="s">
        <v>998</v>
      </c>
      <c r="F314" s="4">
        <v>498551.72</v>
      </c>
      <c r="G314" s="4">
        <v>2.51</v>
      </c>
      <c r="H314" s="4">
        <v>0.56</v>
      </c>
      <c r="I314" s="4">
        <v>0.01</v>
      </c>
      <c r="J314" s="4">
        <v>139.0</v>
      </c>
      <c r="K314" s="4">
        <v>10.07</v>
      </c>
      <c r="L314" s="4">
        <v>89.93</v>
      </c>
      <c r="M314" s="4">
        <v>0.0</v>
      </c>
      <c r="N314" s="4">
        <v>0.0</v>
      </c>
      <c r="O314" s="4">
        <v>10.0</v>
      </c>
      <c r="P314" s="4">
        <v>0.0</v>
      </c>
      <c r="Q314" s="4">
        <v>0.0</v>
      </c>
      <c r="R314" s="4">
        <v>12196.13</v>
      </c>
      <c r="S314" s="4">
        <v>486293.26</v>
      </c>
      <c r="T314" s="4">
        <v>1.55</v>
      </c>
      <c r="U314" s="4">
        <v>0.66</v>
      </c>
      <c r="V314" s="4">
        <v>139.0</v>
      </c>
      <c r="W314" s="4">
        <v>47.48</v>
      </c>
      <c r="X314" s="4">
        <v>52.52</v>
      </c>
      <c r="Y314" s="4">
        <v>0.0</v>
      </c>
      <c r="Z314" s="4">
        <v>0.0</v>
      </c>
      <c r="AA314" s="4">
        <v>10.0</v>
      </c>
      <c r="AB314" s="4">
        <v>0.0</v>
      </c>
      <c r="AC314" s="4">
        <v>0.0</v>
      </c>
      <c r="AD314" s="4">
        <v>318970.45</v>
      </c>
      <c r="AE314" s="4">
        <v>179518.94</v>
      </c>
    </row>
    <row r="315" ht="12.75" customHeight="1">
      <c r="A315" s="4" t="s">
        <v>372</v>
      </c>
      <c r="B315" s="4" t="s">
        <v>355</v>
      </c>
      <c r="C315" s="4">
        <v>2005.0</v>
      </c>
      <c r="D315" s="4" t="s">
        <v>1074</v>
      </c>
      <c r="E315" s="4" t="s">
        <v>1046</v>
      </c>
      <c r="F315" s="4">
        <v>747902.17</v>
      </c>
      <c r="G315" s="4">
        <v>3.76</v>
      </c>
      <c r="H315" s="4">
        <v>1.45</v>
      </c>
      <c r="I315" s="4">
        <v>0.3</v>
      </c>
      <c r="J315" s="4">
        <v>320.0</v>
      </c>
      <c r="K315" s="4">
        <v>10.94</v>
      </c>
      <c r="L315" s="4">
        <v>74.06</v>
      </c>
      <c r="M315" s="4">
        <v>0.0</v>
      </c>
      <c r="N315" s="4">
        <v>15.0</v>
      </c>
      <c r="O315" s="4">
        <v>29.8</v>
      </c>
      <c r="P315" s="4">
        <v>0.0</v>
      </c>
      <c r="Q315" s="4">
        <v>0.0</v>
      </c>
      <c r="R315" s="4">
        <v>111964.99</v>
      </c>
      <c r="S315" s="4">
        <v>620446.82</v>
      </c>
      <c r="T315" s="4">
        <v>2.64</v>
      </c>
      <c r="U315" s="4">
        <v>0.89</v>
      </c>
      <c r="V315" s="4">
        <v>320.0</v>
      </c>
      <c r="W315" s="4">
        <v>32.5</v>
      </c>
      <c r="X315" s="4">
        <v>29.38</v>
      </c>
      <c r="Y315" s="4">
        <v>0.0</v>
      </c>
      <c r="Z315" s="4">
        <v>38.13</v>
      </c>
      <c r="AA315" s="4">
        <v>29.8</v>
      </c>
      <c r="AB315" s="4">
        <v>0.0</v>
      </c>
      <c r="AC315" s="4">
        <v>0.0</v>
      </c>
      <c r="AD315" s="4">
        <v>217761.66</v>
      </c>
      <c r="AE315" s="4">
        <v>514650.15</v>
      </c>
    </row>
    <row r="316" ht="12.75" customHeight="1">
      <c r="A316" s="4" t="s">
        <v>372</v>
      </c>
      <c r="B316" s="4" t="s">
        <v>355</v>
      </c>
      <c r="C316" s="4">
        <v>2005.0</v>
      </c>
      <c r="D316" s="4" t="s">
        <v>1074</v>
      </c>
      <c r="E316" s="4" t="s">
        <v>1047</v>
      </c>
      <c r="F316" s="4">
        <v>103993.06</v>
      </c>
      <c r="G316" s="4">
        <v>0.52</v>
      </c>
      <c r="H316" s="4">
        <v>0.07</v>
      </c>
      <c r="I316" s="4">
        <v>0.1</v>
      </c>
      <c r="J316" s="4">
        <v>333.0</v>
      </c>
      <c r="K316" s="4">
        <v>3.6</v>
      </c>
      <c r="L316" s="4">
        <v>96.1</v>
      </c>
      <c r="M316" s="4">
        <v>0.0</v>
      </c>
      <c r="N316" s="4">
        <v>0.3</v>
      </c>
      <c r="O316" s="4">
        <v>18.0</v>
      </c>
      <c r="P316" s="4">
        <v>0.0</v>
      </c>
      <c r="Q316" s="4">
        <v>0.0</v>
      </c>
      <c r="R316" s="4">
        <v>6486.1</v>
      </c>
      <c r="S316" s="4">
        <v>97433.21</v>
      </c>
      <c r="T316" s="4">
        <v>0.67</v>
      </c>
      <c r="U316" s="4">
        <v>1.24</v>
      </c>
      <c r="V316" s="4">
        <v>333.0</v>
      </c>
      <c r="W316" s="4">
        <v>18.32</v>
      </c>
      <c r="X316" s="4">
        <v>81.38</v>
      </c>
      <c r="Y316" s="4">
        <v>0.0</v>
      </c>
      <c r="Z316" s="4">
        <v>0.3</v>
      </c>
      <c r="AA316" s="4">
        <v>18.0</v>
      </c>
      <c r="AB316" s="4">
        <v>0.0</v>
      </c>
      <c r="AC316" s="4">
        <v>0.0</v>
      </c>
      <c r="AD316" s="4">
        <v>42408.22</v>
      </c>
      <c r="AE316" s="4">
        <v>61511.09</v>
      </c>
    </row>
    <row r="317" ht="12.75" customHeight="1">
      <c r="A317" s="4" t="s">
        <v>372</v>
      </c>
      <c r="B317" s="4" t="s">
        <v>355</v>
      </c>
      <c r="C317" s="4">
        <v>2006.0</v>
      </c>
      <c r="D317" s="4" t="s">
        <v>1074</v>
      </c>
      <c r="E317" s="4" t="s">
        <v>1031</v>
      </c>
      <c r="F317" s="4">
        <v>2.299271258E7</v>
      </c>
      <c r="G317" s="4">
        <v>100.0</v>
      </c>
      <c r="H317" s="4">
        <v>2.59</v>
      </c>
      <c r="I317" s="4">
        <v>2.88</v>
      </c>
      <c r="J317" s="4">
        <v>7695.0</v>
      </c>
      <c r="K317" s="4">
        <v>26.02</v>
      </c>
      <c r="L317" s="4">
        <v>68.47</v>
      </c>
      <c r="M317" s="4">
        <v>1.2</v>
      </c>
      <c r="N317" s="4">
        <v>4.31</v>
      </c>
      <c r="O317" s="4">
        <v>350.0</v>
      </c>
      <c r="P317" s="4">
        <v>0.0</v>
      </c>
      <c r="Q317" s="4">
        <v>486882.68</v>
      </c>
      <c r="R317" s="4">
        <v>8401406.4</v>
      </c>
      <c r="S317" s="4">
        <v>1.426259621E7</v>
      </c>
      <c r="T317" s="4">
        <v>4.03</v>
      </c>
      <c r="U317" s="4">
        <v>4.31</v>
      </c>
      <c r="V317" s="4">
        <v>7695.0</v>
      </c>
      <c r="W317" s="4">
        <v>56.92</v>
      </c>
      <c r="X317" s="4">
        <v>34.63</v>
      </c>
      <c r="Y317" s="4">
        <v>1.86</v>
      </c>
      <c r="Z317" s="4">
        <v>6.59</v>
      </c>
      <c r="AA317" s="4">
        <v>350.0</v>
      </c>
      <c r="AB317" s="4">
        <v>0.0</v>
      </c>
      <c r="AC317" s="4">
        <v>505095.51</v>
      </c>
      <c r="AD317" s="4">
        <v>1.508085483E7</v>
      </c>
      <c r="AE317" s="4">
        <v>7583147.78</v>
      </c>
    </row>
    <row r="318" ht="12.75" customHeight="1">
      <c r="A318" s="4" t="s">
        <v>372</v>
      </c>
      <c r="B318" s="4" t="s">
        <v>355</v>
      </c>
      <c r="C318" s="4">
        <v>2006.0</v>
      </c>
      <c r="D318" s="4" t="s">
        <v>1074</v>
      </c>
      <c r="E318" s="4" t="s">
        <v>1032</v>
      </c>
      <c r="F318" s="4">
        <v>2773146.66</v>
      </c>
      <c r="G318" s="4">
        <v>12.06</v>
      </c>
      <c r="H318" s="4">
        <v>0.14</v>
      </c>
      <c r="I318" s="4">
        <v>0.2</v>
      </c>
      <c r="J318" s="4">
        <v>1307.0</v>
      </c>
      <c r="K318" s="4">
        <v>3.44</v>
      </c>
      <c r="L318" s="4">
        <v>96.4</v>
      </c>
      <c r="M318" s="4">
        <v>0.15</v>
      </c>
      <c r="N318" s="4">
        <v>0.0</v>
      </c>
      <c r="O318" s="4">
        <v>25.0</v>
      </c>
      <c r="P318" s="4">
        <v>0.0</v>
      </c>
      <c r="Q318" s="4">
        <v>112.57</v>
      </c>
      <c r="R318" s="4">
        <v>178046.98</v>
      </c>
      <c r="S318" s="4">
        <v>2591187.19</v>
      </c>
      <c r="T318" s="4">
        <v>1.45</v>
      </c>
      <c r="U318" s="4">
        <v>1.53</v>
      </c>
      <c r="V318" s="4">
        <v>1307.0</v>
      </c>
      <c r="W318" s="4">
        <v>43.84</v>
      </c>
      <c r="X318" s="4">
        <v>55.16</v>
      </c>
      <c r="Y318" s="4">
        <v>0.61</v>
      </c>
      <c r="Z318" s="4">
        <v>0.38</v>
      </c>
      <c r="AA318" s="4">
        <v>25.0</v>
      </c>
      <c r="AB318" s="4">
        <v>0.0</v>
      </c>
      <c r="AC318" s="4">
        <v>3296.79</v>
      </c>
      <c r="AD318" s="4">
        <v>2018820.64</v>
      </c>
      <c r="AE318" s="4">
        <v>750413.53</v>
      </c>
    </row>
    <row r="319" ht="12.75" customHeight="1">
      <c r="A319" s="4" t="s">
        <v>372</v>
      </c>
      <c r="B319" s="4" t="s">
        <v>355</v>
      </c>
      <c r="C319" s="4">
        <v>2006.0</v>
      </c>
      <c r="D319" s="4" t="s">
        <v>1074</v>
      </c>
      <c r="E319" s="4" t="s">
        <v>1033</v>
      </c>
      <c r="F319" s="4">
        <v>1.199735886E7</v>
      </c>
      <c r="G319" s="4">
        <v>52.18</v>
      </c>
      <c r="H319" s="4">
        <v>3.68</v>
      </c>
      <c r="I319" s="4">
        <v>4.94</v>
      </c>
      <c r="J319" s="4">
        <v>2943.0</v>
      </c>
      <c r="K319" s="4">
        <v>33.33</v>
      </c>
      <c r="L319" s="4">
        <v>56.71</v>
      </c>
      <c r="M319" s="4">
        <v>2.34</v>
      </c>
      <c r="N319" s="4">
        <v>7.61</v>
      </c>
      <c r="O319" s="4">
        <v>350.0</v>
      </c>
      <c r="P319" s="4">
        <v>0.0</v>
      </c>
      <c r="Q319" s="4">
        <v>463307.13</v>
      </c>
      <c r="R319" s="4">
        <v>6822717.12</v>
      </c>
      <c r="S319" s="4">
        <v>5175878.99</v>
      </c>
      <c r="T319" s="4">
        <v>5.27</v>
      </c>
      <c r="U319" s="4">
        <v>6.86</v>
      </c>
      <c r="V319" s="4">
        <v>2943.0</v>
      </c>
      <c r="W319" s="4">
        <v>61.71</v>
      </c>
      <c r="X319" s="4">
        <v>24.91</v>
      </c>
      <c r="Y319" s="4">
        <v>3.36</v>
      </c>
      <c r="Z319" s="4">
        <v>10.02</v>
      </c>
      <c r="AA319" s="4">
        <v>350.0</v>
      </c>
      <c r="AB319" s="4">
        <v>0.0</v>
      </c>
      <c r="AC319" s="4">
        <v>472833.39</v>
      </c>
      <c r="AD319" s="4">
        <v>1.074363767E7</v>
      </c>
      <c r="AE319" s="4">
        <v>1254958.44</v>
      </c>
    </row>
    <row r="320" ht="12.75" customHeight="1">
      <c r="A320" s="4" t="s">
        <v>372</v>
      </c>
      <c r="B320" s="4" t="s">
        <v>355</v>
      </c>
      <c r="C320" s="4">
        <v>2006.0</v>
      </c>
      <c r="D320" s="4" t="s">
        <v>1074</v>
      </c>
      <c r="E320" s="4" t="s">
        <v>1034</v>
      </c>
      <c r="F320" s="4">
        <v>6937113.99</v>
      </c>
      <c r="G320" s="4">
        <v>30.17</v>
      </c>
      <c r="H320" s="4">
        <v>2.83</v>
      </c>
      <c r="I320" s="4">
        <v>0.71</v>
      </c>
      <c r="J320" s="4">
        <v>2977.0</v>
      </c>
      <c r="K320" s="4">
        <v>30.2</v>
      </c>
      <c r="L320" s="4">
        <v>67.52</v>
      </c>
      <c r="M320" s="4">
        <v>0.71</v>
      </c>
      <c r="N320" s="4">
        <v>1.58</v>
      </c>
      <c r="O320" s="4">
        <v>89.8</v>
      </c>
      <c r="P320" s="4">
        <v>0.0</v>
      </c>
      <c r="Q320" s="4">
        <v>23462.97</v>
      </c>
      <c r="R320" s="4">
        <v>1320772.94</v>
      </c>
      <c r="S320" s="4">
        <v>5597037.83</v>
      </c>
      <c r="T320" s="4">
        <v>4.33</v>
      </c>
      <c r="U320" s="4">
        <v>1.48</v>
      </c>
      <c r="V320" s="4">
        <v>2977.0</v>
      </c>
      <c r="W320" s="4">
        <v>61.74</v>
      </c>
      <c r="X320" s="4">
        <v>33.59</v>
      </c>
      <c r="Y320" s="4">
        <v>1.21</v>
      </c>
      <c r="Z320" s="4">
        <v>3.46</v>
      </c>
      <c r="AA320" s="4">
        <v>89.8</v>
      </c>
      <c r="AB320" s="4">
        <v>0.0</v>
      </c>
      <c r="AC320" s="4">
        <v>28965.33</v>
      </c>
      <c r="AD320" s="4">
        <v>2099052.37</v>
      </c>
      <c r="AE320" s="4">
        <v>4818758.4</v>
      </c>
    </row>
    <row r="321" ht="12.75" customHeight="1">
      <c r="A321" s="4" t="s">
        <v>372</v>
      </c>
      <c r="B321" s="4" t="s">
        <v>355</v>
      </c>
      <c r="C321" s="4">
        <v>2006.0</v>
      </c>
      <c r="D321" s="4" t="s">
        <v>1074</v>
      </c>
      <c r="E321" s="4" t="s">
        <v>1035</v>
      </c>
      <c r="F321" s="4">
        <v>947963.27</v>
      </c>
      <c r="G321" s="4">
        <v>4.12</v>
      </c>
      <c r="H321" s="4">
        <v>1.6</v>
      </c>
      <c r="I321" s="4">
        <v>0.4</v>
      </c>
      <c r="J321" s="4">
        <v>384.0</v>
      </c>
      <c r="K321" s="4">
        <v>7.03</v>
      </c>
      <c r="L321" s="4">
        <v>77.34</v>
      </c>
      <c r="M321" s="4">
        <v>0.0</v>
      </c>
      <c r="N321" s="4">
        <v>15.63</v>
      </c>
      <c r="O321" s="4">
        <v>350.0</v>
      </c>
      <c r="P321" s="4">
        <v>0.0</v>
      </c>
      <c r="Q321" s="4">
        <v>0.0</v>
      </c>
      <c r="R321" s="4">
        <v>49480.85</v>
      </c>
      <c r="S321" s="4">
        <v>895930.0</v>
      </c>
      <c r="T321" s="4">
        <v>2.2</v>
      </c>
      <c r="U321" s="4">
        <v>0.63</v>
      </c>
      <c r="V321" s="4">
        <v>384.0</v>
      </c>
      <c r="W321" s="4">
        <v>22.66</v>
      </c>
      <c r="X321" s="4">
        <v>50.52</v>
      </c>
      <c r="Y321" s="4">
        <v>0.0</v>
      </c>
      <c r="Z321" s="4">
        <v>26.82</v>
      </c>
      <c r="AA321" s="4">
        <v>350.0</v>
      </c>
      <c r="AB321" s="4">
        <v>0.0</v>
      </c>
      <c r="AC321" s="4">
        <v>0.0</v>
      </c>
      <c r="AD321" s="4">
        <v>187997.37</v>
      </c>
      <c r="AE321" s="4">
        <v>757413.48</v>
      </c>
    </row>
    <row r="322" ht="12.75" customHeight="1">
      <c r="A322" s="4" t="s">
        <v>372</v>
      </c>
      <c r="B322" s="4" t="s">
        <v>355</v>
      </c>
      <c r="C322" s="4">
        <v>2006.0</v>
      </c>
      <c r="D322" s="4" t="s">
        <v>1074</v>
      </c>
      <c r="E322" s="4" t="s">
        <v>1036</v>
      </c>
      <c r="F322" s="4">
        <v>328309.25</v>
      </c>
      <c r="G322" s="4">
        <v>1.43</v>
      </c>
      <c r="H322" s="4">
        <v>3.45</v>
      </c>
      <c r="I322" s="4">
        <v>0.12</v>
      </c>
      <c r="J322" s="4">
        <v>171.0</v>
      </c>
      <c r="K322" s="4">
        <v>38.6</v>
      </c>
      <c r="L322" s="4">
        <v>33.92</v>
      </c>
      <c r="M322" s="4">
        <v>0.0</v>
      </c>
      <c r="N322" s="4">
        <v>27.49</v>
      </c>
      <c r="O322" s="4">
        <v>74.55</v>
      </c>
      <c r="P322" s="4">
        <v>0.0</v>
      </c>
      <c r="Q322" s="4">
        <v>0.0</v>
      </c>
      <c r="R322" s="4">
        <v>18062.27</v>
      </c>
      <c r="S322" s="4">
        <v>310246.97</v>
      </c>
      <c r="T322" s="4">
        <v>3.86</v>
      </c>
      <c r="U322" s="4">
        <v>0.17</v>
      </c>
      <c r="V322" s="4">
        <v>171.0</v>
      </c>
      <c r="W322" s="4">
        <v>45.03</v>
      </c>
      <c r="X322" s="4">
        <v>26.32</v>
      </c>
      <c r="Y322" s="4">
        <v>0.0</v>
      </c>
      <c r="Z322" s="4">
        <v>28.65</v>
      </c>
      <c r="AA322" s="4">
        <v>74.55</v>
      </c>
      <c r="AB322" s="4">
        <v>0.0</v>
      </c>
      <c r="AC322" s="4">
        <v>0.0</v>
      </c>
      <c r="AD322" s="4">
        <v>23034.6</v>
      </c>
      <c r="AE322" s="4">
        <v>305274.65</v>
      </c>
    </row>
    <row r="323" ht="12.75" customHeight="1">
      <c r="A323" s="4" t="s">
        <v>372</v>
      </c>
      <c r="B323" s="4" t="s">
        <v>355</v>
      </c>
      <c r="C323" s="4">
        <v>2006.0</v>
      </c>
      <c r="D323" s="4" t="s">
        <v>1074</v>
      </c>
      <c r="E323" s="4" t="s">
        <v>993</v>
      </c>
      <c r="F323" s="4">
        <v>1833591.74</v>
      </c>
      <c r="G323" s="4">
        <v>7.97</v>
      </c>
      <c r="H323" s="4">
        <v>0.93</v>
      </c>
      <c r="I323" s="4">
        <v>1.42</v>
      </c>
      <c r="J323" s="4">
        <v>1337.0</v>
      </c>
      <c r="K323" s="4">
        <v>27.15</v>
      </c>
      <c r="L323" s="4">
        <v>72.7</v>
      </c>
      <c r="M323" s="4">
        <v>0.0</v>
      </c>
      <c r="N323" s="4">
        <v>0.15</v>
      </c>
      <c r="O323" s="4">
        <v>6.5</v>
      </c>
      <c r="P323" s="4">
        <v>0.0</v>
      </c>
      <c r="Q323" s="4">
        <v>0.0</v>
      </c>
      <c r="R323" s="4">
        <v>943385.85</v>
      </c>
      <c r="S323" s="4">
        <v>906604.61</v>
      </c>
      <c r="T323" s="4">
        <v>2.91</v>
      </c>
      <c r="U323" s="4">
        <v>2.57</v>
      </c>
      <c r="V323" s="4">
        <v>1337.0</v>
      </c>
      <c r="W323" s="4">
        <v>68.81</v>
      </c>
      <c r="X323" s="4">
        <v>30.29</v>
      </c>
      <c r="Y323" s="4">
        <v>0.0</v>
      </c>
      <c r="Z323" s="4">
        <v>0.9</v>
      </c>
      <c r="AA323" s="4">
        <v>7.12</v>
      </c>
      <c r="AB323" s="4">
        <v>0.0</v>
      </c>
      <c r="AC323" s="4">
        <v>0.0</v>
      </c>
      <c r="AD323" s="4">
        <v>1159941.74</v>
      </c>
      <c r="AE323" s="4">
        <v>690048.72</v>
      </c>
    </row>
    <row r="324" ht="12.75" customHeight="1">
      <c r="A324" s="4" t="s">
        <v>372</v>
      </c>
      <c r="B324" s="4" t="s">
        <v>355</v>
      </c>
      <c r="C324" s="4">
        <v>2006.0</v>
      </c>
      <c r="D324" s="4" t="s">
        <v>1074</v>
      </c>
      <c r="E324" s="4" t="s">
        <v>1037</v>
      </c>
      <c r="F324" s="4">
        <v>202144.29</v>
      </c>
      <c r="G324" s="4">
        <v>0.88</v>
      </c>
      <c r="H324" s="4">
        <v>7.99</v>
      </c>
      <c r="I324" s="4">
        <v>6.67</v>
      </c>
      <c r="J324" s="4">
        <v>480.0</v>
      </c>
      <c r="K324" s="4">
        <v>21.88</v>
      </c>
      <c r="L324" s="4">
        <v>52.08</v>
      </c>
      <c r="M324" s="4">
        <v>1.46</v>
      </c>
      <c r="N324" s="4">
        <v>24.58</v>
      </c>
      <c r="O324" s="4">
        <v>350.0</v>
      </c>
      <c r="P324" s="4">
        <v>0.0</v>
      </c>
      <c r="Q324" s="4">
        <v>40291.21</v>
      </c>
      <c r="R324" s="4">
        <v>116540.18</v>
      </c>
      <c r="S324" s="4">
        <v>85604.11</v>
      </c>
      <c r="T324" s="4">
        <v>11.36</v>
      </c>
      <c r="U324" s="4">
        <v>11.1</v>
      </c>
      <c r="V324" s="4">
        <v>480.0</v>
      </c>
      <c r="W324" s="4">
        <v>46.25</v>
      </c>
      <c r="X324" s="4">
        <v>15.63</v>
      </c>
      <c r="Y324" s="4">
        <v>4.17</v>
      </c>
      <c r="Z324" s="4">
        <v>33.96</v>
      </c>
      <c r="AA324" s="4">
        <v>350.0</v>
      </c>
      <c r="AB324" s="4">
        <v>0.0</v>
      </c>
      <c r="AC324" s="4">
        <v>45513.8</v>
      </c>
      <c r="AD324" s="4">
        <v>195305.43</v>
      </c>
      <c r="AE324" s="4">
        <v>6838.86</v>
      </c>
    </row>
    <row r="325" ht="12.75" customHeight="1">
      <c r="A325" s="4" t="s">
        <v>372</v>
      </c>
      <c r="B325" s="4" t="s">
        <v>355</v>
      </c>
      <c r="C325" s="4">
        <v>2006.0</v>
      </c>
      <c r="D325" s="4" t="s">
        <v>1074</v>
      </c>
      <c r="E325" s="4" t="s">
        <v>1038</v>
      </c>
      <c r="F325" s="4">
        <v>176459.71</v>
      </c>
      <c r="G325" s="4">
        <v>0.77</v>
      </c>
      <c r="H325" s="4">
        <v>6.96</v>
      </c>
      <c r="I325" s="4">
        <v>7.61</v>
      </c>
      <c r="J325" s="4">
        <v>144.0</v>
      </c>
      <c r="K325" s="4">
        <v>54.86</v>
      </c>
      <c r="L325" s="4">
        <v>33.33</v>
      </c>
      <c r="M325" s="4">
        <v>1.39</v>
      </c>
      <c r="N325" s="4">
        <v>10.42</v>
      </c>
      <c r="O325" s="4">
        <v>54.93</v>
      </c>
      <c r="P325" s="4">
        <v>0.0</v>
      </c>
      <c r="Q325" s="4">
        <v>528.76</v>
      </c>
      <c r="R325" s="4">
        <v>170138.3</v>
      </c>
      <c r="S325" s="4">
        <v>6321.41</v>
      </c>
      <c r="T325" s="4">
        <v>8.49</v>
      </c>
      <c r="U325" s="4">
        <v>7.69</v>
      </c>
      <c r="V325" s="4">
        <v>144.0</v>
      </c>
      <c r="W325" s="4">
        <v>68.75</v>
      </c>
      <c r="X325" s="4">
        <v>18.06</v>
      </c>
      <c r="Y325" s="4">
        <v>2.78</v>
      </c>
      <c r="Z325" s="4">
        <v>10.42</v>
      </c>
      <c r="AA325" s="4">
        <v>54.93</v>
      </c>
      <c r="AB325" s="4">
        <v>0.0</v>
      </c>
      <c r="AC325" s="4">
        <v>541.9</v>
      </c>
      <c r="AD325" s="4">
        <v>171923.58</v>
      </c>
      <c r="AE325" s="4">
        <v>4536.13</v>
      </c>
    </row>
    <row r="326" ht="12.75" customHeight="1">
      <c r="A326" s="4" t="s">
        <v>372</v>
      </c>
      <c r="B326" s="4" t="s">
        <v>355</v>
      </c>
      <c r="C326" s="4">
        <v>2006.0</v>
      </c>
      <c r="D326" s="4" t="s">
        <v>1074</v>
      </c>
      <c r="E326" s="4" t="s">
        <v>994</v>
      </c>
      <c r="F326" s="4">
        <v>420627.26</v>
      </c>
      <c r="G326" s="4">
        <v>1.83</v>
      </c>
      <c r="H326" s="4">
        <v>1.17</v>
      </c>
      <c r="I326" s="4">
        <v>3.46</v>
      </c>
      <c r="J326" s="4">
        <v>35.0</v>
      </c>
      <c r="K326" s="4">
        <v>8.57</v>
      </c>
      <c r="L326" s="4">
        <v>40.0</v>
      </c>
      <c r="M326" s="4">
        <v>51.43</v>
      </c>
      <c r="N326" s="4">
        <v>0.0</v>
      </c>
      <c r="O326" s="4">
        <v>7.0</v>
      </c>
      <c r="P326" s="4">
        <v>0.0</v>
      </c>
      <c r="Q326" s="4">
        <v>408473.23</v>
      </c>
      <c r="R326" s="4">
        <v>408473.23</v>
      </c>
      <c r="S326" s="4">
        <v>12154.02</v>
      </c>
      <c r="T326" s="4">
        <v>2.79</v>
      </c>
      <c r="U326" s="4">
        <v>6.91</v>
      </c>
      <c r="V326" s="4">
        <v>35.0</v>
      </c>
      <c r="W326" s="4">
        <v>14.29</v>
      </c>
      <c r="X326" s="4">
        <v>22.86</v>
      </c>
      <c r="Y326" s="4">
        <v>51.43</v>
      </c>
      <c r="Z326" s="4">
        <v>11.43</v>
      </c>
      <c r="AA326" s="4">
        <v>15.55</v>
      </c>
      <c r="AB326" s="4">
        <v>0.0</v>
      </c>
      <c r="AC326" s="4">
        <v>408473.23</v>
      </c>
      <c r="AD326" s="4">
        <v>408675.76</v>
      </c>
      <c r="AE326" s="4">
        <v>11951.49</v>
      </c>
    </row>
    <row r="327" ht="12.75" customHeight="1">
      <c r="A327" s="4" t="s">
        <v>372</v>
      </c>
      <c r="B327" s="4" t="s">
        <v>355</v>
      </c>
      <c r="C327" s="4">
        <v>2006.0</v>
      </c>
      <c r="D327" s="4" t="s">
        <v>1074</v>
      </c>
      <c r="E327" s="4" t="s">
        <v>1039</v>
      </c>
      <c r="F327" s="4">
        <v>277986.25</v>
      </c>
      <c r="G327" s="4">
        <v>1.21</v>
      </c>
      <c r="H327" s="4">
        <v>2.79</v>
      </c>
      <c r="I327" s="4">
        <v>4.47</v>
      </c>
      <c r="J327" s="4">
        <v>165.0</v>
      </c>
      <c r="K327" s="4">
        <v>36.36</v>
      </c>
      <c r="L327" s="4">
        <v>63.64</v>
      </c>
      <c r="M327" s="4">
        <v>0.0</v>
      </c>
      <c r="N327" s="4">
        <v>0.0</v>
      </c>
      <c r="O327" s="4">
        <v>20.0</v>
      </c>
      <c r="P327" s="4">
        <v>0.0</v>
      </c>
      <c r="Q327" s="4">
        <v>0.0</v>
      </c>
      <c r="R327" s="4">
        <v>208311.32</v>
      </c>
      <c r="S327" s="4">
        <v>69674.93</v>
      </c>
      <c r="T327" s="4">
        <v>4.49</v>
      </c>
      <c r="U327" s="4">
        <v>6.11</v>
      </c>
      <c r="V327" s="4">
        <v>165.0</v>
      </c>
      <c r="W327" s="4">
        <v>86.06</v>
      </c>
      <c r="X327" s="4">
        <v>13.33</v>
      </c>
      <c r="Y327" s="4">
        <v>0.0</v>
      </c>
      <c r="Z327" s="4">
        <v>0.61</v>
      </c>
      <c r="AA327" s="4">
        <v>20.0</v>
      </c>
      <c r="AB327" s="4">
        <v>0.0</v>
      </c>
      <c r="AC327" s="4">
        <v>0.0</v>
      </c>
      <c r="AD327" s="4">
        <v>277622.9</v>
      </c>
      <c r="AE327" s="4">
        <v>363.35</v>
      </c>
    </row>
    <row r="328" ht="12.75" customHeight="1">
      <c r="A328" s="4" t="s">
        <v>372</v>
      </c>
      <c r="B328" s="4" t="s">
        <v>355</v>
      </c>
      <c r="C328" s="4">
        <v>2006.0</v>
      </c>
      <c r="D328" s="4" t="s">
        <v>1074</v>
      </c>
      <c r="E328" s="4" t="s">
        <v>1040</v>
      </c>
      <c r="F328" s="4">
        <v>2325190.54</v>
      </c>
      <c r="G328" s="4">
        <v>10.11</v>
      </c>
      <c r="H328" s="4">
        <v>0.11</v>
      </c>
      <c r="I328" s="4">
        <v>0.33</v>
      </c>
      <c r="J328" s="4">
        <v>1103.0</v>
      </c>
      <c r="K328" s="4">
        <v>4.62</v>
      </c>
      <c r="L328" s="4">
        <v>95.38</v>
      </c>
      <c r="M328" s="4">
        <v>0.0</v>
      </c>
      <c r="N328" s="4">
        <v>0.0</v>
      </c>
      <c r="O328" s="4">
        <v>9.9</v>
      </c>
      <c r="P328" s="4">
        <v>0.0</v>
      </c>
      <c r="Q328" s="4">
        <v>0.0</v>
      </c>
      <c r="R328" s="4">
        <v>318597.15</v>
      </c>
      <c r="S328" s="4">
        <v>2006593.38</v>
      </c>
      <c r="T328" s="4">
        <v>1.45</v>
      </c>
      <c r="U328" s="4">
        <v>1.87</v>
      </c>
      <c r="V328" s="4">
        <v>1103.0</v>
      </c>
      <c r="W328" s="4">
        <v>44.51</v>
      </c>
      <c r="X328" s="4">
        <v>55.03</v>
      </c>
      <c r="Y328" s="4">
        <v>0.36</v>
      </c>
      <c r="Z328" s="4">
        <v>0.09</v>
      </c>
      <c r="AA328" s="4">
        <v>14.09</v>
      </c>
      <c r="AB328" s="4">
        <v>0.0</v>
      </c>
      <c r="AC328" s="4">
        <v>168.23</v>
      </c>
      <c r="AD328" s="4">
        <v>1833031.47</v>
      </c>
      <c r="AE328" s="4">
        <v>492159.06</v>
      </c>
    </row>
    <row r="329" ht="12.75" customHeight="1">
      <c r="A329" s="4" t="s">
        <v>372</v>
      </c>
      <c r="B329" s="4" t="s">
        <v>355</v>
      </c>
      <c r="C329" s="4">
        <v>2006.0</v>
      </c>
      <c r="D329" s="4" t="s">
        <v>1074</v>
      </c>
      <c r="E329" s="4" t="s">
        <v>996</v>
      </c>
      <c r="F329" s="4">
        <v>2094369.07</v>
      </c>
      <c r="G329" s="4">
        <v>9.11</v>
      </c>
      <c r="H329" s="4">
        <v>0.17</v>
      </c>
      <c r="I329" s="4">
        <v>0.12</v>
      </c>
      <c r="J329" s="4">
        <v>748.0</v>
      </c>
      <c r="K329" s="4">
        <v>3.48</v>
      </c>
      <c r="L329" s="4">
        <v>94.39</v>
      </c>
      <c r="M329" s="4">
        <v>1.6</v>
      </c>
      <c r="N329" s="4">
        <v>0.53</v>
      </c>
      <c r="O329" s="4">
        <v>14.0</v>
      </c>
      <c r="P329" s="4">
        <v>0.0</v>
      </c>
      <c r="Q329" s="4">
        <v>11116.49</v>
      </c>
      <c r="R329" s="4">
        <v>162895.42</v>
      </c>
      <c r="S329" s="4">
        <v>1931473.66</v>
      </c>
      <c r="T329" s="4">
        <v>1.92</v>
      </c>
      <c r="U329" s="4">
        <v>1.38</v>
      </c>
      <c r="V329" s="4">
        <v>748.0</v>
      </c>
      <c r="W329" s="4">
        <v>45.19</v>
      </c>
      <c r="X329" s="4">
        <v>49.33</v>
      </c>
      <c r="Y329" s="4">
        <v>3.61</v>
      </c>
      <c r="Z329" s="4">
        <v>1.87</v>
      </c>
      <c r="AA329" s="4">
        <v>15.0</v>
      </c>
      <c r="AB329" s="4">
        <v>0.0</v>
      </c>
      <c r="AC329" s="4">
        <v>18538.97</v>
      </c>
      <c r="AD329" s="4">
        <v>847084.62</v>
      </c>
      <c r="AE329" s="4">
        <v>1247284.45</v>
      </c>
    </row>
    <row r="330" ht="12.75" customHeight="1">
      <c r="A330" s="4" t="s">
        <v>372</v>
      </c>
      <c r="B330" s="4" t="s">
        <v>355</v>
      </c>
      <c r="C330" s="4">
        <v>2006.0</v>
      </c>
      <c r="D330" s="4" t="s">
        <v>1074</v>
      </c>
      <c r="E330" s="4" t="s">
        <v>1041</v>
      </c>
      <c r="F330" s="4">
        <v>74012.57</v>
      </c>
      <c r="G330" s="4">
        <v>0.32</v>
      </c>
      <c r="H330" s="4">
        <v>0.0</v>
      </c>
      <c r="I330" s="4">
        <v>0.0</v>
      </c>
      <c r="J330" s="4">
        <v>48.0</v>
      </c>
      <c r="K330" s="4">
        <v>0.0</v>
      </c>
      <c r="L330" s="4">
        <v>100.0</v>
      </c>
      <c r="M330" s="4">
        <v>0.0</v>
      </c>
      <c r="N330" s="4">
        <v>0.0</v>
      </c>
      <c r="O330" s="4">
        <v>0.0</v>
      </c>
      <c r="P330" s="4">
        <v>0.0</v>
      </c>
      <c r="Q330" s="4">
        <v>0.0</v>
      </c>
      <c r="R330" s="4">
        <v>0.0</v>
      </c>
      <c r="S330" s="4">
        <v>74012.57</v>
      </c>
      <c r="T330" s="4">
        <v>0.32</v>
      </c>
      <c r="U330" s="4">
        <v>1.08</v>
      </c>
      <c r="V330" s="4">
        <v>48.0</v>
      </c>
      <c r="W330" s="4">
        <v>10.42</v>
      </c>
      <c r="X330" s="4">
        <v>87.5</v>
      </c>
      <c r="Y330" s="4">
        <v>0.0</v>
      </c>
      <c r="Z330" s="4">
        <v>2.08</v>
      </c>
      <c r="AA330" s="4">
        <v>3.0</v>
      </c>
      <c r="AB330" s="4">
        <v>0.0</v>
      </c>
      <c r="AC330" s="4">
        <v>0.0</v>
      </c>
      <c r="AD330" s="4">
        <v>36246.5</v>
      </c>
      <c r="AE330" s="4">
        <v>37766.07</v>
      </c>
    </row>
    <row r="331" ht="12.75" customHeight="1">
      <c r="A331" s="4" t="s">
        <v>372</v>
      </c>
      <c r="B331" s="4" t="s">
        <v>355</v>
      </c>
      <c r="C331" s="4">
        <v>2006.0</v>
      </c>
      <c r="D331" s="4" t="s">
        <v>1074</v>
      </c>
      <c r="E331" s="4" t="s">
        <v>1042</v>
      </c>
      <c r="F331" s="4">
        <v>753051.14</v>
      </c>
      <c r="G331" s="4">
        <v>3.28</v>
      </c>
      <c r="H331" s="4">
        <v>0.86</v>
      </c>
      <c r="I331" s="4">
        <v>0.99</v>
      </c>
      <c r="J331" s="4">
        <v>666.0</v>
      </c>
      <c r="K331" s="4">
        <v>4.65</v>
      </c>
      <c r="L331" s="4">
        <v>86.04</v>
      </c>
      <c r="M331" s="4">
        <v>5.86</v>
      </c>
      <c r="N331" s="4">
        <v>3.45</v>
      </c>
      <c r="O331" s="4">
        <v>64.89</v>
      </c>
      <c r="P331" s="4">
        <v>0.0</v>
      </c>
      <c r="Q331" s="4">
        <v>4499.42</v>
      </c>
      <c r="R331" s="4">
        <v>135131.12</v>
      </c>
      <c r="S331" s="4">
        <v>617920.02</v>
      </c>
      <c r="T331" s="4">
        <v>2.85</v>
      </c>
      <c r="U331" s="4">
        <v>2.54</v>
      </c>
      <c r="V331" s="4">
        <v>666.0</v>
      </c>
      <c r="W331" s="4">
        <v>43.24</v>
      </c>
      <c r="X331" s="4">
        <v>41.74</v>
      </c>
      <c r="Y331" s="4">
        <v>8.41</v>
      </c>
      <c r="Z331" s="4">
        <v>6.61</v>
      </c>
      <c r="AA331" s="4">
        <v>64.89</v>
      </c>
      <c r="AB331" s="4">
        <v>0.0</v>
      </c>
      <c r="AC331" s="4">
        <v>9885.8</v>
      </c>
      <c r="AD331" s="4">
        <v>398300.58</v>
      </c>
      <c r="AE331" s="4">
        <v>354750.56</v>
      </c>
    </row>
    <row r="332" ht="12.75" customHeight="1">
      <c r="A332" s="4" t="s">
        <v>372</v>
      </c>
      <c r="B332" s="4" t="s">
        <v>355</v>
      </c>
      <c r="C332" s="4">
        <v>2006.0</v>
      </c>
      <c r="D332" s="4" t="s">
        <v>1074</v>
      </c>
      <c r="E332" s="4" t="s">
        <v>1043</v>
      </c>
      <c r="F332" s="4">
        <v>525231.04</v>
      </c>
      <c r="G332" s="4">
        <v>2.28</v>
      </c>
      <c r="H332" s="4">
        <v>0.31</v>
      </c>
      <c r="I332" s="4">
        <v>0.36</v>
      </c>
      <c r="J332" s="4">
        <v>314.0</v>
      </c>
      <c r="K332" s="4">
        <v>10.83</v>
      </c>
      <c r="L332" s="4">
        <v>89.17</v>
      </c>
      <c r="M332" s="4">
        <v>0.0</v>
      </c>
      <c r="N332" s="4">
        <v>0.0</v>
      </c>
      <c r="O332" s="4">
        <v>14.0</v>
      </c>
      <c r="P332" s="4">
        <v>0.0</v>
      </c>
      <c r="Q332" s="4">
        <v>0.0</v>
      </c>
      <c r="R332" s="4">
        <v>76223.81</v>
      </c>
      <c r="S332" s="4">
        <v>449007.23</v>
      </c>
      <c r="T332" s="4">
        <v>3.53</v>
      </c>
      <c r="U332" s="4">
        <v>4.25</v>
      </c>
      <c r="V332" s="4">
        <v>314.0</v>
      </c>
      <c r="W332" s="4">
        <v>77.71</v>
      </c>
      <c r="X332" s="4">
        <v>22.29</v>
      </c>
      <c r="Y332" s="4">
        <v>0.0</v>
      </c>
      <c r="Z332" s="4">
        <v>0.0</v>
      </c>
      <c r="AA332" s="4">
        <v>14.0</v>
      </c>
      <c r="AB332" s="4">
        <v>0.0</v>
      </c>
      <c r="AC332" s="4">
        <v>0.0</v>
      </c>
      <c r="AD332" s="4">
        <v>461191.12</v>
      </c>
      <c r="AE332" s="4">
        <v>64039.92</v>
      </c>
    </row>
    <row r="333" ht="12.75" customHeight="1">
      <c r="A333" s="4" t="s">
        <v>372</v>
      </c>
      <c r="B333" s="4" t="s">
        <v>355</v>
      </c>
      <c r="C333" s="4">
        <v>2006.0</v>
      </c>
      <c r="D333" s="4" t="s">
        <v>1074</v>
      </c>
      <c r="E333" s="4" t="s">
        <v>1044</v>
      </c>
      <c r="F333" s="4">
        <v>6400811.78</v>
      </c>
      <c r="G333" s="4">
        <v>27.84</v>
      </c>
      <c r="H333" s="4">
        <v>1.06</v>
      </c>
      <c r="I333" s="4">
        <v>0.15</v>
      </c>
      <c r="J333" s="4">
        <v>305.0</v>
      </c>
      <c r="K333" s="4">
        <v>17.38</v>
      </c>
      <c r="L333" s="4">
        <v>81.97</v>
      </c>
      <c r="M333" s="4">
        <v>0.0</v>
      </c>
      <c r="N333" s="4">
        <v>0.66</v>
      </c>
      <c r="O333" s="4">
        <v>38.0</v>
      </c>
      <c r="P333" s="4">
        <v>0.0</v>
      </c>
      <c r="Q333" s="4">
        <v>0.0</v>
      </c>
      <c r="R333" s="4">
        <v>221174.23</v>
      </c>
      <c r="S333" s="4">
        <v>6179637.55</v>
      </c>
      <c r="T333" s="4">
        <v>3.47</v>
      </c>
      <c r="U333" s="4">
        <v>2.66</v>
      </c>
      <c r="V333" s="4">
        <v>305.0</v>
      </c>
      <c r="W333" s="4">
        <v>64.92</v>
      </c>
      <c r="X333" s="4">
        <v>33.77</v>
      </c>
      <c r="Y333" s="4">
        <v>0.0</v>
      </c>
      <c r="Z333" s="4">
        <v>1.31</v>
      </c>
      <c r="AA333" s="4">
        <v>38.0</v>
      </c>
      <c r="AB333" s="4">
        <v>0.0</v>
      </c>
      <c r="AC333" s="4">
        <v>0.0</v>
      </c>
      <c r="AD333" s="4">
        <v>3075209.15</v>
      </c>
      <c r="AE333" s="4">
        <v>3325602.63</v>
      </c>
    </row>
    <row r="334" ht="12.75" customHeight="1">
      <c r="A334" s="4" t="s">
        <v>372</v>
      </c>
      <c r="B334" s="4" t="s">
        <v>355</v>
      </c>
      <c r="C334" s="4">
        <v>2006.0</v>
      </c>
      <c r="D334" s="4" t="s">
        <v>1074</v>
      </c>
      <c r="E334" s="4" t="s">
        <v>1045</v>
      </c>
      <c r="F334" s="4">
        <v>5766317.97</v>
      </c>
      <c r="G334" s="4">
        <v>25.08</v>
      </c>
      <c r="H334" s="4">
        <v>8.92</v>
      </c>
      <c r="I334" s="4">
        <v>9.42</v>
      </c>
      <c r="J334" s="4">
        <v>1375.0</v>
      </c>
      <c r="K334" s="4">
        <v>77.53</v>
      </c>
      <c r="L334" s="4">
        <v>16.58</v>
      </c>
      <c r="M334" s="4">
        <v>1.02</v>
      </c>
      <c r="N334" s="4">
        <v>4.87</v>
      </c>
      <c r="O334" s="4">
        <v>32.0</v>
      </c>
      <c r="P334" s="4">
        <v>0.0</v>
      </c>
      <c r="Q334" s="4">
        <v>21973.57</v>
      </c>
      <c r="R334" s="4">
        <v>5496582.54</v>
      </c>
      <c r="S334" s="4">
        <v>269735.42</v>
      </c>
      <c r="T334" s="4">
        <v>9.02</v>
      </c>
      <c r="U334" s="4">
        <v>9.53</v>
      </c>
      <c r="V334" s="4">
        <v>1375.0</v>
      </c>
      <c r="W334" s="4">
        <v>80.95</v>
      </c>
      <c r="X334" s="4">
        <v>13.09</v>
      </c>
      <c r="Y334" s="4">
        <v>1.02</v>
      </c>
      <c r="Z334" s="4">
        <v>4.95</v>
      </c>
      <c r="AA334" s="4">
        <v>32.0</v>
      </c>
      <c r="AB334" s="4">
        <v>0.0</v>
      </c>
      <c r="AC334" s="4">
        <v>21973.57</v>
      </c>
      <c r="AD334" s="4">
        <v>5497068.11</v>
      </c>
      <c r="AE334" s="4">
        <v>269249.86</v>
      </c>
    </row>
    <row r="335" ht="12.75" customHeight="1">
      <c r="A335" s="4" t="s">
        <v>372</v>
      </c>
      <c r="B335" s="4" t="s">
        <v>355</v>
      </c>
      <c r="C335" s="4">
        <v>2006.0</v>
      </c>
      <c r="D335" s="4" t="s">
        <v>1074</v>
      </c>
      <c r="E335" s="4" t="s">
        <v>998</v>
      </c>
      <c r="F335" s="4">
        <v>551281.74</v>
      </c>
      <c r="G335" s="4">
        <v>2.4</v>
      </c>
      <c r="H335" s="4">
        <v>0.97</v>
      </c>
      <c r="I335" s="4">
        <v>0.0</v>
      </c>
      <c r="J335" s="4">
        <v>147.0</v>
      </c>
      <c r="K335" s="4">
        <v>12.93</v>
      </c>
      <c r="L335" s="4">
        <v>87.07</v>
      </c>
      <c r="M335" s="4">
        <v>0.0</v>
      </c>
      <c r="N335" s="4">
        <v>0.0</v>
      </c>
      <c r="O335" s="4">
        <v>25.0</v>
      </c>
      <c r="P335" s="4">
        <v>0.0</v>
      </c>
      <c r="Q335" s="4">
        <v>0.0</v>
      </c>
      <c r="R335" s="4">
        <v>7177.74</v>
      </c>
      <c r="S335" s="4">
        <v>544104.0</v>
      </c>
      <c r="T335" s="4">
        <v>1.91</v>
      </c>
      <c r="U335" s="4">
        <v>0.72</v>
      </c>
      <c r="V335" s="4">
        <v>147.0</v>
      </c>
      <c r="W335" s="4">
        <v>48.3</v>
      </c>
      <c r="X335" s="4">
        <v>51.7</v>
      </c>
      <c r="Y335" s="4">
        <v>0.0</v>
      </c>
      <c r="Z335" s="4">
        <v>0.0</v>
      </c>
      <c r="AA335" s="4">
        <v>25.0</v>
      </c>
      <c r="AB335" s="4">
        <v>0.0</v>
      </c>
      <c r="AC335" s="4">
        <v>0.0</v>
      </c>
      <c r="AD335" s="4">
        <v>383850.47</v>
      </c>
      <c r="AE335" s="4">
        <v>167431.27</v>
      </c>
    </row>
    <row r="336" ht="12.75" customHeight="1">
      <c r="A336" s="4" t="s">
        <v>372</v>
      </c>
      <c r="B336" s="4" t="s">
        <v>355</v>
      </c>
      <c r="C336" s="4">
        <v>2006.0</v>
      </c>
      <c r="D336" s="4" t="s">
        <v>1074</v>
      </c>
      <c r="E336" s="4" t="s">
        <v>1046</v>
      </c>
      <c r="F336" s="4">
        <v>814741.91</v>
      </c>
      <c r="G336" s="4">
        <v>3.54</v>
      </c>
      <c r="H336" s="4">
        <v>1.2</v>
      </c>
      <c r="I336" s="4">
        <v>0.35</v>
      </c>
      <c r="J336" s="4">
        <v>335.0</v>
      </c>
      <c r="K336" s="4">
        <v>10.45</v>
      </c>
      <c r="L336" s="4">
        <v>73.73</v>
      </c>
      <c r="M336" s="4">
        <v>0.0</v>
      </c>
      <c r="N336" s="4">
        <v>15.82</v>
      </c>
      <c r="O336" s="4">
        <v>29.8</v>
      </c>
      <c r="P336" s="4">
        <v>0.0</v>
      </c>
      <c r="Q336" s="4">
        <v>0.0</v>
      </c>
      <c r="R336" s="4">
        <v>113257.11</v>
      </c>
      <c r="S336" s="4">
        <v>685282.17</v>
      </c>
      <c r="T336" s="4">
        <v>2.38</v>
      </c>
      <c r="U336" s="4">
        <v>1.06</v>
      </c>
      <c r="V336" s="4">
        <v>335.0</v>
      </c>
      <c r="W336" s="4">
        <v>31.64</v>
      </c>
      <c r="X336" s="4">
        <v>29.55</v>
      </c>
      <c r="Y336" s="4">
        <v>0.0</v>
      </c>
      <c r="Z336" s="4">
        <v>38.81</v>
      </c>
      <c r="AA336" s="4">
        <v>29.8</v>
      </c>
      <c r="AB336" s="4">
        <v>0.0</v>
      </c>
      <c r="AC336" s="4">
        <v>0.0</v>
      </c>
      <c r="AD336" s="4">
        <v>260931.92</v>
      </c>
      <c r="AE336" s="4">
        <v>537607.36</v>
      </c>
    </row>
    <row r="337" ht="12.75" customHeight="1">
      <c r="A337" s="4" t="s">
        <v>372</v>
      </c>
      <c r="B337" s="4" t="s">
        <v>355</v>
      </c>
      <c r="C337" s="4">
        <v>2006.0</v>
      </c>
      <c r="D337" s="4" t="s">
        <v>1074</v>
      </c>
      <c r="E337" s="4" t="s">
        <v>1047</v>
      </c>
      <c r="F337" s="4">
        <v>119777.55</v>
      </c>
      <c r="G337" s="4">
        <v>0.52</v>
      </c>
      <c r="H337" s="4">
        <v>0.08</v>
      </c>
      <c r="I337" s="4">
        <v>0.07</v>
      </c>
      <c r="J337" s="4">
        <v>323.0</v>
      </c>
      <c r="K337" s="4">
        <v>3.41</v>
      </c>
      <c r="L337" s="4">
        <v>96.28</v>
      </c>
      <c r="M337" s="4">
        <v>0.0</v>
      </c>
      <c r="N337" s="4">
        <v>0.31</v>
      </c>
      <c r="O337" s="4">
        <v>18.0</v>
      </c>
      <c r="P337" s="4">
        <v>0.0</v>
      </c>
      <c r="Q337" s="4">
        <v>0.0</v>
      </c>
      <c r="R337" s="4">
        <v>5456.13</v>
      </c>
      <c r="S337" s="4">
        <v>114321.42</v>
      </c>
      <c r="T337" s="4">
        <v>0.71</v>
      </c>
      <c r="U337" s="4">
        <v>1.39</v>
      </c>
      <c r="V337" s="4">
        <v>323.0</v>
      </c>
      <c r="W337" s="4">
        <v>18.89</v>
      </c>
      <c r="X337" s="4">
        <v>80.8</v>
      </c>
      <c r="Y337" s="4">
        <v>0.0</v>
      </c>
      <c r="Z337" s="4">
        <v>0.31</v>
      </c>
      <c r="AA337" s="4">
        <v>18.0</v>
      </c>
      <c r="AB337" s="4">
        <v>0.0</v>
      </c>
      <c r="AC337" s="4">
        <v>0.0</v>
      </c>
      <c r="AD337" s="4">
        <v>51436.88</v>
      </c>
      <c r="AE337" s="4">
        <v>68340.68</v>
      </c>
    </row>
    <row r="338" ht="12.75" customHeight="1">
      <c r="A338" s="4" t="s">
        <v>372</v>
      </c>
      <c r="B338" s="4" t="s">
        <v>355</v>
      </c>
      <c r="C338" s="4">
        <v>2007.0</v>
      </c>
      <c r="D338" s="4" t="s">
        <v>1074</v>
      </c>
      <c r="E338" s="4" t="s">
        <v>1031</v>
      </c>
      <c r="F338" s="4">
        <v>2.511334887E7</v>
      </c>
      <c r="G338" s="4">
        <v>100.0</v>
      </c>
      <c r="H338" s="4">
        <v>2.7</v>
      </c>
      <c r="I338" s="4">
        <v>2.76</v>
      </c>
      <c r="J338" s="4">
        <v>6809.0</v>
      </c>
      <c r="K338" s="4">
        <v>24.97</v>
      </c>
      <c r="L338" s="4">
        <v>68.82</v>
      </c>
      <c r="M338" s="4">
        <v>1.32</v>
      </c>
      <c r="N338" s="4">
        <v>4.89</v>
      </c>
      <c r="O338" s="4">
        <v>350.0</v>
      </c>
      <c r="P338" s="4">
        <v>0.0</v>
      </c>
      <c r="Q338" s="4">
        <v>1098503.75</v>
      </c>
      <c r="R338" s="4">
        <v>9417524.68</v>
      </c>
      <c r="S338" s="4">
        <v>1.535577917E7</v>
      </c>
      <c r="T338" s="4">
        <v>3.96</v>
      </c>
      <c r="U338" s="4">
        <v>4.02</v>
      </c>
      <c r="V338" s="4">
        <v>6809.0</v>
      </c>
      <c r="W338" s="4">
        <v>52.08</v>
      </c>
      <c r="X338" s="4">
        <v>38.45</v>
      </c>
      <c r="Y338" s="4">
        <v>2.13</v>
      </c>
      <c r="Z338" s="4">
        <v>7.34</v>
      </c>
      <c r="AA338" s="4">
        <v>350.0</v>
      </c>
      <c r="AB338" s="4">
        <v>0.0</v>
      </c>
      <c r="AC338" s="4">
        <v>1129590.85</v>
      </c>
      <c r="AD338" s="4">
        <v>1.46290252E7</v>
      </c>
      <c r="AE338" s="4">
        <v>1.014427865E7</v>
      </c>
    </row>
    <row r="339" ht="12.75" customHeight="1">
      <c r="A339" s="4" t="s">
        <v>372</v>
      </c>
      <c r="B339" s="4" t="s">
        <v>355</v>
      </c>
      <c r="C339" s="4">
        <v>2007.0</v>
      </c>
      <c r="D339" s="4" t="s">
        <v>1074</v>
      </c>
      <c r="E339" s="4" t="s">
        <v>1032</v>
      </c>
      <c r="F339" s="4">
        <v>3116651.85</v>
      </c>
      <c r="G339" s="4">
        <v>12.41</v>
      </c>
      <c r="H339" s="4">
        <v>0.03</v>
      </c>
      <c r="I339" s="4">
        <v>0.17</v>
      </c>
      <c r="J339" s="4">
        <v>944.0</v>
      </c>
      <c r="K339" s="4">
        <v>0.95</v>
      </c>
      <c r="L339" s="4">
        <v>98.83</v>
      </c>
      <c r="M339" s="4">
        <v>0.21</v>
      </c>
      <c r="N339" s="4">
        <v>0.0</v>
      </c>
      <c r="O339" s="4">
        <v>6.0</v>
      </c>
      <c r="P339" s="4">
        <v>0.0</v>
      </c>
      <c r="Q339" s="4">
        <v>133.79</v>
      </c>
      <c r="R339" s="4">
        <v>789796.45</v>
      </c>
      <c r="S339" s="4">
        <v>2320927.64</v>
      </c>
      <c r="T339" s="4">
        <v>1.01</v>
      </c>
      <c r="U339" s="4">
        <v>0.43</v>
      </c>
      <c r="V339" s="4">
        <v>944.0</v>
      </c>
      <c r="W339" s="4">
        <v>30.4</v>
      </c>
      <c r="X339" s="4">
        <v>68.43</v>
      </c>
      <c r="Y339" s="4">
        <v>0.74</v>
      </c>
      <c r="Z339" s="4">
        <v>0.42</v>
      </c>
      <c r="AA339" s="4">
        <v>16.0</v>
      </c>
      <c r="AB339" s="4">
        <v>0.0</v>
      </c>
      <c r="AC339" s="4">
        <v>6159.04</v>
      </c>
      <c r="AD339" s="4">
        <v>1173117.73</v>
      </c>
      <c r="AE339" s="4">
        <v>1937606.36</v>
      </c>
    </row>
    <row r="340" ht="12.75" customHeight="1">
      <c r="A340" s="4" t="s">
        <v>372</v>
      </c>
      <c r="B340" s="4" t="s">
        <v>355</v>
      </c>
      <c r="C340" s="4">
        <v>2007.0</v>
      </c>
      <c r="D340" s="4" t="s">
        <v>1074</v>
      </c>
      <c r="E340" s="4" t="s">
        <v>1033</v>
      </c>
      <c r="F340" s="4">
        <v>1.299543813E7</v>
      </c>
      <c r="G340" s="4">
        <v>51.75</v>
      </c>
      <c r="H340" s="4">
        <v>3.97</v>
      </c>
      <c r="I340" s="4">
        <v>4.77</v>
      </c>
      <c r="J340" s="4">
        <v>2824.0</v>
      </c>
      <c r="K340" s="4">
        <v>32.51</v>
      </c>
      <c r="L340" s="4">
        <v>56.48</v>
      </c>
      <c r="M340" s="4">
        <v>2.44</v>
      </c>
      <c r="N340" s="4">
        <v>8.57</v>
      </c>
      <c r="O340" s="4">
        <v>350.0</v>
      </c>
      <c r="P340" s="4">
        <v>0.0</v>
      </c>
      <c r="Q340" s="4">
        <v>1074733.78</v>
      </c>
      <c r="R340" s="4">
        <v>7465777.45</v>
      </c>
      <c r="S340" s="4">
        <v>5532270.86</v>
      </c>
      <c r="T340" s="4">
        <v>5.38</v>
      </c>
      <c r="U340" s="4">
        <v>6.66</v>
      </c>
      <c r="V340" s="4">
        <v>2824.0</v>
      </c>
      <c r="W340" s="4">
        <v>58.46</v>
      </c>
      <c r="X340" s="4">
        <v>27.27</v>
      </c>
      <c r="Y340" s="4">
        <v>3.61</v>
      </c>
      <c r="Z340" s="4">
        <v>10.66</v>
      </c>
      <c r="AA340" s="4">
        <v>350.0</v>
      </c>
      <c r="AB340" s="4">
        <v>0.0</v>
      </c>
      <c r="AC340" s="4">
        <v>1093067.39</v>
      </c>
      <c r="AD340" s="4">
        <v>1.114546451E7</v>
      </c>
      <c r="AE340" s="4">
        <v>1852583.81</v>
      </c>
    </row>
    <row r="341" ht="12.75" customHeight="1">
      <c r="A341" s="4" t="s">
        <v>372</v>
      </c>
      <c r="B341" s="4" t="s">
        <v>355</v>
      </c>
      <c r="C341" s="4">
        <v>2007.0</v>
      </c>
      <c r="D341" s="4" t="s">
        <v>1074</v>
      </c>
      <c r="E341" s="4" t="s">
        <v>1034</v>
      </c>
      <c r="F341" s="4">
        <v>7832063.27</v>
      </c>
      <c r="G341" s="4">
        <v>31.19</v>
      </c>
      <c r="H341" s="4">
        <v>2.78</v>
      </c>
      <c r="I341" s="4">
        <v>0.47</v>
      </c>
      <c r="J341" s="4">
        <v>2572.0</v>
      </c>
      <c r="K341" s="4">
        <v>26.87</v>
      </c>
      <c r="L341" s="4">
        <v>70.76</v>
      </c>
      <c r="M341" s="4">
        <v>0.7</v>
      </c>
      <c r="N341" s="4">
        <v>1.67</v>
      </c>
      <c r="O341" s="4">
        <v>122.43</v>
      </c>
      <c r="P341" s="4">
        <v>0.0</v>
      </c>
      <c r="Q341" s="4">
        <v>23629.82</v>
      </c>
      <c r="R341" s="4">
        <v>1081379.64</v>
      </c>
      <c r="S341" s="4">
        <v>6731025.95</v>
      </c>
      <c r="T341" s="4">
        <v>4.15</v>
      </c>
      <c r="U341" s="4">
        <v>1.11</v>
      </c>
      <c r="V341" s="4">
        <v>2572.0</v>
      </c>
      <c r="W341" s="4">
        <v>56.22</v>
      </c>
      <c r="X341" s="4">
        <v>38.69</v>
      </c>
      <c r="Y341" s="4">
        <v>1.32</v>
      </c>
      <c r="Z341" s="4">
        <v>3.77</v>
      </c>
      <c r="AA341" s="4">
        <v>122.43</v>
      </c>
      <c r="AB341" s="4">
        <v>0.0</v>
      </c>
      <c r="AC341" s="4">
        <v>30083.59</v>
      </c>
      <c r="AD341" s="4">
        <v>2090607.68</v>
      </c>
      <c r="AE341" s="4">
        <v>5721797.92</v>
      </c>
    </row>
    <row r="342" ht="12.75" customHeight="1">
      <c r="A342" s="4" t="s">
        <v>372</v>
      </c>
      <c r="B342" s="4" t="s">
        <v>355</v>
      </c>
      <c r="C342" s="4">
        <v>2007.0</v>
      </c>
      <c r="D342" s="4" t="s">
        <v>1074</v>
      </c>
      <c r="E342" s="4" t="s">
        <v>1035</v>
      </c>
      <c r="F342" s="4">
        <v>816997.24</v>
      </c>
      <c r="G342" s="4">
        <v>3.25</v>
      </c>
      <c r="H342" s="4">
        <v>1.72</v>
      </c>
      <c r="I342" s="4">
        <v>0.56</v>
      </c>
      <c r="J342" s="4">
        <v>377.0</v>
      </c>
      <c r="K342" s="4">
        <v>7.96</v>
      </c>
      <c r="L342" s="4">
        <v>79.31</v>
      </c>
      <c r="M342" s="4">
        <v>0.27</v>
      </c>
      <c r="N342" s="4">
        <v>12.47</v>
      </c>
      <c r="O342" s="4">
        <v>350.0</v>
      </c>
      <c r="P342" s="4">
        <v>0.0</v>
      </c>
      <c r="Q342" s="4">
        <v>6.35</v>
      </c>
      <c r="R342" s="4">
        <v>49889.47</v>
      </c>
      <c r="S342" s="4">
        <v>768611.5</v>
      </c>
      <c r="T342" s="4">
        <v>2.37</v>
      </c>
      <c r="U342" s="4">
        <v>0.83</v>
      </c>
      <c r="V342" s="4">
        <v>377.0</v>
      </c>
      <c r="W342" s="4">
        <v>23.87</v>
      </c>
      <c r="X342" s="4">
        <v>49.87</v>
      </c>
      <c r="Y342" s="4">
        <v>0.53</v>
      </c>
      <c r="Z342" s="4">
        <v>25.73</v>
      </c>
      <c r="AA342" s="4">
        <v>350.0</v>
      </c>
      <c r="AB342" s="4">
        <v>0.0</v>
      </c>
      <c r="AC342" s="4">
        <v>280.83</v>
      </c>
      <c r="AD342" s="4">
        <v>187539.45</v>
      </c>
      <c r="AE342" s="4">
        <v>630961.52</v>
      </c>
    </row>
    <row r="343" ht="12.75" customHeight="1">
      <c r="A343" s="4" t="s">
        <v>372</v>
      </c>
      <c r="B343" s="4" t="s">
        <v>355</v>
      </c>
      <c r="C343" s="4">
        <v>2007.0</v>
      </c>
      <c r="D343" s="4" t="s">
        <v>1074</v>
      </c>
      <c r="E343" s="4" t="s">
        <v>1036</v>
      </c>
      <c r="F343" s="4">
        <v>263758.01</v>
      </c>
      <c r="G343" s="4">
        <v>1.05</v>
      </c>
      <c r="H343" s="4">
        <v>5.6</v>
      </c>
      <c r="I343" s="4">
        <v>0.51</v>
      </c>
      <c r="J343" s="4">
        <v>164.0</v>
      </c>
      <c r="K343" s="4">
        <v>25.61</v>
      </c>
      <c r="L343" s="4">
        <v>40.24</v>
      </c>
      <c r="M343" s="4">
        <v>0.61</v>
      </c>
      <c r="N343" s="4">
        <v>33.54</v>
      </c>
      <c r="O343" s="4">
        <v>122.43</v>
      </c>
      <c r="P343" s="4">
        <v>0.0</v>
      </c>
      <c r="Q343" s="4">
        <v>1473.3</v>
      </c>
      <c r="R343" s="4">
        <v>17792.86</v>
      </c>
      <c r="S343" s="4">
        <v>245965.14</v>
      </c>
      <c r="T343" s="4">
        <v>6.21</v>
      </c>
      <c r="U343" s="4">
        <v>0.58</v>
      </c>
      <c r="V343" s="4">
        <v>164.0</v>
      </c>
      <c r="W343" s="4">
        <v>33.54</v>
      </c>
      <c r="X343" s="4">
        <v>31.1</v>
      </c>
      <c r="Y343" s="4">
        <v>0.61</v>
      </c>
      <c r="Z343" s="4">
        <v>34.76</v>
      </c>
      <c r="AA343" s="4">
        <v>122.43</v>
      </c>
      <c r="AB343" s="4">
        <v>0.0</v>
      </c>
      <c r="AC343" s="4">
        <v>1473.3</v>
      </c>
      <c r="AD343" s="4">
        <v>22519.79</v>
      </c>
      <c r="AE343" s="4">
        <v>241238.22</v>
      </c>
    </row>
    <row r="344" ht="12.75" customHeight="1">
      <c r="A344" s="4" t="s">
        <v>372</v>
      </c>
      <c r="B344" s="4" t="s">
        <v>355</v>
      </c>
      <c r="C344" s="4">
        <v>2007.0</v>
      </c>
      <c r="D344" s="4" t="s">
        <v>1074</v>
      </c>
      <c r="E344" s="4" t="s">
        <v>993</v>
      </c>
      <c r="F344" s="4">
        <v>2644009.85</v>
      </c>
      <c r="G344" s="4">
        <v>10.53</v>
      </c>
      <c r="H344" s="4">
        <v>0.67</v>
      </c>
      <c r="I344" s="4">
        <v>0.47</v>
      </c>
      <c r="J344" s="4">
        <v>997.0</v>
      </c>
      <c r="K344" s="4">
        <v>16.15</v>
      </c>
      <c r="L344" s="4">
        <v>83.65</v>
      </c>
      <c r="M344" s="4">
        <v>0.0</v>
      </c>
      <c r="N344" s="4">
        <v>0.2</v>
      </c>
      <c r="O344" s="4">
        <v>6.5</v>
      </c>
      <c r="P344" s="4">
        <v>0.0</v>
      </c>
      <c r="Q344" s="4">
        <v>0.0</v>
      </c>
      <c r="R344" s="4">
        <v>581848.14</v>
      </c>
      <c r="S344" s="4">
        <v>2083835.96</v>
      </c>
      <c r="T344" s="4">
        <v>2.57</v>
      </c>
      <c r="U344" s="4">
        <v>1.55</v>
      </c>
      <c r="V344" s="4">
        <v>997.0</v>
      </c>
      <c r="W344" s="4">
        <v>59.28</v>
      </c>
      <c r="X344" s="4">
        <v>39.62</v>
      </c>
      <c r="Y344" s="4">
        <v>0.0</v>
      </c>
      <c r="Z344" s="4">
        <v>1.1</v>
      </c>
      <c r="AA344" s="4">
        <v>6.65</v>
      </c>
      <c r="AB344" s="4">
        <v>0.0</v>
      </c>
      <c r="AC344" s="4">
        <v>0.0</v>
      </c>
      <c r="AD344" s="4">
        <v>1276410.35</v>
      </c>
      <c r="AE344" s="4">
        <v>1389273.75</v>
      </c>
    </row>
    <row r="345" ht="12.75" customHeight="1">
      <c r="A345" s="4" t="s">
        <v>372</v>
      </c>
      <c r="B345" s="4" t="s">
        <v>355</v>
      </c>
      <c r="C345" s="4">
        <v>2007.0</v>
      </c>
      <c r="D345" s="4" t="s">
        <v>1074</v>
      </c>
      <c r="E345" s="4" t="s">
        <v>1037</v>
      </c>
      <c r="F345" s="4">
        <v>225024.97</v>
      </c>
      <c r="G345" s="4">
        <v>0.9</v>
      </c>
      <c r="H345" s="4">
        <v>8.55</v>
      </c>
      <c r="I345" s="4">
        <v>6.99</v>
      </c>
      <c r="J345" s="4">
        <v>453.0</v>
      </c>
      <c r="K345" s="4">
        <v>16.11</v>
      </c>
      <c r="L345" s="4">
        <v>54.97</v>
      </c>
      <c r="M345" s="4">
        <v>2.65</v>
      </c>
      <c r="N345" s="4">
        <v>26.27</v>
      </c>
      <c r="O345" s="4">
        <v>350.0</v>
      </c>
      <c r="P345" s="4">
        <v>0.0</v>
      </c>
      <c r="Q345" s="4">
        <v>46525.65</v>
      </c>
      <c r="R345" s="4">
        <v>129793.33</v>
      </c>
      <c r="S345" s="4">
        <v>95231.64</v>
      </c>
      <c r="T345" s="4">
        <v>11.68</v>
      </c>
      <c r="U345" s="4">
        <v>11.85</v>
      </c>
      <c r="V345" s="4">
        <v>453.0</v>
      </c>
      <c r="W345" s="4">
        <v>41.72</v>
      </c>
      <c r="X345" s="4">
        <v>17.66</v>
      </c>
      <c r="Y345" s="4">
        <v>5.96</v>
      </c>
      <c r="Z345" s="4">
        <v>34.66</v>
      </c>
      <c r="AA345" s="4">
        <v>350.0</v>
      </c>
      <c r="AB345" s="4">
        <v>0.0</v>
      </c>
      <c r="AC345" s="4">
        <v>53387.82</v>
      </c>
      <c r="AD345" s="4">
        <v>217145.5</v>
      </c>
      <c r="AE345" s="4">
        <v>7879.46</v>
      </c>
    </row>
    <row r="346" ht="12.75" customHeight="1">
      <c r="A346" s="4" t="s">
        <v>372</v>
      </c>
      <c r="B346" s="4" t="s">
        <v>355</v>
      </c>
      <c r="C346" s="4">
        <v>2007.0</v>
      </c>
      <c r="D346" s="4" t="s">
        <v>1074</v>
      </c>
      <c r="E346" s="4" t="s">
        <v>1038</v>
      </c>
      <c r="F346" s="4">
        <v>184681.66</v>
      </c>
      <c r="G346" s="4">
        <v>0.74</v>
      </c>
      <c r="H346" s="4">
        <v>6.23</v>
      </c>
      <c r="I346" s="4">
        <v>6.08</v>
      </c>
      <c r="J346" s="4">
        <v>168.0</v>
      </c>
      <c r="K346" s="4">
        <v>52.98</v>
      </c>
      <c r="L346" s="4">
        <v>33.33</v>
      </c>
      <c r="M346" s="4">
        <v>1.79</v>
      </c>
      <c r="N346" s="4">
        <v>11.9</v>
      </c>
      <c r="O346" s="4">
        <v>54.59</v>
      </c>
      <c r="P346" s="4">
        <v>0.0</v>
      </c>
      <c r="Q346" s="4">
        <v>2485.76</v>
      </c>
      <c r="R346" s="4">
        <v>176827.57</v>
      </c>
      <c r="S346" s="4">
        <v>7854.08</v>
      </c>
      <c r="T346" s="4">
        <v>7.89</v>
      </c>
      <c r="U346" s="4">
        <v>6.13</v>
      </c>
      <c r="V346" s="4">
        <v>168.0</v>
      </c>
      <c r="W346" s="4">
        <v>66.07</v>
      </c>
      <c r="X346" s="4">
        <v>18.45</v>
      </c>
      <c r="Y346" s="4">
        <v>3.57</v>
      </c>
      <c r="Z346" s="4">
        <v>11.9</v>
      </c>
      <c r="AA346" s="4">
        <v>54.59</v>
      </c>
      <c r="AB346" s="4">
        <v>0.0</v>
      </c>
      <c r="AC346" s="4">
        <v>2491.77</v>
      </c>
      <c r="AD346" s="4">
        <v>178093.29</v>
      </c>
      <c r="AE346" s="4">
        <v>6588.37</v>
      </c>
    </row>
    <row r="347" ht="12.75" customHeight="1">
      <c r="A347" s="4" t="s">
        <v>372</v>
      </c>
      <c r="B347" s="4" t="s">
        <v>355</v>
      </c>
      <c r="C347" s="4">
        <v>2007.0</v>
      </c>
      <c r="D347" s="4" t="s">
        <v>1074</v>
      </c>
      <c r="E347" s="4" t="s">
        <v>994</v>
      </c>
      <c r="F347" s="4">
        <v>1024068.93</v>
      </c>
      <c r="G347" s="4">
        <v>4.08</v>
      </c>
      <c r="H347" s="4">
        <v>0.85</v>
      </c>
      <c r="I347" s="4">
        <v>2.76</v>
      </c>
      <c r="J347" s="4">
        <v>31.0</v>
      </c>
      <c r="K347" s="4">
        <v>6.45</v>
      </c>
      <c r="L347" s="4">
        <v>54.84</v>
      </c>
      <c r="M347" s="4">
        <v>38.71</v>
      </c>
      <c r="N347" s="4">
        <v>0.0</v>
      </c>
      <c r="O347" s="4">
        <v>7.0</v>
      </c>
      <c r="P347" s="4">
        <v>0.0</v>
      </c>
      <c r="Q347" s="4">
        <v>1013623.11</v>
      </c>
      <c r="R347" s="4">
        <v>1013623.11</v>
      </c>
      <c r="S347" s="4">
        <v>10445.82</v>
      </c>
      <c r="T347" s="4">
        <v>1.63</v>
      </c>
      <c r="U347" s="4">
        <v>6.86</v>
      </c>
      <c r="V347" s="4">
        <v>31.0</v>
      </c>
      <c r="W347" s="4">
        <v>9.68</v>
      </c>
      <c r="X347" s="4">
        <v>41.94</v>
      </c>
      <c r="Y347" s="4">
        <v>38.71</v>
      </c>
      <c r="Z347" s="4">
        <v>9.68</v>
      </c>
      <c r="AA347" s="4">
        <v>18.92</v>
      </c>
      <c r="AB347" s="4">
        <v>0.0</v>
      </c>
      <c r="AC347" s="4">
        <v>1013623.11</v>
      </c>
      <c r="AD347" s="4">
        <v>1013637.21</v>
      </c>
      <c r="AE347" s="4">
        <v>10431.72</v>
      </c>
    </row>
    <row r="348" ht="12.75" customHeight="1">
      <c r="A348" s="4" t="s">
        <v>372</v>
      </c>
      <c r="B348" s="4" t="s">
        <v>355</v>
      </c>
      <c r="C348" s="4">
        <v>2007.0</v>
      </c>
      <c r="D348" s="4" t="s">
        <v>1074</v>
      </c>
      <c r="E348" s="4" t="s">
        <v>1039</v>
      </c>
      <c r="F348" s="4">
        <v>266646.29</v>
      </c>
      <c r="G348" s="4">
        <v>1.06</v>
      </c>
      <c r="H348" s="4">
        <v>2.69</v>
      </c>
      <c r="I348" s="4">
        <v>4.71</v>
      </c>
      <c r="J348" s="4">
        <v>173.0</v>
      </c>
      <c r="K348" s="4">
        <v>35.84</v>
      </c>
      <c r="L348" s="4">
        <v>64.16</v>
      </c>
      <c r="M348" s="4">
        <v>0.0</v>
      </c>
      <c r="N348" s="4">
        <v>0.0</v>
      </c>
      <c r="O348" s="4">
        <v>20.0</v>
      </c>
      <c r="P348" s="4">
        <v>0.0</v>
      </c>
      <c r="Q348" s="4">
        <v>0.0</v>
      </c>
      <c r="R348" s="4">
        <v>205048.5</v>
      </c>
      <c r="S348" s="4">
        <v>61597.79</v>
      </c>
      <c r="T348" s="4">
        <v>4.42</v>
      </c>
      <c r="U348" s="4">
        <v>6.27</v>
      </c>
      <c r="V348" s="4">
        <v>173.0</v>
      </c>
      <c r="W348" s="4">
        <v>84.39</v>
      </c>
      <c r="X348" s="4">
        <v>15.03</v>
      </c>
      <c r="Y348" s="4">
        <v>0.0</v>
      </c>
      <c r="Z348" s="4">
        <v>0.58</v>
      </c>
      <c r="AA348" s="4">
        <v>20.0</v>
      </c>
      <c r="AB348" s="4">
        <v>0.0</v>
      </c>
      <c r="AC348" s="4">
        <v>0.0</v>
      </c>
      <c r="AD348" s="4">
        <v>266500.96</v>
      </c>
      <c r="AE348" s="4">
        <v>145.34</v>
      </c>
    </row>
    <row r="349" ht="12.75" customHeight="1">
      <c r="A349" s="4" t="s">
        <v>372</v>
      </c>
      <c r="B349" s="4" t="s">
        <v>355</v>
      </c>
      <c r="C349" s="4">
        <v>2007.0</v>
      </c>
      <c r="D349" s="4" t="s">
        <v>1074</v>
      </c>
      <c r="E349" s="4" t="s">
        <v>1040</v>
      </c>
      <c r="F349" s="4">
        <v>2481102.95</v>
      </c>
      <c r="G349" s="4">
        <v>9.88</v>
      </c>
      <c r="H349" s="4">
        <v>0.02</v>
      </c>
      <c r="I349" s="4">
        <v>0.23</v>
      </c>
      <c r="J349" s="4">
        <v>793.0</v>
      </c>
      <c r="K349" s="4">
        <v>0.38</v>
      </c>
      <c r="L349" s="4">
        <v>99.62</v>
      </c>
      <c r="M349" s="4">
        <v>0.0</v>
      </c>
      <c r="N349" s="4">
        <v>0.0</v>
      </c>
      <c r="O349" s="4">
        <v>5.5</v>
      </c>
      <c r="P349" s="4">
        <v>0.0</v>
      </c>
      <c r="Q349" s="4">
        <v>0.0</v>
      </c>
      <c r="R349" s="4">
        <v>775797.47</v>
      </c>
      <c r="S349" s="4">
        <v>1705368.44</v>
      </c>
      <c r="T349" s="4">
        <v>1.0</v>
      </c>
      <c r="U349" s="4">
        <v>0.63</v>
      </c>
      <c r="V349" s="4">
        <v>793.0</v>
      </c>
      <c r="W349" s="4">
        <v>31.4</v>
      </c>
      <c r="X349" s="4">
        <v>68.1</v>
      </c>
      <c r="Y349" s="4">
        <v>0.5</v>
      </c>
      <c r="Z349" s="4">
        <v>0.0</v>
      </c>
      <c r="AA349" s="4">
        <v>12.5</v>
      </c>
      <c r="AB349" s="4">
        <v>0.0</v>
      </c>
      <c r="AC349" s="4">
        <v>10190.93</v>
      </c>
      <c r="AD349" s="4">
        <v>1301551.85</v>
      </c>
      <c r="AE349" s="4">
        <v>1179614.05</v>
      </c>
    </row>
    <row r="350" ht="12.75" customHeight="1">
      <c r="A350" s="4" t="s">
        <v>372</v>
      </c>
      <c r="B350" s="4" t="s">
        <v>355</v>
      </c>
      <c r="C350" s="4">
        <v>2007.0</v>
      </c>
      <c r="D350" s="4" t="s">
        <v>1074</v>
      </c>
      <c r="E350" s="4" t="s">
        <v>996</v>
      </c>
      <c r="F350" s="4">
        <v>2263785.17</v>
      </c>
      <c r="G350" s="4">
        <v>9.01</v>
      </c>
      <c r="H350" s="4">
        <v>0.16</v>
      </c>
      <c r="I350" s="4">
        <v>0.19</v>
      </c>
      <c r="J350" s="4">
        <v>656.0</v>
      </c>
      <c r="K350" s="4">
        <v>3.35</v>
      </c>
      <c r="L350" s="4">
        <v>94.36</v>
      </c>
      <c r="M350" s="4">
        <v>1.68</v>
      </c>
      <c r="N350" s="4">
        <v>0.61</v>
      </c>
      <c r="O350" s="4">
        <v>14.0</v>
      </c>
      <c r="P350" s="4">
        <v>0.0</v>
      </c>
      <c r="Q350" s="4">
        <v>11878.99</v>
      </c>
      <c r="R350" s="4">
        <v>336692.04</v>
      </c>
      <c r="S350" s="4">
        <v>1927093.13</v>
      </c>
      <c r="T350" s="4">
        <v>1.56</v>
      </c>
      <c r="U350" s="4">
        <v>0.99</v>
      </c>
      <c r="V350" s="4">
        <v>656.0</v>
      </c>
      <c r="W350" s="4">
        <v>38.57</v>
      </c>
      <c r="X350" s="4">
        <v>55.49</v>
      </c>
      <c r="Y350" s="4">
        <v>3.81</v>
      </c>
      <c r="Z350" s="4">
        <v>2.13</v>
      </c>
      <c r="AA350" s="4">
        <v>14.0</v>
      </c>
      <c r="AB350" s="4">
        <v>0.0</v>
      </c>
      <c r="AC350" s="4">
        <v>17836.32</v>
      </c>
      <c r="AD350" s="4">
        <v>793386.74</v>
      </c>
      <c r="AE350" s="4">
        <v>1470398.43</v>
      </c>
    </row>
    <row r="351" ht="12.75" customHeight="1">
      <c r="A351" s="4" t="s">
        <v>372</v>
      </c>
      <c r="B351" s="4" t="s">
        <v>355</v>
      </c>
      <c r="C351" s="4">
        <v>2007.0</v>
      </c>
      <c r="D351" s="4" t="s">
        <v>1074</v>
      </c>
      <c r="E351" s="4" t="s">
        <v>1041</v>
      </c>
      <c r="F351" s="4">
        <v>41812.86</v>
      </c>
      <c r="G351" s="4">
        <v>0.17</v>
      </c>
      <c r="H351" s="4">
        <v>0.0</v>
      </c>
      <c r="I351" s="4">
        <v>0.0</v>
      </c>
      <c r="J351" s="4">
        <v>46.0</v>
      </c>
      <c r="K351" s="4">
        <v>0.0</v>
      </c>
      <c r="L351" s="4">
        <v>100.0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0.0</v>
      </c>
      <c r="S351" s="4">
        <v>41812.86</v>
      </c>
      <c r="T351" s="4">
        <v>0.3</v>
      </c>
      <c r="U351" s="4">
        <v>1.25</v>
      </c>
      <c r="V351" s="4">
        <v>46.0</v>
      </c>
      <c r="W351" s="4">
        <v>10.87</v>
      </c>
      <c r="X351" s="4">
        <v>86.96</v>
      </c>
      <c r="Y351" s="4">
        <v>0.0</v>
      </c>
      <c r="Z351" s="4">
        <v>2.17</v>
      </c>
      <c r="AA351" s="4">
        <v>3.0</v>
      </c>
      <c r="AB351" s="4">
        <v>0.0</v>
      </c>
      <c r="AC351" s="4">
        <v>0.0</v>
      </c>
      <c r="AD351" s="4">
        <v>22487.48</v>
      </c>
      <c r="AE351" s="4">
        <v>19325.38</v>
      </c>
    </row>
    <row r="352" ht="12.75" customHeight="1">
      <c r="A352" s="4" t="s">
        <v>372</v>
      </c>
      <c r="B352" s="4" t="s">
        <v>355</v>
      </c>
      <c r="C352" s="4">
        <v>2007.0</v>
      </c>
      <c r="D352" s="4" t="s">
        <v>1074</v>
      </c>
      <c r="E352" s="4" t="s">
        <v>1042</v>
      </c>
      <c r="F352" s="4">
        <v>1057803.87</v>
      </c>
      <c r="G352" s="4">
        <v>4.21</v>
      </c>
      <c r="H352" s="4">
        <v>0.51</v>
      </c>
      <c r="I352" s="4">
        <v>0.84</v>
      </c>
      <c r="J352" s="4">
        <v>585.0</v>
      </c>
      <c r="K352" s="4">
        <v>4.44</v>
      </c>
      <c r="L352" s="4">
        <v>88.21</v>
      </c>
      <c r="M352" s="4">
        <v>4.79</v>
      </c>
      <c r="N352" s="4">
        <v>2.56</v>
      </c>
      <c r="O352" s="4">
        <v>32.0</v>
      </c>
      <c r="P352" s="4">
        <v>0.0</v>
      </c>
      <c r="Q352" s="4">
        <v>1889.54</v>
      </c>
      <c r="R352" s="4">
        <v>151797.56</v>
      </c>
      <c r="S352" s="4">
        <v>565961.29</v>
      </c>
      <c r="T352" s="4">
        <v>2.34</v>
      </c>
      <c r="U352" s="4">
        <v>2.37</v>
      </c>
      <c r="V352" s="4">
        <v>585.0</v>
      </c>
      <c r="W352" s="4">
        <v>39.66</v>
      </c>
      <c r="X352" s="4">
        <v>47.35</v>
      </c>
      <c r="Y352" s="4">
        <v>7.86</v>
      </c>
      <c r="Z352" s="4">
        <v>5.13</v>
      </c>
      <c r="AA352" s="4">
        <v>32.0</v>
      </c>
      <c r="AB352" s="4">
        <v>0.0</v>
      </c>
      <c r="AC352" s="4">
        <v>9685.72</v>
      </c>
      <c r="AD352" s="4">
        <v>367656.31</v>
      </c>
      <c r="AE352" s="4">
        <v>350102.55</v>
      </c>
    </row>
    <row r="353" ht="12.75" customHeight="1">
      <c r="A353" s="4" t="s">
        <v>372</v>
      </c>
      <c r="B353" s="4" t="s">
        <v>355</v>
      </c>
      <c r="C353" s="4">
        <v>2007.0</v>
      </c>
      <c r="D353" s="4" t="s">
        <v>1074</v>
      </c>
      <c r="E353" s="4" t="s">
        <v>1043</v>
      </c>
      <c r="F353" s="4">
        <v>422871.22</v>
      </c>
      <c r="G353" s="4">
        <v>1.68</v>
      </c>
      <c r="H353" s="4">
        <v>0.28</v>
      </c>
      <c r="I353" s="4">
        <v>0.5</v>
      </c>
      <c r="J353" s="4">
        <v>246.0</v>
      </c>
      <c r="K353" s="4">
        <v>8.94</v>
      </c>
      <c r="L353" s="4">
        <v>91.06</v>
      </c>
      <c r="M353" s="4">
        <v>0.0</v>
      </c>
      <c r="N353" s="4">
        <v>0.0</v>
      </c>
      <c r="O353" s="4">
        <v>14.0</v>
      </c>
      <c r="P353" s="4">
        <v>0.0</v>
      </c>
      <c r="Q353" s="4">
        <v>0.0</v>
      </c>
      <c r="R353" s="4">
        <v>181459.94</v>
      </c>
      <c r="S353" s="4">
        <v>241348.33</v>
      </c>
      <c r="T353" s="4">
        <v>3.21</v>
      </c>
      <c r="U353" s="4">
        <v>3.39</v>
      </c>
      <c r="V353" s="4">
        <v>246.0</v>
      </c>
      <c r="W353" s="4">
        <v>71.95</v>
      </c>
      <c r="X353" s="4">
        <v>28.05</v>
      </c>
      <c r="Y353" s="4">
        <v>0.0</v>
      </c>
      <c r="Z353" s="4">
        <v>0.0</v>
      </c>
      <c r="AA353" s="4">
        <v>14.0</v>
      </c>
      <c r="AB353" s="4">
        <v>0.0</v>
      </c>
      <c r="AC353" s="4">
        <v>0.0</v>
      </c>
      <c r="AD353" s="4">
        <v>356220.27</v>
      </c>
      <c r="AE353" s="4">
        <v>66588.01</v>
      </c>
    </row>
    <row r="354" ht="12.75" customHeight="1">
      <c r="A354" s="4" t="s">
        <v>372</v>
      </c>
      <c r="B354" s="4" t="s">
        <v>355</v>
      </c>
      <c r="C354" s="4">
        <v>2007.0</v>
      </c>
      <c r="D354" s="4" t="s">
        <v>1074</v>
      </c>
      <c r="E354" s="4" t="s">
        <v>1044</v>
      </c>
      <c r="F354" s="4">
        <v>6721090.62</v>
      </c>
      <c r="G354" s="4">
        <v>26.76</v>
      </c>
      <c r="H354" s="4">
        <v>1.15</v>
      </c>
      <c r="I354" s="4">
        <v>0.13</v>
      </c>
      <c r="J354" s="4">
        <v>302.0</v>
      </c>
      <c r="K354" s="4">
        <v>20.53</v>
      </c>
      <c r="L354" s="4">
        <v>79.47</v>
      </c>
      <c r="M354" s="4">
        <v>0.0</v>
      </c>
      <c r="N354" s="4">
        <v>0.0</v>
      </c>
      <c r="O354" s="4">
        <v>38.0</v>
      </c>
      <c r="P354" s="4">
        <v>0.0</v>
      </c>
      <c r="Q354" s="4">
        <v>0.0</v>
      </c>
      <c r="R354" s="4">
        <v>207816.49</v>
      </c>
      <c r="S354" s="4">
        <v>6513274.14</v>
      </c>
      <c r="T354" s="4">
        <v>3.3</v>
      </c>
      <c r="U354" s="4">
        <v>2.45</v>
      </c>
      <c r="V354" s="4">
        <v>302.0</v>
      </c>
      <c r="W354" s="4">
        <v>63.58</v>
      </c>
      <c r="X354" s="4">
        <v>35.76</v>
      </c>
      <c r="Y354" s="4">
        <v>0.0</v>
      </c>
      <c r="Z354" s="4">
        <v>0.66</v>
      </c>
      <c r="AA354" s="4">
        <v>38.0</v>
      </c>
      <c r="AB354" s="4">
        <v>0.0</v>
      </c>
      <c r="AC354" s="4">
        <v>0.0</v>
      </c>
      <c r="AD354" s="4">
        <v>2969959.18</v>
      </c>
      <c r="AE354" s="4">
        <v>3751131.44</v>
      </c>
    </row>
    <row r="355" ht="12.75" customHeight="1">
      <c r="A355" s="4" t="s">
        <v>372</v>
      </c>
      <c r="B355" s="4" t="s">
        <v>355</v>
      </c>
      <c r="C355" s="4">
        <v>2007.0</v>
      </c>
      <c r="D355" s="4" t="s">
        <v>1074</v>
      </c>
      <c r="E355" s="4" t="s">
        <v>1045</v>
      </c>
      <c r="F355" s="4">
        <v>5802317.14</v>
      </c>
      <c r="G355" s="4">
        <v>23.1</v>
      </c>
      <c r="H355" s="4">
        <v>8.99</v>
      </c>
      <c r="I355" s="4">
        <v>9.68</v>
      </c>
      <c r="J355" s="4">
        <v>1375.0</v>
      </c>
      <c r="K355" s="4">
        <v>78.04</v>
      </c>
      <c r="L355" s="4">
        <v>15.85</v>
      </c>
      <c r="M355" s="4">
        <v>1.6</v>
      </c>
      <c r="N355" s="4">
        <v>4.51</v>
      </c>
      <c r="O355" s="4">
        <v>32.0</v>
      </c>
      <c r="P355" s="4">
        <v>0.0</v>
      </c>
      <c r="Q355" s="4">
        <v>20621.05</v>
      </c>
      <c r="R355" s="4">
        <v>5461214.6</v>
      </c>
      <c r="S355" s="4">
        <v>341102.54</v>
      </c>
      <c r="T355" s="4">
        <v>9.11</v>
      </c>
      <c r="U355" s="4">
        <v>9.72</v>
      </c>
      <c r="V355" s="4">
        <v>1375.0</v>
      </c>
      <c r="W355" s="4">
        <v>81.6</v>
      </c>
      <c r="X355" s="4">
        <v>12.22</v>
      </c>
      <c r="Y355" s="4">
        <v>1.67</v>
      </c>
      <c r="Z355" s="4">
        <v>4.51</v>
      </c>
      <c r="AA355" s="4">
        <v>32.0</v>
      </c>
      <c r="AB355" s="4">
        <v>0.0</v>
      </c>
      <c r="AC355" s="4">
        <v>20895.53</v>
      </c>
      <c r="AD355" s="4">
        <v>5464112.59</v>
      </c>
      <c r="AE355" s="4">
        <v>338204.55</v>
      </c>
    </row>
    <row r="356" ht="12.75" customHeight="1">
      <c r="A356" s="4" t="s">
        <v>372</v>
      </c>
      <c r="B356" s="4" t="s">
        <v>355</v>
      </c>
      <c r="C356" s="4">
        <v>2007.0</v>
      </c>
      <c r="D356" s="4" t="s">
        <v>1074</v>
      </c>
      <c r="E356" s="4" t="s">
        <v>998</v>
      </c>
      <c r="F356" s="4">
        <v>697103.31</v>
      </c>
      <c r="G356" s="4">
        <v>2.78</v>
      </c>
      <c r="H356" s="4">
        <v>0.64</v>
      </c>
      <c r="I356" s="4">
        <v>0.0</v>
      </c>
      <c r="J356" s="4">
        <v>124.0</v>
      </c>
      <c r="K356" s="4">
        <v>12.9</v>
      </c>
      <c r="L356" s="4">
        <v>87.1</v>
      </c>
      <c r="M356" s="4">
        <v>0.0</v>
      </c>
      <c r="N356" s="4">
        <v>0.0</v>
      </c>
      <c r="O356" s="4">
        <v>11.0</v>
      </c>
      <c r="P356" s="4">
        <v>0.0</v>
      </c>
      <c r="Q356" s="4">
        <v>0.0</v>
      </c>
      <c r="R356" s="4">
        <v>6822.23</v>
      </c>
      <c r="S356" s="4">
        <v>690281.09</v>
      </c>
      <c r="T356" s="4">
        <v>1.17</v>
      </c>
      <c r="U356" s="4">
        <v>0.08</v>
      </c>
      <c r="V356" s="4">
        <v>124.0</v>
      </c>
      <c r="W356" s="4">
        <v>29.03</v>
      </c>
      <c r="X356" s="4">
        <v>70.97</v>
      </c>
      <c r="Y356" s="4">
        <v>0.0</v>
      </c>
      <c r="Z356" s="4">
        <v>0.0</v>
      </c>
      <c r="AA356" s="4">
        <v>11.0</v>
      </c>
      <c r="AB356" s="4">
        <v>0.0</v>
      </c>
      <c r="AC356" s="4">
        <v>0.0</v>
      </c>
      <c r="AD356" s="4">
        <v>27133.74</v>
      </c>
      <c r="AE356" s="4">
        <v>669969.57</v>
      </c>
    </row>
    <row r="357" ht="12.75" customHeight="1">
      <c r="A357" s="4" t="s">
        <v>372</v>
      </c>
      <c r="B357" s="4" t="s">
        <v>355</v>
      </c>
      <c r="C357" s="4">
        <v>2007.0</v>
      </c>
      <c r="D357" s="4" t="s">
        <v>1074</v>
      </c>
      <c r="E357" s="4" t="s">
        <v>1046</v>
      </c>
      <c r="F357" s="4">
        <v>871449.08</v>
      </c>
      <c r="G357" s="4">
        <v>3.47</v>
      </c>
      <c r="H357" s="4">
        <v>1.41</v>
      </c>
      <c r="I357" s="4">
        <v>0.35</v>
      </c>
      <c r="J357" s="4">
        <v>346.0</v>
      </c>
      <c r="K357" s="4">
        <v>10.12</v>
      </c>
      <c r="L357" s="4">
        <v>73.7</v>
      </c>
      <c r="M357" s="4">
        <v>0.29</v>
      </c>
      <c r="N357" s="4">
        <v>15.9</v>
      </c>
      <c r="O357" s="4">
        <v>29.8</v>
      </c>
      <c r="P357" s="4">
        <v>0.0</v>
      </c>
      <c r="Q357" s="4">
        <v>6.35</v>
      </c>
      <c r="R357" s="4">
        <v>165896.32</v>
      </c>
      <c r="S357" s="4">
        <v>683878.52</v>
      </c>
      <c r="T357" s="4">
        <v>2.53</v>
      </c>
      <c r="U357" s="4">
        <v>1.13</v>
      </c>
      <c r="V357" s="4">
        <v>346.0</v>
      </c>
      <c r="W357" s="4">
        <v>30.06</v>
      </c>
      <c r="X357" s="4">
        <v>28.9</v>
      </c>
      <c r="Y357" s="4">
        <v>0.29</v>
      </c>
      <c r="Z357" s="4">
        <v>40.75</v>
      </c>
      <c r="AA357" s="4">
        <v>29.8</v>
      </c>
      <c r="AB357" s="4">
        <v>0.0</v>
      </c>
      <c r="AC357" s="4">
        <v>6.35</v>
      </c>
      <c r="AD357" s="4">
        <v>298725.71</v>
      </c>
      <c r="AE357" s="4">
        <v>551049.13</v>
      </c>
    </row>
    <row r="358" ht="12.75" customHeight="1">
      <c r="A358" s="4" t="s">
        <v>372</v>
      </c>
      <c r="B358" s="4" t="s">
        <v>355</v>
      </c>
      <c r="C358" s="4">
        <v>2007.0</v>
      </c>
      <c r="D358" s="4" t="s">
        <v>1074</v>
      </c>
      <c r="E358" s="4" t="s">
        <v>1047</v>
      </c>
      <c r="F358" s="4">
        <v>145822.93</v>
      </c>
      <c r="G358" s="4">
        <v>0.58</v>
      </c>
      <c r="H358" s="4">
        <v>0.1</v>
      </c>
      <c r="I358" s="4">
        <v>0.05</v>
      </c>
      <c r="J358" s="4">
        <v>350.0</v>
      </c>
      <c r="K358" s="4">
        <v>3.43</v>
      </c>
      <c r="L358" s="4">
        <v>96.29</v>
      </c>
      <c r="M358" s="4">
        <v>0.0</v>
      </c>
      <c r="N358" s="4">
        <v>0.29</v>
      </c>
      <c r="O358" s="4">
        <v>18.0</v>
      </c>
      <c r="P358" s="4">
        <v>0.0</v>
      </c>
      <c r="Q358" s="4">
        <v>0.0</v>
      </c>
      <c r="R358" s="4">
        <v>5094.53</v>
      </c>
      <c r="S358" s="4">
        <v>140728.41</v>
      </c>
      <c r="T358" s="4">
        <v>0.89</v>
      </c>
      <c r="U358" s="4">
        <v>1.18</v>
      </c>
      <c r="V358" s="4">
        <v>350.0</v>
      </c>
      <c r="W358" s="4">
        <v>23.14</v>
      </c>
      <c r="X358" s="4">
        <v>76.57</v>
      </c>
      <c r="Y358" s="4">
        <v>0.0</v>
      </c>
      <c r="Z358" s="4">
        <v>0.29</v>
      </c>
      <c r="AA358" s="4">
        <v>18.0</v>
      </c>
      <c r="AB358" s="4">
        <v>0.0</v>
      </c>
      <c r="AC358" s="4">
        <v>0.0</v>
      </c>
      <c r="AD358" s="4">
        <v>53484.24</v>
      </c>
      <c r="AE358" s="4">
        <v>92338.69</v>
      </c>
    </row>
    <row r="359" ht="12.75" customHeight="1">
      <c r="A359" s="4" t="s">
        <v>372</v>
      </c>
      <c r="B359" s="4" t="s">
        <v>355</v>
      </c>
      <c r="C359" s="4">
        <v>2008.0</v>
      </c>
      <c r="D359" s="4" t="s">
        <v>1074</v>
      </c>
      <c r="E359" s="4" t="s">
        <v>1031</v>
      </c>
      <c r="F359" s="4">
        <v>2.693132241E7</v>
      </c>
      <c r="G359" s="4">
        <v>100.0</v>
      </c>
      <c r="H359" s="4">
        <v>2.54</v>
      </c>
      <c r="I359" s="4">
        <v>2.48</v>
      </c>
      <c r="J359" s="4">
        <v>7826.0</v>
      </c>
      <c r="K359" s="4">
        <v>26.25</v>
      </c>
      <c r="L359" s="4">
        <v>68.06</v>
      </c>
      <c r="M359" s="4">
        <v>1.24</v>
      </c>
      <c r="N359" s="4">
        <v>4.46</v>
      </c>
      <c r="O359" s="4">
        <v>350.0</v>
      </c>
      <c r="P359" s="4">
        <v>0.0</v>
      </c>
      <c r="Q359" s="4">
        <v>323434.24</v>
      </c>
      <c r="R359" s="4">
        <v>8706505.92</v>
      </c>
      <c r="S359" s="4">
        <v>1.788667638E7</v>
      </c>
      <c r="T359" s="4">
        <v>4.04</v>
      </c>
      <c r="U359" s="4">
        <v>3.7</v>
      </c>
      <c r="V359" s="4">
        <v>7826.0</v>
      </c>
      <c r="W359" s="4">
        <v>58.29</v>
      </c>
      <c r="X359" s="4">
        <v>33.08</v>
      </c>
      <c r="Y359" s="4">
        <v>1.96</v>
      </c>
      <c r="Z359" s="4">
        <v>6.67</v>
      </c>
      <c r="AA359" s="4">
        <v>350.0</v>
      </c>
      <c r="AB359" s="4">
        <v>0.0</v>
      </c>
      <c r="AC359" s="4">
        <v>341094.36</v>
      </c>
      <c r="AD359" s="4">
        <v>1.570157699E7</v>
      </c>
      <c r="AE359" s="4">
        <v>1.089160531E7</v>
      </c>
    </row>
    <row r="360" ht="12.75" customHeight="1">
      <c r="A360" s="4" t="s">
        <v>372</v>
      </c>
      <c r="B360" s="4" t="s">
        <v>355</v>
      </c>
      <c r="C360" s="4">
        <v>2008.0</v>
      </c>
      <c r="D360" s="4" t="s">
        <v>1074</v>
      </c>
      <c r="E360" s="4" t="s">
        <v>1032</v>
      </c>
      <c r="F360" s="4">
        <v>3532596.16</v>
      </c>
      <c r="G360" s="4">
        <v>13.12</v>
      </c>
      <c r="H360" s="4">
        <v>0.1</v>
      </c>
      <c r="I360" s="4">
        <v>0.23</v>
      </c>
      <c r="J360" s="4">
        <v>1235.0</v>
      </c>
      <c r="K360" s="4">
        <v>3.56</v>
      </c>
      <c r="L360" s="4">
        <v>96.28</v>
      </c>
      <c r="M360" s="4">
        <v>0.16</v>
      </c>
      <c r="N360" s="4">
        <v>0.0</v>
      </c>
      <c r="O360" s="4">
        <v>9.9</v>
      </c>
      <c r="P360" s="4">
        <v>0.0</v>
      </c>
      <c r="Q360" s="4">
        <v>85.22</v>
      </c>
      <c r="R360" s="4">
        <v>206035.37</v>
      </c>
      <c r="S360" s="4">
        <v>3320008.58</v>
      </c>
      <c r="T360" s="4">
        <v>1.41</v>
      </c>
      <c r="U360" s="4">
        <v>1.52</v>
      </c>
      <c r="V360" s="4">
        <v>1235.0</v>
      </c>
      <c r="W360" s="4">
        <v>46.64</v>
      </c>
      <c r="X360" s="4">
        <v>52.39</v>
      </c>
      <c r="Y360" s="4">
        <v>0.57</v>
      </c>
      <c r="Z360" s="4">
        <v>0.4</v>
      </c>
      <c r="AA360" s="4">
        <v>16.0</v>
      </c>
      <c r="AB360" s="4">
        <v>0.0</v>
      </c>
      <c r="AC360" s="4">
        <v>6555.9</v>
      </c>
      <c r="AD360" s="4">
        <v>2486307.37</v>
      </c>
      <c r="AE360" s="4">
        <v>1039736.57</v>
      </c>
    </row>
    <row r="361" ht="12.75" customHeight="1">
      <c r="A361" s="4" t="s">
        <v>372</v>
      </c>
      <c r="B361" s="4" t="s">
        <v>355</v>
      </c>
      <c r="C361" s="4">
        <v>2008.0</v>
      </c>
      <c r="D361" s="4" t="s">
        <v>1074</v>
      </c>
      <c r="E361" s="4" t="s">
        <v>1033</v>
      </c>
      <c r="F361" s="4">
        <v>1.237084862E7</v>
      </c>
      <c r="G361" s="4">
        <v>45.93</v>
      </c>
      <c r="H361" s="4">
        <v>3.61</v>
      </c>
      <c r="I361" s="4">
        <v>4.63</v>
      </c>
      <c r="J361" s="4">
        <v>3045.0</v>
      </c>
      <c r="K361" s="4">
        <v>33.14</v>
      </c>
      <c r="L361" s="4">
        <v>56.62</v>
      </c>
      <c r="M361" s="4">
        <v>2.5</v>
      </c>
      <c r="N361" s="4">
        <v>7.75</v>
      </c>
      <c r="O361" s="4">
        <v>350.0</v>
      </c>
      <c r="P361" s="4">
        <v>0.0</v>
      </c>
      <c r="Q361" s="4">
        <v>308147.57</v>
      </c>
      <c r="R361" s="4">
        <v>6626859.56</v>
      </c>
      <c r="S361" s="4">
        <v>5752912.54</v>
      </c>
      <c r="T361" s="4">
        <v>5.26</v>
      </c>
      <c r="U361" s="4">
        <v>6.21</v>
      </c>
      <c r="V361" s="4">
        <v>3045.0</v>
      </c>
      <c r="W361" s="4">
        <v>62.23</v>
      </c>
      <c r="X361" s="4">
        <v>24.37</v>
      </c>
      <c r="Y361" s="4">
        <v>3.55</v>
      </c>
      <c r="Z361" s="4">
        <v>9.85</v>
      </c>
      <c r="AA361" s="4">
        <v>350.0</v>
      </c>
      <c r="AB361" s="4">
        <v>0.0</v>
      </c>
      <c r="AC361" s="4">
        <v>317712.01</v>
      </c>
      <c r="AD361" s="4">
        <v>1.003943012E7</v>
      </c>
      <c r="AE361" s="4">
        <v>2340341.97</v>
      </c>
    </row>
    <row r="362" ht="12.75" customHeight="1">
      <c r="A362" s="4" t="s">
        <v>372</v>
      </c>
      <c r="B362" s="4" t="s">
        <v>355</v>
      </c>
      <c r="C362" s="4">
        <v>2008.0</v>
      </c>
      <c r="D362" s="4" t="s">
        <v>1074</v>
      </c>
      <c r="E362" s="4" t="s">
        <v>1034</v>
      </c>
      <c r="F362" s="4">
        <v>9649615.82</v>
      </c>
      <c r="G362" s="4">
        <v>35.83</v>
      </c>
      <c r="H362" s="4">
        <v>2.85</v>
      </c>
      <c r="I362" s="4">
        <v>0.66</v>
      </c>
      <c r="J362" s="4">
        <v>3058.0</v>
      </c>
      <c r="K362" s="4">
        <v>30.09</v>
      </c>
      <c r="L362" s="4">
        <v>67.56</v>
      </c>
      <c r="M362" s="4">
        <v>0.62</v>
      </c>
      <c r="N362" s="4">
        <v>1.73</v>
      </c>
      <c r="O362" s="4">
        <v>119.56</v>
      </c>
      <c r="P362" s="4">
        <v>0.0</v>
      </c>
      <c r="Q362" s="4">
        <v>15201.45</v>
      </c>
      <c r="R362" s="4">
        <v>1734423.5</v>
      </c>
      <c r="S362" s="4">
        <v>7886366.48</v>
      </c>
      <c r="T362" s="4">
        <v>4.46</v>
      </c>
      <c r="U362" s="4">
        <v>1.51</v>
      </c>
      <c r="V362" s="4">
        <v>3058.0</v>
      </c>
      <c r="W362" s="4">
        <v>62.82</v>
      </c>
      <c r="X362" s="4">
        <v>32.41</v>
      </c>
      <c r="Y362" s="4">
        <v>1.21</v>
      </c>
      <c r="Z362" s="4">
        <v>3.56</v>
      </c>
      <c r="AA362" s="4">
        <v>119.56</v>
      </c>
      <c r="AB362" s="4">
        <v>0.0</v>
      </c>
      <c r="AC362" s="4">
        <v>16774.55</v>
      </c>
      <c r="AD362" s="4">
        <v>2852696.27</v>
      </c>
      <c r="AE362" s="4">
        <v>6768093.71</v>
      </c>
    </row>
    <row r="363" ht="12.75" customHeight="1">
      <c r="A363" s="4" t="s">
        <v>372</v>
      </c>
      <c r="B363" s="4" t="s">
        <v>355</v>
      </c>
      <c r="C363" s="4">
        <v>2008.0</v>
      </c>
      <c r="D363" s="4" t="s">
        <v>1074</v>
      </c>
      <c r="E363" s="4" t="s">
        <v>1035</v>
      </c>
      <c r="F363" s="4">
        <v>1017215.07</v>
      </c>
      <c r="G363" s="4">
        <v>3.78</v>
      </c>
      <c r="H363" s="4">
        <v>1.61</v>
      </c>
      <c r="I363" s="4">
        <v>1.06</v>
      </c>
      <c r="J363" s="4">
        <v>396.0</v>
      </c>
      <c r="K363" s="4">
        <v>7.58</v>
      </c>
      <c r="L363" s="4">
        <v>77.53</v>
      </c>
      <c r="M363" s="4">
        <v>0.0</v>
      </c>
      <c r="N363" s="4">
        <v>14.9</v>
      </c>
      <c r="O363" s="4">
        <v>350.0</v>
      </c>
      <c r="P363" s="4">
        <v>0.0</v>
      </c>
      <c r="Q363" s="4">
        <v>0.0</v>
      </c>
      <c r="R363" s="4">
        <v>93935.02</v>
      </c>
      <c r="S363" s="4">
        <v>924780.42</v>
      </c>
      <c r="T363" s="4">
        <v>2.27</v>
      </c>
      <c r="U363" s="4">
        <v>1.35</v>
      </c>
      <c r="V363" s="4">
        <v>396.0</v>
      </c>
      <c r="W363" s="4">
        <v>23.99</v>
      </c>
      <c r="X363" s="4">
        <v>48.74</v>
      </c>
      <c r="Y363" s="4">
        <v>0.25</v>
      </c>
      <c r="Z363" s="4">
        <v>27.02</v>
      </c>
      <c r="AA363" s="4">
        <v>350.0</v>
      </c>
      <c r="AB363" s="4">
        <v>0.0</v>
      </c>
      <c r="AC363" s="4">
        <v>51.9</v>
      </c>
      <c r="AD363" s="4">
        <v>277158.13</v>
      </c>
      <c r="AE363" s="4">
        <v>741557.31</v>
      </c>
    </row>
    <row r="364" ht="12.75" customHeight="1">
      <c r="A364" s="4" t="s">
        <v>372</v>
      </c>
      <c r="B364" s="4" t="s">
        <v>355</v>
      </c>
      <c r="C364" s="4">
        <v>2008.0</v>
      </c>
      <c r="D364" s="4" t="s">
        <v>1074</v>
      </c>
      <c r="E364" s="4" t="s">
        <v>1036</v>
      </c>
      <c r="F364" s="4">
        <v>226382.01</v>
      </c>
      <c r="G364" s="4">
        <v>0.84</v>
      </c>
      <c r="H364" s="4">
        <v>3.75</v>
      </c>
      <c r="I364" s="4">
        <v>0.22</v>
      </c>
      <c r="J364" s="4">
        <v>160.0</v>
      </c>
      <c r="K364" s="4">
        <v>40.0</v>
      </c>
      <c r="L364" s="4">
        <v>28.75</v>
      </c>
      <c r="M364" s="4">
        <v>0.63</v>
      </c>
      <c r="N364" s="4">
        <v>30.63</v>
      </c>
      <c r="O364" s="4">
        <v>119.56</v>
      </c>
      <c r="P364" s="4">
        <v>0.0</v>
      </c>
      <c r="Q364" s="4">
        <v>9.8</v>
      </c>
      <c r="R364" s="4">
        <v>32454.59</v>
      </c>
      <c r="S364" s="4">
        <v>193927.42</v>
      </c>
      <c r="T364" s="4">
        <v>4.16</v>
      </c>
      <c r="U364" s="4">
        <v>0.26</v>
      </c>
      <c r="V364" s="4">
        <v>160.0</v>
      </c>
      <c r="W364" s="4">
        <v>45.63</v>
      </c>
      <c r="X364" s="4">
        <v>21.88</v>
      </c>
      <c r="Y364" s="4">
        <v>0.63</v>
      </c>
      <c r="Z364" s="4">
        <v>31.88</v>
      </c>
      <c r="AA364" s="4">
        <v>119.56</v>
      </c>
      <c r="AB364" s="4">
        <v>0.0</v>
      </c>
      <c r="AC364" s="4">
        <v>9.8</v>
      </c>
      <c r="AD364" s="4">
        <v>35790.05</v>
      </c>
      <c r="AE364" s="4">
        <v>190591.95</v>
      </c>
    </row>
    <row r="365" ht="12.75" customHeight="1">
      <c r="A365" s="4" t="s">
        <v>372</v>
      </c>
      <c r="B365" s="4" t="s">
        <v>355</v>
      </c>
      <c r="C365" s="4">
        <v>2008.0</v>
      </c>
      <c r="D365" s="4" t="s">
        <v>1074</v>
      </c>
      <c r="E365" s="4" t="s">
        <v>993</v>
      </c>
      <c r="F365" s="4">
        <v>3816419.21</v>
      </c>
      <c r="G365" s="4">
        <v>14.17</v>
      </c>
      <c r="H365" s="4">
        <v>0.91</v>
      </c>
      <c r="I365" s="4">
        <v>0.96</v>
      </c>
      <c r="J365" s="4">
        <v>1385.0</v>
      </c>
      <c r="K365" s="4">
        <v>26.28</v>
      </c>
      <c r="L365" s="4">
        <v>73.57</v>
      </c>
      <c r="M365" s="4">
        <v>0.0</v>
      </c>
      <c r="N365" s="4">
        <v>0.14</v>
      </c>
      <c r="O365" s="4">
        <v>6.5</v>
      </c>
      <c r="P365" s="4">
        <v>0.0</v>
      </c>
      <c r="Q365" s="4">
        <v>0.0</v>
      </c>
      <c r="R365" s="4">
        <v>1308474.01</v>
      </c>
      <c r="S365" s="4">
        <v>2545610.52</v>
      </c>
      <c r="T365" s="4">
        <v>2.91</v>
      </c>
      <c r="U365" s="4">
        <v>1.88</v>
      </c>
      <c r="V365" s="4">
        <v>1385.0</v>
      </c>
      <c r="W365" s="4">
        <v>69.24</v>
      </c>
      <c r="X365" s="4">
        <v>29.89</v>
      </c>
      <c r="Y365" s="4">
        <v>0.0</v>
      </c>
      <c r="Z365" s="4">
        <v>0.87</v>
      </c>
      <c r="AA365" s="4">
        <v>6.5</v>
      </c>
      <c r="AB365" s="4">
        <v>0.0</v>
      </c>
      <c r="AC365" s="4">
        <v>0.0</v>
      </c>
      <c r="AD365" s="4">
        <v>1772693.03</v>
      </c>
      <c r="AE365" s="4">
        <v>2081391.51</v>
      </c>
    </row>
    <row r="366" ht="12.75" customHeight="1">
      <c r="A366" s="4" t="s">
        <v>372</v>
      </c>
      <c r="B366" s="4" t="s">
        <v>355</v>
      </c>
      <c r="C366" s="4">
        <v>2008.0</v>
      </c>
      <c r="D366" s="4" t="s">
        <v>1074</v>
      </c>
      <c r="E366" s="4" t="s">
        <v>1037</v>
      </c>
      <c r="F366" s="4">
        <v>287425.24</v>
      </c>
      <c r="G366" s="4">
        <v>1.07</v>
      </c>
      <c r="H366" s="4">
        <v>7.1</v>
      </c>
      <c r="I366" s="4">
        <v>7.27</v>
      </c>
      <c r="J366" s="4">
        <v>534.0</v>
      </c>
      <c r="K366" s="4">
        <v>22.85</v>
      </c>
      <c r="L366" s="4">
        <v>51.87</v>
      </c>
      <c r="M366" s="4">
        <v>1.87</v>
      </c>
      <c r="N366" s="4">
        <v>23.41</v>
      </c>
      <c r="O366" s="4">
        <v>350.0</v>
      </c>
      <c r="P366" s="4">
        <v>0.0</v>
      </c>
      <c r="Q366" s="4">
        <v>45258.93</v>
      </c>
      <c r="R366" s="4">
        <v>153106.81</v>
      </c>
      <c r="S366" s="4">
        <v>134318.43</v>
      </c>
      <c r="T366" s="4">
        <v>10.12</v>
      </c>
      <c r="U366" s="4">
        <v>10.59</v>
      </c>
      <c r="V366" s="4">
        <v>534.0</v>
      </c>
      <c r="W366" s="4">
        <v>47.75</v>
      </c>
      <c r="X366" s="4">
        <v>15.36</v>
      </c>
      <c r="Y366" s="4">
        <v>5.24</v>
      </c>
      <c r="Z366" s="4">
        <v>31.65</v>
      </c>
      <c r="AA366" s="4">
        <v>350.0</v>
      </c>
      <c r="AB366" s="4">
        <v>0.0</v>
      </c>
      <c r="AC366" s="4">
        <v>46753.13</v>
      </c>
      <c r="AD366" s="4">
        <v>267471.94</v>
      </c>
      <c r="AE366" s="4">
        <v>19953.3</v>
      </c>
    </row>
    <row r="367" ht="12.75" customHeight="1">
      <c r="A367" s="4" t="s">
        <v>372</v>
      </c>
      <c r="B367" s="4" t="s">
        <v>355</v>
      </c>
      <c r="C367" s="4">
        <v>2008.0</v>
      </c>
      <c r="D367" s="4" t="s">
        <v>1074</v>
      </c>
      <c r="E367" s="4" t="s">
        <v>1038</v>
      </c>
      <c r="F367" s="4">
        <v>216272.92</v>
      </c>
      <c r="G367" s="4">
        <v>0.8</v>
      </c>
      <c r="H367" s="4">
        <v>6.24</v>
      </c>
      <c r="I367" s="4">
        <v>6.08</v>
      </c>
      <c r="J367" s="4">
        <v>156.0</v>
      </c>
      <c r="K367" s="4">
        <v>53.85</v>
      </c>
      <c r="L367" s="4">
        <v>31.41</v>
      </c>
      <c r="M367" s="4">
        <v>1.92</v>
      </c>
      <c r="N367" s="4">
        <v>12.82</v>
      </c>
      <c r="O367" s="4">
        <v>52.59</v>
      </c>
      <c r="P367" s="4">
        <v>0.0</v>
      </c>
      <c r="Q367" s="4">
        <v>3009.06</v>
      </c>
      <c r="R367" s="4">
        <v>207199.58</v>
      </c>
      <c r="S367" s="4">
        <v>9073.34</v>
      </c>
      <c r="T367" s="4">
        <v>7.76</v>
      </c>
      <c r="U367" s="4">
        <v>6.13</v>
      </c>
      <c r="V367" s="4">
        <v>156.0</v>
      </c>
      <c r="W367" s="4">
        <v>66.03</v>
      </c>
      <c r="X367" s="4">
        <v>17.95</v>
      </c>
      <c r="Y367" s="4">
        <v>3.21</v>
      </c>
      <c r="Z367" s="4">
        <v>12.82</v>
      </c>
      <c r="AA367" s="4">
        <v>52.59</v>
      </c>
      <c r="AB367" s="4">
        <v>0.0</v>
      </c>
      <c r="AC367" s="4">
        <v>3014.37</v>
      </c>
      <c r="AD367" s="4">
        <v>208360.12</v>
      </c>
      <c r="AE367" s="4">
        <v>7912.81</v>
      </c>
    </row>
    <row r="368" ht="12.75" customHeight="1">
      <c r="A368" s="4" t="s">
        <v>372</v>
      </c>
      <c r="B368" s="4" t="s">
        <v>355</v>
      </c>
      <c r="C368" s="4">
        <v>2008.0</v>
      </c>
      <c r="D368" s="4" t="s">
        <v>1074</v>
      </c>
      <c r="E368" s="4" t="s">
        <v>994</v>
      </c>
      <c r="F368" s="4">
        <v>264649.13</v>
      </c>
      <c r="G368" s="4">
        <v>0.98</v>
      </c>
      <c r="H368" s="4">
        <v>0.97</v>
      </c>
      <c r="I368" s="4">
        <v>2.81</v>
      </c>
      <c r="J368" s="4">
        <v>41.0</v>
      </c>
      <c r="K368" s="4">
        <v>7.32</v>
      </c>
      <c r="L368" s="4">
        <v>48.78</v>
      </c>
      <c r="M368" s="4">
        <v>43.9</v>
      </c>
      <c r="N368" s="4">
        <v>0.0</v>
      </c>
      <c r="O368" s="4">
        <v>7.0</v>
      </c>
      <c r="P368" s="4">
        <v>0.0</v>
      </c>
      <c r="Q368" s="4">
        <v>250582.36</v>
      </c>
      <c r="R368" s="4">
        <v>250582.36</v>
      </c>
      <c r="S368" s="4">
        <v>14066.77</v>
      </c>
      <c r="T368" s="4">
        <v>2.09</v>
      </c>
      <c r="U368" s="4">
        <v>6.44</v>
      </c>
      <c r="V368" s="4">
        <v>41.0</v>
      </c>
      <c r="W368" s="4">
        <v>12.2</v>
      </c>
      <c r="X368" s="4">
        <v>31.71</v>
      </c>
      <c r="Y368" s="4">
        <v>43.9</v>
      </c>
      <c r="Z368" s="4">
        <v>12.2</v>
      </c>
      <c r="AA368" s="4">
        <v>17.58</v>
      </c>
      <c r="AB368" s="4">
        <v>0.0</v>
      </c>
      <c r="AC368" s="4">
        <v>250582.36</v>
      </c>
      <c r="AD368" s="4">
        <v>250584.85</v>
      </c>
      <c r="AE368" s="4">
        <v>14064.28</v>
      </c>
    </row>
    <row r="369" ht="12.75" customHeight="1">
      <c r="A369" s="4" t="s">
        <v>372</v>
      </c>
      <c r="B369" s="4" t="s">
        <v>355</v>
      </c>
      <c r="C369" s="4">
        <v>2008.0</v>
      </c>
      <c r="D369" s="4" t="s">
        <v>1074</v>
      </c>
      <c r="E369" s="4" t="s">
        <v>1039</v>
      </c>
      <c r="F369" s="4">
        <v>294486.9</v>
      </c>
      <c r="G369" s="4">
        <v>1.09</v>
      </c>
      <c r="H369" s="4">
        <v>2.66</v>
      </c>
      <c r="I369" s="4">
        <v>5.43</v>
      </c>
      <c r="J369" s="4">
        <v>183.0</v>
      </c>
      <c r="K369" s="4">
        <v>33.88</v>
      </c>
      <c r="L369" s="4">
        <v>66.12</v>
      </c>
      <c r="M369" s="4">
        <v>0.0</v>
      </c>
      <c r="N369" s="4">
        <v>0.0</v>
      </c>
      <c r="O369" s="4">
        <v>20.0</v>
      </c>
      <c r="P369" s="4">
        <v>0.0</v>
      </c>
      <c r="Q369" s="4">
        <v>0.0</v>
      </c>
      <c r="R369" s="4">
        <v>231207.28</v>
      </c>
      <c r="S369" s="4">
        <v>63279.62</v>
      </c>
      <c r="T369" s="4">
        <v>4.5</v>
      </c>
      <c r="U369" s="4">
        <v>6.9</v>
      </c>
      <c r="V369" s="4">
        <v>183.0</v>
      </c>
      <c r="W369" s="4">
        <v>86.34</v>
      </c>
      <c r="X369" s="4">
        <v>13.11</v>
      </c>
      <c r="Y369" s="4">
        <v>0.0</v>
      </c>
      <c r="Z369" s="4">
        <v>0.55</v>
      </c>
      <c r="AA369" s="4">
        <v>20.0</v>
      </c>
      <c r="AB369" s="4">
        <v>0.0</v>
      </c>
      <c r="AC369" s="4">
        <v>0.0</v>
      </c>
      <c r="AD369" s="4">
        <v>294196.8</v>
      </c>
      <c r="AE369" s="4">
        <v>290.1</v>
      </c>
    </row>
    <row r="370" ht="12.75" customHeight="1">
      <c r="A370" s="4" t="s">
        <v>372</v>
      </c>
      <c r="B370" s="4" t="s">
        <v>355</v>
      </c>
      <c r="C370" s="4">
        <v>2008.0</v>
      </c>
      <c r="D370" s="4" t="s">
        <v>1074</v>
      </c>
      <c r="E370" s="4" t="s">
        <v>1040</v>
      </c>
      <c r="F370" s="4">
        <v>2934462.8</v>
      </c>
      <c r="G370" s="4">
        <v>10.9</v>
      </c>
      <c r="H370" s="4">
        <v>0.11</v>
      </c>
      <c r="I370" s="4">
        <v>0.44</v>
      </c>
      <c r="J370" s="4">
        <v>1054.0</v>
      </c>
      <c r="K370" s="4">
        <v>5.31</v>
      </c>
      <c r="L370" s="4">
        <v>94.69</v>
      </c>
      <c r="M370" s="4">
        <v>0.0</v>
      </c>
      <c r="N370" s="4">
        <v>0.0</v>
      </c>
      <c r="O370" s="4">
        <v>9.9</v>
      </c>
      <c r="P370" s="4">
        <v>0.0</v>
      </c>
      <c r="Q370" s="4">
        <v>0.0</v>
      </c>
      <c r="R370" s="4">
        <v>449234.08</v>
      </c>
      <c r="S370" s="4">
        <v>2485375.71</v>
      </c>
      <c r="T370" s="4">
        <v>1.49</v>
      </c>
      <c r="U370" s="4">
        <v>1.9</v>
      </c>
      <c r="V370" s="4">
        <v>1054.0</v>
      </c>
      <c r="W370" s="4">
        <v>48.29</v>
      </c>
      <c r="X370" s="4">
        <v>51.23</v>
      </c>
      <c r="Y370" s="4">
        <v>0.38</v>
      </c>
      <c r="Z370" s="4">
        <v>0.09</v>
      </c>
      <c r="AA370" s="4">
        <v>12.5</v>
      </c>
      <c r="AB370" s="4">
        <v>0.0</v>
      </c>
      <c r="AC370" s="4">
        <v>433.07</v>
      </c>
      <c r="AD370" s="4">
        <v>2301120.45</v>
      </c>
      <c r="AE370" s="4">
        <v>633489.33</v>
      </c>
    </row>
    <row r="371" ht="12.75" customHeight="1">
      <c r="A371" s="4" t="s">
        <v>372</v>
      </c>
      <c r="B371" s="4" t="s">
        <v>355</v>
      </c>
      <c r="C371" s="4">
        <v>2008.0</v>
      </c>
      <c r="D371" s="4" t="s">
        <v>1074</v>
      </c>
      <c r="E371" s="4" t="s">
        <v>996</v>
      </c>
      <c r="F371" s="4">
        <v>3264057.56</v>
      </c>
      <c r="G371" s="4">
        <v>12.12</v>
      </c>
      <c r="H371" s="4">
        <v>0.17</v>
      </c>
      <c r="I371" s="4">
        <v>0.08</v>
      </c>
      <c r="J371" s="4">
        <v>704.0</v>
      </c>
      <c r="K371" s="4">
        <v>3.41</v>
      </c>
      <c r="L371" s="4">
        <v>94.32</v>
      </c>
      <c r="M371" s="4">
        <v>1.7</v>
      </c>
      <c r="N371" s="4">
        <v>0.57</v>
      </c>
      <c r="O371" s="4">
        <v>14.0</v>
      </c>
      <c r="P371" s="4">
        <v>0.0</v>
      </c>
      <c r="Q371" s="4">
        <v>22560.17</v>
      </c>
      <c r="R371" s="4">
        <v>209993.43</v>
      </c>
      <c r="S371" s="4">
        <v>3054064.12</v>
      </c>
      <c r="T371" s="4">
        <v>1.9</v>
      </c>
      <c r="U371" s="4">
        <v>1.09</v>
      </c>
      <c r="V371" s="4">
        <v>704.0</v>
      </c>
      <c r="W371" s="4">
        <v>46.02</v>
      </c>
      <c r="X371" s="4">
        <v>48.44</v>
      </c>
      <c r="Y371" s="4">
        <v>3.84</v>
      </c>
      <c r="Z371" s="4">
        <v>1.7</v>
      </c>
      <c r="AA371" s="4">
        <v>15.0</v>
      </c>
      <c r="AB371" s="4">
        <v>0.0</v>
      </c>
      <c r="AC371" s="4">
        <v>29901.17</v>
      </c>
      <c r="AD371" s="4">
        <v>1118010.85</v>
      </c>
      <c r="AE371" s="4">
        <v>2146046.71</v>
      </c>
    </row>
    <row r="372" ht="12.75" customHeight="1">
      <c r="A372" s="4" t="s">
        <v>372</v>
      </c>
      <c r="B372" s="4" t="s">
        <v>355</v>
      </c>
      <c r="C372" s="4">
        <v>2008.0</v>
      </c>
      <c r="D372" s="4" t="s">
        <v>1074</v>
      </c>
      <c r="E372" s="4" t="s">
        <v>1041</v>
      </c>
      <c r="F372" s="4">
        <v>80159.71</v>
      </c>
      <c r="G372" s="4">
        <v>0.3</v>
      </c>
      <c r="H372" s="4">
        <v>0.0</v>
      </c>
      <c r="I372" s="4">
        <v>0.0</v>
      </c>
      <c r="J372" s="4">
        <v>43.0</v>
      </c>
      <c r="K372" s="4">
        <v>0.0</v>
      </c>
      <c r="L372" s="4">
        <v>100.0</v>
      </c>
      <c r="M372" s="4">
        <v>0.0</v>
      </c>
      <c r="N372" s="4">
        <v>0.0</v>
      </c>
      <c r="O372" s="4">
        <v>0.0</v>
      </c>
      <c r="P372" s="4">
        <v>0.0</v>
      </c>
      <c r="Q372" s="4">
        <v>0.0</v>
      </c>
      <c r="R372" s="4">
        <v>0.0</v>
      </c>
      <c r="S372" s="4">
        <v>80159.71</v>
      </c>
      <c r="T372" s="4">
        <v>0.4</v>
      </c>
      <c r="U372" s="4">
        <v>0.95</v>
      </c>
      <c r="V372" s="4">
        <v>43.0</v>
      </c>
      <c r="W372" s="4">
        <v>13.95</v>
      </c>
      <c r="X372" s="4">
        <v>83.72</v>
      </c>
      <c r="Y372" s="4">
        <v>0.0</v>
      </c>
      <c r="Z372" s="4">
        <v>2.33</v>
      </c>
      <c r="AA372" s="4">
        <v>3.0</v>
      </c>
      <c r="AB372" s="4">
        <v>0.0</v>
      </c>
      <c r="AC372" s="4">
        <v>0.0</v>
      </c>
      <c r="AD372" s="4">
        <v>33824.19</v>
      </c>
      <c r="AE372" s="4">
        <v>46335.52</v>
      </c>
    </row>
    <row r="373" ht="12.75" customHeight="1">
      <c r="A373" s="4" t="s">
        <v>372</v>
      </c>
      <c r="B373" s="4" t="s">
        <v>355</v>
      </c>
      <c r="C373" s="4">
        <v>2008.0</v>
      </c>
      <c r="D373" s="4" t="s">
        <v>1074</v>
      </c>
      <c r="E373" s="4" t="s">
        <v>1042</v>
      </c>
      <c r="F373" s="4">
        <v>1111802.7</v>
      </c>
      <c r="G373" s="4">
        <v>4.13</v>
      </c>
      <c r="H373" s="4">
        <v>0.77</v>
      </c>
      <c r="I373" s="4">
        <v>0.73</v>
      </c>
      <c r="J373" s="4">
        <v>653.0</v>
      </c>
      <c r="K373" s="4">
        <v>5.05</v>
      </c>
      <c r="L373" s="4">
        <v>85.45</v>
      </c>
      <c r="M373" s="4">
        <v>5.97</v>
      </c>
      <c r="N373" s="4">
        <v>3.52</v>
      </c>
      <c r="O373" s="4">
        <v>43.38</v>
      </c>
      <c r="P373" s="4">
        <v>0.0</v>
      </c>
      <c r="Q373" s="4">
        <v>1884.22</v>
      </c>
      <c r="R373" s="4">
        <v>110712.9</v>
      </c>
      <c r="S373" s="4">
        <v>662949.69</v>
      </c>
      <c r="T373" s="4">
        <v>3.05</v>
      </c>
      <c r="U373" s="4">
        <v>4.44</v>
      </c>
      <c r="V373" s="4">
        <v>653.0</v>
      </c>
      <c r="W373" s="4">
        <v>44.72</v>
      </c>
      <c r="X373" s="4">
        <v>41.04</v>
      </c>
      <c r="Y373" s="4">
        <v>8.42</v>
      </c>
      <c r="Z373" s="4">
        <v>5.82</v>
      </c>
      <c r="AA373" s="4">
        <v>93.91</v>
      </c>
      <c r="AB373" s="4">
        <v>0.0</v>
      </c>
      <c r="AC373" s="4">
        <v>10218.87</v>
      </c>
      <c r="AD373" s="4">
        <v>397231.82</v>
      </c>
      <c r="AE373" s="4">
        <v>376430.77</v>
      </c>
    </row>
    <row r="374" ht="12.75" customHeight="1">
      <c r="A374" s="4" t="s">
        <v>372</v>
      </c>
      <c r="B374" s="4" t="s">
        <v>355</v>
      </c>
      <c r="C374" s="4">
        <v>2008.0</v>
      </c>
      <c r="D374" s="4" t="s">
        <v>1074</v>
      </c>
      <c r="E374" s="4" t="s">
        <v>1043</v>
      </c>
      <c r="F374" s="4">
        <v>535751.58</v>
      </c>
      <c r="G374" s="4">
        <v>1.99</v>
      </c>
      <c r="H374" s="4">
        <v>0.28</v>
      </c>
      <c r="I374" s="4">
        <v>0.28</v>
      </c>
      <c r="J374" s="4">
        <v>333.0</v>
      </c>
      <c r="K374" s="4">
        <v>10.51</v>
      </c>
      <c r="L374" s="4">
        <v>89.49</v>
      </c>
      <c r="M374" s="4">
        <v>0.0</v>
      </c>
      <c r="N374" s="4">
        <v>0.0</v>
      </c>
      <c r="O374" s="4">
        <v>14.0</v>
      </c>
      <c r="P374" s="4">
        <v>0.0</v>
      </c>
      <c r="Q374" s="4">
        <v>0.0</v>
      </c>
      <c r="R374" s="4">
        <v>64348.05</v>
      </c>
      <c r="S374" s="4">
        <v>471256.55</v>
      </c>
      <c r="T374" s="4">
        <v>3.56</v>
      </c>
      <c r="U374" s="4">
        <v>3.77</v>
      </c>
      <c r="V374" s="4">
        <v>333.0</v>
      </c>
      <c r="W374" s="4">
        <v>78.68</v>
      </c>
      <c r="X374" s="4">
        <v>21.32</v>
      </c>
      <c r="Y374" s="4">
        <v>0.0</v>
      </c>
      <c r="Z374" s="4">
        <v>0.0</v>
      </c>
      <c r="AA374" s="4">
        <v>14.0</v>
      </c>
      <c r="AB374" s="4">
        <v>0.0</v>
      </c>
      <c r="AC374" s="4">
        <v>0.0</v>
      </c>
      <c r="AD374" s="4">
        <v>447844.04</v>
      </c>
      <c r="AE374" s="4">
        <v>87760.55</v>
      </c>
    </row>
    <row r="375" ht="12.75" customHeight="1">
      <c r="A375" s="4" t="s">
        <v>372</v>
      </c>
      <c r="B375" s="4" t="s">
        <v>355</v>
      </c>
      <c r="C375" s="4">
        <v>2008.0</v>
      </c>
      <c r="D375" s="4" t="s">
        <v>1074</v>
      </c>
      <c r="E375" s="4" t="s">
        <v>1044</v>
      </c>
      <c r="F375" s="4">
        <v>6078908.27</v>
      </c>
      <c r="G375" s="4">
        <v>22.57</v>
      </c>
      <c r="H375" s="4">
        <v>1.03</v>
      </c>
      <c r="I375" s="4">
        <v>0.03</v>
      </c>
      <c r="J375" s="4">
        <v>324.0</v>
      </c>
      <c r="K375" s="4">
        <v>18.83</v>
      </c>
      <c r="L375" s="4">
        <v>81.17</v>
      </c>
      <c r="M375" s="4">
        <v>0.0</v>
      </c>
      <c r="N375" s="4">
        <v>0.0</v>
      </c>
      <c r="O375" s="4">
        <v>38.0</v>
      </c>
      <c r="P375" s="4">
        <v>0.0</v>
      </c>
      <c r="Q375" s="4">
        <v>0.0</v>
      </c>
      <c r="R375" s="4">
        <v>20182.43</v>
      </c>
      <c r="S375" s="4">
        <v>6058725.84</v>
      </c>
      <c r="T375" s="4">
        <v>3.67</v>
      </c>
      <c r="U375" s="4">
        <v>1.94</v>
      </c>
      <c r="V375" s="4">
        <v>324.0</v>
      </c>
      <c r="W375" s="4">
        <v>67.28</v>
      </c>
      <c r="X375" s="4">
        <v>32.1</v>
      </c>
      <c r="Y375" s="4">
        <v>0.0</v>
      </c>
      <c r="Z375" s="4">
        <v>0.62</v>
      </c>
      <c r="AA375" s="4">
        <v>38.0</v>
      </c>
      <c r="AB375" s="4">
        <v>0.0</v>
      </c>
      <c r="AC375" s="4">
        <v>0.0</v>
      </c>
      <c r="AD375" s="4">
        <v>2118174.89</v>
      </c>
      <c r="AE375" s="4">
        <v>3960733.37</v>
      </c>
    </row>
    <row r="376" ht="12.75" customHeight="1">
      <c r="A376" s="4" t="s">
        <v>372</v>
      </c>
      <c r="B376" s="4" t="s">
        <v>355</v>
      </c>
      <c r="C376" s="4">
        <v>2008.0</v>
      </c>
      <c r="D376" s="4" t="s">
        <v>1074</v>
      </c>
      <c r="E376" s="4" t="s">
        <v>1045</v>
      </c>
      <c r="F376" s="4">
        <v>5762867.64</v>
      </c>
      <c r="G376" s="4">
        <v>21.4</v>
      </c>
      <c r="H376" s="4">
        <v>8.97</v>
      </c>
      <c r="I376" s="4">
        <v>9.29</v>
      </c>
      <c r="J376" s="4">
        <v>1408.0</v>
      </c>
      <c r="K376" s="4">
        <v>77.2</v>
      </c>
      <c r="L376" s="4">
        <v>16.76</v>
      </c>
      <c r="M376" s="4">
        <v>0.99</v>
      </c>
      <c r="N376" s="4">
        <v>5.04</v>
      </c>
      <c r="O376" s="4">
        <v>32.0</v>
      </c>
      <c r="P376" s="4">
        <v>0.0</v>
      </c>
      <c r="Q376" s="4">
        <v>129.7</v>
      </c>
      <c r="R376" s="4">
        <v>5426732.54</v>
      </c>
      <c r="S376" s="4">
        <v>336135.11</v>
      </c>
      <c r="T376" s="4">
        <v>9.11</v>
      </c>
      <c r="U376" s="4">
        <v>9.48</v>
      </c>
      <c r="V376" s="4">
        <v>1408.0</v>
      </c>
      <c r="W376" s="4">
        <v>81.25</v>
      </c>
      <c r="X376" s="4">
        <v>12.64</v>
      </c>
      <c r="Y376" s="4">
        <v>1.07</v>
      </c>
      <c r="Z376" s="4">
        <v>5.04</v>
      </c>
      <c r="AA376" s="4">
        <v>32.0</v>
      </c>
      <c r="AB376" s="4">
        <v>0.0</v>
      </c>
      <c r="AC376" s="4">
        <v>181.59</v>
      </c>
      <c r="AD376" s="4">
        <v>5504930.45</v>
      </c>
      <c r="AE376" s="4">
        <v>257937.19</v>
      </c>
    </row>
    <row r="377" ht="12.75" customHeight="1">
      <c r="A377" s="4" t="s">
        <v>372</v>
      </c>
      <c r="B377" s="4" t="s">
        <v>355</v>
      </c>
      <c r="C377" s="4">
        <v>2008.0</v>
      </c>
      <c r="D377" s="4" t="s">
        <v>1074</v>
      </c>
      <c r="E377" s="4" t="s">
        <v>998</v>
      </c>
      <c r="F377" s="4">
        <v>738679.96</v>
      </c>
      <c r="G377" s="4">
        <v>2.74</v>
      </c>
      <c r="H377" s="4">
        <v>0.5</v>
      </c>
      <c r="I377" s="4">
        <v>0.01</v>
      </c>
      <c r="J377" s="4">
        <v>153.0</v>
      </c>
      <c r="K377" s="4">
        <v>8.5</v>
      </c>
      <c r="L377" s="4">
        <v>91.5</v>
      </c>
      <c r="M377" s="4">
        <v>0.0</v>
      </c>
      <c r="N377" s="4">
        <v>0.0</v>
      </c>
      <c r="O377" s="4">
        <v>10.0</v>
      </c>
      <c r="P377" s="4">
        <v>0.0</v>
      </c>
      <c r="Q377" s="4">
        <v>0.0</v>
      </c>
      <c r="R377" s="4">
        <v>8729.24</v>
      </c>
      <c r="S377" s="4">
        <v>729950.72</v>
      </c>
      <c r="T377" s="4">
        <v>1.35</v>
      </c>
      <c r="U377" s="4">
        <v>0.71</v>
      </c>
      <c r="V377" s="4">
        <v>153.0</v>
      </c>
      <c r="W377" s="4">
        <v>43.79</v>
      </c>
      <c r="X377" s="4">
        <v>56.21</v>
      </c>
      <c r="Y377" s="4">
        <v>0.0</v>
      </c>
      <c r="Z377" s="4">
        <v>0.0</v>
      </c>
      <c r="AA377" s="4">
        <v>10.0</v>
      </c>
      <c r="AB377" s="4">
        <v>0.0</v>
      </c>
      <c r="AC377" s="4">
        <v>0.0</v>
      </c>
      <c r="AD377" s="4">
        <v>479916.58</v>
      </c>
      <c r="AE377" s="4">
        <v>258763.38</v>
      </c>
    </row>
    <row r="378" ht="12.75" customHeight="1">
      <c r="A378" s="4" t="s">
        <v>372</v>
      </c>
      <c r="B378" s="4" t="s">
        <v>355</v>
      </c>
      <c r="C378" s="4">
        <v>2008.0</v>
      </c>
      <c r="D378" s="4" t="s">
        <v>1074</v>
      </c>
      <c r="E378" s="4" t="s">
        <v>1046</v>
      </c>
      <c r="F378" s="4">
        <v>1161802.77</v>
      </c>
      <c r="G378" s="4">
        <v>4.31</v>
      </c>
      <c r="H378" s="4">
        <v>1.22</v>
      </c>
      <c r="I378" s="4">
        <v>0.42</v>
      </c>
      <c r="J378" s="4">
        <v>345.0</v>
      </c>
      <c r="K378" s="4">
        <v>9.86</v>
      </c>
      <c r="L378" s="4">
        <v>74.49</v>
      </c>
      <c r="M378" s="4">
        <v>0.0</v>
      </c>
      <c r="N378" s="4">
        <v>15.65</v>
      </c>
      <c r="O378" s="4">
        <v>29.8</v>
      </c>
      <c r="P378" s="4">
        <v>0.0</v>
      </c>
      <c r="Q378" s="4">
        <v>0.0</v>
      </c>
      <c r="R378" s="4">
        <v>226515.98</v>
      </c>
      <c r="S378" s="4">
        <v>897621.47</v>
      </c>
      <c r="T378" s="4">
        <v>2.35</v>
      </c>
      <c r="U378" s="4">
        <v>1.29</v>
      </c>
      <c r="V378" s="4">
        <v>345.0</v>
      </c>
      <c r="W378" s="4">
        <v>30.72</v>
      </c>
      <c r="X378" s="4">
        <v>29.57</v>
      </c>
      <c r="Y378" s="4">
        <v>0.0</v>
      </c>
      <c r="Z378" s="4">
        <v>39.71</v>
      </c>
      <c r="AA378" s="4">
        <v>29.8</v>
      </c>
      <c r="AB378" s="4">
        <v>0.0</v>
      </c>
      <c r="AC378" s="4">
        <v>0.0</v>
      </c>
      <c r="AD378" s="4">
        <v>412425.29</v>
      </c>
      <c r="AE378" s="4">
        <v>711712.16</v>
      </c>
    </row>
    <row r="379" ht="12.75" customHeight="1">
      <c r="A379" s="4" t="s">
        <v>372</v>
      </c>
      <c r="B379" s="4" t="s">
        <v>355</v>
      </c>
      <c r="C379" s="4">
        <v>2008.0</v>
      </c>
      <c r="D379" s="4" t="s">
        <v>1074</v>
      </c>
      <c r="E379" s="4" t="s">
        <v>1047</v>
      </c>
      <c r="F379" s="4">
        <v>157194.01</v>
      </c>
      <c r="G379" s="4">
        <v>0.58</v>
      </c>
      <c r="H379" s="4">
        <v>0.1</v>
      </c>
      <c r="I379" s="4">
        <v>0.07</v>
      </c>
      <c r="J379" s="4">
        <v>350.0</v>
      </c>
      <c r="K379" s="4">
        <v>3.43</v>
      </c>
      <c r="L379" s="4">
        <v>96.29</v>
      </c>
      <c r="M379" s="4">
        <v>0.0</v>
      </c>
      <c r="N379" s="4">
        <v>0.29</v>
      </c>
      <c r="O379" s="4">
        <v>18.0</v>
      </c>
      <c r="P379" s="4">
        <v>0.0</v>
      </c>
      <c r="Q379" s="4">
        <v>0.0</v>
      </c>
      <c r="R379" s="4">
        <v>7032.64</v>
      </c>
      <c r="S379" s="4">
        <v>150161.37</v>
      </c>
      <c r="T379" s="4">
        <v>0.95</v>
      </c>
      <c r="U379" s="4">
        <v>1.22</v>
      </c>
      <c r="V379" s="4">
        <v>350.0</v>
      </c>
      <c r="W379" s="4">
        <v>23.14</v>
      </c>
      <c r="X379" s="4">
        <v>76.29</v>
      </c>
      <c r="Y379" s="4">
        <v>0.0</v>
      </c>
      <c r="Z379" s="4">
        <v>0.57</v>
      </c>
      <c r="AA379" s="4">
        <v>18.0</v>
      </c>
      <c r="AB379" s="4">
        <v>0.0</v>
      </c>
      <c r="AC379" s="4">
        <v>0.0</v>
      </c>
      <c r="AD379" s="4">
        <v>59001.64</v>
      </c>
      <c r="AE379" s="4">
        <v>98192.37</v>
      </c>
    </row>
    <row r="380" ht="12.75" customHeight="1">
      <c r="A380" s="4" t="s">
        <v>372</v>
      </c>
      <c r="B380" s="4" t="s">
        <v>355</v>
      </c>
      <c r="C380" s="4">
        <v>2009.0</v>
      </c>
      <c r="D380" s="4" t="s">
        <v>1074</v>
      </c>
      <c r="E380" s="4" t="s">
        <v>1031</v>
      </c>
      <c r="F380" s="4">
        <v>2.204274985E7</v>
      </c>
      <c r="G380" s="4">
        <v>100.0</v>
      </c>
      <c r="H380" s="4">
        <v>2.54</v>
      </c>
      <c r="I380" s="4">
        <v>2.98</v>
      </c>
      <c r="J380" s="4">
        <v>7699.0</v>
      </c>
      <c r="K380" s="4">
        <v>26.96</v>
      </c>
      <c r="L380" s="4">
        <v>67.59</v>
      </c>
      <c r="M380" s="4">
        <v>1.17</v>
      </c>
      <c r="N380" s="4">
        <v>4.27</v>
      </c>
      <c r="O380" s="4">
        <v>350.0</v>
      </c>
      <c r="P380" s="4">
        <v>0.0</v>
      </c>
      <c r="Q380" s="4">
        <v>471131.78</v>
      </c>
      <c r="R380" s="4">
        <v>9519975.99</v>
      </c>
      <c r="S380" s="4">
        <v>1.222016967E7</v>
      </c>
      <c r="T380" s="4">
        <v>4.03</v>
      </c>
      <c r="U380" s="4">
        <v>4.05</v>
      </c>
      <c r="V380" s="4">
        <v>7699.0</v>
      </c>
      <c r="W380" s="4">
        <v>58.8</v>
      </c>
      <c r="X380" s="4">
        <v>32.94</v>
      </c>
      <c r="Y380" s="4">
        <v>1.91</v>
      </c>
      <c r="Z380" s="4">
        <v>6.35</v>
      </c>
      <c r="AA380" s="4">
        <v>350.0</v>
      </c>
      <c r="AB380" s="4">
        <v>0.0</v>
      </c>
      <c r="AC380" s="4">
        <v>485215.76</v>
      </c>
      <c r="AD380" s="4">
        <v>1.331783939E7</v>
      </c>
      <c r="AE380" s="4">
        <v>8422306.28</v>
      </c>
    </row>
    <row r="381" ht="12.75" customHeight="1">
      <c r="A381" s="4" t="s">
        <v>372</v>
      </c>
      <c r="B381" s="4" t="s">
        <v>355</v>
      </c>
      <c r="C381" s="4">
        <v>2009.0</v>
      </c>
      <c r="D381" s="4" t="s">
        <v>1074</v>
      </c>
      <c r="E381" s="4" t="s">
        <v>1032</v>
      </c>
      <c r="F381" s="4">
        <v>2707885.59</v>
      </c>
      <c r="G381" s="4">
        <v>12.28</v>
      </c>
      <c r="H381" s="4">
        <v>0.1</v>
      </c>
      <c r="I381" s="4">
        <v>0.34</v>
      </c>
      <c r="J381" s="4">
        <v>1215.0</v>
      </c>
      <c r="K381" s="4">
        <v>3.7</v>
      </c>
      <c r="L381" s="4">
        <v>96.05</v>
      </c>
      <c r="M381" s="4">
        <v>0.25</v>
      </c>
      <c r="N381" s="4">
        <v>0.0</v>
      </c>
      <c r="O381" s="4">
        <v>9.9</v>
      </c>
      <c r="P381" s="4">
        <v>0.0</v>
      </c>
      <c r="Q381" s="4">
        <v>128.16</v>
      </c>
      <c r="R381" s="4">
        <v>323847.72</v>
      </c>
      <c r="S381" s="4">
        <v>2377754.87</v>
      </c>
      <c r="T381" s="4">
        <v>1.44</v>
      </c>
      <c r="U381" s="4">
        <v>1.49</v>
      </c>
      <c r="V381" s="4">
        <v>1215.0</v>
      </c>
      <c r="W381" s="4">
        <v>47.08</v>
      </c>
      <c r="X381" s="4">
        <v>51.85</v>
      </c>
      <c r="Y381" s="4">
        <v>0.66</v>
      </c>
      <c r="Z381" s="4">
        <v>0.41</v>
      </c>
      <c r="AA381" s="4">
        <v>16.0</v>
      </c>
      <c r="AB381" s="4">
        <v>0.0</v>
      </c>
      <c r="AC381" s="4">
        <v>4717.56</v>
      </c>
      <c r="AD381" s="4">
        <v>1901790.91</v>
      </c>
      <c r="AE381" s="4">
        <v>799811.69</v>
      </c>
    </row>
    <row r="382" ht="12.75" customHeight="1">
      <c r="A382" s="4" t="s">
        <v>372</v>
      </c>
      <c r="B382" s="4" t="s">
        <v>355</v>
      </c>
      <c r="C382" s="4">
        <v>2009.0</v>
      </c>
      <c r="D382" s="4" t="s">
        <v>1074</v>
      </c>
      <c r="E382" s="4" t="s">
        <v>1033</v>
      </c>
      <c r="F382" s="4">
        <v>1.134239673E7</v>
      </c>
      <c r="G382" s="4">
        <v>51.46</v>
      </c>
      <c r="H382" s="4">
        <v>3.52</v>
      </c>
      <c r="I382" s="4">
        <v>5.02</v>
      </c>
      <c r="J382" s="4">
        <v>3034.0</v>
      </c>
      <c r="K382" s="4">
        <v>33.52</v>
      </c>
      <c r="L382" s="4">
        <v>56.49</v>
      </c>
      <c r="M382" s="4">
        <v>2.44</v>
      </c>
      <c r="N382" s="4">
        <v>7.55</v>
      </c>
      <c r="O382" s="4">
        <v>350.0</v>
      </c>
      <c r="P382" s="4">
        <v>0.0</v>
      </c>
      <c r="Q382" s="4">
        <v>468077.57</v>
      </c>
      <c r="R382" s="4">
        <v>7487909.11</v>
      </c>
      <c r="S382" s="4">
        <v>3864903.06</v>
      </c>
      <c r="T382" s="4">
        <v>5.14</v>
      </c>
      <c r="U382" s="4">
        <v>6.18</v>
      </c>
      <c r="V382" s="4">
        <v>3034.0</v>
      </c>
      <c r="W382" s="4">
        <v>62.1</v>
      </c>
      <c r="X382" s="4">
        <v>24.75</v>
      </c>
      <c r="Y382" s="4">
        <v>3.56</v>
      </c>
      <c r="Z382" s="4">
        <v>9.59</v>
      </c>
      <c r="AA382" s="4">
        <v>350.0</v>
      </c>
      <c r="AB382" s="4">
        <v>0.0</v>
      </c>
      <c r="AC382" s="4">
        <v>476512.38</v>
      </c>
      <c r="AD382" s="4">
        <v>8939878.38</v>
      </c>
      <c r="AE382" s="4">
        <v>2412933.78</v>
      </c>
    </row>
    <row r="383" ht="12.75" customHeight="1">
      <c r="A383" s="4" t="s">
        <v>372</v>
      </c>
      <c r="B383" s="4" t="s">
        <v>355</v>
      </c>
      <c r="C383" s="4">
        <v>2009.0</v>
      </c>
      <c r="D383" s="4" t="s">
        <v>1074</v>
      </c>
      <c r="E383" s="4" t="s">
        <v>1034</v>
      </c>
      <c r="F383" s="4">
        <v>6865265.9</v>
      </c>
      <c r="G383" s="4">
        <v>31.15</v>
      </c>
      <c r="H383" s="4">
        <v>2.89</v>
      </c>
      <c r="I383" s="4">
        <v>0.8</v>
      </c>
      <c r="J383" s="4">
        <v>2979.0</v>
      </c>
      <c r="K383" s="4">
        <v>31.42</v>
      </c>
      <c r="L383" s="4">
        <v>66.63</v>
      </c>
      <c r="M383" s="4">
        <v>0.44</v>
      </c>
      <c r="N383" s="4">
        <v>1.51</v>
      </c>
      <c r="O383" s="4">
        <v>78.2</v>
      </c>
      <c r="P383" s="4">
        <v>0.0</v>
      </c>
      <c r="Q383" s="4">
        <v>2926.05</v>
      </c>
      <c r="R383" s="4">
        <v>1579106.78</v>
      </c>
      <c r="S383" s="4">
        <v>5253073.82</v>
      </c>
      <c r="T383" s="4">
        <v>4.49</v>
      </c>
      <c r="U383" s="4">
        <v>1.8</v>
      </c>
      <c r="V383" s="4">
        <v>2979.0</v>
      </c>
      <c r="W383" s="4">
        <v>63.71</v>
      </c>
      <c r="X383" s="4">
        <v>32.12</v>
      </c>
      <c r="Y383" s="4">
        <v>1.04</v>
      </c>
      <c r="Z383" s="4">
        <v>3.12</v>
      </c>
      <c r="AA383" s="4">
        <v>96.25</v>
      </c>
      <c r="AB383" s="4">
        <v>0.0</v>
      </c>
      <c r="AC383" s="4">
        <v>3985.82</v>
      </c>
      <c r="AD383" s="4">
        <v>2194171.39</v>
      </c>
      <c r="AE383" s="4">
        <v>4638009.21</v>
      </c>
    </row>
    <row r="384" ht="12.75" customHeight="1">
      <c r="A384" s="4" t="s">
        <v>372</v>
      </c>
      <c r="B384" s="4" t="s">
        <v>355</v>
      </c>
      <c r="C384" s="4">
        <v>2009.0</v>
      </c>
      <c r="D384" s="4" t="s">
        <v>1074</v>
      </c>
      <c r="E384" s="4" t="s">
        <v>1035</v>
      </c>
      <c r="F384" s="4">
        <v>815574.78</v>
      </c>
      <c r="G384" s="4">
        <v>3.7</v>
      </c>
      <c r="H384" s="4">
        <v>1.56</v>
      </c>
      <c r="I384" s="4">
        <v>1.36</v>
      </c>
      <c r="J384" s="4">
        <v>380.0</v>
      </c>
      <c r="K384" s="4">
        <v>7.89</v>
      </c>
      <c r="L384" s="4">
        <v>77.89</v>
      </c>
      <c r="M384" s="4">
        <v>0.0</v>
      </c>
      <c r="N384" s="4">
        <v>14.21</v>
      </c>
      <c r="O384" s="4">
        <v>350.0</v>
      </c>
      <c r="P384" s="4">
        <v>0.0</v>
      </c>
      <c r="Q384" s="4">
        <v>0.0</v>
      </c>
      <c r="R384" s="4">
        <v>100412.0</v>
      </c>
      <c r="S384" s="4">
        <v>714577.69</v>
      </c>
      <c r="T384" s="4">
        <v>2.24</v>
      </c>
      <c r="U384" s="4">
        <v>1.59</v>
      </c>
      <c r="V384" s="4">
        <v>380.0</v>
      </c>
      <c r="W384" s="4">
        <v>26.84</v>
      </c>
      <c r="X384" s="4">
        <v>47.11</v>
      </c>
      <c r="Y384" s="4">
        <v>0.0</v>
      </c>
      <c r="Z384" s="4">
        <v>26.05</v>
      </c>
      <c r="AA384" s="4">
        <v>350.0</v>
      </c>
      <c r="AB384" s="4">
        <v>0.0</v>
      </c>
      <c r="AC384" s="4">
        <v>0.0</v>
      </c>
      <c r="AD384" s="4">
        <v>252468.69</v>
      </c>
      <c r="AE384" s="4">
        <v>562521.0</v>
      </c>
    </row>
    <row r="385" ht="12.75" customHeight="1">
      <c r="A385" s="4" t="s">
        <v>372</v>
      </c>
      <c r="B385" s="4" t="s">
        <v>355</v>
      </c>
      <c r="C385" s="4">
        <v>2009.0</v>
      </c>
      <c r="D385" s="4" t="s">
        <v>1074</v>
      </c>
      <c r="E385" s="4" t="s">
        <v>1036</v>
      </c>
      <c r="F385" s="4">
        <v>230933.86</v>
      </c>
      <c r="G385" s="4">
        <v>1.05</v>
      </c>
      <c r="H385" s="4">
        <v>3.01</v>
      </c>
      <c r="I385" s="4">
        <v>0.37</v>
      </c>
      <c r="J385" s="4">
        <v>166.0</v>
      </c>
      <c r="K385" s="4">
        <v>40.36</v>
      </c>
      <c r="L385" s="4">
        <v>31.93</v>
      </c>
      <c r="M385" s="4">
        <v>0.0</v>
      </c>
      <c r="N385" s="4">
        <v>27.71</v>
      </c>
      <c r="O385" s="4">
        <v>63.62</v>
      </c>
      <c r="P385" s="4">
        <v>0.0</v>
      </c>
      <c r="Q385" s="4">
        <v>0.0</v>
      </c>
      <c r="R385" s="4">
        <v>34915.63</v>
      </c>
      <c r="S385" s="4">
        <v>196018.23</v>
      </c>
      <c r="T385" s="4">
        <v>3.47</v>
      </c>
      <c r="U385" s="4">
        <v>0.38</v>
      </c>
      <c r="V385" s="4">
        <v>166.0</v>
      </c>
      <c r="W385" s="4">
        <v>46.39</v>
      </c>
      <c r="X385" s="4">
        <v>24.1</v>
      </c>
      <c r="Y385" s="4">
        <v>0.0</v>
      </c>
      <c r="Z385" s="4">
        <v>29.52</v>
      </c>
      <c r="AA385" s="4">
        <v>63.62</v>
      </c>
      <c r="AB385" s="4">
        <v>0.0</v>
      </c>
      <c r="AC385" s="4">
        <v>0.0</v>
      </c>
      <c r="AD385" s="4">
        <v>36152.6</v>
      </c>
      <c r="AE385" s="4">
        <v>194781.26</v>
      </c>
    </row>
    <row r="386" ht="12.75" customHeight="1">
      <c r="A386" s="4" t="s">
        <v>372</v>
      </c>
      <c r="B386" s="4" t="s">
        <v>355</v>
      </c>
      <c r="C386" s="4">
        <v>2009.0</v>
      </c>
      <c r="D386" s="4" t="s">
        <v>1074</v>
      </c>
      <c r="E386" s="4" t="s">
        <v>993</v>
      </c>
      <c r="F386" s="4">
        <v>3607703.79</v>
      </c>
      <c r="G386" s="4">
        <v>16.37</v>
      </c>
      <c r="H386" s="4">
        <v>1.02</v>
      </c>
      <c r="I386" s="4">
        <v>1.0</v>
      </c>
      <c r="J386" s="4">
        <v>1368.0</v>
      </c>
      <c r="K386" s="4">
        <v>27.63</v>
      </c>
      <c r="L386" s="4">
        <v>72.22</v>
      </c>
      <c r="M386" s="4">
        <v>0.0</v>
      </c>
      <c r="N386" s="4">
        <v>0.15</v>
      </c>
      <c r="O386" s="4">
        <v>6.5</v>
      </c>
      <c r="P386" s="4">
        <v>0.0</v>
      </c>
      <c r="Q386" s="4">
        <v>0.0</v>
      </c>
      <c r="R386" s="4">
        <v>1293794.45</v>
      </c>
      <c r="S386" s="4">
        <v>2334144.66</v>
      </c>
      <c r="T386" s="4">
        <v>2.96</v>
      </c>
      <c r="U386" s="4">
        <v>1.83</v>
      </c>
      <c r="V386" s="4">
        <v>1368.0</v>
      </c>
      <c r="W386" s="4">
        <v>69.74</v>
      </c>
      <c r="X386" s="4">
        <v>29.39</v>
      </c>
      <c r="Y386" s="4">
        <v>0.0</v>
      </c>
      <c r="Z386" s="4">
        <v>0.88</v>
      </c>
      <c r="AA386" s="4">
        <v>6.5</v>
      </c>
      <c r="AB386" s="4">
        <v>0.0</v>
      </c>
      <c r="AC386" s="4">
        <v>0.0</v>
      </c>
      <c r="AD386" s="4">
        <v>1551552.0</v>
      </c>
      <c r="AE386" s="4">
        <v>2076387.11</v>
      </c>
    </row>
    <row r="387" ht="12.75" customHeight="1">
      <c r="A387" s="4" t="s">
        <v>372</v>
      </c>
      <c r="B387" s="4" t="s">
        <v>355</v>
      </c>
      <c r="C387" s="4">
        <v>2009.0</v>
      </c>
      <c r="D387" s="4" t="s">
        <v>1074</v>
      </c>
      <c r="E387" s="4" t="s">
        <v>1037</v>
      </c>
      <c r="F387" s="4">
        <v>280464.48</v>
      </c>
      <c r="G387" s="4">
        <v>1.27</v>
      </c>
      <c r="H387" s="4">
        <v>6.78</v>
      </c>
      <c r="I387" s="4">
        <v>6.89</v>
      </c>
      <c r="J387" s="4">
        <v>509.0</v>
      </c>
      <c r="K387" s="4">
        <v>21.61</v>
      </c>
      <c r="L387" s="4">
        <v>52.65</v>
      </c>
      <c r="M387" s="4">
        <v>2.16</v>
      </c>
      <c r="N387" s="4">
        <v>23.58</v>
      </c>
      <c r="O387" s="4">
        <v>350.0</v>
      </c>
      <c r="P387" s="4">
        <v>0.0</v>
      </c>
      <c r="Q387" s="4">
        <v>29263.9</v>
      </c>
      <c r="R387" s="4">
        <v>132143.39</v>
      </c>
      <c r="S387" s="4">
        <v>148321.09</v>
      </c>
      <c r="T387" s="4">
        <v>10.12</v>
      </c>
      <c r="U387" s="4">
        <v>10.43</v>
      </c>
      <c r="V387" s="4">
        <v>509.0</v>
      </c>
      <c r="W387" s="4">
        <v>47.35</v>
      </c>
      <c r="X387" s="4">
        <v>15.72</v>
      </c>
      <c r="Y387" s="4">
        <v>5.5</v>
      </c>
      <c r="Z387" s="4">
        <v>31.43</v>
      </c>
      <c r="AA387" s="4">
        <v>350.0</v>
      </c>
      <c r="AB387" s="4">
        <v>0.0</v>
      </c>
      <c r="AC387" s="4">
        <v>30767.7</v>
      </c>
      <c r="AD387" s="4">
        <v>261514.63</v>
      </c>
      <c r="AE387" s="4">
        <v>18949.84</v>
      </c>
    </row>
    <row r="388" ht="12.75" customHeight="1">
      <c r="A388" s="4" t="s">
        <v>372</v>
      </c>
      <c r="B388" s="4" t="s">
        <v>355</v>
      </c>
      <c r="C388" s="4">
        <v>2009.0</v>
      </c>
      <c r="D388" s="4" t="s">
        <v>1074</v>
      </c>
      <c r="E388" s="4" t="s">
        <v>1038</v>
      </c>
      <c r="F388" s="4">
        <v>182481.49</v>
      </c>
      <c r="G388" s="4">
        <v>0.83</v>
      </c>
      <c r="H388" s="4">
        <v>6.44</v>
      </c>
      <c r="I388" s="4">
        <v>6.28</v>
      </c>
      <c r="J388" s="4">
        <v>164.0</v>
      </c>
      <c r="K388" s="4">
        <v>53.66</v>
      </c>
      <c r="L388" s="4">
        <v>32.32</v>
      </c>
      <c r="M388" s="4">
        <v>1.83</v>
      </c>
      <c r="N388" s="4">
        <v>12.2</v>
      </c>
      <c r="O388" s="4">
        <v>51.97</v>
      </c>
      <c r="P388" s="4">
        <v>0.0</v>
      </c>
      <c r="Q388" s="4">
        <v>3900.72</v>
      </c>
      <c r="R388" s="4">
        <v>173983.32</v>
      </c>
      <c r="S388" s="4">
        <v>8498.17</v>
      </c>
      <c r="T388" s="4">
        <v>7.85</v>
      </c>
      <c r="U388" s="4">
        <v>6.34</v>
      </c>
      <c r="V388" s="4">
        <v>164.0</v>
      </c>
      <c r="W388" s="4">
        <v>65.24</v>
      </c>
      <c r="X388" s="4">
        <v>19.51</v>
      </c>
      <c r="Y388" s="4">
        <v>3.05</v>
      </c>
      <c r="Z388" s="4">
        <v>12.2</v>
      </c>
      <c r="AA388" s="4">
        <v>51.97</v>
      </c>
      <c r="AB388" s="4">
        <v>0.0</v>
      </c>
      <c r="AC388" s="4">
        <v>3901.99</v>
      </c>
      <c r="AD388" s="4">
        <v>175048.04</v>
      </c>
      <c r="AE388" s="4">
        <v>7433.45</v>
      </c>
    </row>
    <row r="389" ht="12.75" customHeight="1">
      <c r="A389" s="4" t="s">
        <v>372</v>
      </c>
      <c r="B389" s="4" t="s">
        <v>355</v>
      </c>
      <c r="C389" s="4">
        <v>2009.0</v>
      </c>
      <c r="D389" s="4" t="s">
        <v>1074</v>
      </c>
      <c r="E389" s="4" t="s">
        <v>994</v>
      </c>
      <c r="F389" s="4">
        <v>453794.4</v>
      </c>
      <c r="G389" s="4">
        <v>2.06</v>
      </c>
      <c r="H389" s="4">
        <v>0.83</v>
      </c>
      <c r="I389" s="4">
        <v>5.46</v>
      </c>
      <c r="J389" s="4">
        <v>37.0</v>
      </c>
      <c r="K389" s="4">
        <v>8.11</v>
      </c>
      <c r="L389" s="4">
        <v>43.24</v>
      </c>
      <c r="M389" s="4">
        <v>48.65</v>
      </c>
      <c r="N389" s="4">
        <v>0.0</v>
      </c>
      <c r="O389" s="4">
        <v>7.0</v>
      </c>
      <c r="P389" s="4">
        <v>0.0</v>
      </c>
      <c r="Q389" s="4">
        <v>428695.66</v>
      </c>
      <c r="R389" s="4">
        <v>428695.66</v>
      </c>
      <c r="S389" s="4">
        <v>25098.74</v>
      </c>
      <c r="T389" s="4">
        <v>1.53</v>
      </c>
      <c r="U389" s="4">
        <v>6.56</v>
      </c>
      <c r="V389" s="4">
        <v>37.0</v>
      </c>
      <c r="W389" s="4">
        <v>13.51</v>
      </c>
      <c r="X389" s="4">
        <v>32.43</v>
      </c>
      <c r="Y389" s="4">
        <v>48.65</v>
      </c>
      <c r="Z389" s="4">
        <v>5.41</v>
      </c>
      <c r="AA389" s="4">
        <v>10.12</v>
      </c>
      <c r="AB389" s="4">
        <v>0.0</v>
      </c>
      <c r="AC389" s="4">
        <v>428695.66</v>
      </c>
      <c r="AD389" s="4">
        <v>428695.66</v>
      </c>
      <c r="AE389" s="4">
        <v>25098.74</v>
      </c>
    </row>
    <row r="390" ht="12.75" customHeight="1">
      <c r="A390" s="4" t="s">
        <v>372</v>
      </c>
      <c r="B390" s="4" t="s">
        <v>355</v>
      </c>
      <c r="C390" s="4">
        <v>2009.0</v>
      </c>
      <c r="D390" s="4" t="s">
        <v>1074</v>
      </c>
      <c r="E390" s="4" t="s">
        <v>1039</v>
      </c>
      <c r="F390" s="4">
        <v>256656.29</v>
      </c>
      <c r="G390" s="4">
        <v>1.16</v>
      </c>
      <c r="H390" s="4">
        <v>2.52</v>
      </c>
      <c r="I390" s="4">
        <v>5.0</v>
      </c>
      <c r="J390" s="4">
        <v>185.0</v>
      </c>
      <c r="K390" s="4">
        <v>30.81</v>
      </c>
      <c r="L390" s="4">
        <v>69.19</v>
      </c>
      <c r="M390" s="4">
        <v>0.0</v>
      </c>
      <c r="N390" s="4">
        <v>0.0</v>
      </c>
      <c r="O390" s="4">
        <v>20.0</v>
      </c>
      <c r="P390" s="4">
        <v>0.0</v>
      </c>
      <c r="Q390" s="4">
        <v>0.0</v>
      </c>
      <c r="R390" s="4">
        <v>198206.57</v>
      </c>
      <c r="S390" s="4">
        <v>58449.71</v>
      </c>
      <c r="T390" s="4">
        <v>4.47</v>
      </c>
      <c r="U390" s="4">
        <v>6.54</v>
      </c>
      <c r="V390" s="4">
        <v>185.0</v>
      </c>
      <c r="W390" s="4">
        <v>84.32</v>
      </c>
      <c r="X390" s="4">
        <v>15.14</v>
      </c>
      <c r="Y390" s="4">
        <v>0.0</v>
      </c>
      <c r="Z390" s="4">
        <v>0.54</v>
      </c>
      <c r="AA390" s="4">
        <v>20.0</v>
      </c>
      <c r="AB390" s="4">
        <v>0.0</v>
      </c>
      <c r="AC390" s="4">
        <v>0.0</v>
      </c>
      <c r="AD390" s="4">
        <v>256194.38</v>
      </c>
      <c r="AE390" s="4">
        <v>461.91</v>
      </c>
    </row>
    <row r="391" ht="12.75" customHeight="1">
      <c r="A391" s="4" t="s">
        <v>372</v>
      </c>
      <c r="B391" s="4" t="s">
        <v>355</v>
      </c>
      <c r="C391" s="4">
        <v>2009.0</v>
      </c>
      <c r="D391" s="4" t="s">
        <v>1074</v>
      </c>
      <c r="E391" s="4" t="s">
        <v>1040</v>
      </c>
      <c r="F391" s="4">
        <v>2310435.81</v>
      </c>
      <c r="G391" s="4">
        <v>10.48</v>
      </c>
      <c r="H391" s="4">
        <v>0.12</v>
      </c>
      <c r="I391" s="4">
        <v>0.68</v>
      </c>
      <c r="J391" s="4">
        <v>1035.0</v>
      </c>
      <c r="K391" s="4">
        <v>6.18</v>
      </c>
      <c r="L391" s="4">
        <v>93.82</v>
      </c>
      <c r="M391" s="4">
        <v>0.0</v>
      </c>
      <c r="N391" s="4">
        <v>0.0</v>
      </c>
      <c r="O391" s="4">
        <v>9.9</v>
      </c>
      <c r="P391" s="4">
        <v>0.0</v>
      </c>
      <c r="Q391" s="4">
        <v>0.0</v>
      </c>
      <c r="R391" s="4">
        <v>558954.13</v>
      </c>
      <c r="S391" s="4">
        <v>1751554.09</v>
      </c>
      <c r="T391" s="4">
        <v>1.5</v>
      </c>
      <c r="U391" s="4">
        <v>1.82</v>
      </c>
      <c r="V391" s="4">
        <v>1035.0</v>
      </c>
      <c r="W391" s="4">
        <v>48.99</v>
      </c>
      <c r="X391" s="4">
        <v>50.53</v>
      </c>
      <c r="Y391" s="4">
        <v>0.39</v>
      </c>
      <c r="Z391" s="4">
        <v>0.1</v>
      </c>
      <c r="AA391" s="4">
        <v>12.5</v>
      </c>
      <c r="AB391" s="4">
        <v>0.0</v>
      </c>
      <c r="AC391" s="4">
        <v>264.83</v>
      </c>
      <c r="AD391" s="4">
        <v>1763391.11</v>
      </c>
      <c r="AE391" s="4">
        <v>547117.1</v>
      </c>
    </row>
    <row r="392" ht="12.75" customHeight="1">
      <c r="A392" s="4" t="s">
        <v>372</v>
      </c>
      <c r="B392" s="4" t="s">
        <v>355</v>
      </c>
      <c r="C392" s="4">
        <v>2009.0</v>
      </c>
      <c r="D392" s="4" t="s">
        <v>1074</v>
      </c>
      <c r="E392" s="4" t="s">
        <v>996</v>
      </c>
      <c r="F392" s="4">
        <v>1728473.35</v>
      </c>
      <c r="G392" s="4">
        <v>7.84</v>
      </c>
      <c r="H392" s="4">
        <v>0.2</v>
      </c>
      <c r="I392" s="4">
        <v>0.12</v>
      </c>
      <c r="J392" s="4">
        <v>694.0</v>
      </c>
      <c r="K392" s="4">
        <v>4.03</v>
      </c>
      <c r="L392" s="4">
        <v>93.8</v>
      </c>
      <c r="M392" s="4">
        <v>1.59</v>
      </c>
      <c r="N392" s="4">
        <v>0.58</v>
      </c>
      <c r="O392" s="4">
        <v>14.0</v>
      </c>
      <c r="P392" s="4">
        <v>0.0</v>
      </c>
      <c r="Q392" s="4">
        <v>7669.47</v>
      </c>
      <c r="R392" s="4">
        <v>131170.66</v>
      </c>
      <c r="S392" s="4">
        <v>1597302.69</v>
      </c>
      <c r="T392" s="4">
        <v>1.96</v>
      </c>
      <c r="U392" s="4">
        <v>1.34</v>
      </c>
      <c r="V392" s="4">
        <v>694.0</v>
      </c>
      <c r="W392" s="4">
        <v>45.53</v>
      </c>
      <c r="X392" s="4">
        <v>48.56</v>
      </c>
      <c r="Y392" s="4">
        <v>4.03</v>
      </c>
      <c r="Z392" s="4">
        <v>1.87</v>
      </c>
      <c r="AA392" s="4">
        <v>15.0</v>
      </c>
      <c r="AB392" s="4">
        <v>0.0</v>
      </c>
      <c r="AC392" s="4">
        <v>13997.83</v>
      </c>
      <c r="AD392" s="4">
        <v>663749.05</v>
      </c>
      <c r="AE392" s="4">
        <v>1064724.3</v>
      </c>
    </row>
    <row r="393" ht="12.75" customHeight="1">
      <c r="A393" s="4" t="s">
        <v>372</v>
      </c>
      <c r="B393" s="4" t="s">
        <v>355</v>
      </c>
      <c r="C393" s="4">
        <v>2009.0</v>
      </c>
      <c r="D393" s="4" t="s">
        <v>1074</v>
      </c>
      <c r="E393" s="4" t="s">
        <v>1041</v>
      </c>
      <c r="F393" s="4">
        <v>29685.41</v>
      </c>
      <c r="G393" s="4">
        <v>0.13</v>
      </c>
      <c r="H393" s="4">
        <v>0.0</v>
      </c>
      <c r="I393" s="4">
        <v>0.0</v>
      </c>
      <c r="J393" s="4">
        <v>42.0</v>
      </c>
      <c r="K393" s="4">
        <v>0.0</v>
      </c>
      <c r="L393" s="4">
        <v>100.0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0.0</v>
      </c>
      <c r="S393" s="4">
        <v>29685.41</v>
      </c>
      <c r="T393" s="4">
        <v>0.43</v>
      </c>
      <c r="U393" s="4">
        <v>0.73</v>
      </c>
      <c r="V393" s="4">
        <v>42.0</v>
      </c>
      <c r="W393" s="4">
        <v>14.29</v>
      </c>
      <c r="X393" s="4">
        <v>83.33</v>
      </c>
      <c r="Y393" s="4">
        <v>0.0</v>
      </c>
      <c r="Z393" s="4">
        <v>2.38</v>
      </c>
      <c r="AA393" s="4">
        <v>3.0</v>
      </c>
      <c r="AB393" s="4">
        <v>0.0</v>
      </c>
      <c r="AC393" s="4">
        <v>0.0</v>
      </c>
      <c r="AD393" s="4">
        <v>13780.88</v>
      </c>
      <c r="AE393" s="4">
        <v>15904.53</v>
      </c>
    </row>
    <row r="394" ht="12.75" customHeight="1">
      <c r="A394" s="4" t="s">
        <v>372</v>
      </c>
      <c r="B394" s="4" t="s">
        <v>355</v>
      </c>
      <c r="C394" s="4">
        <v>2009.0</v>
      </c>
      <c r="D394" s="4" t="s">
        <v>1074</v>
      </c>
      <c r="E394" s="4" t="s">
        <v>1042</v>
      </c>
      <c r="F394" s="4">
        <v>926909.54</v>
      </c>
      <c r="G394" s="4">
        <v>4.21</v>
      </c>
      <c r="H394" s="4">
        <v>0.56</v>
      </c>
      <c r="I394" s="4">
        <v>0.83</v>
      </c>
      <c r="J394" s="4">
        <v>640.0</v>
      </c>
      <c r="K394" s="4">
        <v>5.0</v>
      </c>
      <c r="L394" s="4">
        <v>85.78</v>
      </c>
      <c r="M394" s="4">
        <v>6.56</v>
      </c>
      <c r="N394" s="4">
        <v>2.66</v>
      </c>
      <c r="O394" s="4">
        <v>51.86</v>
      </c>
      <c r="P394" s="4">
        <v>0.0</v>
      </c>
      <c r="Q394" s="4">
        <v>1485.63</v>
      </c>
      <c r="R394" s="4">
        <v>130796.86</v>
      </c>
      <c r="S394" s="4">
        <v>493508.49</v>
      </c>
      <c r="T394" s="4">
        <v>2.94</v>
      </c>
      <c r="U394" s="4">
        <v>5.26</v>
      </c>
      <c r="V394" s="4">
        <v>640.0</v>
      </c>
      <c r="W394" s="4">
        <v>44.53</v>
      </c>
      <c r="X394" s="4">
        <v>41.25</v>
      </c>
      <c r="Y394" s="4">
        <v>9.22</v>
      </c>
      <c r="Z394" s="4">
        <v>5.0</v>
      </c>
      <c r="AA394" s="4">
        <v>96.25</v>
      </c>
      <c r="AB394" s="4">
        <v>0.0</v>
      </c>
      <c r="AC394" s="4">
        <v>7471.35</v>
      </c>
      <c r="AD394" s="4">
        <v>338661.21</v>
      </c>
      <c r="AE394" s="4">
        <v>285644.15</v>
      </c>
    </row>
    <row r="395" ht="12.75" customHeight="1">
      <c r="A395" s="4" t="s">
        <v>372</v>
      </c>
      <c r="B395" s="4" t="s">
        <v>355</v>
      </c>
      <c r="C395" s="4">
        <v>2009.0</v>
      </c>
      <c r="D395" s="4" t="s">
        <v>1074</v>
      </c>
      <c r="E395" s="4" t="s">
        <v>1043</v>
      </c>
      <c r="F395" s="4">
        <v>476802.79</v>
      </c>
      <c r="G395" s="4">
        <v>2.16</v>
      </c>
      <c r="H395" s="4">
        <v>0.3</v>
      </c>
      <c r="I395" s="4">
        <v>0.35</v>
      </c>
      <c r="J395" s="4">
        <v>335.0</v>
      </c>
      <c r="K395" s="4">
        <v>10.75</v>
      </c>
      <c r="L395" s="4">
        <v>89.25</v>
      </c>
      <c r="M395" s="4">
        <v>0.0</v>
      </c>
      <c r="N395" s="4">
        <v>0.0</v>
      </c>
      <c r="O395" s="4">
        <v>14.0</v>
      </c>
      <c r="P395" s="4">
        <v>0.0</v>
      </c>
      <c r="Q395" s="4">
        <v>0.0</v>
      </c>
      <c r="R395" s="4">
        <v>66981.11</v>
      </c>
      <c r="S395" s="4">
        <v>409749.27</v>
      </c>
      <c r="T395" s="4">
        <v>3.62</v>
      </c>
      <c r="U395" s="4">
        <v>3.53</v>
      </c>
      <c r="V395" s="4">
        <v>335.0</v>
      </c>
      <c r="W395" s="4">
        <v>79.1</v>
      </c>
      <c r="X395" s="4">
        <v>20.9</v>
      </c>
      <c r="Y395" s="4">
        <v>0.0</v>
      </c>
      <c r="Z395" s="4">
        <v>0.0</v>
      </c>
      <c r="AA395" s="4">
        <v>14.0</v>
      </c>
      <c r="AB395" s="4">
        <v>0.0</v>
      </c>
      <c r="AC395" s="4">
        <v>0.0</v>
      </c>
      <c r="AD395" s="4">
        <v>379906.82</v>
      </c>
      <c r="AE395" s="4">
        <v>96823.56</v>
      </c>
    </row>
    <row r="396" ht="12.75" customHeight="1">
      <c r="A396" s="4" t="s">
        <v>372</v>
      </c>
      <c r="B396" s="4" t="s">
        <v>355</v>
      </c>
      <c r="C396" s="4">
        <v>2009.0</v>
      </c>
      <c r="D396" s="4" t="s">
        <v>1074</v>
      </c>
      <c r="E396" s="4" t="s">
        <v>1044</v>
      </c>
      <c r="F396" s="4">
        <v>4873781.55</v>
      </c>
      <c r="G396" s="4">
        <v>22.11</v>
      </c>
      <c r="H396" s="4">
        <v>1.19</v>
      </c>
      <c r="I396" s="4">
        <v>0.51</v>
      </c>
      <c r="J396" s="4">
        <v>316.0</v>
      </c>
      <c r="K396" s="4">
        <v>19.94</v>
      </c>
      <c r="L396" s="4">
        <v>79.75</v>
      </c>
      <c r="M396" s="4">
        <v>0.0</v>
      </c>
      <c r="N396" s="4">
        <v>0.32</v>
      </c>
      <c r="O396" s="4">
        <v>38.0</v>
      </c>
      <c r="P396" s="4">
        <v>0.0</v>
      </c>
      <c r="Q396" s="4">
        <v>0.0</v>
      </c>
      <c r="R396" s="4">
        <v>1213660.71</v>
      </c>
      <c r="S396" s="4">
        <v>3660120.84</v>
      </c>
      <c r="T396" s="4">
        <v>3.55</v>
      </c>
      <c r="U396" s="4">
        <v>2.05</v>
      </c>
      <c r="V396" s="4">
        <v>316.0</v>
      </c>
      <c r="W396" s="4">
        <v>66.46</v>
      </c>
      <c r="X396" s="4">
        <v>32.59</v>
      </c>
      <c r="Y396" s="4">
        <v>0.0</v>
      </c>
      <c r="Z396" s="4">
        <v>0.95</v>
      </c>
      <c r="AA396" s="4">
        <v>38.0</v>
      </c>
      <c r="AB396" s="4">
        <v>0.0</v>
      </c>
      <c r="AC396" s="4">
        <v>0.0</v>
      </c>
      <c r="AD396" s="4">
        <v>1731325.88</v>
      </c>
      <c r="AE396" s="4">
        <v>3142455.67</v>
      </c>
    </row>
    <row r="397" ht="12.75" customHeight="1">
      <c r="A397" s="4" t="s">
        <v>372</v>
      </c>
      <c r="B397" s="4" t="s">
        <v>355</v>
      </c>
      <c r="C397" s="4">
        <v>2009.0</v>
      </c>
      <c r="D397" s="4" t="s">
        <v>1074</v>
      </c>
      <c r="E397" s="4" t="s">
        <v>1045</v>
      </c>
      <c r="F397" s="4">
        <v>5153813.41</v>
      </c>
      <c r="G397" s="4">
        <v>23.38</v>
      </c>
      <c r="H397" s="4">
        <v>8.89</v>
      </c>
      <c r="I397" s="4">
        <v>9.48</v>
      </c>
      <c r="J397" s="4">
        <v>1371.0</v>
      </c>
      <c r="K397" s="4">
        <v>79.29</v>
      </c>
      <c r="L397" s="4">
        <v>16.19</v>
      </c>
      <c r="M397" s="4">
        <v>0.36</v>
      </c>
      <c r="N397" s="4">
        <v>4.16</v>
      </c>
      <c r="O397" s="4">
        <v>32.0</v>
      </c>
      <c r="P397" s="4">
        <v>0.0</v>
      </c>
      <c r="Q397" s="4">
        <v>116.4</v>
      </c>
      <c r="R397" s="4">
        <v>4952151.17</v>
      </c>
      <c r="S397" s="4">
        <v>201662.23</v>
      </c>
      <c r="T397" s="4">
        <v>9.01</v>
      </c>
      <c r="U397" s="4">
        <v>9.58</v>
      </c>
      <c r="V397" s="4">
        <v>1371.0</v>
      </c>
      <c r="W397" s="4">
        <v>83.08</v>
      </c>
      <c r="X397" s="4">
        <v>12.33</v>
      </c>
      <c r="Y397" s="4">
        <v>0.36</v>
      </c>
      <c r="Z397" s="4">
        <v>4.23</v>
      </c>
      <c r="AA397" s="4">
        <v>32.0</v>
      </c>
      <c r="AB397" s="4">
        <v>0.0</v>
      </c>
      <c r="AC397" s="4">
        <v>116.4</v>
      </c>
      <c r="AD397" s="4">
        <v>4953503.56</v>
      </c>
      <c r="AE397" s="4">
        <v>200309.84</v>
      </c>
    </row>
    <row r="398" ht="12.75" customHeight="1">
      <c r="A398" s="4" t="s">
        <v>372</v>
      </c>
      <c r="B398" s="4" t="s">
        <v>355</v>
      </c>
      <c r="C398" s="4">
        <v>2009.0</v>
      </c>
      <c r="D398" s="4" t="s">
        <v>1074</v>
      </c>
      <c r="E398" s="4" t="s">
        <v>998</v>
      </c>
      <c r="F398" s="4">
        <v>522729.13</v>
      </c>
      <c r="G398" s="4">
        <v>2.37</v>
      </c>
      <c r="H398" s="4">
        <v>0.79</v>
      </c>
      <c r="I398" s="4">
        <v>0.0</v>
      </c>
      <c r="J398" s="4">
        <v>157.0</v>
      </c>
      <c r="K398" s="4">
        <v>12.1</v>
      </c>
      <c r="L398" s="4">
        <v>87.9</v>
      </c>
      <c r="M398" s="4">
        <v>0.0</v>
      </c>
      <c r="N398" s="4">
        <v>0.0</v>
      </c>
      <c r="O398" s="4">
        <v>11.0</v>
      </c>
      <c r="P398" s="4">
        <v>0.0</v>
      </c>
      <c r="Q398" s="4">
        <v>0.0</v>
      </c>
      <c r="R398" s="4">
        <v>4292.12</v>
      </c>
      <c r="S398" s="4">
        <v>518437.01</v>
      </c>
      <c r="T398" s="4">
        <v>1.55</v>
      </c>
      <c r="U398" s="4">
        <v>0.74</v>
      </c>
      <c r="V398" s="4">
        <v>157.0</v>
      </c>
      <c r="W398" s="4">
        <v>46.5</v>
      </c>
      <c r="X398" s="4">
        <v>53.5</v>
      </c>
      <c r="Y398" s="4">
        <v>0.0</v>
      </c>
      <c r="Z398" s="4">
        <v>0.0</v>
      </c>
      <c r="AA398" s="4">
        <v>11.0</v>
      </c>
      <c r="AB398" s="4">
        <v>0.0</v>
      </c>
      <c r="AC398" s="4">
        <v>0.0</v>
      </c>
      <c r="AD398" s="4">
        <v>359841.13</v>
      </c>
      <c r="AE398" s="4">
        <v>162888.0</v>
      </c>
    </row>
    <row r="399" ht="12.75" customHeight="1">
      <c r="A399" s="4" t="s">
        <v>372</v>
      </c>
      <c r="B399" s="4" t="s">
        <v>355</v>
      </c>
      <c r="C399" s="4">
        <v>2009.0</v>
      </c>
      <c r="D399" s="4" t="s">
        <v>1074</v>
      </c>
      <c r="E399" s="4" t="s">
        <v>1046</v>
      </c>
      <c r="F399" s="4">
        <v>882440.94</v>
      </c>
      <c r="G399" s="4">
        <v>4.0</v>
      </c>
      <c r="H399" s="4">
        <v>1.14</v>
      </c>
      <c r="I399" s="4">
        <v>0.38</v>
      </c>
      <c r="J399" s="4">
        <v>344.0</v>
      </c>
      <c r="K399" s="4">
        <v>9.3</v>
      </c>
      <c r="L399" s="4">
        <v>72.97</v>
      </c>
      <c r="M399" s="4">
        <v>0.0</v>
      </c>
      <c r="N399" s="4">
        <v>17.73</v>
      </c>
      <c r="O399" s="4">
        <v>29.8</v>
      </c>
      <c r="P399" s="4">
        <v>0.0</v>
      </c>
      <c r="Q399" s="4">
        <v>0.0</v>
      </c>
      <c r="R399" s="4">
        <v>194208.14</v>
      </c>
      <c r="S399" s="4">
        <v>667997.48</v>
      </c>
      <c r="T399" s="4">
        <v>2.26</v>
      </c>
      <c r="U399" s="4">
        <v>1.39</v>
      </c>
      <c r="V399" s="4">
        <v>344.0</v>
      </c>
      <c r="W399" s="4">
        <v>31.1</v>
      </c>
      <c r="X399" s="4">
        <v>29.36</v>
      </c>
      <c r="Y399" s="4">
        <v>0.0</v>
      </c>
      <c r="Z399" s="4">
        <v>39.53</v>
      </c>
      <c r="AA399" s="4">
        <v>29.8</v>
      </c>
      <c r="AB399" s="4">
        <v>0.0</v>
      </c>
      <c r="AC399" s="4">
        <v>0.0</v>
      </c>
      <c r="AD399" s="4">
        <v>366103.38</v>
      </c>
      <c r="AE399" s="4">
        <v>496102.24</v>
      </c>
    </row>
    <row r="400" ht="12.75" customHeight="1">
      <c r="A400" s="4" t="s">
        <v>372</v>
      </c>
      <c r="B400" s="4" t="s">
        <v>355</v>
      </c>
      <c r="C400" s="4">
        <v>2009.0</v>
      </c>
      <c r="D400" s="4" t="s">
        <v>1074</v>
      </c>
      <c r="E400" s="4" t="s">
        <v>1047</v>
      </c>
      <c r="F400" s="4">
        <v>125643.61</v>
      </c>
      <c r="G400" s="4">
        <v>0.57</v>
      </c>
      <c r="H400" s="4">
        <v>0.11</v>
      </c>
      <c r="I400" s="4">
        <v>0.08</v>
      </c>
      <c r="J400" s="4">
        <v>336.0</v>
      </c>
      <c r="K400" s="4">
        <v>3.57</v>
      </c>
      <c r="L400" s="4">
        <v>96.13</v>
      </c>
      <c r="M400" s="4">
        <v>0.0</v>
      </c>
      <c r="N400" s="4">
        <v>0.3</v>
      </c>
      <c r="O400" s="4">
        <v>18.0</v>
      </c>
      <c r="P400" s="4">
        <v>0.0</v>
      </c>
      <c r="Q400" s="4">
        <v>0.0</v>
      </c>
      <c r="R400" s="4">
        <v>6022.06</v>
      </c>
      <c r="S400" s="4">
        <v>119621.54</v>
      </c>
      <c r="T400" s="4">
        <v>0.88</v>
      </c>
      <c r="U400" s="4">
        <v>0.99</v>
      </c>
      <c r="V400" s="4">
        <v>336.0</v>
      </c>
      <c r="W400" s="4">
        <v>23.51</v>
      </c>
      <c r="X400" s="4">
        <v>76.19</v>
      </c>
      <c r="Y400" s="4">
        <v>0.0</v>
      </c>
      <c r="Z400" s="4">
        <v>0.3</v>
      </c>
      <c r="AA400" s="4">
        <v>18.0</v>
      </c>
      <c r="AB400" s="4">
        <v>0.0</v>
      </c>
      <c r="AC400" s="4">
        <v>0.0</v>
      </c>
      <c r="AD400" s="4">
        <v>38419.04</v>
      </c>
      <c r="AE400" s="4">
        <v>87224.56</v>
      </c>
    </row>
    <row r="401" ht="12.75" customHeight="1">
      <c r="A401" s="4" t="s">
        <v>372</v>
      </c>
      <c r="B401" s="4" t="s">
        <v>355</v>
      </c>
      <c r="C401" s="4">
        <v>2010.0</v>
      </c>
      <c r="D401" s="4" t="s">
        <v>1074</v>
      </c>
      <c r="E401" s="4" t="s">
        <v>1031</v>
      </c>
      <c r="F401" s="4">
        <v>3.070829825E7</v>
      </c>
      <c r="G401" s="4">
        <v>100.0</v>
      </c>
      <c r="H401" s="4">
        <v>2.54</v>
      </c>
      <c r="I401" s="4">
        <v>2.99</v>
      </c>
      <c r="J401" s="4">
        <v>7801.0</v>
      </c>
      <c r="K401" s="4">
        <v>26.83</v>
      </c>
      <c r="L401" s="4">
        <v>67.47</v>
      </c>
      <c r="M401" s="4">
        <v>1.15</v>
      </c>
      <c r="N401" s="4">
        <v>4.55</v>
      </c>
      <c r="O401" s="4">
        <v>350.0</v>
      </c>
      <c r="P401" s="4">
        <v>0.0</v>
      </c>
      <c r="Q401" s="4">
        <v>2460336.55</v>
      </c>
      <c r="R401" s="4">
        <v>1.343293885E7</v>
      </c>
      <c r="S401" s="4">
        <v>1.695121232E7</v>
      </c>
      <c r="T401" s="4">
        <v>4.02</v>
      </c>
      <c r="U401" s="4">
        <v>3.83</v>
      </c>
      <c r="V401" s="4">
        <v>7801.0</v>
      </c>
      <c r="W401" s="4">
        <v>58.49</v>
      </c>
      <c r="X401" s="4">
        <v>33.0</v>
      </c>
      <c r="Y401" s="4">
        <v>1.91</v>
      </c>
      <c r="Z401" s="4">
        <v>6.6</v>
      </c>
      <c r="AA401" s="4">
        <v>350.0</v>
      </c>
      <c r="AB401" s="4">
        <v>0.0</v>
      </c>
      <c r="AC401" s="4">
        <v>2479696.39</v>
      </c>
      <c r="AD401" s="4">
        <v>1.797775556E7</v>
      </c>
      <c r="AE401" s="4">
        <v>1.240639561E7</v>
      </c>
    </row>
    <row r="402" ht="12.75" customHeight="1">
      <c r="A402" s="4" t="s">
        <v>372</v>
      </c>
      <c r="B402" s="4" t="s">
        <v>355</v>
      </c>
      <c r="C402" s="4">
        <v>2010.0</v>
      </c>
      <c r="D402" s="4" t="s">
        <v>1074</v>
      </c>
      <c r="E402" s="4" t="s">
        <v>1032</v>
      </c>
      <c r="F402" s="4">
        <v>3543829.22</v>
      </c>
      <c r="G402" s="4">
        <v>11.54</v>
      </c>
      <c r="H402" s="4">
        <v>0.1</v>
      </c>
      <c r="I402" s="4">
        <v>0.28</v>
      </c>
      <c r="J402" s="4">
        <v>1211.0</v>
      </c>
      <c r="K402" s="4">
        <v>3.96</v>
      </c>
      <c r="L402" s="4">
        <v>95.87</v>
      </c>
      <c r="M402" s="4">
        <v>0.17</v>
      </c>
      <c r="N402" s="4">
        <v>0.0</v>
      </c>
      <c r="O402" s="4">
        <v>9.9</v>
      </c>
      <c r="P402" s="4">
        <v>0.0</v>
      </c>
      <c r="Q402" s="4">
        <v>64.32</v>
      </c>
      <c r="R402" s="4">
        <v>371273.92</v>
      </c>
      <c r="S402" s="4">
        <v>3163112.58</v>
      </c>
      <c r="T402" s="4">
        <v>1.43</v>
      </c>
      <c r="U402" s="4">
        <v>1.41</v>
      </c>
      <c r="V402" s="4">
        <v>1211.0</v>
      </c>
      <c r="W402" s="4">
        <v>47.48</v>
      </c>
      <c r="X402" s="4">
        <v>51.53</v>
      </c>
      <c r="Y402" s="4">
        <v>0.58</v>
      </c>
      <c r="Z402" s="4">
        <v>0.41</v>
      </c>
      <c r="AA402" s="4">
        <v>16.0</v>
      </c>
      <c r="AB402" s="4">
        <v>0.0</v>
      </c>
      <c r="AC402" s="4">
        <v>7402.03</v>
      </c>
      <c r="AD402" s="4">
        <v>2444274.89</v>
      </c>
      <c r="AE402" s="4">
        <v>1090111.61</v>
      </c>
    </row>
    <row r="403" ht="12.75" customHeight="1">
      <c r="A403" s="4" t="s">
        <v>372</v>
      </c>
      <c r="B403" s="4" t="s">
        <v>355</v>
      </c>
      <c r="C403" s="4">
        <v>2010.0</v>
      </c>
      <c r="D403" s="4" t="s">
        <v>1074</v>
      </c>
      <c r="E403" s="4" t="s">
        <v>1033</v>
      </c>
      <c r="F403" s="4">
        <v>1.551238024E7</v>
      </c>
      <c r="G403" s="4">
        <v>50.52</v>
      </c>
      <c r="H403" s="4">
        <v>3.55</v>
      </c>
      <c r="I403" s="4">
        <v>5.23</v>
      </c>
      <c r="J403" s="4">
        <v>3069.0</v>
      </c>
      <c r="K403" s="4">
        <v>33.24</v>
      </c>
      <c r="L403" s="4">
        <v>56.47</v>
      </c>
      <c r="M403" s="4">
        <v>2.28</v>
      </c>
      <c r="N403" s="4">
        <v>8.02</v>
      </c>
      <c r="O403" s="4">
        <v>350.0</v>
      </c>
      <c r="P403" s="4">
        <v>0.0</v>
      </c>
      <c r="Q403" s="4">
        <v>2442240.39</v>
      </c>
      <c r="R403" s="4">
        <v>1.078283756E7</v>
      </c>
      <c r="S403" s="4">
        <v>4750322.7</v>
      </c>
      <c r="T403" s="4">
        <v>5.16</v>
      </c>
      <c r="U403" s="4">
        <v>6.06</v>
      </c>
      <c r="V403" s="4">
        <v>3069.0</v>
      </c>
      <c r="W403" s="4">
        <v>61.75</v>
      </c>
      <c r="X403" s="4">
        <v>24.7</v>
      </c>
      <c r="Y403" s="4">
        <v>3.42</v>
      </c>
      <c r="Z403" s="4">
        <v>10.13</v>
      </c>
      <c r="AA403" s="4">
        <v>350.0</v>
      </c>
      <c r="AB403" s="4">
        <v>0.0</v>
      </c>
      <c r="AC403" s="4">
        <v>2452953.17</v>
      </c>
      <c r="AD403" s="4">
        <v>1.223669067E7</v>
      </c>
      <c r="AE403" s="4">
        <v>3296469.59</v>
      </c>
    </row>
    <row r="404" ht="12.75" customHeight="1">
      <c r="A404" s="4" t="s">
        <v>372</v>
      </c>
      <c r="B404" s="4" t="s">
        <v>355</v>
      </c>
      <c r="C404" s="4">
        <v>2010.0</v>
      </c>
      <c r="D404" s="4" t="s">
        <v>1074</v>
      </c>
      <c r="E404" s="4" t="s">
        <v>1034</v>
      </c>
      <c r="F404" s="4">
        <v>1.015543701E7</v>
      </c>
      <c r="G404" s="4">
        <v>33.07</v>
      </c>
      <c r="H404" s="4">
        <v>2.86</v>
      </c>
      <c r="I404" s="4">
        <v>0.73</v>
      </c>
      <c r="J404" s="4">
        <v>3026.0</v>
      </c>
      <c r="K404" s="4">
        <v>31.36</v>
      </c>
      <c r="L404" s="4">
        <v>66.72</v>
      </c>
      <c r="M404" s="4">
        <v>0.59</v>
      </c>
      <c r="N404" s="4">
        <v>1.32</v>
      </c>
      <c r="O404" s="4">
        <v>69.86</v>
      </c>
      <c r="P404" s="4">
        <v>0.0</v>
      </c>
      <c r="Q404" s="4">
        <v>18031.85</v>
      </c>
      <c r="R404" s="4">
        <v>2119823.88</v>
      </c>
      <c r="S404" s="4">
        <v>7982999.37</v>
      </c>
      <c r="T404" s="4">
        <v>4.45</v>
      </c>
      <c r="U404" s="4">
        <v>1.57</v>
      </c>
      <c r="V404" s="4">
        <v>3026.0</v>
      </c>
      <c r="W404" s="4">
        <v>63.65</v>
      </c>
      <c r="X404" s="4">
        <v>32.25</v>
      </c>
      <c r="Y404" s="4">
        <v>1.22</v>
      </c>
      <c r="Z404" s="4">
        <v>2.88</v>
      </c>
      <c r="AA404" s="4">
        <v>100.41</v>
      </c>
      <c r="AB404" s="4">
        <v>0.0</v>
      </c>
      <c r="AC404" s="4">
        <v>19341.19</v>
      </c>
      <c r="AD404" s="4">
        <v>2965940.92</v>
      </c>
      <c r="AE404" s="4">
        <v>7136882.33</v>
      </c>
    </row>
    <row r="405" ht="12.75" customHeight="1">
      <c r="A405" s="4" t="s">
        <v>372</v>
      </c>
      <c r="B405" s="4" t="s">
        <v>355</v>
      </c>
      <c r="C405" s="4">
        <v>2010.0</v>
      </c>
      <c r="D405" s="4" t="s">
        <v>1074</v>
      </c>
      <c r="E405" s="4" t="s">
        <v>1035</v>
      </c>
      <c r="F405" s="4">
        <v>1162895.55</v>
      </c>
      <c r="G405" s="4">
        <v>3.79</v>
      </c>
      <c r="H405" s="4">
        <v>1.34</v>
      </c>
      <c r="I405" s="4">
        <v>0.68</v>
      </c>
      <c r="J405" s="4">
        <v>404.0</v>
      </c>
      <c r="K405" s="4">
        <v>5.94</v>
      </c>
      <c r="L405" s="4">
        <v>77.23</v>
      </c>
      <c r="M405" s="4">
        <v>0.0</v>
      </c>
      <c r="N405" s="4">
        <v>16.83</v>
      </c>
      <c r="O405" s="4">
        <v>350.0</v>
      </c>
      <c r="P405" s="4">
        <v>0.0</v>
      </c>
      <c r="Q405" s="4">
        <v>0.0</v>
      </c>
      <c r="R405" s="4">
        <v>116369.66</v>
      </c>
      <c r="S405" s="4">
        <v>1046010.94</v>
      </c>
      <c r="T405" s="4">
        <v>2.18</v>
      </c>
      <c r="U405" s="4">
        <v>0.89</v>
      </c>
      <c r="V405" s="4">
        <v>404.0</v>
      </c>
      <c r="W405" s="4">
        <v>23.51</v>
      </c>
      <c r="X405" s="4">
        <v>49.01</v>
      </c>
      <c r="Y405" s="4">
        <v>0.0</v>
      </c>
      <c r="Z405" s="4">
        <v>27.48</v>
      </c>
      <c r="AA405" s="4">
        <v>350.0</v>
      </c>
      <c r="AB405" s="4">
        <v>0.0</v>
      </c>
      <c r="AC405" s="4">
        <v>0.0</v>
      </c>
      <c r="AD405" s="4">
        <v>286423.21</v>
      </c>
      <c r="AE405" s="4">
        <v>875957.4</v>
      </c>
    </row>
    <row r="406" ht="12.75" customHeight="1">
      <c r="A406" s="4" t="s">
        <v>372</v>
      </c>
      <c r="B406" s="4" t="s">
        <v>355</v>
      </c>
      <c r="C406" s="4">
        <v>2010.0</v>
      </c>
      <c r="D406" s="4" t="s">
        <v>1074</v>
      </c>
      <c r="E406" s="4" t="s">
        <v>1036</v>
      </c>
      <c r="F406" s="4">
        <v>403036.28</v>
      </c>
      <c r="G406" s="4">
        <v>1.31</v>
      </c>
      <c r="H406" s="4">
        <v>3.26</v>
      </c>
      <c r="I406" s="4">
        <v>0.27</v>
      </c>
      <c r="J406" s="4">
        <v>183.0</v>
      </c>
      <c r="K406" s="4">
        <v>42.62</v>
      </c>
      <c r="L406" s="4">
        <v>30.05</v>
      </c>
      <c r="M406" s="4">
        <v>0.0</v>
      </c>
      <c r="N406" s="4">
        <v>27.32</v>
      </c>
      <c r="O406" s="4">
        <v>59.95</v>
      </c>
      <c r="P406" s="4">
        <v>0.0</v>
      </c>
      <c r="Q406" s="4">
        <v>0.0</v>
      </c>
      <c r="R406" s="4">
        <v>55612.35</v>
      </c>
      <c r="S406" s="4">
        <v>347022.89</v>
      </c>
      <c r="T406" s="4">
        <v>3.62</v>
      </c>
      <c r="U406" s="4">
        <v>0.28</v>
      </c>
      <c r="V406" s="4">
        <v>183.0</v>
      </c>
      <c r="W406" s="4">
        <v>48.09</v>
      </c>
      <c r="X406" s="4">
        <v>23.5</v>
      </c>
      <c r="Y406" s="4">
        <v>0.0</v>
      </c>
      <c r="Z406" s="4">
        <v>28.42</v>
      </c>
      <c r="AA406" s="4">
        <v>59.95</v>
      </c>
      <c r="AB406" s="4">
        <v>0.0</v>
      </c>
      <c r="AC406" s="4">
        <v>0.0</v>
      </c>
      <c r="AD406" s="4">
        <v>56769.04</v>
      </c>
      <c r="AE406" s="4">
        <v>345866.2</v>
      </c>
    </row>
    <row r="407" ht="12.75" customHeight="1">
      <c r="A407" s="4" t="s">
        <v>372</v>
      </c>
      <c r="B407" s="4" t="s">
        <v>355</v>
      </c>
      <c r="C407" s="4">
        <v>2010.0</v>
      </c>
      <c r="D407" s="4" t="s">
        <v>1074</v>
      </c>
      <c r="E407" s="4" t="s">
        <v>993</v>
      </c>
      <c r="F407" s="4">
        <v>4916794.13</v>
      </c>
      <c r="G407" s="4">
        <v>16.01</v>
      </c>
      <c r="H407" s="4">
        <v>0.96</v>
      </c>
      <c r="I407" s="4">
        <v>1.0</v>
      </c>
      <c r="J407" s="4">
        <v>1394.0</v>
      </c>
      <c r="K407" s="4">
        <v>27.19</v>
      </c>
      <c r="L407" s="4">
        <v>72.67</v>
      </c>
      <c r="M407" s="4">
        <v>0.0</v>
      </c>
      <c r="N407" s="4">
        <v>0.14</v>
      </c>
      <c r="O407" s="4">
        <v>6.5</v>
      </c>
      <c r="P407" s="4">
        <v>0.0</v>
      </c>
      <c r="Q407" s="4">
        <v>0.0</v>
      </c>
      <c r="R407" s="4">
        <v>1711973.21</v>
      </c>
      <c r="S407" s="4">
        <v>3227400.27</v>
      </c>
      <c r="T407" s="4">
        <v>2.92</v>
      </c>
      <c r="U407" s="4">
        <v>1.8</v>
      </c>
      <c r="V407" s="4">
        <v>1394.0</v>
      </c>
      <c r="W407" s="4">
        <v>69.66</v>
      </c>
      <c r="X407" s="4">
        <v>29.56</v>
      </c>
      <c r="Y407" s="4">
        <v>0.0</v>
      </c>
      <c r="Z407" s="4">
        <v>0.79</v>
      </c>
      <c r="AA407" s="4">
        <v>6.5</v>
      </c>
      <c r="AB407" s="4">
        <v>0.0</v>
      </c>
      <c r="AC407" s="4">
        <v>0.0</v>
      </c>
      <c r="AD407" s="4">
        <v>2078029.21</v>
      </c>
      <c r="AE407" s="4">
        <v>2861344.27</v>
      </c>
    </row>
    <row r="408" ht="12.75" customHeight="1">
      <c r="A408" s="4" t="s">
        <v>372</v>
      </c>
      <c r="B408" s="4" t="s">
        <v>355</v>
      </c>
      <c r="C408" s="4">
        <v>2010.0</v>
      </c>
      <c r="D408" s="4" t="s">
        <v>1074</v>
      </c>
      <c r="E408" s="4" t="s">
        <v>1037</v>
      </c>
      <c r="F408" s="4">
        <v>328193.92</v>
      </c>
      <c r="G408" s="4">
        <v>1.07</v>
      </c>
      <c r="H408" s="4">
        <v>6.67</v>
      </c>
      <c r="I408" s="4">
        <v>5.44</v>
      </c>
      <c r="J408" s="4">
        <v>539.0</v>
      </c>
      <c r="K408" s="4">
        <v>20.78</v>
      </c>
      <c r="L408" s="4">
        <v>52.13</v>
      </c>
      <c r="M408" s="4">
        <v>2.23</v>
      </c>
      <c r="N408" s="4">
        <v>24.86</v>
      </c>
      <c r="O408" s="4">
        <v>350.0</v>
      </c>
      <c r="P408" s="4">
        <v>0.0</v>
      </c>
      <c r="Q408" s="4">
        <v>53227.09</v>
      </c>
      <c r="R408" s="4">
        <v>155018.5</v>
      </c>
      <c r="S408" s="4">
        <v>173222.1</v>
      </c>
      <c r="T408" s="4">
        <v>9.75</v>
      </c>
      <c r="U408" s="4">
        <v>8.73</v>
      </c>
      <c r="V408" s="4">
        <v>539.0</v>
      </c>
      <c r="W408" s="4">
        <v>46.57</v>
      </c>
      <c r="X408" s="4">
        <v>15.03</v>
      </c>
      <c r="Y408" s="4">
        <v>5.57</v>
      </c>
      <c r="Z408" s="4">
        <v>32.84</v>
      </c>
      <c r="AA408" s="4">
        <v>350.0</v>
      </c>
      <c r="AB408" s="4">
        <v>0.0</v>
      </c>
      <c r="AC408" s="4">
        <v>55585.46</v>
      </c>
      <c r="AD408" s="4">
        <v>297169.11</v>
      </c>
      <c r="AE408" s="4">
        <v>31071.49</v>
      </c>
    </row>
    <row r="409" ht="12.75" customHeight="1">
      <c r="A409" s="4" t="s">
        <v>372</v>
      </c>
      <c r="B409" s="4" t="s">
        <v>355</v>
      </c>
      <c r="C409" s="4">
        <v>2010.0</v>
      </c>
      <c r="D409" s="4" t="s">
        <v>1074</v>
      </c>
      <c r="E409" s="4" t="s">
        <v>1038</v>
      </c>
      <c r="F409" s="4">
        <v>205605.42</v>
      </c>
      <c r="G409" s="4">
        <v>0.67</v>
      </c>
      <c r="H409" s="4">
        <v>5.56</v>
      </c>
      <c r="I409" s="4">
        <v>6.1</v>
      </c>
      <c r="J409" s="4">
        <v>166.0</v>
      </c>
      <c r="K409" s="4">
        <v>51.2</v>
      </c>
      <c r="L409" s="4">
        <v>34.94</v>
      </c>
      <c r="M409" s="4">
        <v>1.81</v>
      </c>
      <c r="N409" s="4">
        <v>12.05</v>
      </c>
      <c r="O409" s="4">
        <v>50.7</v>
      </c>
      <c r="P409" s="4">
        <v>0.0</v>
      </c>
      <c r="Q409" s="4">
        <v>3963.0</v>
      </c>
      <c r="R409" s="4">
        <v>193448.67</v>
      </c>
      <c r="S409" s="4">
        <v>12165.93</v>
      </c>
      <c r="T409" s="4">
        <v>7.3</v>
      </c>
      <c r="U409" s="4">
        <v>6.15</v>
      </c>
      <c r="V409" s="4">
        <v>166.0</v>
      </c>
      <c r="W409" s="4">
        <v>64.46</v>
      </c>
      <c r="X409" s="4">
        <v>19.88</v>
      </c>
      <c r="Y409" s="4">
        <v>3.61</v>
      </c>
      <c r="Z409" s="4">
        <v>12.05</v>
      </c>
      <c r="AA409" s="4">
        <v>50.7</v>
      </c>
      <c r="AB409" s="4">
        <v>0.0</v>
      </c>
      <c r="AC409" s="4">
        <v>3972.99</v>
      </c>
      <c r="AD409" s="4">
        <v>194731.21</v>
      </c>
      <c r="AE409" s="4">
        <v>10883.39</v>
      </c>
    </row>
    <row r="410" ht="12.75" customHeight="1">
      <c r="A410" s="4" t="s">
        <v>372</v>
      </c>
      <c r="B410" s="4" t="s">
        <v>355</v>
      </c>
      <c r="C410" s="4">
        <v>2010.0</v>
      </c>
      <c r="D410" s="4" t="s">
        <v>1074</v>
      </c>
      <c r="E410" s="4" t="s">
        <v>994</v>
      </c>
      <c r="F410" s="4">
        <v>2397940.31</v>
      </c>
      <c r="G410" s="4">
        <v>7.81</v>
      </c>
      <c r="H410" s="4">
        <v>0.83</v>
      </c>
      <c r="I410" s="4">
        <v>6.53</v>
      </c>
      <c r="J410" s="4">
        <v>37.0</v>
      </c>
      <c r="K410" s="4">
        <v>8.11</v>
      </c>
      <c r="L410" s="4">
        <v>43.24</v>
      </c>
      <c r="M410" s="4">
        <v>48.65</v>
      </c>
      <c r="N410" s="4">
        <v>0.0</v>
      </c>
      <c r="O410" s="4">
        <v>7.0</v>
      </c>
      <c r="P410" s="4">
        <v>0.0</v>
      </c>
      <c r="Q410" s="4">
        <v>2376047.51</v>
      </c>
      <c r="R410" s="4">
        <v>2376047.51</v>
      </c>
      <c r="S410" s="4">
        <v>21892.79</v>
      </c>
      <c r="T410" s="4">
        <v>1.53</v>
      </c>
      <c r="U410" s="4">
        <v>6.92</v>
      </c>
      <c r="V410" s="4">
        <v>37.0</v>
      </c>
      <c r="W410" s="4">
        <v>13.51</v>
      </c>
      <c r="X410" s="4">
        <v>32.43</v>
      </c>
      <c r="Y410" s="4">
        <v>48.65</v>
      </c>
      <c r="Z410" s="4">
        <v>5.41</v>
      </c>
      <c r="AA410" s="4">
        <v>10.0</v>
      </c>
      <c r="AB410" s="4">
        <v>0.0</v>
      </c>
      <c r="AC410" s="4">
        <v>2376047.51</v>
      </c>
      <c r="AD410" s="4">
        <v>2376047.51</v>
      </c>
      <c r="AE410" s="4">
        <v>21892.79</v>
      </c>
    </row>
    <row r="411" ht="12.75" customHeight="1">
      <c r="A411" s="4" t="s">
        <v>372</v>
      </c>
      <c r="B411" s="4" t="s">
        <v>355</v>
      </c>
      <c r="C411" s="4">
        <v>2010.0</v>
      </c>
      <c r="D411" s="4" t="s">
        <v>1074</v>
      </c>
      <c r="E411" s="4" t="s">
        <v>1039</v>
      </c>
      <c r="F411" s="4">
        <v>281789.77</v>
      </c>
      <c r="G411" s="4">
        <v>0.92</v>
      </c>
      <c r="H411" s="4">
        <v>2.56</v>
      </c>
      <c r="I411" s="4">
        <v>4.79</v>
      </c>
      <c r="J411" s="4">
        <v>177.0</v>
      </c>
      <c r="K411" s="4">
        <v>32.2</v>
      </c>
      <c r="L411" s="4">
        <v>67.8</v>
      </c>
      <c r="M411" s="4">
        <v>0.0</v>
      </c>
      <c r="N411" s="4">
        <v>0.0</v>
      </c>
      <c r="O411" s="4">
        <v>20.0</v>
      </c>
      <c r="P411" s="4">
        <v>0.0</v>
      </c>
      <c r="Q411" s="4">
        <v>0.0</v>
      </c>
      <c r="R411" s="4">
        <v>217810.09</v>
      </c>
      <c r="S411" s="4">
        <v>63974.06</v>
      </c>
      <c r="T411" s="4">
        <v>4.5</v>
      </c>
      <c r="U411" s="4">
        <v>6.34</v>
      </c>
      <c r="V411" s="4">
        <v>177.0</v>
      </c>
      <c r="W411" s="4">
        <v>85.88</v>
      </c>
      <c r="X411" s="4">
        <v>13.56</v>
      </c>
      <c r="Y411" s="4">
        <v>0.0</v>
      </c>
      <c r="Z411" s="4">
        <v>0.56</v>
      </c>
      <c r="AA411" s="4">
        <v>20.0</v>
      </c>
      <c r="AB411" s="4">
        <v>0.0</v>
      </c>
      <c r="AC411" s="4">
        <v>0.0</v>
      </c>
      <c r="AD411" s="4">
        <v>281564.68</v>
      </c>
      <c r="AE411" s="4">
        <v>219.47</v>
      </c>
    </row>
    <row r="412" ht="12.75" customHeight="1">
      <c r="A412" s="4" t="s">
        <v>372</v>
      </c>
      <c r="B412" s="4" t="s">
        <v>355</v>
      </c>
      <c r="C412" s="4">
        <v>2010.0</v>
      </c>
      <c r="D412" s="4" t="s">
        <v>1074</v>
      </c>
      <c r="E412" s="4" t="s">
        <v>1040</v>
      </c>
      <c r="F412" s="4">
        <v>2898195.44</v>
      </c>
      <c r="G412" s="4">
        <v>9.44</v>
      </c>
      <c r="H412" s="4">
        <v>0.11</v>
      </c>
      <c r="I412" s="4">
        <v>0.65</v>
      </c>
      <c r="J412" s="4">
        <v>1023.0</v>
      </c>
      <c r="K412" s="4">
        <v>5.28</v>
      </c>
      <c r="L412" s="4">
        <v>94.72</v>
      </c>
      <c r="M412" s="4">
        <v>0.0</v>
      </c>
      <c r="N412" s="4">
        <v>0.0</v>
      </c>
      <c r="O412" s="4">
        <v>9.9</v>
      </c>
      <c r="P412" s="4">
        <v>0.0</v>
      </c>
      <c r="Q412" s="4">
        <v>0.0</v>
      </c>
      <c r="R412" s="4">
        <v>627316.19</v>
      </c>
      <c r="S412" s="4">
        <v>2271119.26</v>
      </c>
      <c r="T412" s="4">
        <v>1.47</v>
      </c>
      <c r="U412" s="4">
        <v>1.81</v>
      </c>
      <c r="V412" s="4">
        <v>1023.0</v>
      </c>
      <c r="W412" s="4">
        <v>48.0</v>
      </c>
      <c r="X412" s="4">
        <v>51.52</v>
      </c>
      <c r="Y412" s="4">
        <v>0.39</v>
      </c>
      <c r="Z412" s="4">
        <v>0.1</v>
      </c>
      <c r="AA412" s="4">
        <v>12.5</v>
      </c>
      <c r="AB412" s="4">
        <v>0.0</v>
      </c>
      <c r="AC412" s="4">
        <v>536.38</v>
      </c>
      <c r="AD412" s="4">
        <v>2162535.89</v>
      </c>
      <c r="AE412" s="4">
        <v>735899.56</v>
      </c>
    </row>
    <row r="413" ht="12.75" customHeight="1">
      <c r="A413" s="4" t="s">
        <v>372</v>
      </c>
      <c r="B413" s="4" t="s">
        <v>355</v>
      </c>
      <c r="C413" s="4">
        <v>2010.0</v>
      </c>
      <c r="D413" s="4" t="s">
        <v>1074</v>
      </c>
      <c r="E413" s="4" t="s">
        <v>996</v>
      </c>
      <c r="F413" s="4">
        <v>2110121.73</v>
      </c>
      <c r="G413" s="4">
        <v>6.87</v>
      </c>
      <c r="H413" s="4">
        <v>0.19</v>
      </c>
      <c r="I413" s="4">
        <v>0.13</v>
      </c>
      <c r="J413" s="4">
        <v>696.0</v>
      </c>
      <c r="K413" s="4">
        <v>4.17</v>
      </c>
      <c r="L413" s="4">
        <v>93.68</v>
      </c>
      <c r="M413" s="4">
        <v>1.58</v>
      </c>
      <c r="N413" s="4">
        <v>0.57</v>
      </c>
      <c r="O413" s="4">
        <v>14.0</v>
      </c>
      <c r="P413" s="4">
        <v>0.0</v>
      </c>
      <c r="Q413" s="4">
        <v>10564.02</v>
      </c>
      <c r="R413" s="4">
        <v>170261.58</v>
      </c>
      <c r="S413" s="4">
        <v>1946696.06</v>
      </c>
      <c r="T413" s="4">
        <v>1.95</v>
      </c>
      <c r="U413" s="4">
        <v>1.35</v>
      </c>
      <c r="V413" s="4">
        <v>696.0</v>
      </c>
      <c r="W413" s="4">
        <v>46.26</v>
      </c>
      <c r="X413" s="4">
        <v>47.99</v>
      </c>
      <c r="Y413" s="4">
        <v>3.88</v>
      </c>
      <c r="Z413" s="4">
        <v>1.87</v>
      </c>
      <c r="AA413" s="4">
        <v>15.0</v>
      </c>
      <c r="AB413" s="4">
        <v>0.0</v>
      </c>
      <c r="AC413" s="4">
        <v>18108.46</v>
      </c>
      <c r="AD413" s="4">
        <v>840503.4</v>
      </c>
      <c r="AE413" s="4">
        <v>1276454.24</v>
      </c>
    </row>
    <row r="414" ht="12.75" customHeight="1">
      <c r="A414" s="4" t="s">
        <v>372</v>
      </c>
      <c r="B414" s="4" t="s">
        <v>355</v>
      </c>
      <c r="C414" s="4">
        <v>2010.0</v>
      </c>
      <c r="D414" s="4" t="s">
        <v>1074</v>
      </c>
      <c r="E414" s="4" t="s">
        <v>1041</v>
      </c>
      <c r="F414" s="4">
        <v>43212.65</v>
      </c>
      <c r="G414" s="4">
        <v>0.14</v>
      </c>
      <c r="H414" s="4">
        <v>0.0</v>
      </c>
      <c r="I414" s="4">
        <v>0.0</v>
      </c>
      <c r="J414" s="4">
        <v>45.0</v>
      </c>
      <c r="K414" s="4">
        <v>0.0</v>
      </c>
      <c r="L414" s="4">
        <v>100.0</v>
      </c>
      <c r="M414" s="4">
        <v>0.0</v>
      </c>
      <c r="N414" s="4">
        <v>0.0</v>
      </c>
      <c r="O414" s="4">
        <v>0.0</v>
      </c>
      <c r="P414" s="4">
        <v>0.0</v>
      </c>
      <c r="Q414" s="4">
        <v>0.0</v>
      </c>
      <c r="R414" s="4">
        <v>0.0</v>
      </c>
      <c r="S414" s="4">
        <v>43197.23</v>
      </c>
      <c r="T414" s="4">
        <v>0.31</v>
      </c>
      <c r="U414" s="4">
        <v>0.74</v>
      </c>
      <c r="V414" s="4">
        <v>45.0</v>
      </c>
      <c r="W414" s="4">
        <v>11.11</v>
      </c>
      <c r="X414" s="4">
        <v>86.67</v>
      </c>
      <c r="Y414" s="4">
        <v>0.0</v>
      </c>
      <c r="Z414" s="4">
        <v>2.22</v>
      </c>
      <c r="AA414" s="4">
        <v>3.0</v>
      </c>
      <c r="AB414" s="4">
        <v>0.0</v>
      </c>
      <c r="AC414" s="4">
        <v>0.0</v>
      </c>
      <c r="AD414" s="4">
        <v>15925.4</v>
      </c>
      <c r="AE414" s="4">
        <v>27271.82</v>
      </c>
    </row>
    <row r="415" ht="12.75" customHeight="1">
      <c r="A415" s="4" t="s">
        <v>372</v>
      </c>
      <c r="B415" s="4" t="s">
        <v>355</v>
      </c>
      <c r="C415" s="4">
        <v>2010.0</v>
      </c>
      <c r="D415" s="4" t="s">
        <v>1074</v>
      </c>
      <c r="E415" s="4" t="s">
        <v>1042</v>
      </c>
      <c r="F415" s="4">
        <v>1111387.44</v>
      </c>
      <c r="G415" s="4">
        <v>3.62</v>
      </c>
      <c r="H415" s="4">
        <v>0.55</v>
      </c>
      <c r="I415" s="4">
        <v>0.84</v>
      </c>
      <c r="J415" s="4">
        <v>628.0</v>
      </c>
      <c r="K415" s="4">
        <v>4.78</v>
      </c>
      <c r="L415" s="4">
        <v>87.42</v>
      </c>
      <c r="M415" s="4">
        <v>5.1</v>
      </c>
      <c r="N415" s="4">
        <v>2.71</v>
      </c>
      <c r="O415" s="4">
        <v>54.8</v>
      </c>
      <c r="P415" s="4">
        <v>0.0</v>
      </c>
      <c r="Q415" s="4">
        <v>1094.65</v>
      </c>
      <c r="R415" s="4">
        <v>165855.67</v>
      </c>
      <c r="S415" s="4">
        <v>622269.25</v>
      </c>
      <c r="T415" s="4">
        <v>2.93</v>
      </c>
      <c r="U415" s="4">
        <v>4.96</v>
      </c>
      <c r="V415" s="4">
        <v>628.0</v>
      </c>
      <c r="W415" s="4">
        <v>45.54</v>
      </c>
      <c r="X415" s="4">
        <v>41.4</v>
      </c>
      <c r="Y415" s="4">
        <v>7.96</v>
      </c>
      <c r="Z415" s="4">
        <v>5.1</v>
      </c>
      <c r="AA415" s="4">
        <v>100.41</v>
      </c>
      <c r="AB415" s="4">
        <v>0.0</v>
      </c>
      <c r="AC415" s="4">
        <v>10005.3</v>
      </c>
      <c r="AD415" s="4">
        <v>411068.0</v>
      </c>
      <c r="AE415" s="4">
        <v>377056.93</v>
      </c>
    </row>
    <row r="416" ht="12.75" customHeight="1">
      <c r="A416" s="4" t="s">
        <v>372</v>
      </c>
      <c r="B416" s="4" t="s">
        <v>355</v>
      </c>
      <c r="C416" s="4">
        <v>2010.0</v>
      </c>
      <c r="D416" s="4" t="s">
        <v>1074</v>
      </c>
      <c r="E416" s="4" t="s">
        <v>1043</v>
      </c>
      <c r="F416" s="4">
        <v>585284.42</v>
      </c>
      <c r="G416" s="4">
        <v>1.91</v>
      </c>
      <c r="H416" s="4">
        <v>0.3</v>
      </c>
      <c r="I416" s="4">
        <v>0.44</v>
      </c>
      <c r="J416" s="4">
        <v>324.0</v>
      </c>
      <c r="K416" s="4">
        <v>10.8</v>
      </c>
      <c r="L416" s="4">
        <v>89.2</v>
      </c>
      <c r="M416" s="4">
        <v>0.0</v>
      </c>
      <c r="N416" s="4">
        <v>0.0</v>
      </c>
      <c r="O416" s="4">
        <v>14.0</v>
      </c>
      <c r="P416" s="4">
        <v>0.0</v>
      </c>
      <c r="Q416" s="4">
        <v>0.0</v>
      </c>
      <c r="R416" s="4">
        <v>95737.38</v>
      </c>
      <c r="S416" s="4">
        <v>489422.66</v>
      </c>
      <c r="T416" s="4">
        <v>3.52</v>
      </c>
      <c r="U416" s="4">
        <v>3.3</v>
      </c>
      <c r="V416" s="4">
        <v>324.0</v>
      </c>
      <c r="W416" s="4">
        <v>78.7</v>
      </c>
      <c r="X416" s="4">
        <v>21.3</v>
      </c>
      <c r="Y416" s="4">
        <v>0.0</v>
      </c>
      <c r="Z416" s="4">
        <v>0.0</v>
      </c>
      <c r="AA416" s="4">
        <v>14.0</v>
      </c>
      <c r="AB416" s="4">
        <v>0.0</v>
      </c>
      <c r="AC416" s="4">
        <v>0.0</v>
      </c>
      <c r="AD416" s="4">
        <v>460331.98</v>
      </c>
      <c r="AE416" s="4">
        <v>124828.06</v>
      </c>
    </row>
    <row r="417" ht="12.75" customHeight="1">
      <c r="A417" s="4" t="s">
        <v>372</v>
      </c>
      <c r="B417" s="4" t="s">
        <v>355</v>
      </c>
      <c r="C417" s="4">
        <v>2010.0</v>
      </c>
      <c r="D417" s="4" t="s">
        <v>1074</v>
      </c>
      <c r="E417" s="4" t="s">
        <v>1044</v>
      </c>
      <c r="F417" s="4">
        <v>7253979.55</v>
      </c>
      <c r="G417" s="4">
        <v>23.62</v>
      </c>
      <c r="H417" s="4">
        <v>1.12</v>
      </c>
      <c r="I417" s="4">
        <v>0.74</v>
      </c>
      <c r="J417" s="4">
        <v>320.0</v>
      </c>
      <c r="K417" s="4">
        <v>20.63</v>
      </c>
      <c r="L417" s="4">
        <v>79.38</v>
      </c>
      <c r="M417" s="4">
        <v>0.0</v>
      </c>
      <c r="N417" s="4">
        <v>0.0</v>
      </c>
      <c r="O417" s="4">
        <v>38.0</v>
      </c>
      <c r="P417" s="4">
        <v>0.0</v>
      </c>
      <c r="Q417" s="4">
        <v>0.0</v>
      </c>
      <c r="R417" s="4">
        <v>1600890.2</v>
      </c>
      <c r="S417" s="4">
        <v>5648011.05</v>
      </c>
      <c r="T417" s="4">
        <v>3.41</v>
      </c>
      <c r="U417" s="4">
        <v>1.58</v>
      </c>
      <c r="V417" s="4">
        <v>320.0</v>
      </c>
      <c r="W417" s="4">
        <v>65.63</v>
      </c>
      <c r="X417" s="4">
        <v>33.75</v>
      </c>
      <c r="Y417" s="4">
        <v>0.0</v>
      </c>
      <c r="Z417" s="4">
        <v>0.63</v>
      </c>
      <c r="AA417" s="4">
        <v>38.0</v>
      </c>
      <c r="AB417" s="4">
        <v>0.0</v>
      </c>
      <c r="AC417" s="4">
        <v>0.0</v>
      </c>
      <c r="AD417" s="4">
        <v>1978781.3</v>
      </c>
      <c r="AE417" s="4">
        <v>5270119.95</v>
      </c>
    </row>
    <row r="418" ht="12.75" customHeight="1">
      <c r="A418" s="4" t="s">
        <v>372</v>
      </c>
      <c r="B418" s="4" t="s">
        <v>355</v>
      </c>
      <c r="C418" s="4">
        <v>2010.0</v>
      </c>
      <c r="D418" s="4" t="s">
        <v>1074</v>
      </c>
      <c r="E418" s="4" t="s">
        <v>1045</v>
      </c>
      <c r="F418" s="4">
        <v>6027203.12</v>
      </c>
      <c r="G418" s="4">
        <v>19.63</v>
      </c>
      <c r="H418" s="4">
        <v>8.97</v>
      </c>
      <c r="I418" s="4">
        <v>9.45</v>
      </c>
      <c r="J418" s="4">
        <v>1406.0</v>
      </c>
      <c r="K418" s="4">
        <v>78.09</v>
      </c>
      <c r="L418" s="4">
        <v>16.0</v>
      </c>
      <c r="M418" s="4">
        <v>1.0</v>
      </c>
      <c r="N418" s="4">
        <v>4.91</v>
      </c>
      <c r="O418" s="4">
        <v>32.0</v>
      </c>
      <c r="P418" s="4">
        <v>0.0</v>
      </c>
      <c r="Q418" s="4">
        <v>15440.29</v>
      </c>
      <c r="R418" s="4">
        <v>5759224.89</v>
      </c>
      <c r="S418" s="4">
        <v>267945.59</v>
      </c>
      <c r="T418" s="4">
        <v>9.08</v>
      </c>
      <c r="U418" s="4">
        <v>9.56</v>
      </c>
      <c r="V418" s="4">
        <v>1406.0</v>
      </c>
      <c r="W418" s="4">
        <v>81.79</v>
      </c>
      <c r="X418" s="4">
        <v>12.23</v>
      </c>
      <c r="Y418" s="4">
        <v>1.0</v>
      </c>
      <c r="Z418" s="4">
        <v>4.98</v>
      </c>
      <c r="AA418" s="4">
        <v>32.0</v>
      </c>
      <c r="AB418" s="4">
        <v>0.0</v>
      </c>
      <c r="AC418" s="4">
        <v>15440.29</v>
      </c>
      <c r="AD418" s="4">
        <v>5759485.74</v>
      </c>
      <c r="AE418" s="4">
        <v>267684.73</v>
      </c>
    </row>
    <row r="419" ht="12.75" customHeight="1">
      <c r="A419" s="4" t="s">
        <v>372</v>
      </c>
      <c r="B419" s="4" t="s">
        <v>355</v>
      </c>
      <c r="C419" s="4">
        <v>2010.0</v>
      </c>
      <c r="D419" s="4" t="s">
        <v>1074</v>
      </c>
      <c r="E419" s="4" t="s">
        <v>998</v>
      </c>
      <c r="F419" s="4">
        <v>851689.07</v>
      </c>
      <c r="G419" s="4">
        <v>2.77</v>
      </c>
      <c r="H419" s="4">
        <v>0.83</v>
      </c>
      <c r="I419" s="4">
        <v>0.02</v>
      </c>
      <c r="J419" s="4">
        <v>168.0</v>
      </c>
      <c r="K419" s="4">
        <v>14.88</v>
      </c>
      <c r="L419" s="4">
        <v>85.12</v>
      </c>
      <c r="M419" s="4">
        <v>0.0</v>
      </c>
      <c r="N419" s="4">
        <v>0.0</v>
      </c>
      <c r="O419" s="4">
        <v>11.0</v>
      </c>
      <c r="P419" s="4">
        <v>0.0</v>
      </c>
      <c r="Q419" s="4">
        <v>0.0</v>
      </c>
      <c r="R419" s="4">
        <v>68522.7</v>
      </c>
      <c r="S419" s="4">
        <v>783166.37</v>
      </c>
      <c r="T419" s="4">
        <v>1.69</v>
      </c>
      <c r="U419" s="4">
        <v>0.77</v>
      </c>
      <c r="V419" s="4">
        <v>168.0</v>
      </c>
      <c r="W419" s="4">
        <v>49.4</v>
      </c>
      <c r="X419" s="4">
        <v>50.6</v>
      </c>
      <c r="Y419" s="4">
        <v>0.0</v>
      </c>
      <c r="Z419" s="4">
        <v>0.0</v>
      </c>
      <c r="AA419" s="4">
        <v>11.0</v>
      </c>
      <c r="AB419" s="4">
        <v>0.0</v>
      </c>
      <c r="AC419" s="4">
        <v>0.0</v>
      </c>
      <c r="AD419" s="4">
        <v>613842.43</v>
      </c>
      <c r="AE419" s="4">
        <v>237846.64</v>
      </c>
    </row>
    <row r="420" ht="12.75" customHeight="1">
      <c r="A420" s="4" t="s">
        <v>372</v>
      </c>
      <c r="B420" s="4" t="s">
        <v>355</v>
      </c>
      <c r="C420" s="4">
        <v>2010.0</v>
      </c>
      <c r="D420" s="4" t="s">
        <v>1074</v>
      </c>
      <c r="E420" s="4" t="s">
        <v>1046</v>
      </c>
      <c r="F420" s="4">
        <v>1133762.62</v>
      </c>
      <c r="G420" s="4">
        <v>3.69</v>
      </c>
      <c r="H420" s="4">
        <v>0.98</v>
      </c>
      <c r="I420" s="4">
        <v>0.3</v>
      </c>
      <c r="J420" s="4">
        <v>341.0</v>
      </c>
      <c r="K420" s="4">
        <v>8.8</v>
      </c>
      <c r="L420" s="4">
        <v>74.19</v>
      </c>
      <c r="M420" s="4">
        <v>0.0</v>
      </c>
      <c r="N420" s="4">
        <v>17.01</v>
      </c>
      <c r="O420" s="4">
        <v>29.8</v>
      </c>
      <c r="P420" s="4">
        <v>0.0</v>
      </c>
      <c r="Q420" s="4">
        <v>0.0</v>
      </c>
      <c r="R420" s="4">
        <v>230482.51</v>
      </c>
      <c r="S420" s="4">
        <v>878365.81</v>
      </c>
      <c r="T420" s="4">
        <v>2.43</v>
      </c>
      <c r="U420" s="4">
        <v>1.04</v>
      </c>
      <c r="V420" s="4">
        <v>341.0</v>
      </c>
      <c r="W420" s="4">
        <v>31.96</v>
      </c>
      <c r="X420" s="4">
        <v>29.33</v>
      </c>
      <c r="Y420" s="4">
        <v>0.0</v>
      </c>
      <c r="Z420" s="4">
        <v>38.71</v>
      </c>
      <c r="AA420" s="4">
        <v>29.8</v>
      </c>
      <c r="AB420" s="4">
        <v>0.0</v>
      </c>
      <c r="AC420" s="4">
        <v>0.0</v>
      </c>
      <c r="AD420" s="4">
        <v>401457.69</v>
      </c>
      <c r="AE420" s="4">
        <v>707390.63</v>
      </c>
    </row>
    <row r="421" ht="12.75" customHeight="1">
      <c r="A421" s="4" t="s">
        <v>372</v>
      </c>
      <c r="B421" s="4" t="s">
        <v>355</v>
      </c>
      <c r="C421" s="4">
        <v>2010.0</v>
      </c>
      <c r="D421" s="4" t="s">
        <v>1074</v>
      </c>
      <c r="E421" s="4" t="s">
        <v>1047</v>
      </c>
      <c r="F421" s="4">
        <v>160102.38</v>
      </c>
      <c r="G421" s="4">
        <v>0.52</v>
      </c>
      <c r="H421" s="4">
        <v>0.1</v>
      </c>
      <c r="I421" s="4">
        <v>0.05</v>
      </c>
      <c r="J421" s="4">
        <v>354.0</v>
      </c>
      <c r="K421" s="4">
        <v>3.39</v>
      </c>
      <c r="L421" s="4">
        <v>96.33</v>
      </c>
      <c r="M421" s="4">
        <v>0.0</v>
      </c>
      <c r="N421" s="4">
        <v>0.28</v>
      </c>
      <c r="O421" s="4">
        <v>18.0</v>
      </c>
      <c r="P421" s="4">
        <v>0.0</v>
      </c>
      <c r="Q421" s="4">
        <v>0.0</v>
      </c>
      <c r="R421" s="4">
        <v>4737.39</v>
      </c>
      <c r="S421" s="4">
        <v>155341.0</v>
      </c>
      <c r="T421" s="4">
        <v>0.86</v>
      </c>
      <c r="U421" s="4">
        <v>1.0</v>
      </c>
      <c r="V421" s="4">
        <v>354.0</v>
      </c>
      <c r="W421" s="4">
        <v>22.03</v>
      </c>
      <c r="X421" s="4">
        <v>77.68</v>
      </c>
      <c r="Y421" s="4">
        <v>0.0</v>
      </c>
      <c r="Z421" s="4">
        <v>0.28</v>
      </c>
      <c r="AA421" s="4">
        <v>18.0</v>
      </c>
      <c r="AB421" s="4">
        <v>0.0</v>
      </c>
      <c r="AC421" s="4">
        <v>0.0</v>
      </c>
      <c r="AD421" s="4">
        <v>49512.97</v>
      </c>
      <c r="AE421" s="4">
        <v>110565.42</v>
      </c>
    </row>
    <row r="422" ht="12.75" customHeight="1">
      <c r="A422" s="4" t="s">
        <v>372</v>
      </c>
      <c r="B422" s="4" t="s">
        <v>355</v>
      </c>
      <c r="C422" s="4">
        <v>2011.0</v>
      </c>
      <c r="D422" s="4" t="s">
        <v>1074</v>
      </c>
      <c r="E422" s="4" t="s">
        <v>1031</v>
      </c>
      <c r="F422" s="4">
        <v>3.745548862E7</v>
      </c>
      <c r="G422" s="4">
        <v>100.0</v>
      </c>
      <c r="H422" s="4">
        <v>4.02</v>
      </c>
      <c r="I422" s="4">
        <v>3.56</v>
      </c>
      <c r="J422" s="4">
        <v>7944.0</v>
      </c>
      <c r="K422" s="4">
        <v>58.48</v>
      </c>
      <c r="L422" s="4">
        <v>33.61</v>
      </c>
      <c r="M422" s="4">
        <v>1.3</v>
      </c>
      <c r="N422" s="4">
        <v>6.61</v>
      </c>
      <c r="O422" s="4">
        <v>350.0</v>
      </c>
      <c r="P422" s="4">
        <v>0.0</v>
      </c>
      <c r="Q422" s="4">
        <v>3327634.27</v>
      </c>
      <c r="R422" s="4">
        <v>2.088063256E7</v>
      </c>
      <c r="S422" s="4">
        <v>1.616576301E7</v>
      </c>
      <c r="T422" s="4">
        <v>4.02</v>
      </c>
      <c r="U422" s="4">
        <v>3.56</v>
      </c>
      <c r="V422" s="4">
        <v>7944.0</v>
      </c>
      <c r="W422" s="4">
        <v>58.48</v>
      </c>
      <c r="X422" s="4">
        <v>33.61</v>
      </c>
      <c r="Y422" s="4">
        <v>1.3</v>
      </c>
      <c r="Z422" s="4">
        <v>6.61</v>
      </c>
      <c r="AA422" s="4">
        <v>350.0</v>
      </c>
      <c r="AB422" s="4">
        <v>0.0</v>
      </c>
      <c r="AC422" s="4">
        <v>3327634.27</v>
      </c>
      <c r="AD422" s="4">
        <v>2.088063256E7</v>
      </c>
      <c r="AE422" s="4">
        <v>1.616576301E7</v>
      </c>
    </row>
    <row r="423" ht="12.75" customHeight="1">
      <c r="A423" s="4" t="s">
        <v>372</v>
      </c>
      <c r="B423" s="4" t="s">
        <v>355</v>
      </c>
      <c r="C423" s="4">
        <v>2011.0</v>
      </c>
      <c r="D423" s="4" t="s">
        <v>1074</v>
      </c>
      <c r="E423" s="4" t="s">
        <v>1032</v>
      </c>
      <c r="F423" s="4">
        <v>4273839.92</v>
      </c>
      <c r="G423" s="4">
        <v>11.41</v>
      </c>
      <c r="H423" s="4">
        <v>1.49</v>
      </c>
      <c r="I423" s="4">
        <v>1.45</v>
      </c>
      <c r="J423" s="4">
        <v>1249.0</v>
      </c>
      <c r="K423" s="4">
        <v>47.24</v>
      </c>
      <c r="L423" s="4">
        <v>51.88</v>
      </c>
      <c r="M423" s="4">
        <v>0.24</v>
      </c>
      <c r="N423" s="4">
        <v>0.64</v>
      </c>
      <c r="O423" s="4">
        <v>25.0</v>
      </c>
      <c r="P423" s="4">
        <v>0.0</v>
      </c>
      <c r="Q423" s="4">
        <v>9410.27</v>
      </c>
      <c r="R423" s="4">
        <v>3006209.47</v>
      </c>
      <c r="S423" s="4">
        <v>1253431.85</v>
      </c>
      <c r="T423" s="4">
        <v>1.49</v>
      </c>
      <c r="U423" s="4">
        <v>1.45</v>
      </c>
      <c r="V423" s="4">
        <v>1249.0</v>
      </c>
      <c r="W423" s="4">
        <v>47.24</v>
      </c>
      <c r="X423" s="4">
        <v>51.88</v>
      </c>
      <c r="Y423" s="4">
        <v>0.24</v>
      </c>
      <c r="Z423" s="4">
        <v>0.64</v>
      </c>
      <c r="AA423" s="4">
        <v>25.0</v>
      </c>
      <c r="AB423" s="4">
        <v>0.0</v>
      </c>
      <c r="AC423" s="4">
        <v>9410.27</v>
      </c>
      <c r="AD423" s="4">
        <v>3006209.47</v>
      </c>
      <c r="AE423" s="4">
        <v>1253431.85</v>
      </c>
    </row>
    <row r="424" ht="12.75" customHeight="1">
      <c r="A424" s="4" t="s">
        <v>372</v>
      </c>
      <c r="B424" s="4" t="s">
        <v>355</v>
      </c>
      <c r="C424" s="4">
        <v>2011.0</v>
      </c>
      <c r="D424" s="4" t="s">
        <v>1074</v>
      </c>
      <c r="E424" s="4" t="s">
        <v>1033</v>
      </c>
      <c r="F424" s="4">
        <v>1.832377533E7</v>
      </c>
      <c r="G424" s="4">
        <v>48.92</v>
      </c>
      <c r="H424" s="4">
        <v>5.17</v>
      </c>
      <c r="I424" s="4">
        <v>5.87</v>
      </c>
      <c r="J424" s="4">
        <v>3100.0</v>
      </c>
      <c r="K424" s="4">
        <v>62.29</v>
      </c>
      <c r="L424" s="4">
        <v>25.32</v>
      </c>
      <c r="M424" s="4">
        <v>2.26</v>
      </c>
      <c r="N424" s="4">
        <v>10.13</v>
      </c>
      <c r="O424" s="4">
        <v>350.0</v>
      </c>
      <c r="P424" s="4">
        <v>0.0</v>
      </c>
      <c r="Q424" s="4">
        <v>3300408.17</v>
      </c>
      <c r="R424" s="4">
        <v>1.39734422E7</v>
      </c>
      <c r="S424" s="4">
        <v>4397670.12</v>
      </c>
      <c r="T424" s="4">
        <v>5.17</v>
      </c>
      <c r="U424" s="4">
        <v>5.87</v>
      </c>
      <c r="V424" s="4">
        <v>3100.0</v>
      </c>
      <c r="W424" s="4">
        <v>62.29</v>
      </c>
      <c r="X424" s="4">
        <v>25.32</v>
      </c>
      <c r="Y424" s="4">
        <v>2.26</v>
      </c>
      <c r="Z424" s="4">
        <v>10.13</v>
      </c>
      <c r="AA424" s="4">
        <v>350.0</v>
      </c>
      <c r="AB424" s="4">
        <v>0.0</v>
      </c>
      <c r="AC424" s="4">
        <v>3300408.17</v>
      </c>
      <c r="AD424" s="4">
        <v>1.39734422E7</v>
      </c>
      <c r="AE424" s="4">
        <v>4397670.12</v>
      </c>
    </row>
    <row r="425" ht="12.75" customHeight="1">
      <c r="A425" s="4" t="s">
        <v>372</v>
      </c>
      <c r="B425" s="4" t="s">
        <v>355</v>
      </c>
      <c r="C425" s="4">
        <v>2011.0</v>
      </c>
      <c r="D425" s="4" t="s">
        <v>1074</v>
      </c>
      <c r="E425" s="4" t="s">
        <v>1034</v>
      </c>
      <c r="F425" s="4">
        <v>1.203698887E7</v>
      </c>
      <c r="G425" s="4">
        <v>32.14</v>
      </c>
      <c r="H425" s="4">
        <v>4.47</v>
      </c>
      <c r="I425" s="4">
        <v>1.35</v>
      </c>
      <c r="J425" s="4">
        <v>3117.0</v>
      </c>
      <c r="K425" s="4">
        <v>62.88</v>
      </c>
      <c r="L425" s="4">
        <v>32.76</v>
      </c>
      <c r="M425" s="4">
        <v>0.96</v>
      </c>
      <c r="N425" s="4">
        <v>3.4</v>
      </c>
      <c r="O425" s="4">
        <v>350.0</v>
      </c>
      <c r="P425" s="4">
        <v>0.0</v>
      </c>
      <c r="Q425" s="4">
        <v>17815.83</v>
      </c>
      <c r="R425" s="4">
        <v>3448430.86</v>
      </c>
      <c r="S425" s="4">
        <v>8536643.23</v>
      </c>
      <c r="T425" s="4">
        <v>4.47</v>
      </c>
      <c r="U425" s="4">
        <v>1.35</v>
      </c>
      <c r="V425" s="4">
        <v>3117.0</v>
      </c>
      <c r="W425" s="4">
        <v>62.88</v>
      </c>
      <c r="X425" s="4">
        <v>32.76</v>
      </c>
      <c r="Y425" s="4">
        <v>0.96</v>
      </c>
      <c r="Z425" s="4">
        <v>3.4</v>
      </c>
      <c r="AA425" s="4">
        <v>350.0</v>
      </c>
      <c r="AB425" s="4">
        <v>0.0</v>
      </c>
      <c r="AC425" s="4">
        <v>17815.83</v>
      </c>
      <c r="AD425" s="4">
        <v>3448430.86</v>
      </c>
      <c r="AE425" s="4">
        <v>8536643.23</v>
      </c>
    </row>
    <row r="426" ht="12.75" customHeight="1">
      <c r="A426" s="4" t="s">
        <v>372</v>
      </c>
      <c r="B426" s="4" t="s">
        <v>355</v>
      </c>
      <c r="C426" s="4">
        <v>2011.0</v>
      </c>
      <c r="D426" s="4" t="s">
        <v>1074</v>
      </c>
      <c r="E426" s="4" t="s">
        <v>1035</v>
      </c>
      <c r="F426" s="4">
        <v>2369139.88</v>
      </c>
      <c r="G426" s="4">
        <v>6.33</v>
      </c>
      <c r="H426" s="4">
        <v>1.9</v>
      </c>
      <c r="I426" s="4">
        <v>0.6</v>
      </c>
      <c r="J426" s="4">
        <v>373.0</v>
      </c>
      <c r="K426" s="4">
        <v>22.25</v>
      </c>
      <c r="L426" s="4">
        <v>52.01</v>
      </c>
      <c r="M426" s="4">
        <v>0.0</v>
      </c>
      <c r="N426" s="4">
        <v>25.74</v>
      </c>
      <c r="O426" s="4">
        <v>350.0</v>
      </c>
      <c r="P426" s="4">
        <v>0.0</v>
      </c>
      <c r="Q426" s="4">
        <v>0.0</v>
      </c>
      <c r="R426" s="4">
        <v>399140.98</v>
      </c>
      <c r="S426" s="4">
        <v>1966819.93</v>
      </c>
      <c r="T426" s="4">
        <v>1.9</v>
      </c>
      <c r="U426" s="4">
        <v>0.6</v>
      </c>
      <c r="V426" s="4">
        <v>373.0</v>
      </c>
      <c r="W426" s="4">
        <v>22.25</v>
      </c>
      <c r="X426" s="4">
        <v>52.01</v>
      </c>
      <c r="Y426" s="4">
        <v>0.0</v>
      </c>
      <c r="Z426" s="4">
        <v>25.74</v>
      </c>
      <c r="AA426" s="4">
        <v>350.0</v>
      </c>
      <c r="AB426" s="4">
        <v>0.0</v>
      </c>
      <c r="AC426" s="4">
        <v>0.0</v>
      </c>
      <c r="AD426" s="4">
        <v>399140.98</v>
      </c>
      <c r="AE426" s="4">
        <v>1966819.93</v>
      </c>
    </row>
    <row r="427" ht="12.75" customHeight="1">
      <c r="A427" s="4" t="s">
        <v>372</v>
      </c>
      <c r="B427" s="4" t="s">
        <v>355</v>
      </c>
      <c r="C427" s="4">
        <v>2011.0</v>
      </c>
      <c r="D427" s="4" t="s">
        <v>1074</v>
      </c>
      <c r="E427" s="4" t="s">
        <v>1036</v>
      </c>
      <c r="F427" s="4">
        <v>656386.48</v>
      </c>
      <c r="G427" s="4">
        <v>1.75</v>
      </c>
      <c r="H427" s="4">
        <v>5.73</v>
      </c>
      <c r="I427" s="4">
        <v>0.16</v>
      </c>
      <c r="J427" s="4">
        <v>200.0</v>
      </c>
      <c r="K427" s="4">
        <v>47.5</v>
      </c>
      <c r="L427" s="4">
        <v>19.0</v>
      </c>
      <c r="M427" s="4">
        <v>0.5</v>
      </c>
      <c r="N427" s="4">
        <v>33.0</v>
      </c>
      <c r="O427" s="4">
        <v>125.31</v>
      </c>
      <c r="P427" s="4">
        <v>0.0</v>
      </c>
      <c r="Q427" s="4">
        <v>71.4</v>
      </c>
      <c r="R427" s="4">
        <v>85324.63</v>
      </c>
      <c r="S427" s="4">
        <v>571061.85</v>
      </c>
      <c r="T427" s="4">
        <v>5.73</v>
      </c>
      <c r="U427" s="4">
        <v>0.16</v>
      </c>
      <c r="V427" s="4">
        <v>200.0</v>
      </c>
      <c r="W427" s="4">
        <v>47.5</v>
      </c>
      <c r="X427" s="4">
        <v>19.0</v>
      </c>
      <c r="Y427" s="4">
        <v>0.5</v>
      </c>
      <c r="Z427" s="4">
        <v>33.0</v>
      </c>
      <c r="AA427" s="4">
        <v>125.31</v>
      </c>
      <c r="AB427" s="4">
        <v>0.0</v>
      </c>
      <c r="AC427" s="4">
        <v>71.4</v>
      </c>
      <c r="AD427" s="4">
        <v>85324.63</v>
      </c>
      <c r="AE427" s="4">
        <v>571061.85</v>
      </c>
    </row>
    <row r="428" ht="12.75" customHeight="1">
      <c r="A428" s="4" t="s">
        <v>372</v>
      </c>
      <c r="B428" s="4" t="s">
        <v>355</v>
      </c>
      <c r="C428" s="4">
        <v>2011.0</v>
      </c>
      <c r="D428" s="4" t="s">
        <v>1074</v>
      </c>
      <c r="E428" s="4" t="s">
        <v>993</v>
      </c>
      <c r="F428" s="4">
        <v>6144739.24</v>
      </c>
      <c r="G428" s="4">
        <v>16.41</v>
      </c>
      <c r="H428" s="4">
        <v>2.96</v>
      </c>
      <c r="I428" s="4">
        <v>1.58</v>
      </c>
      <c r="J428" s="4">
        <v>1396.0</v>
      </c>
      <c r="K428" s="4">
        <v>70.13</v>
      </c>
      <c r="L428" s="4">
        <v>29.08</v>
      </c>
      <c r="M428" s="4">
        <v>0.0</v>
      </c>
      <c r="N428" s="4">
        <v>0.79</v>
      </c>
      <c r="O428" s="4">
        <v>6.5</v>
      </c>
      <c r="P428" s="4">
        <v>0.0</v>
      </c>
      <c r="Q428" s="4">
        <v>0.0</v>
      </c>
      <c r="R428" s="4">
        <v>2335796.96</v>
      </c>
      <c r="S428" s="4">
        <v>3872075.45</v>
      </c>
      <c r="T428" s="4">
        <v>2.96</v>
      </c>
      <c r="U428" s="4">
        <v>1.58</v>
      </c>
      <c r="V428" s="4">
        <v>1396.0</v>
      </c>
      <c r="W428" s="4">
        <v>70.13</v>
      </c>
      <c r="X428" s="4">
        <v>29.08</v>
      </c>
      <c r="Y428" s="4">
        <v>0.0</v>
      </c>
      <c r="Z428" s="4">
        <v>0.79</v>
      </c>
      <c r="AA428" s="4">
        <v>6.5</v>
      </c>
      <c r="AB428" s="4">
        <v>0.0</v>
      </c>
      <c r="AC428" s="4">
        <v>0.0</v>
      </c>
      <c r="AD428" s="4">
        <v>2335796.96</v>
      </c>
      <c r="AE428" s="4">
        <v>3872075.45</v>
      </c>
    </row>
    <row r="429" ht="12.75" customHeight="1">
      <c r="A429" s="4" t="s">
        <v>372</v>
      </c>
      <c r="B429" s="4" t="s">
        <v>355</v>
      </c>
      <c r="C429" s="4">
        <v>2011.0</v>
      </c>
      <c r="D429" s="4" t="s">
        <v>1074</v>
      </c>
      <c r="E429" s="4" t="s">
        <v>1037</v>
      </c>
      <c r="F429" s="4">
        <v>374730.27</v>
      </c>
      <c r="G429" s="4">
        <v>1.0</v>
      </c>
      <c r="H429" s="4">
        <v>10.66</v>
      </c>
      <c r="I429" s="4">
        <v>11.33</v>
      </c>
      <c r="J429" s="4">
        <v>524.0</v>
      </c>
      <c r="K429" s="4">
        <v>46.37</v>
      </c>
      <c r="L429" s="4">
        <v>16.6</v>
      </c>
      <c r="M429" s="4">
        <v>4.2</v>
      </c>
      <c r="N429" s="4">
        <v>32.82</v>
      </c>
      <c r="O429" s="4">
        <v>350.0</v>
      </c>
      <c r="P429" s="4">
        <v>0.0</v>
      </c>
      <c r="Q429" s="4">
        <v>45060.4</v>
      </c>
      <c r="R429" s="4">
        <v>346187.15</v>
      </c>
      <c r="S429" s="4">
        <v>28543.12</v>
      </c>
      <c r="T429" s="4">
        <v>10.66</v>
      </c>
      <c r="U429" s="4">
        <v>11.33</v>
      </c>
      <c r="V429" s="4">
        <v>524.0</v>
      </c>
      <c r="W429" s="4">
        <v>46.37</v>
      </c>
      <c r="X429" s="4">
        <v>16.6</v>
      </c>
      <c r="Y429" s="4">
        <v>4.2</v>
      </c>
      <c r="Z429" s="4">
        <v>32.82</v>
      </c>
      <c r="AA429" s="4">
        <v>350.0</v>
      </c>
      <c r="AB429" s="4">
        <v>0.0</v>
      </c>
      <c r="AC429" s="4">
        <v>45060.4</v>
      </c>
      <c r="AD429" s="4">
        <v>346187.15</v>
      </c>
      <c r="AE429" s="4">
        <v>28543.12</v>
      </c>
    </row>
    <row r="430" ht="12.75" customHeight="1">
      <c r="A430" s="4" t="s">
        <v>372</v>
      </c>
      <c r="B430" s="4" t="s">
        <v>355</v>
      </c>
      <c r="C430" s="4">
        <v>2011.0</v>
      </c>
      <c r="D430" s="4" t="s">
        <v>1074</v>
      </c>
      <c r="E430" s="4" t="s">
        <v>1038</v>
      </c>
      <c r="F430" s="4">
        <v>234480.54</v>
      </c>
      <c r="G430" s="4">
        <v>0.63</v>
      </c>
      <c r="H430" s="4">
        <v>7.77</v>
      </c>
      <c r="I430" s="4">
        <v>6.31</v>
      </c>
      <c r="J430" s="4">
        <v>166.0</v>
      </c>
      <c r="K430" s="4">
        <v>65.06</v>
      </c>
      <c r="L430" s="4">
        <v>19.88</v>
      </c>
      <c r="M430" s="4">
        <v>2.41</v>
      </c>
      <c r="N430" s="4">
        <v>12.65</v>
      </c>
      <c r="O430" s="4">
        <v>50.65</v>
      </c>
      <c r="P430" s="4">
        <v>0.0</v>
      </c>
      <c r="Q430" s="4">
        <v>1451.01</v>
      </c>
      <c r="R430" s="4">
        <v>222750.69</v>
      </c>
      <c r="S430" s="4">
        <v>11729.86</v>
      </c>
      <c r="T430" s="4">
        <v>7.77</v>
      </c>
      <c r="U430" s="4">
        <v>6.31</v>
      </c>
      <c r="V430" s="4">
        <v>166.0</v>
      </c>
      <c r="W430" s="4">
        <v>65.06</v>
      </c>
      <c r="X430" s="4">
        <v>19.88</v>
      </c>
      <c r="Y430" s="4">
        <v>2.41</v>
      </c>
      <c r="Z430" s="4">
        <v>12.65</v>
      </c>
      <c r="AA430" s="4">
        <v>50.65</v>
      </c>
      <c r="AB430" s="4">
        <v>0.0</v>
      </c>
      <c r="AC430" s="4">
        <v>1451.01</v>
      </c>
      <c r="AD430" s="4">
        <v>222750.69</v>
      </c>
      <c r="AE430" s="4">
        <v>11729.86</v>
      </c>
    </row>
    <row r="431" ht="12.75" customHeight="1">
      <c r="A431" s="4" t="s">
        <v>372</v>
      </c>
      <c r="B431" s="4" t="s">
        <v>355</v>
      </c>
      <c r="C431" s="4">
        <v>2011.0</v>
      </c>
      <c r="D431" s="4" t="s">
        <v>1074</v>
      </c>
      <c r="E431" s="4" t="s">
        <v>994</v>
      </c>
      <c r="F431" s="4">
        <v>3258833.19</v>
      </c>
      <c r="G431" s="4">
        <v>8.7</v>
      </c>
      <c r="H431" s="4">
        <v>1.38</v>
      </c>
      <c r="I431" s="4">
        <v>6.94</v>
      </c>
      <c r="J431" s="4">
        <v>24.0</v>
      </c>
      <c r="K431" s="4">
        <v>12.5</v>
      </c>
      <c r="L431" s="4">
        <v>33.33</v>
      </c>
      <c r="M431" s="4">
        <v>50.0</v>
      </c>
      <c r="N431" s="4">
        <v>4.17</v>
      </c>
      <c r="O431" s="4">
        <v>7.56</v>
      </c>
      <c r="P431" s="4">
        <v>0.0</v>
      </c>
      <c r="Q431" s="4">
        <v>3246017.11</v>
      </c>
      <c r="R431" s="4">
        <v>3246017.11</v>
      </c>
      <c r="S431" s="4">
        <v>12816.08</v>
      </c>
      <c r="T431" s="4">
        <v>1.38</v>
      </c>
      <c r="U431" s="4">
        <v>6.94</v>
      </c>
      <c r="V431" s="4">
        <v>24.0</v>
      </c>
      <c r="W431" s="4">
        <v>12.5</v>
      </c>
      <c r="X431" s="4">
        <v>33.33</v>
      </c>
      <c r="Y431" s="4">
        <v>50.0</v>
      </c>
      <c r="Z431" s="4">
        <v>4.17</v>
      </c>
      <c r="AA431" s="4">
        <v>7.56</v>
      </c>
      <c r="AB431" s="4">
        <v>0.0</v>
      </c>
      <c r="AC431" s="4">
        <v>3246017.11</v>
      </c>
      <c r="AD431" s="4">
        <v>3246017.11</v>
      </c>
      <c r="AE431" s="4">
        <v>12816.08</v>
      </c>
    </row>
    <row r="432" ht="12.75" customHeight="1">
      <c r="A432" s="4" t="s">
        <v>372</v>
      </c>
      <c r="B432" s="4" t="s">
        <v>355</v>
      </c>
      <c r="C432" s="4">
        <v>2011.0</v>
      </c>
      <c r="D432" s="4" t="s">
        <v>1074</v>
      </c>
      <c r="E432" s="4" t="s">
        <v>1039</v>
      </c>
      <c r="F432" s="4">
        <v>341111.88</v>
      </c>
      <c r="G432" s="4">
        <v>0.91</v>
      </c>
      <c r="H432" s="4">
        <v>4.34</v>
      </c>
      <c r="I432" s="4">
        <v>6.53</v>
      </c>
      <c r="J432" s="4">
        <v>174.0</v>
      </c>
      <c r="K432" s="4">
        <v>85.06</v>
      </c>
      <c r="L432" s="4">
        <v>14.37</v>
      </c>
      <c r="M432" s="4">
        <v>0.0</v>
      </c>
      <c r="N432" s="4">
        <v>0.57</v>
      </c>
      <c r="O432" s="4">
        <v>20.0</v>
      </c>
      <c r="P432" s="4">
        <v>0.0</v>
      </c>
      <c r="Q432" s="4">
        <v>0.0</v>
      </c>
      <c r="R432" s="4">
        <v>340789.7</v>
      </c>
      <c r="S432" s="4">
        <v>322.18</v>
      </c>
      <c r="T432" s="4">
        <v>4.34</v>
      </c>
      <c r="U432" s="4">
        <v>6.53</v>
      </c>
      <c r="V432" s="4">
        <v>174.0</v>
      </c>
      <c r="W432" s="4">
        <v>85.06</v>
      </c>
      <c r="X432" s="4">
        <v>14.37</v>
      </c>
      <c r="Y432" s="4">
        <v>0.0</v>
      </c>
      <c r="Z432" s="4">
        <v>0.57</v>
      </c>
      <c r="AA432" s="4">
        <v>20.0</v>
      </c>
      <c r="AB432" s="4">
        <v>0.0</v>
      </c>
      <c r="AC432" s="4">
        <v>0.0</v>
      </c>
      <c r="AD432" s="4">
        <v>340789.7</v>
      </c>
      <c r="AE432" s="4">
        <v>322.18</v>
      </c>
    </row>
    <row r="433" ht="12.75" customHeight="1">
      <c r="A433" s="4" t="s">
        <v>372</v>
      </c>
      <c r="B433" s="4" t="s">
        <v>355</v>
      </c>
      <c r="C433" s="4">
        <v>2011.0</v>
      </c>
      <c r="D433" s="4" t="s">
        <v>1074</v>
      </c>
      <c r="E433" s="4" t="s">
        <v>1040</v>
      </c>
      <c r="F433" s="4">
        <v>3429686.44</v>
      </c>
      <c r="G433" s="4">
        <v>9.16</v>
      </c>
      <c r="H433" s="4">
        <v>1.53</v>
      </c>
      <c r="I433" s="4">
        <v>1.8</v>
      </c>
      <c r="J433" s="4">
        <v>1054.0</v>
      </c>
      <c r="K433" s="4">
        <v>48.96</v>
      </c>
      <c r="L433" s="4">
        <v>50.57</v>
      </c>
      <c r="M433" s="4">
        <v>0.38</v>
      </c>
      <c r="N433" s="4">
        <v>0.09</v>
      </c>
      <c r="O433" s="4">
        <v>12.5</v>
      </c>
      <c r="P433" s="4">
        <v>0.0</v>
      </c>
      <c r="Q433" s="4">
        <v>671.74</v>
      </c>
      <c r="R433" s="4">
        <v>2592324.22</v>
      </c>
      <c r="S433" s="4">
        <v>838235.29</v>
      </c>
      <c r="T433" s="4">
        <v>1.53</v>
      </c>
      <c r="U433" s="4">
        <v>1.8</v>
      </c>
      <c r="V433" s="4">
        <v>1054.0</v>
      </c>
      <c r="W433" s="4">
        <v>48.96</v>
      </c>
      <c r="X433" s="4">
        <v>50.57</v>
      </c>
      <c r="Y433" s="4">
        <v>0.38</v>
      </c>
      <c r="Z433" s="4">
        <v>0.09</v>
      </c>
      <c r="AA433" s="4">
        <v>12.5</v>
      </c>
      <c r="AB433" s="4">
        <v>0.0</v>
      </c>
      <c r="AC433" s="4">
        <v>671.74</v>
      </c>
      <c r="AD433" s="4">
        <v>2592324.22</v>
      </c>
      <c r="AE433" s="4">
        <v>838235.29</v>
      </c>
    </row>
    <row r="434" ht="12.75" customHeight="1">
      <c r="A434" s="4" t="s">
        <v>372</v>
      </c>
      <c r="B434" s="4" t="s">
        <v>355</v>
      </c>
      <c r="C434" s="4">
        <v>2011.0</v>
      </c>
      <c r="D434" s="4" t="s">
        <v>1074</v>
      </c>
      <c r="E434" s="4" t="s">
        <v>996</v>
      </c>
      <c r="F434" s="4">
        <v>2433709.06</v>
      </c>
      <c r="G434" s="4">
        <v>6.5</v>
      </c>
      <c r="H434" s="4">
        <v>1.92</v>
      </c>
      <c r="I434" s="4">
        <v>1.46</v>
      </c>
      <c r="J434" s="4">
        <v>740.0</v>
      </c>
      <c r="K434" s="4">
        <v>46.22</v>
      </c>
      <c r="L434" s="4">
        <v>48.65</v>
      </c>
      <c r="M434" s="4">
        <v>3.24</v>
      </c>
      <c r="N434" s="4">
        <v>1.89</v>
      </c>
      <c r="O434" s="4">
        <v>15.0</v>
      </c>
      <c r="P434" s="4">
        <v>0.0</v>
      </c>
      <c r="Q434" s="4">
        <v>19246.33</v>
      </c>
      <c r="R434" s="4">
        <v>1059361.61</v>
      </c>
      <c r="S434" s="4">
        <v>1374347.46</v>
      </c>
      <c r="T434" s="4">
        <v>1.92</v>
      </c>
      <c r="U434" s="4">
        <v>1.46</v>
      </c>
      <c r="V434" s="4">
        <v>740.0</v>
      </c>
      <c r="W434" s="4">
        <v>46.22</v>
      </c>
      <c r="X434" s="4">
        <v>48.65</v>
      </c>
      <c r="Y434" s="4">
        <v>3.24</v>
      </c>
      <c r="Z434" s="4">
        <v>1.89</v>
      </c>
      <c r="AA434" s="4">
        <v>15.0</v>
      </c>
      <c r="AB434" s="4">
        <v>0.0</v>
      </c>
      <c r="AC434" s="4">
        <v>19246.33</v>
      </c>
      <c r="AD434" s="4">
        <v>1059361.61</v>
      </c>
      <c r="AE434" s="4">
        <v>1374347.46</v>
      </c>
    </row>
    <row r="435" ht="12.75" customHeight="1">
      <c r="A435" s="4" t="s">
        <v>372</v>
      </c>
      <c r="B435" s="4" t="s">
        <v>355</v>
      </c>
      <c r="C435" s="4">
        <v>2011.0</v>
      </c>
      <c r="D435" s="4" t="s">
        <v>1074</v>
      </c>
      <c r="E435" s="4" t="s">
        <v>1041</v>
      </c>
      <c r="F435" s="4">
        <v>45594.67</v>
      </c>
      <c r="G435" s="4">
        <v>0.12</v>
      </c>
      <c r="H435" s="4">
        <v>0.38</v>
      </c>
      <c r="I435" s="4">
        <v>0.69</v>
      </c>
      <c r="J435" s="4">
        <v>46.0</v>
      </c>
      <c r="K435" s="4">
        <v>13.04</v>
      </c>
      <c r="L435" s="4">
        <v>84.78</v>
      </c>
      <c r="M435" s="4">
        <v>0.0</v>
      </c>
      <c r="N435" s="4">
        <v>2.17</v>
      </c>
      <c r="O435" s="4">
        <v>3.0</v>
      </c>
      <c r="P435" s="4">
        <v>0.0</v>
      </c>
      <c r="Q435" s="4">
        <v>0.0</v>
      </c>
      <c r="R435" s="4">
        <v>24445.99</v>
      </c>
      <c r="S435" s="4">
        <v>21148.69</v>
      </c>
      <c r="T435" s="4">
        <v>0.38</v>
      </c>
      <c r="U435" s="4">
        <v>0.69</v>
      </c>
      <c r="V435" s="4">
        <v>46.0</v>
      </c>
      <c r="W435" s="4">
        <v>13.04</v>
      </c>
      <c r="X435" s="4">
        <v>84.78</v>
      </c>
      <c r="Y435" s="4">
        <v>0.0</v>
      </c>
      <c r="Z435" s="4">
        <v>2.17</v>
      </c>
      <c r="AA435" s="4">
        <v>3.0</v>
      </c>
      <c r="AB435" s="4">
        <v>0.0</v>
      </c>
      <c r="AC435" s="4">
        <v>0.0</v>
      </c>
      <c r="AD435" s="4">
        <v>24445.99</v>
      </c>
      <c r="AE435" s="4">
        <v>21148.69</v>
      </c>
    </row>
    <row r="436" ht="12.75" customHeight="1">
      <c r="A436" s="4" t="s">
        <v>372</v>
      </c>
      <c r="B436" s="4" t="s">
        <v>355</v>
      </c>
      <c r="C436" s="4">
        <v>2011.0</v>
      </c>
      <c r="D436" s="4" t="s">
        <v>1074</v>
      </c>
      <c r="E436" s="4" t="s">
        <v>1042</v>
      </c>
      <c r="F436" s="4">
        <v>1292665.57</v>
      </c>
      <c r="G436" s="4">
        <v>3.45</v>
      </c>
      <c r="H436" s="4">
        <v>2.52</v>
      </c>
      <c r="I436" s="4">
        <v>2.06</v>
      </c>
      <c r="J436" s="4">
        <v>642.0</v>
      </c>
      <c r="K436" s="4">
        <v>45.17</v>
      </c>
      <c r="L436" s="4">
        <v>43.61</v>
      </c>
      <c r="M436" s="4">
        <v>4.52</v>
      </c>
      <c r="N436" s="4">
        <v>6.7</v>
      </c>
      <c r="O436" s="4">
        <v>52.89</v>
      </c>
      <c r="P436" s="4">
        <v>0.0</v>
      </c>
      <c r="Q436" s="4">
        <v>12094.46</v>
      </c>
      <c r="R436" s="4">
        <v>430967.11</v>
      </c>
      <c r="S436" s="4">
        <v>452605.41</v>
      </c>
      <c r="T436" s="4">
        <v>2.52</v>
      </c>
      <c r="U436" s="4">
        <v>2.06</v>
      </c>
      <c r="V436" s="4">
        <v>642.0</v>
      </c>
      <c r="W436" s="4">
        <v>45.17</v>
      </c>
      <c r="X436" s="4">
        <v>43.61</v>
      </c>
      <c r="Y436" s="4">
        <v>4.52</v>
      </c>
      <c r="Z436" s="4">
        <v>6.7</v>
      </c>
      <c r="AA436" s="4">
        <v>52.89</v>
      </c>
      <c r="AB436" s="4">
        <v>0.0</v>
      </c>
      <c r="AC436" s="4">
        <v>12094.46</v>
      </c>
      <c r="AD436" s="4">
        <v>430967.11</v>
      </c>
      <c r="AE436" s="4">
        <v>452605.41</v>
      </c>
    </row>
    <row r="437" ht="12.75" customHeight="1">
      <c r="A437" s="4" t="s">
        <v>372</v>
      </c>
      <c r="B437" s="4" t="s">
        <v>355</v>
      </c>
      <c r="C437" s="4">
        <v>2011.0</v>
      </c>
      <c r="D437" s="4" t="s">
        <v>1074</v>
      </c>
      <c r="E437" s="4" t="s">
        <v>1043</v>
      </c>
      <c r="F437" s="4">
        <v>733357.71</v>
      </c>
      <c r="G437" s="4">
        <v>1.96</v>
      </c>
      <c r="H437" s="4">
        <v>3.6</v>
      </c>
      <c r="I437" s="4">
        <v>3.1</v>
      </c>
      <c r="J437" s="4">
        <v>335.0</v>
      </c>
      <c r="K437" s="4">
        <v>79.1</v>
      </c>
      <c r="L437" s="4">
        <v>20.9</v>
      </c>
      <c r="M437" s="4">
        <v>0.0</v>
      </c>
      <c r="N437" s="4">
        <v>0.0</v>
      </c>
      <c r="O437" s="4">
        <v>14.0</v>
      </c>
      <c r="P437" s="4">
        <v>0.0</v>
      </c>
      <c r="Q437" s="4">
        <v>0.0</v>
      </c>
      <c r="R437" s="4">
        <v>543226.71</v>
      </c>
      <c r="S437" s="4">
        <v>189257.93</v>
      </c>
      <c r="T437" s="4">
        <v>3.6</v>
      </c>
      <c r="U437" s="4">
        <v>3.1</v>
      </c>
      <c r="V437" s="4">
        <v>335.0</v>
      </c>
      <c r="W437" s="4">
        <v>79.1</v>
      </c>
      <c r="X437" s="4">
        <v>20.9</v>
      </c>
      <c r="Y437" s="4">
        <v>0.0</v>
      </c>
      <c r="Z437" s="4">
        <v>0.0</v>
      </c>
      <c r="AA437" s="4">
        <v>14.0</v>
      </c>
      <c r="AB437" s="4">
        <v>0.0</v>
      </c>
      <c r="AC437" s="4">
        <v>0.0</v>
      </c>
      <c r="AD437" s="4">
        <v>543226.71</v>
      </c>
      <c r="AE437" s="4">
        <v>189257.93</v>
      </c>
    </row>
    <row r="438" ht="12.75" customHeight="1">
      <c r="A438" s="4" t="s">
        <v>372</v>
      </c>
      <c r="B438" s="4" t="s">
        <v>355</v>
      </c>
      <c r="C438" s="4">
        <v>2011.0</v>
      </c>
      <c r="D438" s="4" t="s">
        <v>1074</v>
      </c>
      <c r="E438" s="4" t="s">
        <v>1044</v>
      </c>
      <c r="F438" s="4">
        <v>8447825.45</v>
      </c>
      <c r="G438" s="4">
        <v>22.55</v>
      </c>
      <c r="H438" s="4">
        <v>3.42</v>
      </c>
      <c r="I438" s="4">
        <v>1.42</v>
      </c>
      <c r="J438" s="4">
        <v>342.0</v>
      </c>
      <c r="K438" s="4">
        <v>64.62</v>
      </c>
      <c r="L438" s="4">
        <v>34.21</v>
      </c>
      <c r="M438" s="4">
        <v>0.0</v>
      </c>
      <c r="N438" s="4">
        <v>1.17</v>
      </c>
      <c r="O438" s="4">
        <v>38.0</v>
      </c>
      <c r="P438" s="4">
        <v>0.0</v>
      </c>
      <c r="Q438" s="4">
        <v>0.0</v>
      </c>
      <c r="R438" s="4">
        <v>2057406.43</v>
      </c>
      <c r="S438" s="4">
        <v>6390419.03</v>
      </c>
      <c r="T438" s="4">
        <v>3.42</v>
      </c>
      <c r="U438" s="4">
        <v>1.42</v>
      </c>
      <c r="V438" s="4">
        <v>342.0</v>
      </c>
      <c r="W438" s="4">
        <v>64.62</v>
      </c>
      <c r="X438" s="4">
        <v>34.21</v>
      </c>
      <c r="Y438" s="4">
        <v>0.0</v>
      </c>
      <c r="Z438" s="4">
        <v>1.17</v>
      </c>
      <c r="AA438" s="4">
        <v>38.0</v>
      </c>
      <c r="AB438" s="4">
        <v>0.0</v>
      </c>
      <c r="AC438" s="4">
        <v>0.0</v>
      </c>
      <c r="AD438" s="4">
        <v>2057406.43</v>
      </c>
      <c r="AE438" s="4">
        <v>6390419.03</v>
      </c>
    </row>
    <row r="439" ht="12.75" customHeight="1">
      <c r="A439" s="4" t="s">
        <v>372</v>
      </c>
      <c r="B439" s="4" t="s">
        <v>355</v>
      </c>
      <c r="C439" s="4">
        <v>2011.0</v>
      </c>
      <c r="D439" s="4" t="s">
        <v>1074</v>
      </c>
      <c r="E439" s="4" t="s">
        <v>1045</v>
      </c>
      <c r="F439" s="4">
        <v>6600454.63</v>
      </c>
      <c r="G439" s="4">
        <v>17.62</v>
      </c>
      <c r="H439" s="4">
        <v>9.03</v>
      </c>
      <c r="I439" s="4">
        <v>9.6</v>
      </c>
      <c r="J439" s="4">
        <v>1412.0</v>
      </c>
      <c r="K439" s="4">
        <v>82.51</v>
      </c>
      <c r="L439" s="4">
        <v>12.54</v>
      </c>
      <c r="M439" s="4">
        <v>0.5</v>
      </c>
      <c r="N439" s="4">
        <v>4.46</v>
      </c>
      <c r="O439" s="4">
        <v>32.0</v>
      </c>
      <c r="P439" s="4">
        <v>0.0</v>
      </c>
      <c r="Q439" s="4">
        <v>3021.84</v>
      </c>
      <c r="R439" s="4">
        <v>6268921.41</v>
      </c>
      <c r="S439" s="4">
        <v>331533.22</v>
      </c>
      <c r="T439" s="4">
        <v>9.03</v>
      </c>
      <c r="U439" s="4">
        <v>9.6</v>
      </c>
      <c r="V439" s="4">
        <v>1412.0</v>
      </c>
      <c r="W439" s="4">
        <v>82.51</v>
      </c>
      <c r="X439" s="4">
        <v>12.54</v>
      </c>
      <c r="Y439" s="4">
        <v>0.5</v>
      </c>
      <c r="Z439" s="4">
        <v>4.46</v>
      </c>
      <c r="AA439" s="4">
        <v>32.0</v>
      </c>
      <c r="AB439" s="4">
        <v>0.0</v>
      </c>
      <c r="AC439" s="4">
        <v>3021.84</v>
      </c>
      <c r="AD439" s="4">
        <v>6268921.41</v>
      </c>
      <c r="AE439" s="4">
        <v>331533.22</v>
      </c>
    </row>
    <row r="440" ht="12.75" customHeight="1">
      <c r="A440" s="4" t="s">
        <v>372</v>
      </c>
      <c r="B440" s="4" t="s">
        <v>355</v>
      </c>
      <c r="C440" s="4">
        <v>2011.0</v>
      </c>
      <c r="D440" s="4" t="s">
        <v>1074</v>
      </c>
      <c r="E440" s="4" t="s">
        <v>998</v>
      </c>
      <c r="F440" s="4">
        <v>1040845.88</v>
      </c>
      <c r="G440" s="4">
        <v>2.78</v>
      </c>
      <c r="H440" s="4">
        <v>2.3</v>
      </c>
      <c r="I440" s="4">
        <v>0.79</v>
      </c>
      <c r="J440" s="4">
        <v>171.0</v>
      </c>
      <c r="K440" s="4">
        <v>49.12</v>
      </c>
      <c r="L440" s="4">
        <v>50.88</v>
      </c>
      <c r="M440" s="4">
        <v>0.0</v>
      </c>
      <c r="N440" s="4">
        <v>0.0</v>
      </c>
      <c r="O440" s="4">
        <v>25.0</v>
      </c>
      <c r="P440" s="4">
        <v>0.0</v>
      </c>
      <c r="Q440" s="4">
        <v>0.0</v>
      </c>
      <c r="R440" s="4">
        <v>749337.95</v>
      </c>
      <c r="S440" s="4">
        <v>291507.92</v>
      </c>
      <c r="T440" s="4">
        <v>2.3</v>
      </c>
      <c r="U440" s="4">
        <v>0.79</v>
      </c>
      <c r="V440" s="4">
        <v>171.0</v>
      </c>
      <c r="W440" s="4">
        <v>49.12</v>
      </c>
      <c r="X440" s="4">
        <v>50.88</v>
      </c>
      <c r="Y440" s="4">
        <v>0.0</v>
      </c>
      <c r="Z440" s="4">
        <v>0.0</v>
      </c>
      <c r="AA440" s="4">
        <v>25.0</v>
      </c>
      <c r="AB440" s="4">
        <v>0.0</v>
      </c>
      <c r="AC440" s="4">
        <v>0.0</v>
      </c>
      <c r="AD440" s="4">
        <v>749337.95</v>
      </c>
      <c r="AE440" s="4">
        <v>291507.92</v>
      </c>
    </row>
    <row r="441" ht="12.75" customHeight="1">
      <c r="A441" s="4" t="s">
        <v>372</v>
      </c>
      <c r="B441" s="4" t="s">
        <v>355</v>
      </c>
      <c r="C441" s="4">
        <v>2011.0</v>
      </c>
      <c r="D441" s="4" t="s">
        <v>1074</v>
      </c>
      <c r="E441" s="4" t="s">
        <v>1046</v>
      </c>
      <c r="F441" s="4">
        <v>2249462.78</v>
      </c>
      <c r="G441" s="4">
        <v>6.01</v>
      </c>
      <c r="H441" s="4">
        <v>2.17</v>
      </c>
      <c r="I441" s="4">
        <v>0.59</v>
      </c>
      <c r="J441" s="4">
        <v>331.0</v>
      </c>
      <c r="K441" s="4">
        <v>30.51</v>
      </c>
      <c r="L441" s="4">
        <v>31.72</v>
      </c>
      <c r="M441" s="4">
        <v>0.0</v>
      </c>
      <c r="N441" s="4">
        <v>37.76</v>
      </c>
      <c r="O441" s="4">
        <v>29.8</v>
      </c>
      <c r="P441" s="4">
        <v>0.0</v>
      </c>
      <c r="Q441" s="4">
        <v>0.0</v>
      </c>
      <c r="R441" s="4">
        <v>524052.17</v>
      </c>
      <c r="S441" s="4">
        <v>1662277.43</v>
      </c>
      <c r="T441" s="4">
        <v>2.17</v>
      </c>
      <c r="U441" s="4">
        <v>0.59</v>
      </c>
      <c r="V441" s="4">
        <v>331.0</v>
      </c>
      <c r="W441" s="4">
        <v>30.51</v>
      </c>
      <c r="X441" s="4">
        <v>31.72</v>
      </c>
      <c r="Y441" s="4">
        <v>0.0</v>
      </c>
      <c r="Z441" s="4">
        <v>37.76</v>
      </c>
      <c r="AA441" s="4">
        <v>29.8</v>
      </c>
      <c r="AB441" s="4">
        <v>0.0</v>
      </c>
      <c r="AC441" s="4">
        <v>0.0</v>
      </c>
      <c r="AD441" s="4">
        <v>524052.17</v>
      </c>
      <c r="AE441" s="4">
        <v>1662277.43</v>
      </c>
    </row>
    <row r="442" ht="12.75" customHeight="1">
      <c r="A442" s="4" t="s">
        <v>372</v>
      </c>
      <c r="B442" s="4" t="s">
        <v>355</v>
      </c>
      <c r="C442" s="4">
        <v>2011.0</v>
      </c>
      <c r="D442" s="4" t="s">
        <v>1074</v>
      </c>
      <c r="E442" s="4" t="s">
        <v>1047</v>
      </c>
      <c r="F442" s="4">
        <v>171604.83</v>
      </c>
      <c r="G442" s="4">
        <v>0.46</v>
      </c>
      <c r="H442" s="4">
        <v>0.84</v>
      </c>
      <c r="I442" s="4">
        <v>1.03</v>
      </c>
      <c r="J442" s="4">
        <v>387.0</v>
      </c>
      <c r="K442" s="4">
        <v>20.67</v>
      </c>
      <c r="L442" s="4">
        <v>78.81</v>
      </c>
      <c r="M442" s="4">
        <v>0.0</v>
      </c>
      <c r="N442" s="4">
        <v>0.52</v>
      </c>
      <c r="O442" s="4">
        <v>18.0</v>
      </c>
      <c r="P442" s="4">
        <v>0.0</v>
      </c>
      <c r="Q442" s="4">
        <v>0.0</v>
      </c>
      <c r="R442" s="4">
        <v>53722.73</v>
      </c>
      <c r="S442" s="4">
        <v>117882.1</v>
      </c>
      <c r="T442" s="4">
        <v>0.84</v>
      </c>
      <c r="U442" s="4">
        <v>1.03</v>
      </c>
      <c r="V442" s="4">
        <v>387.0</v>
      </c>
      <c r="W442" s="4">
        <v>20.67</v>
      </c>
      <c r="X442" s="4">
        <v>78.81</v>
      </c>
      <c r="Y442" s="4">
        <v>0.0</v>
      </c>
      <c r="Z442" s="4">
        <v>0.52</v>
      </c>
      <c r="AA442" s="4">
        <v>18.0</v>
      </c>
      <c r="AB442" s="4">
        <v>0.0</v>
      </c>
      <c r="AC442" s="4">
        <v>0.0</v>
      </c>
      <c r="AD442" s="4">
        <v>53722.73</v>
      </c>
      <c r="AE442" s="4">
        <v>117882.1</v>
      </c>
    </row>
    <row r="443" ht="12.75" customHeight="1">
      <c r="A443" s="4" t="s">
        <v>372</v>
      </c>
      <c r="B443" s="4" t="s">
        <v>355</v>
      </c>
      <c r="C443" s="4">
        <v>2012.0</v>
      </c>
      <c r="D443" s="4" t="s">
        <v>1074</v>
      </c>
      <c r="E443" s="4" t="s">
        <v>1031</v>
      </c>
      <c r="F443" s="4">
        <v>4.051229996E7</v>
      </c>
      <c r="G443" s="4">
        <v>100.0</v>
      </c>
      <c r="H443" s="4">
        <v>3.94</v>
      </c>
      <c r="I443" s="4">
        <v>3.29</v>
      </c>
      <c r="J443" s="4">
        <v>8089.0</v>
      </c>
      <c r="K443" s="4">
        <v>58.04</v>
      </c>
      <c r="L443" s="4">
        <v>33.51</v>
      </c>
      <c r="M443" s="4">
        <v>1.46</v>
      </c>
      <c r="N443" s="4">
        <v>6.98</v>
      </c>
      <c r="O443" s="4">
        <v>350.0</v>
      </c>
      <c r="P443" s="4">
        <v>0.0</v>
      </c>
      <c r="Q443" s="4">
        <v>3347598.04</v>
      </c>
      <c r="R443" s="4">
        <v>2.120696809E7</v>
      </c>
      <c r="S443" s="4">
        <v>1.876329367E7</v>
      </c>
      <c r="T443" s="4">
        <v>3.94</v>
      </c>
      <c r="U443" s="4">
        <v>3.29</v>
      </c>
      <c r="V443" s="4">
        <v>8089.0</v>
      </c>
      <c r="W443" s="4">
        <v>58.04</v>
      </c>
      <c r="X443" s="4">
        <v>33.51</v>
      </c>
      <c r="Y443" s="4">
        <v>1.46</v>
      </c>
      <c r="Z443" s="4">
        <v>6.98</v>
      </c>
      <c r="AA443" s="4">
        <v>350.0</v>
      </c>
      <c r="AB443" s="4">
        <v>0.0</v>
      </c>
      <c r="AC443" s="4">
        <v>3347598.04</v>
      </c>
      <c r="AD443" s="4">
        <v>2.120696809E7</v>
      </c>
      <c r="AE443" s="4">
        <v>1.876329367E7</v>
      </c>
    </row>
    <row r="444" ht="12.75" customHeight="1">
      <c r="A444" s="4" t="s">
        <v>372</v>
      </c>
      <c r="B444" s="4" t="s">
        <v>355</v>
      </c>
      <c r="C444" s="4">
        <v>2012.0</v>
      </c>
      <c r="D444" s="4" t="s">
        <v>1074</v>
      </c>
      <c r="E444" s="4" t="s">
        <v>1032</v>
      </c>
      <c r="F444" s="4">
        <v>4607487.68</v>
      </c>
      <c r="G444" s="4">
        <v>11.37</v>
      </c>
      <c r="H444" s="4">
        <v>1.45</v>
      </c>
      <c r="I444" s="4">
        <v>1.52</v>
      </c>
      <c r="J444" s="4">
        <v>1262.0</v>
      </c>
      <c r="K444" s="4">
        <v>47.23</v>
      </c>
      <c r="L444" s="4">
        <v>51.82</v>
      </c>
      <c r="M444" s="4">
        <v>0.24</v>
      </c>
      <c r="N444" s="4">
        <v>0.71</v>
      </c>
      <c r="O444" s="4">
        <v>25.0</v>
      </c>
      <c r="P444" s="4">
        <v>0.0</v>
      </c>
      <c r="Q444" s="4">
        <v>7192.95</v>
      </c>
      <c r="R444" s="4">
        <v>3320179.81</v>
      </c>
      <c r="S444" s="4">
        <v>1270829.96</v>
      </c>
      <c r="T444" s="4">
        <v>1.45</v>
      </c>
      <c r="U444" s="4">
        <v>1.52</v>
      </c>
      <c r="V444" s="4">
        <v>1262.0</v>
      </c>
      <c r="W444" s="4">
        <v>47.23</v>
      </c>
      <c r="X444" s="4">
        <v>51.82</v>
      </c>
      <c r="Y444" s="4">
        <v>0.24</v>
      </c>
      <c r="Z444" s="4">
        <v>0.71</v>
      </c>
      <c r="AA444" s="4">
        <v>25.0</v>
      </c>
      <c r="AB444" s="4">
        <v>0.0</v>
      </c>
      <c r="AC444" s="4">
        <v>7192.95</v>
      </c>
      <c r="AD444" s="4">
        <v>3320179.81</v>
      </c>
      <c r="AE444" s="4">
        <v>1270829.96</v>
      </c>
    </row>
    <row r="445" ht="12.75" customHeight="1">
      <c r="A445" s="4" t="s">
        <v>372</v>
      </c>
      <c r="B445" s="4" t="s">
        <v>355</v>
      </c>
      <c r="C445" s="4">
        <v>2012.0</v>
      </c>
      <c r="D445" s="4" t="s">
        <v>1074</v>
      </c>
      <c r="E445" s="4" t="s">
        <v>1033</v>
      </c>
      <c r="F445" s="4">
        <v>1.908048966E7</v>
      </c>
      <c r="G445" s="4">
        <v>47.1</v>
      </c>
      <c r="H445" s="4">
        <v>5.15</v>
      </c>
      <c r="I445" s="4">
        <v>5.34</v>
      </c>
      <c r="J445" s="4">
        <v>3059.0</v>
      </c>
      <c r="K445" s="4">
        <v>62.9</v>
      </c>
      <c r="L445" s="4">
        <v>24.39</v>
      </c>
      <c r="M445" s="4">
        <v>2.58</v>
      </c>
      <c r="N445" s="4">
        <v>10.13</v>
      </c>
      <c r="O445" s="4">
        <v>350.0</v>
      </c>
      <c r="P445" s="4">
        <v>0.0</v>
      </c>
      <c r="Q445" s="4">
        <v>911545.43</v>
      </c>
      <c r="R445" s="4">
        <v>1.117317355E7</v>
      </c>
      <c r="S445" s="4">
        <v>5351182.51</v>
      </c>
      <c r="T445" s="4">
        <v>5.15</v>
      </c>
      <c r="U445" s="4">
        <v>5.34</v>
      </c>
      <c r="V445" s="4">
        <v>3059.0</v>
      </c>
      <c r="W445" s="4">
        <v>62.9</v>
      </c>
      <c r="X445" s="4">
        <v>24.39</v>
      </c>
      <c r="Y445" s="4">
        <v>2.58</v>
      </c>
      <c r="Z445" s="4">
        <v>10.13</v>
      </c>
      <c r="AA445" s="4">
        <v>350.0</v>
      </c>
      <c r="AB445" s="4">
        <v>0.0</v>
      </c>
      <c r="AC445" s="4">
        <v>911545.43</v>
      </c>
      <c r="AD445" s="4">
        <v>1.117317355E7</v>
      </c>
      <c r="AE445" s="4">
        <v>5351182.51</v>
      </c>
    </row>
    <row r="446" ht="12.75" customHeight="1">
      <c r="A446" s="4" t="s">
        <v>372</v>
      </c>
      <c r="B446" s="4" t="s">
        <v>355</v>
      </c>
      <c r="C446" s="4">
        <v>2012.0</v>
      </c>
      <c r="D446" s="4" t="s">
        <v>1074</v>
      </c>
      <c r="E446" s="4" t="s">
        <v>1034</v>
      </c>
      <c r="F446" s="4">
        <v>1.147900447E7</v>
      </c>
      <c r="G446" s="4">
        <v>28.33</v>
      </c>
      <c r="H446" s="4">
        <v>4.32</v>
      </c>
      <c r="I446" s="4">
        <v>1.41</v>
      </c>
      <c r="J446" s="4">
        <v>3050.0</v>
      </c>
      <c r="K446" s="4">
        <v>62.33</v>
      </c>
      <c r="L446" s="4">
        <v>33.48</v>
      </c>
      <c r="M446" s="4">
        <v>0.75</v>
      </c>
      <c r="N446" s="4">
        <v>3.44</v>
      </c>
      <c r="O446" s="4">
        <v>78.13</v>
      </c>
      <c r="P446" s="4">
        <v>0.0</v>
      </c>
      <c r="Q446" s="4">
        <v>18136.99</v>
      </c>
      <c r="R446" s="4">
        <v>3650088.5</v>
      </c>
      <c r="S446" s="4">
        <v>7666193.08</v>
      </c>
      <c r="T446" s="4">
        <v>4.32</v>
      </c>
      <c r="U446" s="4">
        <v>1.41</v>
      </c>
      <c r="V446" s="4">
        <v>3050.0</v>
      </c>
      <c r="W446" s="4">
        <v>62.33</v>
      </c>
      <c r="X446" s="4">
        <v>33.48</v>
      </c>
      <c r="Y446" s="4">
        <v>0.75</v>
      </c>
      <c r="Z446" s="4">
        <v>3.44</v>
      </c>
      <c r="AA446" s="4">
        <v>78.13</v>
      </c>
      <c r="AB446" s="4">
        <v>0.0</v>
      </c>
      <c r="AC446" s="4">
        <v>18136.99</v>
      </c>
      <c r="AD446" s="4">
        <v>3650088.5</v>
      </c>
      <c r="AE446" s="4">
        <v>7666193.08</v>
      </c>
    </row>
    <row r="447" ht="12.75" customHeight="1">
      <c r="A447" s="4" t="s">
        <v>372</v>
      </c>
      <c r="B447" s="4" t="s">
        <v>355</v>
      </c>
      <c r="C447" s="4">
        <v>2012.0</v>
      </c>
      <c r="D447" s="4" t="s">
        <v>1074</v>
      </c>
      <c r="E447" s="4" t="s">
        <v>1035</v>
      </c>
      <c r="F447" s="4">
        <v>4803279.95</v>
      </c>
      <c r="G447" s="4">
        <v>11.86</v>
      </c>
      <c r="H447" s="4">
        <v>2.07</v>
      </c>
      <c r="I447" s="4">
        <v>0.51</v>
      </c>
      <c r="J447" s="4">
        <v>388.0</v>
      </c>
      <c r="K447" s="4">
        <v>23.97</v>
      </c>
      <c r="L447" s="4">
        <v>47.16</v>
      </c>
      <c r="M447" s="4">
        <v>0.0</v>
      </c>
      <c r="N447" s="4">
        <v>28.87</v>
      </c>
      <c r="O447" s="4">
        <v>350.0</v>
      </c>
      <c r="P447" s="4">
        <v>0.0</v>
      </c>
      <c r="Q447" s="4">
        <v>0.0</v>
      </c>
      <c r="R447" s="4">
        <v>438070.52</v>
      </c>
      <c r="S447" s="4">
        <v>3787489.07</v>
      </c>
      <c r="T447" s="4">
        <v>2.07</v>
      </c>
      <c r="U447" s="4">
        <v>0.51</v>
      </c>
      <c r="V447" s="4">
        <v>388.0</v>
      </c>
      <c r="W447" s="4">
        <v>23.97</v>
      </c>
      <c r="X447" s="4">
        <v>47.16</v>
      </c>
      <c r="Y447" s="4">
        <v>0.0</v>
      </c>
      <c r="Z447" s="4">
        <v>28.87</v>
      </c>
      <c r="AA447" s="4">
        <v>350.0</v>
      </c>
      <c r="AB447" s="4">
        <v>0.0</v>
      </c>
      <c r="AC447" s="4">
        <v>0.0</v>
      </c>
      <c r="AD447" s="4">
        <v>438070.52</v>
      </c>
      <c r="AE447" s="4">
        <v>3787489.07</v>
      </c>
    </row>
    <row r="448" ht="12.75" customHeight="1">
      <c r="A448" s="4" t="s">
        <v>372</v>
      </c>
      <c r="B448" s="4" t="s">
        <v>355</v>
      </c>
      <c r="C448" s="4">
        <v>2012.0</v>
      </c>
      <c r="D448" s="4" t="s">
        <v>1074</v>
      </c>
      <c r="E448" s="4" t="s">
        <v>1036</v>
      </c>
      <c r="F448" s="4">
        <v>665492.67</v>
      </c>
      <c r="G448" s="4">
        <v>1.64</v>
      </c>
      <c r="H448" s="4">
        <v>3.29</v>
      </c>
      <c r="I448" s="4">
        <v>0.13</v>
      </c>
      <c r="J448" s="4">
        <v>169.0</v>
      </c>
      <c r="K448" s="4">
        <v>44.38</v>
      </c>
      <c r="L448" s="4">
        <v>24.26</v>
      </c>
      <c r="M448" s="4">
        <v>0.0</v>
      </c>
      <c r="N448" s="4">
        <v>31.36</v>
      </c>
      <c r="O448" s="4">
        <v>69.69</v>
      </c>
      <c r="P448" s="4">
        <v>0.0</v>
      </c>
      <c r="Q448" s="4">
        <v>0.0</v>
      </c>
      <c r="R448" s="4">
        <v>62491.26</v>
      </c>
      <c r="S448" s="4">
        <v>603001.41</v>
      </c>
      <c r="T448" s="4">
        <v>3.29</v>
      </c>
      <c r="U448" s="4">
        <v>0.13</v>
      </c>
      <c r="V448" s="4">
        <v>169.0</v>
      </c>
      <c r="W448" s="4">
        <v>44.38</v>
      </c>
      <c r="X448" s="4">
        <v>24.26</v>
      </c>
      <c r="Y448" s="4">
        <v>0.0</v>
      </c>
      <c r="Z448" s="4">
        <v>31.36</v>
      </c>
      <c r="AA448" s="4">
        <v>69.69</v>
      </c>
      <c r="AB448" s="4">
        <v>0.0</v>
      </c>
      <c r="AC448" s="4">
        <v>0.0</v>
      </c>
      <c r="AD448" s="4">
        <v>62491.26</v>
      </c>
      <c r="AE448" s="4">
        <v>603001.41</v>
      </c>
    </row>
    <row r="449" ht="12.75" customHeight="1">
      <c r="A449" s="4" t="s">
        <v>372</v>
      </c>
      <c r="B449" s="4" t="s">
        <v>355</v>
      </c>
      <c r="C449" s="4">
        <v>2012.0</v>
      </c>
      <c r="D449" s="4" t="s">
        <v>1074</v>
      </c>
      <c r="E449" s="4" t="s">
        <v>993</v>
      </c>
      <c r="F449" s="4">
        <v>7275702.29</v>
      </c>
      <c r="G449" s="4">
        <v>17.96</v>
      </c>
      <c r="H449" s="4">
        <v>2.92</v>
      </c>
      <c r="I449" s="4">
        <v>1.41</v>
      </c>
      <c r="J449" s="4">
        <v>1392.0</v>
      </c>
      <c r="K449" s="4">
        <v>69.18</v>
      </c>
      <c r="L449" s="4">
        <v>29.96</v>
      </c>
      <c r="M449" s="4">
        <v>0.0</v>
      </c>
      <c r="N449" s="4">
        <v>0.86</v>
      </c>
      <c r="O449" s="4">
        <v>6.5</v>
      </c>
      <c r="P449" s="4">
        <v>0.0</v>
      </c>
      <c r="Q449" s="4">
        <v>0.0</v>
      </c>
      <c r="R449" s="4">
        <v>2464246.66</v>
      </c>
      <c r="S449" s="4">
        <v>4843353.33</v>
      </c>
      <c r="T449" s="4">
        <v>2.92</v>
      </c>
      <c r="U449" s="4">
        <v>1.41</v>
      </c>
      <c r="V449" s="4">
        <v>1392.0</v>
      </c>
      <c r="W449" s="4">
        <v>69.18</v>
      </c>
      <c r="X449" s="4">
        <v>29.96</v>
      </c>
      <c r="Y449" s="4">
        <v>0.0</v>
      </c>
      <c r="Z449" s="4">
        <v>0.86</v>
      </c>
      <c r="AA449" s="4">
        <v>6.5</v>
      </c>
      <c r="AB449" s="4">
        <v>0.0</v>
      </c>
      <c r="AC449" s="4">
        <v>0.0</v>
      </c>
      <c r="AD449" s="4">
        <v>2464246.66</v>
      </c>
      <c r="AE449" s="4">
        <v>4843353.33</v>
      </c>
    </row>
    <row r="450" ht="12.75" customHeight="1">
      <c r="A450" s="4" t="s">
        <v>372</v>
      </c>
      <c r="B450" s="4" t="s">
        <v>355</v>
      </c>
      <c r="C450" s="4">
        <v>2012.0</v>
      </c>
      <c r="D450" s="4" t="s">
        <v>1074</v>
      </c>
      <c r="E450" s="4" t="s">
        <v>1037</v>
      </c>
      <c r="F450" s="4">
        <v>394578.94</v>
      </c>
      <c r="G450" s="4">
        <v>0.97</v>
      </c>
      <c r="H450" s="4">
        <v>9.62</v>
      </c>
      <c r="I450" s="4">
        <v>13.23</v>
      </c>
      <c r="J450" s="4">
        <v>581.0</v>
      </c>
      <c r="K450" s="4">
        <v>44.92</v>
      </c>
      <c r="L450" s="4">
        <v>16.18</v>
      </c>
      <c r="M450" s="4">
        <v>4.65</v>
      </c>
      <c r="N450" s="4">
        <v>34.25</v>
      </c>
      <c r="O450" s="4">
        <v>350.0</v>
      </c>
      <c r="P450" s="4">
        <v>0.0</v>
      </c>
      <c r="Q450" s="4">
        <v>49632.53</v>
      </c>
      <c r="R450" s="4">
        <v>355514.99</v>
      </c>
      <c r="S450" s="4">
        <v>39063.95</v>
      </c>
      <c r="T450" s="4">
        <v>9.62</v>
      </c>
      <c r="U450" s="4">
        <v>13.23</v>
      </c>
      <c r="V450" s="4">
        <v>581.0</v>
      </c>
      <c r="W450" s="4">
        <v>44.92</v>
      </c>
      <c r="X450" s="4">
        <v>16.18</v>
      </c>
      <c r="Y450" s="4">
        <v>4.65</v>
      </c>
      <c r="Z450" s="4">
        <v>34.25</v>
      </c>
      <c r="AA450" s="4">
        <v>350.0</v>
      </c>
      <c r="AB450" s="4">
        <v>0.0</v>
      </c>
      <c r="AC450" s="4">
        <v>49632.53</v>
      </c>
      <c r="AD450" s="4">
        <v>355514.99</v>
      </c>
      <c r="AE450" s="4">
        <v>39063.95</v>
      </c>
    </row>
    <row r="451" ht="12.75" customHeight="1">
      <c r="A451" s="4" t="s">
        <v>372</v>
      </c>
      <c r="B451" s="4" t="s">
        <v>355</v>
      </c>
      <c r="C451" s="4">
        <v>2012.0</v>
      </c>
      <c r="D451" s="4" t="s">
        <v>1074</v>
      </c>
      <c r="E451" s="4" t="s">
        <v>1038</v>
      </c>
      <c r="F451" s="4">
        <v>282647.03</v>
      </c>
      <c r="G451" s="4">
        <v>0.7</v>
      </c>
      <c r="H451" s="4">
        <v>7.26</v>
      </c>
      <c r="I451" s="4">
        <v>6.9</v>
      </c>
      <c r="J451" s="4">
        <v>187.0</v>
      </c>
      <c r="K451" s="4">
        <v>69.52</v>
      </c>
      <c r="L451" s="4">
        <v>17.11</v>
      </c>
      <c r="M451" s="4">
        <v>2.14</v>
      </c>
      <c r="N451" s="4">
        <v>11.23</v>
      </c>
      <c r="O451" s="4">
        <v>49.79</v>
      </c>
      <c r="P451" s="4">
        <v>0.0</v>
      </c>
      <c r="Q451" s="4">
        <v>3501.55</v>
      </c>
      <c r="R451" s="4">
        <v>269183.41</v>
      </c>
      <c r="S451" s="4">
        <v>13463.62</v>
      </c>
      <c r="T451" s="4">
        <v>7.26</v>
      </c>
      <c r="U451" s="4">
        <v>6.9</v>
      </c>
      <c r="V451" s="4">
        <v>187.0</v>
      </c>
      <c r="W451" s="4">
        <v>69.52</v>
      </c>
      <c r="X451" s="4">
        <v>17.11</v>
      </c>
      <c r="Y451" s="4">
        <v>2.14</v>
      </c>
      <c r="Z451" s="4">
        <v>11.23</v>
      </c>
      <c r="AA451" s="4">
        <v>49.79</v>
      </c>
      <c r="AB451" s="4">
        <v>0.0</v>
      </c>
      <c r="AC451" s="4">
        <v>3501.55</v>
      </c>
      <c r="AD451" s="4">
        <v>269183.41</v>
      </c>
      <c r="AE451" s="4">
        <v>13463.62</v>
      </c>
    </row>
    <row r="452" ht="12.75" customHeight="1">
      <c r="A452" s="4" t="s">
        <v>372</v>
      </c>
      <c r="B452" s="4" t="s">
        <v>355</v>
      </c>
      <c r="C452" s="4">
        <v>2012.0</v>
      </c>
      <c r="D452" s="4" t="s">
        <v>1074</v>
      </c>
      <c r="E452" s="4" t="s">
        <v>994</v>
      </c>
      <c r="F452" s="4">
        <v>3261433.31</v>
      </c>
      <c r="G452" s="4">
        <v>8.05</v>
      </c>
      <c r="H452" s="4">
        <v>1.14</v>
      </c>
      <c r="I452" s="4">
        <v>6.9</v>
      </c>
      <c r="J452" s="4">
        <v>27.0</v>
      </c>
      <c r="K452" s="4">
        <v>11.11</v>
      </c>
      <c r="L452" s="4">
        <v>40.74</v>
      </c>
      <c r="M452" s="4">
        <v>44.44</v>
      </c>
      <c r="N452" s="4">
        <v>3.7</v>
      </c>
      <c r="O452" s="4">
        <v>7.25</v>
      </c>
      <c r="P452" s="4">
        <v>0.0</v>
      </c>
      <c r="Q452" s="4">
        <v>3251244.31</v>
      </c>
      <c r="R452" s="4">
        <v>3251244.31</v>
      </c>
      <c r="S452" s="4">
        <v>10189.01</v>
      </c>
      <c r="T452" s="4">
        <v>1.14</v>
      </c>
      <c r="U452" s="4">
        <v>6.9</v>
      </c>
      <c r="V452" s="4">
        <v>27.0</v>
      </c>
      <c r="W452" s="4">
        <v>11.11</v>
      </c>
      <c r="X452" s="4">
        <v>40.74</v>
      </c>
      <c r="Y452" s="4">
        <v>44.44</v>
      </c>
      <c r="Z452" s="4">
        <v>3.7</v>
      </c>
      <c r="AA452" s="4">
        <v>7.25</v>
      </c>
      <c r="AB452" s="4">
        <v>0.0</v>
      </c>
      <c r="AC452" s="4">
        <v>3251244.31</v>
      </c>
      <c r="AD452" s="4">
        <v>3251244.31</v>
      </c>
      <c r="AE452" s="4">
        <v>10189.01</v>
      </c>
    </row>
    <row r="453" ht="12.75" customHeight="1">
      <c r="A453" s="4" t="s">
        <v>372</v>
      </c>
      <c r="B453" s="4" t="s">
        <v>355</v>
      </c>
      <c r="C453" s="4">
        <v>2012.0</v>
      </c>
      <c r="D453" s="4" t="s">
        <v>1074</v>
      </c>
      <c r="E453" s="4" t="s">
        <v>1039</v>
      </c>
      <c r="F453" s="4">
        <v>350694.3</v>
      </c>
      <c r="G453" s="4">
        <v>0.87</v>
      </c>
      <c r="H453" s="4">
        <v>4.27</v>
      </c>
      <c r="I453" s="4">
        <v>6.53</v>
      </c>
      <c r="J453" s="4">
        <v>188.0</v>
      </c>
      <c r="K453" s="4">
        <v>84.04</v>
      </c>
      <c r="L453" s="4">
        <v>15.43</v>
      </c>
      <c r="M453" s="4">
        <v>0.0</v>
      </c>
      <c r="N453" s="4">
        <v>0.53</v>
      </c>
      <c r="O453" s="4">
        <v>20.0</v>
      </c>
      <c r="P453" s="4">
        <v>0.0</v>
      </c>
      <c r="Q453" s="4">
        <v>0.0</v>
      </c>
      <c r="R453" s="4">
        <v>350182.56</v>
      </c>
      <c r="S453" s="4">
        <v>511.74</v>
      </c>
      <c r="T453" s="4">
        <v>4.27</v>
      </c>
      <c r="U453" s="4">
        <v>6.53</v>
      </c>
      <c r="V453" s="4">
        <v>188.0</v>
      </c>
      <c r="W453" s="4">
        <v>84.04</v>
      </c>
      <c r="X453" s="4">
        <v>15.43</v>
      </c>
      <c r="Y453" s="4">
        <v>0.0</v>
      </c>
      <c r="Z453" s="4">
        <v>0.53</v>
      </c>
      <c r="AA453" s="4">
        <v>20.0</v>
      </c>
      <c r="AB453" s="4">
        <v>0.0</v>
      </c>
      <c r="AC453" s="4">
        <v>0.0</v>
      </c>
      <c r="AD453" s="4">
        <v>350182.56</v>
      </c>
      <c r="AE453" s="4">
        <v>511.74</v>
      </c>
    </row>
    <row r="454" ht="12.75" customHeight="1">
      <c r="A454" s="4" t="s">
        <v>372</v>
      </c>
      <c r="B454" s="4" t="s">
        <v>355</v>
      </c>
      <c r="C454" s="4">
        <v>2012.0</v>
      </c>
      <c r="D454" s="4" t="s">
        <v>1074</v>
      </c>
      <c r="E454" s="4" t="s">
        <v>1040</v>
      </c>
      <c r="F454" s="4">
        <v>3621887.0</v>
      </c>
      <c r="G454" s="4">
        <v>8.94</v>
      </c>
      <c r="H454" s="4">
        <v>1.52</v>
      </c>
      <c r="I454" s="4">
        <v>1.82</v>
      </c>
      <c r="J454" s="4">
        <v>1077.0</v>
      </c>
      <c r="K454" s="4">
        <v>48.84</v>
      </c>
      <c r="L454" s="4">
        <v>50.7</v>
      </c>
      <c r="M454" s="4">
        <v>0.37</v>
      </c>
      <c r="N454" s="4">
        <v>0.09</v>
      </c>
      <c r="O454" s="4">
        <v>12.5</v>
      </c>
      <c r="P454" s="4">
        <v>0.0</v>
      </c>
      <c r="Q454" s="4">
        <v>1092.71</v>
      </c>
      <c r="R454" s="4">
        <v>2716719.21</v>
      </c>
      <c r="S454" s="4">
        <v>908095.26</v>
      </c>
      <c r="T454" s="4">
        <v>1.52</v>
      </c>
      <c r="U454" s="4">
        <v>1.82</v>
      </c>
      <c r="V454" s="4">
        <v>1077.0</v>
      </c>
      <c r="W454" s="4">
        <v>48.84</v>
      </c>
      <c r="X454" s="4">
        <v>50.7</v>
      </c>
      <c r="Y454" s="4">
        <v>0.37</v>
      </c>
      <c r="Z454" s="4">
        <v>0.09</v>
      </c>
      <c r="AA454" s="4">
        <v>12.5</v>
      </c>
      <c r="AB454" s="4">
        <v>0.0</v>
      </c>
      <c r="AC454" s="4">
        <v>1092.71</v>
      </c>
      <c r="AD454" s="4">
        <v>2716719.21</v>
      </c>
      <c r="AE454" s="4">
        <v>908095.26</v>
      </c>
    </row>
    <row r="455" ht="12.75" customHeight="1">
      <c r="A455" s="4" t="s">
        <v>372</v>
      </c>
      <c r="B455" s="4" t="s">
        <v>355</v>
      </c>
      <c r="C455" s="4">
        <v>2012.0</v>
      </c>
      <c r="D455" s="4" t="s">
        <v>1074</v>
      </c>
      <c r="E455" s="4" t="s">
        <v>996</v>
      </c>
      <c r="F455" s="4">
        <v>2626441.03</v>
      </c>
      <c r="G455" s="4">
        <v>6.48</v>
      </c>
      <c r="H455" s="4">
        <v>1.91</v>
      </c>
      <c r="I455" s="4">
        <v>1.61</v>
      </c>
      <c r="J455" s="4">
        <v>776.0</v>
      </c>
      <c r="K455" s="4">
        <v>44.85</v>
      </c>
      <c r="L455" s="4">
        <v>49.87</v>
      </c>
      <c r="M455" s="4">
        <v>3.48</v>
      </c>
      <c r="N455" s="4">
        <v>1.8</v>
      </c>
      <c r="O455" s="4">
        <v>15.0</v>
      </c>
      <c r="P455" s="4">
        <v>0.0</v>
      </c>
      <c r="Q455" s="4">
        <v>29198.47</v>
      </c>
      <c r="R455" s="4">
        <v>1247533.41</v>
      </c>
      <c r="S455" s="4">
        <v>1378907.63</v>
      </c>
      <c r="T455" s="4">
        <v>1.91</v>
      </c>
      <c r="U455" s="4">
        <v>1.61</v>
      </c>
      <c r="V455" s="4">
        <v>776.0</v>
      </c>
      <c r="W455" s="4">
        <v>44.85</v>
      </c>
      <c r="X455" s="4">
        <v>49.87</v>
      </c>
      <c r="Y455" s="4">
        <v>3.48</v>
      </c>
      <c r="Z455" s="4">
        <v>1.8</v>
      </c>
      <c r="AA455" s="4">
        <v>15.0</v>
      </c>
      <c r="AB455" s="4">
        <v>0.0</v>
      </c>
      <c r="AC455" s="4">
        <v>29198.47</v>
      </c>
      <c r="AD455" s="4">
        <v>1247533.41</v>
      </c>
      <c r="AE455" s="4">
        <v>1378907.63</v>
      </c>
    </row>
    <row r="456" ht="12.75" customHeight="1">
      <c r="A456" s="4" t="s">
        <v>372</v>
      </c>
      <c r="B456" s="4" t="s">
        <v>355</v>
      </c>
      <c r="C456" s="4">
        <v>2012.0</v>
      </c>
      <c r="D456" s="4" t="s">
        <v>1074</v>
      </c>
      <c r="E456" s="4" t="s">
        <v>1041</v>
      </c>
      <c r="F456" s="4">
        <v>57524.4</v>
      </c>
      <c r="G456" s="4">
        <v>0.14</v>
      </c>
      <c r="H456" s="4">
        <v>0.41</v>
      </c>
      <c r="I456" s="4">
        <v>0.42</v>
      </c>
      <c r="J456" s="4">
        <v>42.0</v>
      </c>
      <c r="K456" s="4">
        <v>14.29</v>
      </c>
      <c r="L456" s="4">
        <v>83.33</v>
      </c>
      <c r="M456" s="4">
        <v>0.0</v>
      </c>
      <c r="N456" s="4">
        <v>2.38</v>
      </c>
      <c r="O456" s="4">
        <v>3.0</v>
      </c>
      <c r="P456" s="4">
        <v>0.0</v>
      </c>
      <c r="Q456" s="4">
        <v>0.0</v>
      </c>
      <c r="R456" s="4">
        <v>34728.55</v>
      </c>
      <c r="S456" s="4">
        <v>22795.85</v>
      </c>
      <c r="T456" s="4">
        <v>0.41</v>
      </c>
      <c r="U456" s="4">
        <v>0.42</v>
      </c>
      <c r="V456" s="4">
        <v>42.0</v>
      </c>
      <c r="W456" s="4">
        <v>14.29</v>
      </c>
      <c r="X456" s="4">
        <v>83.33</v>
      </c>
      <c r="Y456" s="4">
        <v>0.0</v>
      </c>
      <c r="Z456" s="4">
        <v>2.38</v>
      </c>
      <c r="AA456" s="4">
        <v>3.0</v>
      </c>
      <c r="AB456" s="4">
        <v>0.0</v>
      </c>
      <c r="AC456" s="4">
        <v>0.0</v>
      </c>
      <c r="AD456" s="4">
        <v>34728.55</v>
      </c>
      <c r="AE456" s="4">
        <v>22795.85</v>
      </c>
    </row>
    <row r="457" ht="12.75" customHeight="1">
      <c r="A457" s="4" t="s">
        <v>372</v>
      </c>
      <c r="B457" s="4" t="s">
        <v>355</v>
      </c>
      <c r="C457" s="4">
        <v>2012.0</v>
      </c>
      <c r="D457" s="4" t="s">
        <v>1074</v>
      </c>
      <c r="E457" s="4" t="s">
        <v>1042</v>
      </c>
      <c r="F457" s="4">
        <v>1471824.47</v>
      </c>
      <c r="G457" s="4">
        <v>3.63</v>
      </c>
      <c r="H457" s="4">
        <v>2.5</v>
      </c>
      <c r="I457" s="4">
        <v>2.14</v>
      </c>
      <c r="J457" s="4">
        <v>652.0</v>
      </c>
      <c r="K457" s="4">
        <v>46.63</v>
      </c>
      <c r="L457" s="4">
        <v>41.72</v>
      </c>
      <c r="M457" s="4">
        <v>5.83</v>
      </c>
      <c r="N457" s="4">
        <v>5.83</v>
      </c>
      <c r="O457" s="4">
        <v>48.93</v>
      </c>
      <c r="P457" s="4">
        <v>0.0</v>
      </c>
      <c r="Q457" s="4">
        <v>9955.74</v>
      </c>
      <c r="R457" s="4">
        <v>466569.98</v>
      </c>
      <c r="S457" s="4">
        <v>464751.87</v>
      </c>
      <c r="T457" s="4">
        <v>2.5</v>
      </c>
      <c r="U457" s="4">
        <v>2.14</v>
      </c>
      <c r="V457" s="4">
        <v>652.0</v>
      </c>
      <c r="W457" s="4">
        <v>46.63</v>
      </c>
      <c r="X457" s="4">
        <v>41.72</v>
      </c>
      <c r="Y457" s="4">
        <v>5.83</v>
      </c>
      <c r="Z457" s="4">
        <v>5.83</v>
      </c>
      <c r="AA457" s="4">
        <v>48.93</v>
      </c>
      <c r="AB457" s="4">
        <v>0.0</v>
      </c>
      <c r="AC457" s="4">
        <v>9955.74</v>
      </c>
      <c r="AD457" s="4">
        <v>466569.98</v>
      </c>
      <c r="AE457" s="4">
        <v>464751.87</v>
      </c>
    </row>
    <row r="458" ht="12.75" customHeight="1">
      <c r="A458" s="4" t="s">
        <v>372</v>
      </c>
      <c r="B458" s="4" t="s">
        <v>355</v>
      </c>
      <c r="C458" s="4">
        <v>2012.0</v>
      </c>
      <c r="D458" s="4" t="s">
        <v>1074</v>
      </c>
      <c r="E458" s="4" t="s">
        <v>1043</v>
      </c>
      <c r="F458" s="4">
        <v>762128.38</v>
      </c>
      <c r="G458" s="4">
        <v>1.88</v>
      </c>
      <c r="H458" s="4">
        <v>3.6</v>
      </c>
      <c r="I458" s="4">
        <v>2.99</v>
      </c>
      <c r="J458" s="4">
        <v>332.0</v>
      </c>
      <c r="K458" s="4">
        <v>79.52</v>
      </c>
      <c r="L458" s="4">
        <v>20.48</v>
      </c>
      <c r="M458" s="4">
        <v>0.0</v>
      </c>
      <c r="N458" s="4">
        <v>0.0</v>
      </c>
      <c r="O458" s="4">
        <v>14.0</v>
      </c>
      <c r="P458" s="4">
        <v>0.0</v>
      </c>
      <c r="Q458" s="4">
        <v>0.0</v>
      </c>
      <c r="R458" s="4">
        <v>542528.81</v>
      </c>
      <c r="S458" s="4">
        <v>216882.78</v>
      </c>
      <c r="T458" s="4">
        <v>3.6</v>
      </c>
      <c r="U458" s="4">
        <v>2.99</v>
      </c>
      <c r="V458" s="4">
        <v>332.0</v>
      </c>
      <c r="W458" s="4">
        <v>79.52</v>
      </c>
      <c r="X458" s="4">
        <v>20.48</v>
      </c>
      <c r="Y458" s="4">
        <v>0.0</v>
      </c>
      <c r="Z458" s="4">
        <v>0.0</v>
      </c>
      <c r="AA458" s="4">
        <v>14.0</v>
      </c>
      <c r="AB458" s="4">
        <v>0.0</v>
      </c>
      <c r="AC458" s="4">
        <v>0.0</v>
      </c>
      <c r="AD458" s="4">
        <v>542528.81</v>
      </c>
      <c r="AE458" s="4">
        <v>216882.78</v>
      </c>
    </row>
    <row r="459" ht="12.75" customHeight="1">
      <c r="A459" s="4" t="s">
        <v>372</v>
      </c>
      <c r="B459" s="4" t="s">
        <v>355</v>
      </c>
      <c r="C459" s="4">
        <v>2012.0</v>
      </c>
      <c r="D459" s="4" t="s">
        <v>1074</v>
      </c>
      <c r="E459" s="4" t="s">
        <v>1044</v>
      </c>
      <c r="F459" s="4">
        <v>7584866.59</v>
      </c>
      <c r="G459" s="4">
        <v>18.72</v>
      </c>
      <c r="H459" s="4">
        <v>3.42</v>
      </c>
      <c r="I459" s="4">
        <v>1.6</v>
      </c>
      <c r="J459" s="4">
        <v>333.0</v>
      </c>
      <c r="K459" s="4">
        <v>65.17</v>
      </c>
      <c r="L459" s="4">
        <v>34.23</v>
      </c>
      <c r="M459" s="4">
        <v>0.0</v>
      </c>
      <c r="N459" s="4">
        <v>0.6</v>
      </c>
      <c r="O459" s="4">
        <v>38.0</v>
      </c>
      <c r="P459" s="4">
        <v>0.0</v>
      </c>
      <c r="Q459" s="4">
        <v>0.0</v>
      </c>
      <c r="R459" s="4">
        <v>2056281.61</v>
      </c>
      <c r="S459" s="4">
        <v>5528584.98</v>
      </c>
      <c r="T459" s="4">
        <v>3.42</v>
      </c>
      <c r="U459" s="4">
        <v>1.6</v>
      </c>
      <c r="V459" s="4">
        <v>333.0</v>
      </c>
      <c r="W459" s="4">
        <v>65.17</v>
      </c>
      <c r="X459" s="4">
        <v>34.23</v>
      </c>
      <c r="Y459" s="4">
        <v>0.0</v>
      </c>
      <c r="Z459" s="4">
        <v>0.6</v>
      </c>
      <c r="AA459" s="4">
        <v>38.0</v>
      </c>
      <c r="AB459" s="4">
        <v>0.0</v>
      </c>
      <c r="AC459" s="4">
        <v>0.0</v>
      </c>
      <c r="AD459" s="4">
        <v>2056281.61</v>
      </c>
      <c r="AE459" s="4">
        <v>5528584.98</v>
      </c>
    </row>
    <row r="460" ht="12.75" customHeight="1">
      <c r="A460" s="4" t="s">
        <v>372</v>
      </c>
      <c r="B460" s="4" t="s">
        <v>355</v>
      </c>
      <c r="C460" s="4">
        <v>2012.0</v>
      </c>
      <c r="D460" s="4" t="s">
        <v>1074</v>
      </c>
      <c r="E460" s="4" t="s">
        <v>1045</v>
      </c>
      <c r="F460" s="4">
        <v>6202284.72</v>
      </c>
      <c r="G460" s="4">
        <v>15.31</v>
      </c>
      <c r="H460" s="4">
        <v>9.03</v>
      </c>
      <c r="I460" s="4">
        <v>9.54</v>
      </c>
      <c r="J460" s="4">
        <v>1440.0</v>
      </c>
      <c r="K460" s="4">
        <v>81.88</v>
      </c>
      <c r="L460" s="4">
        <v>12.57</v>
      </c>
      <c r="M460" s="4">
        <v>0.42</v>
      </c>
      <c r="N460" s="4">
        <v>5.14</v>
      </c>
      <c r="O460" s="4">
        <v>32.0</v>
      </c>
      <c r="P460" s="4">
        <v>0.0</v>
      </c>
      <c r="Q460" s="4">
        <v>2972.73</v>
      </c>
      <c r="R460" s="4">
        <v>5882840.75</v>
      </c>
      <c r="S460" s="4">
        <v>319443.97</v>
      </c>
      <c r="T460" s="4">
        <v>9.03</v>
      </c>
      <c r="U460" s="4">
        <v>9.54</v>
      </c>
      <c r="V460" s="4">
        <v>1440.0</v>
      </c>
      <c r="W460" s="4">
        <v>81.88</v>
      </c>
      <c r="X460" s="4">
        <v>12.57</v>
      </c>
      <c r="Y460" s="4">
        <v>0.42</v>
      </c>
      <c r="Z460" s="4">
        <v>5.14</v>
      </c>
      <c r="AA460" s="4">
        <v>32.0</v>
      </c>
      <c r="AB460" s="4">
        <v>0.0</v>
      </c>
      <c r="AC460" s="4">
        <v>2972.73</v>
      </c>
      <c r="AD460" s="4">
        <v>5882840.75</v>
      </c>
      <c r="AE460" s="4">
        <v>319443.97</v>
      </c>
    </row>
    <row r="461" ht="12.75" customHeight="1">
      <c r="A461" s="4" t="s">
        <v>372</v>
      </c>
      <c r="B461" s="4" t="s">
        <v>355</v>
      </c>
      <c r="C461" s="4">
        <v>2012.0</v>
      </c>
      <c r="D461" s="4" t="s">
        <v>1074</v>
      </c>
      <c r="E461" s="4" t="s">
        <v>998</v>
      </c>
      <c r="F461" s="4">
        <v>1067134.19</v>
      </c>
      <c r="G461" s="4">
        <v>2.63</v>
      </c>
      <c r="H461" s="4">
        <v>1.86</v>
      </c>
      <c r="I461" s="4">
        <v>0.8</v>
      </c>
      <c r="J461" s="4">
        <v>168.0</v>
      </c>
      <c r="K461" s="4">
        <v>48.21</v>
      </c>
      <c r="L461" s="4">
        <v>51.79</v>
      </c>
      <c r="M461" s="4">
        <v>0.0</v>
      </c>
      <c r="N461" s="4">
        <v>0.0</v>
      </c>
      <c r="O461" s="4">
        <v>25.0</v>
      </c>
      <c r="P461" s="4">
        <v>0.0</v>
      </c>
      <c r="Q461" s="4">
        <v>0.0</v>
      </c>
      <c r="R461" s="4">
        <v>761346.08</v>
      </c>
      <c r="S461" s="4">
        <v>305788.11</v>
      </c>
      <c r="T461" s="4">
        <v>1.86</v>
      </c>
      <c r="U461" s="4">
        <v>0.8</v>
      </c>
      <c r="V461" s="4">
        <v>168.0</v>
      </c>
      <c r="W461" s="4">
        <v>48.21</v>
      </c>
      <c r="X461" s="4">
        <v>51.79</v>
      </c>
      <c r="Y461" s="4">
        <v>0.0</v>
      </c>
      <c r="Z461" s="4">
        <v>0.0</v>
      </c>
      <c r="AA461" s="4">
        <v>25.0</v>
      </c>
      <c r="AB461" s="4">
        <v>0.0</v>
      </c>
      <c r="AC461" s="4">
        <v>0.0</v>
      </c>
      <c r="AD461" s="4">
        <v>761346.08</v>
      </c>
      <c r="AE461" s="4">
        <v>305788.11</v>
      </c>
    </row>
    <row r="462" ht="12.75" customHeight="1">
      <c r="A462" s="4" t="s">
        <v>372</v>
      </c>
      <c r="B462" s="4" t="s">
        <v>355</v>
      </c>
      <c r="C462" s="4">
        <v>2012.0</v>
      </c>
      <c r="D462" s="4" t="s">
        <v>1074</v>
      </c>
      <c r="E462" s="4" t="s">
        <v>1046</v>
      </c>
      <c r="F462" s="4">
        <v>4728067.47</v>
      </c>
      <c r="G462" s="4">
        <v>11.67</v>
      </c>
      <c r="H462" s="4">
        <v>1.96</v>
      </c>
      <c r="I462" s="4">
        <v>0.32</v>
      </c>
      <c r="J462" s="4">
        <v>367.0</v>
      </c>
      <c r="K462" s="4">
        <v>29.43</v>
      </c>
      <c r="L462" s="4">
        <v>30.79</v>
      </c>
      <c r="M462" s="4">
        <v>0.0</v>
      </c>
      <c r="N462" s="4">
        <v>39.78</v>
      </c>
      <c r="O462" s="4">
        <v>29.8</v>
      </c>
      <c r="P462" s="4">
        <v>0.0</v>
      </c>
      <c r="Q462" s="4">
        <v>0.0</v>
      </c>
      <c r="R462" s="4">
        <v>683073.56</v>
      </c>
      <c r="S462" s="4">
        <v>4013096.21</v>
      </c>
      <c r="T462" s="4">
        <v>1.96</v>
      </c>
      <c r="U462" s="4">
        <v>0.32</v>
      </c>
      <c r="V462" s="4">
        <v>367.0</v>
      </c>
      <c r="W462" s="4">
        <v>29.43</v>
      </c>
      <c r="X462" s="4">
        <v>30.79</v>
      </c>
      <c r="Y462" s="4">
        <v>0.0</v>
      </c>
      <c r="Z462" s="4">
        <v>39.78</v>
      </c>
      <c r="AA462" s="4">
        <v>29.8</v>
      </c>
      <c r="AB462" s="4">
        <v>0.0</v>
      </c>
      <c r="AC462" s="4">
        <v>0.0</v>
      </c>
      <c r="AD462" s="4">
        <v>683073.56</v>
      </c>
      <c r="AE462" s="4">
        <v>4013096.21</v>
      </c>
    </row>
    <row r="463" ht="12.75" customHeight="1">
      <c r="A463" s="4" t="s">
        <v>372</v>
      </c>
      <c r="B463" s="4" t="s">
        <v>355</v>
      </c>
      <c r="C463" s="4">
        <v>2012.0</v>
      </c>
      <c r="D463" s="4" t="s">
        <v>1074</v>
      </c>
      <c r="E463" s="4" t="s">
        <v>1047</v>
      </c>
      <c r="F463" s="4">
        <v>159593.16</v>
      </c>
      <c r="G463" s="4">
        <v>0.39</v>
      </c>
      <c r="H463" s="4">
        <v>0.81</v>
      </c>
      <c r="I463" s="4">
        <v>1.28</v>
      </c>
      <c r="J463" s="4">
        <v>358.0</v>
      </c>
      <c r="K463" s="4">
        <v>20.11</v>
      </c>
      <c r="L463" s="4">
        <v>79.33</v>
      </c>
      <c r="M463" s="4">
        <v>0.0</v>
      </c>
      <c r="N463" s="4">
        <v>0.56</v>
      </c>
      <c r="O463" s="4">
        <v>18.0</v>
      </c>
      <c r="P463" s="4">
        <v>0.0</v>
      </c>
      <c r="Q463" s="4">
        <v>0.0</v>
      </c>
      <c r="R463" s="4">
        <v>62482.95</v>
      </c>
      <c r="S463" s="4">
        <v>95363.96</v>
      </c>
      <c r="T463" s="4">
        <v>0.81</v>
      </c>
      <c r="U463" s="4">
        <v>1.28</v>
      </c>
      <c r="V463" s="4">
        <v>358.0</v>
      </c>
      <c r="W463" s="4">
        <v>20.11</v>
      </c>
      <c r="X463" s="4">
        <v>79.33</v>
      </c>
      <c r="Y463" s="4">
        <v>0.0</v>
      </c>
      <c r="Z463" s="4">
        <v>0.56</v>
      </c>
      <c r="AA463" s="4">
        <v>18.0</v>
      </c>
      <c r="AB463" s="4">
        <v>0.0</v>
      </c>
      <c r="AC463" s="4">
        <v>0.0</v>
      </c>
      <c r="AD463" s="4">
        <v>62482.95</v>
      </c>
      <c r="AE463" s="4">
        <v>95363.96</v>
      </c>
    </row>
    <row r="464" ht="12.75" customHeight="1">
      <c r="A464" s="4" t="s">
        <v>372</v>
      </c>
      <c r="B464" s="4" t="s">
        <v>355</v>
      </c>
      <c r="C464" s="4">
        <v>2013.0</v>
      </c>
      <c r="D464" s="4" t="s">
        <v>1074</v>
      </c>
      <c r="E464" s="4" t="s">
        <v>1031</v>
      </c>
      <c r="F464" s="4">
        <v>4.180841686E7</v>
      </c>
      <c r="G464" s="4">
        <v>100.0</v>
      </c>
      <c r="H464" s="4">
        <v>3.97</v>
      </c>
      <c r="I464" s="4">
        <v>3.37</v>
      </c>
      <c r="J464" s="4">
        <v>7927.0</v>
      </c>
      <c r="K464" s="4">
        <v>58.69</v>
      </c>
      <c r="L464" s="4">
        <v>33.11</v>
      </c>
      <c r="M464" s="4">
        <v>1.68</v>
      </c>
      <c r="N464" s="4">
        <v>6.52</v>
      </c>
      <c r="O464" s="4">
        <v>350.0</v>
      </c>
      <c r="P464" s="4">
        <v>0.0</v>
      </c>
      <c r="Q464" s="4">
        <v>4001874.31</v>
      </c>
      <c r="R464" s="4">
        <v>2.192038171E7</v>
      </c>
      <c r="S464" s="4">
        <v>1.937421404E7</v>
      </c>
      <c r="T464" s="4">
        <v>3.97</v>
      </c>
      <c r="U464" s="4">
        <v>3.37</v>
      </c>
      <c r="V464" s="4">
        <v>7927.0</v>
      </c>
      <c r="W464" s="4">
        <v>58.69</v>
      </c>
      <c r="X464" s="4">
        <v>33.11</v>
      </c>
      <c r="Y464" s="4">
        <v>1.68</v>
      </c>
      <c r="Z464" s="4">
        <v>6.52</v>
      </c>
      <c r="AA464" s="4">
        <v>350.0</v>
      </c>
      <c r="AB464" s="4">
        <v>0.0</v>
      </c>
      <c r="AC464" s="4">
        <v>4001874.31</v>
      </c>
      <c r="AD464" s="4">
        <v>2.192038171E7</v>
      </c>
      <c r="AE464" s="4">
        <v>1.937421404E7</v>
      </c>
    </row>
    <row r="465" ht="12.75" customHeight="1">
      <c r="A465" s="4" t="s">
        <v>372</v>
      </c>
      <c r="B465" s="4" t="s">
        <v>355</v>
      </c>
      <c r="C465" s="4">
        <v>2013.0</v>
      </c>
      <c r="D465" s="4" t="s">
        <v>1074</v>
      </c>
      <c r="E465" s="4" t="s">
        <v>1032</v>
      </c>
      <c r="F465" s="4">
        <v>4017496.33</v>
      </c>
      <c r="G465" s="4">
        <v>9.61</v>
      </c>
      <c r="H465" s="4">
        <v>1.44</v>
      </c>
      <c r="I465" s="4">
        <v>1.51</v>
      </c>
      <c r="J465" s="4">
        <v>1250.0</v>
      </c>
      <c r="K465" s="4">
        <v>47.84</v>
      </c>
      <c r="L465" s="4">
        <v>51.12</v>
      </c>
      <c r="M465" s="4">
        <v>0.32</v>
      </c>
      <c r="N465" s="4">
        <v>0.72</v>
      </c>
      <c r="O465" s="4">
        <v>16.0</v>
      </c>
      <c r="P465" s="4">
        <v>0.0</v>
      </c>
      <c r="Q465" s="4">
        <v>5153.16</v>
      </c>
      <c r="R465" s="4">
        <v>2858840.1</v>
      </c>
      <c r="S465" s="4">
        <v>1144975.66</v>
      </c>
      <c r="T465" s="4">
        <v>1.44</v>
      </c>
      <c r="U465" s="4">
        <v>1.51</v>
      </c>
      <c r="V465" s="4">
        <v>1250.0</v>
      </c>
      <c r="W465" s="4">
        <v>47.84</v>
      </c>
      <c r="X465" s="4">
        <v>51.12</v>
      </c>
      <c r="Y465" s="4">
        <v>0.32</v>
      </c>
      <c r="Z465" s="4">
        <v>0.72</v>
      </c>
      <c r="AA465" s="4">
        <v>16.0</v>
      </c>
      <c r="AB465" s="4">
        <v>0.0</v>
      </c>
      <c r="AC465" s="4">
        <v>5153.16</v>
      </c>
      <c r="AD465" s="4">
        <v>2858840.1</v>
      </c>
      <c r="AE465" s="4">
        <v>1144975.66</v>
      </c>
    </row>
    <row r="466" ht="12.75" customHeight="1">
      <c r="A466" s="4" t="s">
        <v>372</v>
      </c>
      <c r="B466" s="4" t="s">
        <v>355</v>
      </c>
      <c r="C466" s="4">
        <v>2013.0</v>
      </c>
      <c r="D466" s="4" t="s">
        <v>1074</v>
      </c>
      <c r="E466" s="4" t="s">
        <v>1033</v>
      </c>
      <c r="F466" s="4">
        <v>2.064335694E7</v>
      </c>
      <c r="G466" s="4">
        <v>49.38</v>
      </c>
      <c r="H466" s="4">
        <v>5.17</v>
      </c>
      <c r="I466" s="4">
        <v>5.36</v>
      </c>
      <c r="J466" s="4">
        <v>3003.0</v>
      </c>
      <c r="K466" s="4">
        <v>63.64</v>
      </c>
      <c r="L466" s="4">
        <v>24.14</v>
      </c>
      <c r="M466" s="4">
        <v>2.96</v>
      </c>
      <c r="N466" s="4">
        <v>9.26</v>
      </c>
      <c r="O466" s="4">
        <v>350.0</v>
      </c>
      <c r="P466" s="4">
        <v>0.0</v>
      </c>
      <c r="Q466" s="4">
        <v>1158195.56</v>
      </c>
      <c r="R466" s="4">
        <v>1.19672161E7</v>
      </c>
      <c r="S466" s="4">
        <v>5676423.77</v>
      </c>
      <c r="T466" s="4">
        <v>5.17</v>
      </c>
      <c r="U466" s="4">
        <v>5.36</v>
      </c>
      <c r="V466" s="4">
        <v>3003.0</v>
      </c>
      <c r="W466" s="4">
        <v>63.64</v>
      </c>
      <c r="X466" s="4">
        <v>24.14</v>
      </c>
      <c r="Y466" s="4">
        <v>2.96</v>
      </c>
      <c r="Z466" s="4">
        <v>9.26</v>
      </c>
      <c r="AA466" s="4">
        <v>350.0</v>
      </c>
      <c r="AB466" s="4">
        <v>0.0</v>
      </c>
      <c r="AC466" s="4">
        <v>1158195.56</v>
      </c>
      <c r="AD466" s="4">
        <v>1.19672161E7</v>
      </c>
      <c r="AE466" s="4">
        <v>5676423.77</v>
      </c>
    </row>
    <row r="467" ht="12.75" customHeight="1">
      <c r="A467" s="4" t="s">
        <v>372</v>
      </c>
      <c r="B467" s="4" t="s">
        <v>355</v>
      </c>
      <c r="C467" s="4">
        <v>2013.0</v>
      </c>
      <c r="D467" s="4" t="s">
        <v>1074</v>
      </c>
      <c r="E467" s="4" t="s">
        <v>1034</v>
      </c>
      <c r="F467" s="4">
        <v>1.3174699E7</v>
      </c>
      <c r="G467" s="4">
        <v>31.51</v>
      </c>
      <c r="H467" s="4">
        <v>4.35</v>
      </c>
      <c r="I467" s="4">
        <v>1.24</v>
      </c>
      <c r="J467" s="4">
        <v>2984.0</v>
      </c>
      <c r="K467" s="4">
        <v>62.87</v>
      </c>
      <c r="L467" s="4">
        <v>32.91</v>
      </c>
      <c r="M467" s="4">
        <v>0.9</v>
      </c>
      <c r="N467" s="4">
        <v>3.32</v>
      </c>
      <c r="O467" s="4">
        <v>350.0</v>
      </c>
      <c r="P467" s="4">
        <v>0.0</v>
      </c>
      <c r="Q467" s="4">
        <v>12940.7</v>
      </c>
      <c r="R467" s="4">
        <v>3571884.91</v>
      </c>
      <c r="S467" s="4">
        <v>9463328.43</v>
      </c>
      <c r="T467" s="4">
        <v>4.35</v>
      </c>
      <c r="U467" s="4">
        <v>1.24</v>
      </c>
      <c r="V467" s="4">
        <v>2984.0</v>
      </c>
      <c r="W467" s="4">
        <v>62.87</v>
      </c>
      <c r="X467" s="4">
        <v>32.91</v>
      </c>
      <c r="Y467" s="4">
        <v>0.9</v>
      </c>
      <c r="Z467" s="4">
        <v>3.32</v>
      </c>
      <c r="AA467" s="4">
        <v>350.0</v>
      </c>
      <c r="AB467" s="4">
        <v>0.0</v>
      </c>
      <c r="AC467" s="4">
        <v>12940.7</v>
      </c>
      <c r="AD467" s="4">
        <v>3571884.91</v>
      </c>
      <c r="AE467" s="4">
        <v>9463328.43</v>
      </c>
    </row>
    <row r="468" ht="12.75" customHeight="1">
      <c r="A468" s="4" t="s">
        <v>372</v>
      </c>
      <c r="B468" s="4" t="s">
        <v>355</v>
      </c>
      <c r="C468" s="4">
        <v>2013.0</v>
      </c>
      <c r="D468" s="4" t="s">
        <v>1074</v>
      </c>
      <c r="E468" s="4" t="s">
        <v>1035</v>
      </c>
      <c r="F468" s="4">
        <v>3459043.48</v>
      </c>
      <c r="G468" s="4">
        <v>8.27</v>
      </c>
      <c r="H468" s="4">
        <v>2.13</v>
      </c>
      <c r="I468" s="4">
        <v>0.61</v>
      </c>
      <c r="J468" s="4">
        <v>373.0</v>
      </c>
      <c r="K468" s="4">
        <v>25.47</v>
      </c>
      <c r="L468" s="4">
        <v>48.26</v>
      </c>
      <c r="M468" s="4">
        <v>0.0</v>
      </c>
      <c r="N468" s="4">
        <v>26.27</v>
      </c>
      <c r="O468" s="4">
        <v>350.0</v>
      </c>
      <c r="P468" s="4">
        <v>0.0</v>
      </c>
      <c r="Q468" s="4">
        <v>0.0</v>
      </c>
      <c r="R468" s="4">
        <v>448473.82</v>
      </c>
      <c r="S468" s="4">
        <v>2016927.46</v>
      </c>
      <c r="T468" s="4">
        <v>2.13</v>
      </c>
      <c r="U468" s="4">
        <v>0.61</v>
      </c>
      <c r="V468" s="4">
        <v>373.0</v>
      </c>
      <c r="W468" s="4">
        <v>25.47</v>
      </c>
      <c r="X468" s="4">
        <v>48.26</v>
      </c>
      <c r="Y468" s="4">
        <v>0.0</v>
      </c>
      <c r="Z468" s="4">
        <v>26.27</v>
      </c>
      <c r="AA468" s="4">
        <v>350.0</v>
      </c>
      <c r="AB468" s="4">
        <v>0.0</v>
      </c>
      <c r="AC468" s="4">
        <v>0.0</v>
      </c>
      <c r="AD468" s="4">
        <v>448473.82</v>
      </c>
      <c r="AE468" s="4">
        <v>2016927.46</v>
      </c>
    </row>
    <row r="469" ht="12.75" customHeight="1">
      <c r="A469" s="4" t="s">
        <v>372</v>
      </c>
      <c r="B469" s="4" t="s">
        <v>355</v>
      </c>
      <c r="C469" s="4">
        <v>2013.0</v>
      </c>
      <c r="D469" s="4" t="s">
        <v>1074</v>
      </c>
      <c r="E469" s="4" t="s">
        <v>1036</v>
      </c>
      <c r="F469" s="4">
        <v>1053019.12</v>
      </c>
      <c r="G469" s="4">
        <v>2.52</v>
      </c>
      <c r="H469" s="4">
        <v>2.72</v>
      </c>
      <c r="I469" s="4">
        <v>0.07</v>
      </c>
      <c r="J469" s="4">
        <v>156.0</v>
      </c>
      <c r="K469" s="4">
        <v>46.79</v>
      </c>
      <c r="L469" s="4">
        <v>26.28</v>
      </c>
      <c r="M469" s="4">
        <v>0.0</v>
      </c>
      <c r="N469" s="4">
        <v>26.92</v>
      </c>
      <c r="O469" s="4">
        <v>55.39</v>
      </c>
      <c r="P469" s="4">
        <v>0.0</v>
      </c>
      <c r="Q469" s="4">
        <v>0.0</v>
      </c>
      <c r="R469" s="4">
        <v>75181.24</v>
      </c>
      <c r="S469" s="4">
        <v>977837.88</v>
      </c>
      <c r="T469" s="4">
        <v>2.72</v>
      </c>
      <c r="U469" s="4">
        <v>0.07</v>
      </c>
      <c r="V469" s="4">
        <v>156.0</v>
      </c>
      <c r="W469" s="4">
        <v>46.79</v>
      </c>
      <c r="X469" s="4">
        <v>26.28</v>
      </c>
      <c r="Y469" s="4">
        <v>0.0</v>
      </c>
      <c r="Z469" s="4">
        <v>26.92</v>
      </c>
      <c r="AA469" s="4">
        <v>55.39</v>
      </c>
      <c r="AB469" s="4">
        <v>0.0</v>
      </c>
      <c r="AC469" s="4">
        <v>0.0</v>
      </c>
      <c r="AD469" s="4">
        <v>75181.24</v>
      </c>
      <c r="AE469" s="4">
        <v>977837.88</v>
      </c>
    </row>
    <row r="470" ht="12.75" customHeight="1">
      <c r="A470" s="4" t="s">
        <v>372</v>
      </c>
      <c r="B470" s="4" t="s">
        <v>355</v>
      </c>
      <c r="C470" s="4">
        <v>2013.0</v>
      </c>
      <c r="D470" s="4" t="s">
        <v>1074</v>
      </c>
      <c r="E470" s="4" t="s">
        <v>993</v>
      </c>
      <c r="F470" s="4">
        <v>7588301.98</v>
      </c>
      <c r="G470" s="4">
        <v>18.15</v>
      </c>
      <c r="H470" s="4">
        <v>2.9</v>
      </c>
      <c r="I470" s="4">
        <v>1.37</v>
      </c>
      <c r="J470" s="4">
        <v>1403.0</v>
      </c>
      <c r="K470" s="4">
        <v>69.42</v>
      </c>
      <c r="L470" s="4">
        <v>29.79</v>
      </c>
      <c r="M470" s="4">
        <v>0.0</v>
      </c>
      <c r="N470" s="4">
        <v>0.78</v>
      </c>
      <c r="O470" s="4">
        <v>6.5</v>
      </c>
      <c r="P470" s="4">
        <v>0.0</v>
      </c>
      <c r="Q470" s="4">
        <v>0.0</v>
      </c>
      <c r="R470" s="4">
        <v>2505385.54</v>
      </c>
      <c r="S470" s="4">
        <v>5111840.25</v>
      </c>
      <c r="T470" s="4">
        <v>2.9</v>
      </c>
      <c r="U470" s="4">
        <v>1.37</v>
      </c>
      <c r="V470" s="4">
        <v>1403.0</v>
      </c>
      <c r="W470" s="4">
        <v>69.42</v>
      </c>
      <c r="X470" s="4">
        <v>29.79</v>
      </c>
      <c r="Y470" s="4">
        <v>0.0</v>
      </c>
      <c r="Z470" s="4">
        <v>0.78</v>
      </c>
      <c r="AA470" s="4">
        <v>6.5</v>
      </c>
      <c r="AB470" s="4">
        <v>0.0</v>
      </c>
      <c r="AC470" s="4">
        <v>0.0</v>
      </c>
      <c r="AD470" s="4">
        <v>2505385.54</v>
      </c>
      <c r="AE470" s="4">
        <v>5111840.25</v>
      </c>
    </row>
    <row r="471" ht="12.75" customHeight="1">
      <c r="A471" s="4" t="s">
        <v>372</v>
      </c>
      <c r="B471" s="4" t="s">
        <v>355</v>
      </c>
      <c r="C471" s="4">
        <v>2013.0</v>
      </c>
      <c r="D471" s="4" t="s">
        <v>1074</v>
      </c>
      <c r="E471" s="4" t="s">
        <v>1037</v>
      </c>
      <c r="F471" s="4">
        <v>408816.38</v>
      </c>
      <c r="G471" s="4">
        <v>0.98</v>
      </c>
      <c r="H471" s="4">
        <v>10.4</v>
      </c>
      <c r="I471" s="4">
        <v>9.8</v>
      </c>
      <c r="J471" s="4">
        <v>528.0</v>
      </c>
      <c r="K471" s="4">
        <v>46.78</v>
      </c>
      <c r="L471" s="4">
        <v>16.29</v>
      </c>
      <c r="M471" s="4">
        <v>4.36</v>
      </c>
      <c r="N471" s="4">
        <v>32.58</v>
      </c>
      <c r="O471" s="4">
        <v>350.0</v>
      </c>
      <c r="P471" s="4">
        <v>0.0</v>
      </c>
      <c r="Q471" s="4">
        <v>36104.22</v>
      </c>
      <c r="R471" s="4">
        <v>357663.19</v>
      </c>
      <c r="S471" s="4">
        <v>51153.18</v>
      </c>
      <c r="T471" s="4">
        <v>10.4</v>
      </c>
      <c r="U471" s="4">
        <v>9.8</v>
      </c>
      <c r="V471" s="4">
        <v>528.0</v>
      </c>
      <c r="W471" s="4">
        <v>46.78</v>
      </c>
      <c r="X471" s="4">
        <v>16.29</v>
      </c>
      <c r="Y471" s="4">
        <v>4.36</v>
      </c>
      <c r="Z471" s="4">
        <v>32.58</v>
      </c>
      <c r="AA471" s="4">
        <v>350.0</v>
      </c>
      <c r="AB471" s="4">
        <v>0.0</v>
      </c>
      <c r="AC471" s="4">
        <v>36104.22</v>
      </c>
      <c r="AD471" s="4">
        <v>357663.19</v>
      </c>
      <c r="AE471" s="4">
        <v>51153.18</v>
      </c>
    </row>
    <row r="472" ht="12.75" customHeight="1">
      <c r="A472" s="4" t="s">
        <v>372</v>
      </c>
      <c r="B472" s="4" t="s">
        <v>355</v>
      </c>
      <c r="C472" s="4">
        <v>2013.0</v>
      </c>
      <c r="D472" s="4" t="s">
        <v>1074</v>
      </c>
      <c r="E472" s="4" t="s">
        <v>1038</v>
      </c>
      <c r="F472" s="4">
        <v>314164.77</v>
      </c>
      <c r="G472" s="4">
        <v>0.75</v>
      </c>
      <c r="H472" s="4">
        <v>6.84</v>
      </c>
      <c r="I472" s="4">
        <v>7.08</v>
      </c>
      <c r="J472" s="4">
        <v>186.0</v>
      </c>
      <c r="K472" s="4">
        <v>69.35</v>
      </c>
      <c r="L472" s="4">
        <v>16.67</v>
      </c>
      <c r="M472" s="4">
        <v>2.69</v>
      </c>
      <c r="N472" s="4">
        <v>11.29</v>
      </c>
      <c r="O472" s="4">
        <v>49.63</v>
      </c>
      <c r="P472" s="4">
        <v>0.0</v>
      </c>
      <c r="Q472" s="4">
        <v>1925.82</v>
      </c>
      <c r="R472" s="4">
        <v>301395.11</v>
      </c>
      <c r="S472" s="4">
        <v>12769.66</v>
      </c>
      <c r="T472" s="4">
        <v>6.84</v>
      </c>
      <c r="U472" s="4">
        <v>7.08</v>
      </c>
      <c r="V472" s="4">
        <v>186.0</v>
      </c>
      <c r="W472" s="4">
        <v>69.35</v>
      </c>
      <c r="X472" s="4">
        <v>16.67</v>
      </c>
      <c r="Y472" s="4">
        <v>2.69</v>
      </c>
      <c r="Z472" s="4">
        <v>11.29</v>
      </c>
      <c r="AA472" s="4">
        <v>49.63</v>
      </c>
      <c r="AB472" s="4">
        <v>0.0</v>
      </c>
      <c r="AC472" s="4">
        <v>1925.82</v>
      </c>
      <c r="AD472" s="4">
        <v>301395.11</v>
      </c>
      <c r="AE472" s="4">
        <v>12769.66</v>
      </c>
    </row>
    <row r="473" ht="12.75" customHeight="1">
      <c r="A473" s="4" t="s">
        <v>372</v>
      </c>
      <c r="B473" s="4" t="s">
        <v>355</v>
      </c>
      <c r="C473" s="4">
        <v>2013.0</v>
      </c>
      <c r="D473" s="4" t="s">
        <v>1074</v>
      </c>
      <c r="E473" s="4" t="s">
        <v>994</v>
      </c>
      <c r="F473" s="4">
        <v>3934929.22</v>
      </c>
      <c r="G473" s="4">
        <v>9.41</v>
      </c>
      <c r="H473" s="4">
        <v>1.61</v>
      </c>
      <c r="I473" s="4">
        <v>6.89</v>
      </c>
      <c r="J473" s="4">
        <v>36.0</v>
      </c>
      <c r="K473" s="4">
        <v>13.89</v>
      </c>
      <c r="L473" s="4">
        <v>30.56</v>
      </c>
      <c r="M473" s="4">
        <v>50.0</v>
      </c>
      <c r="N473" s="4">
        <v>5.56</v>
      </c>
      <c r="O473" s="4">
        <v>8.98</v>
      </c>
      <c r="P473" s="4">
        <v>0.0</v>
      </c>
      <c r="Q473" s="4">
        <v>3926741.09</v>
      </c>
      <c r="R473" s="4">
        <v>3926741.09</v>
      </c>
      <c r="S473" s="4">
        <v>8188.13</v>
      </c>
      <c r="T473" s="4">
        <v>1.61</v>
      </c>
      <c r="U473" s="4">
        <v>6.89</v>
      </c>
      <c r="V473" s="4">
        <v>36.0</v>
      </c>
      <c r="W473" s="4">
        <v>13.89</v>
      </c>
      <c r="X473" s="4">
        <v>30.56</v>
      </c>
      <c r="Y473" s="4">
        <v>50.0</v>
      </c>
      <c r="Z473" s="4">
        <v>5.56</v>
      </c>
      <c r="AA473" s="4">
        <v>8.98</v>
      </c>
      <c r="AB473" s="4">
        <v>0.0</v>
      </c>
      <c r="AC473" s="4">
        <v>3926741.09</v>
      </c>
      <c r="AD473" s="4">
        <v>3926741.09</v>
      </c>
      <c r="AE473" s="4">
        <v>8188.13</v>
      </c>
    </row>
    <row r="474" ht="12.75" customHeight="1">
      <c r="A474" s="4" t="s">
        <v>372</v>
      </c>
      <c r="B474" s="4" t="s">
        <v>355</v>
      </c>
      <c r="C474" s="4">
        <v>2013.0</v>
      </c>
      <c r="D474" s="4" t="s">
        <v>1074</v>
      </c>
      <c r="E474" s="4" t="s">
        <v>1039</v>
      </c>
      <c r="F474" s="4">
        <v>405350.84</v>
      </c>
      <c r="G474" s="4">
        <v>0.97</v>
      </c>
      <c r="H474" s="4">
        <v>4.61</v>
      </c>
      <c r="I474" s="4">
        <v>6.41</v>
      </c>
      <c r="J474" s="4">
        <v>178.0</v>
      </c>
      <c r="K474" s="4">
        <v>84.83</v>
      </c>
      <c r="L474" s="4">
        <v>14.61</v>
      </c>
      <c r="M474" s="4">
        <v>0.0</v>
      </c>
      <c r="N474" s="4">
        <v>0.56</v>
      </c>
      <c r="O474" s="4">
        <v>20.0</v>
      </c>
      <c r="P474" s="4">
        <v>0.0</v>
      </c>
      <c r="Q474" s="4">
        <v>0.0</v>
      </c>
      <c r="R474" s="4">
        <v>404490.23</v>
      </c>
      <c r="S474" s="4">
        <v>860.61</v>
      </c>
      <c r="T474" s="4">
        <v>4.61</v>
      </c>
      <c r="U474" s="4">
        <v>6.41</v>
      </c>
      <c r="V474" s="4">
        <v>178.0</v>
      </c>
      <c r="W474" s="4">
        <v>84.83</v>
      </c>
      <c r="X474" s="4">
        <v>14.61</v>
      </c>
      <c r="Y474" s="4">
        <v>0.0</v>
      </c>
      <c r="Z474" s="4">
        <v>0.56</v>
      </c>
      <c r="AA474" s="4">
        <v>20.0</v>
      </c>
      <c r="AB474" s="4">
        <v>0.0</v>
      </c>
      <c r="AC474" s="4">
        <v>0.0</v>
      </c>
      <c r="AD474" s="4">
        <v>404490.23</v>
      </c>
      <c r="AE474" s="4">
        <v>860.61</v>
      </c>
    </row>
    <row r="475" ht="12.75" customHeight="1">
      <c r="A475" s="4" t="s">
        <v>372</v>
      </c>
      <c r="B475" s="4" t="s">
        <v>355</v>
      </c>
      <c r="C475" s="4">
        <v>2013.0</v>
      </c>
      <c r="D475" s="4" t="s">
        <v>1074</v>
      </c>
      <c r="E475" s="4" t="s">
        <v>1040</v>
      </c>
      <c r="F475" s="4">
        <v>3136717.92</v>
      </c>
      <c r="G475" s="4">
        <v>7.5</v>
      </c>
      <c r="H475" s="4">
        <v>1.51</v>
      </c>
      <c r="I475" s="4">
        <v>1.88</v>
      </c>
      <c r="J475" s="4">
        <v>1055.0</v>
      </c>
      <c r="K475" s="4">
        <v>49.0</v>
      </c>
      <c r="L475" s="4">
        <v>50.52</v>
      </c>
      <c r="M475" s="4">
        <v>0.38</v>
      </c>
      <c r="N475" s="4">
        <v>0.09</v>
      </c>
      <c r="O475" s="4">
        <v>12.5</v>
      </c>
      <c r="P475" s="4">
        <v>0.0</v>
      </c>
      <c r="Q475" s="4">
        <v>1177.54</v>
      </c>
      <c r="R475" s="4">
        <v>2384711.64</v>
      </c>
      <c r="S475" s="4">
        <v>752837.62</v>
      </c>
      <c r="T475" s="4">
        <v>1.51</v>
      </c>
      <c r="U475" s="4">
        <v>1.88</v>
      </c>
      <c r="V475" s="4">
        <v>1055.0</v>
      </c>
      <c r="W475" s="4">
        <v>49.0</v>
      </c>
      <c r="X475" s="4">
        <v>50.52</v>
      </c>
      <c r="Y475" s="4">
        <v>0.38</v>
      </c>
      <c r="Z475" s="4">
        <v>0.09</v>
      </c>
      <c r="AA475" s="4">
        <v>12.5</v>
      </c>
      <c r="AB475" s="4">
        <v>0.0</v>
      </c>
      <c r="AC475" s="4">
        <v>1177.54</v>
      </c>
      <c r="AD475" s="4">
        <v>2384711.64</v>
      </c>
      <c r="AE475" s="4">
        <v>752837.62</v>
      </c>
    </row>
    <row r="476" ht="12.75" customHeight="1">
      <c r="A476" s="4" t="s">
        <v>372</v>
      </c>
      <c r="B476" s="4" t="s">
        <v>355</v>
      </c>
      <c r="C476" s="4">
        <v>2013.0</v>
      </c>
      <c r="D476" s="4" t="s">
        <v>1074</v>
      </c>
      <c r="E476" s="4" t="s">
        <v>996</v>
      </c>
      <c r="F476" s="4">
        <v>2216449.9</v>
      </c>
      <c r="G476" s="4">
        <v>5.3</v>
      </c>
      <c r="H476" s="4">
        <v>1.88</v>
      </c>
      <c r="I476" s="4">
        <v>1.64</v>
      </c>
      <c r="J476" s="4">
        <v>736.0</v>
      </c>
      <c r="K476" s="4">
        <v>45.11</v>
      </c>
      <c r="L476" s="4">
        <v>49.18</v>
      </c>
      <c r="M476" s="4">
        <v>3.8</v>
      </c>
      <c r="N476" s="4">
        <v>1.9</v>
      </c>
      <c r="O476" s="4">
        <v>15.0</v>
      </c>
      <c r="P476" s="4">
        <v>0.0</v>
      </c>
      <c r="Q476" s="4">
        <v>23522.53</v>
      </c>
      <c r="R476" s="4">
        <v>1069026.98</v>
      </c>
      <c r="S476" s="4">
        <v>1147422.92</v>
      </c>
      <c r="T476" s="4">
        <v>1.88</v>
      </c>
      <c r="U476" s="4">
        <v>1.64</v>
      </c>
      <c r="V476" s="4">
        <v>736.0</v>
      </c>
      <c r="W476" s="4">
        <v>45.11</v>
      </c>
      <c r="X476" s="4">
        <v>49.18</v>
      </c>
      <c r="Y476" s="4">
        <v>3.8</v>
      </c>
      <c r="Z476" s="4">
        <v>1.9</v>
      </c>
      <c r="AA476" s="4">
        <v>15.0</v>
      </c>
      <c r="AB476" s="4">
        <v>0.0</v>
      </c>
      <c r="AC476" s="4">
        <v>23522.53</v>
      </c>
      <c r="AD476" s="4">
        <v>1069026.98</v>
      </c>
      <c r="AE476" s="4">
        <v>1147422.92</v>
      </c>
    </row>
    <row r="477" ht="12.75" customHeight="1">
      <c r="A477" s="4" t="s">
        <v>372</v>
      </c>
      <c r="B477" s="4" t="s">
        <v>355</v>
      </c>
      <c r="C477" s="4">
        <v>2013.0</v>
      </c>
      <c r="D477" s="4" t="s">
        <v>1074</v>
      </c>
      <c r="E477" s="4" t="s">
        <v>1041</v>
      </c>
      <c r="F477" s="4">
        <v>42961.19</v>
      </c>
      <c r="G477" s="4">
        <v>0.1</v>
      </c>
      <c r="H477" s="4">
        <v>0.37</v>
      </c>
      <c r="I477" s="4">
        <v>0.28</v>
      </c>
      <c r="J477" s="4">
        <v>36.0</v>
      </c>
      <c r="K477" s="4">
        <v>13.89</v>
      </c>
      <c r="L477" s="4">
        <v>83.33</v>
      </c>
      <c r="M477" s="4">
        <v>0.0</v>
      </c>
      <c r="N477" s="4">
        <v>2.78</v>
      </c>
      <c r="O477" s="4">
        <v>3.0</v>
      </c>
      <c r="P477" s="4">
        <v>0.0</v>
      </c>
      <c r="Q477" s="4">
        <v>0.0</v>
      </c>
      <c r="R477" s="4">
        <v>19097.93</v>
      </c>
      <c r="S477" s="4">
        <v>23863.26</v>
      </c>
      <c r="T477" s="4">
        <v>0.37</v>
      </c>
      <c r="U477" s="4">
        <v>0.28</v>
      </c>
      <c r="V477" s="4">
        <v>36.0</v>
      </c>
      <c r="W477" s="4">
        <v>13.89</v>
      </c>
      <c r="X477" s="4">
        <v>83.33</v>
      </c>
      <c r="Y477" s="4">
        <v>0.0</v>
      </c>
      <c r="Z477" s="4">
        <v>2.78</v>
      </c>
      <c r="AA477" s="4">
        <v>3.0</v>
      </c>
      <c r="AB477" s="4">
        <v>0.0</v>
      </c>
      <c r="AC477" s="4">
        <v>0.0</v>
      </c>
      <c r="AD477" s="4">
        <v>19097.93</v>
      </c>
      <c r="AE477" s="4">
        <v>23863.26</v>
      </c>
    </row>
    <row r="478" ht="12.75" customHeight="1">
      <c r="A478" s="4" t="s">
        <v>372</v>
      </c>
      <c r="B478" s="4" t="s">
        <v>355</v>
      </c>
      <c r="C478" s="4">
        <v>2013.0</v>
      </c>
      <c r="D478" s="4" t="s">
        <v>1074</v>
      </c>
      <c r="E478" s="4" t="s">
        <v>1042</v>
      </c>
      <c r="F478" s="4">
        <v>1525784.48</v>
      </c>
      <c r="G478" s="4">
        <v>3.65</v>
      </c>
      <c r="H478" s="4">
        <v>2.57</v>
      </c>
      <c r="I478" s="4">
        <v>2.0</v>
      </c>
      <c r="J478" s="4">
        <v>652.0</v>
      </c>
      <c r="K478" s="4">
        <v>46.01</v>
      </c>
      <c r="L478" s="4">
        <v>40.64</v>
      </c>
      <c r="M478" s="4">
        <v>7.36</v>
      </c>
      <c r="N478" s="4">
        <v>5.98</v>
      </c>
      <c r="O478" s="4">
        <v>71.91</v>
      </c>
      <c r="P478" s="4">
        <v>0.0</v>
      </c>
      <c r="Q478" s="4">
        <v>8858.83</v>
      </c>
      <c r="R478" s="4">
        <v>474005.63</v>
      </c>
      <c r="S478" s="4">
        <v>538546.53</v>
      </c>
      <c r="T478" s="4">
        <v>2.57</v>
      </c>
      <c r="U478" s="4">
        <v>2.0</v>
      </c>
      <c r="V478" s="4">
        <v>652.0</v>
      </c>
      <c r="W478" s="4">
        <v>46.01</v>
      </c>
      <c r="X478" s="4">
        <v>40.64</v>
      </c>
      <c r="Y478" s="4">
        <v>7.36</v>
      </c>
      <c r="Z478" s="4">
        <v>5.98</v>
      </c>
      <c r="AA478" s="4">
        <v>71.91</v>
      </c>
      <c r="AB478" s="4">
        <v>0.0</v>
      </c>
      <c r="AC478" s="4">
        <v>8858.83</v>
      </c>
      <c r="AD478" s="4">
        <v>474005.63</v>
      </c>
      <c r="AE478" s="4">
        <v>538546.53</v>
      </c>
    </row>
    <row r="479" ht="12.75" customHeight="1">
      <c r="A479" s="4" t="s">
        <v>372</v>
      </c>
      <c r="B479" s="4" t="s">
        <v>355</v>
      </c>
      <c r="C479" s="4">
        <v>2013.0</v>
      </c>
      <c r="D479" s="4" t="s">
        <v>1074</v>
      </c>
      <c r="E479" s="4" t="s">
        <v>1043</v>
      </c>
      <c r="F479" s="4">
        <v>728781.37</v>
      </c>
      <c r="G479" s="4">
        <v>1.74</v>
      </c>
      <c r="H479" s="4">
        <v>3.58</v>
      </c>
      <c r="I479" s="4">
        <v>3.21</v>
      </c>
      <c r="J479" s="4">
        <v>331.0</v>
      </c>
      <c r="K479" s="4">
        <v>78.85</v>
      </c>
      <c r="L479" s="4">
        <v>21.15</v>
      </c>
      <c r="M479" s="4">
        <v>0.0</v>
      </c>
      <c r="N479" s="4">
        <v>0.0</v>
      </c>
      <c r="O479" s="4">
        <v>14.0</v>
      </c>
      <c r="P479" s="4">
        <v>0.0</v>
      </c>
      <c r="Q479" s="4">
        <v>0.0</v>
      </c>
      <c r="R479" s="4">
        <v>547840.05</v>
      </c>
      <c r="S479" s="4">
        <v>180285.71</v>
      </c>
      <c r="T479" s="4">
        <v>3.58</v>
      </c>
      <c r="U479" s="4">
        <v>3.21</v>
      </c>
      <c r="V479" s="4">
        <v>331.0</v>
      </c>
      <c r="W479" s="4">
        <v>78.85</v>
      </c>
      <c r="X479" s="4">
        <v>21.15</v>
      </c>
      <c r="Y479" s="4">
        <v>0.0</v>
      </c>
      <c r="Z479" s="4">
        <v>0.0</v>
      </c>
      <c r="AA479" s="4">
        <v>14.0</v>
      </c>
      <c r="AB479" s="4">
        <v>0.0</v>
      </c>
      <c r="AC479" s="4">
        <v>0.0</v>
      </c>
      <c r="AD479" s="4">
        <v>547840.05</v>
      </c>
      <c r="AE479" s="4">
        <v>180285.71</v>
      </c>
    </row>
    <row r="480" ht="12.75" customHeight="1">
      <c r="A480" s="4" t="s">
        <v>372</v>
      </c>
      <c r="B480" s="4" t="s">
        <v>355</v>
      </c>
      <c r="C480" s="4">
        <v>2013.0</v>
      </c>
      <c r="D480" s="4" t="s">
        <v>1074</v>
      </c>
      <c r="E480" s="4" t="s">
        <v>1044</v>
      </c>
      <c r="F480" s="4">
        <v>9704260.66</v>
      </c>
      <c r="G480" s="4">
        <v>23.21</v>
      </c>
      <c r="H480" s="4">
        <v>3.54</v>
      </c>
      <c r="I480" s="4">
        <v>1.3</v>
      </c>
      <c r="J480" s="4">
        <v>327.0</v>
      </c>
      <c r="K480" s="4">
        <v>65.75</v>
      </c>
      <c r="L480" s="4">
        <v>33.33</v>
      </c>
      <c r="M480" s="4">
        <v>0.0</v>
      </c>
      <c r="N480" s="4">
        <v>0.92</v>
      </c>
      <c r="O480" s="4">
        <v>38.0</v>
      </c>
      <c r="P480" s="4">
        <v>0.0</v>
      </c>
      <c r="Q480" s="4">
        <v>0.0</v>
      </c>
      <c r="R480" s="4">
        <v>2130660.96</v>
      </c>
      <c r="S480" s="4">
        <v>7573599.69</v>
      </c>
      <c r="T480" s="4">
        <v>3.54</v>
      </c>
      <c r="U480" s="4">
        <v>1.3</v>
      </c>
      <c r="V480" s="4">
        <v>327.0</v>
      </c>
      <c r="W480" s="4">
        <v>65.75</v>
      </c>
      <c r="X480" s="4">
        <v>33.33</v>
      </c>
      <c r="Y480" s="4">
        <v>0.0</v>
      </c>
      <c r="Z480" s="4">
        <v>0.92</v>
      </c>
      <c r="AA480" s="4">
        <v>38.0</v>
      </c>
      <c r="AB480" s="4">
        <v>0.0</v>
      </c>
      <c r="AC480" s="4">
        <v>0.0</v>
      </c>
      <c r="AD480" s="4">
        <v>2130660.96</v>
      </c>
      <c r="AE480" s="4">
        <v>7573599.69</v>
      </c>
    </row>
    <row r="481" ht="12.75" customHeight="1">
      <c r="A481" s="4" t="s">
        <v>372</v>
      </c>
      <c r="B481" s="4" t="s">
        <v>355</v>
      </c>
      <c r="C481" s="4">
        <v>2013.0</v>
      </c>
      <c r="D481" s="4" t="s">
        <v>1074</v>
      </c>
      <c r="E481" s="4" t="s">
        <v>1045</v>
      </c>
      <c r="F481" s="4">
        <v>6633473.65</v>
      </c>
      <c r="G481" s="4">
        <v>15.87</v>
      </c>
      <c r="H481" s="4">
        <v>9.08</v>
      </c>
      <c r="I481" s="4">
        <v>9.55</v>
      </c>
      <c r="J481" s="4">
        <v>1424.0</v>
      </c>
      <c r="K481" s="4">
        <v>82.09</v>
      </c>
      <c r="L481" s="4">
        <v>12.57</v>
      </c>
      <c r="M481" s="4">
        <v>0.49</v>
      </c>
      <c r="N481" s="4">
        <v>4.85</v>
      </c>
      <c r="O481" s="4">
        <v>32.0</v>
      </c>
      <c r="P481" s="4">
        <v>0.0</v>
      </c>
      <c r="Q481" s="4">
        <v>3544.28</v>
      </c>
      <c r="R481" s="4">
        <v>6301349.53</v>
      </c>
      <c r="S481" s="4">
        <v>332088.56</v>
      </c>
      <c r="T481" s="4">
        <v>9.08</v>
      </c>
      <c r="U481" s="4">
        <v>9.55</v>
      </c>
      <c r="V481" s="4">
        <v>1424.0</v>
      </c>
      <c r="W481" s="4">
        <v>82.09</v>
      </c>
      <c r="X481" s="4">
        <v>12.57</v>
      </c>
      <c r="Y481" s="4">
        <v>0.49</v>
      </c>
      <c r="Z481" s="4">
        <v>4.85</v>
      </c>
      <c r="AA481" s="4">
        <v>32.0</v>
      </c>
      <c r="AB481" s="4">
        <v>0.0</v>
      </c>
      <c r="AC481" s="4">
        <v>3544.28</v>
      </c>
      <c r="AD481" s="4">
        <v>6301349.53</v>
      </c>
      <c r="AE481" s="4">
        <v>332088.56</v>
      </c>
    </row>
    <row r="482" ht="12.75" customHeight="1">
      <c r="A482" s="4" t="s">
        <v>372</v>
      </c>
      <c r="B482" s="4" t="s">
        <v>355</v>
      </c>
      <c r="C482" s="4">
        <v>2013.0</v>
      </c>
      <c r="D482" s="4" t="s">
        <v>1074</v>
      </c>
      <c r="E482" s="4" t="s">
        <v>998</v>
      </c>
      <c r="F482" s="4">
        <v>1017934.34</v>
      </c>
      <c r="G482" s="4">
        <v>2.43</v>
      </c>
      <c r="H482" s="4">
        <v>1.72</v>
      </c>
      <c r="I482" s="4">
        <v>0.84</v>
      </c>
      <c r="J482" s="4">
        <v>171.0</v>
      </c>
      <c r="K482" s="4">
        <v>49.71</v>
      </c>
      <c r="L482" s="4">
        <v>50.29</v>
      </c>
      <c r="M482" s="4">
        <v>0.0</v>
      </c>
      <c r="N482" s="4">
        <v>0.0</v>
      </c>
      <c r="O482" s="4">
        <v>11.0</v>
      </c>
      <c r="P482" s="4">
        <v>0.0</v>
      </c>
      <c r="Q482" s="4">
        <v>0.0</v>
      </c>
      <c r="R482" s="4">
        <v>714829.22</v>
      </c>
      <c r="S482" s="4">
        <v>303105.12</v>
      </c>
      <c r="T482" s="4">
        <v>1.72</v>
      </c>
      <c r="U482" s="4">
        <v>0.84</v>
      </c>
      <c r="V482" s="4">
        <v>171.0</v>
      </c>
      <c r="W482" s="4">
        <v>49.71</v>
      </c>
      <c r="X482" s="4">
        <v>50.29</v>
      </c>
      <c r="Y482" s="4">
        <v>0.0</v>
      </c>
      <c r="Z482" s="4">
        <v>0.0</v>
      </c>
      <c r="AA482" s="4">
        <v>11.0</v>
      </c>
      <c r="AB482" s="4">
        <v>0.0</v>
      </c>
      <c r="AC482" s="4">
        <v>0.0</v>
      </c>
      <c r="AD482" s="4">
        <v>714829.22</v>
      </c>
      <c r="AE482" s="4">
        <v>303105.12</v>
      </c>
    </row>
    <row r="483" ht="12.75" customHeight="1">
      <c r="A483" s="4" t="s">
        <v>372</v>
      </c>
      <c r="B483" s="4" t="s">
        <v>355</v>
      </c>
      <c r="C483" s="4">
        <v>2013.0</v>
      </c>
      <c r="D483" s="4" t="s">
        <v>1074</v>
      </c>
      <c r="E483" s="4" t="s">
        <v>1046</v>
      </c>
      <c r="F483" s="4">
        <v>2918122.3</v>
      </c>
      <c r="G483" s="4">
        <v>6.98</v>
      </c>
      <c r="H483" s="4">
        <v>2.07</v>
      </c>
      <c r="I483" s="4">
        <v>0.54</v>
      </c>
      <c r="J483" s="4">
        <v>361.0</v>
      </c>
      <c r="K483" s="4">
        <v>31.02</v>
      </c>
      <c r="L483" s="4">
        <v>30.75</v>
      </c>
      <c r="M483" s="4">
        <v>0.0</v>
      </c>
      <c r="N483" s="4">
        <v>38.23</v>
      </c>
      <c r="O483" s="4">
        <v>29.8</v>
      </c>
      <c r="P483" s="4">
        <v>0.0</v>
      </c>
      <c r="Q483" s="4">
        <v>0.0</v>
      </c>
      <c r="R483" s="4">
        <v>633212.49</v>
      </c>
      <c r="S483" s="4">
        <v>2256021.57</v>
      </c>
      <c r="T483" s="4">
        <v>2.07</v>
      </c>
      <c r="U483" s="4">
        <v>0.54</v>
      </c>
      <c r="V483" s="4">
        <v>361.0</v>
      </c>
      <c r="W483" s="4">
        <v>31.02</v>
      </c>
      <c r="X483" s="4">
        <v>30.75</v>
      </c>
      <c r="Y483" s="4">
        <v>0.0</v>
      </c>
      <c r="Z483" s="4">
        <v>38.23</v>
      </c>
      <c r="AA483" s="4">
        <v>29.8</v>
      </c>
      <c r="AB483" s="4">
        <v>0.0</v>
      </c>
      <c r="AC483" s="4">
        <v>0.0</v>
      </c>
      <c r="AD483" s="4">
        <v>633212.49</v>
      </c>
      <c r="AE483" s="4">
        <v>2256021.57</v>
      </c>
    </row>
    <row r="484" ht="12.75" customHeight="1">
      <c r="A484" s="4" t="s">
        <v>372</v>
      </c>
      <c r="B484" s="4" t="s">
        <v>355</v>
      </c>
      <c r="C484" s="4">
        <v>2013.0</v>
      </c>
      <c r="D484" s="4" t="s">
        <v>1074</v>
      </c>
      <c r="E484" s="4" t="s">
        <v>1047</v>
      </c>
      <c r="F484" s="4">
        <v>179348.76</v>
      </c>
      <c r="G484" s="4">
        <v>0.43</v>
      </c>
      <c r="H484" s="4">
        <v>0.9</v>
      </c>
      <c r="I484" s="4">
        <v>1.36</v>
      </c>
      <c r="J484" s="4">
        <v>347.0</v>
      </c>
      <c r="K484" s="4">
        <v>22.19</v>
      </c>
      <c r="L484" s="4">
        <v>76.95</v>
      </c>
      <c r="M484" s="4">
        <v>0.0</v>
      </c>
      <c r="N484" s="4">
        <v>0.86</v>
      </c>
      <c r="O484" s="4">
        <v>18.0</v>
      </c>
      <c r="P484" s="4">
        <v>0.0</v>
      </c>
      <c r="Q484" s="4">
        <v>0.0</v>
      </c>
      <c r="R484" s="4">
        <v>74790.88</v>
      </c>
      <c r="S484" s="4">
        <v>103793.36</v>
      </c>
      <c r="T484" s="4">
        <v>0.9</v>
      </c>
      <c r="U484" s="4">
        <v>1.36</v>
      </c>
      <c r="V484" s="4">
        <v>347.0</v>
      </c>
      <c r="W484" s="4">
        <v>22.19</v>
      </c>
      <c r="X484" s="4">
        <v>76.95</v>
      </c>
      <c r="Y484" s="4">
        <v>0.0</v>
      </c>
      <c r="Z484" s="4">
        <v>0.86</v>
      </c>
      <c r="AA484" s="4">
        <v>18.0</v>
      </c>
      <c r="AB484" s="4">
        <v>0.0</v>
      </c>
      <c r="AC484" s="4">
        <v>0.0</v>
      </c>
      <c r="AD484" s="4">
        <v>74790.88</v>
      </c>
      <c r="AE484" s="4">
        <v>103793.36</v>
      </c>
    </row>
    <row r="485" ht="12.75" customHeight="1">
      <c r="A485" s="4" t="s">
        <v>372</v>
      </c>
      <c r="B485" s="4" t="s">
        <v>355</v>
      </c>
      <c r="C485" s="4">
        <v>2014.0</v>
      </c>
      <c r="D485" s="4" t="s">
        <v>1074</v>
      </c>
      <c r="E485" s="4" t="s">
        <v>1031</v>
      </c>
      <c r="F485" s="4">
        <v>4.698546807E7</v>
      </c>
      <c r="G485" s="4">
        <v>100.0</v>
      </c>
      <c r="H485" s="4">
        <v>3.87</v>
      </c>
      <c r="I485" s="4">
        <v>3.38</v>
      </c>
      <c r="J485" s="4">
        <v>8013.0</v>
      </c>
      <c r="K485" s="4">
        <v>58.27</v>
      </c>
      <c r="L485" s="4">
        <v>33.66</v>
      </c>
      <c r="M485" s="4">
        <v>1.5</v>
      </c>
      <c r="N485" s="4">
        <v>6.58</v>
      </c>
      <c r="O485" s="4">
        <v>350.0</v>
      </c>
      <c r="P485" s="4">
        <v>0.0</v>
      </c>
      <c r="Q485" s="4">
        <v>4838404.83</v>
      </c>
      <c r="R485" s="4">
        <v>2.514252913E7</v>
      </c>
      <c r="S485" s="4">
        <v>2.141379729E7</v>
      </c>
      <c r="T485" s="4">
        <v>3.87</v>
      </c>
      <c r="U485" s="4">
        <v>3.38</v>
      </c>
      <c r="V485" s="4">
        <v>8013.0</v>
      </c>
      <c r="W485" s="4">
        <v>58.27</v>
      </c>
      <c r="X485" s="4">
        <v>33.66</v>
      </c>
      <c r="Y485" s="4">
        <v>1.5</v>
      </c>
      <c r="Z485" s="4">
        <v>6.58</v>
      </c>
      <c r="AA485" s="4">
        <v>350.0</v>
      </c>
      <c r="AB485" s="4">
        <v>0.0</v>
      </c>
      <c r="AC485" s="4">
        <v>4838404.83</v>
      </c>
      <c r="AD485" s="4">
        <v>2.514252913E7</v>
      </c>
      <c r="AE485" s="4">
        <v>2.141379729E7</v>
      </c>
    </row>
    <row r="486" ht="12.75" customHeight="1">
      <c r="A486" s="4" t="s">
        <v>372</v>
      </c>
      <c r="B486" s="4" t="s">
        <v>355</v>
      </c>
      <c r="C486" s="4">
        <v>2014.0</v>
      </c>
      <c r="D486" s="4" t="s">
        <v>1074</v>
      </c>
      <c r="E486" s="4" t="s">
        <v>1032</v>
      </c>
      <c r="F486" s="4">
        <v>5045525.75</v>
      </c>
      <c r="G486" s="4">
        <v>10.74</v>
      </c>
      <c r="H486" s="4">
        <v>1.42</v>
      </c>
      <c r="I486" s="4">
        <v>1.53</v>
      </c>
      <c r="J486" s="4">
        <v>1274.0</v>
      </c>
      <c r="K486" s="4">
        <v>47.33</v>
      </c>
      <c r="L486" s="4">
        <v>51.73</v>
      </c>
      <c r="M486" s="4">
        <v>0.31</v>
      </c>
      <c r="N486" s="4">
        <v>0.63</v>
      </c>
      <c r="O486" s="4">
        <v>16.0</v>
      </c>
      <c r="P486" s="4">
        <v>0.0</v>
      </c>
      <c r="Q486" s="4">
        <v>3301.24</v>
      </c>
      <c r="R486" s="4">
        <v>3658651.52</v>
      </c>
      <c r="S486" s="4">
        <v>1372031.35</v>
      </c>
      <c r="T486" s="4">
        <v>1.42</v>
      </c>
      <c r="U486" s="4">
        <v>1.53</v>
      </c>
      <c r="V486" s="4">
        <v>1274.0</v>
      </c>
      <c r="W486" s="4">
        <v>47.33</v>
      </c>
      <c r="X486" s="4">
        <v>51.73</v>
      </c>
      <c r="Y486" s="4">
        <v>0.31</v>
      </c>
      <c r="Z486" s="4">
        <v>0.63</v>
      </c>
      <c r="AA486" s="4">
        <v>16.0</v>
      </c>
      <c r="AB486" s="4">
        <v>0.0</v>
      </c>
      <c r="AC486" s="4">
        <v>3301.24</v>
      </c>
      <c r="AD486" s="4">
        <v>3658651.52</v>
      </c>
      <c r="AE486" s="4">
        <v>1372031.35</v>
      </c>
    </row>
    <row r="487" ht="12.75" customHeight="1">
      <c r="A487" s="4" t="s">
        <v>372</v>
      </c>
      <c r="B487" s="4" t="s">
        <v>355</v>
      </c>
      <c r="C487" s="4">
        <v>2014.0</v>
      </c>
      <c r="D487" s="4" t="s">
        <v>1074</v>
      </c>
      <c r="E487" s="4" t="s">
        <v>1033</v>
      </c>
      <c r="F487" s="4">
        <v>2.336141919E7</v>
      </c>
      <c r="G487" s="4">
        <v>49.72</v>
      </c>
      <c r="H487" s="4">
        <v>5.19</v>
      </c>
      <c r="I487" s="4">
        <v>5.4</v>
      </c>
      <c r="J487" s="4">
        <v>2994.0</v>
      </c>
      <c r="K487" s="4">
        <v>63.46</v>
      </c>
      <c r="L487" s="4">
        <v>24.35</v>
      </c>
      <c r="M487" s="4">
        <v>2.71</v>
      </c>
      <c r="N487" s="4">
        <v>9.49</v>
      </c>
      <c r="O487" s="4">
        <v>350.0</v>
      </c>
      <c r="P487" s="4">
        <v>0.0</v>
      </c>
      <c r="Q487" s="4">
        <v>2019397.28</v>
      </c>
      <c r="R487" s="4">
        <v>1.3973748E7</v>
      </c>
      <c r="S487" s="4">
        <v>6408287.85</v>
      </c>
      <c r="T487" s="4">
        <v>5.19</v>
      </c>
      <c r="U487" s="4">
        <v>5.4</v>
      </c>
      <c r="V487" s="4">
        <v>2994.0</v>
      </c>
      <c r="W487" s="4">
        <v>63.46</v>
      </c>
      <c r="X487" s="4">
        <v>24.35</v>
      </c>
      <c r="Y487" s="4">
        <v>2.71</v>
      </c>
      <c r="Z487" s="4">
        <v>9.49</v>
      </c>
      <c r="AA487" s="4">
        <v>350.0</v>
      </c>
      <c r="AB487" s="4">
        <v>0.0</v>
      </c>
      <c r="AC487" s="4">
        <v>2019397.28</v>
      </c>
      <c r="AD487" s="4">
        <v>1.3973748E7</v>
      </c>
      <c r="AE487" s="4">
        <v>6408287.85</v>
      </c>
    </row>
    <row r="488" ht="12.75" customHeight="1">
      <c r="A488" s="4" t="s">
        <v>372</v>
      </c>
      <c r="B488" s="4" t="s">
        <v>355</v>
      </c>
      <c r="C488" s="4">
        <v>2014.0</v>
      </c>
      <c r="D488" s="4" t="s">
        <v>1074</v>
      </c>
      <c r="E488" s="4" t="s">
        <v>1034</v>
      </c>
      <c r="F488" s="4">
        <v>1.461039166E7</v>
      </c>
      <c r="G488" s="4">
        <v>31.1</v>
      </c>
      <c r="H488" s="4">
        <v>4.2</v>
      </c>
      <c r="I488" s="4">
        <v>1.23</v>
      </c>
      <c r="J488" s="4">
        <v>3065.0</v>
      </c>
      <c r="K488" s="4">
        <v>62.15</v>
      </c>
      <c r="L488" s="4">
        <v>33.61</v>
      </c>
      <c r="M488" s="4">
        <v>0.82</v>
      </c>
      <c r="N488" s="4">
        <v>3.43</v>
      </c>
      <c r="O488" s="4">
        <v>98.45</v>
      </c>
      <c r="P488" s="4">
        <v>0.0</v>
      </c>
      <c r="Q488" s="4">
        <v>38593.71</v>
      </c>
      <c r="R488" s="4">
        <v>3928718.68</v>
      </c>
      <c r="S488" s="4">
        <v>1.049731779E7</v>
      </c>
      <c r="T488" s="4">
        <v>4.2</v>
      </c>
      <c r="U488" s="4">
        <v>1.23</v>
      </c>
      <c r="V488" s="4">
        <v>3065.0</v>
      </c>
      <c r="W488" s="4">
        <v>62.15</v>
      </c>
      <c r="X488" s="4">
        <v>33.61</v>
      </c>
      <c r="Y488" s="4">
        <v>0.82</v>
      </c>
      <c r="Z488" s="4">
        <v>3.43</v>
      </c>
      <c r="AA488" s="4">
        <v>98.45</v>
      </c>
      <c r="AB488" s="4">
        <v>0.0</v>
      </c>
      <c r="AC488" s="4">
        <v>38593.71</v>
      </c>
      <c r="AD488" s="4">
        <v>3928718.68</v>
      </c>
      <c r="AE488" s="4">
        <v>1.049731779E7</v>
      </c>
    </row>
    <row r="489" ht="12.75" customHeight="1">
      <c r="A489" s="4" t="s">
        <v>372</v>
      </c>
      <c r="B489" s="4" t="s">
        <v>355</v>
      </c>
      <c r="C489" s="4">
        <v>2014.0</v>
      </c>
      <c r="D489" s="4" t="s">
        <v>1074</v>
      </c>
      <c r="E489" s="4" t="s">
        <v>1035</v>
      </c>
      <c r="F489" s="4">
        <v>3538989.82</v>
      </c>
      <c r="G489" s="4">
        <v>7.53</v>
      </c>
      <c r="H489" s="4">
        <v>2.27</v>
      </c>
      <c r="I489" s="4">
        <v>0.62</v>
      </c>
      <c r="J489" s="4">
        <v>367.0</v>
      </c>
      <c r="K489" s="4">
        <v>24.8</v>
      </c>
      <c r="L489" s="4">
        <v>47.96</v>
      </c>
      <c r="M489" s="4">
        <v>0.0</v>
      </c>
      <c r="N489" s="4">
        <v>27.25</v>
      </c>
      <c r="O489" s="4">
        <v>350.0</v>
      </c>
      <c r="P489" s="4">
        <v>0.0</v>
      </c>
      <c r="Q489" s="4">
        <v>0.0</v>
      </c>
      <c r="R489" s="4">
        <v>483647.25</v>
      </c>
      <c r="S489" s="4">
        <v>1614736.6</v>
      </c>
      <c r="T489" s="4">
        <v>2.27</v>
      </c>
      <c r="U489" s="4">
        <v>0.62</v>
      </c>
      <c r="V489" s="4">
        <v>367.0</v>
      </c>
      <c r="W489" s="4">
        <v>24.8</v>
      </c>
      <c r="X489" s="4">
        <v>47.96</v>
      </c>
      <c r="Y489" s="4">
        <v>0.0</v>
      </c>
      <c r="Z489" s="4">
        <v>27.25</v>
      </c>
      <c r="AA489" s="4">
        <v>350.0</v>
      </c>
      <c r="AB489" s="4">
        <v>0.0</v>
      </c>
      <c r="AC489" s="4">
        <v>0.0</v>
      </c>
      <c r="AD489" s="4">
        <v>483647.25</v>
      </c>
      <c r="AE489" s="4">
        <v>1614736.6</v>
      </c>
    </row>
    <row r="490" ht="12.75" customHeight="1">
      <c r="A490" s="4" t="s">
        <v>372</v>
      </c>
      <c r="B490" s="4" t="s">
        <v>355</v>
      </c>
      <c r="C490" s="4">
        <v>2014.0</v>
      </c>
      <c r="D490" s="4" t="s">
        <v>1074</v>
      </c>
      <c r="E490" s="4" t="s">
        <v>1036</v>
      </c>
      <c r="F490" s="4">
        <v>1430391.76</v>
      </c>
      <c r="G490" s="4">
        <v>3.04</v>
      </c>
      <c r="H490" s="4">
        <v>3.19</v>
      </c>
      <c r="I490" s="4">
        <v>0.06</v>
      </c>
      <c r="J490" s="4">
        <v>167.0</v>
      </c>
      <c r="K490" s="4">
        <v>44.91</v>
      </c>
      <c r="L490" s="4">
        <v>23.95</v>
      </c>
      <c r="M490" s="4">
        <v>0.0</v>
      </c>
      <c r="N490" s="4">
        <v>31.14</v>
      </c>
      <c r="O490" s="4">
        <v>66.88</v>
      </c>
      <c r="P490" s="4">
        <v>0.0</v>
      </c>
      <c r="Q490" s="4">
        <v>0.0</v>
      </c>
      <c r="R490" s="4">
        <v>73174.16</v>
      </c>
      <c r="S490" s="4">
        <v>1357217.6</v>
      </c>
      <c r="T490" s="4">
        <v>3.19</v>
      </c>
      <c r="U490" s="4">
        <v>0.06</v>
      </c>
      <c r="V490" s="4">
        <v>167.0</v>
      </c>
      <c r="W490" s="4">
        <v>44.91</v>
      </c>
      <c r="X490" s="4">
        <v>23.95</v>
      </c>
      <c r="Y490" s="4">
        <v>0.0</v>
      </c>
      <c r="Z490" s="4">
        <v>31.14</v>
      </c>
      <c r="AA490" s="4">
        <v>66.88</v>
      </c>
      <c r="AB490" s="4">
        <v>0.0</v>
      </c>
      <c r="AC490" s="4">
        <v>0.0</v>
      </c>
      <c r="AD490" s="4">
        <v>73174.16</v>
      </c>
      <c r="AE490" s="4">
        <v>1357217.6</v>
      </c>
    </row>
    <row r="491" ht="12.75" customHeight="1">
      <c r="A491" s="4" t="s">
        <v>372</v>
      </c>
      <c r="B491" s="4" t="s">
        <v>355</v>
      </c>
      <c r="C491" s="4">
        <v>2014.0</v>
      </c>
      <c r="D491" s="4" t="s">
        <v>1074</v>
      </c>
      <c r="E491" s="4" t="s">
        <v>993</v>
      </c>
      <c r="F491" s="4">
        <v>8268461.56</v>
      </c>
      <c r="G491" s="4">
        <v>17.6</v>
      </c>
      <c r="H491" s="4">
        <v>2.88</v>
      </c>
      <c r="I491" s="4">
        <v>1.33</v>
      </c>
      <c r="J491" s="4">
        <v>1420.0</v>
      </c>
      <c r="K491" s="4">
        <v>68.8</v>
      </c>
      <c r="L491" s="4">
        <v>30.28</v>
      </c>
      <c r="M491" s="4">
        <v>0.0</v>
      </c>
      <c r="N491" s="4">
        <v>0.92</v>
      </c>
      <c r="O491" s="4">
        <v>6.5</v>
      </c>
      <c r="P491" s="4">
        <v>0.0</v>
      </c>
      <c r="Q491" s="4">
        <v>0.0</v>
      </c>
      <c r="R491" s="4">
        <v>2650039.32</v>
      </c>
      <c r="S491" s="4">
        <v>5673745.37</v>
      </c>
      <c r="T491" s="4">
        <v>2.88</v>
      </c>
      <c r="U491" s="4">
        <v>1.33</v>
      </c>
      <c r="V491" s="4">
        <v>1420.0</v>
      </c>
      <c r="W491" s="4">
        <v>68.8</v>
      </c>
      <c r="X491" s="4">
        <v>30.28</v>
      </c>
      <c r="Y491" s="4">
        <v>0.0</v>
      </c>
      <c r="Z491" s="4">
        <v>0.92</v>
      </c>
      <c r="AA491" s="4">
        <v>6.5</v>
      </c>
      <c r="AB491" s="4">
        <v>0.0</v>
      </c>
      <c r="AC491" s="4">
        <v>0.0</v>
      </c>
      <c r="AD491" s="4">
        <v>2650039.32</v>
      </c>
      <c r="AE491" s="4">
        <v>5673745.37</v>
      </c>
    </row>
    <row r="492" ht="12.75" customHeight="1">
      <c r="A492" s="4" t="s">
        <v>372</v>
      </c>
      <c r="B492" s="4" t="s">
        <v>355</v>
      </c>
      <c r="C492" s="4">
        <v>2014.0</v>
      </c>
      <c r="D492" s="4" t="s">
        <v>1074</v>
      </c>
      <c r="E492" s="4" t="s">
        <v>1037</v>
      </c>
      <c r="F492" s="4">
        <v>514863.1</v>
      </c>
      <c r="G492" s="4">
        <v>1.1</v>
      </c>
      <c r="H492" s="4">
        <v>8.9</v>
      </c>
      <c r="I492" s="4">
        <v>8.43</v>
      </c>
      <c r="J492" s="4">
        <v>524.0</v>
      </c>
      <c r="K492" s="4">
        <v>46.18</v>
      </c>
      <c r="L492" s="4">
        <v>17.18</v>
      </c>
      <c r="M492" s="4">
        <v>4.2</v>
      </c>
      <c r="N492" s="4">
        <v>32.44</v>
      </c>
      <c r="O492" s="4">
        <v>350.0</v>
      </c>
      <c r="P492" s="4">
        <v>0.0</v>
      </c>
      <c r="Q492" s="4">
        <v>40686.58</v>
      </c>
      <c r="R492" s="4">
        <v>430665.07</v>
      </c>
      <c r="S492" s="4">
        <v>84198.03</v>
      </c>
      <c r="T492" s="4">
        <v>8.9</v>
      </c>
      <c r="U492" s="4">
        <v>8.43</v>
      </c>
      <c r="V492" s="4">
        <v>524.0</v>
      </c>
      <c r="W492" s="4">
        <v>46.18</v>
      </c>
      <c r="X492" s="4">
        <v>17.18</v>
      </c>
      <c r="Y492" s="4">
        <v>4.2</v>
      </c>
      <c r="Z492" s="4">
        <v>32.44</v>
      </c>
      <c r="AA492" s="4">
        <v>350.0</v>
      </c>
      <c r="AB492" s="4">
        <v>0.0</v>
      </c>
      <c r="AC492" s="4">
        <v>40686.58</v>
      </c>
      <c r="AD492" s="4">
        <v>430665.07</v>
      </c>
      <c r="AE492" s="4">
        <v>84198.03</v>
      </c>
    </row>
    <row r="493" ht="12.75" customHeight="1">
      <c r="A493" s="4" t="s">
        <v>372</v>
      </c>
      <c r="B493" s="4" t="s">
        <v>355</v>
      </c>
      <c r="C493" s="4">
        <v>2014.0</v>
      </c>
      <c r="D493" s="4" t="s">
        <v>1074</v>
      </c>
      <c r="E493" s="4" t="s">
        <v>1038</v>
      </c>
      <c r="F493" s="4">
        <v>394206.15</v>
      </c>
      <c r="G493" s="4">
        <v>0.84</v>
      </c>
      <c r="H493" s="4">
        <v>7.3</v>
      </c>
      <c r="I493" s="4">
        <v>6.9</v>
      </c>
      <c r="J493" s="4">
        <v>181.0</v>
      </c>
      <c r="K493" s="4">
        <v>70.72</v>
      </c>
      <c r="L493" s="4">
        <v>16.57</v>
      </c>
      <c r="M493" s="4">
        <v>1.66</v>
      </c>
      <c r="N493" s="4">
        <v>11.05</v>
      </c>
      <c r="O493" s="4">
        <v>48.68</v>
      </c>
      <c r="P493" s="4">
        <v>0.0</v>
      </c>
      <c r="Q493" s="4">
        <v>5629.4</v>
      </c>
      <c r="R493" s="4">
        <v>373652.5</v>
      </c>
      <c r="S493" s="4">
        <v>20553.65</v>
      </c>
      <c r="T493" s="4">
        <v>7.3</v>
      </c>
      <c r="U493" s="4">
        <v>6.9</v>
      </c>
      <c r="V493" s="4">
        <v>181.0</v>
      </c>
      <c r="W493" s="4">
        <v>70.72</v>
      </c>
      <c r="X493" s="4">
        <v>16.57</v>
      </c>
      <c r="Y493" s="4">
        <v>1.66</v>
      </c>
      <c r="Z493" s="4">
        <v>11.05</v>
      </c>
      <c r="AA493" s="4">
        <v>48.68</v>
      </c>
      <c r="AB493" s="4">
        <v>0.0</v>
      </c>
      <c r="AC493" s="4">
        <v>5629.4</v>
      </c>
      <c r="AD493" s="4">
        <v>373652.5</v>
      </c>
      <c r="AE493" s="4">
        <v>20553.65</v>
      </c>
    </row>
    <row r="494" ht="12.75" customHeight="1">
      <c r="A494" s="4" t="s">
        <v>372</v>
      </c>
      <c r="B494" s="4" t="s">
        <v>355</v>
      </c>
      <c r="C494" s="4">
        <v>2014.0</v>
      </c>
      <c r="D494" s="4" t="s">
        <v>1074</v>
      </c>
      <c r="E494" s="4" t="s">
        <v>994</v>
      </c>
      <c r="F494" s="4">
        <v>4745861.5</v>
      </c>
      <c r="G494" s="4">
        <v>10.1</v>
      </c>
      <c r="H494" s="4">
        <v>1.75</v>
      </c>
      <c r="I494" s="4">
        <v>6.84</v>
      </c>
      <c r="J494" s="4">
        <v>34.0</v>
      </c>
      <c r="K494" s="4">
        <v>14.71</v>
      </c>
      <c r="L494" s="4">
        <v>26.47</v>
      </c>
      <c r="M494" s="4">
        <v>52.94</v>
      </c>
      <c r="N494" s="4">
        <v>5.88</v>
      </c>
      <c r="O494" s="4">
        <v>9.09</v>
      </c>
      <c r="P494" s="4">
        <v>0.0</v>
      </c>
      <c r="Q494" s="4">
        <v>4734650.05</v>
      </c>
      <c r="R494" s="4">
        <v>4734650.05</v>
      </c>
      <c r="S494" s="4">
        <v>11211.45</v>
      </c>
      <c r="T494" s="4">
        <v>1.75</v>
      </c>
      <c r="U494" s="4">
        <v>6.84</v>
      </c>
      <c r="V494" s="4">
        <v>34.0</v>
      </c>
      <c r="W494" s="4">
        <v>14.71</v>
      </c>
      <c r="X494" s="4">
        <v>26.47</v>
      </c>
      <c r="Y494" s="4">
        <v>52.94</v>
      </c>
      <c r="Z494" s="4">
        <v>5.88</v>
      </c>
      <c r="AA494" s="4">
        <v>9.09</v>
      </c>
      <c r="AB494" s="4">
        <v>0.0</v>
      </c>
      <c r="AC494" s="4">
        <v>4734650.05</v>
      </c>
      <c r="AD494" s="4">
        <v>4734650.05</v>
      </c>
      <c r="AE494" s="4">
        <v>11211.45</v>
      </c>
    </row>
    <row r="495" ht="12.75" customHeight="1">
      <c r="A495" s="4" t="s">
        <v>372</v>
      </c>
      <c r="B495" s="4" t="s">
        <v>355</v>
      </c>
      <c r="C495" s="4">
        <v>2014.0</v>
      </c>
      <c r="D495" s="4" t="s">
        <v>1074</v>
      </c>
      <c r="E495" s="4" t="s">
        <v>1039</v>
      </c>
      <c r="F495" s="4">
        <v>477783.99</v>
      </c>
      <c r="G495" s="4">
        <v>1.02</v>
      </c>
      <c r="H495" s="4">
        <v>4.32</v>
      </c>
      <c r="I495" s="4">
        <v>6.42</v>
      </c>
      <c r="J495" s="4">
        <v>181.0</v>
      </c>
      <c r="K495" s="4">
        <v>84.53</v>
      </c>
      <c r="L495" s="4">
        <v>14.92</v>
      </c>
      <c r="M495" s="4">
        <v>0.0</v>
      </c>
      <c r="N495" s="4">
        <v>0.55</v>
      </c>
      <c r="O495" s="4">
        <v>20.0</v>
      </c>
      <c r="P495" s="4">
        <v>0.0</v>
      </c>
      <c r="Q495" s="4">
        <v>0.0</v>
      </c>
      <c r="R495" s="4">
        <v>475345.87</v>
      </c>
      <c r="S495" s="4">
        <v>2438.13</v>
      </c>
      <c r="T495" s="4">
        <v>4.32</v>
      </c>
      <c r="U495" s="4">
        <v>6.42</v>
      </c>
      <c r="V495" s="4">
        <v>181.0</v>
      </c>
      <c r="W495" s="4">
        <v>84.53</v>
      </c>
      <c r="X495" s="4">
        <v>14.92</v>
      </c>
      <c r="Y495" s="4">
        <v>0.0</v>
      </c>
      <c r="Z495" s="4">
        <v>0.55</v>
      </c>
      <c r="AA495" s="4">
        <v>20.0</v>
      </c>
      <c r="AB495" s="4">
        <v>0.0</v>
      </c>
      <c r="AC495" s="4">
        <v>0.0</v>
      </c>
      <c r="AD495" s="4">
        <v>475345.87</v>
      </c>
      <c r="AE495" s="4">
        <v>2438.13</v>
      </c>
    </row>
    <row r="496" ht="12.75" customHeight="1">
      <c r="A496" s="4" t="s">
        <v>372</v>
      </c>
      <c r="B496" s="4" t="s">
        <v>355</v>
      </c>
      <c r="C496" s="4">
        <v>2014.0</v>
      </c>
      <c r="D496" s="4" t="s">
        <v>1074</v>
      </c>
      <c r="E496" s="4" t="s">
        <v>1040</v>
      </c>
      <c r="F496" s="4">
        <v>3788752.64</v>
      </c>
      <c r="G496" s="4">
        <v>8.06</v>
      </c>
      <c r="H496" s="4">
        <v>1.5</v>
      </c>
      <c r="I496" s="4">
        <v>1.87</v>
      </c>
      <c r="J496" s="4">
        <v>1068.0</v>
      </c>
      <c r="K496" s="4">
        <v>48.69</v>
      </c>
      <c r="L496" s="4">
        <v>50.84</v>
      </c>
      <c r="M496" s="4">
        <v>0.37</v>
      </c>
      <c r="N496" s="4">
        <v>0.09</v>
      </c>
      <c r="O496" s="4">
        <v>12.5</v>
      </c>
      <c r="P496" s="4">
        <v>0.0</v>
      </c>
      <c r="Q496" s="4">
        <v>647.52</v>
      </c>
      <c r="R496" s="4">
        <v>2891891.55</v>
      </c>
      <c r="S496" s="4">
        <v>902956.8</v>
      </c>
      <c r="T496" s="4">
        <v>1.5</v>
      </c>
      <c r="U496" s="4">
        <v>1.87</v>
      </c>
      <c r="V496" s="4">
        <v>1068.0</v>
      </c>
      <c r="W496" s="4">
        <v>48.69</v>
      </c>
      <c r="X496" s="4">
        <v>50.84</v>
      </c>
      <c r="Y496" s="4">
        <v>0.37</v>
      </c>
      <c r="Z496" s="4">
        <v>0.09</v>
      </c>
      <c r="AA496" s="4">
        <v>12.5</v>
      </c>
      <c r="AB496" s="4">
        <v>0.0</v>
      </c>
      <c r="AC496" s="4">
        <v>647.52</v>
      </c>
      <c r="AD496" s="4">
        <v>2891891.55</v>
      </c>
      <c r="AE496" s="4">
        <v>902956.8</v>
      </c>
    </row>
    <row r="497" ht="12.75" customHeight="1">
      <c r="A497" s="4" t="s">
        <v>372</v>
      </c>
      <c r="B497" s="4" t="s">
        <v>355</v>
      </c>
      <c r="C497" s="4">
        <v>2014.0</v>
      </c>
      <c r="D497" s="4" t="s">
        <v>1074</v>
      </c>
      <c r="E497" s="4" t="s">
        <v>996</v>
      </c>
      <c r="F497" s="4">
        <v>2827674.21</v>
      </c>
      <c r="G497" s="4">
        <v>6.02</v>
      </c>
      <c r="H497" s="4">
        <v>1.84</v>
      </c>
      <c r="I497" s="4">
        <v>1.51</v>
      </c>
      <c r="J497" s="4">
        <v>779.0</v>
      </c>
      <c r="K497" s="4">
        <v>44.67</v>
      </c>
      <c r="L497" s="4">
        <v>49.81</v>
      </c>
      <c r="M497" s="4">
        <v>3.72</v>
      </c>
      <c r="N497" s="4">
        <v>1.8</v>
      </c>
      <c r="O497" s="4">
        <v>15.0</v>
      </c>
      <c r="P497" s="4">
        <v>0.0</v>
      </c>
      <c r="Q497" s="4">
        <v>46099.73</v>
      </c>
      <c r="R497" s="4">
        <v>1267482.39</v>
      </c>
      <c r="S497" s="4">
        <v>1560191.82</v>
      </c>
      <c r="T497" s="4">
        <v>1.84</v>
      </c>
      <c r="U497" s="4">
        <v>1.51</v>
      </c>
      <c r="V497" s="4">
        <v>779.0</v>
      </c>
      <c r="W497" s="4">
        <v>44.67</v>
      </c>
      <c r="X497" s="4">
        <v>49.81</v>
      </c>
      <c r="Y497" s="4">
        <v>3.72</v>
      </c>
      <c r="Z497" s="4">
        <v>1.8</v>
      </c>
      <c r="AA497" s="4">
        <v>15.0</v>
      </c>
      <c r="AB497" s="4">
        <v>0.0</v>
      </c>
      <c r="AC497" s="4">
        <v>46099.73</v>
      </c>
      <c r="AD497" s="4">
        <v>1267482.39</v>
      </c>
      <c r="AE497" s="4">
        <v>1560191.82</v>
      </c>
    </row>
    <row r="498" ht="12.75" customHeight="1">
      <c r="A498" s="4" t="s">
        <v>372</v>
      </c>
      <c r="B498" s="4" t="s">
        <v>355</v>
      </c>
      <c r="C498" s="4">
        <v>2014.0</v>
      </c>
      <c r="D498" s="4" t="s">
        <v>1074</v>
      </c>
      <c r="E498" s="4" t="s">
        <v>1041</v>
      </c>
      <c r="F498" s="4">
        <v>72356.2</v>
      </c>
      <c r="G498" s="4">
        <v>0.15</v>
      </c>
      <c r="H498" s="4">
        <v>0.43</v>
      </c>
      <c r="I498" s="4">
        <v>0.39</v>
      </c>
      <c r="J498" s="4">
        <v>39.0</v>
      </c>
      <c r="K498" s="4">
        <v>15.38</v>
      </c>
      <c r="L498" s="4">
        <v>82.05</v>
      </c>
      <c r="M498" s="4">
        <v>0.0</v>
      </c>
      <c r="N498" s="4">
        <v>2.56</v>
      </c>
      <c r="O498" s="4">
        <v>3.0</v>
      </c>
      <c r="P498" s="4">
        <v>0.0</v>
      </c>
      <c r="Q498" s="4">
        <v>0.0</v>
      </c>
      <c r="R498" s="4">
        <v>43692.17</v>
      </c>
      <c r="S498" s="4">
        <v>28664.03</v>
      </c>
      <c r="T498" s="4">
        <v>0.43</v>
      </c>
      <c r="U498" s="4">
        <v>0.39</v>
      </c>
      <c r="V498" s="4">
        <v>39.0</v>
      </c>
      <c r="W498" s="4">
        <v>15.38</v>
      </c>
      <c r="X498" s="4">
        <v>82.05</v>
      </c>
      <c r="Y498" s="4">
        <v>0.0</v>
      </c>
      <c r="Z498" s="4">
        <v>2.56</v>
      </c>
      <c r="AA498" s="4">
        <v>3.0</v>
      </c>
      <c r="AB498" s="4">
        <v>0.0</v>
      </c>
      <c r="AC498" s="4">
        <v>0.0</v>
      </c>
      <c r="AD498" s="4">
        <v>43692.17</v>
      </c>
      <c r="AE498" s="4">
        <v>28664.03</v>
      </c>
    </row>
    <row r="499" ht="12.75" customHeight="1">
      <c r="A499" s="4" t="s">
        <v>372</v>
      </c>
      <c r="B499" s="4" t="s">
        <v>355</v>
      </c>
      <c r="C499" s="4">
        <v>2014.0</v>
      </c>
      <c r="D499" s="4" t="s">
        <v>1074</v>
      </c>
      <c r="E499" s="4" t="s">
        <v>1042</v>
      </c>
      <c r="F499" s="4">
        <v>1675210.89</v>
      </c>
      <c r="G499" s="4">
        <v>3.57</v>
      </c>
      <c r="H499" s="4">
        <v>2.62</v>
      </c>
      <c r="I499" s="4">
        <v>2.13</v>
      </c>
      <c r="J499" s="4">
        <v>650.0</v>
      </c>
      <c r="K499" s="4">
        <v>47.08</v>
      </c>
      <c r="L499" s="4">
        <v>41.23</v>
      </c>
      <c r="M499" s="4">
        <v>5.85</v>
      </c>
      <c r="N499" s="4">
        <v>5.85</v>
      </c>
      <c r="O499" s="4">
        <v>98.45</v>
      </c>
      <c r="P499" s="4">
        <v>0.0</v>
      </c>
      <c r="Q499" s="4">
        <v>7742.83</v>
      </c>
      <c r="R499" s="4">
        <v>597673.01</v>
      </c>
      <c r="S499" s="4">
        <v>648320.77</v>
      </c>
      <c r="T499" s="4">
        <v>2.62</v>
      </c>
      <c r="U499" s="4">
        <v>2.13</v>
      </c>
      <c r="V499" s="4">
        <v>650.0</v>
      </c>
      <c r="W499" s="4">
        <v>47.08</v>
      </c>
      <c r="X499" s="4">
        <v>41.23</v>
      </c>
      <c r="Y499" s="4">
        <v>5.85</v>
      </c>
      <c r="Z499" s="4">
        <v>5.85</v>
      </c>
      <c r="AA499" s="4">
        <v>98.45</v>
      </c>
      <c r="AB499" s="4">
        <v>0.0</v>
      </c>
      <c r="AC499" s="4">
        <v>7742.83</v>
      </c>
      <c r="AD499" s="4">
        <v>597673.01</v>
      </c>
      <c r="AE499" s="4">
        <v>648320.77</v>
      </c>
    </row>
    <row r="500" ht="12.75" customHeight="1">
      <c r="A500" s="4" t="s">
        <v>372</v>
      </c>
      <c r="B500" s="4" t="s">
        <v>355</v>
      </c>
      <c r="C500" s="4">
        <v>2014.0</v>
      </c>
      <c r="D500" s="4" t="s">
        <v>1074</v>
      </c>
      <c r="E500" s="4" t="s">
        <v>1043</v>
      </c>
      <c r="F500" s="4">
        <v>897110.8</v>
      </c>
      <c r="G500" s="4">
        <v>1.91</v>
      </c>
      <c r="H500" s="4">
        <v>3.5</v>
      </c>
      <c r="I500" s="4">
        <v>3.17</v>
      </c>
      <c r="J500" s="4">
        <v>337.0</v>
      </c>
      <c r="K500" s="4">
        <v>78.34</v>
      </c>
      <c r="L500" s="4">
        <v>21.66</v>
      </c>
      <c r="M500" s="4">
        <v>0.0</v>
      </c>
      <c r="N500" s="4">
        <v>0.0</v>
      </c>
      <c r="O500" s="4">
        <v>14.0</v>
      </c>
      <c r="P500" s="4">
        <v>0.0</v>
      </c>
      <c r="Q500" s="4">
        <v>0.0</v>
      </c>
      <c r="R500" s="4">
        <v>666731.48</v>
      </c>
      <c r="S500" s="4">
        <v>224508.05</v>
      </c>
      <c r="T500" s="4">
        <v>3.5</v>
      </c>
      <c r="U500" s="4">
        <v>3.17</v>
      </c>
      <c r="V500" s="4">
        <v>337.0</v>
      </c>
      <c r="W500" s="4">
        <v>78.34</v>
      </c>
      <c r="X500" s="4">
        <v>21.66</v>
      </c>
      <c r="Y500" s="4">
        <v>0.0</v>
      </c>
      <c r="Z500" s="4">
        <v>0.0</v>
      </c>
      <c r="AA500" s="4">
        <v>14.0</v>
      </c>
      <c r="AB500" s="4">
        <v>0.0</v>
      </c>
      <c r="AC500" s="4">
        <v>0.0</v>
      </c>
      <c r="AD500" s="4">
        <v>666731.48</v>
      </c>
      <c r="AE500" s="4">
        <v>224508.05</v>
      </c>
    </row>
    <row r="501" ht="12.75" customHeight="1">
      <c r="A501" s="4" t="s">
        <v>372</v>
      </c>
      <c r="B501" s="4" t="s">
        <v>355</v>
      </c>
      <c r="C501" s="4">
        <v>2014.0</v>
      </c>
      <c r="D501" s="4" t="s">
        <v>1074</v>
      </c>
      <c r="E501" s="4" t="s">
        <v>1044</v>
      </c>
      <c r="F501" s="4">
        <v>1.025483778E7</v>
      </c>
      <c r="G501" s="4">
        <v>21.83</v>
      </c>
      <c r="H501" s="4">
        <v>3.36</v>
      </c>
      <c r="I501" s="4">
        <v>1.31</v>
      </c>
      <c r="J501" s="4">
        <v>321.0</v>
      </c>
      <c r="K501" s="4">
        <v>66.36</v>
      </c>
      <c r="L501" s="4">
        <v>33.33</v>
      </c>
      <c r="M501" s="4">
        <v>0.0</v>
      </c>
      <c r="N501" s="4">
        <v>0.31</v>
      </c>
      <c r="O501" s="4">
        <v>38.0</v>
      </c>
      <c r="P501" s="4">
        <v>0.0</v>
      </c>
      <c r="Q501" s="4">
        <v>0.0</v>
      </c>
      <c r="R501" s="4">
        <v>2269306.77</v>
      </c>
      <c r="S501" s="4">
        <v>7985531.01</v>
      </c>
      <c r="T501" s="4">
        <v>3.36</v>
      </c>
      <c r="U501" s="4">
        <v>1.31</v>
      </c>
      <c r="V501" s="4">
        <v>321.0</v>
      </c>
      <c r="W501" s="4">
        <v>66.36</v>
      </c>
      <c r="X501" s="4">
        <v>33.33</v>
      </c>
      <c r="Y501" s="4">
        <v>0.0</v>
      </c>
      <c r="Z501" s="4">
        <v>0.31</v>
      </c>
      <c r="AA501" s="4">
        <v>38.0</v>
      </c>
      <c r="AB501" s="4">
        <v>0.0</v>
      </c>
      <c r="AC501" s="4">
        <v>0.0</v>
      </c>
      <c r="AD501" s="4">
        <v>2269306.77</v>
      </c>
      <c r="AE501" s="4">
        <v>7985531.01</v>
      </c>
    </row>
    <row r="502" ht="12.75" customHeight="1">
      <c r="A502" s="4" t="s">
        <v>372</v>
      </c>
      <c r="B502" s="4" t="s">
        <v>355</v>
      </c>
      <c r="C502" s="4">
        <v>2014.0</v>
      </c>
      <c r="D502" s="4" t="s">
        <v>1074</v>
      </c>
      <c r="E502" s="4" t="s">
        <v>1045</v>
      </c>
      <c r="F502" s="4">
        <v>7398375.98</v>
      </c>
      <c r="G502" s="4">
        <v>15.75</v>
      </c>
      <c r="H502" s="4">
        <v>9.09</v>
      </c>
      <c r="I502" s="4">
        <v>9.48</v>
      </c>
      <c r="J502" s="4">
        <v>1415.0</v>
      </c>
      <c r="K502" s="4">
        <v>82.54</v>
      </c>
      <c r="L502" s="4">
        <v>12.16</v>
      </c>
      <c r="M502" s="4">
        <v>0.42</v>
      </c>
      <c r="N502" s="4">
        <v>4.88</v>
      </c>
      <c r="O502" s="4">
        <v>32.0</v>
      </c>
      <c r="P502" s="4">
        <v>0.0</v>
      </c>
      <c r="Q502" s="4">
        <v>2948.72</v>
      </c>
      <c r="R502" s="4">
        <v>6957803.98</v>
      </c>
      <c r="S502" s="4">
        <v>440572.0</v>
      </c>
      <c r="T502" s="4">
        <v>9.09</v>
      </c>
      <c r="U502" s="4">
        <v>9.48</v>
      </c>
      <c r="V502" s="4">
        <v>1415.0</v>
      </c>
      <c r="W502" s="4">
        <v>82.54</v>
      </c>
      <c r="X502" s="4">
        <v>12.16</v>
      </c>
      <c r="Y502" s="4">
        <v>0.42</v>
      </c>
      <c r="Z502" s="4">
        <v>4.88</v>
      </c>
      <c r="AA502" s="4">
        <v>32.0</v>
      </c>
      <c r="AB502" s="4">
        <v>0.0</v>
      </c>
      <c r="AC502" s="4">
        <v>2948.72</v>
      </c>
      <c r="AD502" s="4">
        <v>6957803.98</v>
      </c>
      <c r="AE502" s="4">
        <v>440572.0</v>
      </c>
    </row>
    <row r="503" ht="12.75" customHeight="1">
      <c r="A503" s="4" t="s">
        <v>372</v>
      </c>
      <c r="B503" s="4" t="s">
        <v>355</v>
      </c>
      <c r="C503" s="4">
        <v>2014.0</v>
      </c>
      <c r="D503" s="4" t="s">
        <v>1074</v>
      </c>
      <c r="E503" s="4" t="s">
        <v>998</v>
      </c>
      <c r="F503" s="4">
        <v>1324303.3</v>
      </c>
      <c r="G503" s="4">
        <v>2.82</v>
      </c>
      <c r="H503" s="4">
        <v>1.47</v>
      </c>
      <c r="I503" s="4">
        <v>0.8</v>
      </c>
      <c r="J503" s="4">
        <v>179.0</v>
      </c>
      <c r="K503" s="4">
        <v>48.04</v>
      </c>
      <c r="L503" s="4">
        <v>51.96</v>
      </c>
      <c r="M503" s="4">
        <v>0.0</v>
      </c>
      <c r="N503" s="4">
        <v>0.0</v>
      </c>
      <c r="O503" s="4">
        <v>11.0</v>
      </c>
      <c r="P503" s="4">
        <v>0.0</v>
      </c>
      <c r="Q503" s="4">
        <v>0.0</v>
      </c>
      <c r="R503" s="4">
        <v>913619.96</v>
      </c>
      <c r="S503" s="4">
        <v>410683.34</v>
      </c>
      <c r="T503" s="4">
        <v>1.47</v>
      </c>
      <c r="U503" s="4">
        <v>0.8</v>
      </c>
      <c r="V503" s="4">
        <v>179.0</v>
      </c>
      <c r="W503" s="4">
        <v>48.04</v>
      </c>
      <c r="X503" s="4">
        <v>51.96</v>
      </c>
      <c r="Y503" s="4">
        <v>0.0</v>
      </c>
      <c r="Z503" s="4">
        <v>0.0</v>
      </c>
      <c r="AA503" s="4">
        <v>11.0</v>
      </c>
      <c r="AB503" s="4">
        <v>0.0</v>
      </c>
      <c r="AC503" s="4">
        <v>0.0</v>
      </c>
      <c r="AD503" s="4">
        <v>913619.96</v>
      </c>
      <c r="AE503" s="4">
        <v>410683.34</v>
      </c>
    </row>
    <row r="504" ht="12.75" customHeight="1">
      <c r="A504" s="4" t="s">
        <v>372</v>
      </c>
      <c r="B504" s="4" t="s">
        <v>355</v>
      </c>
      <c r="C504" s="4">
        <v>2014.0</v>
      </c>
      <c r="D504" s="4" t="s">
        <v>1074</v>
      </c>
      <c r="E504" s="4" t="s">
        <v>1046</v>
      </c>
      <c r="F504" s="4">
        <v>2692331.55</v>
      </c>
      <c r="G504" s="4">
        <v>5.73</v>
      </c>
      <c r="H504" s="4">
        <v>2.15</v>
      </c>
      <c r="I504" s="4">
        <v>0.68</v>
      </c>
      <c r="J504" s="4">
        <v>376.0</v>
      </c>
      <c r="K504" s="4">
        <v>30.05</v>
      </c>
      <c r="L504" s="4">
        <v>31.65</v>
      </c>
      <c r="M504" s="4">
        <v>0.0</v>
      </c>
      <c r="N504" s="4">
        <v>38.3</v>
      </c>
      <c r="O504" s="4">
        <v>29.8</v>
      </c>
      <c r="P504" s="4">
        <v>0.0</v>
      </c>
      <c r="Q504" s="4">
        <v>0.0</v>
      </c>
      <c r="R504" s="4">
        <v>701604.16</v>
      </c>
      <c r="S504" s="4">
        <v>1935404.26</v>
      </c>
      <c r="T504" s="4">
        <v>2.15</v>
      </c>
      <c r="U504" s="4">
        <v>0.68</v>
      </c>
      <c r="V504" s="4">
        <v>376.0</v>
      </c>
      <c r="W504" s="4">
        <v>30.05</v>
      </c>
      <c r="X504" s="4">
        <v>31.65</v>
      </c>
      <c r="Y504" s="4">
        <v>0.0</v>
      </c>
      <c r="Z504" s="4">
        <v>38.3</v>
      </c>
      <c r="AA504" s="4">
        <v>29.8</v>
      </c>
      <c r="AB504" s="4">
        <v>0.0</v>
      </c>
      <c r="AC504" s="4">
        <v>0.0</v>
      </c>
      <c r="AD504" s="4">
        <v>701604.16</v>
      </c>
      <c r="AE504" s="4">
        <v>1935404.26</v>
      </c>
    </row>
    <row r="505" ht="12.75" customHeight="1">
      <c r="A505" s="4" t="s">
        <v>372</v>
      </c>
      <c r="B505" s="4" t="s">
        <v>355</v>
      </c>
      <c r="C505" s="4">
        <v>2014.0</v>
      </c>
      <c r="D505" s="4" t="s">
        <v>1074</v>
      </c>
      <c r="E505" s="4" t="s">
        <v>1047</v>
      </c>
      <c r="F505" s="4">
        <v>222946.66</v>
      </c>
      <c r="G505" s="4">
        <v>0.47</v>
      </c>
      <c r="H505" s="4">
        <v>0.71</v>
      </c>
      <c r="I505" s="4">
        <v>1.39</v>
      </c>
      <c r="J505" s="4">
        <v>342.0</v>
      </c>
      <c r="K505" s="4">
        <v>19.01</v>
      </c>
      <c r="L505" s="4">
        <v>80.7</v>
      </c>
      <c r="M505" s="4">
        <v>0.0</v>
      </c>
      <c r="N505" s="4">
        <v>0.29</v>
      </c>
      <c r="O505" s="4">
        <v>18.0</v>
      </c>
      <c r="P505" s="4">
        <v>0.0</v>
      </c>
      <c r="Q505" s="4">
        <v>0.0</v>
      </c>
      <c r="R505" s="4">
        <v>95196.7</v>
      </c>
      <c r="S505" s="4">
        <v>127600.98</v>
      </c>
      <c r="T505" s="4">
        <v>0.71</v>
      </c>
      <c r="U505" s="4">
        <v>1.39</v>
      </c>
      <c r="V505" s="4">
        <v>342.0</v>
      </c>
      <c r="W505" s="4">
        <v>19.01</v>
      </c>
      <c r="X505" s="4">
        <v>80.7</v>
      </c>
      <c r="Y505" s="4">
        <v>0.0</v>
      </c>
      <c r="Z505" s="4">
        <v>0.29</v>
      </c>
      <c r="AA505" s="4">
        <v>18.0</v>
      </c>
      <c r="AB505" s="4">
        <v>0.0</v>
      </c>
      <c r="AC505" s="4">
        <v>0.0</v>
      </c>
      <c r="AD505" s="4">
        <v>95196.7</v>
      </c>
      <c r="AE505" s="4">
        <v>127600.98</v>
      </c>
    </row>
    <row r="506" ht="12.75" customHeight="1">
      <c r="A506" s="4" t="s">
        <v>372</v>
      </c>
      <c r="B506" s="4" t="s">
        <v>355</v>
      </c>
      <c r="C506" s="4">
        <v>2015.0</v>
      </c>
      <c r="D506" s="4" t="s">
        <v>1074</v>
      </c>
      <c r="E506" s="4" t="s">
        <v>1031</v>
      </c>
      <c r="F506" s="4">
        <v>4.667794983E7</v>
      </c>
      <c r="G506" s="4">
        <v>100.0</v>
      </c>
      <c r="H506" s="4">
        <v>2.46</v>
      </c>
      <c r="I506" s="4">
        <v>2.53</v>
      </c>
      <c r="J506" s="4">
        <v>8142.0</v>
      </c>
      <c r="K506" s="4">
        <v>26.53</v>
      </c>
      <c r="L506" s="4">
        <v>67.88</v>
      </c>
      <c r="M506" s="4">
        <v>1.13</v>
      </c>
      <c r="N506" s="4">
        <v>4.46</v>
      </c>
      <c r="O506" s="4">
        <v>350.0</v>
      </c>
      <c r="P506" s="4">
        <v>0.0</v>
      </c>
      <c r="Q506" s="4">
        <v>2872270.76</v>
      </c>
      <c r="R506" s="4">
        <v>1.745863372E7</v>
      </c>
      <c r="S506" s="4">
        <v>2.860359729E7</v>
      </c>
      <c r="T506" s="4">
        <v>3.89</v>
      </c>
      <c r="U506" s="4">
        <v>3.34</v>
      </c>
      <c r="V506" s="4">
        <v>8142.0</v>
      </c>
      <c r="W506" s="4">
        <v>57.77</v>
      </c>
      <c r="X506" s="4">
        <v>33.64</v>
      </c>
      <c r="Y506" s="4">
        <v>1.98</v>
      </c>
      <c r="Z506" s="4">
        <v>6.61</v>
      </c>
      <c r="AA506" s="4">
        <v>350.0</v>
      </c>
      <c r="AB506" s="4">
        <v>0.0</v>
      </c>
      <c r="AC506" s="4">
        <v>2964050.48</v>
      </c>
      <c r="AD506" s="4">
        <v>2.449898718E7</v>
      </c>
      <c r="AE506" s="4">
        <v>2.156324383E7</v>
      </c>
    </row>
    <row r="507" ht="12.75" customHeight="1">
      <c r="A507" s="4" t="s">
        <v>372</v>
      </c>
      <c r="B507" s="4" t="s">
        <v>355</v>
      </c>
      <c r="C507" s="4">
        <v>2015.0</v>
      </c>
      <c r="D507" s="4" t="s">
        <v>1074</v>
      </c>
      <c r="E507" s="4" t="s">
        <v>1032</v>
      </c>
      <c r="F507" s="4">
        <v>5480217.69</v>
      </c>
      <c r="G507" s="4">
        <v>11.74</v>
      </c>
      <c r="H507" s="4">
        <v>0.09</v>
      </c>
      <c r="I507" s="4">
        <v>0.28</v>
      </c>
      <c r="J507" s="4">
        <v>1294.0</v>
      </c>
      <c r="K507" s="4">
        <v>3.86</v>
      </c>
      <c r="L507" s="4">
        <v>95.98</v>
      </c>
      <c r="M507" s="4">
        <v>0.0</v>
      </c>
      <c r="N507" s="4">
        <v>0.15</v>
      </c>
      <c r="O507" s="4">
        <v>9.9</v>
      </c>
      <c r="P507" s="4">
        <v>0.0</v>
      </c>
      <c r="Q507" s="4">
        <v>0.0</v>
      </c>
      <c r="R507" s="4">
        <v>765592.08</v>
      </c>
      <c r="S507" s="4">
        <v>4699819.38</v>
      </c>
      <c r="T507" s="4">
        <v>1.42</v>
      </c>
      <c r="U507" s="4">
        <v>1.47</v>
      </c>
      <c r="V507" s="4">
        <v>1294.0</v>
      </c>
      <c r="W507" s="4">
        <v>46.6</v>
      </c>
      <c r="X507" s="4">
        <v>52.32</v>
      </c>
      <c r="Y507" s="4">
        <v>0.46</v>
      </c>
      <c r="Z507" s="4">
        <v>0.62</v>
      </c>
      <c r="AA507" s="4">
        <v>16.0</v>
      </c>
      <c r="AB507" s="4">
        <v>0.0</v>
      </c>
      <c r="AC507" s="4">
        <v>3563.95</v>
      </c>
      <c r="AD507" s="4">
        <v>3959815.77</v>
      </c>
      <c r="AE507" s="4">
        <v>1505595.69</v>
      </c>
    </row>
    <row r="508" ht="12.75" customHeight="1">
      <c r="A508" s="4" t="s">
        <v>372</v>
      </c>
      <c r="B508" s="4" t="s">
        <v>355</v>
      </c>
      <c r="C508" s="4">
        <v>2015.0</v>
      </c>
      <c r="D508" s="4" t="s">
        <v>1074</v>
      </c>
      <c r="E508" s="4" t="s">
        <v>1033</v>
      </c>
      <c r="F508" s="4">
        <v>2.371561192E7</v>
      </c>
      <c r="G508" s="4">
        <v>50.81</v>
      </c>
      <c r="H508" s="4">
        <v>3.57</v>
      </c>
      <c r="I508" s="4">
        <v>4.22</v>
      </c>
      <c r="J508" s="4">
        <v>3051.0</v>
      </c>
      <c r="K508" s="4">
        <v>34.38</v>
      </c>
      <c r="L508" s="4">
        <v>55.82</v>
      </c>
      <c r="M508" s="4">
        <v>2.1</v>
      </c>
      <c r="N508" s="4">
        <v>7.7</v>
      </c>
      <c r="O508" s="4">
        <v>350.0</v>
      </c>
      <c r="P508" s="4">
        <v>0.0</v>
      </c>
      <c r="Q508" s="4">
        <v>1103729.65</v>
      </c>
      <c r="R508" s="4">
        <v>1.194579235E7</v>
      </c>
      <c r="S508" s="4">
        <v>9846868.06</v>
      </c>
      <c r="T508" s="4">
        <v>5.21</v>
      </c>
      <c r="U508" s="4">
        <v>5.18</v>
      </c>
      <c r="V508" s="4">
        <v>3051.0</v>
      </c>
      <c r="W508" s="4">
        <v>63.16</v>
      </c>
      <c r="X508" s="4">
        <v>23.99</v>
      </c>
      <c r="Y508" s="4">
        <v>3.24</v>
      </c>
      <c r="Z508" s="4">
        <v>9.6</v>
      </c>
      <c r="AA508" s="4">
        <v>350.0</v>
      </c>
      <c r="AB508" s="4">
        <v>0.0</v>
      </c>
      <c r="AC508" s="4">
        <v>1137531.96</v>
      </c>
      <c r="AD508" s="4">
        <v>1.403483225E7</v>
      </c>
      <c r="AE508" s="4">
        <v>7757828.17</v>
      </c>
    </row>
    <row r="509" ht="12.75" customHeight="1">
      <c r="A509" s="4" t="s">
        <v>372</v>
      </c>
      <c r="B509" s="4" t="s">
        <v>355</v>
      </c>
      <c r="C509" s="4">
        <v>2015.0</v>
      </c>
      <c r="D509" s="4" t="s">
        <v>1074</v>
      </c>
      <c r="E509" s="4" t="s">
        <v>1034</v>
      </c>
      <c r="F509" s="4">
        <v>1.399730864E7</v>
      </c>
      <c r="G509" s="4">
        <v>29.99</v>
      </c>
      <c r="H509" s="4">
        <v>2.76</v>
      </c>
      <c r="I509" s="4">
        <v>0.63</v>
      </c>
      <c r="J509" s="4">
        <v>3087.0</v>
      </c>
      <c r="K509" s="4">
        <v>30.06</v>
      </c>
      <c r="L509" s="4">
        <v>68.06</v>
      </c>
      <c r="M509" s="4">
        <v>0.45</v>
      </c>
      <c r="N509" s="4">
        <v>1.43</v>
      </c>
      <c r="O509" s="4">
        <v>122.77</v>
      </c>
      <c r="P509" s="4">
        <v>0.0</v>
      </c>
      <c r="Q509" s="4">
        <v>31574.38</v>
      </c>
      <c r="R509" s="4">
        <v>2594531.09</v>
      </c>
      <c r="S509" s="4">
        <v>1.11962602E7</v>
      </c>
      <c r="T509" s="4">
        <v>4.18</v>
      </c>
      <c r="U509" s="4">
        <v>1.27</v>
      </c>
      <c r="V509" s="4">
        <v>3087.0</v>
      </c>
      <c r="W509" s="4">
        <v>61.74</v>
      </c>
      <c r="X509" s="4">
        <v>34.14</v>
      </c>
      <c r="Y509" s="4">
        <v>1.04</v>
      </c>
      <c r="Z509" s="4">
        <v>3.08</v>
      </c>
      <c r="AA509" s="4">
        <v>122.77</v>
      </c>
      <c r="AB509" s="4">
        <v>0.0</v>
      </c>
      <c r="AC509" s="4">
        <v>81987.96</v>
      </c>
      <c r="AD509" s="4">
        <v>3930824.62</v>
      </c>
      <c r="AE509" s="4">
        <v>9859966.67</v>
      </c>
    </row>
    <row r="510" ht="12.75" customHeight="1">
      <c r="A510" s="4" t="s">
        <v>372</v>
      </c>
      <c r="B510" s="4" t="s">
        <v>355</v>
      </c>
      <c r="C510" s="4">
        <v>2015.0</v>
      </c>
      <c r="D510" s="4" t="s">
        <v>1074</v>
      </c>
      <c r="E510" s="4" t="s">
        <v>1035</v>
      </c>
      <c r="F510" s="4">
        <v>2869092.76</v>
      </c>
      <c r="G510" s="4">
        <v>6.15</v>
      </c>
      <c r="H510" s="4">
        <v>1.43</v>
      </c>
      <c r="I510" s="4">
        <v>0.84</v>
      </c>
      <c r="J510" s="4">
        <v>387.0</v>
      </c>
      <c r="K510" s="4">
        <v>6.98</v>
      </c>
      <c r="L510" s="4">
        <v>77.0</v>
      </c>
      <c r="M510" s="4">
        <v>0.52</v>
      </c>
      <c r="N510" s="4">
        <v>15.5</v>
      </c>
      <c r="O510" s="4">
        <v>350.0</v>
      </c>
      <c r="P510" s="4">
        <v>0.0</v>
      </c>
      <c r="Q510" s="4">
        <v>72.51</v>
      </c>
      <c r="R510" s="4">
        <v>224157.84</v>
      </c>
      <c r="S510" s="4">
        <v>1297768.78</v>
      </c>
      <c r="T510" s="4">
        <v>2.31</v>
      </c>
      <c r="U510" s="4">
        <v>1.07</v>
      </c>
      <c r="V510" s="4">
        <v>387.0</v>
      </c>
      <c r="W510" s="4">
        <v>24.55</v>
      </c>
      <c r="X510" s="4">
        <v>46.51</v>
      </c>
      <c r="Y510" s="4">
        <v>1.55</v>
      </c>
      <c r="Z510" s="4">
        <v>27.39</v>
      </c>
      <c r="AA510" s="4">
        <v>350.0</v>
      </c>
      <c r="AB510" s="4">
        <v>0.0</v>
      </c>
      <c r="AC510" s="4">
        <v>72.51</v>
      </c>
      <c r="AD510" s="4">
        <v>519424.59</v>
      </c>
      <c r="AE510" s="4">
        <v>1002502.03</v>
      </c>
    </row>
    <row r="511" ht="12.75" customHeight="1">
      <c r="A511" s="4" t="s">
        <v>372</v>
      </c>
      <c r="B511" s="4" t="s">
        <v>355</v>
      </c>
      <c r="C511" s="4">
        <v>2015.0</v>
      </c>
      <c r="D511" s="4" t="s">
        <v>1074</v>
      </c>
      <c r="E511" s="4" t="s">
        <v>1036</v>
      </c>
      <c r="F511" s="4">
        <v>1411475.17</v>
      </c>
      <c r="G511" s="4">
        <v>3.02</v>
      </c>
      <c r="H511" s="4">
        <v>2.65</v>
      </c>
      <c r="I511" s="4">
        <v>0.09</v>
      </c>
      <c r="J511" s="4">
        <v>158.0</v>
      </c>
      <c r="K511" s="4">
        <v>41.77</v>
      </c>
      <c r="L511" s="4">
        <v>33.54</v>
      </c>
      <c r="M511" s="4">
        <v>0.0</v>
      </c>
      <c r="N511" s="4">
        <v>24.68</v>
      </c>
      <c r="O511" s="4">
        <v>64.78</v>
      </c>
      <c r="P511" s="4">
        <v>0.0</v>
      </c>
      <c r="Q511" s="4">
        <v>0.0</v>
      </c>
      <c r="R511" s="4">
        <v>127413.53</v>
      </c>
      <c r="S511" s="4">
        <v>1284061.64</v>
      </c>
      <c r="T511" s="4">
        <v>3.05</v>
      </c>
      <c r="U511" s="4">
        <v>0.09</v>
      </c>
      <c r="V511" s="4">
        <v>158.0</v>
      </c>
      <c r="W511" s="4">
        <v>47.47</v>
      </c>
      <c r="X511" s="4">
        <v>25.32</v>
      </c>
      <c r="Y511" s="4">
        <v>0.63</v>
      </c>
      <c r="Z511" s="4">
        <v>26.58</v>
      </c>
      <c r="AA511" s="4">
        <v>64.78</v>
      </c>
      <c r="AB511" s="4">
        <v>0.0</v>
      </c>
      <c r="AC511" s="4">
        <v>90.92</v>
      </c>
      <c r="AD511" s="4">
        <v>129268.29</v>
      </c>
      <c r="AE511" s="4">
        <v>1282206.88</v>
      </c>
    </row>
    <row r="512" ht="12.75" customHeight="1">
      <c r="A512" s="4" t="s">
        <v>372</v>
      </c>
      <c r="B512" s="4" t="s">
        <v>355</v>
      </c>
      <c r="C512" s="4">
        <v>2015.0</v>
      </c>
      <c r="D512" s="4" t="s">
        <v>1074</v>
      </c>
      <c r="E512" s="4" t="s">
        <v>993</v>
      </c>
      <c r="F512" s="4">
        <v>9165210.72</v>
      </c>
      <c r="G512" s="4">
        <v>19.64</v>
      </c>
      <c r="H512" s="4">
        <v>0.9</v>
      </c>
      <c r="I512" s="4">
        <v>0.59</v>
      </c>
      <c r="J512" s="4">
        <v>1416.0</v>
      </c>
      <c r="K512" s="4">
        <v>26.13</v>
      </c>
      <c r="L512" s="4">
        <v>73.73</v>
      </c>
      <c r="M512" s="4">
        <v>0.0</v>
      </c>
      <c r="N512" s="4">
        <v>0.14</v>
      </c>
      <c r="O512" s="4">
        <v>6.5</v>
      </c>
      <c r="P512" s="4">
        <v>0.0</v>
      </c>
      <c r="Q512" s="4">
        <v>0.0</v>
      </c>
      <c r="R512" s="4">
        <v>2037756.41</v>
      </c>
      <c r="S512" s="4">
        <v>7161237.01</v>
      </c>
      <c r="T512" s="4">
        <v>2.86</v>
      </c>
      <c r="U512" s="4">
        <v>1.18</v>
      </c>
      <c r="V512" s="4">
        <v>1416.0</v>
      </c>
      <c r="W512" s="4">
        <v>69.0</v>
      </c>
      <c r="X512" s="4">
        <v>30.08</v>
      </c>
      <c r="Y512" s="4">
        <v>0.0</v>
      </c>
      <c r="Z512" s="4">
        <v>0.92</v>
      </c>
      <c r="AA512" s="4">
        <v>6.5</v>
      </c>
      <c r="AB512" s="4">
        <v>0.0</v>
      </c>
      <c r="AC512" s="4">
        <v>0.0</v>
      </c>
      <c r="AD512" s="4">
        <v>2563060.33</v>
      </c>
      <c r="AE512" s="4">
        <v>6635933.09</v>
      </c>
    </row>
    <row r="513" ht="12.75" customHeight="1">
      <c r="A513" s="4" t="s">
        <v>372</v>
      </c>
      <c r="B513" s="4" t="s">
        <v>355</v>
      </c>
      <c r="C513" s="4">
        <v>2015.0</v>
      </c>
      <c r="D513" s="4" t="s">
        <v>1074</v>
      </c>
      <c r="E513" s="4" t="s">
        <v>1037</v>
      </c>
      <c r="F513" s="4">
        <v>543510.72</v>
      </c>
      <c r="G513" s="4">
        <v>1.16</v>
      </c>
      <c r="H513" s="4">
        <v>6.25</v>
      </c>
      <c r="I513" s="4">
        <v>7.08</v>
      </c>
      <c r="J513" s="4">
        <v>541.0</v>
      </c>
      <c r="K513" s="4">
        <v>22.0</v>
      </c>
      <c r="L513" s="4">
        <v>50.65</v>
      </c>
      <c r="M513" s="4">
        <v>1.85</v>
      </c>
      <c r="N513" s="4">
        <v>25.51</v>
      </c>
      <c r="O513" s="4">
        <v>350.0</v>
      </c>
      <c r="P513" s="4">
        <v>0.0</v>
      </c>
      <c r="Q513" s="4">
        <v>31915.95</v>
      </c>
      <c r="R513" s="4">
        <v>223770.37</v>
      </c>
      <c r="S513" s="4">
        <v>319740.36</v>
      </c>
      <c r="T513" s="4">
        <v>9.43</v>
      </c>
      <c r="U513" s="4">
        <v>10.58</v>
      </c>
      <c r="V513" s="4">
        <v>541.0</v>
      </c>
      <c r="W513" s="4">
        <v>46.77</v>
      </c>
      <c r="X513" s="4">
        <v>14.6</v>
      </c>
      <c r="Y513" s="4">
        <v>5.55</v>
      </c>
      <c r="Z513" s="4">
        <v>33.09</v>
      </c>
      <c r="AA513" s="4">
        <v>350.0</v>
      </c>
      <c r="AB513" s="4">
        <v>0.0</v>
      </c>
      <c r="AC513" s="4">
        <v>52239.67</v>
      </c>
      <c r="AD513" s="4">
        <v>463588.94</v>
      </c>
      <c r="AE513" s="4">
        <v>79921.78</v>
      </c>
    </row>
    <row r="514" ht="12.75" customHeight="1">
      <c r="A514" s="4" t="s">
        <v>372</v>
      </c>
      <c r="B514" s="4" t="s">
        <v>355</v>
      </c>
      <c r="C514" s="4">
        <v>2015.0</v>
      </c>
      <c r="D514" s="4" t="s">
        <v>1074</v>
      </c>
      <c r="E514" s="4" t="s">
        <v>1038</v>
      </c>
      <c r="F514" s="4">
        <v>522639.1</v>
      </c>
      <c r="G514" s="4">
        <v>1.12</v>
      </c>
      <c r="H514" s="4">
        <v>5.7</v>
      </c>
      <c r="I514" s="4">
        <v>7.25</v>
      </c>
      <c r="J514" s="4">
        <v>193.0</v>
      </c>
      <c r="K514" s="4">
        <v>58.03</v>
      </c>
      <c r="L514" s="4">
        <v>30.05</v>
      </c>
      <c r="M514" s="4">
        <v>1.55</v>
      </c>
      <c r="N514" s="4">
        <v>10.36</v>
      </c>
      <c r="O514" s="4">
        <v>48.76</v>
      </c>
      <c r="P514" s="4">
        <v>0.0</v>
      </c>
      <c r="Q514" s="4">
        <v>11141.64</v>
      </c>
      <c r="R514" s="4">
        <v>498241.55</v>
      </c>
      <c r="S514" s="4">
        <v>24397.54</v>
      </c>
      <c r="T514" s="4">
        <v>7.28</v>
      </c>
      <c r="U514" s="4">
        <v>7.34</v>
      </c>
      <c r="V514" s="4">
        <v>193.0</v>
      </c>
      <c r="W514" s="4">
        <v>69.95</v>
      </c>
      <c r="X514" s="4">
        <v>16.58</v>
      </c>
      <c r="Y514" s="4">
        <v>3.11</v>
      </c>
      <c r="Z514" s="4">
        <v>10.36</v>
      </c>
      <c r="AA514" s="4">
        <v>48.76</v>
      </c>
      <c r="AB514" s="4">
        <v>0.0</v>
      </c>
      <c r="AC514" s="4">
        <v>11184.23</v>
      </c>
      <c r="AD514" s="4">
        <v>502517.98</v>
      </c>
      <c r="AE514" s="4">
        <v>20121.12</v>
      </c>
    </row>
    <row r="515" ht="12.75" customHeight="1">
      <c r="A515" s="4" t="s">
        <v>372</v>
      </c>
      <c r="B515" s="4" t="s">
        <v>355</v>
      </c>
      <c r="C515" s="4">
        <v>2015.0</v>
      </c>
      <c r="D515" s="4" t="s">
        <v>1074</v>
      </c>
      <c r="E515" s="4" t="s">
        <v>994</v>
      </c>
      <c r="F515" s="4">
        <v>2804028.84</v>
      </c>
      <c r="G515" s="4">
        <v>6.01</v>
      </c>
      <c r="H515" s="4">
        <v>1.06</v>
      </c>
      <c r="I515" s="4">
        <v>5.19</v>
      </c>
      <c r="J515" s="4">
        <v>33.0</v>
      </c>
      <c r="K515" s="4">
        <v>9.09</v>
      </c>
      <c r="L515" s="4">
        <v>36.36</v>
      </c>
      <c r="M515" s="4">
        <v>54.55</v>
      </c>
      <c r="N515" s="4">
        <v>0.0</v>
      </c>
      <c r="O515" s="4">
        <v>7.0</v>
      </c>
      <c r="P515" s="4">
        <v>0.0</v>
      </c>
      <c r="Q515" s="4">
        <v>2777646.8</v>
      </c>
      <c r="R515" s="4">
        <v>2777646.8</v>
      </c>
      <c r="S515" s="4">
        <v>26382.04</v>
      </c>
      <c r="T515" s="4">
        <v>1.93</v>
      </c>
      <c r="U515" s="4">
        <v>6.83</v>
      </c>
      <c r="V515" s="4">
        <v>33.0</v>
      </c>
      <c r="W515" s="4">
        <v>15.15</v>
      </c>
      <c r="X515" s="4">
        <v>24.24</v>
      </c>
      <c r="Y515" s="4">
        <v>54.55</v>
      </c>
      <c r="Z515" s="4">
        <v>6.06</v>
      </c>
      <c r="AA515" s="4">
        <v>9.6</v>
      </c>
      <c r="AB515" s="4">
        <v>0.0</v>
      </c>
      <c r="AC515" s="4">
        <v>2777646.8</v>
      </c>
      <c r="AD515" s="4">
        <v>2777646.8</v>
      </c>
      <c r="AE515" s="4">
        <v>26382.04</v>
      </c>
    </row>
    <row r="516" ht="12.75" customHeight="1">
      <c r="A516" s="4" t="s">
        <v>372</v>
      </c>
      <c r="B516" s="4" t="s">
        <v>355</v>
      </c>
      <c r="C516" s="4">
        <v>2015.0</v>
      </c>
      <c r="D516" s="4" t="s">
        <v>1074</v>
      </c>
      <c r="E516" s="4" t="s">
        <v>1039</v>
      </c>
      <c r="F516" s="4">
        <v>512120.94</v>
      </c>
      <c r="G516" s="4">
        <v>1.1</v>
      </c>
      <c r="H516" s="4">
        <v>2.65</v>
      </c>
      <c r="I516" s="4">
        <v>4.72</v>
      </c>
      <c r="J516" s="4">
        <v>185.0</v>
      </c>
      <c r="K516" s="4">
        <v>32.97</v>
      </c>
      <c r="L516" s="4">
        <v>67.03</v>
      </c>
      <c r="M516" s="4">
        <v>0.0</v>
      </c>
      <c r="N516" s="4">
        <v>0.0</v>
      </c>
      <c r="O516" s="4">
        <v>20.0</v>
      </c>
      <c r="P516" s="4">
        <v>0.0</v>
      </c>
      <c r="Q516" s="4">
        <v>0.0</v>
      </c>
      <c r="R516" s="4">
        <v>393939.38</v>
      </c>
      <c r="S516" s="4">
        <v>118181.56</v>
      </c>
      <c r="T516" s="4">
        <v>4.52</v>
      </c>
      <c r="U516" s="4">
        <v>6.36</v>
      </c>
      <c r="V516" s="4">
        <v>185.0</v>
      </c>
      <c r="W516" s="4">
        <v>85.41</v>
      </c>
      <c r="X516" s="4">
        <v>14.05</v>
      </c>
      <c r="Y516" s="4">
        <v>0.0</v>
      </c>
      <c r="Z516" s="4">
        <v>0.54</v>
      </c>
      <c r="AA516" s="4">
        <v>20.0</v>
      </c>
      <c r="AB516" s="4">
        <v>0.0</v>
      </c>
      <c r="AC516" s="4">
        <v>0.0</v>
      </c>
      <c r="AD516" s="4">
        <v>509108.66</v>
      </c>
      <c r="AE516" s="4">
        <v>3012.29</v>
      </c>
    </row>
    <row r="517" ht="12.75" customHeight="1">
      <c r="A517" s="4" t="s">
        <v>372</v>
      </c>
      <c r="B517" s="4" t="s">
        <v>355</v>
      </c>
      <c r="C517" s="4">
        <v>2015.0</v>
      </c>
      <c r="D517" s="4" t="s">
        <v>1074</v>
      </c>
      <c r="E517" s="4" t="s">
        <v>1040</v>
      </c>
      <c r="F517" s="4">
        <v>3796009.35</v>
      </c>
      <c r="G517" s="4">
        <v>8.13</v>
      </c>
      <c r="H517" s="4">
        <v>0.1</v>
      </c>
      <c r="I517" s="4">
        <v>0.36</v>
      </c>
      <c r="J517" s="4">
        <v>1088.0</v>
      </c>
      <c r="K517" s="4">
        <v>5.06</v>
      </c>
      <c r="L517" s="4">
        <v>94.94</v>
      </c>
      <c r="M517" s="4">
        <v>0.0</v>
      </c>
      <c r="N517" s="4">
        <v>0.0</v>
      </c>
      <c r="O517" s="4">
        <v>9.9</v>
      </c>
      <c r="P517" s="4">
        <v>0.0</v>
      </c>
      <c r="Q517" s="4">
        <v>0.0</v>
      </c>
      <c r="R517" s="4">
        <v>385739.57</v>
      </c>
      <c r="S517" s="4">
        <v>3418907.81</v>
      </c>
      <c r="T517" s="4">
        <v>1.47</v>
      </c>
      <c r="U517" s="4">
        <v>1.84</v>
      </c>
      <c r="V517" s="4">
        <v>1088.0</v>
      </c>
      <c r="W517" s="4">
        <v>47.43</v>
      </c>
      <c r="X517" s="4">
        <v>52.11</v>
      </c>
      <c r="Y517" s="4">
        <v>0.37</v>
      </c>
      <c r="Z517" s="4">
        <v>0.09</v>
      </c>
      <c r="AA517" s="4">
        <v>12.5</v>
      </c>
      <c r="AB517" s="4">
        <v>0.0</v>
      </c>
      <c r="AC517" s="4">
        <v>1309.4</v>
      </c>
      <c r="AD517" s="4">
        <v>2930847.41</v>
      </c>
      <c r="AE517" s="4">
        <v>873799.96</v>
      </c>
    </row>
    <row r="518" ht="12.75" customHeight="1">
      <c r="A518" s="4" t="s">
        <v>372</v>
      </c>
      <c r="B518" s="4" t="s">
        <v>355</v>
      </c>
      <c r="C518" s="4">
        <v>2015.0</v>
      </c>
      <c r="D518" s="4" t="s">
        <v>1074</v>
      </c>
      <c r="E518" s="4" t="s">
        <v>996</v>
      </c>
      <c r="F518" s="4">
        <v>2826268.2</v>
      </c>
      <c r="G518" s="4">
        <v>6.05</v>
      </c>
      <c r="H518" s="4">
        <v>0.2</v>
      </c>
      <c r="I518" s="4">
        <v>0.18</v>
      </c>
      <c r="J518" s="4">
        <v>776.0</v>
      </c>
      <c r="K518" s="4">
        <v>4.12</v>
      </c>
      <c r="L518" s="4">
        <v>93.81</v>
      </c>
      <c r="M518" s="4">
        <v>1.55</v>
      </c>
      <c r="N518" s="4">
        <v>0.52</v>
      </c>
      <c r="O518" s="4">
        <v>14.0</v>
      </c>
      <c r="P518" s="4">
        <v>0.0</v>
      </c>
      <c r="Q518" s="4">
        <v>17546.68</v>
      </c>
      <c r="R518" s="4">
        <v>321487.62</v>
      </c>
      <c r="S518" s="4">
        <v>2504780.59</v>
      </c>
      <c r="T518" s="4">
        <v>1.8</v>
      </c>
      <c r="U518" s="4">
        <v>1.68</v>
      </c>
      <c r="V518" s="4">
        <v>776.0</v>
      </c>
      <c r="W518" s="4">
        <v>43.69</v>
      </c>
      <c r="X518" s="4">
        <v>51.03</v>
      </c>
      <c r="Y518" s="4">
        <v>3.48</v>
      </c>
      <c r="Z518" s="4">
        <v>1.8</v>
      </c>
      <c r="AA518" s="4">
        <v>15.0</v>
      </c>
      <c r="AB518" s="4">
        <v>0.0</v>
      </c>
      <c r="AC518" s="4">
        <v>72052.58</v>
      </c>
      <c r="AD518" s="4">
        <v>1484570.82</v>
      </c>
      <c r="AE518" s="4">
        <v>1341697.38</v>
      </c>
    </row>
    <row r="519" ht="12.75" customHeight="1">
      <c r="A519" s="4" t="s">
        <v>372</v>
      </c>
      <c r="B519" s="4" t="s">
        <v>355</v>
      </c>
      <c r="C519" s="4">
        <v>2015.0</v>
      </c>
      <c r="D519" s="4" t="s">
        <v>1074</v>
      </c>
      <c r="E519" s="4" t="s">
        <v>1041</v>
      </c>
      <c r="F519" s="4">
        <v>60200.88</v>
      </c>
      <c r="G519" s="4">
        <v>0.13</v>
      </c>
      <c r="H519" s="4">
        <v>0.0</v>
      </c>
      <c r="I519" s="4">
        <v>0.0</v>
      </c>
      <c r="J519" s="4">
        <v>45.0</v>
      </c>
      <c r="K519" s="4">
        <v>0.0</v>
      </c>
      <c r="L519" s="4">
        <v>100.0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60200.88</v>
      </c>
      <c r="T519" s="4">
        <v>0.42</v>
      </c>
      <c r="U519" s="4">
        <v>0.39</v>
      </c>
      <c r="V519" s="4">
        <v>45.0</v>
      </c>
      <c r="W519" s="4">
        <v>13.33</v>
      </c>
      <c r="X519" s="4">
        <v>82.22</v>
      </c>
      <c r="Y519" s="4">
        <v>0.0</v>
      </c>
      <c r="Z519" s="4">
        <v>4.44</v>
      </c>
      <c r="AA519" s="4">
        <v>3.0</v>
      </c>
      <c r="AB519" s="4">
        <v>0.0</v>
      </c>
      <c r="AC519" s="4">
        <v>0.0</v>
      </c>
      <c r="AD519" s="4">
        <v>15143.38</v>
      </c>
      <c r="AE519" s="4">
        <v>45057.5</v>
      </c>
    </row>
    <row r="520" ht="12.75" customHeight="1">
      <c r="A520" s="4" t="s">
        <v>372</v>
      </c>
      <c r="B520" s="4" t="s">
        <v>355</v>
      </c>
      <c r="C520" s="4">
        <v>2015.0</v>
      </c>
      <c r="D520" s="4" t="s">
        <v>1074</v>
      </c>
      <c r="E520" s="4" t="s">
        <v>1042</v>
      </c>
      <c r="F520" s="4">
        <v>2060633.22</v>
      </c>
      <c r="G520" s="4">
        <v>4.41</v>
      </c>
      <c r="H520" s="4">
        <v>0.84</v>
      </c>
      <c r="I520" s="4">
        <v>0.81</v>
      </c>
      <c r="J520" s="4">
        <v>681.0</v>
      </c>
      <c r="K520" s="4">
        <v>6.9</v>
      </c>
      <c r="L520" s="4">
        <v>85.46</v>
      </c>
      <c r="M520" s="4">
        <v>4.7</v>
      </c>
      <c r="N520" s="4">
        <v>2.94</v>
      </c>
      <c r="O520" s="4">
        <v>122.77</v>
      </c>
      <c r="P520" s="4">
        <v>0.0</v>
      </c>
      <c r="Q520" s="4">
        <v>3905.26</v>
      </c>
      <c r="R520" s="4">
        <v>283808.84</v>
      </c>
      <c r="S520" s="4">
        <v>1160815.6</v>
      </c>
      <c r="T520" s="4">
        <v>2.84</v>
      </c>
      <c r="U520" s="4">
        <v>2.04</v>
      </c>
      <c r="V520" s="4">
        <v>681.0</v>
      </c>
      <c r="W520" s="4">
        <v>46.4</v>
      </c>
      <c r="X520" s="4">
        <v>40.82</v>
      </c>
      <c r="Y520" s="4">
        <v>7.93</v>
      </c>
      <c r="Z520" s="4">
        <v>4.85</v>
      </c>
      <c r="AA520" s="4">
        <v>122.77</v>
      </c>
      <c r="AB520" s="4">
        <v>0.0</v>
      </c>
      <c r="AC520" s="4">
        <v>19412.45</v>
      </c>
      <c r="AD520" s="4">
        <v>678036.73</v>
      </c>
      <c r="AE520" s="4">
        <v>766587.71</v>
      </c>
    </row>
    <row r="521" ht="12.75" customHeight="1">
      <c r="A521" s="4" t="s">
        <v>372</v>
      </c>
      <c r="B521" s="4" t="s">
        <v>355</v>
      </c>
      <c r="C521" s="4">
        <v>2015.0</v>
      </c>
      <c r="D521" s="4" t="s">
        <v>1074</v>
      </c>
      <c r="E521" s="4" t="s">
        <v>1043</v>
      </c>
      <c r="F521" s="4">
        <v>875260.33</v>
      </c>
      <c r="G521" s="4">
        <v>1.88</v>
      </c>
      <c r="H521" s="4">
        <v>0.31</v>
      </c>
      <c r="I521" s="4">
        <v>0.36</v>
      </c>
      <c r="J521" s="4">
        <v>340.0</v>
      </c>
      <c r="K521" s="4">
        <v>10.88</v>
      </c>
      <c r="L521" s="4">
        <v>89.12</v>
      </c>
      <c r="M521" s="4">
        <v>0.0</v>
      </c>
      <c r="N521" s="4">
        <v>0.0</v>
      </c>
      <c r="O521" s="4">
        <v>14.0</v>
      </c>
      <c r="P521" s="4">
        <v>0.0</v>
      </c>
      <c r="Q521" s="4">
        <v>0.0</v>
      </c>
      <c r="R521" s="4">
        <v>123718.73</v>
      </c>
      <c r="S521" s="4">
        <v>743244.79</v>
      </c>
      <c r="T521" s="4">
        <v>3.6</v>
      </c>
      <c r="U521" s="4">
        <v>3.05</v>
      </c>
      <c r="V521" s="4">
        <v>340.0</v>
      </c>
      <c r="W521" s="4">
        <v>79.12</v>
      </c>
      <c r="X521" s="4">
        <v>20.88</v>
      </c>
      <c r="Y521" s="4">
        <v>0.0</v>
      </c>
      <c r="Z521" s="4">
        <v>0.0</v>
      </c>
      <c r="AA521" s="4">
        <v>14.0</v>
      </c>
      <c r="AB521" s="4">
        <v>0.0</v>
      </c>
      <c r="AC521" s="4">
        <v>0.0</v>
      </c>
      <c r="AD521" s="4">
        <v>652845.09</v>
      </c>
      <c r="AE521" s="4">
        <v>214118.43</v>
      </c>
    </row>
    <row r="522" ht="12.75" customHeight="1">
      <c r="A522" s="4" t="s">
        <v>372</v>
      </c>
      <c r="B522" s="4" t="s">
        <v>355</v>
      </c>
      <c r="C522" s="4">
        <v>2015.0</v>
      </c>
      <c r="D522" s="4" t="s">
        <v>1074</v>
      </c>
      <c r="E522" s="4" t="s">
        <v>1044</v>
      </c>
      <c r="F522" s="4">
        <v>1.016587995E7</v>
      </c>
      <c r="G522" s="4">
        <v>21.78</v>
      </c>
      <c r="H522" s="4">
        <v>1.16</v>
      </c>
      <c r="I522" s="4">
        <v>0.66</v>
      </c>
      <c r="J522" s="4">
        <v>330.0</v>
      </c>
      <c r="K522" s="4">
        <v>20.91</v>
      </c>
      <c r="L522" s="4">
        <v>78.48</v>
      </c>
      <c r="M522" s="4">
        <v>0.0</v>
      </c>
      <c r="N522" s="4">
        <v>0.61</v>
      </c>
      <c r="O522" s="4">
        <v>38.0</v>
      </c>
      <c r="P522" s="4">
        <v>0.0</v>
      </c>
      <c r="Q522" s="4">
        <v>0.0</v>
      </c>
      <c r="R522" s="4">
        <v>1941308.83</v>
      </c>
      <c r="S522" s="4">
        <v>8224571.11</v>
      </c>
      <c r="T522" s="4">
        <v>3.5</v>
      </c>
      <c r="U522" s="4">
        <v>1.4</v>
      </c>
      <c r="V522" s="4">
        <v>330.0</v>
      </c>
      <c r="W522" s="4">
        <v>66.36</v>
      </c>
      <c r="X522" s="4">
        <v>32.73</v>
      </c>
      <c r="Y522" s="4">
        <v>0.0</v>
      </c>
      <c r="Z522" s="4">
        <v>0.91</v>
      </c>
      <c r="AA522" s="4">
        <v>38.0</v>
      </c>
      <c r="AB522" s="4">
        <v>0.0</v>
      </c>
      <c r="AC522" s="4">
        <v>0.0</v>
      </c>
      <c r="AD522" s="4">
        <v>2422695.96</v>
      </c>
      <c r="AE522" s="4">
        <v>7743183.98</v>
      </c>
    </row>
    <row r="523" ht="12.75" customHeight="1">
      <c r="A523" s="4" t="s">
        <v>372</v>
      </c>
      <c r="B523" s="4" t="s">
        <v>355</v>
      </c>
      <c r="C523" s="4">
        <v>2015.0</v>
      </c>
      <c r="D523" s="4" t="s">
        <v>1074</v>
      </c>
      <c r="E523" s="4" t="s">
        <v>1045</v>
      </c>
      <c r="F523" s="4">
        <v>7986915.34</v>
      </c>
      <c r="G523" s="4">
        <v>17.11</v>
      </c>
      <c r="H523" s="4">
        <v>8.96</v>
      </c>
      <c r="I523" s="4">
        <v>9.43</v>
      </c>
      <c r="J523" s="4">
        <v>1426.0</v>
      </c>
      <c r="K523" s="4">
        <v>78.54</v>
      </c>
      <c r="L523" s="4">
        <v>15.92</v>
      </c>
      <c r="M523" s="4">
        <v>0.98</v>
      </c>
      <c r="N523" s="4">
        <v>4.56</v>
      </c>
      <c r="O523" s="4">
        <v>32.0</v>
      </c>
      <c r="P523" s="4">
        <v>0.0</v>
      </c>
      <c r="Q523" s="4">
        <v>25225.78</v>
      </c>
      <c r="R523" s="4">
        <v>7492304.69</v>
      </c>
      <c r="S523" s="4">
        <v>494610.65</v>
      </c>
      <c r="T523" s="4">
        <v>9.07</v>
      </c>
      <c r="U523" s="4">
        <v>9.48</v>
      </c>
      <c r="V523" s="4">
        <v>1426.0</v>
      </c>
      <c r="W523" s="4">
        <v>82.12</v>
      </c>
      <c r="X523" s="4">
        <v>12.2</v>
      </c>
      <c r="Y523" s="4">
        <v>0.98</v>
      </c>
      <c r="Z523" s="4">
        <v>4.7</v>
      </c>
      <c r="AA523" s="4">
        <v>32.0</v>
      </c>
      <c r="AB523" s="4">
        <v>0.0</v>
      </c>
      <c r="AC523" s="4">
        <v>25225.78</v>
      </c>
      <c r="AD523" s="4">
        <v>7494301.08</v>
      </c>
      <c r="AE523" s="4">
        <v>492614.26</v>
      </c>
    </row>
    <row r="524" ht="12.75" customHeight="1">
      <c r="A524" s="4" t="s">
        <v>372</v>
      </c>
      <c r="B524" s="4" t="s">
        <v>355</v>
      </c>
      <c r="C524" s="4">
        <v>2015.0</v>
      </c>
      <c r="D524" s="4" t="s">
        <v>1074</v>
      </c>
      <c r="E524" s="4" t="s">
        <v>998</v>
      </c>
      <c r="F524" s="4">
        <v>1607967.81</v>
      </c>
      <c r="G524" s="4">
        <v>3.44</v>
      </c>
      <c r="H524" s="4">
        <v>0.67</v>
      </c>
      <c r="I524" s="4">
        <v>0.26</v>
      </c>
      <c r="J524" s="4">
        <v>175.0</v>
      </c>
      <c r="K524" s="4">
        <v>14.29</v>
      </c>
      <c r="L524" s="4">
        <v>85.71</v>
      </c>
      <c r="M524" s="4">
        <v>0.0</v>
      </c>
      <c r="N524" s="4">
        <v>0.0</v>
      </c>
      <c r="O524" s="4">
        <v>10.0</v>
      </c>
      <c r="P524" s="4">
        <v>0.0</v>
      </c>
      <c r="Q524" s="4">
        <v>0.0</v>
      </c>
      <c r="R524" s="4">
        <v>458652.12</v>
      </c>
      <c r="S524" s="4">
        <v>1149315.69</v>
      </c>
      <c r="T524" s="4">
        <v>1.76</v>
      </c>
      <c r="U524" s="4">
        <v>0.78</v>
      </c>
      <c r="V524" s="4">
        <v>175.0</v>
      </c>
      <c r="W524" s="4">
        <v>49.14</v>
      </c>
      <c r="X524" s="4">
        <v>50.86</v>
      </c>
      <c r="Y524" s="4">
        <v>0.0</v>
      </c>
      <c r="Z524" s="4">
        <v>0.0</v>
      </c>
      <c r="AA524" s="4">
        <v>14.0</v>
      </c>
      <c r="AB524" s="4">
        <v>0.0</v>
      </c>
      <c r="AC524" s="4">
        <v>0.0</v>
      </c>
      <c r="AD524" s="4">
        <v>1071193.43</v>
      </c>
      <c r="AE524" s="4">
        <v>536774.38</v>
      </c>
    </row>
    <row r="525" ht="12.75" customHeight="1">
      <c r="A525" s="4" t="s">
        <v>372</v>
      </c>
      <c r="B525" s="4" t="s">
        <v>355</v>
      </c>
      <c r="C525" s="4">
        <v>2015.0</v>
      </c>
      <c r="D525" s="4" t="s">
        <v>1074</v>
      </c>
      <c r="E525" s="4" t="s">
        <v>1046</v>
      </c>
      <c r="F525" s="4">
        <v>2097057.03</v>
      </c>
      <c r="G525" s="4">
        <v>4.49</v>
      </c>
      <c r="H525" s="4">
        <v>1.0</v>
      </c>
      <c r="I525" s="4">
        <v>0.25</v>
      </c>
      <c r="J525" s="4">
        <v>397.0</v>
      </c>
      <c r="K525" s="4">
        <v>8.31</v>
      </c>
      <c r="L525" s="4">
        <v>72.8</v>
      </c>
      <c r="M525" s="4">
        <v>0.5</v>
      </c>
      <c r="N525" s="4">
        <v>18.39</v>
      </c>
      <c r="O525" s="4">
        <v>29.8</v>
      </c>
      <c r="P525" s="4">
        <v>0.0</v>
      </c>
      <c r="Q525" s="4">
        <v>72.51</v>
      </c>
      <c r="R525" s="4">
        <v>385256.43</v>
      </c>
      <c r="S525" s="4">
        <v>1678019.18</v>
      </c>
      <c r="T525" s="4">
        <v>2.14</v>
      </c>
      <c r="U525" s="4">
        <v>0.92</v>
      </c>
      <c r="V525" s="4">
        <v>397.0</v>
      </c>
      <c r="W525" s="4">
        <v>27.96</v>
      </c>
      <c r="X525" s="4">
        <v>30.48</v>
      </c>
      <c r="Y525" s="4">
        <v>1.51</v>
      </c>
      <c r="Z525" s="4">
        <v>40.05</v>
      </c>
      <c r="AA525" s="4">
        <v>29.8</v>
      </c>
      <c r="AB525" s="4">
        <v>0.0</v>
      </c>
      <c r="AC525" s="4">
        <v>72.51</v>
      </c>
      <c r="AD525" s="4">
        <v>702021.64</v>
      </c>
      <c r="AE525" s="4">
        <v>1361253.97</v>
      </c>
    </row>
    <row r="526" ht="12.75" customHeight="1">
      <c r="A526" s="4" t="s">
        <v>372</v>
      </c>
      <c r="B526" s="4" t="s">
        <v>355</v>
      </c>
      <c r="C526" s="4">
        <v>2015.0</v>
      </c>
      <c r="D526" s="4" t="s">
        <v>1074</v>
      </c>
      <c r="E526" s="4" t="s">
        <v>1047</v>
      </c>
      <c r="F526" s="4">
        <v>242772.23</v>
      </c>
      <c r="G526" s="4">
        <v>0.52</v>
      </c>
      <c r="H526" s="4">
        <v>0.07</v>
      </c>
      <c r="I526" s="4">
        <v>0.05</v>
      </c>
      <c r="J526" s="4">
        <v>358.0</v>
      </c>
      <c r="K526" s="4">
        <v>3.07</v>
      </c>
      <c r="L526" s="4">
        <v>96.65</v>
      </c>
      <c r="M526" s="4">
        <v>0.28</v>
      </c>
      <c r="N526" s="4">
        <v>0.0</v>
      </c>
      <c r="O526" s="4">
        <v>18.0</v>
      </c>
      <c r="P526" s="4">
        <v>0.0</v>
      </c>
      <c r="Q526" s="4">
        <v>4816.14</v>
      </c>
      <c r="R526" s="4">
        <v>7588.85</v>
      </c>
      <c r="S526" s="4">
        <v>235130.84</v>
      </c>
      <c r="T526" s="4">
        <v>0.74</v>
      </c>
      <c r="U526" s="4">
        <v>1.36</v>
      </c>
      <c r="V526" s="4">
        <v>358.0</v>
      </c>
      <c r="W526" s="4">
        <v>18.99</v>
      </c>
      <c r="X526" s="4">
        <v>80.17</v>
      </c>
      <c r="Y526" s="4">
        <v>0.28</v>
      </c>
      <c r="Z526" s="4">
        <v>0.56</v>
      </c>
      <c r="AA526" s="4">
        <v>18.0</v>
      </c>
      <c r="AB526" s="4">
        <v>0.0</v>
      </c>
      <c r="AC526" s="4">
        <v>4816.14</v>
      </c>
      <c r="AD526" s="4">
        <v>102140.63</v>
      </c>
      <c r="AE526" s="4">
        <v>140579.06</v>
      </c>
    </row>
    <row r="527" ht="12.75" customHeight="1">
      <c r="A527" s="4" t="s">
        <v>372</v>
      </c>
      <c r="B527" s="4" t="s">
        <v>355</v>
      </c>
      <c r="C527" s="4">
        <v>2016.0</v>
      </c>
      <c r="D527" s="4" t="s">
        <v>1074</v>
      </c>
      <c r="E527" s="4" t="s">
        <v>1031</v>
      </c>
      <c r="F527" s="4">
        <v>4.773192632E7</v>
      </c>
      <c r="G527" s="4">
        <v>100.0</v>
      </c>
      <c r="H527" s="4">
        <v>2.42</v>
      </c>
      <c r="I527" s="4">
        <v>2.45</v>
      </c>
      <c r="J527" s="4">
        <v>8221.0</v>
      </c>
      <c r="K527" s="4">
        <v>26.33</v>
      </c>
      <c r="L527" s="4">
        <v>67.94</v>
      </c>
      <c r="M527" s="4">
        <v>1.09</v>
      </c>
      <c r="N527" s="4">
        <v>4.63</v>
      </c>
      <c r="O527" s="4">
        <v>350.0</v>
      </c>
      <c r="P527" s="4">
        <v>0.0</v>
      </c>
      <c r="Q527" s="4">
        <v>2582663.59</v>
      </c>
      <c r="R527" s="4">
        <v>1.713556465E7</v>
      </c>
      <c r="S527" s="4">
        <v>2.995907684E7</v>
      </c>
      <c r="T527" s="4">
        <v>3.84</v>
      </c>
      <c r="U527" s="4">
        <v>3.22</v>
      </c>
      <c r="V527" s="4">
        <v>8221.0</v>
      </c>
      <c r="W527" s="4">
        <v>57.37</v>
      </c>
      <c r="X527" s="4">
        <v>33.78</v>
      </c>
      <c r="Y527" s="4">
        <v>1.9</v>
      </c>
      <c r="Z527" s="4">
        <v>6.96</v>
      </c>
      <c r="AA527" s="4">
        <v>350.0</v>
      </c>
      <c r="AB527" s="4">
        <v>0.0</v>
      </c>
      <c r="AC527" s="4">
        <v>2668747.65</v>
      </c>
      <c r="AD527" s="4">
        <v>2.380816234E7</v>
      </c>
      <c r="AE527" s="4">
        <v>2.328647915E7</v>
      </c>
    </row>
    <row r="528" ht="12.75" customHeight="1">
      <c r="A528" s="4" t="s">
        <v>372</v>
      </c>
      <c r="B528" s="4" t="s">
        <v>355</v>
      </c>
      <c r="C528" s="4">
        <v>2016.0</v>
      </c>
      <c r="D528" s="4" t="s">
        <v>1074</v>
      </c>
      <c r="E528" s="4" t="s">
        <v>1032</v>
      </c>
      <c r="F528" s="4">
        <v>5018433.33</v>
      </c>
      <c r="G528" s="4">
        <v>10.51</v>
      </c>
      <c r="H528" s="4">
        <v>0.09</v>
      </c>
      <c r="I528" s="4">
        <v>0.27</v>
      </c>
      <c r="J528" s="4">
        <v>1310.0</v>
      </c>
      <c r="K528" s="4">
        <v>3.66</v>
      </c>
      <c r="L528" s="4">
        <v>96.11</v>
      </c>
      <c r="M528" s="4">
        <v>0.08</v>
      </c>
      <c r="N528" s="4">
        <v>0.15</v>
      </c>
      <c r="O528" s="4">
        <v>9.9</v>
      </c>
      <c r="P528" s="4">
        <v>0.0</v>
      </c>
      <c r="Q528" s="4">
        <v>5.57</v>
      </c>
      <c r="R528" s="4">
        <v>715996.15</v>
      </c>
      <c r="S528" s="4">
        <v>4285759.74</v>
      </c>
      <c r="T528" s="4">
        <v>1.39</v>
      </c>
      <c r="U528" s="4">
        <v>1.46</v>
      </c>
      <c r="V528" s="4">
        <v>1310.0</v>
      </c>
      <c r="W528" s="4">
        <v>46.64</v>
      </c>
      <c r="X528" s="4">
        <v>52.14</v>
      </c>
      <c r="Y528" s="4">
        <v>0.53</v>
      </c>
      <c r="Z528" s="4">
        <v>0.69</v>
      </c>
      <c r="AA528" s="4">
        <v>16.0</v>
      </c>
      <c r="AB528" s="4">
        <v>0.0</v>
      </c>
      <c r="AC528" s="4">
        <v>1478.26</v>
      </c>
      <c r="AD528" s="4">
        <v>3564944.11</v>
      </c>
      <c r="AE528" s="4">
        <v>1436811.78</v>
      </c>
    </row>
    <row r="529" ht="12.75" customHeight="1">
      <c r="A529" s="4" t="s">
        <v>372</v>
      </c>
      <c r="B529" s="4" t="s">
        <v>355</v>
      </c>
      <c r="C529" s="4">
        <v>2016.0</v>
      </c>
      <c r="D529" s="4" t="s">
        <v>1074</v>
      </c>
      <c r="E529" s="4" t="s">
        <v>1033</v>
      </c>
      <c r="F529" s="4">
        <v>2.496125537E7</v>
      </c>
      <c r="G529" s="4">
        <v>52.29</v>
      </c>
      <c r="H529" s="4">
        <v>3.57</v>
      </c>
      <c r="I529" s="4">
        <v>4.0</v>
      </c>
      <c r="J529" s="4">
        <v>3138.0</v>
      </c>
      <c r="K529" s="4">
        <v>34.0</v>
      </c>
      <c r="L529" s="4">
        <v>55.86</v>
      </c>
      <c r="M529" s="4">
        <v>2.04</v>
      </c>
      <c r="N529" s="4">
        <v>8.09</v>
      </c>
      <c r="O529" s="4">
        <v>350.0</v>
      </c>
      <c r="P529" s="4">
        <v>0.0</v>
      </c>
      <c r="Q529" s="4">
        <v>975238.57</v>
      </c>
      <c r="R529" s="4">
        <v>1.182755628E7</v>
      </c>
      <c r="S529" s="4">
        <v>1.133246348E7</v>
      </c>
      <c r="T529" s="4">
        <v>5.18</v>
      </c>
      <c r="U529" s="4">
        <v>4.88</v>
      </c>
      <c r="V529" s="4">
        <v>3138.0</v>
      </c>
      <c r="W529" s="4">
        <v>62.01</v>
      </c>
      <c r="X529" s="4">
        <v>24.76</v>
      </c>
      <c r="Y529" s="4">
        <v>3.15</v>
      </c>
      <c r="Z529" s="4">
        <v>10.07</v>
      </c>
      <c r="AA529" s="4">
        <v>350.0</v>
      </c>
      <c r="AB529" s="4">
        <v>0.0</v>
      </c>
      <c r="AC529" s="4">
        <v>1004802.66</v>
      </c>
      <c r="AD529" s="4">
        <v>1.387224866E7</v>
      </c>
      <c r="AE529" s="4">
        <v>9287771.1</v>
      </c>
    </row>
    <row r="530" ht="12.75" customHeight="1">
      <c r="A530" s="4" t="s">
        <v>372</v>
      </c>
      <c r="B530" s="4" t="s">
        <v>355</v>
      </c>
      <c r="C530" s="4">
        <v>2016.0</v>
      </c>
      <c r="D530" s="4" t="s">
        <v>1074</v>
      </c>
      <c r="E530" s="4" t="s">
        <v>1034</v>
      </c>
      <c r="F530" s="4">
        <v>1.461695172E7</v>
      </c>
      <c r="G530" s="4">
        <v>30.62</v>
      </c>
      <c r="H530" s="4">
        <v>2.7</v>
      </c>
      <c r="I530" s="4">
        <v>0.59</v>
      </c>
      <c r="J530" s="4">
        <v>3068.0</v>
      </c>
      <c r="K530" s="4">
        <v>30.22</v>
      </c>
      <c r="L530" s="4">
        <v>67.7</v>
      </c>
      <c r="M530" s="4">
        <v>0.49</v>
      </c>
      <c r="N530" s="4">
        <v>1.6</v>
      </c>
      <c r="O530" s="4">
        <v>88.05</v>
      </c>
      <c r="P530" s="4">
        <v>0.0</v>
      </c>
      <c r="Q530" s="4">
        <v>22960.6</v>
      </c>
      <c r="R530" s="4">
        <v>2624609.02</v>
      </c>
      <c r="S530" s="4">
        <v>1.177357337E7</v>
      </c>
      <c r="T530" s="4">
        <v>4.15</v>
      </c>
      <c r="U530" s="4">
        <v>1.21</v>
      </c>
      <c r="V530" s="4">
        <v>3068.0</v>
      </c>
      <c r="W530" s="4">
        <v>62.03</v>
      </c>
      <c r="X530" s="4">
        <v>33.34</v>
      </c>
      <c r="Y530" s="4">
        <v>1.01</v>
      </c>
      <c r="Z530" s="4">
        <v>3.62</v>
      </c>
      <c r="AA530" s="4">
        <v>88.05</v>
      </c>
      <c r="AB530" s="4">
        <v>0.0</v>
      </c>
      <c r="AC530" s="4">
        <v>74169.28</v>
      </c>
      <c r="AD530" s="4">
        <v>3919496.11</v>
      </c>
      <c r="AE530" s="4">
        <v>1.047868629E7</v>
      </c>
    </row>
    <row r="531" ht="12.75" customHeight="1">
      <c r="A531" s="4" t="s">
        <v>372</v>
      </c>
      <c r="B531" s="4" t="s">
        <v>355</v>
      </c>
      <c r="C531" s="4">
        <v>2016.0</v>
      </c>
      <c r="D531" s="4" t="s">
        <v>1074</v>
      </c>
      <c r="E531" s="4" t="s">
        <v>1035</v>
      </c>
      <c r="F531" s="4">
        <v>2498001.06</v>
      </c>
      <c r="G531" s="4">
        <v>5.23</v>
      </c>
      <c r="H531" s="4">
        <v>1.32</v>
      </c>
      <c r="I531" s="4">
        <v>0.97</v>
      </c>
      <c r="J531" s="4">
        <v>402.0</v>
      </c>
      <c r="K531" s="4">
        <v>6.47</v>
      </c>
      <c r="L531" s="4">
        <v>78.36</v>
      </c>
      <c r="M531" s="4">
        <v>1.0</v>
      </c>
      <c r="N531" s="4">
        <v>14.18</v>
      </c>
      <c r="O531" s="4">
        <v>350.0</v>
      </c>
      <c r="P531" s="4">
        <v>0.0</v>
      </c>
      <c r="Q531" s="4">
        <v>61.82</v>
      </c>
      <c r="R531" s="4">
        <v>170144.22</v>
      </c>
      <c r="S531" s="4">
        <v>819350.46</v>
      </c>
      <c r="T531" s="4">
        <v>2.17</v>
      </c>
      <c r="U531" s="4">
        <v>1.35</v>
      </c>
      <c r="V531" s="4">
        <v>402.0</v>
      </c>
      <c r="W531" s="4">
        <v>24.38</v>
      </c>
      <c r="X531" s="4">
        <v>47.26</v>
      </c>
      <c r="Y531" s="4">
        <v>1.99</v>
      </c>
      <c r="Z531" s="4">
        <v>26.37</v>
      </c>
      <c r="AA531" s="4">
        <v>350.0</v>
      </c>
      <c r="AB531" s="4">
        <v>0.0</v>
      </c>
      <c r="AC531" s="4">
        <v>61.82</v>
      </c>
      <c r="AD531" s="4">
        <v>513731.77</v>
      </c>
      <c r="AE531" s="4">
        <v>475762.91</v>
      </c>
    </row>
    <row r="532" ht="12.75" customHeight="1">
      <c r="A532" s="4" t="s">
        <v>372</v>
      </c>
      <c r="B532" s="4" t="s">
        <v>355</v>
      </c>
      <c r="C532" s="4">
        <v>2016.0</v>
      </c>
      <c r="D532" s="4" t="s">
        <v>1074</v>
      </c>
      <c r="E532" s="4" t="s">
        <v>1036</v>
      </c>
      <c r="F532" s="4">
        <v>1565258.72</v>
      </c>
      <c r="G532" s="4">
        <v>3.28</v>
      </c>
      <c r="H532" s="4">
        <v>3.72</v>
      </c>
      <c r="I532" s="4">
        <v>0.06</v>
      </c>
      <c r="J532" s="4">
        <v>211.0</v>
      </c>
      <c r="K532" s="4">
        <v>36.49</v>
      </c>
      <c r="L532" s="4">
        <v>28.44</v>
      </c>
      <c r="M532" s="4">
        <v>1.9</v>
      </c>
      <c r="N532" s="4">
        <v>33.18</v>
      </c>
      <c r="O532" s="4">
        <v>111.6</v>
      </c>
      <c r="P532" s="4">
        <v>0.0</v>
      </c>
      <c r="Q532" s="4">
        <v>3.42</v>
      </c>
      <c r="R532" s="4">
        <v>74795.21</v>
      </c>
      <c r="S532" s="4">
        <v>1490463.5</v>
      </c>
      <c r="T532" s="4">
        <v>4.15</v>
      </c>
      <c r="U532" s="4">
        <v>0.07</v>
      </c>
      <c r="V532" s="4">
        <v>211.0</v>
      </c>
      <c r="W532" s="4">
        <v>42.65</v>
      </c>
      <c r="X532" s="4">
        <v>20.38</v>
      </c>
      <c r="Y532" s="4">
        <v>1.9</v>
      </c>
      <c r="Z532" s="4">
        <v>35.07</v>
      </c>
      <c r="AA532" s="4">
        <v>111.6</v>
      </c>
      <c r="AB532" s="4">
        <v>0.0</v>
      </c>
      <c r="AC532" s="4">
        <v>3.42</v>
      </c>
      <c r="AD532" s="4">
        <v>78398.58</v>
      </c>
      <c r="AE532" s="4">
        <v>1486860.14</v>
      </c>
    </row>
    <row r="533" ht="12.75" customHeight="1">
      <c r="A533" s="4" t="s">
        <v>372</v>
      </c>
      <c r="B533" s="4" t="s">
        <v>355</v>
      </c>
      <c r="C533" s="4">
        <v>2016.0</v>
      </c>
      <c r="D533" s="4" t="s">
        <v>1074</v>
      </c>
      <c r="E533" s="4" t="s">
        <v>993</v>
      </c>
      <c r="F533" s="4">
        <v>1.058168269E7</v>
      </c>
      <c r="G533" s="4">
        <v>22.17</v>
      </c>
      <c r="H533" s="4">
        <v>0.93</v>
      </c>
      <c r="I533" s="4">
        <v>0.5</v>
      </c>
      <c r="J533" s="4">
        <v>1414.0</v>
      </c>
      <c r="K533" s="4">
        <v>26.59</v>
      </c>
      <c r="L533" s="4">
        <v>73.27</v>
      </c>
      <c r="M533" s="4">
        <v>0.0</v>
      </c>
      <c r="N533" s="4">
        <v>0.14</v>
      </c>
      <c r="O533" s="4">
        <v>6.5</v>
      </c>
      <c r="P533" s="4">
        <v>0.0</v>
      </c>
      <c r="Q533" s="4">
        <v>0.0</v>
      </c>
      <c r="R533" s="4">
        <v>2046327.62</v>
      </c>
      <c r="S533" s="4">
        <v>8561541.26</v>
      </c>
      <c r="T533" s="4">
        <v>2.9</v>
      </c>
      <c r="U533" s="4">
        <v>1.02</v>
      </c>
      <c r="V533" s="4">
        <v>1414.0</v>
      </c>
      <c r="W533" s="4">
        <v>69.02</v>
      </c>
      <c r="X533" s="4">
        <v>29.99</v>
      </c>
      <c r="Y533" s="4">
        <v>0.0</v>
      </c>
      <c r="Z533" s="4">
        <v>0.99</v>
      </c>
      <c r="AA533" s="4">
        <v>6.5</v>
      </c>
      <c r="AB533" s="4">
        <v>0.0</v>
      </c>
      <c r="AC533" s="4">
        <v>0.0</v>
      </c>
      <c r="AD533" s="4">
        <v>2541512.76</v>
      </c>
      <c r="AE533" s="4">
        <v>8066356.13</v>
      </c>
    </row>
    <row r="534" ht="12.75" customHeight="1">
      <c r="A534" s="4" t="s">
        <v>372</v>
      </c>
      <c r="B534" s="4" t="s">
        <v>355</v>
      </c>
      <c r="C534" s="4">
        <v>2016.0</v>
      </c>
      <c r="D534" s="4" t="s">
        <v>1074</v>
      </c>
      <c r="E534" s="4" t="s">
        <v>1037</v>
      </c>
      <c r="F534" s="4">
        <v>603297.93</v>
      </c>
      <c r="G534" s="4">
        <v>1.26</v>
      </c>
      <c r="H534" s="4">
        <v>5.75</v>
      </c>
      <c r="I534" s="4">
        <v>6.89</v>
      </c>
      <c r="J534" s="4">
        <v>572.0</v>
      </c>
      <c r="K534" s="4">
        <v>19.93</v>
      </c>
      <c r="L534" s="4">
        <v>54.72</v>
      </c>
      <c r="M534" s="4">
        <v>1.92</v>
      </c>
      <c r="N534" s="4">
        <v>23.43</v>
      </c>
      <c r="O534" s="4">
        <v>350.0</v>
      </c>
      <c r="P534" s="4">
        <v>0.0</v>
      </c>
      <c r="Q534" s="4">
        <v>31422.5</v>
      </c>
      <c r="R534" s="4">
        <v>255693.69</v>
      </c>
      <c r="S534" s="4">
        <v>347604.24</v>
      </c>
      <c r="T534" s="4">
        <v>8.56</v>
      </c>
      <c r="U534" s="4">
        <v>9.93</v>
      </c>
      <c r="V534" s="4">
        <v>572.0</v>
      </c>
      <c r="W534" s="4">
        <v>44.58</v>
      </c>
      <c r="X534" s="4">
        <v>18.71</v>
      </c>
      <c r="Y534" s="4">
        <v>5.07</v>
      </c>
      <c r="Z534" s="4">
        <v>31.64</v>
      </c>
      <c r="AA534" s="4">
        <v>350.0</v>
      </c>
      <c r="AB534" s="4">
        <v>0.0</v>
      </c>
      <c r="AC534" s="4">
        <v>47118.68</v>
      </c>
      <c r="AD534" s="4">
        <v>522058.33</v>
      </c>
      <c r="AE534" s="4">
        <v>81239.61</v>
      </c>
    </row>
    <row r="535" ht="12.75" customHeight="1">
      <c r="A535" s="4" t="s">
        <v>372</v>
      </c>
      <c r="B535" s="4" t="s">
        <v>355</v>
      </c>
      <c r="C535" s="4">
        <v>2016.0</v>
      </c>
      <c r="D535" s="4" t="s">
        <v>1074</v>
      </c>
      <c r="E535" s="4" t="s">
        <v>1038</v>
      </c>
      <c r="F535" s="4">
        <v>554294.16</v>
      </c>
      <c r="G535" s="4">
        <v>1.16</v>
      </c>
      <c r="H535" s="4">
        <v>5.88</v>
      </c>
      <c r="I535" s="4">
        <v>8.18</v>
      </c>
      <c r="J535" s="4">
        <v>187.0</v>
      </c>
      <c r="K535" s="4">
        <v>57.75</v>
      </c>
      <c r="L535" s="4">
        <v>29.95</v>
      </c>
      <c r="M535" s="4">
        <v>1.6</v>
      </c>
      <c r="N535" s="4">
        <v>10.7</v>
      </c>
      <c r="O535" s="4">
        <v>48.47</v>
      </c>
      <c r="P535" s="4">
        <v>0.0</v>
      </c>
      <c r="Q535" s="4">
        <v>7204.62</v>
      </c>
      <c r="R535" s="4">
        <v>533178.76</v>
      </c>
      <c r="S535" s="4">
        <v>21115.4</v>
      </c>
      <c r="T535" s="4">
        <v>7.42</v>
      </c>
      <c r="U535" s="4">
        <v>8.24</v>
      </c>
      <c r="V535" s="4">
        <v>187.0</v>
      </c>
      <c r="W535" s="4">
        <v>69.52</v>
      </c>
      <c r="X535" s="4">
        <v>17.11</v>
      </c>
      <c r="Y535" s="4">
        <v>2.67</v>
      </c>
      <c r="Z535" s="4">
        <v>10.7</v>
      </c>
      <c r="AA535" s="4">
        <v>48.47</v>
      </c>
      <c r="AB535" s="4">
        <v>0.0</v>
      </c>
      <c r="AC535" s="4">
        <v>7298.67</v>
      </c>
      <c r="AD535" s="4">
        <v>535789.78</v>
      </c>
      <c r="AE535" s="4">
        <v>18504.38</v>
      </c>
    </row>
    <row r="536" ht="12.75" customHeight="1">
      <c r="A536" s="4" t="s">
        <v>372</v>
      </c>
      <c r="B536" s="4" t="s">
        <v>355</v>
      </c>
      <c r="C536" s="4">
        <v>2016.0</v>
      </c>
      <c r="D536" s="4" t="s">
        <v>1074</v>
      </c>
      <c r="E536" s="4" t="s">
        <v>994</v>
      </c>
      <c r="F536" s="4">
        <v>2501214.59</v>
      </c>
      <c r="G536" s="4">
        <v>5.24</v>
      </c>
      <c r="H536" s="4">
        <v>0.83</v>
      </c>
      <c r="I536" s="4">
        <v>5.27</v>
      </c>
      <c r="J536" s="4">
        <v>43.0</v>
      </c>
      <c r="K536" s="4">
        <v>6.98</v>
      </c>
      <c r="L536" s="4">
        <v>51.16</v>
      </c>
      <c r="M536" s="4">
        <v>41.86</v>
      </c>
      <c r="N536" s="4">
        <v>0.0</v>
      </c>
      <c r="O536" s="4">
        <v>7.0</v>
      </c>
      <c r="P536" s="4">
        <v>0.0</v>
      </c>
      <c r="Q536" s="4">
        <v>2497158.8</v>
      </c>
      <c r="R536" s="4">
        <v>2497158.8</v>
      </c>
      <c r="S536" s="4">
        <v>4055.79</v>
      </c>
      <c r="T536" s="4">
        <v>1.84</v>
      </c>
      <c r="U536" s="4">
        <v>6.93</v>
      </c>
      <c r="V536" s="4">
        <v>43.0</v>
      </c>
      <c r="W536" s="4">
        <v>11.63</v>
      </c>
      <c r="X536" s="4">
        <v>34.88</v>
      </c>
      <c r="Y536" s="4">
        <v>41.86</v>
      </c>
      <c r="Z536" s="4">
        <v>11.63</v>
      </c>
      <c r="AA536" s="4">
        <v>18.29</v>
      </c>
      <c r="AB536" s="4">
        <v>0.0</v>
      </c>
      <c r="AC536" s="4">
        <v>2497158.8</v>
      </c>
      <c r="AD536" s="4">
        <v>2497317.94</v>
      </c>
      <c r="AE536" s="4">
        <v>3896.65</v>
      </c>
    </row>
    <row r="537" ht="12.75" customHeight="1">
      <c r="A537" s="4" t="s">
        <v>372</v>
      </c>
      <c r="B537" s="4" t="s">
        <v>355</v>
      </c>
      <c r="C537" s="4">
        <v>2016.0</v>
      </c>
      <c r="D537" s="4" t="s">
        <v>1074</v>
      </c>
      <c r="E537" s="4" t="s">
        <v>1039</v>
      </c>
      <c r="F537" s="4">
        <v>495085.84</v>
      </c>
      <c r="G537" s="4">
        <v>1.04</v>
      </c>
      <c r="H537" s="4">
        <v>2.5</v>
      </c>
      <c r="I537" s="4">
        <v>4.64</v>
      </c>
      <c r="J537" s="4">
        <v>187.0</v>
      </c>
      <c r="K537" s="4">
        <v>32.09</v>
      </c>
      <c r="L537" s="4">
        <v>67.91</v>
      </c>
      <c r="M537" s="4">
        <v>0.0</v>
      </c>
      <c r="N537" s="4">
        <v>0.0</v>
      </c>
      <c r="O537" s="4">
        <v>20.0</v>
      </c>
      <c r="P537" s="4">
        <v>0.0</v>
      </c>
      <c r="Q537" s="4">
        <v>0.0</v>
      </c>
      <c r="R537" s="4">
        <v>371035.56</v>
      </c>
      <c r="S537" s="4">
        <v>124050.28</v>
      </c>
      <c r="T537" s="4">
        <v>4.35</v>
      </c>
      <c r="U537" s="4">
        <v>6.26</v>
      </c>
      <c r="V537" s="4">
        <v>187.0</v>
      </c>
      <c r="W537" s="4">
        <v>83.96</v>
      </c>
      <c r="X537" s="4">
        <v>15.51</v>
      </c>
      <c r="Y537" s="4">
        <v>0.0</v>
      </c>
      <c r="Z537" s="4">
        <v>0.53</v>
      </c>
      <c r="AA537" s="4">
        <v>20.0</v>
      </c>
      <c r="AB537" s="4">
        <v>0.0</v>
      </c>
      <c r="AC537" s="4">
        <v>0.0</v>
      </c>
      <c r="AD537" s="4">
        <v>491048.76</v>
      </c>
      <c r="AE537" s="4">
        <v>4037.08</v>
      </c>
    </row>
    <row r="538" ht="12.75" customHeight="1">
      <c r="A538" s="4" t="s">
        <v>372</v>
      </c>
      <c r="B538" s="4" t="s">
        <v>355</v>
      </c>
      <c r="C538" s="4">
        <v>2016.0</v>
      </c>
      <c r="D538" s="4" t="s">
        <v>1074</v>
      </c>
      <c r="E538" s="4" t="s">
        <v>1040</v>
      </c>
      <c r="F538" s="4">
        <v>3480501.9</v>
      </c>
      <c r="G538" s="4">
        <v>7.29</v>
      </c>
      <c r="H538" s="4">
        <v>0.1</v>
      </c>
      <c r="I538" s="4">
        <v>0.29</v>
      </c>
      <c r="J538" s="4">
        <v>1108.0</v>
      </c>
      <c r="K538" s="4">
        <v>5.05</v>
      </c>
      <c r="L538" s="4">
        <v>94.95</v>
      </c>
      <c r="M538" s="4">
        <v>0.0</v>
      </c>
      <c r="N538" s="4">
        <v>0.0</v>
      </c>
      <c r="O538" s="4">
        <v>9.9</v>
      </c>
      <c r="P538" s="4">
        <v>0.0</v>
      </c>
      <c r="Q538" s="4">
        <v>0.0</v>
      </c>
      <c r="R538" s="4">
        <v>313986.38</v>
      </c>
      <c r="S538" s="4">
        <v>3181827.08</v>
      </c>
      <c r="T538" s="4">
        <v>1.44</v>
      </c>
      <c r="U538" s="4">
        <v>1.76</v>
      </c>
      <c r="V538" s="4">
        <v>1108.0</v>
      </c>
      <c r="W538" s="4">
        <v>47.65</v>
      </c>
      <c r="X538" s="4">
        <v>51.9</v>
      </c>
      <c r="Y538" s="4">
        <v>0.36</v>
      </c>
      <c r="Z538" s="4">
        <v>0.09</v>
      </c>
      <c r="AA538" s="4">
        <v>12.5</v>
      </c>
      <c r="AB538" s="4">
        <v>0.0</v>
      </c>
      <c r="AC538" s="4">
        <v>470.31</v>
      </c>
      <c r="AD538" s="4">
        <v>2554284.52</v>
      </c>
      <c r="AE538" s="4">
        <v>941528.94</v>
      </c>
    </row>
    <row r="539" ht="12.75" customHeight="1">
      <c r="A539" s="4" t="s">
        <v>372</v>
      </c>
      <c r="B539" s="4" t="s">
        <v>355</v>
      </c>
      <c r="C539" s="4">
        <v>2016.0</v>
      </c>
      <c r="D539" s="4" t="s">
        <v>1074</v>
      </c>
      <c r="E539" s="4" t="s">
        <v>996</v>
      </c>
      <c r="F539" s="4">
        <v>2046658.4</v>
      </c>
      <c r="G539" s="4">
        <v>4.29</v>
      </c>
      <c r="H539" s="4">
        <v>0.2</v>
      </c>
      <c r="I539" s="4">
        <v>0.22</v>
      </c>
      <c r="J539" s="4">
        <v>752.0</v>
      </c>
      <c r="K539" s="4">
        <v>4.39</v>
      </c>
      <c r="L539" s="4">
        <v>93.48</v>
      </c>
      <c r="M539" s="4">
        <v>1.6</v>
      </c>
      <c r="N539" s="4">
        <v>0.53</v>
      </c>
      <c r="O539" s="4">
        <v>14.0</v>
      </c>
      <c r="P539" s="4">
        <v>0.0</v>
      </c>
      <c r="Q539" s="4">
        <v>16372.41</v>
      </c>
      <c r="R539" s="4">
        <v>291202.85</v>
      </c>
      <c r="S539" s="4">
        <v>1755455.54</v>
      </c>
      <c r="T539" s="4">
        <v>1.86</v>
      </c>
      <c r="U539" s="4">
        <v>2.05</v>
      </c>
      <c r="V539" s="4">
        <v>752.0</v>
      </c>
      <c r="W539" s="4">
        <v>44.55</v>
      </c>
      <c r="X539" s="4">
        <v>49.73</v>
      </c>
      <c r="Y539" s="4">
        <v>3.72</v>
      </c>
      <c r="Z539" s="4">
        <v>1.99</v>
      </c>
      <c r="AA539" s="4">
        <v>15.0</v>
      </c>
      <c r="AB539" s="4">
        <v>0.0</v>
      </c>
      <c r="AC539" s="4">
        <v>71388.21</v>
      </c>
      <c r="AD539" s="4">
        <v>1294874.25</v>
      </c>
      <c r="AE539" s="4">
        <v>751784.14</v>
      </c>
    </row>
    <row r="540" ht="12.75" customHeight="1">
      <c r="A540" s="4" t="s">
        <v>372</v>
      </c>
      <c r="B540" s="4" t="s">
        <v>355</v>
      </c>
      <c r="C540" s="4">
        <v>2016.0</v>
      </c>
      <c r="D540" s="4" t="s">
        <v>1074</v>
      </c>
      <c r="E540" s="4" t="s">
        <v>1041</v>
      </c>
      <c r="F540" s="4">
        <v>59119.7</v>
      </c>
      <c r="G540" s="4">
        <v>0.12</v>
      </c>
      <c r="H540" s="4">
        <v>0.0</v>
      </c>
      <c r="I540" s="4">
        <v>0.0</v>
      </c>
      <c r="J540" s="4">
        <v>52.0</v>
      </c>
      <c r="K540" s="4">
        <v>0.0</v>
      </c>
      <c r="L540" s="4">
        <v>100.0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59119.7</v>
      </c>
      <c r="T540" s="4">
        <v>0.39</v>
      </c>
      <c r="U540" s="4">
        <v>0.41</v>
      </c>
      <c r="V540" s="4">
        <v>52.0</v>
      </c>
      <c r="W540" s="4">
        <v>11.54</v>
      </c>
      <c r="X540" s="4">
        <v>82.69</v>
      </c>
      <c r="Y540" s="4">
        <v>0.0</v>
      </c>
      <c r="Z540" s="4">
        <v>5.77</v>
      </c>
      <c r="AA540" s="4">
        <v>3.0</v>
      </c>
      <c r="AB540" s="4">
        <v>0.0</v>
      </c>
      <c r="AC540" s="4">
        <v>0.0</v>
      </c>
      <c r="AD540" s="4">
        <v>25021.04</v>
      </c>
      <c r="AE540" s="4">
        <v>34098.66</v>
      </c>
    </row>
    <row r="541" ht="12.75" customHeight="1">
      <c r="A541" s="4" t="s">
        <v>372</v>
      </c>
      <c r="B541" s="4" t="s">
        <v>355</v>
      </c>
      <c r="C541" s="4">
        <v>2016.0</v>
      </c>
      <c r="D541" s="4" t="s">
        <v>1074</v>
      </c>
      <c r="E541" s="4" t="s">
        <v>1042</v>
      </c>
      <c r="F541" s="4">
        <v>2162551.27</v>
      </c>
      <c r="G541" s="4">
        <v>4.53</v>
      </c>
      <c r="H541" s="4">
        <v>0.42</v>
      </c>
      <c r="I541" s="4">
        <v>0.89</v>
      </c>
      <c r="J541" s="4">
        <v>666.0</v>
      </c>
      <c r="K541" s="4">
        <v>6.91</v>
      </c>
      <c r="L541" s="4">
        <v>86.34</v>
      </c>
      <c r="M541" s="4">
        <v>3.9</v>
      </c>
      <c r="N541" s="4">
        <v>2.85</v>
      </c>
      <c r="O541" s="4">
        <v>32.0</v>
      </c>
      <c r="P541" s="4">
        <v>0.0</v>
      </c>
      <c r="Q541" s="4">
        <v>4141.11</v>
      </c>
      <c r="R541" s="4">
        <v>319953.78</v>
      </c>
      <c r="S541" s="4">
        <v>1207705.41</v>
      </c>
      <c r="T541" s="4">
        <v>2.41</v>
      </c>
      <c r="U541" s="4">
        <v>2.0</v>
      </c>
      <c r="V541" s="4">
        <v>666.0</v>
      </c>
      <c r="W541" s="4">
        <v>46.4</v>
      </c>
      <c r="X541" s="4">
        <v>41.44</v>
      </c>
      <c r="Y541" s="4">
        <v>7.21</v>
      </c>
      <c r="Z541" s="4">
        <v>4.95</v>
      </c>
      <c r="AA541" s="4">
        <v>32.0</v>
      </c>
      <c r="AB541" s="4">
        <v>0.0</v>
      </c>
      <c r="AC541" s="4">
        <v>18948.82</v>
      </c>
      <c r="AD541" s="4">
        <v>722794.83</v>
      </c>
      <c r="AE541" s="4">
        <v>804864.36</v>
      </c>
    </row>
    <row r="542" ht="12.75" customHeight="1">
      <c r="A542" s="4" t="s">
        <v>372</v>
      </c>
      <c r="B542" s="4" t="s">
        <v>355</v>
      </c>
      <c r="C542" s="4">
        <v>2016.0</v>
      </c>
      <c r="D542" s="4" t="s">
        <v>1074</v>
      </c>
      <c r="E542" s="4" t="s">
        <v>1043</v>
      </c>
      <c r="F542" s="4">
        <v>889562.22</v>
      </c>
      <c r="G542" s="4">
        <v>1.86</v>
      </c>
      <c r="H542" s="4">
        <v>0.29</v>
      </c>
      <c r="I542" s="4">
        <v>0.34</v>
      </c>
      <c r="J542" s="4">
        <v>345.0</v>
      </c>
      <c r="K542" s="4">
        <v>10.43</v>
      </c>
      <c r="L542" s="4">
        <v>89.57</v>
      </c>
      <c r="M542" s="4">
        <v>0.0</v>
      </c>
      <c r="N542" s="4">
        <v>0.0</v>
      </c>
      <c r="O542" s="4">
        <v>14.0</v>
      </c>
      <c r="P542" s="4">
        <v>0.0</v>
      </c>
      <c r="Q542" s="4">
        <v>0.0</v>
      </c>
      <c r="R542" s="4">
        <v>119928.89</v>
      </c>
      <c r="S542" s="4">
        <v>754640.27</v>
      </c>
      <c r="T542" s="4">
        <v>3.45</v>
      </c>
      <c r="U542" s="4">
        <v>3.08</v>
      </c>
      <c r="V542" s="4">
        <v>345.0</v>
      </c>
      <c r="W542" s="4">
        <v>77.39</v>
      </c>
      <c r="X542" s="4">
        <v>22.61</v>
      </c>
      <c r="Y542" s="4">
        <v>0.0</v>
      </c>
      <c r="Z542" s="4">
        <v>0.0</v>
      </c>
      <c r="AA542" s="4">
        <v>14.0</v>
      </c>
      <c r="AB542" s="4">
        <v>0.0</v>
      </c>
      <c r="AC542" s="4">
        <v>0.0</v>
      </c>
      <c r="AD542" s="4">
        <v>668778.18</v>
      </c>
      <c r="AE542" s="4">
        <v>205790.98</v>
      </c>
    </row>
    <row r="543" ht="12.75" customHeight="1">
      <c r="A543" s="4" t="s">
        <v>372</v>
      </c>
      <c r="B543" s="4" t="s">
        <v>355</v>
      </c>
      <c r="C543" s="4">
        <v>2016.0</v>
      </c>
      <c r="D543" s="4" t="s">
        <v>1074</v>
      </c>
      <c r="E543" s="4" t="s">
        <v>1044</v>
      </c>
      <c r="F543" s="4">
        <v>1.166032785E7</v>
      </c>
      <c r="G543" s="4">
        <v>24.43</v>
      </c>
      <c r="H543" s="4">
        <v>1.1</v>
      </c>
      <c r="I543" s="4">
        <v>0.63</v>
      </c>
      <c r="J543" s="4">
        <v>347.0</v>
      </c>
      <c r="K543" s="4">
        <v>20.46</v>
      </c>
      <c r="L543" s="4">
        <v>79.54</v>
      </c>
      <c r="M543" s="4">
        <v>0.0</v>
      </c>
      <c r="N543" s="4">
        <v>0.0</v>
      </c>
      <c r="O543" s="4">
        <v>38.0</v>
      </c>
      <c r="P543" s="4">
        <v>0.0</v>
      </c>
      <c r="Q543" s="4">
        <v>0.0</v>
      </c>
      <c r="R543" s="4">
        <v>2092224.45</v>
      </c>
      <c r="S543" s="4">
        <v>9568103.4</v>
      </c>
      <c r="T543" s="4">
        <v>3.36</v>
      </c>
      <c r="U543" s="4">
        <v>1.31</v>
      </c>
      <c r="V543" s="4">
        <v>347.0</v>
      </c>
      <c r="W543" s="4">
        <v>63.69</v>
      </c>
      <c r="X543" s="4">
        <v>35.73</v>
      </c>
      <c r="Y543" s="4">
        <v>0.0</v>
      </c>
      <c r="Z543" s="4">
        <v>0.58</v>
      </c>
      <c r="AA543" s="4">
        <v>38.0</v>
      </c>
      <c r="AB543" s="4">
        <v>0.0</v>
      </c>
      <c r="AC543" s="4">
        <v>0.0</v>
      </c>
      <c r="AD543" s="4">
        <v>2615123.79</v>
      </c>
      <c r="AE543" s="4">
        <v>9045204.07</v>
      </c>
    </row>
    <row r="544" ht="12.75" customHeight="1">
      <c r="A544" s="4" t="s">
        <v>372</v>
      </c>
      <c r="B544" s="4" t="s">
        <v>355</v>
      </c>
      <c r="C544" s="4">
        <v>2016.0</v>
      </c>
      <c r="D544" s="4" t="s">
        <v>1074</v>
      </c>
      <c r="E544" s="4" t="s">
        <v>1045</v>
      </c>
      <c r="F544" s="4">
        <v>7931360.15</v>
      </c>
      <c r="G544" s="4">
        <v>16.62</v>
      </c>
      <c r="H544" s="4">
        <v>9.0</v>
      </c>
      <c r="I544" s="4">
        <v>9.4</v>
      </c>
      <c r="J544" s="4">
        <v>1405.0</v>
      </c>
      <c r="K544" s="4">
        <v>79.15</v>
      </c>
      <c r="L544" s="4">
        <v>15.52</v>
      </c>
      <c r="M544" s="4">
        <v>0.78</v>
      </c>
      <c r="N544" s="4">
        <v>4.56</v>
      </c>
      <c r="O544" s="4">
        <v>32.0</v>
      </c>
      <c r="P544" s="4">
        <v>0.0</v>
      </c>
      <c r="Q544" s="4">
        <v>19181.13</v>
      </c>
      <c r="R544" s="4">
        <v>7431288.15</v>
      </c>
      <c r="S544" s="4">
        <v>500052.67</v>
      </c>
      <c r="T544" s="4">
        <v>9.1</v>
      </c>
      <c r="U544" s="4">
        <v>9.46</v>
      </c>
      <c r="V544" s="4">
        <v>1405.0</v>
      </c>
      <c r="W544" s="4">
        <v>82.7</v>
      </c>
      <c r="X544" s="4">
        <v>11.89</v>
      </c>
      <c r="Y544" s="4">
        <v>0.78</v>
      </c>
      <c r="Z544" s="4">
        <v>4.63</v>
      </c>
      <c r="AA544" s="4">
        <v>32.0</v>
      </c>
      <c r="AB544" s="4">
        <v>0.0</v>
      </c>
      <c r="AC544" s="4">
        <v>19181.13</v>
      </c>
      <c r="AD544" s="4">
        <v>7432776.43</v>
      </c>
      <c r="AE544" s="4">
        <v>498564.4</v>
      </c>
    </row>
    <row r="545" ht="12.75" customHeight="1">
      <c r="A545" s="4" t="s">
        <v>372</v>
      </c>
      <c r="B545" s="4" t="s">
        <v>355</v>
      </c>
      <c r="C545" s="4">
        <v>2016.0</v>
      </c>
      <c r="D545" s="4" t="s">
        <v>1074</v>
      </c>
      <c r="E545" s="4" t="s">
        <v>998</v>
      </c>
      <c r="F545" s="4">
        <v>1407746.19</v>
      </c>
      <c r="G545" s="4">
        <v>2.95</v>
      </c>
      <c r="H545" s="4">
        <v>0.81</v>
      </c>
      <c r="I545" s="4">
        <v>0.26</v>
      </c>
      <c r="J545" s="4">
        <v>179.0</v>
      </c>
      <c r="K545" s="4">
        <v>16.2</v>
      </c>
      <c r="L545" s="4">
        <v>83.8</v>
      </c>
      <c r="M545" s="4">
        <v>0.0</v>
      </c>
      <c r="N545" s="4">
        <v>0.0</v>
      </c>
      <c r="O545" s="4">
        <v>11.0</v>
      </c>
      <c r="P545" s="4">
        <v>0.0</v>
      </c>
      <c r="Q545" s="4">
        <v>0.0</v>
      </c>
      <c r="R545" s="4">
        <v>401907.1</v>
      </c>
      <c r="S545" s="4">
        <v>1005839.09</v>
      </c>
      <c r="T545" s="4">
        <v>1.7</v>
      </c>
      <c r="U545" s="4">
        <v>0.79</v>
      </c>
      <c r="V545" s="4">
        <v>179.0</v>
      </c>
      <c r="W545" s="4">
        <v>49.72</v>
      </c>
      <c r="X545" s="4">
        <v>50.28</v>
      </c>
      <c r="Y545" s="4">
        <v>0.0</v>
      </c>
      <c r="Z545" s="4">
        <v>0.0</v>
      </c>
      <c r="AA545" s="4">
        <v>11.0</v>
      </c>
      <c r="AB545" s="4">
        <v>0.0</v>
      </c>
      <c r="AC545" s="4">
        <v>0.0</v>
      </c>
      <c r="AD545" s="4">
        <v>959449.24</v>
      </c>
      <c r="AE545" s="4">
        <v>448296.95</v>
      </c>
    </row>
    <row r="546" ht="12.75" customHeight="1">
      <c r="A546" s="4" t="s">
        <v>372</v>
      </c>
      <c r="B546" s="4" t="s">
        <v>355</v>
      </c>
      <c r="C546" s="4">
        <v>2016.0</v>
      </c>
      <c r="D546" s="4" t="s">
        <v>1074</v>
      </c>
      <c r="E546" s="4" t="s">
        <v>1046</v>
      </c>
      <c r="F546" s="4">
        <v>1518359.51</v>
      </c>
      <c r="G546" s="4">
        <v>3.18</v>
      </c>
      <c r="H546" s="4">
        <v>1.22</v>
      </c>
      <c r="I546" s="4">
        <v>0.34</v>
      </c>
      <c r="J546" s="4">
        <v>400.0</v>
      </c>
      <c r="K546" s="4">
        <v>8.0</v>
      </c>
      <c r="L546" s="4">
        <v>74.0</v>
      </c>
      <c r="M546" s="4">
        <v>1.0</v>
      </c>
      <c r="N546" s="4">
        <v>17.0</v>
      </c>
      <c r="O546" s="4">
        <v>131.8</v>
      </c>
      <c r="P546" s="4">
        <v>0.0</v>
      </c>
      <c r="Q546" s="4">
        <v>61.82</v>
      </c>
      <c r="R546" s="4">
        <v>376922.82</v>
      </c>
      <c r="S546" s="4">
        <v>1115269.81</v>
      </c>
      <c r="T546" s="4">
        <v>2.37</v>
      </c>
      <c r="U546" s="4">
        <v>1.27</v>
      </c>
      <c r="V546" s="4">
        <v>400.0</v>
      </c>
      <c r="W546" s="4">
        <v>28.25</v>
      </c>
      <c r="X546" s="4">
        <v>30.75</v>
      </c>
      <c r="Y546" s="4">
        <v>2.0</v>
      </c>
      <c r="Z546" s="4">
        <v>39.0</v>
      </c>
      <c r="AA546" s="4">
        <v>131.8</v>
      </c>
      <c r="AB546" s="4">
        <v>0.0</v>
      </c>
      <c r="AC546" s="4">
        <v>61.82</v>
      </c>
      <c r="AD546" s="4">
        <v>748802.29</v>
      </c>
      <c r="AE546" s="4">
        <v>743390.35</v>
      </c>
    </row>
    <row r="547" ht="12.75" customHeight="1">
      <c r="A547" s="4" t="s">
        <v>372</v>
      </c>
      <c r="B547" s="4" t="s">
        <v>355</v>
      </c>
      <c r="C547" s="4">
        <v>2016.0</v>
      </c>
      <c r="D547" s="4" t="s">
        <v>1074</v>
      </c>
      <c r="E547" s="4" t="s">
        <v>1047</v>
      </c>
      <c r="F547" s="4">
        <v>274905.2</v>
      </c>
      <c r="G547" s="4">
        <v>0.58</v>
      </c>
      <c r="H547" s="4">
        <v>0.09</v>
      </c>
      <c r="I547" s="4">
        <v>0.05</v>
      </c>
      <c r="J547" s="4">
        <v>353.0</v>
      </c>
      <c r="K547" s="4">
        <v>3.4</v>
      </c>
      <c r="L547" s="4">
        <v>96.32</v>
      </c>
      <c r="M547" s="4">
        <v>0.28</v>
      </c>
      <c r="N547" s="4">
        <v>0.0</v>
      </c>
      <c r="O547" s="4">
        <v>18.0</v>
      </c>
      <c r="P547" s="4">
        <v>0.0</v>
      </c>
      <c r="Q547" s="4">
        <v>7117.78</v>
      </c>
      <c r="R547" s="4">
        <v>9960.57</v>
      </c>
      <c r="S547" s="4">
        <v>262233.38</v>
      </c>
      <c r="T547" s="4">
        <v>0.78</v>
      </c>
      <c r="U547" s="4">
        <v>1.45</v>
      </c>
      <c r="V547" s="4">
        <v>353.0</v>
      </c>
      <c r="W547" s="4">
        <v>20.68</v>
      </c>
      <c r="X547" s="4">
        <v>78.47</v>
      </c>
      <c r="Y547" s="4">
        <v>0.28</v>
      </c>
      <c r="Z547" s="4">
        <v>0.57</v>
      </c>
      <c r="AA547" s="4">
        <v>18.0</v>
      </c>
      <c r="AB547" s="4">
        <v>0.0</v>
      </c>
      <c r="AC547" s="4">
        <v>7117.78</v>
      </c>
      <c r="AD547" s="4">
        <v>120131.63</v>
      </c>
      <c r="AE547" s="4">
        <v>152062.32</v>
      </c>
    </row>
    <row r="548" ht="12.75" customHeight="1">
      <c r="A548" s="4" t="s">
        <v>372</v>
      </c>
      <c r="B548" s="4" t="s">
        <v>355</v>
      </c>
      <c r="C548" s="4">
        <v>2017.0</v>
      </c>
      <c r="D548" s="4" t="s">
        <v>1074</v>
      </c>
      <c r="E548" s="4" t="s">
        <v>1031</v>
      </c>
      <c r="F548" s="4">
        <v>5.051928759E7</v>
      </c>
      <c r="G548" s="4">
        <v>100.0</v>
      </c>
      <c r="H548" s="4">
        <v>4.51</v>
      </c>
      <c r="I548" s="4">
        <v>3.09</v>
      </c>
      <c r="J548" s="4">
        <v>8218.0</v>
      </c>
      <c r="K548" s="4">
        <v>56.68</v>
      </c>
      <c r="L548" s="4">
        <v>34.5</v>
      </c>
      <c r="M548" s="4">
        <v>1.57</v>
      </c>
      <c r="N548" s="4">
        <v>7.25</v>
      </c>
      <c r="O548" s="4">
        <v>3000.0</v>
      </c>
      <c r="P548" s="4">
        <v>0.0</v>
      </c>
      <c r="Q548" s="4">
        <v>358542.29</v>
      </c>
      <c r="R548" s="4">
        <v>2.614378149E7</v>
      </c>
      <c r="S548" s="4">
        <v>2.281230556E7</v>
      </c>
      <c r="T548" s="4">
        <v>4.51</v>
      </c>
      <c r="U548" s="4">
        <v>3.09</v>
      </c>
      <c r="V548" s="4">
        <v>8218.0</v>
      </c>
      <c r="W548" s="4">
        <v>56.68</v>
      </c>
      <c r="X548" s="4">
        <v>34.5</v>
      </c>
      <c r="Y548" s="4">
        <v>1.57</v>
      </c>
      <c r="Z548" s="4">
        <v>7.25</v>
      </c>
      <c r="AA548" s="4">
        <v>3000.0</v>
      </c>
      <c r="AB548" s="4">
        <v>0.0</v>
      </c>
      <c r="AC548" s="4">
        <v>358542.29</v>
      </c>
      <c r="AD548" s="4">
        <v>2.614378149E7</v>
      </c>
      <c r="AE548" s="4">
        <v>2.281230556E7</v>
      </c>
    </row>
    <row r="549" ht="12.75" customHeight="1">
      <c r="A549" s="4" t="s">
        <v>372</v>
      </c>
      <c r="B549" s="4" t="s">
        <v>355</v>
      </c>
      <c r="C549" s="4">
        <v>2017.0</v>
      </c>
      <c r="D549" s="4" t="s">
        <v>1074</v>
      </c>
      <c r="E549" s="4" t="s">
        <v>1032</v>
      </c>
      <c r="F549" s="4">
        <v>5742151.97</v>
      </c>
      <c r="G549" s="4">
        <v>11.37</v>
      </c>
      <c r="H549" s="4">
        <v>1.1</v>
      </c>
      <c r="I549" s="4">
        <v>1.27</v>
      </c>
      <c r="J549" s="4">
        <v>1304.0</v>
      </c>
      <c r="K549" s="4">
        <v>41.64</v>
      </c>
      <c r="L549" s="4">
        <v>57.44</v>
      </c>
      <c r="M549" s="4">
        <v>0.23</v>
      </c>
      <c r="N549" s="4">
        <v>0.69</v>
      </c>
      <c r="O549" s="4">
        <v>16.0</v>
      </c>
      <c r="P549" s="4">
        <v>0.0</v>
      </c>
      <c r="Q549" s="4">
        <v>196.76</v>
      </c>
      <c r="R549" s="4">
        <v>3993619.84</v>
      </c>
      <c r="S549" s="4">
        <v>1492993.63</v>
      </c>
      <c r="T549" s="4">
        <v>1.1</v>
      </c>
      <c r="U549" s="4">
        <v>1.27</v>
      </c>
      <c r="V549" s="4">
        <v>1304.0</v>
      </c>
      <c r="W549" s="4">
        <v>41.64</v>
      </c>
      <c r="X549" s="4">
        <v>57.44</v>
      </c>
      <c r="Y549" s="4">
        <v>0.23</v>
      </c>
      <c r="Z549" s="4">
        <v>0.69</v>
      </c>
      <c r="AA549" s="4">
        <v>16.0</v>
      </c>
      <c r="AB549" s="4">
        <v>0.0</v>
      </c>
      <c r="AC549" s="4">
        <v>196.76</v>
      </c>
      <c r="AD549" s="4">
        <v>3993619.84</v>
      </c>
      <c r="AE549" s="4">
        <v>1492993.63</v>
      </c>
    </row>
    <row r="550" ht="12.75" customHeight="1">
      <c r="A550" s="4" t="s">
        <v>372</v>
      </c>
      <c r="B550" s="4" t="s">
        <v>355</v>
      </c>
      <c r="C550" s="4">
        <v>2017.0</v>
      </c>
      <c r="D550" s="4" t="s">
        <v>1074</v>
      </c>
      <c r="E550" s="4" t="s">
        <v>1033</v>
      </c>
      <c r="F550" s="4">
        <v>2.463311139E7</v>
      </c>
      <c r="G550" s="4">
        <v>48.76</v>
      </c>
      <c r="H550" s="4">
        <v>7.6</v>
      </c>
      <c r="I550" s="4">
        <v>5.35</v>
      </c>
      <c r="J550" s="4">
        <v>3188.0</v>
      </c>
      <c r="K550" s="4">
        <v>63.08</v>
      </c>
      <c r="L550" s="4">
        <v>24.15</v>
      </c>
      <c r="M550" s="4">
        <v>2.85</v>
      </c>
      <c r="N550" s="4">
        <v>9.91</v>
      </c>
      <c r="O550" s="4">
        <v>3000.0</v>
      </c>
      <c r="P550" s="4">
        <v>0.0</v>
      </c>
      <c r="Q550" s="4">
        <v>67824.62</v>
      </c>
      <c r="R550" s="4">
        <v>1.605956352E7</v>
      </c>
      <c r="S550" s="4">
        <v>7826128.74</v>
      </c>
      <c r="T550" s="4">
        <v>7.6</v>
      </c>
      <c r="U550" s="4">
        <v>5.35</v>
      </c>
      <c r="V550" s="4">
        <v>3188.0</v>
      </c>
      <c r="W550" s="4">
        <v>63.08</v>
      </c>
      <c r="X550" s="4">
        <v>24.15</v>
      </c>
      <c r="Y550" s="4">
        <v>2.85</v>
      </c>
      <c r="Z550" s="4">
        <v>9.91</v>
      </c>
      <c r="AA550" s="4">
        <v>3000.0</v>
      </c>
      <c r="AB550" s="4">
        <v>0.0</v>
      </c>
      <c r="AC550" s="4">
        <v>67824.62</v>
      </c>
      <c r="AD550" s="4">
        <v>1.605956352E7</v>
      </c>
      <c r="AE550" s="4">
        <v>7826128.74</v>
      </c>
    </row>
    <row r="551" ht="12.75" customHeight="1">
      <c r="A551" s="4" t="s">
        <v>372</v>
      </c>
      <c r="B551" s="4" t="s">
        <v>355</v>
      </c>
      <c r="C551" s="4">
        <v>2017.0</v>
      </c>
      <c r="D551" s="4" t="s">
        <v>1074</v>
      </c>
      <c r="E551" s="4" t="s">
        <v>1034</v>
      </c>
      <c r="F551" s="4">
        <v>1.575140385E7</v>
      </c>
      <c r="G551" s="4">
        <v>31.18</v>
      </c>
      <c r="H551" s="4">
        <v>3.96</v>
      </c>
      <c r="I551" s="4">
        <v>1.2</v>
      </c>
      <c r="J551" s="4">
        <v>3035.0</v>
      </c>
      <c r="K551" s="4">
        <v>60.99</v>
      </c>
      <c r="L551" s="4">
        <v>34.2</v>
      </c>
      <c r="M551" s="4">
        <v>0.79</v>
      </c>
      <c r="N551" s="4">
        <v>4.02</v>
      </c>
      <c r="O551" s="4">
        <v>144.95</v>
      </c>
      <c r="P551" s="4">
        <v>0.0</v>
      </c>
      <c r="Q551" s="4">
        <v>152995.64</v>
      </c>
      <c r="R551" s="4">
        <v>4838901.47</v>
      </c>
      <c r="S551" s="4">
        <v>1.053697257E7</v>
      </c>
      <c r="T551" s="4">
        <v>3.96</v>
      </c>
      <c r="U551" s="4">
        <v>1.2</v>
      </c>
      <c r="V551" s="4">
        <v>3035.0</v>
      </c>
      <c r="W551" s="4">
        <v>60.99</v>
      </c>
      <c r="X551" s="4">
        <v>34.2</v>
      </c>
      <c r="Y551" s="4">
        <v>0.79</v>
      </c>
      <c r="Z551" s="4">
        <v>4.02</v>
      </c>
      <c r="AA551" s="4">
        <v>144.95</v>
      </c>
      <c r="AB551" s="4">
        <v>0.0</v>
      </c>
      <c r="AC551" s="4">
        <v>152995.64</v>
      </c>
      <c r="AD551" s="4">
        <v>4838901.47</v>
      </c>
      <c r="AE551" s="4">
        <v>1.053697257E7</v>
      </c>
    </row>
    <row r="552" ht="12.75" customHeight="1">
      <c r="A552" s="4" t="s">
        <v>372</v>
      </c>
      <c r="B552" s="4" t="s">
        <v>355</v>
      </c>
      <c r="C552" s="4">
        <v>2017.0</v>
      </c>
      <c r="D552" s="4" t="s">
        <v>1074</v>
      </c>
      <c r="E552" s="4" t="s">
        <v>1035</v>
      </c>
      <c r="F552" s="4">
        <v>3600295.08</v>
      </c>
      <c r="G552" s="4">
        <v>7.13</v>
      </c>
      <c r="H552" s="4">
        <v>2.24</v>
      </c>
      <c r="I552" s="4">
        <v>1.04</v>
      </c>
      <c r="J552" s="4">
        <v>398.0</v>
      </c>
      <c r="K552" s="4">
        <v>23.62</v>
      </c>
      <c r="L552" s="4">
        <v>46.23</v>
      </c>
      <c r="M552" s="4">
        <v>0.5</v>
      </c>
      <c r="N552" s="4">
        <v>29.65</v>
      </c>
      <c r="O552" s="4">
        <v>350.0</v>
      </c>
      <c r="P552" s="4">
        <v>0.0</v>
      </c>
      <c r="Q552" s="4">
        <v>136239.42</v>
      </c>
      <c r="R552" s="4">
        <v>744402.0</v>
      </c>
      <c r="S552" s="4">
        <v>703668.12</v>
      </c>
      <c r="T552" s="4">
        <v>2.24</v>
      </c>
      <c r="U552" s="4">
        <v>1.04</v>
      </c>
      <c r="V552" s="4">
        <v>398.0</v>
      </c>
      <c r="W552" s="4">
        <v>23.62</v>
      </c>
      <c r="X552" s="4">
        <v>46.23</v>
      </c>
      <c r="Y552" s="4">
        <v>0.5</v>
      </c>
      <c r="Z552" s="4">
        <v>29.65</v>
      </c>
      <c r="AA552" s="4">
        <v>350.0</v>
      </c>
      <c r="AB552" s="4">
        <v>0.0</v>
      </c>
      <c r="AC552" s="4">
        <v>136239.42</v>
      </c>
      <c r="AD552" s="4">
        <v>744402.0</v>
      </c>
      <c r="AE552" s="4">
        <v>703668.12</v>
      </c>
    </row>
    <row r="553" ht="12.75" customHeight="1">
      <c r="A553" s="4" t="s">
        <v>372</v>
      </c>
      <c r="B553" s="4" t="s">
        <v>355</v>
      </c>
      <c r="C553" s="4">
        <v>2017.0</v>
      </c>
      <c r="D553" s="4" t="s">
        <v>1074</v>
      </c>
      <c r="E553" s="4" t="s">
        <v>1036</v>
      </c>
      <c r="F553" s="4">
        <v>2206018.94</v>
      </c>
      <c r="G553" s="4">
        <v>4.37</v>
      </c>
      <c r="H553" s="4">
        <v>5.79</v>
      </c>
      <c r="I553" s="4">
        <v>0.08</v>
      </c>
      <c r="J553" s="4">
        <v>204.0</v>
      </c>
      <c r="K553" s="4">
        <v>46.08</v>
      </c>
      <c r="L553" s="4">
        <v>16.18</v>
      </c>
      <c r="M553" s="4">
        <v>1.96</v>
      </c>
      <c r="N553" s="4">
        <v>35.78</v>
      </c>
      <c r="O553" s="4">
        <v>122.01</v>
      </c>
      <c r="P553" s="4">
        <v>0.0</v>
      </c>
      <c r="Q553" s="4">
        <v>64.52</v>
      </c>
      <c r="R553" s="4">
        <v>111530.38</v>
      </c>
      <c r="S553" s="4">
        <v>2070489.96</v>
      </c>
      <c r="T553" s="4">
        <v>5.79</v>
      </c>
      <c r="U553" s="4">
        <v>0.08</v>
      </c>
      <c r="V553" s="4">
        <v>204.0</v>
      </c>
      <c r="W553" s="4">
        <v>46.08</v>
      </c>
      <c r="X553" s="4">
        <v>16.18</v>
      </c>
      <c r="Y553" s="4">
        <v>1.96</v>
      </c>
      <c r="Z553" s="4">
        <v>35.78</v>
      </c>
      <c r="AA553" s="4">
        <v>122.01</v>
      </c>
      <c r="AB553" s="4">
        <v>0.0</v>
      </c>
      <c r="AC553" s="4">
        <v>64.52</v>
      </c>
      <c r="AD553" s="4">
        <v>111530.38</v>
      </c>
      <c r="AE553" s="4">
        <v>2070489.96</v>
      </c>
    </row>
    <row r="554" ht="12.75" customHeight="1">
      <c r="A554" s="4" t="s">
        <v>372</v>
      </c>
      <c r="B554" s="4" t="s">
        <v>355</v>
      </c>
      <c r="C554" s="4">
        <v>2017.0</v>
      </c>
      <c r="D554" s="4" t="s">
        <v>1074</v>
      </c>
      <c r="E554" s="4" t="s">
        <v>993</v>
      </c>
      <c r="F554" s="4">
        <v>9645917.25</v>
      </c>
      <c r="G554" s="4">
        <v>19.09</v>
      </c>
      <c r="H554" s="4">
        <v>2.6</v>
      </c>
      <c r="I554" s="4">
        <v>1.16</v>
      </c>
      <c r="J554" s="4">
        <v>1352.0</v>
      </c>
      <c r="K554" s="4">
        <v>69.3</v>
      </c>
      <c r="L554" s="4">
        <v>29.81</v>
      </c>
      <c r="M554" s="4">
        <v>0.0</v>
      </c>
      <c r="N554" s="4">
        <v>0.89</v>
      </c>
      <c r="O554" s="4">
        <v>6.06</v>
      </c>
      <c r="P554" s="4">
        <v>0.0</v>
      </c>
      <c r="Q554" s="4">
        <v>0.0</v>
      </c>
      <c r="R554" s="4">
        <v>2846087.13</v>
      </c>
      <c r="S554" s="4">
        <v>6601675.69</v>
      </c>
      <c r="T554" s="4">
        <v>2.6</v>
      </c>
      <c r="U554" s="4">
        <v>1.16</v>
      </c>
      <c r="V554" s="4">
        <v>1352.0</v>
      </c>
      <c r="W554" s="4">
        <v>69.3</v>
      </c>
      <c r="X554" s="4">
        <v>29.81</v>
      </c>
      <c r="Y554" s="4">
        <v>0.0</v>
      </c>
      <c r="Z554" s="4">
        <v>0.89</v>
      </c>
      <c r="AA554" s="4">
        <v>6.06</v>
      </c>
      <c r="AB554" s="4">
        <v>0.0</v>
      </c>
      <c r="AC554" s="4">
        <v>0.0</v>
      </c>
      <c r="AD554" s="4">
        <v>2846087.13</v>
      </c>
      <c r="AE554" s="4">
        <v>6601675.69</v>
      </c>
    </row>
    <row r="555" ht="12.75" customHeight="1">
      <c r="A555" s="4" t="s">
        <v>372</v>
      </c>
      <c r="B555" s="4" t="s">
        <v>355</v>
      </c>
      <c r="C555" s="4">
        <v>2017.0</v>
      </c>
      <c r="D555" s="4" t="s">
        <v>1074</v>
      </c>
      <c r="E555" s="4" t="s">
        <v>1037</v>
      </c>
      <c r="F555" s="4">
        <v>796565.72</v>
      </c>
      <c r="G555" s="4">
        <v>1.58</v>
      </c>
      <c r="H555" s="4">
        <v>35.14</v>
      </c>
      <c r="I555" s="4">
        <v>18.66</v>
      </c>
      <c r="J555" s="4">
        <v>534.0</v>
      </c>
      <c r="K555" s="4">
        <v>48.5</v>
      </c>
      <c r="L555" s="4">
        <v>15.92</v>
      </c>
      <c r="M555" s="4">
        <v>4.31</v>
      </c>
      <c r="N555" s="4">
        <v>31.27</v>
      </c>
      <c r="O555" s="4">
        <v>3000.0</v>
      </c>
      <c r="P555" s="4">
        <v>0.0</v>
      </c>
      <c r="Q555" s="4">
        <v>40963.78</v>
      </c>
      <c r="R555" s="4">
        <v>685147.84</v>
      </c>
      <c r="S555" s="4">
        <v>98876.2</v>
      </c>
      <c r="T555" s="4">
        <v>35.14</v>
      </c>
      <c r="U555" s="4">
        <v>18.66</v>
      </c>
      <c r="V555" s="4">
        <v>534.0</v>
      </c>
      <c r="W555" s="4">
        <v>48.5</v>
      </c>
      <c r="X555" s="4">
        <v>15.92</v>
      </c>
      <c r="Y555" s="4">
        <v>4.31</v>
      </c>
      <c r="Z555" s="4">
        <v>31.27</v>
      </c>
      <c r="AA555" s="4">
        <v>3000.0</v>
      </c>
      <c r="AB555" s="4">
        <v>0.0</v>
      </c>
      <c r="AC555" s="4">
        <v>40963.78</v>
      </c>
      <c r="AD555" s="4">
        <v>685147.84</v>
      </c>
      <c r="AE555" s="4">
        <v>98876.2</v>
      </c>
    </row>
    <row r="556" ht="12.75" customHeight="1">
      <c r="A556" s="4" t="s">
        <v>372</v>
      </c>
      <c r="B556" s="4" t="s">
        <v>355</v>
      </c>
      <c r="C556" s="4">
        <v>2017.0</v>
      </c>
      <c r="D556" s="4" t="s">
        <v>1074</v>
      </c>
      <c r="E556" s="4" t="s">
        <v>1038</v>
      </c>
      <c r="F556" s="4">
        <v>496169.97</v>
      </c>
      <c r="G556" s="4">
        <v>0.98</v>
      </c>
      <c r="H556" s="4">
        <v>6.77</v>
      </c>
      <c r="I556" s="4">
        <v>8.38</v>
      </c>
      <c r="J556" s="4">
        <v>187.0</v>
      </c>
      <c r="K556" s="4">
        <v>70.05</v>
      </c>
      <c r="L556" s="4">
        <v>17.11</v>
      </c>
      <c r="M556" s="4">
        <v>1.07</v>
      </c>
      <c r="N556" s="4">
        <v>11.76</v>
      </c>
      <c r="O556" s="4">
        <v>48.33</v>
      </c>
      <c r="P556" s="4">
        <v>0.0</v>
      </c>
      <c r="Q556" s="4">
        <v>3715.52</v>
      </c>
      <c r="R556" s="4">
        <v>478860.34</v>
      </c>
      <c r="S556" s="4">
        <v>17055.09</v>
      </c>
      <c r="T556" s="4">
        <v>6.77</v>
      </c>
      <c r="U556" s="4">
        <v>8.38</v>
      </c>
      <c r="V556" s="4">
        <v>187.0</v>
      </c>
      <c r="W556" s="4">
        <v>70.05</v>
      </c>
      <c r="X556" s="4">
        <v>17.11</v>
      </c>
      <c r="Y556" s="4">
        <v>1.07</v>
      </c>
      <c r="Z556" s="4">
        <v>11.76</v>
      </c>
      <c r="AA556" s="4">
        <v>48.33</v>
      </c>
      <c r="AB556" s="4">
        <v>0.0</v>
      </c>
      <c r="AC556" s="4">
        <v>3715.52</v>
      </c>
      <c r="AD556" s="4">
        <v>478860.34</v>
      </c>
      <c r="AE556" s="4">
        <v>17055.09</v>
      </c>
    </row>
    <row r="557" ht="12.75" customHeight="1">
      <c r="A557" s="4" t="s">
        <v>372</v>
      </c>
      <c r="B557" s="4" t="s">
        <v>355</v>
      </c>
      <c r="C557" s="4">
        <v>2017.0</v>
      </c>
      <c r="D557" s="4" t="s">
        <v>1074</v>
      </c>
      <c r="E557" s="4" t="s">
        <v>994</v>
      </c>
      <c r="F557" s="4">
        <v>2749411.88</v>
      </c>
      <c r="G557" s="4">
        <v>5.44</v>
      </c>
      <c r="H557" s="4">
        <v>0.35</v>
      </c>
      <c r="I557" s="4">
        <v>0.13</v>
      </c>
      <c r="J557" s="4">
        <v>21.0</v>
      </c>
      <c r="K557" s="4">
        <v>0.0</v>
      </c>
      <c r="L557" s="4">
        <v>76.19</v>
      </c>
      <c r="M557" s="4">
        <v>9.52</v>
      </c>
      <c r="N557" s="4">
        <v>14.29</v>
      </c>
      <c r="O557" s="4">
        <v>19.31</v>
      </c>
      <c r="P557" s="4">
        <v>0.0</v>
      </c>
      <c r="Q557" s="4">
        <v>136239.42</v>
      </c>
      <c r="R557" s="4">
        <v>2745826.83</v>
      </c>
      <c r="S557" s="4">
        <v>7828.96</v>
      </c>
      <c r="T557" s="4">
        <v>0.35</v>
      </c>
      <c r="U557" s="4">
        <v>0.13</v>
      </c>
      <c r="V557" s="4">
        <v>21.0</v>
      </c>
      <c r="W557" s="4">
        <v>0.0</v>
      </c>
      <c r="X557" s="4">
        <v>76.19</v>
      </c>
      <c r="Y557" s="4">
        <v>9.52</v>
      </c>
      <c r="Z557" s="4">
        <v>14.29</v>
      </c>
      <c r="AA557" s="4">
        <v>19.31</v>
      </c>
      <c r="AB557" s="4">
        <v>0.0</v>
      </c>
      <c r="AC557" s="4">
        <v>136239.42</v>
      </c>
      <c r="AD557" s="4">
        <v>2745826.83</v>
      </c>
      <c r="AE557" s="4">
        <v>7828.96</v>
      </c>
    </row>
    <row r="558" ht="12.75" customHeight="1">
      <c r="A558" s="4" t="s">
        <v>372</v>
      </c>
      <c r="B558" s="4" t="s">
        <v>355</v>
      </c>
      <c r="C558" s="4">
        <v>2017.0</v>
      </c>
      <c r="D558" s="4" t="s">
        <v>1074</v>
      </c>
      <c r="E558" s="4" t="s">
        <v>1039</v>
      </c>
      <c r="F558" s="4">
        <v>522790.61</v>
      </c>
      <c r="G558" s="4">
        <v>1.03</v>
      </c>
      <c r="H558" s="4">
        <v>4.72</v>
      </c>
      <c r="I558" s="4">
        <v>6.25</v>
      </c>
      <c r="J558" s="4">
        <v>177.0</v>
      </c>
      <c r="K558" s="4">
        <v>87.01</v>
      </c>
      <c r="L558" s="4">
        <v>12.43</v>
      </c>
      <c r="M558" s="4">
        <v>0.0</v>
      </c>
      <c r="N558" s="4">
        <v>0.56</v>
      </c>
      <c r="O558" s="4">
        <v>20.0</v>
      </c>
      <c r="P558" s="4">
        <v>0.0</v>
      </c>
      <c r="Q558" s="4">
        <v>0.0</v>
      </c>
      <c r="R558" s="4">
        <v>519541.08</v>
      </c>
      <c r="S558" s="4">
        <v>3489.23</v>
      </c>
      <c r="T558" s="4">
        <v>4.72</v>
      </c>
      <c r="U558" s="4">
        <v>6.25</v>
      </c>
      <c r="V558" s="4">
        <v>177.0</v>
      </c>
      <c r="W558" s="4">
        <v>87.01</v>
      </c>
      <c r="X558" s="4">
        <v>12.43</v>
      </c>
      <c r="Y558" s="4">
        <v>0.0</v>
      </c>
      <c r="Z558" s="4">
        <v>0.56</v>
      </c>
      <c r="AA558" s="4">
        <v>20.0</v>
      </c>
      <c r="AB558" s="4">
        <v>0.0</v>
      </c>
      <c r="AC558" s="4">
        <v>0.0</v>
      </c>
      <c r="AD558" s="4">
        <v>519541.08</v>
      </c>
      <c r="AE558" s="4">
        <v>3489.23</v>
      </c>
    </row>
    <row r="559" ht="12.75" customHeight="1">
      <c r="A559" s="4" t="s">
        <v>372</v>
      </c>
      <c r="B559" s="4" t="s">
        <v>355</v>
      </c>
      <c r="C559" s="4">
        <v>2017.0</v>
      </c>
      <c r="D559" s="4" t="s">
        <v>1074</v>
      </c>
      <c r="E559" s="4" t="s">
        <v>1040</v>
      </c>
      <c r="F559" s="4">
        <v>4005449.89</v>
      </c>
      <c r="G559" s="4">
        <v>7.93</v>
      </c>
      <c r="H559" s="4">
        <v>1.19</v>
      </c>
      <c r="I559" s="4">
        <v>1.52</v>
      </c>
      <c r="J559" s="4">
        <v>1125.0</v>
      </c>
      <c r="K559" s="4">
        <v>43.73</v>
      </c>
      <c r="L559" s="4">
        <v>56.18</v>
      </c>
      <c r="M559" s="4">
        <v>0.0</v>
      </c>
      <c r="N559" s="4">
        <v>0.09</v>
      </c>
      <c r="O559" s="4">
        <v>12.0</v>
      </c>
      <c r="P559" s="4">
        <v>0.0</v>
      </c>
      <c r="Q559" s="4">
        <v>0.0</v>
      </c>
      <c r="R559" s="4">
        <v>2903431.15</v>
      </c>
      <c r="S559" s="4">
        <v>1121484.08</v>
      </c>
      <c r="T559" s="4">
        <v>1.19</v>
      </c>
      <c r="U559" s="4">
        <v>1.52</v>
      </c>
      <c r="V559" s="4">
        <v>1125.0</v>
      </c>
      <c r="W559" s="4">
        <v>43.73</v>
      </c>
      <c r="X559" s="4">
        <v>56.18</v>
      </c>
      <c r="Y559" s="4">
        <v>0.0</v>
      </c>
      <c r="Z559" s="4">
        <v>0.09</v>
      </c>
      <c r="AA559" s="4">
        <v>12.0</v>
      </c>
      <c r="AB559" s="4">
        <v>0.0</v>
      </c>
      <c r="AC559" s="4">
        <v>0.0</v>
      </c>
      <c r="AD559" s="4">
        <v>2903431.15</v>
      </c>
      <c r="AE559" s="4">
        <v>1121484.08</v>
      </c>
    </row>
    <row r="560" ht="12.75" customHeight="1">
      <c r="A560" s="4" t="s">
        <v>372</v>
      </c>
      <c r="B560" s="4" t="s">
        <v>355</v>
      </c>
      <c r="C560" s="4">
        <v>2017.0</v>
      </c>
      <c r="D560" s="4" t="s">
        <v>1074</v>
      </c>
      <c r="E560" s="4" t="s">
        <v>996</v>
      </c>
      <c r="F560" s="4">
        <v>3127872.26</v>
      </c>
      <c r="G560" s="4">
        <v>6.19</v>
      </c>
      <c r="H560" s="4">
        <v>1.7</v>
      </c>
      <c r="I560" s="4">
        <v>1.59</v>
      </c>
      <c r="J560" s="4">
        <v>756.0</v>
      </c>
      <c r="K560" s="4">
        <v>44.97</v>
      </c>
      <c r="L560" s="4">
        <v>48.94</v>
      </c>
      <c r="M560" s="4">
        <v>3.44</v>
      </c>
      <c r="N560" s="4">
        <v>2.65</v>
      </c>
      <c r="O560" s="4">
        <v>15.0</v>
      </c>
      <c r="P560" s="4">
        <v>0.0</v>
      </c>
      <c r="Q560" s="4">
        <v>166023.6</v>
      </c>
      <c r="R560" s="4">
        <v>1884284.55</v>
      </c>
      <c r="S560" s="4">
        <v>1245251.65</v>
      </c>
      <c r="T560" s="4">
        <v>1.7</v>
      </c>
      <c r="U560" s="4">
        <v>1.59</v>
      </c>
      <c r="V560" s="4">
        <v>756.0</v>
      </c>
      <c r="W560" s="4">
        <v>44.97</v>
      </c>
      <c r="X560" s="4">
        <v>48.94</v>
      </c>
      <c r="Y560" s="4">
        <v>3.44</v>
      </c>
      <c r="Z560" s="4">
        <v>2.65</v>
      </c>
      <c r="AA560" s="4">
        <v>15.0</v>
      </c>
      <c r="AB560" s="4">
        <v>0.0</v>
      </c>
      <c r="AC560" s="4">
        <v>166023.6</v>
      </c>
      <c r="AD560" s="4">
        <v>1884284.55</v>
      </c>
      <c r="AE560" s="4">
        <v>1245251.65</v>
      </c>
    </row>
    <row r="561" ht="12.75" customHeight="1">
      <c r="A561" s="4" t="s">
        <v>372</v>
      </c>
      <c r="B561" s="4" t="s">
        <v>355</v>
      </c>
      <c r="C561" s="4">
        <v>2017.0</v>
      </c>
      <c r="D561" s="4" t="s">
        <v>1074</v>
      </c>
      <c r="E561" s="4" t="s">
        <v>1041</v>
      </c>
      <c r="F561" s="4">
        <v>83131.37</v>
      </c>
      <c r="G561" s="4">
        <v>0.16</v>
      </c>
      <c r="H561" s="4">
        <v>0.39</v>
      </c>
      <c r="I561" s="4">
        <v>0.5</v>
      </c>
      <c r="J561" s="4">
        <v>55.0</v>
      </c>
      <c r="K561" s="4">
        <v>10.91</v>
      </c>
      <c r="L561" s="4">
        <v>85.45</v>
      </c>
      <c r="M561" s="4">
        <v>0.0</v>
      </c>
      <c r="N561" s="4">
        <v>3.64</v>
      </c>
      <c r="O561" s="4">
        <v>18.64</v>
      </c>
      <c r="P561" s="4">
        <v>0.0</v>
      </c>
      <c r="Q561" s="4">
        <v>0.0</v>
      </c>
      <c r="R561" s="4">
        <v>57323.98</v>
      </c>
      <c r="S561" s="4">
        <v>19747.18</v>
      </c>
      <c r="T561" s="4">
        <v>0.39</v>
      </c>
      <c r="U561" s="4">
        <v>0.5</v>
      </c>
      <c r="V561" s="4">
        <v>55.0</v>
      </c>
      <c r="W561" s="4">
        <v>10.91</v>
      </c>
      <c r="X561" s="4">
        <v>85.45</v>
      </c>
      <c r="Y561" s="4">
        <v>0.0</v>
      </c>
      <c r="Z561" s="4">
        <v>3.64</v>
      </c>
      <c r="AA561" s="4">
        <v>18.64</v>
      </c>
      <c r="AB561" s="4">
        <v>0.0</v>
      </c>
      <c r="AC561" s="4">
        <v>0.0</v>
      </c>
      <c r="AD561" s="4">
        <v>57323.98</v>
      </c>
      <c r="AE561" s="4">
        <v>19747.18</v>
      </c>
    </row>
    <row r="562" ht="12.75" customHeight="1">
      <c r="A562" s="4" t="s">
        <v>372</v>
      </c>
      <c r="B562" s="4" t="s">
        <v>355</v>
      </c>
      <c r="C562" s="4">
        <v>2017.0</v>
      </c>
      <c r="D562" s="4" t="s">
        <v>1074</v>
      </c>
      <c r="E562" s="4" t="s">
        <v>1042</v>
      </c>
      <c r="F562" s="4">
        <v>2469872.68</v>
      </c>
      <c r="G562" s="4">
        <v>4.89</v>
      </c>
      <c r="H562" s="4">
        <v>2.54</v>
      </c>
      <c r="I562" s="4">
        <v>1.66</v>
      </c>
      <c r="J562" s="4">
        <v>687.0</v>
      </c>
      <c r="K562" s="4">
        <v>38.57</v>
      </c>
      <c r="L562" s="4">
        <v>46.43</v>
      </c>
      <c r="M562" s="4">
        <v>8.73</v>
      </c>
      <c r="N562" s="4">
        <v>6.26</v>
      </c>
      <c r="O562" s="4">
        <v>144.95</v>
      </c>
      <c r="P562" s="4">
        <v>0.0</v>
      </c>
      <c r="Q562" s="4">
        <v>7555.34</v>
      </c>
      <c r="R562" s="4">
        <v>690669.38</v>
      </c>
      <c r="S562" s="4">
        <v>994225.95</v>
      </c>
      <c r="T562" s="4">
        <v>2.54</v>
      </c>
      <c r="U562" s="4">
        <v>1.66</v>
      </c>
      <c r="V562" s="4">
        <v>687.0</v>
      </c>
      <c r="W562" s="4">
        <v>38.57</v>
      </c>
      <c r="X562" s="4">
        <v>46.43</v>
      </c>
      <c r="Y562" s="4">
        <v>8.73</v>
      </c>
      <c r="Z562" s="4">
        <v>6.26</v>
      </c>
      <c r="AA562" s="4">
        <v>144.95</v>
      </c>
      <c r="AB562" s="4">
        <v>0.0</v>
      </c>
      <c r="AC562" s="4">
        <v>7555.34</v>
      </c>
      <c r="AD562" s="4">
        <v>690669.38</v>
      </c>
      <c r="AE562" s="4">
        <v>994225.95</v>
      </c>
    </row>
    <row r="563" ht="12.75" customHeight="1">
      <c r="A563" s="4" t="s">
        <v>372</v>
      </c>
      <c r="B563" s="4" t="s">
        <v>355</v>
      </c>
      <c r="C563" s="4">
        <v>2017.0</v>
      </c>
      <c r="D563" s="4" t="s">
        <v>1074</v>
      </c>
      <c r="E563" s="4" t="s">
        <v>1043</v>
      </c>
      <c r="F563" s="4">
        <v>1026541.36</v>
      </c>
      <c r="G563" s="4">
        <v>2.03</v>
      </c>
      <c r="H563" s="4">
        <v>3.32</v>
      </c>
      <c r="I563" s="4">
        <v>3.43</v>
      </c>
      <c r="J563" s="4">
        <v>330.0</v>
      </c>
      <c r="K563" s="4">
        <v>78.79</v>
      </c>
      <c r="L563" s="4">
        <v>21.21</v>
      </c>
      <c r="M563" s="4">
        <v>0.0</v>
      </c>
      <c r="N563" s="4">
        <v>0.0</v>
      </c>
      <c r="O563" s="4">
        <v>14.0</v>
      </c>
      <c r="P563" s="4">
        <v>0.0</v>
      </c>
      <c r="Q563" s="4">
        <v>0.0</v>
      </c>
      <c r="R563" s="4">
        <v>736743.43</v>
      </c>
      <c r="S563" s="4">
        <v>51133.81</v>
      </c>
      <c r="T563" s="4">
        <v>3.32</v>
      </c>
      <c r="U563" s="4">
        <v>3.43</v>
      </c>
      <c r="V563" s="4">
        <v>330.0</v>
      </c>
      <c r="W563" s="4">
        <v>78.79</v>
      </c>
      <c r="X563" s="4">
        <v>21.21</v>
      </c>
      <c r="Y563" s="4">
        <v>0.0</v>
      </c>
      <c r="Z563" s="4">
        <v>0.0</v>
      </c>
      <c r="AA563" s="4">
        <v>14.0</v>
      </c>
      <c r="AB563" s="4">
        <v>0.0</v>
      </c>
      <c r="AC563" s="4">
        <v>0.0</v>
      </c>
      <c r="AD563" s="4">
        <v>736743.43</v>
      </c>
      <c r="AE563" s="4">
        <v>51133.81</v>
      </c>
    </row>
    <row r="564" ht="12.75" customHeight="1">
      <c r="A564" s="4" t="s">
        <v>372</v>
      </c>
      <c r="B564" s="4" t="s">
        <v>355</v>
      </c>
      <c r="C564" s="4">
        <v>2017.0</v>
      </c>
      <c r="D564" s="4" t="s">
        <v>1074</v>
      </c>
      <c r="E564" s="4" t="s">
        <v>1044</v>
      </c>
      <c r="F564" s="4">
        <v>1.136612105E7</v>
      </c>
      <c r="G564" s="4">
        <v>22.5</v>
      </c>
      <c r="H564" s="4">
        <v>3.11</v>
      </c>
      <c r="I564" s="4">
        <v>1.26</v>
      </c>
      <c r="J564" s="4">
        <v>349.0</v>
      </c>
      <c r="K564" s="4">
        <v>63.61</v>
      </c>
      <c r="L564" s="4">
        <v>34.67</v>
      </c>
      <c r="M564" s="4">
        <v>0.0</v>
      </c>
      <c r="N564" s="4">
        <v>1.72</v>
      </c>
      <c r="O564" s="4">
        <v>38.0</v>
      </c>
      <c r="P564" s="4">
        <v>0.0</v>
      </c>
      <c r="Q564" s="4">
        <v>0.0</v>
      </c>
      <c r="R564" s="4">
        <v>2668218.03</v>
      </c>
      <c r="S564" s="4">
        <v>8694096.73</v>
      </c>
      <c r="T564" s="4">
        <v>3.11</v>
      </c>
      <c r="U564" s="4">
        <v>1.26</v>
      </c>
      <c r="V564" s="4">
        <v>349.0</v>
      </c>
      <c r="W564" s="4">
        <v>63.61</v>
      </c>
      <c r="X564" s="4">
        <v>34.67</v>
      </c>
      <c r="Y564" s="4">
        <v>0.0</v>
      </c>
      <c r="Z564" s="4">
        <v>1.72</v>
      </c>
      <c r="AA564" s="4">
        <v>38.0</v>
      </c>
      <c r="AB564" s="4">
        <v>0.0</v>
      </c>
      <c r="AC564" s="4">
        <v>0.0</v>
      </c>
      <c r="AD564" s="4">
        <v>2668218.03</v>
      </c>
      <c r="AE564" s="4">
        <v>8694096.73</v>
      </c>
    </row>
    <row r="565" ht="12.75" customHeight="1">
      <c r="A565" s="4" t="s">
        <v>372</v>
      </c>
      <c r="B565" s="4" t="s">
        <v>355</v>
      </c>
      <c r="C565" s="4">
        <v>2017.0</v>
      </c>
      <c r="D565" s="4" t="s">
        <v>1074</v>
      </c>
      <c r="E565" s="4" t="s">
        <v>1045</v>
      </c>
      <c r="F565" s="4">
        <v>8194337.08</v>
      </c>
      <c r="G565" s="4">
        <v>16.22</v>
      </c>
      <c r="H565" s="4">
        <v>8.63</v>
      </c>
      <c r="I565" s="4">
        <v>9.13</v>
      </c>
      <c r="J565" s="4">
        <v>1484.0</v>
      </c>
      <c r="K565" s="4">
        <v>82.14</v>
      </c>
      <c r="L565" s="4">
        <v>12.13</v>
      </c>
      <c r="M565" s="4">
        <v>0.67</v>
      </c>
      <c r="N565" s="4">
        <v>5.05</v>
      </c>
      <c r="O565" s="4">
        <v>32.0</v>
      </c>
      <c r="P565" s="4">
        <v>0.0</v>
      </c>
      <c r="Q565" s="4">
        <v>3947.91</v>
      </c>
      <c r="R565" s="4">
        <v>7699037.52</v>
      </c>
      <c r="S565" s="4">
        <v>495478.81</v>
      </c>
      <c r="T565" s="4">
        <v>8.63</v>
      </c>
      <c r="U565" s="4">
        <v>9.13</v>
      </c>
      <c r="V565" s="4">
        <v>1484.0</v>
      </c>
      <c r="W565" s="4">
        <v>82.14</v>
      </c>
      <c r="X565" s="4">
        <v>12.13</v>
      </c>
      <c r="Y565" s="4">
        <v>0.67</v>
      </c>
      <c r="Z565" s="4">
        <v>5.05</v>
      </c>
      <c r="AA565" s="4">
        <v>32.0</v>
      </c>
      <c r="AB565" s="4">
        <v>0.0</v>
      </c>
      <c r="AC565" s="4">
        <v>3947.91</v>
      </c>
      <c r="AD565" s="4">
        <v>7699037.52</v>
      </c>
      <c r="AE565" s="4">
        <v>495478.81</v>
      </c>
    </row>
    <row r="566" ht="12.75" customHeight="1">
      <c r="A566" s="4" t="s">
        <v>372</v>
      </c>
      <c r="B566" s="4" t="s">
        <v>355</v>
      </c>
      <c r="C566" s="4">
        <v>2017.0</v>
      </c>
      <c r="D566" s="4" t="s">
        <v>1074</v>
      </c>
      <c r="E566" s="4" t="s">
        <v>998</v>
      </c>
      <c r="F566" s="4">
        <v>1621082.86</v>
      </c>
      <c r="G566" s="4">
        <v>3.21</v>
      </c>
      <c r="H566" s="4">
        <v>1.78</v>
      </c>
      <c r="I566" s="4">
        <v>0.86</v>
      </c>
      <c r="J566" s="4">
        <v>174.0</v>
      </c>
      <c r="K566" s="4">
        <v>51.72</v>
      </c>
      <c r="L566" s="4">
        <v>48.28</v>
      </c>
      <c r="M566" s="4">
        <v>0.0</v>
      </c>
      <c r="N566" s="4">
        <v>0.0</v>
      </c>
      <c r="O566" s="4">
        <v>14.0</v>
      </c>
      <c r="P566" s="4">
        <v>0.0</v>
      </c>
      <c r="Q566" s="4">
        <v>0.0</v>
      </c>
      <c r="R566" s="4">
        <v>1198957.84</v>
      </c>
      <c r="S566" s="4">
        <v>198085.54</v>
      </c>
      <c r="T566" s="4">
        <v>1.78</v>
      </c>
      <c r="U566" s="4">
        <v>0.86</v>
      </c>
      <c r="V566" s="4">
        <v>174.0</v>
      </c>
      <c r="W566" s="4">
        <v>51.72</v>
      </c>
      <c r="X566" s="4">
        <v>48.28</v>
      </c>
      <c r="Y566" s="4">
        <v>0.0</v>
      </c>
      <c r="Z566" s="4">
        <v>0.0</v>
      </c>
      <c r="AA566" s="4">
        <v>14.0</v>
      </c>
      <c r="AB566" s="4">
        <v>0.0</v>
      </c>
      <c r="AC566" s="4">
        <v>0.0</v>
      </c>
      <c r="AD566" s="4">
        <v>1198957.84</v>
      </c>
      <c r="AE566" s="4">
        <v>198085.54</v>
      </c>
    </row>
    <row r="567" ht="12.75" customHeight="1">
      <c r="A567" s="4" t="s">
        <v>372</v>
      </c>
      <c r="B567" s="4" t="s">
        <v>355</v>
      </c>
      <c r="C567" s="4">
        <v>2017.0</v>
      </c>
      <c r="D567" s="4" t="s">
        <v>1074</v>
      </c>
      <c r="E567" s="4" t="s">
        <v>1046</v>
      </c>
      <c r="F567" s="4">
        <v>1899855.37</v>
      </c>
      <c r="G567" s="4">
        <v>3.76</v>
      </c>
      <c r="H567" s="4">
        <v>2.18</v>
      </c>
      <c r="I567" s="4">
        <v>1.16</v>
      </c>
      <c r="J567" s="4">
        <v>417.0</v>
      </c>
      <c r="K567" s="4">
        <v>29.5</v>
      </c>
      <c r="L567" s="4">
        <v>29.5</v>
      </c>
      <c r="M567" s="4">
        <v>0.48</v>
      </c>
      <c r="N567" s="4">
        <v>40.53</v>
      </c>
      <c r="O567" s="4">
        <v>29.0</v>
      </c>
      <c r="P567" s="4">
        <v>0.0</v>
      </c>
      <c r="Q567" s="4">
        <v>32.19</v>
      </c>
      <c r="R567" s="4">
        <v>812114.66</v>
      </c>
      <c r="S567" s="4">
        <v>1038687.3</v>
      </c>
      <c r="T567" s="4">
        <v>2.18</v>
      </c>
      <c r="U567" s="4">
        <v>1.16</v>
      </c>
      <c r="V567" s="4">
        <v>417.0</v>
      </c>
      <c r="W567" s="4">
        <v>29.5</v>
      </c>
      <c r="X567" s="4">
        <v>29.5</v>
      </c>
      <c r="Y567" s="4">
        <v>0.48</v>
      </c>
      <c r="Z567" s="4">
        <v>40.53</v>
      </c>
      <c r="AA567" s="4">
        <v>29.0</v>
      </c>
      <c r="AB567" s="4">
        <v>0.0</v>
      </c>
      <c r="AC567" s="4">
        <v>32.19</v>
      </c>
      <c r="AD567" s="4">
        <v>812114.66</v>
      </c>
      <c r="AE567" s="4">
        <v>1038687.3</v>
      </c>
    </row>
    <row r="568" ht="12.75" customHeight="1">
      <c r="A568" s="4" t="s">
        <v>372</v>
      </c>
      <c r="B568" s="4" t="s">
        <v>355</v>
      </c>
      <c r="C568" s="4">
        <v>2017.0</v>
      </c>
      <c r="D568" s="4" t="s">
        <v>1074</v>
      </c>
      <c r="E568" s="4" t="s">
        <v>1047</v>
      </c>
      <c r="F568" s="4">
        <v>308149.29</v>
      </c>
      <c r="G568" s="4">
        <v>0.61</v>
      </c>
      <c r="H568" s="4">
        <v>0.68</v>
      </c>
      <c r="I568" s="4">
        <v>1.12</v>
      </c>
      <c r="J568" s="4">
        <v>366.0</v>
      </c>
      <c r="K568" s="4">
        <v>18.03</v>
      </c>
      <c r="L568" s="4">
        <v>81.42</v>
      </c>
      <c r="M568" s="4">
        <v>0.0</v>
      </c>
      <c r="N568" s="4">
        <v>0.55</v>
      </c>
      <c r="O568" s="4">
        <v>18.0</v>
      </c>
      <c r="P568" s="4">
        <v>0.0</v>
      </c>
      <c r="Q568" s="4">
        <v>0.0</v>
      </c>
      <c r="R568" s="4">
        <v>106007.34</v>
      </c>
      <c r="S568" s="4">
        <v>154699.36</v>
      </c>
      <c r="T568" s="4">
        <v>0.68</v>
      </c>
      <c r="U568" s="4">
        <v>1.12</v>
      </c>
      <c r="V568" s="4">
        <v>366.0</v>
      </c>
      <c r="W568" s="4">
        <v>18.03</v>
      </c>
      <c r="X568" s="4">
        <v>81.42</v>
      </c>
      <c r="Y568" s="4">
        <v>0.0</v>
      </c>
      <c r="Z568" s="4">
        <v>0.55</v>
      </c>
      <c r="AA568" s="4">
        <v>18.0</v>
      </c>
      <c r="AB568" s="4">
        <v>0.0</v>
      </c>
      <c r="AC568" s="4">
        <v>0.0</v>
      </c>
      <c r="AD568" s="4">
        <v>106007.34</v>
      </c>
      <c r="AE568" s="4">
        <v>154699.36</v>
      </c>
    </row>
    <row r="569" ht="12.75" customHeight="1">
      <c r="A569" s="4" t="s">
        <v>372</v>
      </c>
      <c r="B569" s="4" t="s">
        <v>355</v>
      </c>
      <c r="C569" s="4">
        <v>2018.0</v>
      </c>
      <c r="D569" s="4" t="s">
        <v>1074</v>
      </c>
      <c r="E569" s="4" t="s">
        <v>1031</v>
      </c>
      <c r="F569" s="4">
        <v>5.644379181E7</v>
      </c>
      <c r="G569" s="4">
        <v>100.0</v>
      </c>
      <c r="H569" s="4">
        <v>2.72</v>
      </c>
      <c r="I569" s="4">
        <v>2.02</v>
      </c>
      <c r="J569" s="4">
        <v>8209.0</v>
      </c>
      <c r="K569" s="4">
        <v>26.2</v>
      </c>
      <c r="L569" s="4">
        <v>68.33</v>
      </c>
      <c r="M569" s="4">
        <v>0.77</v>
      </c>
      <c r="N569" s="4">
        <v>4.7</v>
      </c>
      <c r="O569" s="4">
        <v>3000.0</v>
      </c>
      <c r="P569" s="4">
        <v>0.0</v>
      </c>
      <c r="Q569" s="4">
        <v>355497.84</v>
      </c>
      <c r="R569" s="4">
        <v>1.784491445E7</v>
      </c>
      <c r="S569" s="4">
        <v>3.673496735E7</v>
      </c>
      <c r="T569" s="4">
        <v>4.71</v>
      </c>
      <c r="U569" s="4">
        <v>3.03</v>
      </c>
      <c r="V569" s="4">
        <v>8209.0</v>
      </c>
      <c r="W569" s="4">
        <v>56.86</v>
      </c>
      <c r="X569" s="4">
        <v>34.52</v>
      </c>
      <c r="Y569" s="4">
        <v>1.38</v>
      </c>
      <c r="Z569" s="4">
        <v>7.24</v>
      </c>
      <c r="AA569" s="4">
        <v>3000.0</v>
      </c>
      <c r="AB569" s="4">
        <v>0.0</v>
      </c>
      <c r="AC569" s="4">
        <v>445967.16</v>
      </c>
      <c r="AD569" s="4">
        <v>3.03165334E7</v>
      </c>
      <c r="AE569" s="4">
        <v>2.426334839E7</v>
      </c>
    </row>
    <row r="570" ht="12.75" customHeight="1">
      <c r="A570" s="4" t="s">
        <v>372</v>
      </c>
      <c r="B570" s="4" t="s">
        <v>355</v>
      </c>
      <c r="C570" s="4">
        <v>2018.0</v>
      </c>
      <c r="D570" s="4" t="s">
        <v>1074</v>
      </c>
      <c r="E570" s="4" t="s">
        <v>1032</v>
      </c>
      <c r="F570" s="4">
        <v>7432842.21</v>
      </c>
      <c r="G570" s="4">
        <v>13.17</v>
      </c>
      <c r="H570" s="4">
        <v>0.08</v>
      </c>
      <c r="I570" s="4">
        <v>0.21</v>
      </c>
      <c r="J570" s="4">
        <v>1343.0</v>
      </c>
      <c r="K570" s="4">
        <v>3.05</v>
      </c>
      <c r="L570" s="4">
        <v>96.8</v>
      </c>
      <c r="M570" s="4">
        <v>0.0</v>
      </c>
      <c r="N570" s="4">
        <v>0.15</v>
      </c>
      <c r="O570" s="4">
        <v>9.9</v>
      </c>
      <c r="P570" s="4">
        <v>0.0</v>
      </c>
      <c r="Q570" s="4">
        <v>0.0</v>
      </c>
      <c r="R570" s="4">
        <v>420058.81</v>
      </c>
      <c r="S570" s="4">
        <v>6636718.94</v>
      </c>
      <c r="T570" s="4">
        <v>1.24</v>
      </c>
      <c r="U570" s="4">
        <v>1.38</v>
      </c>
      <c r="V570" s="4">
        <v>1343.0</v>
      </c>
      <c r="W570" s="4">
        <v>41.25</v>
      </c>
      <c r="X570" s="4">
        <v>57.78</v>
      </c>
      <c r="Y570" s="4">
        <v>0.3</v>
      </c>
      <c r="Z570" s="4">
        <v>0.67</v>
      </c>
      <c r="AA570" s="4">
        <v>16.0</v>
      </c>
      <c r="AB570" s="4">
        <v>0.0</v>
      </c>
      <c r="AC570" s="4">
        <v>402.07</v>
      </c>
      <c r="AD570" s="4">
        <v>4997966.28</v>
      </c>
      <c r="AE570" s="4">
        <v>2058811.47</v>
      </c>
    </row>
    <row r="571" ht="12.75" customHeight="1">
      <c r="A571" s="4" t="s">
        <v>372</v>
      </c>
      <c r="B571" s="4" t="s">
        <v>355</v>
      </c>
      <c r="C571" s="4">
        <v>2018.0</v>
      </c>
      <c r="D571" s="4" t="s">
        <v>1074</v>
      </c>
      <c r="E571" s="4" t="s">
        <v>1033</v>
      </c>
      <c r="F571" s="4">
        <v>2.731796478E7</v>
      </c>
      <c r="G571" s="4">
        <v>48.4</v>
      </c>
      <c r="H571" s="4">
        <v>4.38</v>
      </c>
      <c r="I571" s="4">
        <v>3.86</v>
      </c>
      <c r="J571" s="4">
        <v>3119.0</v>
      </c>
      <c r="K571" s="4">
        <v>34.92</v>
      </c>
      <c r="L571" s="4">
        <v>55.59</v>
      </c>
      <c r="M571" s="4">
        <v>1.7</v>
      </c>
      <c r="N571" s="4">
        <v>7.79</v>
      </c>
      <c r="O571" s="4">
        <v>3000.0</v>
      </c>
      <c r="P571" s="4">
        <v>0.0</v>
      </c>
      <c r="Q571" s="4">
        <v>68261.48</v>
      </c>
      <c r="R571" s="4">
        <v>1.343069116E7</v>
      </c>
      <c r="S571" s="4">
        <v>1.303667466E7</v>
      </c>
      <c r="T571" s="4">
        <v>7.75</v>
      </c>
      <c r="U571" s="4">
        <v>5.09</v>
      </c>
      <c r="V571" s="4">
        <v>3119.0</v>
      </c>
      <c r="W571" s="4">
        <v>63.26</v>
      </c>
      <c r="X571" s="4">
        <v>24.46</v>
      </c>
      <c r="Y571" s="4">
        <v>2.4</v>
      </c>
      <c r="Z571" s="4">
        <v>9.87</v>
      </c>
      <c r="AA571" s="4">
        <v>3000.0</v>
      </c>
      <c r="AB571" s="4">
        <v>0.0</v>
      </c>
      <c r="AC571" s="4">
        <v>83415.98</v>
      </c>
      <c r="AD571" s="4">
        <v>1.829606235E7</v>
      </c>
      <c r="AE571" s="4">
        <v>8171303.48</v>
      </c>
    </row>
    <row r="572" ht="12.75" customHeight="1">
      <c r="A572" s="4" t="s">
        <v>372</v>
      </c>
      <c r="B572" s="4" t="s">
        <v>355</v>
      </c>
      <c r="C572" s="4">
        <v>2018.0</v>
      </c>
      <c r="D572" s="4" t="s">
        <v>1074</v>
      </c>
      <c r="E572" s="4" t="s">
        <v>1034</v>
      </c>
      <c r="F572" s="4">
        <v>1.718727323E7</v>
      </c>
      <c r="G572" s="4">
        <v>30.45</v>
      </c>
      <c r="H572" s="4">
        <v>2.79</v>
      </c>
      <c r="I572" s="4">
        <v>0.59</v>
      </c>
      <c r="J572" s="4">
        <v>3042.0</v>
      </c>
      <c r="K572" s="4">
        <v>29.45</v>
      </c>
      <c r="L572" s="4">
        <v>68.28</v>
      </c>
      <c r="M572" s="4">
        <v>0.23</v>
      </c>
      <c r="N572" s="4">
        <v>2.04</v>
      </c>
      <c r="O572" s="4">
        <v>132.52</v>
      </c>
      <c r="P572" s="4">
        <v>0.0</v>
      </c>
      <c r="Q572" s="4">
        <v>8410.49</v>
      </c>
      <c r="R572" s="4">
        <v>3218204.57</v>
      </c>
      <c r="S572" s="4">
        <v>1.344360848E7</v>
      </c>
      <c r="T572" s="4">
        <v>4.25</v>
      </c>
      <c r="U572" s="4">
        <v>1.34</v>
      </c>
      <c r="V572" s="4">
        <v>3042.0</v>
      </c>
      <c r="W572" s="4">
        <v>61.87</v>
      </c>
      <c r="X572" s="4">
        <v>33.2</v>
      </c>
      <c r="Y572" s="4">
        <v>0.76</v>
      </c>
      <c r="Z572" s="4">
        <v>4.17</v>
      </c>
      <c r="AA572" s="4">
        <v>132.52</v>
      </c>
      <c r="AB572" s="4">
        <v>0.0</v>
      </c>
      <c r="AC572" s="4">
        <v>78777.32</v>
      </c>
      <c r="AD572" s="4">
        <v>5471667.88</v>
      </c>
      <c r="AE572" s="4">
        <v>1.119014517E7</v>
      </c>
    </row>
    <row r="573" ht="12.75" customHeight="1">
      <c r="A573" s="4" t="s">
        <v>372</v>
      </c>
      <c r="B573" s="4" t="s">
        <v>355</v>
      </c>
      <c r="C573" s="4">
        <v>2018.0</v>
      </c>
      <c r="D573" s="4" t="s">
        <v>1074</v>
      </c>
      <c r="E573" s="4" t="s">
        <v>1035</v>
      </c>
      <c r="F573" s="4">
        <v>3710234.45</v>
      </c>
      <c r="G573" s="4">
        <v>6.57</v>
      </c>
      <c r="H573" s="4">
        <v>1.39</v>
      </c>
      <c r="I573" s="4">
        <v>0.62</v>
      </c>
      <c r="J573" s="4">
        <v>406.0</v>
      </c>
      <c r="K573" s="4">
        <v>7.64</v>
      </c>
      <c r="L573" s="4">
        <v>77.83</v>
      </c>
      <c r="M573" s="4">
        <v>0.49</v>
      </c>
      <c r="N573" s="4">
        <v>14.04</v>
      </c>
      <c r="O573" s="4">
        <v>350.0</v>
      </c>
      <c r="P573" s="4">
        <v>0.0</v>
      </c>
      <c r="Q573" s="4">
        <v>276705.18</v>
      </c>
      <c r="R573" s="4">
        <v>482070.94</v>
      </c>
      <c r="S573" s="4">
        <v>1078030.28</v>
      </c>
      <c r="T573" s="4">
        <v>2.2</v>
      </c>
      <c r="U573" s="4">
        <v>1.08</v>
      </c>
      <c r="V573" s="4">
        <v>406.0</v>
      </c>
      <c r="W573" s="4">
        <v>23.89</v>
      </c>
      <c r="X573" s="4">
        <v>48.28</v>
      </c>
      <c r="Y573" s="4">
        <v>0.49</v>
      </c>
      <c r="Z573" s="4">
        <v>27.34</v>
      </c>
      <c r="AA573" s="4">
        <v>350.0</v>
      </c>
      <c r="AB573" s="4">
        <v>0.0</v>
      </c>
      <c r="AC573" s="4">
        <v>276705.18</v>
      </c>
      <c r="AD573" s="4">
        <v>978124.54</v>
      </c>
      <c r="AE573" s="4">
        <v>581976.67</v>
      </c>
    </row>
    <row r="574" ht="12.75" customHeight="1">
      <c r="A574" s="4" t="s">
        <v>372</v>
      </c>
      <c r="B574" s="4" t="s">
        <v>355</v>
      </c>
      <c r="C574" s="4">
        <v>2018.0</v>
      </c>
      <c r="D574" s="4" t="s">
        <v>1074</v>
      </c>
      <c r="E574" s="4" t="s">
        <v>1036</v>
      </c>
      <c r="F574" s="4">
        <v>2236441.35</v>
      </c>
      <c r="G574" s="4">
        <v>3.96</v>
      </c>
      <c r="H574" s="4">
        <v>6.27</v>
      </c>
      <c r="I574" s="4">
        <v>0.12</v>
      </c>
      <c r="J574" s="4">
        <v>212.0</v>
      </c>
      <c r="K574" s="4">
        <v>39.62</v>
      </c>
      <c r="L574" s="4">
        <v>21.23</v>
      </c>
      <c r="M574" s="4">
        <v>1.89</v>
      </c>
      <c r="N574" s="4">
        <v>37.26</v>
      </c>
      <c r="O574" s="4">
        <v>106.76</v>
      </c>
      <c r="P574" s="4">
        <v>0.0</v>
      </c>
      <c r="Q574" s="4">
        <v>159.77</v>
      </c>
      <c r="R574" s="4">
        <v>107649.79</v>
      </c>
      <c r="S574" s="4">
        <v>2097860.38</v>
      </c>
      <c r="T574" s="4">
        <v>6.6</v>
      </c>
      <c r="U574" s="4">
        <v>0.12</v>
      </c>
      <c r="V574" s="4">
        <v>212.0</v>
      </c>
      <c r="W574" s="4">
        <v>44.81</v>
      </c>
      <c r="X574" s="4">
        <v>14.15</v>
      </c>
      <c r="Y574" s="4">
        <v>1.89</v>
      </c>
      <c r="Z574" s="4">
        <v>39.15</v>
      </c>
      <c r="AA574" s="4">
        <v>106.76</v>
      </c>
      <c r="AB574" s="4">
        <v>0.0</v>
      </c>
      <c r="AC574" s="4">
        <v>159.77</v>
      </c>
      <c r="AD574" s="4">
        <v>110305.07</v>
      </c>
      <c r="AE574" s="4">
        <v>2095205.1</v>
      </c>
    </row>
    <row r="575" ht="12.75" customHeight="1">
      <c r="A575" s="4" t="s">
        <v>372</v>
      </c>
      <c r="B575" s="4" t="s">
        <v>355</v>
      </c>
      <c r="C575" s="4">
        <v>2018.0</v>
      </c>
      <c r="D575" s="4" t="s">
        <v>1074</v>
      </c>
      <c r="E575" s="4" t="s">
        <v>993</v>
      </c>
      <c r="F575" s="4">
        <v>1.025411746E7</v>
      </c>
      <c r="G575" s="4">
        <v>18.17</v>
      </c>
      <c r="H575" s="4">
        <v>0.89</v>
      </c>
      <c r="I575" s="4">
        <v>0.58</v>
      </c>
      <c r="J575" s="4">
        <v>1368.0</v>
      </c>
      <c r="K575" s="4">
        <v>25.44</v>
      </c>
      <c r="L575" s="4">
        <v>74.42</v>
      </c>
      <c r="M575" s="4">
        <v>0.0</v>
      </c>
      <c r="N575" s="4">
        <v>0.15</v>
      </c>
      <c r="O575" s="4">
        <v>6.5</v>
      </c>
      <c r="P575" s="4">
        <v>0.0</v>
      </c>
      <c r="Q575" s="4">
        <v>0.0</v>
      </c>
      <c r="R575" s="4">
        <v>2162365.67</v>
      </c>
      <c r="S575" s="4">
        <v>7809014.7</v>
      </c>
      <c r="T575" s="4">
        <v>2.88</v>
      </c>
      <c r="U575" s="4">
        <v>1.34</v>
      </c>
      <c r="V575" s="4">
        <v>1368.0</v>
      </c>
      <c r="W575" s="4">
        <v>69.59</v>
      </c>
      <c r="X575" s="4">
        <v>29.61</v>
      </c>
      <c r="Y575" s="4">
        <v>0.0</v>
      </c>
      <c r="Z575" s="4">
        <v>0.8</v>
      </c>
      <c r="AA575" s="4">
        <v>6.5</v>
      </c>
      <c r="AB575" s="4">
        <v>0.0</v>
      </c>
      <c r="AC575" s="4">
        <v>0.0</v>
      </c>
      <c r="AD575" s="4">
        <v>3151668.14</v>
      </c>
      <c r="AE575" s="4">
        <v>6819712.24</v>
      </c>
    </row>
    <row r="576" ht="12.75" customHeight="1">
      <c r="A576" s="4" t="s">
        <v>372</v>
      </c>
      <c r="B576" s="4" t="s">
        <v>355</v>
      </c>
      <c r="C576" s="4">
        <v>2018.0</v>
      </c>
      <c r="D576" s="4" t="s">
        <v>1074</v>
      </c>
      <c r="E576" s="4" t="s">
        <v>1037</v>
      </c>
      <c r="F576" s="4">
        <v>944062.69</v>
      </c>
      <c r="G576" s="4">
        <v>1.67</v>
      </c>
      <c r="H576" s="4">
        <v>15.6</v>
      </c>
      <c r="I576" s="4">
        <v>5.54</v>
      </c>
      <c r="J576" s="4">
        <v>501.0</v>
      </c>
      <c r="K576" s="4">
        <v>21.16</v>
      </c>
      <c r="L576" s="4">
        <v>54.09</v>
      </c>
      <c r="M576" s="4">
        <v>1.0</v>
      </c>
      <c r="N576" s="4">
        <v>23.75</v>
      </c>
      <c r="O576" s="4">
        <v>3000.0</v>
      </c>
      <c r="P576" s="4">
        <v>0.0</v>
      </c>
      <c r="Q576" s="4">
        <v>47504.1</v>
      </c>
      <c r="R576" s="4">
        <v>382775.12</v>
      </c>
      <c r="S576" s="4">
        <v>547906.31</v>
      </c>
      <c r="T576" s="4">
        <v>37.09</v>
      </c>
      <c r="U576" s="4">
        <v>8.87</v>
      </c>
      <c r="V576" s="4">
        <v>501.0</v>
      </c>
      <c r="W576" s="4">
        <v>45.71</v>
      </c>
      <c r="X576" s="4">
        <v>16.17</v>
      </c>
      <c r="Y576" s="4">
        <v>4.99</v>
      </c>
      <c r="Z576" s="4">
        <v>33.13</v>
      </c>
      <c r="AA576" s="4">
        <v>3000.0</v>
      </c>
      <c r="AB576" s="4">
        <v>0.0</v>
      </c>
      <c r="AC576" s="4">
        <v>60850.62</v>
      </c>
      <c r="AD576" s="4">
        <v>816885.75</v>
      </c>
      <c r="AE576" s="4">
        <v>113795.68</v>
      </c>
    </row>
    <row r="577" ht="12.75" customHeight="1">
      <c r="A577" s="4" t="s">
        <v>372</v>
      </c>
      <c r="B577" s="4" t="s">
        <v>355</v>
      </c>
      <c r="C577" s="4">
        <v>2018.0</v>
      </c>
      <c r="D577" s="4" t="s">
        <v>1074</v>
      </c>
      <c r="E577" s="4" t="s">
        <v>1038</v>
      </c>
      <c r="F577" s="4">
        <v>486512.95</v>
      </c>
      <c r="G577" s="4">
        <v>0.86</v>
      </c>
      <c r="H577" s="4">
        <v>5.06</v>
      </c>
      <c r="I577" s="4">
        <v>8.34</v>
      </c>
      <c r="J577" s="4">
        <v>190.0</v>
      </c>
      <c r="K577" s="4">
        <v>56.84</v>
      </c>
      <c r="L577" s="4">
        <v>31.05</v>
      </c>
      <c r="M577" s="4">
        <v>1.05</v>
      </c>
      <c r="N577" s="4">
        <v>11.05</v>
      </c>
      <c r="O577" s="4">
        <v>49.14</v>
      </c>
      <c r="P577" s="4">
        <v>0.0</v>
      </c>
      <c r="Q577" s="4">
        <v>2249.61</v>
      </c>
      <c r="R577" s="4">
        <v>466870.09</v>
      </c>
      <c r="S577" s="4">
        <v>19642.86</v>
      </c>
      <c r="T577" s="4">
        <v>6.6</v>
      </c>
      <c r="U577" s="4">
        <v>8.42</v>
      </c>
      <c r="V577" s="4">
        <v>190.0</v>
      </c>
      <c r="W577" s="4">
        <v>68.42</v>
      </c>
      <c r="X577" s="4">
        <v>17.89</v>
      </c>
      <c r="Y577" s="4">
        <v>1.58</v>
      </c>
      <c r="Z577" s="4">
        <v>12.11</v>
      </c>
      <c r="AA577" s="4">
        <v>49.14</v>
      </c>
      <c r="AB577" s="4">
        <v>0.0</v>
      </c>
      <c r="AC577" s="4">
        <v>2249.9</v>
      </c>
      <c r="AD577" s="4">
        <v>470280.45</v>
      </c>
      <c r="AE577" s="4">
        <v>16232.5</v>
      </c>
    </row>
    <row r="578" ht="12.75" customHeight="1">
      <c r="A578" s="4" t="s">
        <v>372</v>
      </c>
      <c r="B578" s="4" t="s">
        <v>355</v>
      </c>
      <c r="C578" s="4">
        <v>2018.0</v>
      </c>
      <c r="D578" s="4" t="s">
        <v>1074</v>
      </c>
      <c r="E578" s="4" t="s">
        <v>994</v>
      </c>
      <c r="F578" s="4">
        <v>3312355.21</v>
      </c>
      <c r="G578" s="4">
        <v>5.87</v>
      </c>
      <c r="H578" s="4">
        <v>0.0</v>
      </c>
      <c r="I578" s="4">
        <v>0.0</v>
      </c>
      <c r="J578" s="4">
        <v>20.0</v>
      </c>
      <c r="K578" s="4">
        <v>0.0</v>
      </c>
      <c r="L578" s="4">
        <v>90.0</v>
      </c>
      <c r="M578" s="4">
        <v>10.0</v>
      </c>
      <c r="N578" s="4">
        <v>0.0</v>
      </c>
      <c r="O578" s="4">
        <v>0.0</v>
      </c>
      <c r="P578" s="4">
        <v>0.0</v>
      </c>
      <c r="Q578" s="4">
        <v>276705.18</v>
      </c>
      <c r="R578" s="4">
        <v>3306906.11</v>
      </c>
      <c r="S578" s="4">
        <v>5449.1</v>
      </c>
      <c r="T578" s="4">
        <v>0.38</v>
      </c>
      <c r="U578" s="4">
        <v>0.07</v>
      </c>
      <c r="V578" s="4">
        <v>20.0</v>
      </c>
      <c r="W578" s="4">
        <v>0.0</v>
      </c>
      <c r="X578" s="4">
        <v>75.0</v>
      </c>
      <c r="Y578" s="4">
        <v>10.0</v>
      </c>
      <c r="Z578" s="4">
        <v>15.0</v>
      </c>
      <c r="AA578" s="4">
        <v>18.93</v>
      </c>
      <c r="AB578" s="4">
        <v>0.0</v>
      </c>
      <c r="AC578" s="4">
        <v>276705.18</v>
      </c>
      <c r="AD578" s="4">
        <v>3307001.93</v>
      </c>
      <c r="AE578" s="4">
        <v>5353.28</v>
      </c>
    </row>
    <row r="579" ht="12.75" customHeight="1">
      <c r="A579" s="4" t="s">
        <v>372</v>
      </c>
      <c r="B579" s="4" t="s">
        <v>355</v>
      </c>
      <c r="C579" s="4">
        <v>2018.0</v>
      </c>
      <c r="D579" s="4" t="s">
        <v>1074</v>
      </c>
      <c r="E579" s="4" t="s">
        <v>1039</v>
      </c>
      <c r="F579" s="4">
        <v>568574.56</v>
      </c>
      <c r="G579" s="4">
        <v>1.01</v>
      </c>
      <c r="H579" s="4">
        <v>1.79</v>
      </c>
      <c r="I579" s="4">
        <v>2.57</v>
      </c>
      <c r="J579" s="4">
        <v>190.0</v>
      </c>
      <c r="K579" s="4">
        <v>24.74</v>
      </c>
      <c r="L579" s="4">
        <v>75.26</v>
      </c>
      <c r="M579" s="4">
        <v>0.0</v>
      </c>
      <c r="N579" s="4">
        <v>0.0</v>
      </c>
      <c r="O579" s="4">
        <v>20.0</v>
      </c>
      <c r="P579" s="4">
        <v>0.0</v>
      </c>
      <c r="Q579" s="4">
        <v>0.0</v>
      </c>
      <c r="R579" s="4">
        <v>340106.7</v>
      </c>
      <c r="S579" s="4">
        <v>228467.86</v>
      </c>
      <c r="T579" s="4">
        <v>4.52</v>
      </c>
      <c r="U579" s="4">
        <v>6.8</v>
      </c>
      <c r="V579" s="4">
        <v>190.0</v>
      </c>
      <c r="W579" s="4">
        <v>84.74</v>
      </c>
      <c r="X579" s="4">
        <v>14.74</v>
      </c>
      <c r="Y579" s="4">
        <v>0.0</v>
      </c>
      <c r="Z579" s="4">
        <v>0.53</v>
      </c>
      <c r="AA579" s="4">
        <v>20.0</v>
      </c>
      <c r="AB579" s="4">
        <v>0.0</v>
      </c>
      <c r="AC579" s="4">
        <v>0.0</v>
      </c>
      <c r="AD579" s="4">
        <v>565120.87</v>
      </c>
      <c r="AE579" s="4">
        <v>3453.69</v>
      </c>
    </row>
    <row r="580" ht="12.75" customHeight="1">
      <c r="A580" s="4" t="s">
        <v>372</v>
      </c>
      <c r="B580" s="4" t="s">
        <v>355</v>
      </c>
      <c r="C580" s="4">
        <v>2018.0</v>
      </c>
      <c r="D580" s="4" t="s">
        <v>1074</v>
      </c>
      <c r="E580" s="4" t="s">
        <v>1040</v>
      </c>
      <c r="F580" s="4">
        <v>5230922.14</v>
      </c>
      <c r="G580" s="4">
        <v>9.27</v>
      </c>
      <c r="H580" s="4">
        <v>0.08</v>
      </c>
      <c r="I580" s="4">
        <v>0.25</v>
      </c>
      <c r="J580" s="4">
        <v>1122.0</v>
      </c>
      <c r="K580" s="4">
        <v>3.48</v>
      </c>
      <c r="L580" s="4">
        <v>96.52</v>
      </c>
      <c r="M580" s="4">
        <v>0.0</v>
      </c>
      <c r="N580" s="4">
        <v>0.0</v>
      </c>
      <c r="O580" s="4">
        <v>9.9</v>
      </c>
      <c r="P580" s="4">
        <v>0.0</v>
      </c>
      <c r="Q580" s="4">
        <v>0.0</v>
      </c>
      <c r="R580" s="4">
        <v>320525.33</v>
      </c>
      <c r="S580" s="4">
        <v>4908571.46</v>
      </c>
      <c r="T580" s="4">
        <v>1.35</v>
      </c>
      <c r="U580" s="4">
        <v>1.61</v>
      </c>
      <c r="V580" s="4">
        <v>1122.0</v>
      </c>
      <c r="W580" s="4">
        <v>43.67</v>
      </c>
      <c r="X580" s="4">
        <v>56.24</v>
      </c>
      <c r="Y580" s="4">
        <v>0.0</v>
      </c>
      <c r="Z580" s="4">
        <v>0.09</v>
      </c>
      <c r="AA580" s="4">
        <v>12.5</v>
      </c>
      <c r="AB580" s="4">
        <v>0.0</v>
      </c>
      <c r="AC580" s="4">
        <v>0.0</v>
      </c>
      <c r="AD580" s="4">
        <v>3653723.07</v>
      </c>
      <c r="AE580" s="4">
        <v>1575373.72</v>
      </c>
    </row>
    <row r="581" ht="12.75" customHeight="1">
      <c r="A581" s="4" t="s">
        <v>372</v>
      </c>
      <c r="B581" s="4" t="s">
        <v>355</v>
      </c>
      <c r="C581" s="4">
        <v>2018.0</v>
      </c>
      <c r="D581" s="4" t="s">
        <v>1074</v>
      </c>
      <c r="E581" s="4" t="s">
        <v>996</v>
      </c>
      <c r="F581" s="4">
        <v>3114923.09</v>
      </c>
      <c r="G581" s="4">
        <v>5.52</v>
      </c>
      <c r="H581" s="4">
        <v>0.21</v>
      </c>
      <c r="I581" s="4">
        <v>0.23</v>
      </c>
      <c r="J581" s="4">
        <v>784.0</v>
      </c>
      <c r="K581" s="4">
        <v>3.95</v>
      </c>
      <c r="L581" s="4">
        <v>94.01</v>
      </c>
      <c r="M581" s="4">
        <v>1.4</v>
      </c>
      <c r="N581" s="4">
        <v>0.64</v>
      </c>
      <c r="O581" s="4">
        <v>14.0</v>
      </c>
      <c r="P581" s="4">
        <v>0.0</v>
      </c>
      <c r="Q581" s="4">
        <v>21126.87</v>
      </c>
      <c r="R581" s="4">
        <v>618628.13</v>
      </c>
      <c r="S581" s="4">
        <v>2496294.96</v>
      </c>
      <c r="T581" s="4">
        <v>1.92</v>
      </c>
      <c r="U581" s="4">
        <v>2.12</v>
      </c>
      <c r="V581" s="4">
        <v>784.0</v>
      </c>
      <c r="W581" s="4">
        <v>45.41</v>
      </c>
      <c r="X581" s="4">
        <v>49.11</v>
      </c>
      <c r="Y581" s="4">
        <v>2.93</v>
      </c>
      <c r="Z581" s="4">
        <v>2.55</v>
      </c>
      <c r="AA581" s="4">
        <v>15.0</v>
      </c>
      <c r="AB581" s="4">
        <v>0.0</v>
      </c>
      <c r="AC581" s="4">
        <v>94134.48</v>
      </c>
      <c r="AD581" s="4">
        <v>2228319.26</v>
      </c>
      <c r="AE581" s="4">
        <v>886603.83</v>
      </c>
    </row>
    <row r="582" ht="12.75" customHeight="1">
      <c r="A582" s="4" t="s">
        <v>372</v>
      </c>
      <c r="B582" s="4" t="s">
        <v>355</v>
      </c>
      <c r="C582" s="4">
        <v>2018.0</v>
      </c>
      <c r="D582" s="4" t="s">
        <v>1074</v>
      </c>
      <c r="E582" s="4" t="s">
        <v>1041</v>
      </c>
      <c r="F582" s="4">
        <v>105511.34</v>
      </c>
      <c r="G582" s="4">
        <v>0.19</v>
      </c>
      <c r="H582" s="4">
        <v>0.0</v>
      </c>
      <c r="I582" s="4">
        <v>0.0</v>
      </c>
      <c r="J582" s="4">
        <v>58.0</v>
      </c>
      <c r="K582" s="4">
        <v>0.0</v>
      </c>
      <c r="L582" s="4">
        <v>100.0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104859.75</v>
      </c>
      <c r="T582" s="4">
        <v>0.48</v>
      </c>
      <c r="U582" s="4">
        <v>0.43</v>
      </c>
      <c r="V582" s="4">
        <v>58.0</v>
      </c>
      <c r="W582" s="4">
        <v>10.34</v>
      </c>
      <c r="X582" s="4">
        <v>84.48</v>
      </c>
      <c r="Y582" s="4">
        <v>0.0</v>
      </c>
      <c r="Z582" s="4">
        <v>5.17</v>
      </c>
      <c r="AA582" s="4">
        <v>31.88</v>
      </c>
      <c r="AB582" s="4">
        <v>0.0</v>
      </c>
      <c r="AC582" s="4">
        <v>0.0</v>
      </c>
      <c r="AD582" s="4">
        <v>61880.0</v>
      </c>
      <c r="AE582" s="4">
        <v>42979.75</v>
      </c>
    </row>
    <row r="583" ht="12.75" customHeight="1">
      <c r="A583" s="4" t="s">
        <v>372</v>
      </c>
      <c r="B583" s="4" t="s">
        <v>355</v>
      </c>
      <c r="C583" s="4">
        <v>2018.0</v>
      </c>
      <c r="D583" s="4" t="s">
        <v>1074</v>
      </c>
      <c r="E583" s="4" t="s">
        <v>1042</v>
      </c>
      <c r="F583" s="4">
        <v>2697505.72</v>
      </c>
      <c r="G583" s="4">
        <v>4.78</v>
      </c>
      <c r="H583" s="4">
        <v>0.78</v>
      </c>
      <c r="I583" s="4">
        <v>0.8</v>
      </c>
      <c r="J583" s="4">
        <v>664.0</v>
      </c>
      <c r="K583" s="4">
        <v>6.63</v>
      </c>
      <c r="L583" s="4">
        <v>85.99</v>
      </c>
      <c r="M583" s="4">
        <v>4.07</v>
      </c>
      <c r="N583" s="4">
        <v>3.31</v>
      </c>
      <c r="O583" s="4">
        <v>132.52</v>
      </c>
      <c r="P583" s="4">
        <v>0.0</v>
      </c>
      <c r="Q583" s="4">
        <v>2719.06</v>
      </c>
      <c r="R583" s="4">
        <v>307916.84</v>
      </c>
      <c r="S583" s="4">
        <v>1604492.06</v>
      </c>
      <c r="T583" s="4">
        <v>2.41</v>
      </c>
      <c r="U583" s="4">
        <v>1.76</v>
      </c>
      <c r="V583" s="4">
        <v>664.0</v>
      </c>
      <c r="W583" s="4">
        <v>39.46</v>
      </c>
      <c r="X583" s="4">
        <v>48.34</v>
      </c>
      <c r="Y583" s="4">
        <v>6.33</v>
      </c>
      <c r="Z583" s="4">
        <v>5.87</v>
      </c>
      <c r="AA583" s="4">
        <v>132.52</v>
      </c>
      <c r="AB583" s="4">
        <v>0.0</v>
      </c>
      <c r="AC583" s="4">
        <v>6606.54</v>
      </c>
      <c r="AD583" s="4">
        <v>736230.08</v>
      </c>
      <c r="AE583" s="4">
        <v>1176178.81</v>
      </c>
    </row>
    <row r="584" ht="12.75" customHeight="1">
      <c r="A584" s="4" t="s">
        <v>372</v>
      </c>
      <c r="B584" s="4" t="s">
        <v>355</v>
      </c>
      <c r="C584" s="4">
        <v>2018.0</v>
      </c>
      <c r="D584" s="4" t="s">
        <v>1074</v>
      </c>
      <c r="E584" s="4" t="s">
        <v>1043</v>
      </c>
      <c r="F584" s="4">
        <v>1215198.02</v>
      </c>
      <c r="G584" s="4">
        <v>2.15</v>
      </c>
      <c r="H584" s="4">
        <v>0.25</v>
      </c>
      <c r="I584" s="4">
        <v>0.32</v>
      </c>
      <c r="J584" s="4">
        <v>329.0</v>
      </c>
      <c r="K584" s="4">
        <v>10.33</v>
      </c>
      <c r="L584" s="4">
        <v>89.67</v>
      </c>
      <c r="M584" s="4">
        <v>0.0</v>
      </c>
      <c r="N584" s="4">
        <v>0.0</v>
      </c>
      <c r="O584" s="4">
        <v>14.0</v>
      </c>
      <c r="P584" s="4">
        <v>0.0</v>
      </c>
      <c r="Q584" s="4">
        <v>0.0</v>
      </c>
      <c r="R584" s="4">
        <v>139567.71</v>
      </c>
      <c r="S584" s="4">
        <v>758360.69</v>
      </c>
      <c r="T584" s="4">
        <v>3.56</v>
      </c>
      <c r="U584" s="4">
        <v>3.7</v>
      </c>
      <c r="V584" s="4">
        <v>329.0</v>
      </c>
      <c r="W584" s="4">
        <v>78.72</v>
      </c>
      <c r="X584" s="4">
        <v>21.28</v>
      </c>
      <c r="Y584" s="4">
        <v>0.0</v>
      </c>
      <c r="Z584" s="4">
        <v>0.0</v>
      </c>
      <c r="AA584" s="4">
        <v>14.0</v>
      </c>
      <c r="AB584" s="4">
        <v>0.0</v>
      </c>
      <c r="AC584" s="4">
        <v>0.0</v>
      </c>
      <c r="AD584" s="4">
        <v>838715.98</v>
      </c>
      <c r="AE584" s="4">
        <v>59212.42</v>
      </c>
    </row>
    <row r="585" ht="12.75" customHeight="1">
      <c r="A585" s="4" t="s">
        <v>372</v>
      </c>
      <c r="B585" s="4" t="s">
        <v>355</v>
      </c>
      <c r="C585" s="4">
        <v>2018.0</v>
      </c>
      <c r="D585" s="4" t="s">
        <v>1074</v>
      </c>
      <c r="E585" s="4" t="s">
        <v>1044</v>
      </c>
      <c r="F585" s="4">
        <v>1.23690433E7</v>
      </c>
      <c r="G585" s="4">
        <v>21.91</v>
      </c>
      <c r="H585" s="4">
        <v>1.01</v>
      </c>
      <c r="I585" s="4">
        <v>0.04</v>
      </c>
      <c r="J585" s="4">
        <v>344.0</v>
      </c>
      <c r="K585" s="4">
        <v>19.19</v>
      </c>
      <c r="L585" s="4">
        <v>80.23</v>
      </c>
      <c r="M585" s="4">
        <v>0.0</v>
      </c>
      <c r="N585" s="4">
        <v>0.58</v>
      </c>
      <c r="O585" s="4">
        <v>38.0</v>
      </c>
      <c r="P585" s="4">
        <v>0.0</v>
      </c>
      <c r="Q585" s="4">
        <v>0.0</v>
      </c>
      <c r="R585" s="4">
        <v>49438.57</v>
      </c>
      <c r="S585" s="4">
        <v>1.230738349E7</v>
      </c>
      <c r="T585" s="4">
        <v>3.35</v>
      </c>
      <c r="U585" s="4">
        <v>1.26</v>
      </c>
      <c r="V585" s="4">
        <v>344.0</v>
      </c>
      <c r="W585" s="4">
        <v>65.12</v>
      </c>
      <c r="X585" s="4">
        <v>33.72</v>
      </c>
      <c r="Y585" s="4">
        <v>0.0</v>
      </c>
      <c r="Z585" s="4">
        <v>1.16</v>
      </c>
      <c r="AA585" s="4">
        <v>38.0</v>
      </c>
      <c r="AB585" s="4">
        <v>0.0</v>
      </c>
      <c r="AC585" s="4">
        <v>0.0</v>
      </c>
      <c r="AD585" s="4">
        <v>2724101.06</v>
      </c>
      <c r="AE585" s="4">
        <v>9632721.01</v>
      </c>
    </row>
    <row r="586" ht="12.75" customHeight="1">
      <c r="A586" s="4" t="s">
        <v>372</v>
      </c>
      <c r="B586" s="4" t="s">
        <v>355</v>
      </c>
      <c r="C586" s="4">
        <v>2018.0</v>
      </c>
      <c r="D586" s="4" t="s">
        <v>1074</v>
      </c>
      <c r="E586" s="4" t="s">
        <v>1045</v>
      </c>
      <c r="F586" s="4">
        <v>8500339.31</v>
      </c>
      <c r="G586" s="4">
        <v>15.06</v>
      </c>
      <c r="H586" s="4">
        <v>8.91</v>
      </c>
      <c r="I586" s="4">
        <v>9.3</v>
      </c>
      <c r="J586" s="4">
        <v>1495.0</v>
      </c>
      <c r="K586" s="4">
        <v>78.39</v>
      </c>
      <c r="L586" s="4">
        <v>16.32</v>
      </c>
      <c r="M586" s="4">
        <v>0.8</v>
      </c>
      <c r="N586" s="4">
        <v>4.48</v>
      </c>
      <c r="O586" s="4">
        <v>32.0</v>
      </c>
      <c r="P586" s="4">
        <v>0.0</v>
      </c>
      <c r="Q586" s="4">
        <v>5033.25</v>
      </c>
      <c r="R586" s="4">
        <v>7896479.46</v>
      </c>
      <c r="S586" s="4">
        <v>603642.12</v>
      </c>
      <c r="T586" s="4">
        <v>9.04</v>
      </c>
      <c r="U586" s="4">
        <v>9.49</v>
      </c>
      <c r="V586" s="4">
        <v>1495.0</v>
      </c>
      <c r="W586" s="4">
        <v>82.21</v>
      </c>
      <c r="X586" s="4">
        <v>12.37</v>
      </c>
      <c r="Y586" s="4">
        <v>0.8</v>
      </c>
      <c r="Z586" s="4">
        <v>4.62</v>
      </c>
      <c r="AA586" s="4">
        <v>32.0</v>
      </c>
      <c r="AB586" s="4">
        <v>0.0</v>
      </c>
      <c r="AC586" s="4">
        <v>5033.25</v>
      </c>
      <c r="AD586" s="4">
        <v>7987837.43</v>
      </c>
      <c r="AE586" s="4">
        <v>512284.15</v>
      </c>
    </row>
    <row r="587" ht="12.75" customHeight="1">
      <c r="A587" s="4" t="s">
        <v>372</v>
      </c>
      <c r="B587" s="4" t="s">
        <v>355</v>
      </c>
      <c r="C587" s="4">
        <v>2018.0</v>
      </c>
      <c r="D587" s="4" t="s">
        <v>1074</v>
      </c>
      <c r="E587" s="4" t="s">
        <v>998</v>
      </c>
      <c r="F587" s="4">
        <v>3154687.2</v>
      </c>
      <c r="G587" s="4">
        <v>5.59</v>
      </c>
      <c r="H587" s="4">
        <v>0.83</v>
      </c>
      <c r="I587" s="4">
        <v>1.1</v>
      </c>
      <c r="J587" s="4">
        <v>180.0</v>
      </c>
      <c r="K587" s="4">
        <v>16.11</v>
      </c>
      <c r="L587" s="4">
        <v>83.89</v>
      </c>
      <c r="M587" s="4">
        <v>0.0</v>
      </c>
      <c r="N587" s="4">
        <v>0.0</v>
      </c>
      <c r="O587" s="4">
        <v>11.0</v>
      </c>
      <c r="P587" s="4">
        <v>0.0</v>
      </c>
      <c r="Q587" s="4">
        <v>0.0</v>
      </c>
      <c r="R587" s="4">
        <v>1284847.35</v>
      </c>
      <c r="S587" s="4">
        <v>1547785.88</v>
      </c>
      <c r="T587" s="4">
        <v>1.79</v>
      </c>
      <c r="U587" s="4">
        <v>1.6</v>
      </c>
      <c r="V587" s="4">
        <v>180.0</v>
      </c>
      <c r="W587" s="4">
        <v>49.44</v>
      </c>
      <c r="X587" s="4">
        <v>50.56</v>
      </c>
      <c r="Y587" s="4">
        <v>0.0</v>
      </c>
      <c r="Z587" s="4">
        <v>0.0</v>
      </c>
      <c r="AA587" s="4">
        <v>14.0</v>
      </c>
      <c r="AB587" s="4">
        <v>0.0</v>
      </c>
      <c r="AC587" s="4">
        <v>0.0</v>
      </c>
      <c r="AD587" s="4">
        <v>2555792.39</v>
      </c>
      <c r="AE587" s="4">
        <v>276840.84</v>
      </c>
    </row>
    <row r="588" ht="12.75" customHeight="1">
      <c r="A588" s="4" t="s">
        <v>372</v>
      </c>
      <c r="B588" s="4" t="s">
        <v>355</v>
      </c>
      <c r="C588" s="4">
        <v>2018.0</v>
      </c>
      <c r="D588" s="4" t="s">
        <v>1074</v>
      </c>
      <c r="E588" s="4" t="s">
        <v>1046</v>
      </c>
      <c r="F588" s="4">
        <v>1866918.74</v>
      </c>
      <c r="G588" s="4">
        <v>3.31</v>
      </c>
      <c r="H588" s="4">
        <v>1.05</v>
      </c>
      <c r="I588" s="4">
        <v>0.34</v>
      </c>
      <c r="J588" s="4">
        <v>410.0</v>
      </c>
      <c r="K588" s="4">
        <v>8.54</v>
      </c>
      <c r="L588" s="4">
        <v>74.63</v>
      </c>
      <c r="M588" s="4">
        <v>0.0</v>
      </c>
      <c r="N588" s="4">
        <v>16.83</v>
      </c>
      <c r="O588" s="4">
        <v>29.8</v>
      </c>
      <c r="P588" s="4">
        <v>0.0</v>
      </c>
      <c r="Q588" s="4">
        <v>0.0</v>
      </c>
      <c r="R588" s="4">
        <v>456941.91</v>
      </c>
      <c r="S588" s="4">
        <v>1361848.78</v>
      </c>
      <c r="T588" s="4">
        <v>2.3</v>
      </c>
      <c r="U588" s="4">
        <v>1.43</v>
      </c>
      <c r="V588" s="4">
        <v>410.0</v>
      </c>
      <c r="W588" s="4">
        <v>29.51</v>
      </c>
      <c r="X588" s="4">
        <v>28.78</v>
      </c>
      <c r="Y588" s="4">
        <v>0.49</v>
      </c>
      <c r="Z588" s="4">
        <v>41.22</v>
      </c>
      <c r="AA588" s="4">
        <v>29.8</v>
      </c>
      <c r="AB588" s="4">
        <v>0.0</v>
      </c>
      <c r="AC588" s="4">
        <v>227.43</v>
      </c>
      <c r="AD588" s="4">
        <v>978258.72</v>
      </c>
      <c r="AE588" s="4">
        <v>840531.97</v>
      </c>
    </row>
    <row r="589" ht="12.75" customHeight="1">
      <c r="A589" s="4" t="s">
        <v>372</v>
      </c>
      <c r="B589" s="4" t="s">
        <v>355</v>
      </c>
      <c r="C589" s="4">
        <v>2018.0</v>
      </c>
      <c r="D589" s="4" t="s">
        <v>1074</v>
      </c>
      <c r="E589" s="4" t="s">
        <v>1047</v>
      </c>
      <c r="F589" s="4">
        <v>386678.73</v>
      </c>
      <c r="G589" s="4">
        <v>0.69</v>
      </c>
      <c r="H589" s="4">
        <v>0.08</v>
      </c>
      <c r="I589" s="4">
        <v>0.02</v>
      </c>
      <c r="J589" s="4">
        <v>342.0</v>
      </c>
      <c r="K589" s="4">
        <v>2.34</v>
      </c>
      <c r="L589" s="4">
        <v>97.66</v>
      </c>
      <c r="M589" s="4">
        <v>0.0</v>
      </c>
      <c r="N589" s="4">
        <v>0.0</v>
      </c>
      <c r="O589" s="4">
        <v>18.0</v>
      </c>
      <c r="P589" s="4">
        <v>0.0</v>
      </c>
      <c r="Q589" s="4">
        <v>0.0</v>
      </c>
      <c r="R589" s="4">
        <v>3895.66</v>
      </c>
      <c r="S589" s="4">
        <v>333386.95</v>
      </c>
      <c r="T589" s="4">
        <v>0.75</v>
      </c>
      <c r="U589" s="4">
        <v>1.22</v>
      </c>
      <c r="V589" s="4">
        <v>342.0</v>
      </c>
      <c r="W589" s="4">
        <v>19.01</v>
      </c>
      <c r="X589" s="4">
        <v>80.41</v>
      </c>
      <c r="Y589" s="4">
        <v>0.0</v>
      </c>
      <c r="Z589" s="4">
        <v>0.58</v>
      </c>
      <c r="AA589" s="4">
        <v>18.0</v>
      </c>
      <c r="AB589" s="4">
        <v>0.0</v>
      </c>
      <c r="AC589" s="4">
        <v>0.0</v>
      </c>
      <c r="AD589" s="4">
        <v>130413.2</v>
      </c>
      <c r="AE589" s="4">
        <v>206869.41</v>
      </c>
    </row>
    <row r="590" ht="12.75" customHeight="1">
      <c r="A590" s="4" t="s">
        <v>372</v>
      </c>
      <c r="B590" s="4" t="s">
        <v>355</v>
      </c>
      <c r="C590" s="4">
        <v>2019.0</v>
      </c>
      <c r="D590" s="4" t="s">
        <v>1074</v>
      </c>
      <c r="E590" s="4" t="s">
        <v>1031</v>
      </c>
      <c r="F590" s="4">
        <v>5.991697952E7</v>
      </c>
      <c r="G590" s="4">
        <v>100.0</v>
      </c>
      <c r="H590" s="4">
        <v>7.84</v>
      </c>
      <c r="I590" s="4">
        <v>3.07</v>
      </c>
      <c r="J590" s="4">
        <v>8344.0</v>
      </c>
      <c r="K590" s="4">
        <v>56.9</v>
      </c>
      <c r="L590" s="4">
        <v>34.73</v>
      </c>
      <c r="M590" s="4">
        <v>1.43</v>
      </c>
      <c r="N590" s="4">
        <v>6.94</v>
      </c>
      <c r="O590" s="4">
        <v>3000.0</v>
      </c>
      <c r="P590" s="4">
        <v>0.0</v>
      </c>
      <c r="Q590" s="4">
        <v>192387.95</v>
      </c>
      <c r="R590" s="4">
        <v>3.233701547E7</v>
      </c>
      <c r="S590" s="4">
        <v>2.558599517E7</v>
      </c>
      <c r="T590" s="4">
        <v>7.84</v>
      </c>
      <c r="U590" s="4">
        <v>3.07</v>
      </c>
      <c r="V590" s="4">
        <v>8344.0</v>
      </c>
      <c r="W590" s="4">
        <v>56.9</v>
      </c>
      <c r="X590" s="4">
        <v>34.73</v>
      </c>
      <c r="Y590" s="4">
        <v>1.43</v>
      </c>
      <c r="Z590" s="4">
        <v>6.94</v>
      </c>
      <c r="AA590" s="4">
        <v>3000.0</v>
      </c>
      <c r="AB590" s="4">
        <v>0.0</v>
      </c>
      <c r="AC590" s="4">
        <v>192387.95</v>
      </c>
      <c r="AD590" s="4">
        <v>3.233701547E7</v>
      </c>
      <c r="AE590" s="4">
        <v>2.558599517E7</v>
      </c>
    </row>
    <row r="591" ht="12.75" customHeight="1">
      <c r="A591" s="4" t="s">
        <v>372</v>
      </c>
      <c r="B591" s="4" t="s">
        <v>355</v>
      </c>
      <c r="C591" s="4">
        <v>2019.0</v>
      </c>
      <c r="D591" s="4" t="s">
        <v>1074</v>
      </c>
      <c r="E591" s="4" t="s">
        <v>1032</v>
      </c>
      <c r="F591" s="4">
        <v>8307512.23</v>
      </c>
      <c r="G591" s="4">
        <v>13.87</v>
      </c>
      <c r="H591" s="4">
        <v>1.24</v>
      </c>
      <c r="I591" s="4">
        <v>1.27</v>
      </c>
      <c r="J591" s="4">
        <v>1335.0</v>
      </c>
      <c r="K591" s="4">
        <v>41.65</v>
      </c>
      <c r="L591" s="4">
        <v>57.45</v>
      </c>
      <c r="M591" s="4">
        <v>0.22</v>
      </c>
      <c r="N591" s="4">
        <v>0.67</v>
      </c>
      <c r="O591" s="4">
        <v>16.0</v>
      </c>
      <c r="P591" s="4">
        <v>0.0</v>
      </c>
      <c r="Q591" s="4">
        <v>703.83</v>
      </c>
      <c r="R591" s="4">
        <v>5340938.58</v>
      </c>
      <c r="S591" s="4">
        <v>2709888.33</v>
      </c>
      <c r="T591" s="4">
        <v>1.24</v>
      </c>
      <c r="U591" s="4">
        <v>1.27</v>
      </c>
      <c r="V591" s="4">
        <v>1335.0</v>
      </c>
      <c r="W591" s="4">
        <v>41.65</v>
      </c>
      <c r="X591" s="4">
        <v>57.45</v>
      </c>
      <c r="Y591" s="4">
        <v>0.22</v>
      </c>
      <c r="Z591" s="4">
        <v>0.67</v>
      </c>
      <c r="AA591" s="4">
        <v>16.0</v>
      </c>
      <c r="AB591" s="4">
        <v>0.0</v>
      </c>
      <c r="AC591" s="4">
        <v>703.83</v>
      </c>
      <c r="AD591" s="4">
        <v>5340938.58</v>
      </c>
      <c r="AE591" s="4">
        <v>2709888.33</v>
      </c>
    </row>
    <row r="592" ht="12.75" customHeight="1">
      <c r="A592" s="4" t="s">
        <v>372</v>
      </c>
      <c r="B592" s="4" t="s">
        <v>355</v>
      </c>
      <c r="C592" s="4">
        <v>2019.0</v>
      </c>
      <c r="D592" s="4" t="s">
        <v>1074</v>
      </c>
      <c r="E592" s="4" t="s">
        <v>1033</v>
      </c>
      <c r="F592" s="4">
        <v>3.0585154E7</v>
      </c>
      <c r="G592" s="4">
        <v>51.05</v>
      </c>
      <c r="H592" s="4">
        <v>17.49</v>
      </c>
      <c r="I592" s="4">
        <v>4.94</v>
      </c>
      <c r="J592" s="4">
        <v>3171.0</v>
      </c>
      <c r="K592" s="4">
        <v>63.51</v>
      </c>
      <c r="L592" s="4">
        <v>24.63</v>
      </c>
      <c r="M592" s="4">
        <v>2.3</v>
      </c>
      <c r="N592" s="4">
        <v>9.56</v>
      </c>
      <c r="O592" s="4">
        <v>3000.0</v>
      </c>
      <c r="P592" s="4">
        <v>0.0</v>
      </c>
      <c r="Q592" s="4">
        <v>84001.43</v>
      </c>
      <c r="R592" s="4">
        <v>1.974601345E7</v>
      </c>
      <c r="S592" s="4">
        <v>9965983.4</v>
      </c>
      <c r="T592" s="4">
        <v>17.49</v>
      </c>
      <c r="U592" s="4">
        <v>4.94</v>
      </c>
      <c r="V592" s="4">
        <v>3171.0</v>
      </c>
      <c r="W592" s="4">
        <v>63.51</v>
      </c>
      <c r="X592" s="4">
        <v>24.63</v>
      </c>
      <c r="Y592" s="4">
        <v>2.3</v>
      </c>
      <c r="Z592" s="4">
        <v>9.56</v>
      </c>
      <c r="AA592" s="4">
        <v>3000.0</v>
      </c>
      <c r="AB592" s="4">
        <v>0.0</v>
      </c>
      <c r="AC592" s="4">
        <v>84001.43</v>
      </c>
      <c r="AD592" s="4">
        <v>1.974601345E7</v>
      </c>
      <c r="AE592" s="4">
        <v>9965983.4</v>
      </c>
    </row>
    <row r="593" ht="12.75" customHeight="1">
      <c r="A593" s="4" t="s">
        <v>372</v>
      </c>
      <c r="B593" s="4" t="s">
        <v>355</v>
      </c>
      <c r="C593" s="4">
        <v>2019.0</v>
      </c>
      <c r="D593" s="4" t="s">
        <v>1074</v>
      </c>
      <c r="E593" s="4" t="s">
        <v>1034</v>
      </c>
      <c r="F593" s="4">
        <v>1.653114818E7</v>
      </c>
      <c r="G593" s="4">
        <v>27.59</v>
      </c>
      <c r="H593" s="4">
        <v>4.16</v>
      </c>
      <c r="I593" s="4">
        <v>1.49</v>
      </c>
      <c r="J593" s="4">
        <v>3131.0</v>
      </c>
      <c r="K593" s="4">
        <v>61.32</v>
      </c>
      <c r="L593" s="4">
        <v>33.79</v>
      </c>
      <c r="M593" s="4">
        <v>0.89</v>
      </c>
      <c r="N593" s="4">
        <v>3.99</v>
      </c>
      <c r="O593" s="4">
        <v>92.58</v>
      </c>
      <c r="P593" s="4">
        <v>0.0</v>
      </c>
      <c r="Q593" s="4">
        <v>27291.31</v>
      </c>
      <c r="R593" s="4">
        <v>5826097.57</v>
      </c>
      <c r="S593" s="4">
        <v>1.008427673E7</v>
      </c>
      <c r="T593" s="4">
        <v>4.16</v>
      </c>
      <c r="U593" s="4">
        <v>1.49</v>
      </c>
      <c r="V593" s="4">
        <v>3131.0</v>
      </c>
      <c r="W593" s="4">
        <v>61.32</v>
      </c>
      <c r="X593" s="4">
        <v>33.79</v>
      </c>
      <c r="Y593" s="4">
        <v>0.89</v>
      </c>
      <c r="Z593" s="4">
        <v>3.99</v>
      </c>
      <c r="AA593" s="4">
        <v>92.58</v>
      </c>
      <c r="AB593" s="4">
        <v>0.0</v>
      </c>
      <c r="AC593" s="4">
        <v>27291.31</v>
      </c>
      <c r="AD593" s="4">
        <v>5826097.57</v>
      </c>
      <c r="AE593" s="4">
        <v>1.008427673E7</v>
      </c>
    </row>
    <row r="594" ht="12.75" customHeight="1">
      <c r="A594" s="4" t="s">
        <v>372</v>
      </c>
      <c r="B594" s="4" t="s">
        <v>355</v>
      </c>
      <c r="C594" s="4">
        <v>2019.0</v>
      </c>
      <c r="D594" s="4" t="s">
        <v>1074</v>
      </c>
      <c r="E594" s="4" t="s">
        <v>1035</v>
      </c>
      <c r="F594" s="4">
        <v>3547973.75</v>
      </c>
      <c r="G594" s="4">
        <v>5.92</v>
      </c>
      <c r="H594" s="4">
        <v>2.21</v>
      </c>
      <c r="I594" s="4">
        <v>1.24</v>
      </c>
      <c r="J594" s="4">
        <v>393.0</v>
      </c>
      <c r="K594" s="4">
        <v>23.66</v>
      </c>
      <c r="L594" s="4">
        <v>48.6</v>
      </c>
      <c r="M594" s="4">
        <v>0.51</v>
      </c>
      <c r="N594" s="4">
        <v>27.23</v>
      </c>
      <c r="O594" s="4">
        <v>350.0</v>
      </c>
      <c r="P594" s="4">
        <v>0.0</v>
      </c>
      <c r="Q594" s="4">
        <v>72682.28</v>
      </c>
      <c r="R594" s="4">
        <v>838795.62</v>
      </c>
      <c r="S594" s="4">
        <v>435741.76</v>
      </c>
      <c r="T594" s="4">
        <v>2.21</v>
      </c>
      <c r="U594" s="4">
        <v>1.24</v>
      </c>
      <c r="V594" s="4">
        <v>393.0</v>
      </c>
      <c r="W594" s="4">
        <v>23.66</v>
      </c>
      <c r="X594" s="4">
        <v>48.6</v>
      </c>
      <c r="Y594" s="4">
        <v>0.51</v>
      </c>
      <c r="Z594" s="4">
        <v>27.23</v>
      </c>
      <c r="AA594" s="4">
        <v>350.0</v>
      </c>
      <c r="AB594" s="4">
        <v>0.0</v>
      </c>
      <c r="AC594" s="4">
        <v>72682.28</v>
      </c>
      <c r="AD594" s="4">
        <v>838795.62</v>
      </c>
      <c r="AE594" s="4">
        <v>435741.76</v>
      </c>
    </row>
    <row r="595" ht="12.75" customHeight="1">
      <c r="A595" s="4" t="s">
        <v>372</v>
      </c>
      <c r="B595" s="4" t="s">
        <v>355</v>
      </c>
      <c r="C595" s="4">
        <v>2019.0</v>
      </c>
      <c r="D595" s="4" t="s">
        <v>1074</v>
      </c>
      <c r="E595" s="4" t="s">
        <v>1036</v>
      </c>
      <c r="F595" s="4">
        <v>2380896.71</v>
      </c>
      <c r="G595" s="4">
        <v>3.97</v>
      </c>
      <c r="H595" s="4">
        <v>5.71</v>
      </c>
      <c r="I595" s="4">
        <v>0.1</v>
      </c>
      <c r="J595" s="4">
        <v>209.0</v>
      </c>
      <c r="K595" s="4">
        <v>45.93</v>
      </c>
      <c r="L595" s="4">
        <v>16.75</v>
      </c>
      <c r="M595" s="4">
        <v>1.91</v>
      </c>
      <c r="N595" s="4">
        <v>35.41</v>
      </c>
      <c r="O595" s="4">
        <v>102.84</v>
      </c>
      <c r="P595" s="4">
        <v>0.0</v>
      </c>
      <c r="Q595" s="4">
        <v>107.67</v>
      </c>
      <c r="R595" s="4">
        <v>109403.63</v>
      </c>
      <c r="S595" s="4">
        <v>2242814.22</v>
      </c>
      <c r="T595" s="4">
        <v>5.71</v>
      </c>
      <c r="U595" s="4">
        <v>0.1</v>
      </c>
      <c r="V595" s="4">
        <v>209.0</v>
      </c>
      <c r="W595" s="4">
        <v>45.93</v>
      </c>
      <c r="X595" s="4">
        <v>16.75</v>
      </c>
      <c r="Y595" s="4">
        <v>1.91</v>
      </c>
      <c r="Z595" s="4">
        <v>35.41</v>
      </c>
      <c r="AA595" s="4">
        <v>102.84</v>
      </c>
      <c r="AB595" s="4">
        <v>0.0</v>
      </c>
      <c r="AC595" s="4">
        <v>107.67</v>
      </c>
      <c r="AD595" s="4">
        <v>109403.63</v>
      </c>
      <c r="AE595" s="4">
        <v>2242814.22</v>
      </c>
    </row>
    <row r="596" ht="12.75" customHeight="1">
      <c r="A596" s="4" t="s">
        <v>372</v>
      </c>
      <c r="B596" s="4" t="s">
        <v>355</v>
      </c>
      <c r="C596" s="4">
        <v>2019.0</v>
      </c>
      <c r="D596" s="4" t="s">
        <v>1074</v>
      </c>
      <c r="E596" s="4" t="s">
        <v>993</v>
      </c>
      <c r="F596" s="4">
        <v>1.191024672E7</v>
      </c>
      <c r="G596" s="4">
        <v>19.88</v>
      </c>
      <c r="H596" s="4">
        <v>2.9</v>
      </c>
      <c r="I596" s="4">
        <v>1.23</v>
      </c>
      <c r="J596" s="4">
        <v>1397.0</v>
      </c>
      <c r="K596" s="4">
        <v>69.29</v>
      </c>
      <c r="L596" s="4">
        <v>29.85</v>
      </c>
      <c r="M596" s="4">
        <v>0.0</v>
      </c>
      <c r="N596" s="4">
        <v>0.86</v>
      </c>
      <c r="O596" s="4">
        <v>6.5</v>
      </c>
      <c r="P596" s="4">
        <v>0.0</v>
      </c>
      <c r="Q596" s="4">
        <v>0.0</v>
      </c>
      <c r="R596" s="4">
        <v>3383624.04</v>
      </c>
      <c r="S596" s="4">
        <v>8151014.59</v>
      </c>
      <c r="T596" s="4">
        <v>2.9</v>
      </c>
      <c r="U596" s="4">
        <v>1.23</v>
      </c>
      <c r="V596" s="4">
        <v>1397.0</v>
      </c>
      <c r="W596" s="4">
        <v>69.29</v>
      </c>
      <c r="X596" s="4">
        <v>29.85</v>
      </c>
      <c r="Y596" s="4">
        <v>0.0</v>
      </c>
      <c r="Z596" s="4">
        <v>0.86</v>
      </c>
      <c r="AA596" s="4">
        <v>6.5</v>
      </c>
      <c r="AB596" s="4">
        <v>0.0</v>
      </c>
      <c r="AC596" s="4">
        <v>0.0</v>
      </c>
      <c r="AD596" s="4">
        <v>3383624.04</v>
      </c>
      <c r="AE596" s="4">
        <v>8151014.59</v>
      </c>
    </row>
    <row r="597" ht="12.75" customHeight="1">
      <c r="A597" s="4" t="s">
        <v>372</v>
      </c>
      <c r="B597" s="4" t="s">
        <v>355</v>
      </c>
      <c r="C597" s="4">
        <v>2019.0</v>
      </c>
      <c r="D597" s="4" t="s">
        <v>1074</v>
      </c>
      <c r="E597" s="4" t="s">
        <v>1037</v>
      </c>
      <c r="F597" s="4">
        <v>1090007.15</v>
      </c>
      <c r="G597" s="4">
        <v>1.82</v>
      </c>
      <c r="H597" s="4">
        <v>130.98</v>
      </c>
      <c r="I597" s="4">
        <v>10.7</v>
      </c>
      <c r="J597" s="4">
        <v>543.0</v>
      </c>
      <c r="K597" s="4">
        <v>45.3</v>
      </c>
      <c r="L597" s="4">
        <v>20.44</v>
      </c>
      <c r="M597" s="4">
        <v>4.05</v>
      </c>
      <c r="N597" s="4">
        <v>30.2</v>
      </c>
      <c r="O597" s="4">
        <v>3000.0</v>
      </c>
      <c r="P597" s="4">
        <v>0.0</v>
      </c>
      <c r="Q597" s="4">
        <v>67259.33</v>
      </c>
      <c r="R597" s="4">
        <v>949179.14</v>
      </c>
      <c r="S597" s="4">
        <v>123348.3</v>
      </c>
      <c r="T597" s="4">
        <v>130.98</v>
      </c>
      <c r="U597" s="4">
        <v>10.7</v>
      </c>
      <c r="V597" s="4">
        <v>543.0</v>
      </c>
      <c r="W597" s="4">
        <v>45.3</v>
      </c>
      <c r="X597" s="4">
        <v>20.44</v>
      </c>
      <c r="Y597" s="4">
        <v>4.05</v>
      </c>
      <c r="Z597" s="4">
        <v>30.2</v>
      </c>
      <c r="AA597" s="4">
        <v>3000.0</v>
      </c>
      <c r="AB597" s="4">
        <v>0.0</v>
      </c>
      <c r="AC597" s="4">
        <v>67259.33</v>
      </c>
      <c r="AD597" s="4">
        <v>949179.14</v>
      </c>
      <c r="AE597" s="4">
        <v>123348.3</v>
      </c>
    </row>
    <row r="598" ht="12.75" customHeight="1">
      <c r="A598" s="4" t="s">
        <v>372</v>
      </c>
      <c r="B598" s="4" t="s">
        <v>355</v>
      </c>
      <c r="C598" s="4">
        <v>2019.0</v>
      </c>
      <c r="D598" s="4" t="s">
        <v>1074</v>
      </c>
      <c r="E598" s="4" t="s">
        <v>1038</v>
      </c>
      <c r="F598" s="4">
        <v>521357.87</v>
      </c>
      <c r="G598" s="4">
        <v>0.87</v>
      </c>
      <c r="H598" s="4">
        <v>6.98</v>
      </c>
      <c r="I598" s="4">
        <v>8.96</v>
      </c>
      <c r="J598" s="4">
        <v>194.0</v>
      </c>
      <c r="K598" s="4">
        <v>69.07</v>
      </c>
      <c r="L598" s="4">
        <v>17.53</v>
      </c>
      <c r="M598" s="4">
        <v>1.55</v>
      </c>
      <c r="N598" s="4">
        <v>11.86</v>
      </c>
      <c r="O598" s="4">
        <v>49.08</v>
      </c>
      <c r="P598" s="4">
        <v>0.0</v>
      </c>
      <c r="Q598" s="4">
        <v>2096.12</v>
      </c>
      <c r="R598" s="4">
        <v>505279.65</v>
      </c>
      <c r="S598" s="4">
        <v>16078.21</v>
      </c>
      <c r="T598" s="4">
        <v>6.98</v>
      </c>
      <c r="U598" s="4">
        <v>8.96</v>
      </c>
      <c r="V598" s="4">
        <v>194.0</v>
      </c>
      <c r="W598" s="4">
        <v>69.07</v>
      </c>
      <c r="X598" s="4">
        <v>17.53</v>
      </c>
      <c r="Y598" s="4">
        <v>1.55</v>
      </c>
      <c r="Z598" s="4">
        <v>11.86</v>
      </c>
      <c r="AA598" s="4">
        <v>49.08</v>
      </c>
      <c r="AB598" s="4">
        <v>0.0</v>
      </c>
      <c r="AC598" s="4">
        <v>2096.12</v>
      </c>
      <c r="AD598" s="4">
        <v>505279.65</v>
      </c>
      <c r="AE598" s="4">
        <v>16078.21</v>
      </c>
    </row>
    <row r="599" ht="12.75" customHeight="1">
      <c r="A599" s="4" t="s">
        <v>372</v>
      </c>
      <c r="B599" s="4" t="s">
        <v>355</v>
      </c>
      <c r="C599" s="4">
        <v>2019.0</v>
      </c>
      <c r="D599" s="4" t="s">
        <v>1074</v>
      </c>
      <c r="E599" s="4" t="s">
        <v>994</v>
      </c>
      <c r="F599" s="4">
        <v>3742403.74</v>
      </c>
      <c r="G599" s="4">
        <v>6.25</v>
      </c>
      <c r="H599" s="4">
        <v>0.37</v>
      </c>
      <c r="I599" s="4">
        <v>0.0</v>
      </c>
      <c r="J599" s="4">
        <v>20.0</v>
      </c>
      <c r="K599" s="4">
        <v>0.0</v>
      </c>
      <c r="L599" s="4">
        <v>75.0</v>
      </c>
      <c r="M599" s="4">
        <v>10.0</v>
      </c>
      <c r="N599" s="4">
        <v>15.0</v>
      </c>
      <c r="O599" s="4">
        <v>18.48</v>
      </c>
      <c r="P599" s="4">
        <v>0.0</v>
      </c>
      <c r="Q599" s="4">
        <v>72682.28</v>
      </c>
      <c r="R599" s="4">
        <v>3733911.78</v>
      </c>
      <c r="S599" s="4">
        <v>8491.96</v>
      </c>
      <c r="T599" s="4">
        <v>0.37</v>
      </c>
      <c r="U599" s="4">
        <v>0.0</v>
      </c>
      <c r="V599" s="4">
        <v>20.0</v>
      </c>
      <c r="W599" s="4">
        <v>0.0</v>
      </c>
      <c r="X599" s="4">
        <v>75.0</v>
      </c>
      <c r="Y599" s="4">
        <v>10.0</v>
      </c>
      <c r="Z599" s="4">
        <v>15.0</v>
      </c>
      <c r="AA599" s="4">
        <v>18.48</v>
      </c>
      <c r="AB599" s="4">
        <v>0.0</v>
      </c>
      <c r="AC599" s="4">
        <v>72682.28</v>
      </c>
      <c r="AD599" s="4">
        <v>3733911.78</v>
      </c>
      <c r="AE599" s="4">
        <v>8491.96</v>
      </c>
    </row>
    <row r="600" ht="12.75" customHeight="1">
      <c r="A600" s="4" t="s">
        <v>372</v>
      </c>
      <c r="B600" s="4" t="s">
        <v>355</v>
      </c>
      <c r="C600" s="4">
        <v>2019.0</v>
      </c>
      <c r="D600" s="4" t="s">
        <v>1074</v>
      </c>
      <c r="E600" s="4" t="s">
        <v>1039</v>
      </c>
      <c r="F600" s="4">
        <v>623784.31</v>
      </c>
      <c r="G600" s="4">
        <v>1.04</v>
      </c>
      <c r="H600" s="4">
        <v>4.64</v>
      </c>
      <c r="I600" s="4">
        <v>7.16</v>
      </c>
      <c r="J600" s="4">
        <v>197.0</v>
      </c>
      <c r="K600" s="4">
        <v>86.8</v>
      </c>
      <c r="L600" s="4">
        <v>12.69</v>
      </c>
      <c r="M600" s="4">
        <v>0.0</v>
      </c>
      <c r="N600" s="4">
        <v>0.51</v>
      </c>
      <c r="O600" s="4">
        <v>20.0</v>
      </c>
      <c r="P600" s="4">
        <v>0.0</v>
      </c>
      <c r="Q600" s="4">
        <v>0.0</v>
      </c>
      <c r="R600" s="4">
        <v>620226.48</v>
      </c>
      <c r="S600" s="4">
        <v>3557.83</v>
      </c>
      <c r="T600" s="4">
        <v>4.64</v>
      </c>
      <c r="U600" s="4">
        <v>7.16</v>
      </c>
      <c r="V600" s="4">
        <v>197.0</v>
      </c>
      <c r="W600" s="4">
        <v>86.8</v>
      </c>
      <c r="X600" s="4">
        <v>12.69</v>
      </c>
      <c r="Y600" s="4">
        <v>0.0</v>
      </c>
      <c r="Z600" s="4">
        <v>0.51</v>
      </c>
      <c r="AA600" s="4">
        <v>20.0</v>
      </c>
      <c r="AB600" s="4">
        <v>0.0</v>
      </c>
      <c r="AC600" s="4">
        <v>0.0</v>
      </c>
      <c r="AD600" s="4">
        <v>620226.48</v>
      </c>
      <c r="AE600" s="4">
        <v>3557.83</v>
      </c>
    </row>
    <row r="601" ht="12.75" customHeight="1">
      <c r="A601" s="4" t="s">
        <v>372</v>
      </c>
      <c r="B601" s="4" t="s">
        <v>355</v>
      </c>
      <c r="C601" s="4">
        <v>2019.0</v>
      </c>
      <c r="D601" s="4" t="s">
        <v>1074</v>
      </c>
      <c r="E601" s="4" t="s">
        <v>1040</v>
      </c>
      <c r="F601" s="4">
        <v>5941516.77</v>
      </c>
      <c r="G601" s="4">
        <v>9.92</v>
      </c>
      <c r="H601" s="4">
        <v>1.36</v>
      </c>
      <c r="I601" s="4">
        <v>1.49</v>
      </c>
      <c r="J601" s="4">
        <v>1137.0</v>
      </c>
      <c r="K601" s="4">
        <v>44.33</v>
      </c>
      <c r="L601" s="4">
        <v>55.58</v>
      </c>
      <c r="M601" s="4">
        <v>0.0</v>
      </c>
      <c r="N601" s="4">
        <v>0.09</v>
      </c>
      <c r="O601" s="4">
        <v>12.5</v>
      </c>
      <c r="P601" s="4">
        <v>0.0</v>
      </c>
      <c r="Q601" s="4">
        <v>0.0</v>
      </c>
      <c r="R601" s="4">
        <v>3963290.7</v>
      </c>
      <c r="S601" s="4">
        <v>1975790.75</v>
      </c>
      <c r="T601" s="4">
        <v>1.36</v>
      </c>
      <c r="U601" s="4">
        <v>1.49</v>
      </c>
      <c r="V601" s="4">
        <v>1137.0</v>
      </c>
      <c r="W601" s="4">
        <v>44.33</v>
      </c>
      <c r="X601" s="4">
        <v>55.58</v>
      </c>
      <c r="Y601" s="4">
        <v>0.0</v>
      </c>
      <c r="Z601" s="4">
        <v>0.09</v>
      </c>
      <c r="AA601" s="4">
        <v>12.5</v>
      </c>
      <c r="AB601" s="4">
        <v>0.0</v>
      </c>
      <c r="AC601" s="4">
        <v>0.0</v>
      </c>
      <c r="AD601" s="4">
        <v>3963290.7</v>
      </c>
      <c r="AE601" s="4">
        <v>1975790.75</v>
      </c>
    </row>
    <row r="602" ht="12.75" customHeight="1">
      <c r="A602" s="4" t="s">
        <v>372</v>
      </c>
      <c r="B602" s="4" t="s">
        <v>355</v>
      </c>
      <c r="C602" s="4">
        <v>2019.0</v>
      </c>
      <c r="D602" s="4" t="s">
        <v>1074</v>
      </c>
      <c r="E602" s="4" t="s">
        <v>996</v>
      </c>
      <c r="F602" s="4">
        <v>3136379.47</v>
      </c>
      <c r="G602" s="4">
        <v>5.23</v>
      </c>
      <c r="H602" s="4">
        <v>1.96</v>
      </c>
      <c r="I602" s="4">
        <v>2.18</v>
      </c>
      <c r="J602" s="4">
        <v>764.0</v>
      </c>
      <c r="K602" s="4">
        <v>45.68</v>
      </c>
      <c r="L602" s="4">
        <v>48.56</v>
      </c>
      <c r="M602" s="4">
        <v>3.27</v>
      </c>
      <c r="N602" s="4">
        <v>2.49</v>
      </c>
      <c r="O602" s="4">
        <v>15.0</v>
      </c>
      <c r="P602" s="4">
        <v>0.0</v>
      </c>
      <c r="Q602" s="4">
        <v>41516.53</v>
      </c>
      <c r="R602" s="4">
        <v>2180086.22</v>
      </c>
      <c r="S602" s="4">
        <v>956293.25</v>
      </c>
      <c r="T602" s="4">
        <v>1.96</v>
      </c>
      <c r="U602" s="4">
        <v>2.18</v>
      </c>
      <c r="V602" s="4">
        <v>764.0</v>
      </c>
      <c r="W602" s="4">
        <v>45.68</v>
      </c>
      <c r="X602" s="4">
        <v>48.56</v>
      </c>
      <c r="Y602" s="4">
        <v>3.27</v>
      </c>
      <c r="Z602" s="4">
        <v>2.49</v>
      </c>
      <c r="AA602" s="4">
        <v>15.0</v>
      </c>
      <c r="AB602" s="4">
        <v>0.0</v>
      </c>
      <c r="AC602" s="4">
        <v>41516.53</v>
      </c>
      <c r="AD602" s="4">
        <v>2180086.22</v>
      </c>
      <c r="AE602" s="4">
        <v>956293.25</v>
      </c>
    </row>
    <row r="603" ht="12.75" customHeight="1">
      <c r="A603" s="4" t="s">
        <v>372</v>
      </c>
      <c r="B603" s="4" t="s">
        <v>355</v>
      </c>
      <c r="C603" s="4">
        <v>2019.0</v>
      </c>
      <c r="D603" s="4" t="s">
        <v>1074</v>
      </c>
      <c r="E603" s="4" t="s">
        <v>1041</v>
      </c>
      <c r="F603" s="4">
        <v>141512.97</v>
      </c>
      <c r="G603" s="4">
        <v>0.24</v>
      </c>
      <c r="H603" s="4">
        <v>0.31</v>
      </c>
      <c r="I603" s="4">
        <v>0.45</v>
      </c>
      <c r="J603" s="4">
        <v>54.0</v>
      </c>
      <c r="K603" s="4">
        <v>11.11</v>
      </c>
      <c r="L603" s="4">
        <v>87.04</v>
      </c>
      <c r="M603" s="4">
        <v>0.0</v>
      </c>
      <c r="N603" s="4">
        <v>1.85</v>
      </c>
      <c r="O603" s="4">
        <v>3.0</v>
      </c>
      <c r="P603" s="4">
        <v>0.0</v>
      </c>
      <c r="Q603" s="4">
        <v>0.0</v>
      </c>
      <c r="R603" s="4">
        <v>102069.24</v>
      </c>
      <c r="S603" s="4">
        <v>37237.6</v>
      </c>
      <c r="T603" s="4">
        <v>0.31</v>
      </c>
      <c r="U603" s="4">
        <v>0.45</v>
      </c>
      <c r="V603" s="4">
        <v>54.0</v>
      </c>
      <c r="W603" s="4">
        <v>11.11</v>
      </c>
      <c r="X603" s="4">
        <v>87.04</v>
      </c>
      <c r="Y603" s="4">
        <v>0.0</v>
      </c>
      <c r="Z603" s="4">
        <v>1.85</v>
      </c>
      <c r="AA603" s="4">
        <v>3.0</v>
      </c>
      <c r="AB603" s="4">
        <v>0.0</v>
      </c>
      <c r="AC603" s="4">
        <v>0.0</v>
      </c>
      <c r="AD603" s="4">
        <v>102069.24</v>
      </c>
      <c r="AE603" s="4">
        <v>37237.6</v>
      </c>
    </row>
    <row r="604" ht="12.75" customHeight="1">
      <c r="A604" s="4" t="s">
        <v>372</v>
      </c>
      <c r="B604" s="4" t="s">
        <v>355</v>
      </c>
      <c r="C604" s="4">
        <v>2019.0</v>
      </c>
      <c r="D604" s="4" t="s">
        <v>1074</v>
      </c>
      <c r="E604" s="4" t="s">
        <v>1042</v>
      </c>
      <c r="F604" s="4">
        <v>3224191.9</v>
      </c>
      <c r="G604" s="4">
        <v>5.38</v>
      </c>
      <c r="H604" s="4">
        <v>2.22</v>
      </c>
      <c r="I604" s="4">
        <v>1.53</v>
      </c>
      <c r="J604" s="4">
        <v>663.0</v>
      </c>
      <c r="K604" s="4">
        <v>39.82</v>
      </c>
      <c r="L604" s="4">
        <v>47.96</v>
      </c>
      <c r="M604" s="4">
        <v>7.09</v>
      </c>
      <c r="N604" s="4">
        <v>5.13</v>
      </c>
      <c r="O604" s="4">
        <v>58.75</v>
      </c>
      <c r="P604" s="4">
        <v>0.0</v>
      </c>
      <c r="Q604" s="4">
        <v>5972.59</v>
      </c>
      <c r="R604" s="4">
        <v>738944.48</v>
      </c>
      <c r="S604" s="4">
        <v>1545827.39</v>
      </c>
      <c r="T604" s="4">
        <v>2.22</v>
      </c>
      <c r="U604" s="4">
        <v>1.53</v>
      </c>
      <c r="V604" s="4">
        <v>663.0</v>
      </c>
      <c r="W604" s="4">
        <v>39.82</v>
      </c>
      <c r="X604" s="4">
        <v>47.96</v>
      </c>
      <c r="Y604" s="4">
        <v>7.09</v>
      </c>
      <c r="Z604" s="4">
        <v>5.13</v>
      </c>
      <c r="AA604" s="4">
        <v>58.75</v>
      </c>
      <c r="AB604" s="4">
        <v>0.0</v>
      </c>
      <c r="AC604" s="4">
        <v>5972.59</v>
      </c>
      <c r="AD604" s="4">
        <v>738944.48</v>
      </c>
      <c r="AE604" s="4">
        <v>1545827.39</v>
      </c>
    </row>
    <row r="605" ht="12.75" customHeight="1">
      <c r="A605" s="4" t="s">
        <v>372</v>
      </c>
      <c r="B605" s="4" t="s">
        <v>355</v>
      </c>
      <c r="C605" s="4">
        <v>2019.0</v>
      </c>
      <c r="D605" s="4" t="s">
        <v>1074</v>
      </c>
      <c r="E605" s="4" t="s">
        <v>1043</v>
      </c>
      <c r="F605" s="4">
        <v>1361133.13</v>
      </c>
      <c r="G605" s="4">
        <v>2.27</v>
      </c>
      <c r="H605" s="4">
        <v>3.57</v>
      </c>
      <c r="I605" s="4">
        <v>3.67</v>
      </c>
      <c r="J605" s="4">
        <v>326.0</v>
      </c>
      <c r="K605" s="4">
        <v>79.14</v>
      </c>
      <c r="L605" s="4">
        <v>20.86</v>
      </c>
      <c r="M605" s="4">
        <v>0.0</v>
      </c>
      <c r="N605" s="4">
        <v>0.0</v>
      </c>
      <c r="O605" s="4">
        <v>14.0</v>
      </c>
      <c r="P605" s="4">
        <v>0.0</v>
      </c>
      <c r="Q605" s="4">
        <v>0.0</v>
      </c>
      <c r="R605" s="4">
        <v>1001177.09</v>
      </c>
      <c r="S605" s="4">
        <v>67095.74</v>
      </c>
      <c r="T605" s="4">
        <v>3.57</v>
      </c>
      <c r="U605" s="4">
        <v>3.67</v>
      </c>
      <c r="V605" s="4">
        <v>326.0</v>
      </c>
      <c r="W605" s="4">
        <v>79.14</v>
      </c>
      <c r="X605" s="4">
        <v>20.86</v>
      </c>
      <c r="Y605" s="4">
        <v>0.0</v>
      </c>
      <c r="Z605" s="4">
        <v>0.0</v>
      </c>
      <c r="AA605" s="4">
        <v>14.0</v>
      </c>
      <c r="AB605" s="4">
        <v>0.0</v>
      </c>
      <c r="AC605" s="4">
        <v>0.0</v>
      </c>
      <c r="AD605" s="4">
        <v>1001177.09</v>
      </c>
      <c r="AE605" s="4">
        <v>67095.74</v>
      </c>
    </row>
    <row r="606" ht="12.75" customHeight="1">
      <c r="A606" s="4" t="s">
        <v>372</v>
      </c>
      <c r="B606" s="4" t="s">
        <v>355</v>
      </c>
      <c r="C606" s="4">
        <v>2019.0</v>
      </c>
      <c r="D606" s="4" t="s">
        <v>1074</v>
      </c>
      <c r="E606" s="4" t="s">
        <v>1044</v>
      </c>
      <c r="F606" s="4">
        <v>1.177752108E7</v>
      </c>
      <c r="G606" s="4">
        <v>19.66</v>
      </c>
      <c r="H606" s="4">
        <v>3.27</v>
      </c>
      <c r="I606" s="4">
        <v>1.45</v>
      </c>
      <c r="J606" s="4">
        <v>356.0</v>
      </c>
      <c r="K606" s="4">
        <v>63.76</v>
      </c>
      <c r="L606" s="4">
        <v>34.83</v>
      </c>
      <c r="M606" s="4">
        <v>0.0</v>
      </c>
      <c r="N606" s="4">
        <v>1.4</v>
      </c>
      <c r="O606" s="4">
        <v>38.0</v>
      </c>
      <c r="P606" s="4">
        <v>0.0</v>
      </c>
      <c r="Q606" s="4">
        <v>0.0</v>
      </c>
      <c r="R606" s="4">
        <v>3054045.27</v>
      </c>
      <c r="S606" s="4">
        <v>8682360.2</v>
      </c>
      <c r="T606" s="4">
        <v>3.27</v>
      </c>
      <c r="U606" s="4">
        <v>1.45</v>
      </c>
      <c r="V606" s="4">
        <v>356.0</v>
      </c>
      <c r="W606" s="4">
        <v>63.76</v>
      </c>
      <c r="X606" s="4">
        <v>34.83</v>
      </c>
      <c r="Y606" s="4">
        <v>0.0</v>
      </c>
      <c r="Z606" s="4">
        <v>1.4</v>
      </c>
      <c r="AA606" s="4">
        <v>38.0</v>
      </c>
      <c r="AB606" s="4">
        <v>0.0</v>
      </c>
      <c r="AC606" s="4">
        <v>0.0</v>
      </c>
      <c r="AD606" s="4">
        <v>3054045.27</v>
      </c>
      <c r="AE606" s="4">
        <v>8682360.2</v>
      </c>
    </row>
    <row r="607" ht="12.75" customHeight="1">
      <c r="A607" s="4" t="s">
        <v>372</v>
      </c>
      <c r="B607" s="4" t="s">
        <v>355</v>
      </c>
      <c r="C607" s="4">
        <v>2019.0</v>
      </c>
      <c r="D607" s="4" t="s">
        <v>1074</v>
      </c>
      <c r="E607" s="4" t="s">
        <v>1045</v>
      </c>
      <c r="F607" s="4">
        <v>8835473.0</v>
      </c>
      <c r="G607" s="4">
        <v>14.75</v>
      </c>
      <c r="H607" s="4">
        <v>9.04</v>
      </c>
      <c r="I607" s="4">
        <v>9.47</v>
      </c>
      <c r="J607" s="4">
        <v>1512.0</v>
      </c>
      <c r="K607" s="4">
        <v>81.94</v>
      </c>
      <c r="L607" s="4">
        <v>12.24</v>
      </c>
      <c r="M607" s="4">
        <v>0.86</v>
      </c>
      <c r="N607" s="4">
        <v>4.96</v>
      </c>
      <c r="O607" s="4">
        <v>32.0</v>
      </c>
      <c r="P607" s="4">
        <v>0.0</v>
      </c>
      <c r="Q607" s="4">
        <v>2627.33</v>
      </c>
      <c r="R607" s="4">
        <v>8260891.04</v>
      </c>
      <c r="S607" s="4">
        <v>574053.82</v>
      </c>
      <c r="T607" s="4">
        <v>9.04</v>
      </c>
      <c r="U607" s="4">
        <v>9.47</v>
      </c>
      <c r="V607" s="4">
        <v>1512.0</v>
      </c>
      <c r="W607" s="4">
        <v>81.94</v>
      </c>
      <c r="X607" s="4">
        <v>12.24</v>
      </c>
      <c r="Y607" s="4">
        <v>0.86</v>
      </c>
      <c r="Z607" s="4">
        <v>4.96</v>
      </c>
      <c r="AA607" s="4">
        <v>32.0</v>
      </c>
      <c r="AB607" s="4">
        <v>0.0</v>
      </c>
      <c r="AC607" s="4">
        <v>2627.33</v>
      </c>
      <c r="AD607" s="4">
        <v>8260891.04</v>
      </c>
      <c r="AE607" s="4">
        <v>574053.82</v>
      </c>
    </row>
    <row r="608" ht="12.75" customHeight="1">
      <c r="A608" s="4" t="s">
        <v>372</v>
      </c>
      <c r="B608" s="4" t="s">
        <v>355</v>
      </c>
      <c r="C608" s="4">
        <v>2019.0</v>
      </c>
      <c r="D608" s="4" t="s">
        <v>1074</v>
      </c>
      <c r="E608" s="4" t="s">
        <v>998</v>
      </c>
      <c r="F608" s="4">
        <v>3004000.55</v>
      </c>
      <c r="G608" s="4">
        <v>5.01</v>
      </c>
      <c r="H608" s="4">
        <v>1.82</v>
      </c>
      <c r="I608" s="4">
        <v>1.59</v>
      </c>
      <c r="J608" s="4">
        <v>183.0</v>
      </c>
      <c r="K608" s="4">
        <v>50.27</v>
      </c>
      <c r="L608" s="4">
        <v>49.73</v>
      </c>
      <c r="M608" s="4">
        <v>0.0</v>
      </c>
      <c r="N608" s="4">
        <v>0.0</v>
      </c>
      <c r="O608" s="4">
        <v>14.0</v>
      </c>
      <c r="P608" s="4">
        <v>0.0</v>
      </c>
      <c r="Q608" s="4">
        <v>0.0</v>
      </c>
      <c r="R608" s="4">
        <v>2570384.15</v>
      </c>
      <c r="S608" s="4">
        <v>238358.13</v>
      </c>
      <c r="T608" s="4">
        <v>1.82</v>
      </c>
      <c r="U608" s="4">
        <v>1.59</v>
      </c>
      <c r="V608" s="4">
        <v>183.0</v>
      </c>
      <c r="W608" s="4">
        <v>50.27</v>
      </c>
      <c r="X608" s="4">
        <v>49.73</v>
      </c>
      <c r="Y608" s="4">
        <v>0.0</v>
      </c>
      <c r="Z608" s="4">
        <v>0.0</v>
      </c>
      <c r="AA608" s="4">
        <v>14.0</v>
      </c>
      <c r="AB608" s="4">
        <v>0.0</v>
      </c>
      <c r="AC608" s="4">
        <v>0.0</v>
      </c>
      <c r="AD608" s="4">
        <v>2570384.15</v>
      </c>
      <c r="AE608" s="4">
        <v>238358.13</v>
      </c>
    </row>
    <row r="609" ht="12.75" customHeight="1">
      <c r="A609" s="4" t="s">
        <v>372</v>
      </c>
      <c r="B609" s="4" t="s">
        <v>355</v>
      </c>
      <c r="C609" s="4">
        <v>2019.0</v>
      </c>
      <c r="D609" s="4" t="s">
        <v>1074</v>
      </c>
      <c r="E609" s="4" t="s">
        <v>1046</v>
      </c>
      <c r="F609" s="4">
        <v>1718296.78</v>
      </c>
      <c r="G609" s="4">
        <v>2.87</v>
      </c>
      <c r="H609" s="4">
        <v>2.37</v>
      </c>
      <c r="I609" s="4">
        <v>1.6</v>
      </c>
      <c r="J609" s="4">
        <v>402.0</v>
      </c>
      <c r="K609" s="4">
        <v>29.1</v>
      </c>
      <c r="L609" s="4">
        <v>29.6</v>
      </c>
      <c r="M609" s="4">
        <v>0.75</v>
      </c>
      <c r="N609" s="4">
        <v>40.55</v>
      </c>
      <c r="O609" s="4">
        <v>29.8</v>
      </c>
      <c r="P609" s="4">
        <v>0.0</v>
      </c>
      <c r="Q609" s="4">
        <v>126.1</v>
      </c>
      <c r="R609" s="4">
        <v>996736.42</v>
      </c>
      <c r="S609" s="4">
        <v>685029.31</v>
      </c>
      <c r="T609" s="4">
        <v>2.37</v>
      </c>
      <c r="U609" s="4">
        <v>1.6</v>
      </c>
      <c r="V609" s="4">
        <v>402.0</v>
      </c>
      <c r="W609" s="4">
        <v>29.1</v>
      </c>
      <c r="X609" s="4">
        <v>29.6</v>
      </c>
      <c r="Y609" s="4">
        <v>0.75</v>
      </c>
      <c r="Z609" s="4">
        <v>40.55</v>
      </c>
      <c r="AA609" s="4">
        <v>29.8</v>
      </c>
      <c r="AB609" s="4">
        <v>0.0</v>
      </c>
      <c r="AC609" s="4">
        <v>126.1</v>
      </c>
      <c r="AD609" s="4">
        <v>996736.42</v>
      </c>
      <c r="AE609" s="4">
        <v>685029.31</v>
      </c>
    </row>
    <row r="610" ht="12.75" customHeight="1">
      <c r="A610" s="4" t="s">
        <v>372</v>
      </c>
      <c r="B610" s="4" t="s">
        <v>355</v>
      </c>
      <c r="C610" s="4">
        <v>2019.0</v>
      </c>
      <c r="D610" s="4" t="s">
        <v>1074</v>
      </c>
      <c r="E610" s="4" t="s">
        <v>1047</v>
      </c>
      <c r="F610" s="4">
        <v>508257.38</v>
      </c>
      <c r="G610" s="4">
        <v>0.85</v>
      </c>
      <c r="H610" s="4">
        <v>0.8</v>
      </c>
      <c r="I610" s="4">
        <v>1.22</v>
      </c>
      <c r="J610" s="4">
        <v>387.0</v>
      </c>
      <c r="K610" s="4">
        <v>19.9</v>
      </c>
      <c r="L610" s="4">
        <v>79.07</v>
      </c>
      <c r="M610" s="4">
        <v>0.0</v>
      </c>
      <c r="N610" s="4">
        <v>1.03</v>
      </c>
      <c r="O610" s="4">
        <v>18.0</v>
      </c>
      <c r="P610" s="4">
        <v>0.0</v>
      </c>
      <c r="Q610" s="4">
        <v>0.0</v>
      </c>
      <c r="R610" s="4">
        <v>167766.15</v>
      </c>
      <c r="S610" s="4">
        <v>278643.85</v>
      </c>
      <c r="T610" s="4">
        <v>0.8</v>
      </c>
      <c r="U610" s="4">
        <v>1.22</v>
      </c>
      <c r="V610" s="4">
        <v>387.0</v>
      </c>
      <c r="W610" s="4">
        <v>19.9</v>
      </c>
      <c r="X610" s="4">
        <v>79.07</v>
      </c>
      <c r="Y610" s="4">
        <v>0.0</v>
      </c>
      <c r="Z610" s="4">
        <v>1.03</v>
      </c>
      <c r="AA610" s="4">
        <v>18.0</v>
      </c>
      <c r="AB610" s="4">
        <v>0.0</v>
      </c>
      <c r="AC610" s="4">
        <v>0.0</v>
      </c>
      <c r="AD610" s="4">
        <v>167766.15</v>
      </c>
      <c r="AE610" s="4">
        <v>278643.85</v>
      </c>
    </row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57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1048</v>
      </c>
    </row>
    <row r="2" ht="12.75" customHeight="1">
      <c r="A2" s="4" t="s">
        <v>372</v>
      </c>
      <c r="B2" s="4" t="s">
        <v>355</v>
      </c>
      <c r="C2" s="4">
        <v>1991.0</v>
      </c>
      <c r="D2" s="4" t="s">
        <v>1074</v>
      </c>
      <c r="E2" s="4" t="s">
        <v>1031</v>
      </c>
      <c r="F2" s="4">
        <v>3423751.94</v>
      </c>
    </row>
    <row r="3" ht="12.75" customHeight="1">
      <c r="A3" s="4" t="s">
        <v>372</v>
      </c>
      <c r="B3" s="4" t="s">
        <v>355</v>
      </c>
      <c r="C3" s="4">
        <v>1991.0</v>
      </c>
      <c r="D3" s="4" t="s">
        <v>1074</v>
      </c>
      <c r="E3" s="4" t="s">
        <v>1032</v>
      </c>
      <c r="F3" s="4">
        <v>101020.94</v>
      </c>
    </row>
    <row r="4" ht="12.75" customHeight="1">
      <c r="A4" s="4" t="s">
        <v>372</v>
      </c>
      <c r="B4" s="4" t="s">
        <v>355</v>
      </c>
      <c r="C4" s="4">
        <v>1991.0</v>
      </c>
      <c r="D4" s="4" t="s">
        <v>1074</v>
      </c>
      <c r="E4" s="4" t="s">
        <v>1033</v>
      </c>
      <c r="F4" s="4">
        <v>1461145.28</v>
      </c>
    </row>
    <row r="5" ht="12.75" customHeight="1">
      <c r="A5" s="4" t="s">
        <v>372</v>
      </c>
      <c r="B5" s="4" t="s">
        <v>355</v>
      </c>
      <c r="C5" s="4">
        <v>1991.0</v>
      </c>
      <c r="D5" s="4" t="s">
        <v>1074</v>
      </c>
      <c r="E5" s="4" t="s">
        <v>1034</v>
      </c>
      <c r="F5" s="4">
        <v>1345864.04</v>
      </c>
    </row>
    <row r="6" ht="12.75" customHeight="1">
      <c r="A6" s="4" t="s">
        <v>372</v>
      </c>
      <c r="B6" s="4" t="s">
        <v>355</v>
      </c>
      <c r="C6" s="4">
        <v>1991.0</v>
      </c>
      <c r="D6" s="4" t="s">
        <v>1074</v>
      </c>
      <c r="E6" s="4" t="s">
        <v>1035</v>
      </c>
      <c r="F6" s="4">
        <v>309288.02</v>
      </c>
    </row>
    <row r="7" ht="12.75" customHeight="1">
      <c r="A7" s="4" t="s">
        <v>372</v>
      </c>
      <c r="B7" s="4" t="s">
        <v>355</v>
      </c>
      <c r="C7" s="4">
        <v>1991.0</v>
      </c>
      <c r="D7" s="4" t="s">
        <v>1074</v>
      </c>
      <c r="E7" s="4" t="s">
        <v>1036</v>
      </c>
      <c r="F7" s="4">
        <v>84995.17</v>
      </c>
    </row>
    <row r="8" ht="12.75" customHeight="1">
      <c r="A8" s="4" t="s">
        <v>372</v>
      </c>
      <c r="B8" s="4" t="s">
        <v>355</v>
      </c>
      <c r="C8" s="4">
        <v>1991.0</v>
      </c>
      <c r="D8" s="4" t="s">
        <v>1074</v>
      </c>
      <c r="E8" s="4" t="s">
        <v>993</v>
      </c>
      <c r="F8" s="4">
        <v>150586.38</v>
      </c>
    </row>
    <row r="9" ht="12.75" customHeight="1">
      <c r="A9" s="4" t="s">
        <v>372</v>
      </c>
      <c r="B9" s="4" t="s">
        <v>355</v>
      </c>
      <c r="C9" s="4">
        <v>1991.0</v>
      </c>
      <c r="D9" s="4" t="s">
        <v>1074</v>
      </c>
      <c r="E9" s="4" t="s">
        <v>1037</v>
      </c>
      <c r="F9" s="4">
        <v>32371.68</v>
      </c>
    </row>
    <row r="10" ht="12.75" customHeight="1">
      <c r="A10" s="4" t="s">
        <v>372</v>
      </c>
      <c r="B10" s="4" t="s">
        <v>355</v>
      </c>
      <c r="C10" s="4">
        <v>1991.0</v>
      </c>
      <c r="D10" s="4" t="s">
        <v>1074</v>
      </c>
      <c r="E10" s="4" t="s">
        <v>1038</v>
      </c>
      <c r="F10" s="4">
        <v>81783.68</v>
      </c>
    </row>
    <row r="11" ht="12.75" customHeight="1">
      <c r="A11" s="4" t="s">
        <v>372</v>
      </c>
      <c r="B11" s="4" t="s">
        <v>355</v>
      </c>
      <c r="C11" s="4">
        <v>1991.0</v>
      </c>
      <c r="D11" s="4" t="s">
        <v>1074</v>
      </c>
      <c r="E11" s="4" t="s">
        <v>994</v>
      </c>
      <c r="F11" s="4">
        <v>174210.46</v>
      </c>
    </row>
    <row r="12" ht="12.75" customHeight="1">
      <c r="A12" s="4" t="s">
        <v>372</v>
      </c>
      <c r="B12" s="4" t="s">
        <v>355</v>
      </c>
      <c r="C12" s="4">
        <v>1991.0</v>
      </c>
      <c r="D12" s="4" t="s">
        <v>1074</v>
      </c>
      <c r="E12" s="4" t="s">
        <v>1039</v>
      </c>
      <c r="F12" s="4">
        <v>110714.96</v>
      </c>
    </row>
    <row r="13" ht="12.75" customHeight="1">
      <c r="A13" s="4" t="s">
        <v>372</v>
      </c>
      <c r="B13" s="4" t="s">
        <v>355</v>
      </c>
      <c r="C13" s="4">
        <v>1991.0</v>
      </c>
      <c r="D13" s="4" t="s">
        <v>1074</v>
      </c>
      <c r="E13" s="4" t="s">
        <v>1040</v>
      </c>
      <c r="F13" s="4">
        <v>82493.91</v>
      </c>
    </row>
    <row r="14" ht="12.75" customHeight="1">
      <c r="A14" s="4" t="s">
        <v>372</v>
      </c>
      <c r="B14" s="4" t="s">
        <v>355</v>
      </c>
      <c r="C14" s="4">
        <v>1991.0</v>
      </c>
      <c r="D14" s="4" t="s">
        <v>1074</v>
      </c>
      <c r="E14" s="4" t="s">
        <v>996</v>
      </c>
      <c r="F14" s="4">
        <v>181922.76</v>
      </c>
    </row>
    <row r="15" ht="12.75" customHeight="1">
      <c r="A15" s="4" t="s">
        <v>372</v>
      </c>
      <c r="B15" s="4" t="s">
        <v>355</v>
      </c>
      <c r="C15" s="4">
        <v>1991.0</v>
      </c>
      <c r="D15" s="4" t="s">
        <v>1074</v>
      </c>
      <c r="E15" s="4" t="s">
        <v>1041</v>
      </c>
      <c r="F15" s="4">
        <v>10107.94</v>
      </c>
    </row>
    <row r="16" ht="12.75" customHeight="1">
      <c r="A16" s="4" t="s">
        <v>372</v>
      </c>
      <c r="B16" s="4" t="s">
        <v>355</v>
      </c>
      <c r="C16" s="4">
        <v>1991.0</v>
      </c>
      <c r="D16" s="4" t="s">
        <v>1074</v>
      </c>
      <c r="E16" s="4" t="s">
        <v>1042</v>
      </c>
      <c r="F16" s="4">
        <v>69613.06</v>
      </c>
    </row>
    <row r="17" ht="12.75" customHeight="1">
      <c r="A17" s="4" t="s">
        <v>372</v>
      </c>
      <c r="B17" s="4" t="s">
        <v>355</v>
      </c>
      <c r="C17" s="4">
        <v>1991.0</v>
      </c>
      <c r="D17" s="4" t="s">
        <v>1074</v>
      </c>
      <c r="E17" s="4" t="s">
        <v>1043</v>
      </c>
      <c r="F17" s="4">
        <v>40995.28</v>
      </c>
    </row>
    <row r="18" ht="12.75" customHeight="1">
      <c r="A18" s="4" t="s">
        <v>372</v>
      </c>
      <c r="B18" s="4" t="s">
        <v>355</v>
      </c>
      <c r="C18" s="4">
        <v>1991.0</v>
      </c>
      <c r="D18" s="4" t="s">
        <v>1074</v>
      </c>
      <c r="E18" s="4" t="s">
        <v>1044</v>
      </c>
      <c r="F18" s="4">
        <v>1050165.26</v>
      </c>
    </row>
    <row r="19" ht="12.75" customHeight="1">
      <c r="A19" s="4" t="s">
        <v>372</v>
      </c>
      <c r="B19" s="4" t="s">
        <v>355</v>
      </c>
      <c r="C19" s="4">
        <v>1991.0</v>
      </c>
      <c r="D19" s="4" t="s">
        <v>1074</v>
      </c>
      <c r="E19" s="4" t="s">
        <v>1045</v>
      </c>
      <c r="F19" s="4">
        <v>1073187.69</v>
      </c>
    </row>
    <row r="20" ht="12.75" customHeight="1">
      <c r="A20" s="4" t="s">
        <v>372</v>
      </c>
      <c r="B20" s="4" t="s">
        <v>355</v>
      </c>
      <c r="C20" s="4">
        <v>1991.0</v>
      </c>
      <c r="D20" s="4" t="s">
        <v>1074</v>
      </c>
      <c r="E20" s="4" t="s">
        <v>998</v>
      </c>
      <c r="F20" s="4">
        <v>13229.35</v>
      </c>
    </row>
    <row r="21" ht="12.75" customHeight="1">
      <c r="A21" s="4" t="s">
        <v>372</v>
      </c>
      <c r="B21" s="4" t="s">
        <v>355</v>
      </c>
      <c r="C21" s="4">
        <v>1991.0</v>
      </c>
      <c r="D21" s="4" t="s">
        <v>1074</v>
      </c>
      <c r="E21" s="4" t="s">
        <v>1046</v>
      </c>
      <c r="F21" s="4">
        <v>255272.26</v>
      </c>
    </row>
    <row r="22" ht="12.75" customHeight="1">
      <c r="A22" s="4" t="s">
        <v>372</v>
      </c>
      <c r="B22" s="4" t="s">
        <v>355</v>
      </c>
      <c r="C22" s="4">
        <v>1991.0</v>
      </c>
      <c r="D22" s="4" t="s">
        <v>1074</v>
      </c>
      <c r="E22" s="4" t="s">
        <v>1047</v>
      </c>
      <c r="F22" s="4">
        <v>12102.1</v>
      </c>
    </row>
    <row r="23" ht="12.75" customHeight="1">
      <c r="A23" s="4" t="s">
        <v>372</v>
      </c>
      <c r="B23" s="4" t="s">
        <v>355</v>
      </c>
      <c r="C23" s="4">
        <v>1992.0</v>
      </c>
      <c r="D23" s="4" t="s">
        <v>1074</v>
      </c>
      <c r="E23" s="4" t="s">
        <v>1031</v>
      </c>
      <c r="F23" s="4">
        <v>4065566.21</v>
      </c>
    </row>
    <row r="24" ht="12.75" customHeight="1">
      <c r="A24" s="4" t="s">
        <v>372</v>
      </c>
      <c r="B24" s="4" t="s">
        <v>355</v>
      </c>
      <c r="C24" s="4">
        <v>1992.0</v>
      </c>
      <c r="D24" s="4" t="s">
        <v>1074</v>
      </c>
      <c r="E24" s="4" t="s">
        <v>1032</v>
      </c>
      <c r="F24" s="4">
        <v>133714.81</v>
      </c>
    </row>
    <row r="25" ht="12.75" customHeight="1">
      <c r="A25" s="4" t="s">
        <v>372</v>
      </c>
      <c r="B25" s="4" t="s">
        <v>355</v>
      </c>
      <c r="C25" s="4">
        <v>1992.0</v>
      </c>
      <c r="D25" s="4" t="s">
        <v>1074</v>
      </c>
      <c r="E25" s="4" t="s">
        <v>1033</v>
      </c>
      <c r="F25" s="4">
        <v>1944926.33</v>
      </c>
    </row>
    <row r="26" ht="12.75" customHeight="1">
      <c r="A26" s="4" t="s">
        <v>372</v>
      </c>
      <c r="B26" s="4" t="s">
        <v>355</v>
      </c>
      <c r="C26" s="4">
        <v>1992.0</v>
      </c>
      <c r="D26" s="4" t="s">
        <v>1074</v>
      </c>
      <c r="E26" s="4" t="s">
        <v>1034</v>
      </c>
      <c r="F26" s="4">
        <v>1505352.12</v>
      </c>
    </row>
    <row r="27" ht="12.75" customHeight="1">
      <c r="A27" s="4" t="s">
        <v>372</v>
      </c>
      <c r="B27" s="4" t="s">
        <v>355</v>
      </c>
      <c r="C27" s="4">
        <v>1992.0</v>
      </c>
      <c r="D27" s="4" t="s">
        <v>1074</v>
      </c>
      <c r="E27" s="4" t="s">
        <v>1035</v>
      </c>
      <c r="F27" s="4">
        <v>311866.69</v>
      </c>
    </row>
    <row r="28" ht="12.75" customHeight="1">
      <c r="A28" s="4" t="s">
        <v>372</v>
      </c>
      <c r="B28" s="4" t="s">
        <v>355</v>
      </c>
      <c r="C28" s="4">
        <v>1992.0</v>
      </c>
      <c r="D28" s="4" t="s">
        <v>1074</v>
      </c>
      <c r="E28" s="4" t="s">
        <v>1036</v>
      </c>
      <c r="F28" s="4">
        <v>78994.51</v>
      </c>
    </row>
    <row r="29" ht="12.75" customHeight="1">
      <c r="A29" s="4" t="s">
        <v>372</v>
      </c>
      <c r="B29" s="4" t="s">
        <v>355</v>
      </c>
      <c r="C29" s="4">
        <v>1992.0</v>
      </c>
      <c r="D29" s="4" t="s">
        <v>1074</v>
      </c>
      <c r="E29" s="4" t="s">
        <v>993</v>
      </c>
      <c r="F29" s="4">
        <v>173721.95</v>
      </c>
    </row>
    <row r="30" ht="12.75" customHeight="1">
      <c r="A30" s="4" t="s">
        <v>372</v>
      </c>
      <c r="B30" s="4" t="s">
        <v>355</v>
      </c>
      <c r="C30" s="4">
        <v>1992.0</v>
      </c>
      <c r="D30" s="4" t="s">
        <v>1074</v>
      </c>
      <c r="E30" s="4" t="s">
        <v>1037</v>
      </c>
      <c r="F30" s="4">
        <v>28633.94</v>
      </c>
    </row>
    <row r="31" ht="12.75" customHeight="1">
      <c r="A31" s="4" t="s">
        <v>372</v>
      </c>
      <c r="B31" s="4" t="s">
        <v>355</v>
      </c>
      <c r="C31" s="4">
        <v>1992.0</v>
      </c>
      <c r="D31" s="4" t="s">
        <v>1074</v>
      </c>
      <c r="E31" s="4" t="s">
        <v>1038</v>
      </c>
      <c r="F31" s="4">
        <v>88486.94</v>
      </c>
    </row>
    <row r="32" ht="12.75" customHeight="1">
      <c r="A32" s="4" t="s">
        <v>372</v>
      </c>
      <c r="B32" s="4" t="s">
        <v>355</v>
      </c>
      <c r="C32" s="4">
        <v>1992.0</v>
      </c>
      <c r="D32" s="4" t="s">
        <v>1074</v>
      </c>
      <c r="E32" s="4" t="s">
        <v>994</v>
      </c>
      <c r="F32" s="4">
        <v>156295.73</v>
      </c>
    </row>
    <row r="33" ht="12.75" customHeight="1">
      <c r="A33" s="4" t="s">
        <v>372</v>
      </c>
      <c r="B33" s="4" t="s">
        <v>355</v>
      </c>
      <c r="C33" s="4">
        <v>1992.0</v>
      </c>
      <c r="D33" s="4" t="s">
        <v>1074</v>
      </c>
      <c r="E33" s="4" t="s">
        <v>1039</v>
      </c>
      <c r="F33" s="4">
        <v>162621.73</v>
      </c>
    </row>
    <row r="34" ht="12.75" customHeight="1">
      <c r="A34" s="4" t="s">
        <v>372</v>
      </c>
      <c r="B34" s="4" t="s">
        <v>355</v>
      </c>
      <c r="C34" s="4">
        <v>1992.0</v>
      </c>
      <c r="D34" s="4" t="s">
        <v>1074</v>
      </c>
      <c r="E34" s="4" t="s">
        <v>1040</v>
      </c>
      <c r="F34" s="4">
        <v>105611.57</v>
      </c>
    </row>
    <row r="35" ht="12.75" customHeight="1">
      <c r="A35" s="4" t="s">
        <v>372</v>
      </c>
      <c r="B35" s="4" t="s">
        <v>355</v>
      </c>
      <c r="C35" s="4">
        <v>1992.0</v>
      </c>
      <c r="D35" s="4" t="s">
        <v>1074</v>
      </c>
      <c r="E35" s="4" t="s">
        <v>996</v>
      </c>
      <c r="F35" s="4">
        <v>231772.62</v>
      </c>
    </row>
    <row r="36" ht="12.75" customHeight="1">
      <c r="A36" s="4" t="s">
        <v>372</v>
      </c>
      <c r="B36" s="4" t="s">
        <v>355</v>
      </c>
      <c r="C36" s="4">
        <v>1992.0</v>
      </c>
      <c r="D36" s="4" t="s">
        <v>1074</v>
      </c>
      <c r="E36" s="4" t="s">
        <v>1041</v>
      </c>
      <c r="F36" s="4">
        <v>9266.63</v>
      </c>
    </row>
    <row r="37" ht="12.75" customHeight="1">
      <c r="A37" s="4" t="s">
        <v>372</v>
      </c>
      <c r="B37" s="4" t="s">
        <v>355</v>
      </c>
      <c r="C37" s="4">
        <v>1992.0</v>
      </c>
      <c r="D37" s="4" t="s">
        <v>1074</v>
      </c>
      <c r="E37" s="4" t="s">
        <v>1042</v>
      </c>
      <c r="F37" s="4">
        <v>62413.28</v>
      </c>
    </row>
    <row r="38" ht="12.75" customHeight="1">
      <c r="A38" s="4" t="s">
        <v>372</v>
      </c>
      <c r="B38" s="4" t="s">
        <v>355</v>
      </c>
      <c r="C38" s="4">
        <v>1992.0</v>
      </c>
      <c r="D38" s="4" t="s">
        <v>1074</v>
      </c>
      <c r="E38" s="4" t="s">
        <v>1043</v>
      </c>
      <c r="F38" s="4">
        <v>65310.8</v>
      </c>
    </row>
    <row r="39" ht="12.75" customHeight="1">
      <c r="A39" s="4" t="s">
        <v>372</v>
      </c>
      <c r="B39" s="4" t="s">
        <v>355</v>
      </c>
      <c r="C39" s="4">
        <v>1992.0</v>
      </c>
      <c r="D39" s="4" t="s">
        <v>1074</v>
      </c>
      <c r="E39" s="4" t="s">
        <v>1044</v>
      </c>
      <c r="F39" s="4">
        <v>1168941.45</v>
      </c>
    </row>
    <row r="40" ht="12.75" customHeight="1">
      <c r="A40" s="4" t="s">
        <v>372</v>
      </c>
      <c r="B40" s="4" t="s">
        <v>355</v>
      </c>
      <c r="C40" s="4">
        <v>1992.0</v>
      </c>
      <c r="D40" s="4" t="s">
        <v>1074</v>
      </c>
      <c r="E40" s="4" t="s">
        <v>1045</v>
      </c>
      <c r="F40" s="4">
        <v>1406655.67</v>
      </c>
    </row>
    <row r="41" ht="12.75" customHeight="1">
      <c r="A41" s="4" t="s">
        <v>372</v>
      </c>
      <c r="B41" s="4" t="s">
        <v>355</v>
      </c>
      <c r="C41" s="4">
        <v>1992.0</v>
      </c>
      <c r="D41" s="4" t="s">
        <v>1074</v>
      </c>
      <c r="E41" s="4" t="s">
        <v>998</v>
      </c>
      <c r="F41" s="4">
        <v>23786.64</v>
      </c>
    </row>
    <row r="42" ht="12.75" customHeight="1">
      <c r="A42" s="4" t="s">
        <v>372</v>
      </c>
      <c r="B42" s="4" t="s">
        <v>355</v>
      </c>
      <c r="C42" s="4">
        <v>1992.0</v>
      </c>
      <c r="D42" s="4" t="s">
        <v>1074</v>
      </c>
      <c r="E42" s="4" t="s">
        <v>1046</v>
      </c>
      <c r="F42" s="4">
        <v>288018.78</v>
      </c>
    </row>
    <row r="43" ht="12.75" customHeight="1">
      <c r="A43" s="4" t="s">
        <v>372</v>
      </c>
      <c r="B43" s="4" t="s">
        <v>355</v>
      </c>
      <c r="C43" s="4">
        <v>1992.0</v>
      </c>
      <c r="D43" s="4" t="s">
        <v>1074</v>
      </c>
      <c r="E43" s="4" t="s">
        <v>1047</v>
      </c>
      <c r="F43" s="4">
        <v>15034.03</v>
      </c>
    </row>
    <row r="44" ht="12.75" customHeight="1">
      <c r="A44" s="4" t="s">
        <v>372</v>
      </c>
      <c r="B44" s="4" t="s">
        <v>355</v>
      </c>
      <c r="C44" s="4">
        <v>1993.0</v>
      </c>
      <c r="D44" s="4" t="s">
        <v>1074</v>
      </c>
      <c r="E44" s="4" t="s">
        <v>1031</v>
      </c>
      <c r="F44" s="4">
        <v>4882969.6</v>
      </c>
    </row>
    <row r="45" ht="12.75" customHeight="1">
      <c r="A45" s="4" t="s">
        <v>372</v>
      </c>
      <c r="B45" s="4" t="s">
        <v>355</v>
      </c>
      <c r="C45" s="4">
        <v>1993.0</v>
      </c>
      <c r="D45" s="4" t="s">
        <v>1074</v>
      </c>
      <c r="E45" s="4" t="s">
        <v>1032</v>
      </c>
      <c r="F45" s="4">
        <v>184179.29</v>
      </c>
    </row>
    <row r="46" ht="12.75" customHeight="1">
      <c r="A46" s="4" t="s">
        <v>372</v>
      </c>
      <c r="B46" s="4" t="s">
        <v>355</v>
      </c>
      <c r="C46" s="4">
        <v>1993.0</v>
      </c>
      <c r="D46" s="4" t="s">
        <v>1074</v>
      </c>
      <c r="E46" s="4" t="s">
        <v>1033</v>
      </c>
      <c r="F46" s="4">
        <v>2382941.17</v>
      </c>
    </row>
    <row r="47" ht="12.75" customHeight="1">
      <c r="A47" s="4" t="s">
        <v>372</v>
      </c>
      <c r="B47" s="4" t="s">
        <v>355</v>
      </c>
      <c r="C47" s="4">
        <v>1993.0</v>
      </c>
      <c r="D47" s="4" t="s">
        <v>1074</v>
      </c>
      <c r="E47" s="4" t="s">
        <v>1034</v>
      </c>
      <c r="F47" s="4">
        <v>1866432.63</v>
      </c>
    </row>
    <row r="48" ht="12.75" customHeight="1">
      <c r="A48" s="4" t="s">
        <v>372</v>
      </c>
      <c r="B48" s="4" t="s">
        <v>355</v>
      </c>
      <c r="C48" s="4">
        <v>1993.0</v>
      </c>
      <c r="D48" s="4" t="s">
        <v>1074</v>
      </c>
      <c r="E48" s="4" t="s">
        <v>1035</v>
      </c>
      <c r="F48" s="4">
        <v>378636.47</v>
      </c>
    </row>
    <row r="49" ht="12.75" customHeight="1">
      <c r="A49" s="4" t="s">
        <v>372</v>
      </c>
      <c r="B49" s="4" t="s">
        <v>355</v>
      </c>
      <c r="C49" s="4">
        <v>1993.0</v>
      </c>
      <c r="D49" s="4" t="s">
        <v>1074</v>
      </c>
      <c r="E49" s="4" t="s">
        <v>1036</v>
      </c>
      <c r="F49" s="4">
        <v>105886.2</v>
      </c>
    </row>
    <row r="50" ht="12.75" customHeight="1">
      <c r="A50" s="4" t="s">
        <v>372</v>
      </c>
      <c r="B50" s="4" t="s">
        <v>355</v>
      </c>
      <c r="C50" s="4">
        <v>1993.0</v>
      </c>
      <c r="D50" s="4" t="s">
        <v>1074</v>
      </c>
      <c r="E50" s="4" t="s">
        <v>993</v>
      </c>
      <c r="F50" s="4">
        <v>180740.15</v>
      </c>
    </row>
    <row r="51" ht="12.75" customHeight="1">
      <c r="A51" s="4" t="s">
        <v>372</v>
      </c>
      <c r="B51" s="4" t="s">
        <v>355</v>
      </c>
      <c r="C51" s="4">
        <v>1993.0</v>
      </c>
      <c r="D51" s="4" t="s">
        <v>1074</v>
      </c>
      <c r="E51" s="4" t="s">
        <v>1037</v>
      </c>
      <c r="F51" s="4">
        <v>35927.01</v>
      </c>
    </row>
    <row r="52" ht="12.75" customHeight="1">
      <c r="A52" s="4" t="s">
        <v>372</v>
      </c>
      <c r="B52" s="4" t="s">
        <v>355</v>
      </c>
      <c r="C52" s="4">
        <v>1993.0</v>
      </c>
      <c r="D52" s="4" t="s">
        <v>1074</v>
      </c>
      <c r="E52" s="4" t="s">
        <v>1038</v>
      </c>
      <c r="F52" s="4">
        <v>115636.99</v>
      </c>
    </row>
    <row r="53" ht="12.75" customHeight="1">
      <c r="A53" s="4" t="s">
        <v>372</v>
      </c>
      <c r="B53" s="4" t="s">
        <v>355</v>
      </c>
      <c r="C53" s="4">
        <v>1993.0</v>
      </c>
      <c r="D53" s="4" t="s">
        <v>1074</v>
      </c>
      <c r="E53" s="4" t="s">
        <v>994</v>
      </c>
      <c r="F53" s="4">
        <v>45243.89</v>
      </c>
    </row>
    <row r="54" ht="12.75" customHeight="1">
      <c r="A54" s="4" t="s">
        <v>372</v>
      </c>
      <c r="B54" s="4" t="s">
        <v>355</v>
      </c>
      <c r="C54" s="4">
        <v>1993.0</v>
      </c>
      <c r="D54" s="4" t="s">
        <v>1074</v>
      </c>
      <c r="E54" s="4" t="s">
        <v>1039</v>
      </c>
      <c r="F54" s="4">
        <v>218734.83</v>
      </c>
    </row>
    <row r="55" ht="12.75" customHeight="1">
      <c r="A55" s="4" t="s">
        <v>372</v>
      </c>
      <c r="B55" s="4" t="s">
        <v>355</v>
      </c>
      <c r="C55" s="4">
        <v>1993.0</v>
      </c>
      <c r="D55" s="4" t="s">
        <v>1074</v>
      </c>
      <c r="E55" s="4" t="s">
        <v>1040</v>
      </c>
      <c r="F55" s="4">
        <v>149170.64</v>
      </c>
    </row>
    <row r="56" ht="12.75" customHeight="1">
      <c r="A56" s="4" t="s">
        <v>372</v>
      </c>
      <c r="B56" s="4" t="s">
        <v>355</v>
      </c>
      <c r="C56" s="4">
        <v>1993.0</v>
      </c>
      <c r="D56" s="4" t="s">
        <v>1074</v>
      </c>
      <c r="E56" s="4" t="s">
        <v>996</v>
      </c>
      <c r="F56" s="4">
        <v>299964.21</v>
      </c>
    </row>
    <row r="57" ht="12.75" customHeight="1">
      <c r="A57" s="4" t="s">
        <v>372</v>
      </c>
      <c r="B57" s="4" t="s">
        <v>355</v>
      </c>
      <c r="C57" s="4">
        <v>1993.0</v>
      </c>
      <c r="D57" s="4" t="s">
        <v>1074</v>
      </c>
      <c r="E57" s="4" t="s">
        <v>1041</v>
      </c>
      <c r="F57" s="4">
        <v>18352.51</v>
      </c>
    </row>
    <row r="58" ht="12.75" customHeight="1">
      <c r="A58" s="4" t="s">
        <v>372</v>
      </c>
      <c r="B58" s="4" t="s">
        <v>355</v>
      </c>
      <c r="C58" s="4">
        <v>1993.0</v>
      </c>
      <c r="D58" s="4" t="s">
        <v>1074</v>
      </c>
      <c r="E58" s="4" t="s">
        <v>1042</v>
      </c>
      <c r="F58" s="4">
        <v>91310.64</v>
      </c>
    </row>
    <row r="59" ht="12.75" customHeight="1">
      <c r="A59" s="4" t="s">
        <v>372</v>
      </c>
      <c r="B59" s="4" t="s">
        <v>355</v>
      </c>
      <c r="C59" s="4">
        <v>1993.0</v>
      </c>
      <c r="D59" s="4" t="s">
        <v>1074</v>
      </c>
      <c r="E59" s="4" t="s">
        <v>1043</v>
      </c>
      <c r="F59" s="4">
        <v>103786.13</v>
      </c>
    </row>
    <row r="60" ht="12.75" customHeight="1">
      <c r="A60" s="4" t="s">
        <v>372</v>
      </c>
      <c r="B60" s="4" t="s">
        <v>355</v>
      </c>
      <c r="C60" s="4">
        <v>1993.0</v>
      </c>
      <c r="D60" s="4" t="s">
        <v>1074</v>
      </c>
      <c r="E60" s="4" t="s">
        <v>1044</v>
      </c>
      <c r="F60" s="4">
        <v>1522853.08</v>
      </c>
    </row>
    <row r="61" ht="12.75" customHeight="1">
      <c r="A61" s="4" t="s">
        <v>372</v>
      </c>
      <c r="B61" s="4" t="s">
        <v>355</v>
      </c>
      <c r="C61" s="4">
        <v>1993.0</v>
      </c>
      <c r="D61" s="4" t="s">
        <v>1074</v>
      </c>
      <c r="E61" s="4" t="s">
        <v>1045</v>
      </c>
      <c r="F61" s="4">
        <v>1590815.22</v>
      </c>
    </row>
    <row r="62" ht="12.75" customHeight="1">
      <c r="A62" s="4" t="s">
        <v>372</v>
      </c>
      <c r="B62" s="4" t="s">
        <v>355</v>
      </c>
      <c r="C62" s="4">
        <v>1993.0</v>
      </c>
      <c r="D62" s="4" t="s">
        <v>1074</v>
      </c>
      <c r="E62" s="4" t="s">
        <v>998</v>
      </c>
      <c r="F62" s="4">
        <v>32541.58</v>
      </c>
    </row>
    <row r="63" ht="12.75" customHeight="1">
      <c r="A63" s="4" t="s">
        <v>372</v>
      </c>
      <c r="B63" s="4" t="s">
        <v>355</v>
      </c>
      <c r="C63" s="4">
        <v>1993.0</v>
      </c>
      <c r="D63" s="4" t="s">
        <v>1074</v>
      </c>
      <c r="E63" s="4" t="s">
        <v>1046</v>
      </c>
      <c r="F63" s="4">
        <v>351646.12</v>
      </c>
    </row>
    <row r="64" ht="12.75" customHeight="1">
      <c r="A64" s="4" t="s">
        <v>372</v>
      </c>
      <c r="B64" s="4" t="s">
        <v>355</v>
      </c>
      <c r="C64" s="4">
        <v>1993.0</v>
      </c>
      <c r="D64" s="4" t="s">
        <v>1074</v>
      </c>
      <c r="E64" s="4" t="s">
        <v>1047</v>
      </c>
      <c r="F64" s="4">
        <v>20360.72</v>
      </c>
    </row>
    <row r="65" ht="12.75" customHeight="1">
      <c r="A65" s="4" t="s">
        <v>372</v>
      </c>
      <c r="B65" s="4" t="s">
        <v>355</v>
      </c>
      <c r="C65" s="4">
        <v>1994.0</v>
      </c>
      <c r="D65" s="4" t="s">
        <v>1074</v>
      </c>
      <c r="E65" s="4" t="s">
        <v>1031</v>
      </c>
      <c r="F65" s="4">
        <v>5663202.82</v>
      </c>
    </row>
    <row r="66" ht="12.75" customHeight="1">
      <c r="A66" s="4" t="s">
        <v>372</v>
      </c>
      <c r="B66" s="4" t="s">
        <v>355</v>
      </c>
      <c r="C66" s="4">
        <v>1994.0</v>
      </c>
      <c r="D66" s="4" t="s">
        <v>1074</v>
      </c>
      <c r="E66" s="4" t="s">
        <v>1032</v>
      </c>
      <c r="F66" s="4">
        <v>244226.39</v>
      </c>
    </row>
    <row r="67" ht="12.75" customHeight="1">
      <c r="A67" s="4" t="s">
        <v>372</v>
      </c>
      <c r="B67" s="4" t="s">
        <v>355</v>
      </c>
      <c r="C67" s="4">
        <v>1994.0</v>
      </c>
      <c r="D67" s="4" t="s">
        <v>1074</v>
      </c>
      <c r="E67" s="4" t="s">
        <v>1033</v>
      </c>
      <c r="F67" s="4">
        <v>2845963.58</v>
      </c>
    </row>
    <row r="68" ht="12.75" customHeight="1">
      <c r="A68" s="4" t="s">
        <v>372</v>
      </c>
      <c r="B68" s="4" t="s">
        <v>355</v>
      </c>
      <c r="C68" s="4">
        <v>1994.0</v>
      </c>
      <c r="D68" s="4" t="s">
        <v>1074</v>
      </c>
      <c r="E68" s="4" t="s">
        <v>1034</v>
      </c>
      <c r="F68" s="4">
        <v>1995103.98</v>
      </c>
    </row>
    <row r="69" ht="12.75" customHeight="1">
      <c r="A69" s="4" t="s">
        <v>372</v>
      </c>
      <c r="B69" s="4" t="s">
        <v>355</v>
      </c>
      <c r="C69" s="4">
        <v>1994.0</v>
      </c>
      <c r="D69" s="4" t="s">
        <v>1074</v>
      </c>
      <c r="E69" s="4" t="s">
        <v>1035</v>
      </c>
      <c r="F69" s="4">
        <v>481291.96</v>
      </c>
    </row>
    <row r="70" ht="12.75" customHeight="1">
      <c r="A70" s="4" t="s">
        <v>372</v>
      </c>
      <c r="B70" s="4" t="s">
        <v>355</v>
      </c>
      <c r="C70" s="4">
        <v>1994.0</v>
      </c>
      <c r="D70" s="4" t="s">
        <v>1074</v>
      </c>
      <c r="E70" s="4" t="s">
        <v>1036</v>
      </c>
      <c r="F70" s="4">
        <v>160550.39</v>
      </c>
    </row>
    <row r="71" ht="12.75" customHeight="1">
      <c r="A71" s="4" t="s">
        <v>372</v>
      </c>
      <c r="B71" s="4" t="s">
        <v>355</v>
      </c>
      <c r="C71" s="4">
        <v>1994.0</v>
      </c>
      <c r="D71" s="4" t="s">
        <v>1074</v>
      </c>
      <c r="E71" s="4" t="s">
        <v>993</v>
      </c>
      <c r="F71" s="4">
        <v>208182.93</v>
      </c>
    </row>
    <row r="72" ht="12.75" customHeight="1">
      <c r="A72" s="4" t="s">
        <v>372</v>
      </c>
      <c r="B72" s="4" t="s">
        <v>355</v>
      </c>
      <c r="C72" s="4">
        <v>1994.0</v>
      </c>
      <c r="D72" s="4" t="s">
        <v>1074</v>
      </c>
      <c r="E72" s="4" t="s">
        <v>1037</v>
      </c>
      <c r="F72" s="4">
        <v>47713.43</v>
      </c>
    </row>
    <row r="73" ht="12.75" customHeight="1">
      <c r="A73" s="4" t="s">
        <v>372</v>
      </c>
      <c r="B73" s="4" t="s">
        <v>355</v>
      </c>
      <c r="C73" s="4">
        <v>1994.0</v>
      </c>
      <c r="D73" s="4" t="s">
        <v>1074</v>
      </c>
      <c r="E73" s="4" t="s">
        <v>1038</v>
      </c>
      <c r="F73" s="4">
        <v>109937.12</v>
      </c>
    </row>
    <row r="74" ht="12.75" customHeight="1">
      <c r="A74" s="4" t="s">
        <v>372</v>
      </c>
      <c r="B74" s="4" t="s">
        <v>355</v>
      </c>
      <c r="C74" s="4">
        <v>1994.0</v>
      </c>
      <c r="D74" s="4" t="s">
        <v>1074</v>
      </c>
      <c r="E74" s="4" t="s">
        <v>994</v>
      </c>
      <c r="F74" s="4">
        <v>70455.89</v>
      </c>
    </row>
    <row r="75" ht="12.75" customHeight="1">
      <c r="A75" s="4" t="s">
        <v>372</v>
      </c>
      <c r="B75" s="4" t="s">
        <v>355</v>
      </c>
      <c r="C75" s="4">
        <v>1994.0</v>
      </c>
      <c r="D75" s="4" t="s">
        <v>1074</v>
      </c>
      <c r="E75" s="4" t="s">
        <v>1039</v>
      </c>
      <c r="F75" s="4">
        <v>241868.44</v>
      </c>
    </row>
    <row r="76" ht="12.75" customHeight="1">
      <c r="A76" s="4" t="s">
        <v>372</v>
      </c>
      <c r="B76" s="4" t="s">
        <v>355</v>
      </c>
      <c r="C76" s="4">
        <v>1994.0</v>
      </c>
      <c r="D76" s="4" t="s">
        <v>1074</v>
      </c>
      <c r="E76" s="4" t="s">
        <v>1040</v>
      </c>
      <c r="F76" s="4">
        <v>198147.98</v>
      </c>
    </row>
    <row r="77" ht="12.75" customHeight="1">
      <c r="A77" s="4" t="s">
        <v>372</v>
      </c>
      <c r="B77" s="4" t="s">
        <v>355</v>
      </c>
      <c r="C77" s="4">
        <v>1994.0</v>
      </c>
      <c r="D77" s="4" t="s">
        <v>1074</v>
      </c>
      <c r="E77" s="4" t="s">
        <v>996</v>
      </c>
      <c r="F77" s="4">
        <v>379881.04</v>
      </c>
    </row>
    <row r="78" ht="12.75" customHeight="1">
      <c r="A78" s="4" t="s">
        <v>372</v>
      </c>
      <c r="B78" s="4" t="s">
        <v>355</v>
      </c>
      <c r="C78" s="4">
        <v>1994.0</v>
      </c>
      <c r="D78" s="4" t="s">
        <v>1074</v>
      </c>
      <c r="E78" s="4" t="s">
        <v>1041</v>
      </c>
      <c r="F78" s="4">
        <v>16324.83</v>
      </c>
    </row>
    <row r="79" ht="12.75" customHeight="1">
      <c r="A79" s="4" t="s">
        <v>372</v>
      </c>
      <c r="B79" s="4" t="s">
        <v>355</v>
      </c>
      <c r="C79" s="4">
        <v>1994.0</v>
      </c>
      <c r="D79" s="4" t="s">
        <v>1074</v>
      </c>
      <c r="E79" s="4" t="s">
        <v>1042</v>
      </c>
      <c r="F79" s="4">
        <v>122773.93</v>
      </c>
    </row>
    <row r="80" ht="12.75" customHeight="1">
      <c r="A80" s="4" t="s">
        <v>372</v>
      </c>
      <c r="B80" s="4" t="s">
        <v>355</v>
      </c>
      <c r="C80" s="4">
        <v>1994.0</v>
      </c>
      <c r="D80" s="4" t="s">
        <v>1074</v>
      </c>
      <c r="E80" s="4" t="s">
        <v>1043</v>
      </c>
      <c r="F80" s="4">
        <v>132369.83</v>
      </c>
    </row>
    <row r="81" ht="12.75" customHeight="1">
      <c r="A81" s="4" t="s">
        <v>372</v>
      </c>
      <c r="B81" s="4" t="s">
        <v>355</v>
      </c>
      <c r="C81" s="4">
        <v>1994.0</v>
      </c>
      <c r="D81" s="4" t="s">
        <v>1074</v>
      </c>
      <c r="E81" s="4" t="s">
        <v>1044</v>
      </c>
      <c r="F81" s="4">
        <v>1617942.87</v>
      </c>
    </row>
    <row r="82" ht="12.75" customHeight="1">
      <c r="A82" s="4" t="s">
        <v>372</v>
      </c>
      <c r="B82" s="4" t="s">
        <v>355</v>
      </c>
      <c r="C82" s="4">
        <v>1994.0</v>
      </c>
      <c r="D82" s="4" t="s">
        <v>1074</v>
      </c>
      <c r="E82" s="4" t="s">
        <v>1045</v>
      </c>
      <c r="F82" s="4">
        <v>1849974.52</v>
      </c>
    </row>
    <row r="83" ht="12.75" customHeight="1">
      <c r="A83" s="4" t="s">
        <v>372</v>
      </c>
      <c r="B83" s="4" t="s">
        <v>355</v>
      </c>
      <c r="C83" s="4">
        <v>1994.0</v>
      </c>
      <c r="D83" s="4" t="s">
        <v>1074</v>
      </c>
      <c r="E83" s="4" t="s">
        <v>998</v>
      </c>
      <c r="F83" s="4">
        <v>46181.03</v>
      </c>
    </row>
    <row r="84" ht="12.75" customHeight="1">
      <c r="A84" s="4" t="s">
        <v>372</v>
      </c>
      <c r="B84" s="4" t="s">
        <v>355</v>
      </c>
      <c r="C84" s="4">
        <v>1994.0</v>
      </c>
      <c r="D84" s="4" t="s">
        <v>1074</v>
      </c>
      <c r="E84" s="4" t="s">
        <v>1046</v>
      </c>
      <c r="F84" s="4">
        <v>435271.08</v>
      </c>
    </row>
    <row r="85" ht="12.75" customHeight="1">
      <c r="A85" s="4" t="s">
        <v>372</v>
      </c>
      <c r="B85" s="4" t="s">
        <v>355</v>
      </c>
      <c r="C85" s="4">
        <v>1994.0</v>
      </c>
      <c r="D85" s="4" t="s">
        <v>1074</v>
      </c>
      <c r="E85" s="4" t="s">
        <v>1047</v>
      </c>
      <c r="F85" s="4">
        <v>25627.59</v>
      </c>
    </row>
    <row r="86" ht="12.75" customHeight="1">
      <c r="A86" s="4" t="s">
        <v>372</v>
      </c>
      <c r="B86" s="4" t="s">
        <v>355</v>
      </c>
      <c r="C86" s="4">
        <v>1995.0</v>
      </c>
      <c r="D86" s="4" t="s">
        <v>1074</v>
      </c>
      <c r="E86" s="4" t="s">
        <v>1031</v>
      </c>
      <c r="F86" s="4">
        <v>6090541.06</v>
      </c>
    </row>
    <row r="87" ht="12.75" customHeight="1">
      <c r="A87" s="4" t="s">
        <v>372</v>
      </c>
      <c r="B87" s="4" t="s">
        <v>355</v>
      </c>
      <c r="C87" s="4">
        <v>1995.0</v>
      </c>
      <c r="D87" s="4" t="s">
        <v>1074</v>
      </c>
      <c r="E87" s="4" t="s">
        <v>1032</v>
      </c>
      <c r="F87" s="4">
        <v>338707.5</v>
      </c>
    </row>
    <row r="88" ht="12.75" customHeight="1">
      <c r="A88" s="4" t="s">
        <v>372</v>
      </c>
      <c r="B88" s="4" t="s">
        <v>355</v>
      </c>
      <c r="C88" s="4">
        <v>1995.0</v>
      </c>
      <c r="D88" s="4" t="s">
        <v>1074</v>
      </c>
      <c r="E88" s="4" t="s">
        <v>1033</v>
      </c>
      <c r="F88" s="4">
        <v>2943935.44</v>
      </c>
    </row>
    <row r="89" ht="12.75" customHeight="1">
      <c r="A89" s="4" t="s">
        <v>372</v>
      </c>
      <c r="B89" s="4" t="s">
        <v>355</v>
      </c>
      <c r="C89" s="4">
        <v>1995.0</v>
      </c>
      <c r="D89" s="4" t="s">
        <v>1074</v>
      </c>
      <c r="E89" s="4" t="s">
        <v>1034</v>
      </c>
      <c r="F89" s="4">
        <v>2250689.23</v>
      </c>
    </row>
    <row r="90" ht="12.75" customHeight="1">
      <c r="A90" s="4" t="s">
        <v>372</v>
      </c>
      <c r="B90" s="4" t="s">
        <v>355</v>
      </c>
      <c r="C90" s="4">
        <v>1995.0</v>
      </c>
      <c r="D90" s="4" t="s">
        <v>1074</v>
      </c>
      <c r="E90" s="4" t="s">
        <v>1035</v>
      </c>
      <c r="F90" s="4">
        <v>460744.98</v>
      </c>
    </row>
    <row r="91" ht="12.75" customHeight="1">
      <c r="A91" s="4" t="s">
        <v>372</v>
      </c>
      <c r="B91" s="4" t="s">
        <v>355</v>
      </c>
      <c r="C91" s="4">
        <v>1995.0</v>
      </c>
      <c r="D91" s="4" t="s">
        <v>1074</v>
      </c>
      <c r="E91" s="4" t="s">
        <v>1036</v>
      </c>
      <c r="F91" s="4">
        <v>128629.81</v>
      </c>
    </row>
    <row r="92" ht="12.75" customHeight="1">
      <c r="A92" s="4" t="s">
        <v>372</v>
      </c>
      <c r="B92" s="4" t="s">
        <v>355</v>
      </c>
      <c r="C92" s="4">
        <v>1995.0</v>
      </c>
      <c r="D92" s="4" t="s">
        <v>1074</v>
      </c>
      <c r="E92" s="4" t="s">
        <v>993</v>
      </c>
      <c r="F92" s="4">
        <v>254000.12</v>
      </c>
    </row>
    <row r="93" ht="12.75" customHeight="1">
      <c r="A93" s="4" t="s">
        <v>372</v>
      </c>
      <c r="B93" s="4" t="s">
        <v>355</v>
      </c>
      <c r="C93" s="4">
        <v>1995.0</v>
      </c>
      <c r="D93" s="4" t="s">
        <v>1074</v>
      </c>
      <c r="E93" s="4" t="s">
        <v>1037</v>
      </c>
      <c r="F93" s="4">
        <v>60511.34</v>
      </c>
    </row>
    <row r="94" ht="12.75" customHeight="1">
      <c r="A94" s="4" t="s">
        <v>372</v>
      </c>
      <c r="B94" s="4" t="s">
        <v>355</v>
      </c>
      <c r="C94" s="4">
        <v>1995.0</v>
      </c>
      <c r="D94" s="4" t="s">
        <v>1074</v>
      </c>
      <c r="E94" s="4" t="s">
        <v>1038</v>
      </c>
      <c r="F94" s="4">
        <v>104262.57</v>
      </c>
    </row>
    <row r="95" ht="12.75" customHeight="1">
      <c r="A95" s="4" t="s">
        <v>372</v>
      </c>
      <c r="B95" s="4" t="s">
        <v>355</v>
      </c>
      <c r="C95" s="4">
        <v>1995.0</v>
      </c>
      <c r="D95" s="4" t="s">
        <v>1074</v>
      </c>
      <c r="E95" s="4" t="s">
        <v>994</v>
      </c>
      <c r="F95" s="4">
        <v>46623.62</v>
      </c>
    </row>
    <row r="96" ht="12.75" customHeight="1">
      <c r="A96" s="4" t="s">
        <v>372</v>
      </c>
      <c r="B96" s="4" t="s">
        <v>355</v>
      </c>
      <c r="C96" s="4">
        <v>1995.0</v>
      </c>
      <c r="D96" s="4" t="s">
        <v>1074</v>
      </c>
      <c r="E96" s="4" t="s">
        <v>1039</v>
      </c>
      <c r="F96" s="4">
        <v>219622.09</v>
      </c>
    </row>
    <row r="97" ht="12.75" customHeight="1">
      <c r="A97" s="4" t="s">
        <v>372</v>
      </c>
      <c r="B97" s="4" t="s">
        <v>355</v>
      </c>
      <c r="C97" s="4">
        <v>1995.0</v>
      </c>
      <c r="D97" s="4" t="s">
        <v>1074</v>
      </c>
      <c r="E97" s="4" t="s">
        <v>1040</v>
      </c>
      <c r="F97" s="4">
        <v>273678.13</v>
      </c>
    </row>
    <row r="98" ht="12.75" customHeight="1">
      <c r="A98" s="4" t="s">
        <v>372</v>
      </c>
      <c r="B98" s="4" t="s">
        <v>355</v>
      </c>
      <c r="C98" s="4">
        <v>1995.0</v>
      </c>
      <c r="D98" s="4" t="s">
        <v>1074</v>
      </c>
      <c r="E98" s="4" t="s">
        <v>996</v>
      </c>
      <c r="F98" s="4">
        <v>395575.58</v>
      </c>
    </row>
    <row r="99" ht="12.75" customHeight="1">
      <c r="A99" s="4" t="s">
        <v>372</v>
      </c>
      <c r="B99" s="4" t="s">
        <v>355</v>
      </c>
      <c r="C99" s="4">
        <v>1995.0</v>
      </c>
      <c r="D99" s="4" t="s">
        <v>1074</v>
      </c>
      <c r="E99" s="4" t="s">
        <v>1041</v>
      </c>
      <c r="F99" s="4">
        <v>32145.99</v>
      </c>
    </row>
    <row r="100" ht="12.75" customHeight="1">
      <c r="A100" s="4" t="s">
        <v>372</v>
      </c>
      <c r="B100" s="4" t="s">
        <v>355</v>
      </c>
      <c r="C100" s="4">
        <v>1995.0</v>
      </c>
      <c r="D100" s="4" t="s">
        <v>1074</v>
      </c>
      <c r="E100" s="4" t="s">
        <v>1042</v>
      </c>
      <c r="F100" s="4">
        <v>168659.41</v>
      </c>
    </row>
    <row r="101" ht="12.75" customHeight="1">
      <c r="A101" s="4" t="s">
        <v>372</v>
      </c>
      <c r="B101" s="4" t="s">
        <v>355</v>
      </c>
      <c r="C101" s="4">
        <v>1995.0</v>
      </c>
      <c r="D101" s="4" t="s">
        <v>1074</v>
      </c>
      <c r="E101" s="4" t="s">
        <v>1043</v>
      </c>
      <c r="F101" s="4">
        <v>147431.87</v>
      </c>
    </row>
    <row r="102" ht="12.75" customHeight="1">
      <c r="A102" s="4" t="s">
        <v>372</v>
      </c>
      <c r="B102" s="4" t="s">
        <v>355</v>
      </c>
      <c r="C102" s="4">
        <v>1995.0</v>
      </c>
      <c r="D102" s="4" t="s">
        <v>1074</v>
      </c>
      <c r="E102" s="4" t="s">
        <v>1044</v>
      </c>
      <c r="F102" s="4">
        <v>1801485.28</v>
      </c>
    </row>
    <row r="103" ht="12.75" customHeight="1">
      <c r="A103" s="4" t="s">
        <v>372</v>
      </c>
      <c r="B103" s="4" t="s">
        <v>355</v>
      </c>
      <c r="C103" s="4">
        <v>1995.0</v>
      </c>
      <c r="D103" s="4" t="s">
        <v>1074</v>
      </c>
      <c r="E103" s="4" t="s">
        <v>1045</v>
      </c>
      <c r="F103" s="4">
        <v>1931291.39</v>
      </c>
    </row>
    <row r="104" ht="12.75" customHeight="1">
      <c r="A104" s="4" t="s">
        <v>372</v>
      </c>
      <c r="B104" s="4" t="s">
        <v>355</v>
      </c>
      <c r="C104" s="4">
        <v>1995.0</v>
      </c>
      <c r="D104" s="4" t="s">
        <v>1074</v>
      </c>
      <c r="E104" s="4" t="s">
        <v>998</v>
      </c>
      <c r="F104" s="4">
        <v>68501.85</v>
      </c>
    </row>
    <row r="105" ht="12.75" customHeight="1">
      <c r="A105" s="4" t="s">
        <v>372</v>
      </c>
      <c r="B105" s="4" t="s">
        <v>355</v>
      </c>
      <c r="C105" s="4">
        <v>1995.0</v>
      </c>
      <c r="D105" s="4" t="s">
        <v>1074</v>
      </c>
      <c r="E105" s="4" t="s">
        <v>1046</v>
      </c>
      <c r="F105" s="4">
        <v>426765.4</v>
      </c>
    </row>
    <row r="106" ht="12.75" customHeight="1">
      <c r="A106" s="4" t="s">
        <v>372</v>
      </c>
      <c r="B106" s="4" t="s">
        <v>355</v>
      </c>
      <c r="C106" s="4">
        <v>1995.0</v>
      </c>
      <c r="D106" s="4" t="s">
        <v>1074</v>
      </c>
      <c r="E106" s="4" t="s">
        <v>1047</v>
      </c>
      <c r="F106" s="4">
        <v>31356.83</v>
      </c>
    </row>
    <row r="107" ht="12.75" customHeight="1">
      <c r="A107" s="4" t="s">
        <v>372</v>
      </c>
      <c r="B107" s="4" t="s">
        <v>355</v>
      </c>
      <c r="C107" s="4">
        <v>1996.0</v>
      </c>
      <c r="D107" s="4" t="s">
        <v>1074</v>
      </c>
      <c r="E107" s="4" t="s">
        <v>1031</v>
      </c>
      <c r="F107" s="4">
        <v>6528517.63</v>
      </c>
    </row>
    <row r="108" ht="12.75" customHeight="1">
      <c r="A108" s="4" t="s">
        <v>372</v>
      </c>
      <c r="B108" s="4" t="s">
        <v>355</v>
      </c>
      <c r="C108" s="4">
        <v>1996.0</v>
      </c>
      <c r="D108" s="4" t="s">
        <v>1074</v>
      </c>
      <c r="E108" s="4" t="s">
        <v>1032</v>
      </c>
      <c r="F108" s="4">
        <v>390488.58</v>
      </c>
    </row>
    <row r="109" ht="12.75" customHeight="1">
      <c r="A109" s="4" t="s">
        <v>372</v>
      </c>
      <c r="B109" s="4" t="s">
        <v>355</v>
      </c>
      <c r="C109" s="4">
        <v>1996.0</v>
      </c>
      <c r="D109" s="4" t="s">
        <v>1074</v>
      </c>
      <c r="E109" s="4" t="s">
        <v>1033</v>
      </c>
      <c r="F109" s="4">
        <v>3164788.28</v>
      </c>
    </row>
    <row r="110" ht="12.75" customHeight="1">
      <c r="A110" s="4" t="s">
        <v>372</v>
      </c>
      <c r="B110" s="4" t="s">
        <v>355</v>
      </c>
      <c r="C110" s="4">
        <v>1996.0</v>
      </c>
      <c r="D110" s="4" t="s">
        <v>1074</v>
      </c>
      <c r="E110" s="4" t="s">
        <v>1034</v>
      </c>
      <c r="F110" s="4">
        <v>2344075.48</v>
      </c>
    </row>
    <row r="111" ht="12.75" customHeight="1">
      <c r="A111" s="4" t="s">
        <v>372</v>
      </c>
      <c r="B111" s="4" t="s">
        <v>355</v>
      </c>
      <c r="C111" s="4">
        <v>1996.0</v>
      </c>
      <c r="D111" s="4" t="s">
        <v>1074</v>
      </c>
      <c r="E111" s="4" t="s">
        <v>1035</v>
      </c>
      <c r="F111" s="4">
        <v>524175.91</v>
      </c>
    </row>
    <row r="112" ht="12.75" customHeight="1">
      <c r="A112" s="4" t="s">
        <v>372</v>
      </c>
      <c r="B112" s="4" t="s">
        <v>355</v>
      </c>
      <c r="C112" s="4">
        <v>1996.0</v>
      </c>
      <c r="D112" s="4" t="s">
        <v>1074</v>
      </c>
      <c r="E112" s="4" t="s">
        <v>1036</v>
      </c>
      <c r="F112" s="4">
        <v>141407.66</v>
      </c>
    </row>
    <row r="113" ht="12.75" customHeight="1">
      <c r="A113" s="4" t="s">
        <v>372</v>
      </c>
      <c r="B113" s="4" t="s">
        <v>355</v>
      </c>
      <c r="C113" s="4">
        <v>1996.0</v>
      </c>
      <c r="D113" s="4" t="s">
        <v>1074</v>
      </c>
      <c r="E113" s="4" t="s">
        <v>993</v>
      </c>
      <c r="F113" s="4">
        <v>315123.69</v>
      </c>
    </row>
    <row r="114" ht="12.75" customHeight="1">
      <c r="A114" s="4" t="s">
        <v>372</v>
      </c>
      <c r="B114" s="4" t="s">
        <v>355</v>
      </c>
      <c r="C114" s="4">
        <v>1996.0</v>
      </c>
      <c r="D114" s="4" t="s">
        <v>1074</v>
      </c>
      <c r="E114" s="4" t="s">
        <v>1037</v>
      </c>
      <c r="F114" s="4">
        <v>54935.23</v>
      </c>
    </row>
    <row r="115" ht="12.75" customHeight="1">
      <c r="A115" s="4" t="s">
        <v>372</v>
      </c>
      <c r="B115" s="4" t="s">
        <v>355</v>
      </c>
      <c r="C115" s="4">
        <v>1996.0</v>
      </c>
      <c r="D115" s="4" t="s">
        <v>1074</v>
      </c>
      <c r="E115" s="4" t="s">
        <v>1038</v>
      </c>
      <c r="F115" s="4">
        <v>104197.4</v>
      </c>
    </row>
    <row r="116" ht="12.75" customHeight="1">
      <c r="A116" s="4" t="s">
        <v>372</v>
      </c>
      <c r="B116" s="4" t="s">
        <v>355</v>
      </c>
      <c r="C116" s="4">
        <v>1996.0</v>
      </c>
      <c r="D116" s="4" t="s">
        <v>1074</v>
      </c>
      <c r="E116" s="4" t="s">
        <v>994</v>
      </c>
      <c r="F116" s="4">
        <v>56506.14</v>
      </c>
    </row>
    <row r="117" ht="12.75" customHeight="1">
      <c r="A117" s="4" t="s">
        <v>372</v>
      </c>
      <c r="B117" s="4" t="s">
        <v>355</v>
      </c>
      <c r="C117" s="4">
        <v>1996.0</v>
      </c>
      <c r="D117" s="4" t="s">
        <v>1074</v>
      </c>
      <c r="E117" s="4" t="s">
        <v>1039</v>
      </c>
      <c r="F117" s="4">
        <v>225987.34</v>
      </c>
    </row>
    <row r="118" ht="12.75" customHeight="1">
      <c r="A118" s="4" t="s">
        <v>372</v>
      </c>
      <c r="B118" s="4" t="s">
        <v>355</v>
      </c>
      <c r="C118" s="4">
        <v>1996.0</v>
      </c>
      <c r="D118" s="4" t="s">
        <v>1074</v>
      </c>
      <c r="E118" s="4" t="s">
        <v>1040</v>
      </c>
      <c r="F118" s="4">
        <v>313050.21</v>
      </c>
    </row>
    <row r="119" ht="12.75" customHeight="1">
      <c r="A119" s="4" t="s">
        <v>372</v>
      </c>
      <c r="B119" s="4" t="s">
        <v>355</v>
      </c>
      <c r="C119" s="4">
        <v>1996.0</v>
      </c>
      <c r="D119" s="4" t="s">
        <v>1074</v>
      </c>
      <c r="E119" s="4" t="s">
        <v>996</v>
      </c>
      <c r="F119" s="4">
        <v>406520.15</v>
      </c>
    </row>
    <row r="120" ht="12.75" customHeight="1">
      <c r="A120" s="4" t="s">
        <v>372</v>
      </c>
      <c r="B120" s="4" t="s">
        <v>355</v>
      </c>
      <c r="C120" s="4">
        <v>1996.0</v>
      </c>
      <c r="D120" s="4" t="s">
        <v>1074</v>
      </c>
      <c r="E120" s="4" t="s">
        <v>1041</v>
      </c>
      <c r="F120" s="4">
        <v>26597.83</v>
      </c>
    </row>
    <row r="121" ht="12.75" customHeight="1">
      <c r="A121" s="4" t="s">
        <v>372</v>
      </c>
      <c r="B121" s="4" t="s">
        <v>355</v>
      </c>
      <c r="C121" s="4">
        <v>1996.0</v>
      </c>
      <c r="D121" s="4" t="s">
        <v>1074</v>
      </c>
      <c r="E121" s="4" t="s">
        <v>1042</v>
      </c>
      <c r="F121" s="4">
        <v>184707.89</v>
      </c>
    </row>
    <row r="122" ht="12.75" customHeight="1">
      <c r="A122" s="4" t="s">
        <v>372</v>
      </c>
      <c r="B122" s="4" t="s">
        <v>355</v>
      </c>
      <c r="C122" s="4">
        <v>1996.0</v>
      </c>
      <c r="D122" s="4" t="s">
        <v>1074</v>
      </c>
      <c r="E122" s="4" t="s">
        <v>1043</v>
      </c>
      <c r="F122" s="4">
        <v>155188.5</v>
      </c>
    </row>
    <row r="123" ht="12.75" customHeight="1">
      <c r="A123" s="4" t="s">
        <v>372</v>
      </c>
      <c r="B123" s="4" t="s">
        <v>355</v>
      </c>
      <c r="C123" s="4">
        <v>1996.0</v>
      </c>
      <c r="D123" s="4" t="s">
        <v>1074</v>
      </c>
      <c r="E123" s="4" t="s">
        <v>1044</v>
      </c>
      <c r="F123" s="4">
        <v>1859183.45</v>
      </c>
    </row>
    <row r="124" ht="12.75" customHeight="1">
      <c r="A124" s="4" t="s">
        <v>372</v>
      </c>
      <c r="B124" s="4" t="s">
        <v>355</v>
      </c>
      <c r="C124" s="4">
        <v>1996.0</v>
      </c>
      <c r="D124" s="4" t="s">
        <v>1074</v>
      </c>
      <c r="E124" s="4" t="s">
        <v>1045</v>
      </c>
      <c r="F124" s="4">
        <v>2049220.24</v>
      </c>
    </row>
    <row r="125" ht="12.75" customHeight="1">
      <c r="A125" s="4" t="s">
        <v>372</v>
      </c>
      <c r="B125" s="4" t="s">
        <v>355</v>
      </c>
      <c r="C125" s="4">
        <v>1996.0</v>
      </c>
      <c r="D125" s="4" t="s">
        <v>1074</v>
      </c>
      <c r="E125" s="4" t="s">
        <v>998</v>
      </c>
      <c r="F125" s="4">
        <v>82656.35</v>
      </c>
    </row>
    <row r="126" ht="12.75" customHeight="1">
      <c r="A126" s="4" t="s">
        <v>372</v>
      </c>
      <c r="B126" s="4" t="s">
        <v>355</v>
      </c>
      <c r="C126" s="4">
        <v>1996.0</v>
      </c>
      <c r="D126" s="4" t="s">
        <v>1074</v>
      </c>
      <c r="E126" s="4" t="s">
        <v>1046</v>
      </c>
      <c r="F126" s="4">
        <v>522341.03</v>
      </c>
    </row>
    <row r="127" ht="12.75" customHeight="1">
      <c r="A127" s="4" t="s">
        <v>372</v>
      </c>
      <c r="B127" s="4" t="s">
        <v>355</v>
      </c>
      <c r="C127" s="4">
        <v>1996.0</v>
      </c>
      <c r="D127" s="4" t="s">
        <v>1074</v>
      </c>
      <c r="E127" s="4" t="s">
        <v>1047</v>
      </c>
      <c r="F127" s="4">
        <v>30894.29</v>
      </c>
    </row>
    <row r="128" ht="12.75" customHeight="1">
      <c r="A128" s="4" t="s">
        <v>372</v>
      </c>
      <c r="B128" s="4" t="s">
        <v>355</v>
      </c>
      <c r="C128" s="4">
        <v>1997.0</v>
      </c>
      <c r="D128" s="4" t="s">
        <v>1074</v>
      </c>
      <c r="E128" s="4" t="s">
        <v>1031</v>
      </c>
      <c r="F128" s="4">
        <v>7711805.44</v>
      </c>
    </row>
    <row r="129" ht="12.75" customHeight="1">
      <c r="A129" s="4" t="s">
        <v>372</v>
      </c>
      <c r="B129" s="4" t="s">
        <v>355</v>
      </c>
      <c r="C129" s="4">
        <v>1997.0</v>
      </c>
      <c r="D129" s="4" t="s">
        <v>1074</v>
      </c>
      <c r="E129" s="4" t="s">
        <v>1032</v>
      </c>
      <c r="F129" s="4">
        <v>571585.46</v>
      </c>
    </row>
    <row r="130" ht="12.75" customHeight="1">
      <c r="A130" s="4" t="s">
        <v>372</v>
      </c>
      <c r="B130" s="4" t="s">
        <v>355</v>
      </c>
      <c r="C130" s="4">
        <v>1997.0</v>
      </c>
      <c r="D130" s="4" t="s">
        <v>1074</v>
      </c>
      <c r="E130" s="4" t="s">
        <v>1033</v>
      </c>
      <c r="F130" s="4">
        <v>3736290.48</v>
      </c>
    </row>
    <row r="131" ht="12.75" customHeight="1">
      <c r="A131" s="4" t="s">
        <v>372</v>
      </c>
      <c r="B131" s="4" t="s">
        <v>355</v>
      </c>
      <c r="C131" s="4">
        <v>1997.0</v>
      </c>
      <c r="D131" s="4" t="s">
        <v>1074</v>
      </c>
      <c r="E131" s="4" t="s">
        <v>1034</v>
      </c>
      <c r="F131" s="4">
        <v>2750624.85</v>
      </c>
    </row>
    <row r="132" ht="12.75" customHeight="1">
      <c r="A132" s="4" t="s">
        <v>372</v>
      </c>
      <c r="B132" s="4" t="s">
        <v>355</v>
      </c>
      <c r="C132" s="4">
        <v>1997.0</v>
      </c>
      <c r="D132" s="4" t="s">
        <v>1074</v>
      </c>
      <c r="E132" s="4" t="s">
        <v>1035</v>
      </c>
      <c r="F132" s="4">
        <v>572611.7</v>
      </c>
    </row>
    <row r="133" ht="12.75" customHeight="1">
      <c r="A133" s="4" t="s">
        <v>372</v>
      </c>
      <c r="B133" s="4" t="s">
        <v>355</v>
      </c>
      <c r="C133" s="4">
        <v>1997.0</v>
      </c>
      <c r="D133" s="4" t="s">
        <v>1074</v>
      </c>
      <c r="E133" s="4" t="s">
        <v>1036</v>
      </c>
      <c r="F133" s="4">
        <v>168929.52</v>
      </c>
    </row>
    <row r="134" ht="12.75" customHeight="1">
      <c r="A134" s="4" t="s">
        <v>372</v>
      </c>
      <c r="B134" s="4" t="s">
        <v>355</v>
      </c>
      <c r="C134" s="4">
        <v>1997.0</v>
      </c>
      <c r="D134" s="4" t="s">
        <v>1074</v>
      </c>
      <c r="E134" s="4" t="s">
        <v>993</v>
      </c>
      <c r="F134" s="4">
        <v>385555.68</v>
      </c>
    </row>
    <row r="135" ht="12.75" customHeight="1">
      <c r="A135" s="4" t="s">
        <v>372</v>
      </c>
      <c r="B135" s="4" t="s">
        <v>355</v>
      </c>
      <c r="C135" s="4">
        <v>1997.0</v>
      </c>
      <c r="D135" s="4" t="s">
        <v>1074</v>
      </c>
      <c r="E135" s="4" t="s">
        <v>1037</v>
      </c>
      <c r="F135" s="4">
        <v>72125.15</v>
      </c>
    </row>
    <row r="136" ht="12.75" customHeight="1">
      <c r="A136" s="4" t="s">
        <v>372</v>
      </c>
      <c r="B136" s="4" t="s">
        <v>355</v>
      </c>
      <c r="C136" s="4">
        <v>1997.0</v>
      </c>
      <c r="D136" s="4" t="s">
        <v>1074</v>
      </c>
      <c r="E136" s="4" t="s">
        <v>1038</v>
      </c>
      <c r="F136" s="4">
        <v>119696.76</v>
      </c>
    </row>
    <row r="137" ht="12.75" customHeight="1">
      <c r="A137" s="4" t="s">
        <v>372</v>
      </c>
      <c r="B137" s="4" t="s">
        <v>355</v>
      </c>
      <c r="C137" s="4">
        <v>1997.0</v>
      </c>
      <c r="D137" s="4" t="s">
        <v>1074</v>
      </c>
      <c r="E137" s="4" t="s">
        <v>994</v>
      </c>
      <c r="F137" s="4">
        <v>24058.28</v>
      </c>
    </row>
    <row r="138" ht="12.75" customHeight="1">
      <c r="A138" s="4" t="s">
        <v>372</v>
      </c>
      <c r="B138" s="4" t="s">
        <v>355</v>
      </c>
      <c r="C138" s="4">
        <v>1997.0</v>
      </c>
      <c r="D138" s="4" t="s">
        <v>1074</v>
      </c>
      <c r="E138" s="4" t="s">
        <v>1039</v>
      </c>
      <c r="F138" s="4">
        <v>236406.22</v>
      </c>
    </row>
    <row r="139" ht="12.75" customHeight="1">
      <c r="A139" s="4" t="s">
        <v>372</v>
      </c>
      <c r="B139" s="4" t="s">
        <v>355</v>
      </c>
      <c r="C139" s="4">
        <v>1997.0</v>
      </c>
      <c r="D139" s="4" t="s">
        <v>1074</v>
      </c>
      <c r="E139" s="4" t="s">
        <v>1040</v>
      </c>
      <c r="F139" s="4">
        <v>508733.26</v>
      </c>
    </row>
    <row r="140" ht="12.75" customHeight="1">
      <c r="A140" s="4" t="s">
        <v>372</v>
      </c>
      <c r="B140" s="4" t="s">
        <v>355</v>
      </c>
      <c r="C140" s="4">
        <v>1997.0</v>
      </c>
      <c r="D140" s="4" t="s">
        <v>1074</v>
      </c>
      <c r="E140" s="4" t="s">
        <v>996</v>
      </c>
      <c r="F140" s="4">
        <v>530194.23</v>
      </c>
    </row>
    <row r="141" ht="12.75" customHeight="1">
      <c r="A141" s="4" t="s">
        <v>372</v>
      </c>
      <c r="B141" s="4" t="s">
        <v>355</v>
      </c>
      <c r="C141" s="4">
        <v>1997.0</v>
      </c>
      <c r="D141" s="4" t="s">
        <v>1074</v>
      </c>
      <c r="E141" s="4" t="s">
        <v>1041</v>
      </c>
      <c r="F141" s="4">
        <v>18538.1</v>
      </c>
    </row>
    <row r="142" ht="12.75" customHeight="1">
      <c r="A142" s="4" t="s">
        <v>372</v>
      </c>
      <c r="B142" s="4" t="s">
        <v>355</v>
      </c>
      <c r="C142" s="4">
        <v>1997.0</v>
      </c>
      <c r="D142" s="4" t="s">
        <v>1074</v>
      </c>
      <c r="E142" s="4" t="s">
        <v>1042</v>
      </c>
      <c r="F142" s="4">
        <v>237781.96</v>
      </c>
    </row>
    <row r="143" ht="12.75" customHeight="1">
      <c r="A143" s="4" t="s">
        <v>372</v>
      </c>
      <c r="B143" s="4" t="s">
        <v>355</v>
      </c>
      <c r="C143" s="4">
        <v>1997.0</v>
      </c>
      <c r="D143" s="4" t="s">
        <v>1074</v>
      </c>
      <c r="E143" s="4" t="s">
        <v>1043</v>
      </c>
      <c r="F143" s="4">
        <v>179413.32</v>
      </c>
    </row>
    <row r="144" ht="12.75" customHeight="1">
      <c r="A144" s="4" t="s">
        <v>372</v>
      </c>
      <c r="B144" s="4" t="s">
        <v>355</v>
      </c>
      <c r="C144" s="4">
        <v>1997.0</v>
      </c>
      <c r="D144" s="4" t="s">
        <v>1074</v>
      </c>
      <c r="E144" s="4" t="s">
        <v>1044</v>
      </c>
      <c r="F144" s="4">
        <v>2157003.15</v>
      </c>
    </row>
    <row r="145" ht="12.75" customHeight="1">
      <c r="A145" s="4" t="s">
        <v>372</v>
      </c>
      <c r="B145" s="4" t="s">
        <v>355</v>
      </c>
      <c r="C145" s="4">
        <v>1997.0</v>
      </c>
      <c r="D145" s="4" t="s">
        <v>1074</v>
      </c>
      <c r="E145" s="4" t="s">
        <v>1045</v>
      </c>
      <c r="F145" s="4">
        <v>2353937.1</v>
      </c>
    </row>
    <row r="146" ht="12.75" customHeight="1">
      <c r="A146" s="4" t="s">
        <v>372</v>
      </c>
      <c r="B146" s="4" t="s">
        <v>355</v>
      </c>
      <c r="C146" s="4">
        <v>1997.0</v>
      </c>
      <c r="D146" s="4" t="s">
        <v>1074</v>
      </c>
      <c r="E146" s="4" t="s">
        <v>998</v>
      </c>
      <c r="F146" s="4">
        <v>90163.44</v>
      </c>
    </row>
    <row r="147" ht="12.75" customHeight="1">
      <c r="A147" s="4" t="s">
        <v>372</v>
      </c>
      <c r="B147" s="4" t="s">
        <v>355</v>
      </c>
      <c r="C147" s="4">
        <v>1997.0</v>
      </c>
      <c r="D147" s="4" t="s">
        <v>1074</v>
      </c>
      <c r="E147" s="4" t="s">
        <v>1046</v>
      </c>
      <c r="F147" s="4">
        <v>594254.7</v>
      </c>
    </row>
    <row r="148" ht="12.75" customHeight="1">
      <c r="A148" s="4" t="s">
        <v>372</v>
      </c>
      <c r="B148" s="4" t="s">
        <v>355</v>
      </c>
      <c r="C148" s="4">
        <v>1997.0</v>
      </c>
      <c r="D148" s="4" t="s">
        <v>1074</v>
      </c>
      <c r="E148" s="4" t="s">
        <v>1047</v>
      </c>
      <c r="F148" s="4">
        <v>35014.71</v>
      </c>
    </row>
    <row r="149" ht="12.75" customHeight="1">
      <c r="A149" s="4" t="s">
        <v>372</v>
      </c>
      <c r="B149" s="4" t="s">
        <v>355</v>
      </c>
      <c r="C149" s="4">
        <v>1998.0</v>
      </c>
      <c r="D149" s="4" t="s">
        <v>1074</v>
      </c>
      <c r="E149" s="4" t="s">
        <v>1031</v>
      </c>
      <c r="F149" s="4">
        <v>8658535.42</v>
      </c>
    </row>
    <row r="150" ht="12.75" customHeight="1">
      <c r="A150" s="4" t="s">
        <v>372</v>
      </c>
      <c r="B150" s="4" t="s">
        <v>355</v>
      </c>
      <c r="C150" s="4">
        <v>1998.0</v>
      </c>
      <c r="D150" s="4" t="s">
        <v>1074</v>
      </c>
      <c r="E150" s="4" t="s">
        <v>1032</v>
      </c>
      <c r="F150" s="4">
        <v>539660.92</v>
      </c>
    </row>
    <row r="151" ht="12.75" customHeight="1">
      <c r="A151" s="4" t="s">
        <v>372</v>
      </c>
      <c r="B151" s="4" t="s">
        <v>355</v>
      </c>
      <c r="C151" s="4">
        <v>1998.0</v>
      </c>
      <c r="D151" s="4" t="s">
        <v>1074</v>
      </c>
      <c r="E151" s="4" t="s">
        <v>1033</v>
      </c>
      <c r="F151" s="4">
        <v>4183131.72</v>
      </c>
    </row>
    <row r="152" ht="12.75" customHeight="1">
      <c r="A152" s="4" t="s">
        <v>372</v>
      </c>
      <c r="B152" s="4" t="s">
        <v>355</v>
      </c>
      <c r="C152" s="4">
        <v>1998.0</v>
      </c>
      <c r="D152" s="4" t="s">
        <v>1074</v>
      </c>
      <c r="E152" s="4" t="s">
        <v>1034</v>
      </c>
      <c r="F152" s="4">
        <v>3218205.67</v>
      </c>
    </row>
    <row r="153" ht="12.75" customHeight="1">
      <c r="A153" s="4" t="s">
        <v>372</v>
      </c>
      <c r="B153" s="4" t="s">
        <v>355</v>
      </c>
      <c r="C153" s="4">
        <v>1998.0</v>
      </c>
      <c r="D153" s="4" t="s">
        <v>1074</v>
      </c>
      <c r="E153" s="4" t="s">
        <v>1035</v>
      </c>
      <c r="F153" s="4">
        <v>640159.03</v>
      </c>
    </row>
    <row r="154" ht="12.75" customHeight="1">
      <c r="A154" s="4" t="s">
        <v>372</v>
      </c>
      <c r="B154" s="4" t="s">
        <v>355</v>
      </c>
      <c r="C154" s="4">
        <v>1998.0</v>
      </c>
      <c r="D154" s="4" t="s">
        <v>1074</v>
      </c>
      <c r="E154" s="4" t="s">
        <v>1036</v>
      </c>
      <c r="F154" s="4">
        <v>176870.08</v>
      </c>
    </row>
    <row r="155" ht="12.75" customHeight="1">
      <c r="A155" s="4" t="s">
        <v>372</v>
      </c>
      <c r="B155" s="4" t="s">
        <v>355</v>
      </c>
      <c r="C155" s="4">
        <v>1998.0</v>
      </c>
      <c r="D155" s="4" t="s">
        <v>1074</v>
      </c>
      <c r="E155" s="4" t="s">
        <v>993</v>
      </c>
      <c r="F155" s="4">
        <v>432972.75</v>
      </c>
    </row>
    <row r="156" ht="12.75" customHeight="1">
      <c r="A156" s="4" t="s">
        <v>372</v>
      </c>
      <c r="B156" s="4" t="s">
        <v>355</v>
      </c>
      <c r="C156" s="4">
        <v>1998.0</v>
      </c>
      <c r="D156" s="4" t="s">
        <v>1074</v>
      </c>
      <c r="E156" s="4" t="s">
        <v>1037</v>
      </c>
      <c r="F156" s="4">
        <v>85099.18</v>
      </c>
    </row>
    <row r="157" ht="12.75" customHeight="1">
      <c r="A157" s="4" t="s">
        <v>372</v>
      </c>
      <c r="B157" s="4" t="s">
        <v>355</v>
      </c>
      <c r="C157" s="4">
        <v>1998.0</v>
      </c>
      <c r="D157" s="4" t="s">
        <v>1074</v>
      </c>
      <c r="E157" s="4" t="s">
        <v>1038</v>
      </c>
      <c r="F157" s="4">
        <v>107564.81</v>
      </c>
    </row>
    <row r="158" ht="12.75" customHeight="1">
      <c r="A158" s="4" t="s">
        <v>372</v>
      </c>
      <c r="B158" s="4" t="s">
        <v>355</v>
      </c>
      <c r="C158" s="4">
        <v>1998.0</v>
      </c>
      <c r="D158" s="4" t="s">
        <v>1074</v>
      </c>
      <c r="E158" s="4" t="s">
        <v>994</v>
      </c>
      <c r="F158" s="4">
        <v>252.02</v>
      </c>
    </row>
    <row r="159" ht="12.75" customHeight="1">
      <c r="A159" s="4" t="s">
        <v>372</v>
      </c>
      <c r="B159" s="4" t="s">
        <v>355</v>
      </c>
      <c r="C159" s="4">
        <v>1998.0</v>
      </c>
      <c r="D159" s="4" t="s">
        <v>1074</v>
      </c>
      <c r="E159" s="4" t="s">
        <v>1039</v>
      </c>
      <c r="F159" s="4">
        <v>217425.93</v>
      </c>
    </row>
    <row r="160" ht="12.75" customHeight="1">
      <c r="A160" s="4" t="s">
        <v>372</v>
      </c>
      <c r="B160" s="4" t="s">
        <v>355</v>
      </c>
      <c r="C160" s="4">
        <v>1998.0</v>
      </c>
      <c r="D160" s="4" t="s">
        <v>1074</v>
      </c>
      <c r="E160" s="4" t="s">
        <v>1040</v>
      </c>
      <c r="F160" s="4">
        <v>424901.94</v>
      </c>
    </row>
    <row r="161" ht="12.75" customHeight="1">
      <c r="A161" s="4" t="s">
        <v>372</v>
      </c>
      <c r="B161" s="4" t="s">
        <v>355</v>
      </c>
      <c r="C161" s="4">
        <v>1998.0</v>
      </c>
      <c r="D161" s="4" t="s">
        <v>1074</v>
      </c>
      <c r="E161" s="4" t="s">
        <v>996</v>
      </c>
      <c r="F161" s="4">
        <v>660515.41</v>
      </c>
    </row>
    <row r="162" ht="12.75" customHeight="1">
      <c r="A162" s="4" t="s">
        <v>372</v>
      </c>
      <c r="B162" s="4" t="s">
        <v>355</v>
      </c>
      <c r="C162" s="4">
        <v>1998.0</v>
      </c>
      <c r="D162" s="4" t="s">
        <v>1074</v>
      </c>
      <c r="E162" s="4" t="s">
        <v>1041</v>
      </c>
      <c r="F162" s="4">
        <v>32458.23</v>
      </c>
    </row>
    <row r="163" ht="12.75" customHeight="1">
      <c r="A163" s="4" t="s">
        <v>372</v>
      </c>
      <c r="B163" s="4" t="s">
        <v>355</v>
      </c>
      <c r="C163" s="4">
        <v>1998.0</v>
      </c>
      <c r="D163" s="4" t="s">
        <v>1074</v>
      </c>
      <c r="E163" s="4" t="s">
        <v>1042</v>
      </c>
      <c r="F163" s="4">
        <v>316489.17</v>
      </c>
    </row>
    <row r="164" ht="12.75" customHeight="1">
      <c r="A164" s="4" t="s">
        <v>372</v>
      </c>
      <c r="B164" s="4" t="s">
        <v>355</v>
      </c>
      <c r="C164" s="4">
        <v>1998.0</v>
      </c>
      <c r="D164" s="4" t="s">
        <v>1074</v>
      </c>
      <c r="E164" s="4" t="s">
        <v>1043</v>
      </c>
      <c r="F164" s="4">
        <v>204169.02</v>
      </c>
    </row>
    <row r="165" ht="12.75" customHeight="1">
      <c r="A165" s="4" t="s">
        <v>372</v>
      </c>
      <c r="B165" s="4" t="s">
        <v>355</v>
      </c>
      <c r="C165" s="4">
        <v>1998.0</v>
      </c>
      <c r="D165" s="4" t="s">
        <v>1074</v>
      </c>
      <c r="E165" s="4" t="s">
        <v>1044</v>
      </c>
      <c r="F165" s="4">
        <v>2556528.13</v>
      </c>
    </row>
    <row r="166" ht="12.75" customHeight="1">
      <c r="A166" s="4" t="s">
        <v>372</v>
      </c>
      <c r="B166" s="4" t="s">
        <v>355</v>
      </c>
      <c r="C166" s="4">
        <v>1998.0</v>
      </c>
      <c r="D166" s="4" t="s">
        <v>1074</v>
      </c>
      <c r="E166" s="4" t="s">
        <v>1045</v>
      </c>
      <c r="F166" s="4">
        <v>2635432.27</v>
      </c>
    </row>
    <row r="167" ht="12.75" customHeight="1">
      <c r="A167" s="4" t="s">
        <v>372</v>
      </c>
      <c r="B167" s="4" t="s">
        <v>355</v>
      </c>
      <c r="C167" s="4">
        <v>1998.0</v>
      </c>
      <c r="D167" s="4" t="s">
        <v>1074</v>
      </c>
      <c r="E167" s="4" t="s">
        <v>998</v>
      </c>
      <c r="F167" s="4">
        <v>107764.14</v>
      </c>
    </row>
    <row r="168" ht="12.75" customHeight="1">
      <c r="A168" s="4" t="s">
        <v>372</v>
      </c>
      <c r="B168" s="4" t="s">
        <v>355</v>
      </c>
      <c r="C168" s="4">
        <v>1998.0</v>
      </c>
      <c r="D168" s="4" t="s">
        <v>1074</v>
      </c>
      <c r="E168" s="4" t="s">
        <v>1046</v>
      </c>
      <c r="F168" s="4">
        <v>660117.03</v>
      </c>
    </row>
    <row r="169" ht="12.75" customHeight="1">
      <c r="A169" s="4" t="s">
        <v>372</v>
      </c>
      <c r="B169" s="4" t="s">
        <v>355</v>
      </c>
      <c r="C169" s="4">
        <v>1998.0</v>
      </c>
      <c r="D169" s="4" t="s">
        <v>1074</v>
      </c>
      <c r="E169" s="4" t="s">
        <v>1047</v>
      </c>
      <c r="F169" s="4">
        <v>39974.92</v>
      </c>
    </row>
    <row r="170" ht="12.75" customHeight="1">
      <c r="A170" s="4" t="s">
        <v>372</v>
      </c>
      <c r="B170" s="4" t="s">
        <v>355</v>
      </c>
      <c r="C170" s="4">
        <v>1999.0</v>
      </c>
      <c r="D170" s="4" t="s">
        <v>1074</v>
      </c>
      <c r="E170" s="4" t="s">
        <v>1031</v>
      </c>
      <c r="F170" s="4">
        <v>9589901.31</v>
      </c>
    </row>
    <row r="171" ht="12.75" customHeight="1">
      <c r="A171" s="4" t="s">
        <v>372</v>
      </c>
      <c r="B171" s="4" t="s">
        <v>355</v>
      </c>
      <c r="C171" s="4">
        <v>1999.0</v>
      </c>
      <c r="D171" s="4" t="s">
        <v>1074</v>
      </c>
      <c r="E171" s="4" t="s">
        <v>1032</v>
      </c>
      <c r="F171" s="4">
        <v>542738.79</v>
      </c>
    </row>
    <row r="172" ht="12.75" customHeight="1">
      <c r="A172" s="4" t="s">
        <v>372</v>
      </c>
      <c r="B172" s="4" t="s">
        <v>355</v>
      </c>
      <c r="C172" s="4">
        <v>1999.0</v>
      </c>
      <c r="D172" s="4" t="s">
        <v>1074</v>
      </c>
      <c r="E172" s="4" t="s">
        <v>1033</v>
      </c>
      <c r="F172" s="4">
        <v>4646373.16</v>
      </c>
    </row>
    <row r="173" ht="12.75" customHeight="1">
      <c r="A173" s="4" t="s">
        <v>372</v>
      </c>
      <c r="B173" s="4" t="s">
        <v>355</v>
      </c>
      <c r="C173" s="4">
        <v>1999.0</v>
      </c>
      <c r="D173" s="4" t="s">
        <v>1074</v>
      </c>
      <c r="E173" s="4" t="s">
        <v>1034</v>
      </c>
      <c r="F173" s="4">
        <v>3558264.77</v>
      </c>
    </row>
    <row r="174" ht="12.75" customHeight="1">
      <c r="A174" s="4" t="s">
        <v>372</v>
      </c>
      <c r="B174" s="4" t="s">
        <v>355</v>
      </c>
      <c r="C174" s="4">
        <v>1999.0</v>
      </c>
      <c r="D174" s="4" t="s">
        <v>1074</v>
      </c>
      <c r="E174" s="4" t="s">
        <v>1035</v>
      </c>
      <c r="F174" s="4">
        <v>702543.7</v>
      </c>
    </row>
    <row r="175" ht="12.75" customHeight="1">
      <c r="A175" s="4" t="s">
        <v>372</v>
      </c>
      <c r="B175" s="4" t="s">
        <v>355</v>
      </c>
      <c r="C175" s="4">
        <v>1999.0</v>
      </c>
      <c r="D175" s="4" t="s">
        <v>1074</v>
      </c>
      <c r="E175" s="4" t="s">
        <v>1036</v>
      </c>
      <c r="F175" s="4">
        <v>201819.42</v>
      </c>
    </row>
    <row r="176" ht="12.75" customHeight="1">
      <c r="A176" s="4" t="s">
        <v>372</v>
      </c>
      <c r="B176" s="4" t="s">
        <v>355</v>
      </c>
      <c r="C176" s="4">
        <v>1999.0</v>
      </c>
      <c r="D176" s="4" t="s">
        <v>1074</v>
      </c>
      <c r="E176" s="4" t="s">
        <v>993</v>
      </c>
      <c r="F176" s="4">
        <v>414093.79</v>
      </c>
    </row>
    <row r="177" ht="12.75" customHeight="1">
      <c r="A177" s="4" t="s">
        <v>372</v>
      </c>
      <c r="B177" s="4" t="s">
        <v>355</v>
      </c>
      <c r="C177" s="4">
        <v>1999.0</v>
      </c>
      <c r="D177" s="4" t="s">
        <v>1074</v>
      </c>
      <c r="E177" s="4" t="s">
        <v>1037</v>
      </c>
      <c r="F177" s="4">
        <v>105573.09</v>
      </c>
    </row>
    <row r="178" ht="12.75" customHeight="1">
      <c r="A178" s="4" t="s">
        <v>372</v>
      </c>
      <c r="B178" s="4" t="s">
        <v>355</v>
      </c>
      <c r="C178" s="4">
        <v>1999.0</v>
      </c>
      <c r="D178" s="4" t="s">
        <v>1074</v>
      </c>
      <c r="E178" s="4" t="s">
        <v>1038</v>
      </c>
      <c r="F178" s="4">
        <v>117180.4</v>
      </c>
    </row>
    <row r="179" ht="12.75" customHeight="1">
      <c r="A179" s="4" t="s">
        <v>372</v>
      </c>
      <c r="B179" s="4" t="s">
        <v>355</v>
      </c>
      <c r="C179" s="4">
        <v>1999.0</v>
      </c>
      <c r="D179" s="4" t="s">
        <v>1074</v>
      </c>
      <c r="E179" s="4" t="s">
        <v>994</v>
      </c>
      <c r="F179" s="4">
        <v>742.81</v>
      </c>
    </row>
    <row r="180" ht="12.75" customHeight="1">
      <c r="A180" s="4" t="s">
        <v>372</v>
      </c>
      <c r="B180" s="4" t="s">
        <v>355</v>
      </c>
      <c r="C180" s="4">
        <v>1999.0</v>
      </c>
      <c r="D180" s="4" t="s">
        <v>1074</v>
      </c>
      <c r="E180" s="4" t="s">
        <v>1039</v>
      </c>
      <c r="F180" s="4">
        <v>224832.04</v>
      </c>
    </row>
    <row r="181" ht="12.75" customHeight="1">
      <c r="A181" s="4" t="s">
        <v>372</v>
      </c>
      <c r="B181" s="4" t="s">
        <v>355</v>
      </c>
      <c r="C181" s="4">
        <v>1999.0</v>
      </c>
      <c r="D181" s="4" t="s">
        <v>1074</v>
      </c>
      <c r="E181" s="4" t="s">
        <v>1040</v>
      </c>
      <c r="F181" s="4">
        <v>390623.55</v>
      </c>
    </row>
    <row r="182" ht="12.75" customHeight="1">
      <c r="A182" s="4" t="s">
        <v>372</v>
      </c>
      <c r="B182" s="4" t="s">
        <v>355</v>
      </c>
      <c r="C182" s="4">
        <v>1999.0</v>
      </c>
      <c r="D182" s="4" t="s">
        <v>1074</v>
      </c>
      <c r="E182" s="4" t="s">
        <v>996</v>
      </c>
      <c r="F182" s="4">
        <v>666527.1</v>
      </c>
    </row>
    <row r="183" ht="12.75" customHeight="1">
      <c r="A183" s="4" t="s">
        <v>372</v>
      </c>
      <c r="B183" s="4" t="s">
        <v>355</v>
      </c>
      <c r="C183" s="4">
        <v>1999.0</v>
      </c>
      <c r="D183" s="4" t="s">
        <v>1074</v>
      </c>
      <c r="E183" s="4" t="s">
        <v>1041</v>
      </c>
      <c r="F183" s="4">
        <v>18307.79</v>
      </c>
    </row>
    <row r="184" ht="12.75" customHeight="1">
      <c r="A184" s="4" t="s">
        <v>372</v>
      </c>
      <c r="B184" s="4" t="s">
        <v>355</v>
      </c>
      <c r="C184" s="4">
        <v>1999.0</v>
      </c>
      <c r="D184" s="4" t="s">
        <v>1074</v>
      </c>
      <c r="E184" s="4" t="s">
        <v>1042</v>
      </c>
      <c r="F184" s="4">
        <v>420668.53</v>
      </c>
    </row>
    <row r="185" ht="12.75" customHeight="1">
      <c r="A185" s="4" t="s">
        <v>372</v>
      </c>
      <c r="B185" s="4" t="s">
        <v>355</v>
      </c>
      <c r="C185" s="4">
        <v>1999.0</v>
      </c>
      <c r="D185" s="4" t="s">
        <v>1074</v>
      </c>
      <c r="E185" s="4" t="s">
        <v>1043</v>
      </c>
      <c r="F185" s="4">
        <v>191756.22</v>
      </c>
    </row>
    <row r="186" ht="12.75" customHeight="1">
      <c r="A186" s="4" t="s">
        <v>372</v>
      </c>
      <c r="B186" s="4" t="s">
        <v>355</v>
      </c>
      <c r="C186" s="4">
        <v>1999.0</v>
      </c>
      <c r="D186" s="4" t="s">
        <v>1074</v>
      </c>
      <c r="E186" s="4" t="s">
        <v>1044</v>
      </c>
      <c r="F186" s="4">
        <v>3128345.23</v>
      </c>
    </row>
    <row r="187" ht="12.75" customHeight="1">
      <c r="A187" s="4" t="s">
        <v>372</v>
      </c>
      <c r="B187" s="4" t="s">
        <v>355</v>
      </c>
      <c r="C187" s="4">
        <v>1999.0</v>
      </c>
      <c r="D187" s="4" t="s">
        <v>1074</v>
      </c>
      <c r="E187" s="4" t="s">
        <v>1045</v>
      </c>
      <c r="F187" s="4">
        <v>2763964.42</v>
      </c>
    </row>
    <row r="188" ht="12.75" customHeight="1">
      <c r="A188" s="4" t="s">
        <v>372</v>
      </c>
      <c r="B188" s="4" t="s">
        <v>355</v>
      </c>
      <c r="C188" s="4">
        <v>1999.0</v>
      </c>
      <c r="D188" s="4" t="s">
        <v>1074</v>
      </c>
      <c r="E188" s="4" t="s">
        <v>998</v>
      </c>
      <c r="F188" s="4">
        <v>128756.85</v>
      </c>
    </row>
    <row r="189" ht="12.75" customHeight="1">
      <c r="A189" s="4" t="s">
        <v>372</v>
      </c>
      <c r="B189" s="4" t="s">
        <v>355</v>
      </c>
      <c r="C189" s="4">
        <v>1999.0</v>
      </c>
      <c r="D189" s="4" t="s">
        <v>1074</v>
      </c>
      <c r="E189" s="4" t="s">
        <v>1046</v>
      </c>
      <c r="F189" s="4">
        <v>773413.49</v>
      </c>
    </row>
    <row r="190" ht="12.75" customHeight="1">
      <c r="A190" s="4" t="s">
        <v>372</v>
      </c>
      <c r="B190" s="4" t="s">
        <v>355</v>
      </c>
      <c r="C190" s="4">
        <v>1999.0</v>
      </c>
      <c r="D190" s="4" t="s">
        <v>1074</v>
      </c>
      <c r="E190" s="4" t="s">
        <v>1047</v>
      </c>
      <c r="F190" s="4">
        <v>43296.1</v>
      </c>
    </row>
    <row r="191" ht="12.75" customHeight="1">
      <c r="A191" s="4" t="s">
        <v>372</v>
      </c>
      <c r="B191" s="4" t="s">
        <v>355</v>
      </c>
      <c r="C191" s="4">
        <v>2000.0</v>
      </c>
      <c r="D191" s="4" t="s">
        <v>1074</v>
      </c>
      <c r="E191" s="4" t="s">
        <v>1031</v>
      </c>
      <c r="F191" s="4">
        <v>1.068624418E7</v>
      </c>
    </row>
    <row r="192" ht="12.75" customHeight="1">
      <c r="A192" s="4" t="s">
        <v>372</v>
      </c>
      <c r="B192" s="4" t="s">
        <v>355</v>
      </c>
      <c r="C192" s="4">
        <v>2000.0</v>
      </c>
      <c r="D192" s="4" t="s">
        <v>1074</v>
      </c>
      <c r="E192" s="4" t="s">
        <v>1032</v>
      </c>
      <c r="F192" s="4">
        <v>604448.03</v>
      </c>
    </row>
    <row r="193" ht="12.75" customHeight="1">
      <c r="A193" s="4" t="s">
        <v>372</v>
      </c>
      <c r="B193" s="4" t="s">
        <v>355</v>
      </c>
      <c r="C193" s="4">
        <v>2000.0</v>
      </c>
      <c r="D193" s="4" t="s">
        <v>1074</v>
      </c>
      <c r="E193" s="4" t="s">
        <v>1033</v>
      </c>
      <c r="F193" s="4">
        <v>5071433.83</v>
      </c>
    </row>
    <row r="194" ht="12.75" customHeight="1">
      <c r="A194" s="4" t="s">
        <v>372</v>
      </c>
      <c r="B194" s="4" t="s">
        <v>355</v>
      </c>
      <c r="C194" s="4">
        <v>2000.0</v>
      </c>
      <c r="D194" s="4" t="s">
        <v>1074</v>
      </c>
      <c r="E194" s="4" t="s">
        <v>1034</v>
      </c>
      <c r="F194" s="4">
        <v>4082211.56</v>
      </c>
    </row>
    <row r="195" ht="12.75" customHeight="1">
      <c r="A195" s="4" t="s">
        <v>372</v>
      </c>
      <c r="B195" s="4" t="s">
        <v>355</v>
      </c>
      <c r="C195" s="4">
        <v>2000.0</v>
      </c>
      <c r="D195" s="4" t="s">
        <v>1074</v>
      </c>
      <c r="E195" s="4" t="s">
        <v>1035</v>
      </c>
      <c r="F195" s="4">
        <v>735156.73</v>
      </c>
    </row>
    <row r="196" ht="12.75" customHeight="1">
      <c r="A196" s="4" t="s">
        <v>372</v>
      </c>
      <c r="B196" s="4" t="s">
        <v>355</v>
      </c>
      <c r="C196" s="4">
        <v>2000.0</v>
      </c>
      <c r="D196" s="4" t="s">
        <v>1074</v>
      </c>
      <c r="E196" s="4" t="s">
        <v>1036</v>
      </c>
      <c r="F196" s="4">
        <v>271022.67</v>
      </c>
    </row>
    <row r="197" ht="12.75" customHeight="1">
      <c r="A197" s="4" t="s">
        <v>372</v>
      </c>
      <c r="B197" s="4" t="s">
        <v>355</v>
      </c>
      <c r="C197" s="4">
        <v>2000.0</v>
      </c>
      <c r="D197" s="4" t="s">
        <v>1074</v>
      </c>
      <c r="E197" s="4" t="s">
        <v>993</v>
      </c>
      <c r="F197" s="4">
        <v>493722.64</v>
      </c>
    </row>
    <row r="198" ht="12.75" customHeight="1">
      <c r="A198" s="4" t="s">
        <v>372</v>
      </c>
      <c r="B198" s="4" t="s">
        <v>355</v>
      </c>
      <c r="C198" s="4">
        <v>2000.0</v>
      </c>
      <c r="D198" s="4" t="s">
        <v>1074</v>
      </c>
      <c r="E198" s="4" t="s">
        <v>1037</v>
      </c>
      <c r="F198" s="4">
        <v>97447.09</v>
      </c>
    </row>
    <row r="199" ht="12.75" customHeight="1">
      <c r="A199" s="4" t="s">
        <v>372</v>
      </c>
      <c r="B199" s="4" t="s">
        <v>355</v>
      </c>
      <c r="C199" s="4">
        <v>2000.0</v>
      </c>
      <c r="D199" s="4" t="s">
        <v>1074</v>
      </c>
      <c r="E199" s="4" t="s">
        <v>1038</v>
      </c>
      <c r="F199" s="4">
        <v>117804.09</v>
      </c>
    </row>
    <row r="200" ht="12.75" customHeight="1">
      <c r="A200" s="4" t="s">
        <v>372</v>
      </c>
      <c r="B200" s="4" t="s">
        <v>355</v>
      </c>
      <c r="C200" s="4">
        <v>2000.0</v>
      </c>
      <c r="D200" s="4" t="s">
        <v>1074</v>
      </c>
      <c r="E200" s="4" t="s">
        <v>994</v>
      </c>
      <c r="F200" s="4">
        <v>81688.45</v>
      </c>
    </row>
    <row r="201" ht="12.75" customHeight="1">
      <c r="A201" s="4" t="s">
        <v>372</v>
      </c>
      <c r="B201" s="4" t="s">
        <v>355</v>
      </c>
      <c r="C201" s="4">
        <v>2000.0</v>
      </c>
      <c r="D201" s="4" t="s">
        <v>1074</v>
      </c>
      <c r="E201" s="4" t="s">
        <v>1039</v>
      </c>
      <c r="F201" s="4">
        <v>289962.3</v>
      </c>
    </row>
    <row r="202" ht="12.75" customHeight="1">
      <c r="A202" s="4" t="s">
        <v>372</v>
      </c>
      <c r="B202" s="4" t="s">
        <v>355</v>
      </c>
      <c r="C202" s="4">
        <v>2000.0</v>
      </c>
      <c r="D202" s="4" t="s">
        <v>1074</v>
      </c>
      <c r="E202" s="4" t="s">
        <v>1040</v>
      </c>
      <c r="F202" s="4">
        <v>455412.04</v>
      </c>
    </row>
    <row r="203" ht="12.75" customHeight="1">
      <c r="A203" s="4" t="s">
        <v>372</v>
      </c>
      <c r="B203" s="4" t="s">
        <v>355</v>
      </c>
      <c r="C203" s="4">
        <v>2000.0</v>
      </c>
      <c r="D203" s="4" t="s">
        <v>1074</v>
      </c>
      <c r="E203" s="4" t="s">
        <v>996</v>
      </c>
      <c r="F203" s="4">
        <v>859740.52</v>
      </c>
    </row>
    <row r="204" ht="12.75" customHeight="1">
      <c r="A204" s="4" t="s">
        <v>372</v>
      </c>
      <c r="B204" s="4" t="s">
        <v>355</v>
      </c>
      <c r="C204" s="4">
        <v>2000.0</v>
      </c>
      <c r="D204" s="4" t="s">
        <v>1074</v>
      </c>
      <c r="E204" s="4" t="s">
        <v>1041</v>
      </c>
      <c r="F204" s="4">
        <v>18500.53</v>
      </c>
    </row>
    <row r="205" ht="12.75" customHeight="1">
      <c r="A205" s="4" t="s">
        <v>372</v>
      </c>
      <c r="B205" s="4" t="s">
        <v>355</v>
      </c>
      <c r="C205" s="4">
        <v>2000.0</v>
      </c>
      <c r="D205" s="4" t="s">
        <v>1074</v>
      </c>
      <c r="E205" s="4" t="s">
        <v>1042</v>
      </c>
      <c r="F205" s="4">
        <v>283926.82</v>
      </c>
    </row>
    <row r="206" ht="12.75" customHeight="1">
      <c r="A206" s="4" t="s">
        <v>372</v>
      </c>
      <c r="B206" s="4" t="s">
        <v>355</v>
      </c>
      <c r="C206" s="4">
        <v>2000.0</v>
      </c>
      <c r="D206" s="4" t="s">
        <v>1074</v>
      </c>
      <c r="E206" s="4" t="s">
        <v>1043</v>
      </c>
      <c r="F206" s="4">
        <v>184591.56</v>
      </c>
    </row>
    <row r="207" ht="12.75" customHeight="1">
      <c r="A207" s="4" t="s">
        <v>372</v>
      </c>
      <c r="B207" s="4" t="s">
        <v>355</v>
      </c>
      <c r="C207" s="4">
        <v>2000.0</v>
      </c>
      <c r="D207" s="4" t="s">
        <v>1074</v>
      </c>
      <c r="E207" s="4" t="s">
        <v>1044</v>
      </c>
      <c r="F207" s="4">
        <v>3490287.09</v>
      </c>
    </row>
    <row r="208" ht="12.75" customHeight="1">
      <c r="A208" s="4" t="s">
        <v>372</v>
      </c>
      <c r="B208" s="4" t="s">
        <v>355</v>
      </c>
      <c r="C208" s="4">
        <v>2000.0</v>
      </c>
      <c r="D208" s="4" t="s">
        <v>1074</v>
      </c>
      <c r="E208" s="4" t="s">
        <v>1045</v>
      </c>
      <c r="F208" s="4">
        <v>2968201.53</v>
      </c>
    </row>
    <row r="209" ht="12.75" customHeight="1">
      <c r="A209" s="4" t="s">
        <v>372</v>
      </c>
      <c r="B209" s="4" t="s">
        <v>355</v>
      </c>
      <c r="C209" s="4">
        <v>2000.0</v>
      </c>
      <c r="D209" s="4" t="s">
        <v>1074</v>
      </c>
      <c r="E209" s="4" t="s">
        <v>998</v>
      </c>
      <c r="F209" s="4">
        <v>146489.87</v>
      </c>
    </row>
    <row r="210" ht="12.75" customHeight="1">
      <c r="A210" s="4" t="s">
        <v>372</v>
      </c>
      <c r="B210" s="4" t="s">
        <v>355</v>
      </c>
      <c r="C210" s="4">
        <v>2000.0</v>
      </c>
      <c r="D210" s="4" t="s">
        <v>1074</v>
      </c>
      <c r="E210" s="4" t="s">
        <v>1046</v>
      </c>
      <c r="F210" s="4">
        <v>686759.52</v>
      </c>
    </row>
    <row r="211" ht="12.75" customHeight="1">
      <c r="A211" s="4" t="s">
        <v>372</v>
      </c>
      <c r="B211" s="4" t="s">
        <v>355</v>
      </c>
      <c r="C211" s="4">
        <v>2000.0</v>
      </c>
      <c r="D211" s="4" t="s">
        <v>1074</v>
      </c>
      <c r="E211" s="4" t="s">
        <v>1047</v>
      </c>
      <c r="F211" s="4">
        <v>47901.01</v>
      </c>
    </row>
    <row r="212" ht="12.75" customHeight="1">
      <c r="A212" s="4" t="s">
        <v>372</v>
      </c>
      <c r="B212" s="4" t="s">
        <v>355</v>
      </c>
      <c r="C212" s="4">
        <v>2001.0</v>
      </c>
      <c r="D212" s="4" t="s">
        <v>1074</v>
      </c>
      <c r="E212" s="4" t="s">
        <v>1031</v>
      </c>
      <c r="F212" s="4">
        <v>9737138.35</v>
      </c>
    </row>
    <row r="213" ht="12.75" customHeight="1">
      <c r="A213" s="4" t="s">
        <v>372</v>
      </c>
      <c r="B213" s="4" t="s">
        <v>355</v>
      </c>
      <c r="C213" s="4">
        <v>2001.0</v>
      </c>
      <c r="D213" s="4" t="s">
        <v>1074</v>
      </c>
      <c r="E213" s="4" t="s">
        <v>1032</v>
      </c>
      <c r="F213" s="4">
        <v>671041.05</v>
      </c>
    </row>
    <row r="214" ht="12.75" customHeight="1">
      <c r="A214" s="4" t="s">
        <v>372</v>
      </c>
      <c r="B214" s="4" t="s">
        <v>355</v>
      </c>
      <c r="C214" s="4">
        <v>2001.0</v>
      </c>
      <c r="D214" s="4" t="s">
        <v>1074</v>
      </c>
      <c r="E214" s="4" t="s">
        <v>1033</v>
      </c>
      <c r="F214" s="4">
        <v>5100153.55</v>
      </c>
    </row>
    <row r="215" ht="12.75" customHeight="1">
      <c r="A215" s="4" t="s">
        <v>372</v>
      </c>
      <c r="B215" s="4" t="s">
        <v>355</v>
      </c>
      <c r="C215" s="4">
        <v>2001.0</v>
      </c>
      <c r="D215" s="4" t="s">
        <v>1074</v>
      </c>
      <c r="E215" s="4" t="s">
        <v>1034</v>
      </c>
      <c r="F215" s="4">
        <v>3152727.72</v>
      </c>
    </row>
    <row r="216" ht="12.75" customHeight="1">
      <c r="A216" s="4" t="s">
        <v>372</v>
      </c>
      <c r="B216" s="4" t="s">
        <v>355</v>
      </c>
      <c r="C216" s="4">
        <v>2001.0</v>
      </c>
      <c r="D216" s="4" t="s">
        <v>1074</v>
      </c>
      <c r="E216" s="4" t="s">
        <v>1035</v>
      </c>
      <c r="F216" s="4">
        <v>689959.59</v>
      </c>
    </row>
    <row r="217" ht="12.75" customHeight="1">
      <c r="A217" s="4" t="s">
        <v>372</v>
      </c>
      <c r="B217" s="4" t="s">
        <v>355</v>
      </c>
      <c r="C217" s="4">
        <v>2001.0</v>
      </c>
      <c r="D217" s="4" t="s">
        <v>1074</v>
      </c>
      <c r="E217" s="4" t="s">
        <v>1036</v>
      </c>
      <c r="F217" s="4">
        <v>282679.56</v>
      </c>
    </row>
    <row r="218" ht="12.75" customHeight="1">
      <c r="A218" s="4" t="s">
        <v>372</v>
      </c>
      <c r="B218" s="4" t="s">
        <v>355</v>
      </c>
      <c r="C218" s="4">
        <v>2001.0</v>
      </c>
      <c r="D218" s="4" t="s">
        <v>1074</v>
      </c>
      <c r="E218" s="4" t="s">
        <v>993</v>
      </c>
      <c r="F218" s="4">
        <v>634702.92</v>
      </c>
    </row>
    <row r="219" ht="12.75" customHeight="1">
      <c r="A219" s="4" t="s">
        <v>372</v>
      </c>
      <c r="B219" s="4" t="s">
        <v>355</v>
      </c>
      <c r="C219" s="4">
        <v>2001.0</v>
      </c>
      <c r="D219" s="4" t="s">
        <v>1074</v>
      </c>
      <c r="E219" s="4" t="s">
        <v>1037</v>
      </c>
      <c r="F219" s="4">
        <v>101483.87</v>
      </c>
    </row>
    <row r="220" ht="12.75" customHeight="1">
      <c r="A220" s="4" t="s">
        <v>372</v>
      </c>
      <c r="B220" s="4" t="s">
        <v>355</v>
      </c>
      <c r="C220" s="4">
        <v>2001.0</v>
      </c>
      <c r="D220" s="4" t="s">
        <v>1074</v>
      </c>
      <c r="E220" s="4" t="s">
        <v>1038</v>
      </c>
      <c r="F220" s="4">
        <v>106040.26</v>
      </c>
    </row>
    <row r="221" ht="12.75" customHeight="1">
      <c r="A221" s="4" t="s">
        <v>372</v>
      </c>
      <c r="B221" s="4" t="s">
        <v>355</v>
      </c>
      <c r="C221" s="4">
        <v>2001.0</v>
      </c>
      <c r="D221" s="4" t="s">
        <v>1074</v>
      </c>
      <c r="E221" s="4" t="s">
        <v>994</v>
      </c>
      <c r="F221" s="4">
        <v>196527.43</v>
      </c>
    </row>
    <row r="222" ht="12.75" customHeight="1">
      <c r="A222" s="4" t="s">
        <v>372</v>
      </c>
      <c r="B222" s="4" t="s">
        <v>355</v>
      </c>
      <c r="C222" s="4">
        <v>2001.0</v>
      </c>
      <c r="D222" s="4" t="s">
        <v>1074</v>
      </c>
      <c r="E222" s="4" t="s">
        <v>1039</v>
      </c>
      <c r="F222" s="4">
        <v>284632.49</v>
      </c>
    </row>
    <row r="223" ht="12.75" customHeight="1">
      <c r="A223" s="4" t="s">
        <v>372</v>
      </c>
      <c r="B223" s="4" t="s">
        <v>355</v>
      </c>
      <c r="C223" s="4">
        <v>2001.0</v>
      </c>
      <c r="D223" s="4" t="s">
        <v>1074</v>
      </c>
      <c r="E223" s="4" t="s">
        <v>1040</v>
      </c>
      <c r="F223" s="4">
        <v>513504.76</v>
      </c>
    </row>
    <row r="224" ht="12.75" customHeight="1">
      <c r="A224" s="4" t="s">
        <v>372</v>
      </c>
      <c r="B224" s="4" t="s">
        <v>355</v>
      </c>
      <c r="C224" s="4">
        <v>2001.0</v>
      </c>
      <c r="D224" s="4" t="s">
        <v>1074</v>
      </c>
      <c r="E224" s="4" t="s">
        <v>996</v>
      </c>
      <c r="F224" s="4">
        <v>574717.21</v>
      </c>
    </row>
    <row r="225" ht="12.75" customHeight="1">
      <c r="A225" s="4" t="s">
        <v>372</v>
      </c>
      <c r="B225" s="4" t="s">
        <v>355</v>
      </c>
      <c r="C225" s="4">
        <v>2001.0</v>
      </c>
      <c r="D225" s="4" t="s">
        <v>1074</v>
      </c>
      <c r="E225" s="4" t="s">
        <v>1041</v>
      </c>
      <c r="F225" s="4">
        <v>25616.74</v>
      </c>
    </row>
    <row r="226" ht="12.75" customHeight="1">
      <c r="A226" s="4" t="s">
        <v>372</v>
      </c>
      <c r="B226" s="4" t="s">
        <v>355</v>
      </c>
      <c r="C226" s="4">
        <v>2001.0</v>
      </c>
      <c r="D226" s="4" t="s">
        <v>1074</v>
      </c>
      <c r="E226" s="4" t="s">
        <v>1042</v>
      </c>
      <c r="F226" s="4">
        <v>332578.76</v>
      </c>
    </row>
    <row r="227" ht="12.75" customHeight="1">
      <c r="A227" s="4" t="s">
        <v>372</v>
      </c>
      <c r="B227" s="4" t="s">
        <v>355</v>
      </c>
      <c r="C227" s="4">
        <v>2001.0</v>
      </c>
      <c r="D227" s="4" t="s">
        <v>1074</v>
      </c>
      <c r="E227" s="4" t="s">
        <v>1043</v>
      </c>
      <c r="F227" s="4">
        <v>193557.91</v>
      </c>
    </row>
    <row r="228" ht="12.75" customHeight="1">
      <c r="A228" s="4" t="s">
        <v>372</v>
      </c>
      <c r="B228" s="4" t="s">
        <v>355</v>
      </c>
      <c r="C228" s="4">
        <v>2001.0</v>
      </c>
      <c r="D228" s="4" t="s">
        <v>1074</v>
      </c>
      <c r="E228" s="4" t="s">
        <v>1044</v>
      </c>
      <c r="F228" s="4">
        <v>2789414.77</v>
      </c>
    </row>
    <row r="229" ht="12.75" customHeight="1">
      <c r="A229" s="4" t="s">
        <v>372</v>
      </c>
      <c r="B229" s="4" t="s">
        <v>355</v>
      </c>
      <c r="C229" s="4">
        <v>2001.0</v>
      </c>
      <c r="D229" s="4" t="s">
        <v>1074</v>
      </c>
      <c r="E229" s="4" t="s">
        <v>1045</v>
      </c>
      <c r="F229" s="4">
        <v>2832354.06</v>
      </c>
    </row>
    <row r="230" ht="12.75" customHeight="1">
      <c r="A230" s="4" t="s">
        <v>372</v>
      </c>
      <c r="B230" s="4" t="s">
        <v>355</v>
      </c>
      <c r="C230" s="4">
        <v>2001.0</v>
      </c>
      <c r="D230" s="4" t="s">
        <v>1074</v>
      </c>
      <c r="E230" s="4" t="s">
        <v>998</v>
      </c>
      <c r="F230" s="4">
        <v>134590.03</v>
      </c>
    </row>
    <row r="231" ht="12.75" customHeight="1">
      <c r="A231" s="4" t="s">
        <v>372</v>
      </c>
      <c r="B231" s="4" t="s">
        <v>355</v>
      </c>
      <c r="C231" s="4">
        <v>2001.0</v>
      </c>
      <c r="D231" s="4" t="s">
        <v>1074</v>
      </c>
      <c r="E231" s="4" t="s">
        <v>1046</v>
      </c>
      <c r="F231" s="4">
        <v>555351.99</v>
      </c>
    </row>
    <row r="232" ht="12.75" customHeight="1">
      <c r="A232" s="4" t="s">
        <v>372</v>
      </c>
      <c r="B232" s="4" t="s">
        <v>355</v>
      </c>
      <c r="C232" s="4">
        <v>2001.0</v>
      </c>
      <c r="D232" s="4" t="s">
        <v>1074</v>
      </c>
      <c r="E232" s="4" t="s">
        <v>1047</v>
      </c>
      <c r="F232" s="4">
        <v>56260.84</v>
      </c>
    </row>
    <row r="233" ht="12.75" customHeight="1">
      <c r="A233" s="4" t="s">
        <v>372</v>
      </c>
      <c r="B233" s="4" t="s">
        <v>355</v>
      </c>
      <c r="C233" s="4">
        <v>2002.0</v>
      </c>
      <c r="D233" s="4" t="s">
        <v>1074</v>
      </c>
      <c r="E233" s="4" t="s">
        <v>1031</v>
      </c>
      <c r="F233" s="4">
        <v>1.244985775E7</v>
      </c>
    </row>
    <row r="234" ht="12.75" customHeight="1">
      <c r="A234" s="4" t="s">
        <v>372</v>
      </c>
      <c r="B234" s="4" t="s">
        <v>355</v>
      </c>
      <c r="C234" s="4">
        <v>2002.0</v>
      </c>
      <c r="D234" s="4" t="s">
        <v>1074</v>
      </c>
      <c r="E234" s="4" t="s">
        <v>1032</v>
      </c>
      <c r="F234" s="4">
        <v>882301.43</v>
      </c>
    </row>
    <row r="235" ht="12.75" customHeight="1">
      <c r="A235" s="4" t="s">
        <v>372</v>
      </c>
      <c r="B235" s="4" t="s">
        <v>355</v>
      </c>
      <c r="C235" s="4">
        <v>2002.0</v>
      </c>
      <c r="D235" s="4" t="s">
        <v>1074</v>
      </c>
      <c r="E235" s="4" t="s">
        <v>1033</v>
      </c>
      <c r="F235" s="4">
        <v>6394495.53</v>
      </c>
    </row>
    <row r="236" ht="12.75" customHeight="1">
      <c r="A236" s="4" t="s">
        <v>372</v>
      </c>
      <c r="B236" s="4" t="s">
        <v>355</v>
      </c>
      <c r="C236" s="4">
        <v>2002.0</v>
      </c>
      <c r="D236" s="4" t="s">
        <v>1074</v>
      </c>
      <c r="E236" s="4" t="s">
        <v>1034</v>
      </c>
      <c r="F236" s="4">
        <v>4256063.0</v>
      </c>
    </row>
    <row r="237" ht="12.75" customHeight="1">
      <c r="A237" s="4" t="s">
        <v>372</v>
      </c>
      <c r="B237" s="4" t="s">
        <v>355</v>
      </c>
      <c r="C237" s="4">
        <v>2002.0</v>
      </c>
      <c r="D237" s="4" t="s">
        <v>1074</v>
      </c>
      <c r="E237" s="4" t="s">
        <v>1035</v>
      </c>
      <c r="F237" s="4">
        <v>792631.8</v>
      </c>
    </row>
    <row r="238" ht="12.75" customHeight="1">
      <c r="A238" s="4" t="s">
        <v>372</v>
      </c>
      <c r="B238" s="4" t="s">
        <v>355</v>
      </c>
      <c r="C238" s="4">
        <v>2002.0</v>
      </c>
      <c r="D238" s="4" t="s">
        <v>1074</v>
      </c>
      <c r="E238" s="4" t="s">
        <v>1036</v>
      </c>
      <c r="F238" s="4">
        <v>404851.66</v>
      </c>
    </row>
    <row r="239" ht="12.75" customHeight="1">
      <c r="A239" s="4" t="s">
        <v>372</v>
      </c>
      <c r="B239" s="4" t="s">
        <v>355</v>
      </c>
      <c r="C239" s="4">
        <v>2002.0</v>
      </c>
      <c r="D239" s="4" t="s">
        <v>1074</v>
      </c>
      <c r="E239" s="4" t="s">
        <v>993</v>
      </c>
      <c r="F239" s="4">
        <v>787042.36</v>
      </c>
    </row>
    <row r="240" ht="12.75" customHeight="1">
      <c r="A240" s="4" t="s">
        <v>372</v>
      </c>
      <c r="B240" s="4" t="s">
        <v>355</v>
      </c>
      <c r="C240" s="4">
        <v>2002.0</v>
      </c>
      <c r="D240" s="4" t="s">
        <v>1074</v>
      </c>
      <c r="E240" s="4" t="s">
        <v>1037</v>
      </c>
      <c r="F240" s="4">
        <v>122385.01</v>
      </c>
    </row>
    <row r="241" ht="12.75" customHeight="1">
      <c r="A241" s="4" t="s">
        <v>372</v>
      </c>
      <c r="B241" s="4" t="s">
        <v>355</v>
      </c>
      <c r="C241" s="4">
        <v>2002.0</v>
      </c>
      <c r="D241" s="4" t="s">
        <v>1074</v>
      </c>
      <c r="E241" s="4" t="s">
        <v>1038</v>
      </c>
      <c r="F241" s="4">
        <v>108641.75</v>
      </c>
    </row>
    <row r="242" ht="12.75" customHeight="1">
      <c r="A242" s="4" t="s">
        <v>372</v>
      </c>
      <c r="B242" s="4" t="s">
        <v>355</v>
      </c>
      <c r="C242" s="4">
        <v>2002.0</v>
      </c>
      <c r="D242" s="4" t="s">
        <v>1074</v>
      </c>
      <c r="E242" s="4" t="s">
        <v>994</v>
      </c>
      <c r="F242" s="4">
        <v>245659.39</v>
      </c>
    </row>
    <row r="243" ht="12.75" customHeight="1">
      <c r="A243" s="4" t="s">
        <v>372</v>
      </c>
      <c r="B243" s="4" t="s">
        <v>355</v>
      </c>
      <c r="C243" s="4">
        <v>2002.0</v>
      </c>
      <c r="D243" s="4" t="s">
        <v>1074</v>
      </c>
      <c r="E243" s="4" t="s">
        <v>1039</v>
      </c>
      <c r="F243" s="4">
        <v>271919.25</v>
      </c>
    </row>
    <row r="244" ht="12.75" customHeight="1">
      <c r="A244" s="4" t="s">
        <v>372</v>
      </c>
      <c r="B244" s="4" t="s">
        <v>355</v>
      </c>
      <c r="C244" s="4">
        <v>2002.0</v>
      </c>
      <c r="D244" s="4" t="s">
        <v>1074</v>
      </c>
      <c r="E244" s="4" t="s">
        <v>1040</v>
      </c>
      <c r="F244" s="4">
        <v>591331.3</v>
      </c>
    </row>
    <row r="245" ht="12.75" customHeight="1">
      <c r="A245" s="4" t="s">
        <v>372</v>
      </c>
      <c r="B245" s="4" t="s">
        <v>355</v>
      </c>
      <c r="C245" s="4">
        <v>2002.0</v>
      </c>
      <c r="D245" s="4" t="s">
        <v>1074</v>
      </c>
      <c r="E245" s="4" t="s">
        <v>996</v>
      </c>
      <c r="F245" s="4">
        <v>940359.66</v>
      </c>
    </row>
    <row r="246" ht="12.75" customHeight="1">
      <c r="A246" s="4" t="s">
        <v>372</v>
      </c>
      <c r="B246" s="4" t="s">
        <v>355</v>
      </c>
      <c r="C246" s="4">
        <v>2002.0</v>
      </c>
      <c r="D246" s="4" t="s">
        <v>1074</v>
      </c>
      <c r="E246" s="4" t="s">
        <v>1041</v>
      </c>
      <c r="F246" s="4">
        <v>19155.0</v>
      </c>
    </row>
    <row r="247" ht="12.75" customHeight="1">
      <c r="A247" s="4" t="s">
        <v>372</v>
      </c>
      <c r="B247" s="4" t="s">
        <v>355</v>
      </c>
      <c r="C247" s="4">
        <v>2002.0</v>
      </c>
      <c r="D247" s="4" t="s">
        <v>1074</v>
      </c>
      <c r="E247" s="4" t="s">
        <v>1042</v>
      </c>
      <c r="F247" s="4">
        <v>439729.01</v>
      </c>
    </row>
    <row r="248" ht="12.75" customHeight="1">
      <c r="A248" s="4" t="s">
        <v>372</v>
      </c>
      <c r="B248" s="4" t="s">
        <v>355</v>
      </c>
      <c r="C248" s="4">
        <v>2002.0</v>
      </c>
      <c r="D248" s="4" t="s">
        <v>1074</v>
      </c>
      <c r="E248" s="4" t="s">
        <v>1043</v>
      </c>
      <c r="F248" s="4">
        <v>199538.63</v>
      </c>
    </row>
    <row r="249" ht="12.75" customHeight="1">
      <c r="A249" s="4" t="s">
        <v>372</v>
      </c>
      <c r="B249" s="4" t="s">
        <v>355</v>
      </c>
      <c r="C249" s="4">
        <v>2002.0</v>
      </c>
      <c r="D249" s="4" t="s">
        <v>1074</v>
      </c>
      <c r="E249" s="4" t="s">
        <v>1044</v>
      </c>
      <c r="F249" s="4">
        <v>3895442.6</v>
      </c>
    </row>
    <row r="250" ht="12.75" customHeight="1">
      <c r="A250" s="4" t="s">
        <v>372</v>
      </c>
      <c r="B250" s="4" t="s">
        <v>355</v>
      </c>
      <c r="C250" s="4">
        <v>2002.0</v>
      </c>
      <c r="D250" s="4" t="s">
        <v>1074</v>
      </c>
      <c r="E250" s="4" t="s">
        <v>1045</v>
      </c>
      <c r="F250" s="4">
        <v>3462619.83</v>
      </c>
    </row>
    <row r="251" ht="12.75" customHeight="1">
      <c r="A251" s="4" t="s">
        <v>372</v>
      </c>
      <c r="B251" s="4" t="s">
        <v>355</v>
      </c>
      <c r="C251" s="4">
        <v>2002.0</v>
      </c>
      <c r="D251" s="4" t="s">
        <v>1074</v>
      </c>
      <c r="E251" s="4" t="s">
        <v>998</v>
      </c>
      <c r="F251" s="4">
        <v>204032.74</v>
      </c>
    </row>
    <row r="252" ht="12.75" customHeight="1">
      <c r="A252" s="4" t="s">
        <v>372</v>
      </c>
      <c r="B252" s="4" t="s">
        <v>355</v>
      </c>
      <c r="C252" s="4">
        <v>2002.0</v>
      </c>
      <c r="D252" s="4" t="s">
        <v>1074</v>
      </c>
      <c r="E252" s="4" t="s">
        <v>1046</v>
      </c>
      <c r="F252" s="4">
        <v>551505.59</v>
      </c>
    </row>
    <row r="253" ht="12.75" customHeight="1">
      <c r="A253" s="4" t="s">
        <v>372</v>
      </c>
      <c r="B253" s="4" t="s">
        <v>355</v>
      </c>
      <c r="C253" s="4">
        <v>2002.0</v>
      </c>
      <c r="D253" s="4" t="s">
        <v>1074</v>
      </c>
      <c r="E253" s="4" t="s">
        <v>1047</v>
      </c>
      <c r="F253" s="4">
        <v>81644.07</v>
      </c>
    </row>
    <row r="254" ht="12.75" customHeight="1">
      <c r="A254" s="4" t="s">
        <v>372</v>
      </c>
      <c r="B254" s="4" t="s">
        <v>355</v>
      </c>
      <c r="C254" s="4">
        <v>2003.0</v>
      </c>
      <c r="D254" s="4" t="s">
        <v>1074</v>
      </c>
      <c r="E254" s="4" t="s">
        <v>1031</v>
      </c>
      <c r="F254" s="4">
        <v>1.375474962E7</v>
      </c>
    </row>
    <row r="255" ht="12.75" customHeight="1">
      <c r="A255" s="4" t="s">
        <v>372</v>
      </c>
      <c r="B255" s="4" t="s">
        <v>355</v>
      </c>
      <c r="C255" s="4">
        <v>2003.0</v>
      </c>
      <c r="D255" s="4" t="s">
        <v>1074</v>
      </c>
      <c r="E255" s="4" t="s">
        <v>1032</v>
      </c>
      <c r="F255" s="4">
        <v>1077291.72</v>
      </c>
    </row>
    <row r="256" ht="12.75" customHeight="1">
      <c r="A256" s="4" t="s">
        <v>372</v>
      </c>
      <c r="B256" s="4" t="s">
        <v>355</v>
      </c>
      <c r="C256" s="4">
        <v>2003.0</v>
      </c>
      <c r="D256" s="4" t="s">
        <v>1074</v>
      </c>
      <c r="E256" s="4" t="s">
        <v>1033</v>
      </c>
      <c r="F256" s="4">
        <v>7370388.82</v>
      </c>
    </row>
    <row r="257" ht="12.75" customHeight="1">
      <c r="A257" s="4" t="s">
        <v>372</v>
      </c>
      <c r="B257" s="4" t="s">
        <v>355</v>
      </c>
      <c r="C257" s="4">
        <v>2003.0</v>
      </c>
      <c r="D257" s="4" t="s">
        <v>1074</v>
      </c>
      <c r="E257" s="4" t="s">
        <v>1034</v>
      </c>
      <c r="F257" s="4">
        <v>4266021.75</v>
      </c>
    </row>
    <row r="258" ht="12.75" customHeight="1">
      <c r="A258" s="4" t="s">
        <v>372</v>
      </c>
      <c r="B258" s="4" t="s">
        <v>355</v>
      </c>
      <c r="C258" s="4">
        <v>2003.0</v>
      </c>
      <c r="D258" s="4" t="s">
        <v>1074</v>
      </c>
      <c r="E258" s="4" t="s">
        <v>1035</v>
      </c>
      <c r="F258" s="4">
        <v>883651.32</v>
      </c>
    </row>
    <row r="259" ht="12.75" customHeight="1">
      <c r="A259" s="4" t="s">
        <v>372</v>
      </c>
      <c r="B259" s="4" t="s">
        <v>355</v>
      </c>
      <c r="C259" s="4">
        <v>2003.0</v>
      </c>
      <c r="D259" s="4" t="s">
        <v>1074</v>
      </c>
      <c r="E259" s="4" t="s">
        <v>1036</v>
      </c>
      <c r="F259" s="4">
        <v>456755.13</v>
      </c>
    </row>
    <row r="260" ht="12.75" customHeight="1">
      <c r="A260" s="4" t="s">
        <v>372</v>
      </c>
      <c r="B260" s="4" t="s">
        <v>355</v>
      </c>
      <c r="C260" s="4">
        <v>2003.0</v>
      </c>
      <c r="D260" s="4" t="s">
        <v>1074</v>
      </c>
      <c r="E260" s="4" t="s">
        <v>993</v>
      </c>
      <c r="F260" s="4">
        <v>1068133.18</v>
      </c>
    </row>
    <row r="261" ht="12.75" customHeight="1">
      <c r="A261" s="4" t="s">
        <v>372</v>
      </c>
      <c r="B261" s="4" t="s">
        <v>355</v>
      </c>
      <c r="C261" s="4">
        <v>2003.0</v>
      </c>
      <c r="D261" s="4" t="s">
        <v>1074</v>
      </c>
      <c r="E261" s="4" t="s">
        <v>1037</v>
      </c>
      <c r="F261" s="4">
        <v>136832.79</v>
      </c>
    </row>
    <row r="262" ht="12.75" customHeight="1">
      <c r="A262" s="4" t="s">
        <v>372</v>
      </c>
      <c r="B262" s="4" t="s">
        <v>355</v>
      </c>
      <c r="C262" s="4">
        <v>2003.0</v>
      </c>
      <c r="D262" s="4" t="s">
        <v>1074</v>
      </c>
      <c r="E262" s="4" t="s">
        <v>1038</v>
      </c>
      <c r="F262" s="4">
        <v>123547.92</v>
      </c>
    </row>
    <row r="263" ht="12.75" customHeight="1">
      <c r="A263" s="4" t="s">
        <v>372</v>
      </c>
      <c r="B263" s="4" t="s">
        <v>355</v>
      </c>
      <c r="C263" s="4">
        <v>2003.0</v>
      </c>
      <c r="D263" s="4" t="s">
        <v>1074</v>
      </c>
      <c r="E263" s="4" t="s">
        <v>994</v>
      </c>
      <c r="F263" s="4">
        <v>258544.35</v>
      </c>
    </row>
    <row r="264" ht="12.75" customHeight="1">
      <c r="A264" s="4" t="s">
        <v>372</v>
      </c>
      <c r="B264" s="4" t="s">
        <v>355</v>
      </c>
      <c r="C264" s="4">
        <v>2003.0</v>
      </c>
      <c r="D264" s="4" t="s">
        <v>1074</v>
      </c>
      <c r="E264" s="4" t="s">
        <v>1039</v>
      </c>
      <c r="F264" s="4">
        <v>260778.34</v>
      </c>
    </row>
    <row r="265" ht="12.75" customHeight="1">
      <c r="A265" s="4" t="s">
        <v>372</v>
      </c>
      <c r="B265" s="4" t="s">
        <v>355</v>
      </c>
      <c r="C265" s="4">
        <v>2003.0</v>
      </c>
      <c r="D265" s="4" t="s">
        <v>1074</v>
      </c>
      <c r="E265" s="4" t="s">
        <v>1040</v>
      </c>
      <c r="F265" s="4">
        <v>773999.96</v>
      </c>
    </row>
    <row r="266" ht="12.75" customHeight="1">
      <c r="A266" s="4" t="s">
        <v>372</v>
      </c>
      <c r="B266" s="4" t="s">
        <v>355</v>
      </c>
      <c r="C266" s="4">
        <v>2003.0</v>
      </c>
      <c r="D266" s="4" t="s">
        <v>1074</v>
      </c>
      <c r="E266" s="4" t="s">
        <v>996</v>
      </c>
      <c r="F266" s="4">
        <v>832315.99</v>
      </c>
    </row>
    <row r="267" ht="12.75" customHeight="1">
      <c r="A267" s="4" t="s">
        <v>372</v>
      </c>
      <c r="B267" s="4" t="s">
        <v>355</v>
      </c>
      <c r="C267" s="4">
        <v>2003.0</v>
      </c>
      <c r="D267" s="4" t="s">
        <v>1074</v>
      </c>
      <c r="E267" s="4" t="s">
        <v>1041</v>
      </c>
      <c r="F267" s="4">
        <v>19036.58</v>
      </c>
    </row>
    <row r="268" ht="12.75" customHeight="1">
      <c r="A268" s="4" t="s">
        <v>372</v>
      </c>
      <c r="B268" s="4" t="s">
        <v>355</v>
      </c>
      <c r="C268" s="4">
        <v>2003.0</v>
      </c>
      <c r="D268" s="4" t="s">
        <v>1074</v>
      </c>
      <c r="E268" s="4" t="s">
        <v>1042</v>
      </c>
      <c r="F268" s="4">
        <v>515162.28</v>
      </c>
    </row>
    <row r="269" ht="12.75" customHeight="1">
      <c r="A269" s="4" t="s">
        <v>372</v>
      </c>
      <c r="B269" s="4" t="s">
        <v>355</v>
      </c>
      <c r="C269" s="4">
        <v>2003.0</v>
      </c>
      <c r="D269" s="4" t="s">
        <v>1074</v>
      </c>
      <c r="E269" s="4" t="s">
        <v>1043</v>
      </c>
      <c r="F269" s="4">
        <v>266656.69</v>
      </c>
    </row>
    <row r="270" ht="12.75" customHeight="1">
      <c r="A270" s="4" t="s">
        <v>372</v>
      </c>
      <c r="B270" s="4" t="s">
        <v>355</v>
      </c>
      <c r="C270" s="4">
        <v>2003.0</v>
      </c>
      <c r="D270" s="4" t="s">
        <v>1074</v>
      </c>
      <c r="E270" s="4" t="s">
        <v>1044</v>
      </c>
      <c r="F270" s="4">
        <v>4248097.47</v>
      </c>
    </row>
    <row r="271" ht="12.75" customHeight="1">
      <c r="A271" s="4" t="s">
        <v>372</v>
      </c>
      <c r="B271" s="4" t="s">
        <v>355</v>
      </c>
      <c r="C271" s="4">
        <v>2003.0</v>
      </c>
      <c r="D271" s="4" t="s">
        <v>1074</v>
      </c>
      <c r="E271" s="4" t="s">
        <v>1045</v>
      </c>
      <c r="F271" s="4">
        <v>3739456.08</v>
      </c>
    </row>
    <row r="272" ht="12.75" customHeight="1">
      <c r="A272" s="4" t="s">
        <v>372</v>
      </c>
      <c r="B272" s="4" t="s">
        <v>355</v>
      </c>
      <c r="C272" s="4">
        <v>2003.0</v>
      </c>
      <c r="D272" s="4" t="s">
        <v>1074</v>
      </c>
      <c r="E272" s="4" t="s">
        <v>998</v>
      </c>
      <c r="F272" s="4">
        <v>244066.98</v>
      </c>
    </row>
    <row r="273" ht="12.75" customHeight="1">
      <c r="A273" s="4" t="s">
        <v>372</v>
      </c>
      <c r="B273" s="4" t="s">
        <v>355</v>
      </c>
      <c r="C273" s="4">
        <v>2003.0</v>
      </c>
      <c r="D273" s="4" t="s">
        <v>1074</v>
      </c>
      <c r="E273" s="4" t="s">
        <v>1046</v>
      </c>
      <c r="F273" s="4">
        <v>565559.8</v>
      </c>
    </row>
    <row r="274" ht="12.75" customHeight="1">
      <c r="A274" s="4" t="s">
        <v>372</v>
      </c>
      <c r="B274" s="4" t="s">
        <v>355</v>
      </c>
      <c r="C274" s="4">
        <v>2003.0</v>
      </c>
      <c r="D274" s="4" t="s">
        <v>1074</v>
      </c>
      <c r="E274" s="4" t="s">
        <v>1047</v>
      </c>
      <c r="F274" s="4">
        <v>88557.54</v>
      </c>
    </row>
    <row r="275" ht="12.75" customHeight="1">
      <c r="A275" s="4" t="s">
        <v>372</v>
      </c>
      <c r="B275" s="4" t="s">
        <v>355</v>
      </c>
      <c r="C275" s="4">
        <v>2004.0</v>
      </c>
      <c r="D275" s="4" t="s">
        <v>1074</v>
      </c>
      <c r="E275" s="4" t="s">
        <v>1031</v>
      </c>
      <c r="F275" s="4">
        <v>1.644712573E7</v>
      </c>
    </row>
    <row r="276" ht="12.75" customHeight="1">
      <c r="A276" s="4" t="s">
        <v>372</v>
      </c>
      <c r="B276" s="4" t="s">
        <v>355</v>
      </c>
      <c r="C276" s="4">
        <v>2004.0</v>
      </c>
      <c r="D276" s="4" t="s">
        <v>1074</v>
      </c>
      <c r="E276" s="4" t="s">
        <v>1032</v>
      </c>
      <c r="F276" s="4">
        <v>1458253.04</v>
      </c>
    </row>
    <row r="277" ht="12.75" customHeight="1">
      <c r="A277" s="4" t="s">
        <v>372</v>
      </c>
      <c r="B277" s="4" t="s">
        <v>355</v>
      </c>
      <c r="C277" s="4">
        <v>2004.0</v>
      </c>
      <c r="D277" s="4" t="s">
        <v>1074</v>
      </c>
      <c r="E277" s="4" t="s">
        <v>1033</v>
      </c>
      <c r="F277" s="4">
        <v>8458500.85</v>
      </c>
    </row>
    <row r="278" ht="12.75" customHeight="1">
      <c r="A278" s="4" t="s">
        <v>372</v>
      </c>
      <c r="B278" s="4" t="s">
        <v>355</v>
      </c>
      <c r="C278" s="4">
        <v>2004.0</v>
      </c>
      <c r="D278" s="4" t="s">
        <v>1074</v>
      </c>
      <c r="E278" s="4" t="s">
        <v>1034</v>
      </c>
      <c r="F278" s="4">
        <v>5420960.46</v>
      </c>
    </row>
    <row r="279" ht="12.75" customHeight="1">
      <c r="A279" s="4" t="s">
        <v>372</v>
      </c>
      <c r="B279" s="4" t="s">
        <v>355</v>
      </c>
      <c r="C279" s="4">
        <v>2004.0</v>
      </c>
      <c r="D279" s="4" t="s">
        <v>1074</v>
      </c>
      <c r="E279" s="4" t="s">
        <v>1035</v>
      </c>
      <c r="F279" s="4">
        <v>901773.63</v>
      </c>
    </row>
    <row r="280" ht="12.75" customHeight="1">
      <c r="A280" s="4" t="s">
        <v>372</v>
      </c>
      <c r="B280" s="4" t="s">
        <v>355</v>
      </c>
      <c r="C280" s="4">
        <v>2004.0</v>
      </c>
      <c r="D280" s="4" t="s">
        <v>1074</v>
      </c>
      <c r="E280" s="4" t="s">
        <v>1036</v>
      </c>
      <c r="F280" s="4">
        <v>413386.8</v>
      </c>
    </row>
    <row r="281" ht="12.75" customHeight="1">
      <c r="A281" s="4" t="s">
        <v>372</v>
      </c>
      <c r="B281" s="4" t="s">
        <v>355</v>
      </c>
      <c r="C281" s="4">
        <v>2004.0</v>
      </c>
      <c r="D281" s="4" t="s">
        <v>1074</v>
      </c>
      <c r="E281" s="4" t="s">
        <v>993</v>
      </c>
      <c r="F281" s="4">
        <v>1144872.1</v>
      </c>
    </row>
    <row r="282" ht="12.75" customHeight="1">
      <c r="A282" s="4" t="s">
        <v>372</v>
      </c>
      <c r="B282" s="4" t="s">
        <v>355</v>
      </c>
      <c r="C282" s="4">
        <v>2004.0</v>
      </c>
      <c r="D282" s="4" t="s">
        <v>1074</v>
      </c>
      <c r="E282" s="4" t="s">
        <v>1037</v>
      </c>
      <c r="F282" s="4">
        <v>153638.72</v>
      </c>
    </row>
    <row r="283" ht="12.75" customHeight="1">
      <c r="A283" s="4" t="s">
        <v>372</v>
      </c>
      <c r="B283" s="4" t="s">
        <v>355</v>
      </c>
      <c r="C283" s="4">
        <v>2004.0</v>
      </c>
      <c r="D283" s="4" t="s">
        <v>1074</v>
      </c>
      <c r="E283" s="4" t="s">
        <v>1038</v>
      </c>
      <c r="F283" s="4">
        <v>140507.68</v>
      </c>
    </row>
    <row r="284" ht="12.75" customHeight="1">
      <c r="A284" s="4" t="s">
        <v>372</v>
      </c>
      <c r="B284" s="4" t="s">
        <v>355</v>
      </c>
      <c r="C284" s="4">
        <v>2004.0</v>
      </c>
      <c r="D284" s="4" t="s">
        <v>1074</v>
      </c>
      <c r="E284" s="4" t="s">
        <v>994</v>
      </c>
      <c r="F284" s="4">
        <v>282166.39</v>
      </c>
    </row>
    <row r="285" ht="12.75" customHeight="1">
      <c r="A285" s="4" t="s">
        <v>372</v>
      </c>
      <c r="B285" s="4" t="s">
        <v>355</v>
      </c>
      <c r="C285" s="4">
        <v>2004.0</v>
      </c>
      <c r="D285" s="4" t="s">
        <v>1074</v>
      </c>
      <c r="E285" s="4" t="s">
        <v>1039</v>
      </c>
      <c r="F285" s="4">
        <v>279900.12</v>
      </c>
    </row>
    <row r="286" ht="12.75" customHeight="1">
      <c r="A286" s="4" t="s">
        <v>372</v>
      </c>
      <c r="B286" s="4" t="s">
        <v>355</v>
      </c>
      <c r="C286" s="4">
        <v>2004.0</v>
      </c>
      <c r="D286" s="4" t="s">
        <v>1074</v>
      </c>
      <c r="E286" s="4" t="s">
        <v>1040</v>
      </c>
      <c r="F286" s="4">
        <v>1069990.89</v>
      </c>
    </row>
    <row r="287" ht="12.75" customHeight="1">
      <c r="A287" s="4" t="s">
        <v>372</v>
      </c>
      <c r="B287" s="4" t="s">
        <v>355</v>
      </c>
      <c r="C287" s="4">
        <v>2004.0</v>
      </c>
      <c r="D287" s="4" t="s">
        <v>1074</v>
      </c>
      <c r="E287" s="4" t="s">
        <v>996</v>
      </c>
      <c r="F287" s="4">
        <v>1567614.65</v>
      </c>
    </row>
    <row r="288" ht="12.75" customHeight="1">
      <c r="A288" s="4" t="s">
        <v>372</v>
      </c>
      <c r="B288" s="4" t="s">
        <v>355</v>
      </c>
      <c r="C288" s="4">
        <v>2004.0</v>
      </c>
      <c r="D288" s="4" t="s">
        <v>1074</v>
      </c>
      <c r="E288" s="4" t="s">
        <v>1041</v>
      </c>
      <c r="F288" s="4">
        <v>34423.63</v>
      </c>
    </row>
    <row r="289" ht="12.75" customHeight="1">
      <c r="A289" s="4" t="s">
        <v>372</v>
      </c>
      <c r="B289" s="4" t="s">
        <v>355</v>
      </c>
      <c r="C289" s="4">
        <v>2004.0</v>
      </c>
      <c r="D289" s="4" t="s">
        <v>1074</v>
      </c>
      <c r="E289" s="4" t="s">
        <v>1042</v>
      </c>
      <c r="F289" s="4">
        <v>587374.16</v>
      </c>
    </row>
    <row r="290" ht="12.75" customHeight="1">
      <c r="A290" s="4" t="s">
        <v>372</v>
      </c>
      <c r="B290" s="4" t="s">
        <v>355</v>
      </c>
      <c r="C290" s="4">
        <v>2004.0</v>
      </c>
      <c r="D290" s="4" t="s">
        <v>1074</v>
      </c>
      <c r="E290" s="4" t="s">
        <v>1043</v>
      </c>
      <c r="F290" s="4">
        <v>290326.19</v>
      </c>
    </row>
    <row r="291" ht="12.75" customHeight="1">
      <c r="A291" s="4" t="s">
        <v>372</v>
      </c>
      <c r="B291" s="4" t="s">
        <v>355</v>
      </c>
      <c r="C291" s="4">
        <v>2004.0</v>
      </c>
      <c r="D291" s="4" t="s">
        <v>1074</v>
      </c>
      <c r="E291" s="4" t="s">
        <v>1044</v>
      </c>
      <c r="F291" s="4">
        <v>4894287.27</v>
      </c>
    </row>
    <row r="292" ht="12.75" customHeight="1">
      <c r="A292" s="4" t="s">
        <v>372</v>
      </c>
      <c r="B292" s="4" t="s">
        <v>355</v>
      </c>
      <c r="C292" s="4">
        <v>2004.0</v>
      </c>
      <c r="D292" s="4" t="s">
        <v>1074</v>
      </c>
      <c r="E292" s="4" t="s">
        <v>1045</v>
      </c>
      <c r="F292" s="4">
        <v>4234074.03</v>
      </c>
    </row>
    <row r="293" ht="12.75" customHeight="1">
      <c r="A293" s="4" t="s">
        <v>372</v>
      </c>
      <c r="B293" s="4" t="s">
        <v>355</v>
      </c>
      <c r="C293" s="4">
        <v>2004.0</v>
      </c>
      <c r="D293" s="4" t="s">
        <v>1074</v>
      </c>
      <c r="E293" s="4" t="s">
        <v>998</v>
      </c>
      <c r="F293" s="4">
        <v>346123.77</v>
      </c>
    </row>
    <row r="294" ht="12.75" customHeight="1">
      <c r="A294" s="4" t="s">
        <v>372</v>
      </c>
      <c r="B294" s="4" t="s">
        <v>355</v>
      </c>
      <c r="C294" s="4">
        <v>2004.0</v>
      </c>
      <c r="D294" s="4" t="s">
        <v>1074</v>
      </c>
      <c r="E294" s="4" t="s">
        <v>1046</v>
      </c>
      <c r="F294" s="4">
        <v>709259.36</v>
      </c>
    </row>
    <row r="295" ht="12.75" customHeight="1">
      <c r="A295" s="4" t="s">
        <v>372</v>
      </c>
      <c r="B295" s="4" t="s">
        <v>355</v>
      </c>
      <c r="C295" s="4">
        <v>2004.0</v>
      </c>
      <c r="D295" s="4" t="s">
        <v>1074</v>
      </c>
      <c r="E295" s="4" t="s">
        <v>1047</v>
      </c>
      <c r="F295" s="4">
        <v>94188.06</v>
      </c>
    </row>
    <row r="296" ht="12.75" customHeight="1">
      <c r="A296" s="4" t="s">
        <v>372</v>
      </c>
      <c r="B296" s="4" t="s">
        <v>355</v>
      </c>
      <c r="C296" s="4">
        <v>2005.0</v>
      </c>
      <c r="D296" s="4" t="s">
        <v>1074</v>
      </c>
      <c r="E296" s="4" t="s">
        <v>1031</v>
      </c>
      <c r="F296" s="4">
        <v>1.987320615E7</v>
      </c>
    </row>
    <row r="297" ht="12.75" customHeight="1">
      <c r="A297" s="4" t="s">
        <v>372</v>
      </c>
      <c r="B297" s="4" t="s">
        <v>355</v>
      </c>
      <c r="C297" s="4">
        <v>2005.0</v>
      </c>
      <c r="D297" s="4" t="s">
        <v>1074</v>
      </c>
      <c r="E297" s="4" t="s">
        <v>1032</v>
      </c>
      <c r="F297" s="4">
        <v>2021695.81</v>
      </c>
    </row>
    <row r="298" ht="12.75" customHeight="1">
      <c r="A298" s="4" t="s">
        <v>372</v>
      </c>
      <c r="B298" s="4" t="s">
        <v>355</v>
      </c>
      <c r="C298" s="4">
        <v>2005.0</v>
      </c>
      <c r="D298" s="4" t="s">
        <v>1074</v>
      </c>
      <c r="E298" s="4" t="s">
        <v>1033</v>
      </c>
      <c r="F298" s="4">
        <v>1.073801183E7</v>
      </c>
    </row>
    <row r="299" ht="12.75" customHeight="1">
      <c r="A299" s="4" t="s">
        <v>372</v>
      </c>
      <c r="B299" s="4" t="s">
        <v>355</v>
      </c>
      <c r="C299" s="4">
        <v>2005.0</v>
      </c>
      <c r="D299" s="4" t="s">
        <v>1074</v>
      </c>
      <c r="E299" s="4" t="s">
        <v>1034</v>
      </c>
      <c r="F299" s="4">
        <v>5910652.74</v>
      </c>
    </row>
    <row r="300" ht="12.75" customHeight="1">
      <c r="A300" s="4" t="s">
        <v>372</v>
      </c>
      <c r="B300" s="4" t="s">
        <v>355</v>
      </c>
      <c r="C300" s="4">
        <v>2005.0</v>
      </c>
      <c r="D300" s="4" t="s">
        <v>1074</v>
      </c>
      <c r="E300" s="4" t="s">
        <v>1035</v>
      </c>
      <c r="F300" s="4">
        <v>969014.97</v>
      </c>
    </row>
    <row r="301" ht="12.75" customHeight="1">
      <c r="A301" s="4" t="s">
        <v>372</v>
      </c>
      <c r="B301" s="4" t="s">
        <v>355</v>
      </c>
      <c r="C301" s="4">
        <v>2005.0</v>
      </c>
      <c r="D301" s="4" t="s">
        <v>1074</v>
      </c>
      <c r="E301" s="4" t="s">
        <v>1036</v>
      </c>
      <c r="F301" s="4">
        <v>384828.45</v>
      </c>
    </row>
    <row r="302" ht="12.75" customHeight="1">
      <c r="A302" s="4" t="s">
        <v>372</v>
      </c>
      <c r="B302" s="4" t="s">
        <v>355</v>
      </c>
      <c r="C302" s="4">
        <v>2005.0</v>
      </c>
      <c r="D302" s="4" t="s">
        <v>1074</v>
      </c>
      <c r="E302" s="4" t="s">
        <v>993</v>
      </c>
      <c r="F302" s="4">
        <v>1368034.25</v>
      </c>
    </row>
    <row r="303" ht="12.75" customHeight="1">
      <c r="A303" s="4" t="s">
        <v>372</v>
      </c>
      <c r="B303" s="4" t="s">
        <v>355</v>
      </c>
      <c r="C303" s="4">
        <v>2005.0</v>
      </c>
      <c r="D303" s="4" t="s">
        <v>1074</v>
      </c>
      <c r="E303" s="4" t="s">
        <v>1037</v>
      </c>
      <c r="F303" s="4">
        <v>160589.28</v>
      </c>
    </row>
    <row r="304" ht="12.75" customHeight="1">
      <c r="A304" s="4" t="s">
        <v>372</v>
      </c>
      <c r="B304" s="4" t="s">
        <v>355</v>
      </c>
      <c r="C304" s="4">
        <v>2005.0</v>
      </c>
      <c r="D304" s="4" t="s">
        <v>1074</v>
      </c>
      <c r="E304" s="4" t="s">
        <v>1038</v>
      </c>
      <c r="F304" s="4">
        <v>157738.56</v>
      </c>
    </row>
    <row r="305" ht="12.75" customHeight="1">
      <c r="A305" s="4" t="s">
        <v>372</v>
      </c>
      <c r="B305" s="4" t="s">
        <v>355</v>
      </c>
      <c r="C305" s="4">
        <v>2005.0</v>
      </c>
      <c r="D305" s="4" t="s">
        <v>1074</v>
      </c>
      <c r="E305" s="4" t="s">
        <v>994</v>
      </c>
      <c r="F305" s="4">
        <v>777120.65</v>
      </c>
    </row>
    <row r="306" ht="12.75" customHeight="1">
      <c r="A306" s="4" t="s">
        <v>372</v>
      </c>
      <c r="B306" s="4" t="s">
        <v>355</v>
      </c>
      <c r="C306" s="4">
        <v>2005.0</v>
      </c>
      <c r="D306" s="4" t="s">
        <v>1074</v>
      </c>
      <c r="E306" s="4" t="s">
        <v>1039</v>
      </c>
      <c r="F306" s="4">
        <v>276140.07</v>
      </c>
    </row>
    <row r="307" ht="12.75" customHeight="1">
      <c r="A307" s="4" t="s">
        <v>372</v>
      </c>
      <c r="B307" s="4" t="s">
        <v>355</v>
      </c>
      <c r="C307" s="4">
        <v>2005.0</v>
      </c>
      <c r="D307" s="4" t="s">
        <v>1074</v>
      </c>
      <c r="E307" s="4" t="s">
        <v>1040</v>
      </c>
      <c r="F307" s="4">
        <v>1573861.31</v>
      </c>
    </row>
    <row r="308" ht="12.75" customHeight="1">
      <c r="A308" s="4" t="s">
        <v>372</v>
      </c>
      <c r="B308" s="4" t="s">
        <v>355</v>
      </c>
      <c r="C308" s="4">
        <v>2005.0</v>
      </c>
      <c r="D308" s="4" t="s">
        <v>1074</v>
      </c>
      <c r="E308" s="4" t="s">
        <v>996</v>
      </c>
      <c r="F308" s="4">
        <v>1580739.59</v>
      </c>
    </row>
    <row r="309" ht="12.75" customHeight="1">
      <c r="A309" s="4" t="s">
        <v>372</v>
      </c>
      <c r="B309" s="4" t="s">
        <v>355</v>
      </c>
      <c r="C309" s="4">
        <v>2005.0</v>
      </c>
      <c r="D309" s="4" t="s">
        <v>1074</v>
      </c>
      <c r="E309" s="4" t="s">
        <v>1041</v>
      </c>
      <c r="F309" s="4">
        <v>75611.43</v>
      </c>
    </row>
    <row r="310" ht="12.75" customHeight="1">
      <c r="A310" s="4" t="s">
        <v>372</v>
      </c>
      <c r="B310" s="4" t="s">
        <v>355</v>
      </c>
      <c r="C310" s="4">
        <v>2005.0</v>
      </c>
      <c r="D310" s="4" t="s">
        <v>1074</v>
      </c>
      <c r="E310" s="4" t="s">
        <v>1042</v>
      </c>
      <c r="F310" s="4">
        <v>667177.5</v>
      </c>
    </row>
    <row r="311" ht="12.75" customHeight="1">
      <c r="A311" s="4" t="s">
        <v>372</v>
      </c>
      <c r="B311" s="4" t="s">
        <v>355</v>
      </c>
      <c r="C311" s="4">
        <v>2005.0</v>
      </c>
      <c r="D311" s="4" t="s">
        <v>1074</v>
      </c>
      <c r="E311" s="4" t="s">
        <v>1043</v>
      </c>
      <c r="F311" s="4">
        <v>426716.78</v>
      </c>
    </row>
    <row r="312" ht="12.75" customHeight="1">
      <c r="A312" s="4" t="s">
        <v>372</v>
      </c>
      <c r="B312" s="4" t="s">
        <v>355</v>
      </c>
      <c r="C312" s="4">
        <v>2005.0</v>
      </c>
      <c r="D312" s="4" t="s">
        <v>1074</v>
      </c>
      <c r="E312" s="4" t="s">
        <v>1044</v>
      </c>
      <c r="F312" s="4">
        <v>5503542.59</v>
      </c>
    </row>
    <row r="313" ht="12.75" customHeight="1">
      <c r="A313" s="4" t="s">
        <v>372</v>
      </c>
      <c r="B313" s="4" t="s">
        <v>355</v>
      </c>
      <c r="C313" s="4">
        <v>2005.0</v>
      </c>
      <c r="D313" s="4" t="s">
        <v>1074</v>
      </c>
      <c r="E313" s="4" t="s">
        <v>1045</v>
      </c>
      <c r="F313" s="4">
        <v>5345880.34</v>
      </c>
    </row>
    <row r="314" ht="12.75" customHeight="1">
      <c r="A314" s="4" t="s">
        <v>372</v>
      </c>
      <c r="B314" s="4" t="s">
        <v>355</v>
      </c>
      <c r="C314" s="4">
        <v>2005.0</v>
      </c>
      <c r="D314" s="4" t="s">
        <v>1074</v>
      </c>
      <c r="E314" s="4" t="s">
        <v>998</v>
      </c>
      <c r="F314" s="4">
        <v>498551.72</v>
      </c>
    </row>
    <row r="315" ht="12.75" customHeight="1">
      <c r="A315" s="4" t="s">
        <v>372</v>
      </c>
      <c r="B315" s="4" t="s">
        <v>355</v>
      </c>
      <c r="C315" s="4">
        <v>2005.0</v>
      </c>
      <c r="D315" s="4" t="s">
        <v>1074</v>
      </c>
      <c r="E315" s="4" t="s">
        <v>1046</v>
      </c>
      <c r="F315" s="4">
        <v>747902.17</v>
      </c>
    </row>
    <row r="316" ht="12.75" customHeight="1">
      <c r="A316" s="4" t="s">
        <v>372</v>
      </c>
      <c r="B316" s="4" t="s">
        <v>355</v>
      </c>
      <c r="C316" s="4">
        <v>2005.0</v>
      </c>
      <c r="D316" s="4" t="s">
        <v>1074</v>
      </c>
      <c r="E316" s="4" t="s">
        <v>1047</v>
      </c>
      <c r="F316" s="4">
        <v>103993.06</v>
      </c>
    </row>
    <row r="317" ht="12.75" customHeight="1">
      <c r="A317" s="4" t="s">
        <v>372</v>
      </c>
      <c r="B317" s="4" t="s">
        <v>355</v>
      </c>
      <c r="C317" s="4">
        <v>2006.0</v>
      </c>
      <c r="D317" s="4" t="s">
        <v>1074</v>
      </c>
      <c r="E317" s="4" t="s">
        <v>1031</v>
      </c>
      <c r="F317" s="4">
        <v>2.299271258E7</v>
      </c>
    </row>
    <row r="318" ht="12.75" customHeight="1">
      <c r="A318" s="4" t="s">
        <v>372</v>
      </c>
      <c r="B318" s="4" t="s">
        <v>355</v>
      </c>
      <c r="C318" s="4">
        <v>2006.0</v>
      </c>
      <c r="D318" s="4" t="s">
        <v>1074</v>
      </c>
      <c r="E318" s="4" t="s">
        <v>1032</v>
      </c>
      <c r="F318" s="4">
        <v>2773146.66</v>
      </c>
    </row>
    <row r="319" ht="12.75" customHeight="1">
      <c r="A319" s="4" t="s">
        <v>372</v>
      </c>
      <c r="B319" s="4" t="s">
        <v>355</v>
      </c>
      <c r="C319" s="4">
        <v>2006.0</v>
      </c>
      <c r="D319" s="4" t="s">
        <v>1074</v>
      </c>
      <c r="E319" s="4" t="s">
        <v>1033</v>
      </c>
      <c r="F319" s="4">
        <v>1.199735886E7</v>
      </c>
    </row>
    <row r="320" ht="12.75" customHeight="1">
      <c r="A320" s="4" t="s">
        <v>372</v>
      </c>
      <c r="B320" s="4" t="s">
        <v>355</v>
      </c>
      <c r="C320" s="4">
        <v>2006.0</v>
      </c>
      <c r="D320" s="4" t="s">
        <v>1074</v>
      </c>
      <c r="E320" s="4" t="s">
        <v>1034</v>
      </c>
      <c r="F320" s="4">
        <v>6937113.99</v>
      </c>
    </row>
    <row r="321" ht="12.75" customHeight="1">
      <c r="A321" s="4" t="s">
        <v>372</v>
      </c>
      <c r="B321" s="4" t="s">
        <v>355</v>
      </c>
      <c r="C321" s="4">
        <v>2006.0</v>
      </c>
      <c r="D321" s="4" t="s">
        <v>1074</v>
      </c>
      <c r="E321" s="4" t="s">
        <v>1035</v>
      </c>
      <c r="F321" s="4">
        <v>947963.27</v>
      </c>
    </row>
    <row r="322" ht="12.75" customHeight="1">
      <c r="A322" s="4" t="s">
        <v>372</v>
      </c>
      <c r="B322" s="4" t="s">
        <v>355</v>
      </c>
      <c r="C322" s="4">
        <v>2006.0</v>
      </c>
      <c r="D322" s="4" t="s">
        <v>1074</v>
      </c>
      <c r="E322" s="4" t="s">
        <v>1036</v>
      </c>
      <c r="F322" s="4">
        <v>328309.25</v>
      </c>
    </row>
    <row r="323" ht="12.75" customHeight="1">
      <c r="A323" s="4" t="s">
        <v>372</v>
      </c>
      <c r="B323" s="4" t="s">
        <v>355</v>
      </c>
      <c r="C323" s="4">
        <v>2006.0</v>
      </c>
      <c r="D323" s="4" t="s">
        <v>1074</v>
      </c>
      <c r="E323" s="4" t="s">
        <v>993</v>
      </c>
      <c r="F323" s="4">
        <v>1833591.74</v>
      </c>
    </row>
    <row r="324" ht="12.75" customHeight="1">
      <c r="A324" s="4" t="s">
        <v>372</v>
      </c>
      <c r="B324" s="4" t="s">
        <v>355</v>
      </c>
      <c r="C324" s="4">
        <v>2006.0</v>
      </c>
      <c r="D324" s="4" t="s">
        <v>1074</v>
      </c>
      <c r="E324" s="4" t="s">
        <v>1037</v>
      </c>
      <c r="F324" s="4">
        <v>202144.29</v>
      </c>
    </row>
    <row r="325" ht="12.75" customHeight="1">
      <c r="A325" s="4" t="s">
        <v>372</v>
      </c>
      <c r="B325" s="4" t="s">
        <v>355</v>
      </c>
      <c r="C325" s="4">
        <v>2006.0</v>
      </c>
      <c r="D325" s="4" t="s">
        <v>1074</v>
      </c>
      <c r="E325" s="4" t="s">
        <v>1038</v>
      </c>
      <c r="F325" s="4">
        <v>176459.71</v>
      </c>
    </row>
    <row r="326" ht="12.75" customHeight="1">
      <c r="A326" s="4" t="s">
        <v>372</v>
      </c>
      <c r="B326" s="4" t="s">
        <v>355</v>
      </c>
      <c r="C326" s="4">
        <v>2006.0</v>
      </c>
      <c r="D326" s="4" t="s">
        <v>1074</v>
      </c>
      <c r="E326" s="4" t="s">
        <v>994</v>
      </c>
      <c r="F326" s="4">
        <v>420627.26</v>
      </c>
    </row>
    <row r="327" ht="12.75" customHeight="1">
      <c r="A327" s="4" t="s">
        <v>372</v>
      </c>
      <c r="B327" s="4" t="s">
        <v>355</v>
      </c>
      <c r="C327" s="4">
        <v>2006.0</v>
      </c>
      <c r="D327" s="4" t="s">
        <v>1074</v>
      </c>
      <c r="E327" s="4" t="s">
        <v>1039</v>
      </c>
      <c r="F327" s="4">
        <v>277986.25</v>
      </c>
    </row>
    <row r="328" ht="12.75" customHeight="1">
      <c r="A328" s="4" t="s">
        <v>372</v>
      </c>
      <c r="B328" s="4" t="s">
        <v>355</v>
      </c>
      <c r="C328" s="4">
        <v>2006.0</v>
      </c>
      <c r="D328" s="4" t="s">
        <v>1074</v>
      </c>
      <c r="E328" s="4" t="s">
        <v>1040</v>
      </c>
      <c r="F328" s="4">
        <v>2325190.54</v>
      </c>
    </row>
    <row r="329" ht="12.75" customHeight="1">
      <c r="A329" s="4" t="s">
        <v>372</v>
      </c>
      <c r="B329" s="4" t="s">
        <v>355</v>
      </c>
      <c r="C329" s="4">
        <v>2006.0</v>
      </c>
      <c r="D329" s="4" t="s">
        <v>1074</v>
      </c>
      <c r="E329" s="4" t="s">
        <v>996</v>
      </c>
      <c r="F329" s="4">
        <v>2094369.07</v>
      </c>
    </row>
    <row r="330" ht="12.75" customHeight="1">
      <c r="A330" s="4" t="s">
        <v>372</v>
      </c>
      <c r="B330" s="4" t="s">
        <v>355</v>
      </c>
      <c r="C330" s="4">
        <v>2006.0</v>
      </c>
      <c r="D330" s="4" t="s">
        <v>1074</v>
      </c>
      <c r="E330" s="4" t="s">
        <v>1041</v>
      </c>
      <c r="F330" s="4">
        <v>74012.57</v>
      </c>
    </row>
    <row r="331" ht="12.75" customHeight="1">
      <c r="A331" s="4" t="s">
        <v>372</v>
      </c>
      <c r="B331" s="4" t="s">
        <v>355</v>
      </c>
      <c r="C331" s="4">
        <v>2006.0</v>
      </c>
      <c r="D331" s="4" t="s">
        <v>1074</v>
      </c>
      <c r="E331" s="4" t="s">
        <v>1042</v>
      </c>
      <c r="F331" s="4">
        <v>753051.14</v>
      </c>
    </row>
    <row r="332" ht="12.75" customHeight="1">
      <c r="A332" s="4" t="s">
        <v>372</v>
      </c>
      <c r="B332" s="4" t="s">
        <v>355</v>
      </c>
      <c r="C332" s="4">
        <v>2006.0</v>
      </c>
      <c r="D332" s="4" t="s">
        <v>1074</v>
      </c>
      <c r="E332" s="4" t="s">
        <v>1043</v>
      </c>
      <c r="F332" s="4">
        <v>525231.04</v>
      </c>
    </row>
    <row r="333" ht="12.75" customHeight="1">
      <c r="A333" s="4" t="s">
        <v>372</v>
      </c>
      <c r="B333" s="4" t="s">
        <v>355</v>
      </c>
      <c r="C333" s="4">
        <v>2006.0</v>
      </c>
      <c r="D333" s="4" t="s">
        <v>1074</v>
      </c>
      <c r="E333" s="4" t="s">
        <v>1044</v>
      </c>
      <c r="F333" s="4">
        <v>6400811.78</v>
      </c>
    </row>
    <row r="334" ht="12.75" customHeight="1">
      <c r="A334" s="4" t="s">
        <v>372</v>
      </c>
      <c r="B334" s="4" t="s">
        <v>355</v>
      </c>
      <c r="C334" s="4">
        <v>2006.0</v>
      </c>
      <c r="D334" s="4" t="s">
        <v>1074</v>
      </c>
      <c r="E334" s="4" t="s">
        <v>1045</v>
      </c>
      <c r="F334" s="4">
        <v>5766317.97</v>
      </c>
    </row>
    <row r="335" ht="12.75" customHeight="1">
      <c r="A335" s="4" t="s">
        <v>372</v>
      </c>
      <c r="B335" s="4" t="s">
        <v>355</v>
      </c>
      <c r="C335" s="4">
        <v>2006.0</v>
      </c>
      <c r="D335" s="4" t="s">
        <v>1074</v>
      </c>
      <c r="E335" s="4" t="s">
        <v>998</v>
      </c>
      <c r="F335" s="4">
        <v>551281.74</v>
      </c>
    </row>
    <row r="336" ht="12.75" customHeight="1">
      <c r="A336" s="4" t="s">
        <v>372</v>
      </c>
      <c r="B336" s="4" t="s">
        <v>355</v>
      </c>
      <c r="C336" s="4">
        <v>2006.0</v>
      </c>
      <c r="D336" s="4" t="s">
        <v>1074</v>
      </c>
      <c r="E336" s="4" t="s">
        <v>1046</v>
      </c>
      <c r="F336" s="4">
        <v>814741.91</v>
      </c>
    </row>
    <row r="337" ht="12.75" customHeight="1">
      <c r="A337" s="4" t="s">
        <v>372</v>
      </c>
      <c r="B337" s="4" t="s">
        <v>355</v>
      </c>
      <c r="C337" s="4">
        <v>2006.0</v>
      </c>
      <c r="D337" s="4" t="s">
        <v>1074</v>
      </c>
      <c r="E337" s="4" t="s">
        <v>1047</v>
      </c>
      <c r="F337" s="4">
        <v>119777.55</v>
      </c>
    </row>
    <row r="338" ht="12.75" customHeight="1">
      <c r="A338" s="4" t="s">
        <v>372</v>
      </c>
      <c r="B338" s="4" t="s">
        <v>355</v>
      </c>
      <c r="C338" s="4">
        <v>2007.0</v>
      </c>
      <c r="D338" s="4" t="s">
        <v>1074</v>
      </c>
      <c r="E338" s="4" t="s">
        <v>1031</v>
      </c>
      <c r="F338" s="4">
        <v>2.511334887E7</v>
      </c>
    </row>
    <row r="339" ht="12.75" customHeight="1">
      <c r="A339" s="4" t="s">
        <v>372</v>
      </c>
      <c r="B339" s="4" t="s">
        <v>355</v>
      </c>
      <c r="C339" s="4">
        <v>2007.0</v>
      </c>
      <c r="D339" s="4" t="s">
        <v>1074</v>
      </c>
      <c r="E339" s="4" t="s">
        <v>1032</v>
      </c>
      <c r="F339" s="4">
        <v>3116651.85</v>
      </c>
    </row>
    <row r="340" ht="12.75" customHeight="1">
      <c r="A340" s="4" t="s">
        <v>372</v>
      </c>
      <c r="B340" s="4" t="s">
        <v>355</v>
      </c>
      <c r="C340" s="4">
        <v>2007.0</v>
      </c>
      <c r="D340" s="4" t="s">
        <v>1074</v>
      </c>
      <c r="E340" s="4" t="s">
        <v>1033</v>
      </c>
      <c r="F340" s="4">
        <v>1.299543813E7</v>
      </c>
    </row>
    <row r="341" ht="12.75" customHeight="1">
      <c r="A341" s="4" t="s">
        <v>372</v>
      </c>
      <c r="B341" s="4" t="s">
        <v>355</v>
      </c>
      <c r="C341" s="4">
        <v>2007.0</v>
      </c>
      <c r="D341" s="4" t="s">
        <v>1074</v>
      </c>
      <c r="E341" s="4" t="s">
        <v>1034</v>
      </c>
      <c r="F341" s="4">
        <v>7832063.27</v>
      </c>
    </row>
    <row r="342" ht="12.75" customHeight="1">
      <c r="A342" s="4" t="s">
        <v>372</v>
      </c>
      <c r="B342" s="4" t="s">
        <v>355</v>
      </c>
      <c r="C342" s="4">
        <v>2007.0</v>
      </c>
      <c r="D342" s="4" t="s">
        <v>1074</v>
      </c>
      <c r="E342" s="4" t="s">
        <v>1035</v>
      </c>
      <c r="F342" s="4">
        <v>816997.24</v>
      </c>
    </row>
    <row r="343" ht="12.75" customHeight="1">
      <c r="A343" s="4" t="s">
        <v>372</v>
      </c>
      <c r="B343" s="4" t="s">
        <v>355</v>
      </c>
      <c r="C343" s="4">
        <v>2007.0</v>
      </c>
      <c r="D343" s="4" t="s">
        <v>1074</v>
      </c>
      <c r="E343" s="4" t="s">
        <v>1036</v>
      </c>
      <c r="F343" s="4">
        <v>263758.01</v>
      </c>
    </row>
    <row r="344" ht="12.75" customHeight="1">
      <c r="A344" s="4" t="s">
        <v>372</v>
      </c>
      <c r="B344" s="4" t="s">
        <v>355</v>
      </c>
      <c r="C344" s="4">
        <v>2007.0</v>
      </c>
      <c r="D344" s="4" t="s">
        <v>1074</v>
      </c>
      <c r="E344" s="4" t="s">
        <v>993</v>
      </c>
      <c r="F344" s="4">
        <v>2644009.85</v>
      </c>
    </row>
    <row r="345" ht="12.75" customHeight="1">
      <c r="A345" s="4" t="s">
        <v>372</v>
      </c>
      <c r="B345" s="4" t="s">
        <v>355</v>
      </c>
      <c r="C345" s="4">
        <v>2007.0</v>
      </c>
      <c r="D345" s="4" t="s">
        <v>1074</v>
      </c>
      <c r="E345" s="4" t="s">
        <v>1037</v>
      </c>
      <c r="F345" s="4">
        <v>225024.97</v>
      </c>
    </row>
    <row r="346" ht="12.75" customHeight="1">
      <c r="A346" s="4" t="s">
        <v>372</v>
      </c>
      <c r="B346" s="4" t="s">
        <v>355</v>
      </c>
      <c r="C346" s="4">
        <v>2007.0</v>
      </c>
      <c r="D346" s="4" t="s">
        <v>1074</v>
      </c>
      <c r="E346" s="4" t="s">
        <v>1038</v>
      </c>
      <c r="F346" s="4">
        <v>184681.66</v>
      </c>
    </row>
    <row r="347" ht="12.75" customHeight="1">
      <c r="A347" s="4" t="s">
        <v>372</v>
      </c>
      <c r="B347" s="4" t="s">
        <v>355</v>
      </c>
      <c r="C347" s="4">
        <v>2007.0</v>
      </c>
      <c r="D347" s="4" t="s">
        <v>1074</v>
      </c>
      <c r="E347" s="4" t="s">
        <v>994</v>
      </c>
      <c r="F347" s="4">
        <v>1024068.93</v>
      </c>
    </row>
    <row r="348" ht="12.75" customHeight="1">
      <c r="A348" s="4" t="s">
        <v>372</v>
      </c>
      <c r="B348" s="4" t="s">
        <v>355</v>
      </c>
      <c r="C348" s="4">
        <v>2007.0</v>
      </c>
      <c r="D348" s="4" t="s">
        <v>1074</v>
      </c>
      <c r="E348" s="4" t="s">
        <v>1039</v>
      </c>
      <c r="F348" s="4">
        <v>266646.29</v>
      </c>
    </row>
    <row r="349" ht="12.75" customHeight="1">
      <c r="A349" s="4" t="s">
        <v>372</v>
      </c>
      <c r="B349" s="4" t="s">
        <v>355</v>
      </c>
      <c r="C349" s="4">
        <v>2007.0</v>
      </c>
      <c r="D349" s="4" t="s">
        <v>1074</v>
      </c>
      <c r="E349" s="4" t="s">
        <v>1040</v>
      </c>
      <c r="F349" s="4">
        <v>2481102.95</v>
      </c>
    </row>
    <row r="350" ht="12.75" customHeight="1">
      <c r="A350" s="4" t="s">
        <v>372</v>
      </c>
      <c r="B350" s="4" t="s">
        <v>355</v>
      </c>
      <c r="C350" s="4">
        <v>2007.0</v>
      </c>
      <c r="D350" s="4" t="s">
        <v>1074</v>
      </c>
      <c r="E350" s="4" t="s">
        <v>996</v>
      </c>
      <c r="F350" s="4">
        <v>2263785.17</v>
      </c>
    </row>
    <row r="351" ht="12.75" customHeight="1">
      <c r="A351" s="4" t="s">
        <v>372</v>
      </c>
      <c r="B351" s="4" t="s">
        <v>355</v>
      </c>
      <c r="C351" s="4">
        <v>2007.0</v>
      </c>
      <c r="D351" s="4" t="s">
        <v>1074</v>
      </c>
      <c r="E351" s="4" t="s">
        <v>1041</v>
      </c>
      <c r="F351" s="4">
        <v>41812.86</v>
      </c>
    </row>
    <row r="352" ht="12.75" customHeight="1">
      <c r="A352" s="4" t="s">
        <v>372</v>
      </c>
      <c r="B352" s="4" t="s">
        <v>355</v>
      </c>
      <c r="C352" s="4">
        <v>2007.0</v>
      </c>
      <c r="D352" s="4" t="s">
        <v>1074</v>
      </c>
      <c r="E352" s="4" t="s">
        <v>1042</v>
      </c>
      <c r="F352" s="4">
        <v>1057803.87</v>
      </c>
    </row>
    <row r="353" ht="12.75" customHeight="1">
      <c r="A353" s="4" t="s">
        <v>372</v>
      </c>
      <c r="B353" s="4" t="s">
        <v>355</v>
      </c>
      <c r="C353" s="4">
        <v>2007.0</v>
      </c>
      <c r="D353" s="4" t="s">
        <v>1074</v>
      </c>
      <c r="E353" s="4" t="s">
        <v>1043</v>
      </c>
      <c r="F353" s="4">
        <v>422871.22</v>
      </c>
    </row>
    <row r="354" ht="12.75" customHeight="1">
      <c r="A354" s="4" t="s">
        <v>372</v>
      </c>
      <c r="B354" s="4" t="s">
        <v>355</v>
      </c>
      <c r="C354" s="4">
        <v>2007.0</v>
      </c>
      <c r="D354" s="4" t="s">
        <v>1074</v>
      </c>
      <c r="E354" s="4" t="s">
        <v>1044</v>
      </c>
      <c r="F354" s="4">
        <v>6721090.62</v>
      </c>
    </row>
    <row r="355" ht="12.75" customHeight="1">
      <c r="A355" s="4" t="s">
        <v>372</v>
      </c>
      <c r="B355" s="4" t="s">
        <v>355</v>
      </c>
      <c r="C355" s="4">
        <v>2007.0</v>
      </c>
      <c r="D355" s="4" t="s">
        <v>1074</v>
      </c>
      <c r="E355" s="4" t="s">
        <v>1045</v>
      </c>
      <c r="F355" s="4">
        <v>5802317.14</v>
      </c>
    </row>
    <row r="356" ht="12.75" customHeight="1">
      <c r="A356" s="4" t="s">
        <v>372</v>
      </c>
      <c r="B356" s="4" t="s">
        <v>355</v>
      </c>
      <c r="C356" s="4">
        <v>2007.0</v>
      </c>
      <c r="D356" s="4" t="s">
        <v>1074</v>
      </c>
      <c r="E356" s="4" t="s">
        <v>998</v>
      </c>
      <c r="F356" s="4">
        <v>697103.31</v>
      </c>
    </row>
    <row r="357" ht="12.75" customHeight="1">
      <c r="A357" s="4" t="s">
        <v>372</v>
      </c>
      <c r="B357" s="4" t="s">
        <v>355</v>
      </c>
      <c r="C357" s="4">
        <v>2007.0</v>
      </c>
      <c r="D357" s="4" t="s">
        <v>1074</v>
      </c>
      <c r="E357" s="4" t="s">
        <v>1046</v>
      </c>
      <c r="F357" s="4">
        <v>871449.08</v>
      </c>
    </row>
    <row r="358" ht="12.75" customHeight="1">
      <c r="A358" s="4" t="s">
        <v>372</v>
      </c>
      <c r="B358" s="4" t="s">
        <v>355</v>
      </c>
      <c r="C358" s="4">
        <v>2007.0</v>
      </c>
      <c r="D358" s="4" t="s">
        <v>1074</v>
      </c>
      <c r="E358" s="4" t="s">
        <v>1047</v>
      </c>
      <c r="F358" s="4">
        <v>145822.93</v>
      </c>
    </row>
    <row r="359" ht="12.75" customHeight="1">
      <c r="A359" s="4" t="s">
        <v>372</v>
      </c>
      <c r="B359" s="4" t="s">
        <v>355</v>
      </c>
      <c r="C359" s="4">
        <v>2008.0</v>
      </c>
      <c r="D359" s="4" t="s">
        <v>1074</v>
      </c>
      <c r="E359" s="4" t="s">
        <v>1031</v>
      </c>
      <c r="F359" s="4">
        <v>2.693132241E7</v>
      </c>
    </row>
    <row r="360" ht="12.75" customHeight="1">
      <c r="A360" s="4" t="s">
        <v>372</v>
      </c>
      <c r="B360" s="4" t="s">
        <v>355</v>
      </c>
      <c r="C360" s="4">
        <v>2008.0</v>
      </c>
      <c r="D360" s="4" t="s">
        <v>1074</v>
      </c>
      <c r="E360" s="4" t="s">
        <v>1032</v>
      </c>
      <c r="F360" s="4">
        <v>3532596.16</v>
      </c>
    </row>
    <row r="361" ht="12.75" customHeight="1">
      <c r="A361" s="4" t="s">
        <v>372</v>
      </c>
      <c r="B361" s="4" t="s">
        <v>355</v>
      </c>
      <c r="C361" s="4">
        <v>2008.0</v>
      </c>
      <c r="D361" s="4" t="s">
        <v>1074</v>
      </c>
      <c r="E361" s="4" t="s">
        <v>1033</v>
      </c>
      <c r="F361" s="4">
        <v>1.237084862E7</v>
      </c>
    </row>
    <row r="362" ht="12.75" customHeight="1">
      <c r="A362" s="4" t="s">
        <v>372</v>
      </c>
      <c r="B362" s="4" t="s">
        <v>355</v>
      </c>
      <c r="C362" s="4">
        <v>2008.0</v>
      </c>
      <c r="D362" s="4" t="s">
        <v>1074</v>
      </c>
      <c r="E362" s="4" t="s">
        <v>1034</v>
      </c>
      <c r="F362" s="4">
        <v>9649615.82</v>
      </c>
    </row>
    <row r="363" ht="12.75" customHeight="1">
      <c r="A363" s="4" t="s">
        <v>372</v>
      </c>
      <c r="B363" s="4" t="s">
        <v>355</v>
      </c>
      <c r="C363" s="4">
        <v>2008.0</v>
      </c>
      <c r="D363" s="4" t="s">
        <v>1074</v>
      </c>
      <c r="E363" s="4" t="s">
        <v>1035</v>
      </c>
      <c r="F363" s="4">
        <v>1017215.07</v>
      </c>
    </row>
    <row r="364" ht="12.75" customHeight="1">
      <c r="A364" s="4" t="s">
        <v>372</v>
      </c>
      <c r="B364" s="4" t="s">
        <v>355</v>
      </c>
      <c r="C364" s="4">
        <v>2008.0</v>
      </c>
      <c r="D364" s="4" t="s">
        <v>1074</v>
      </c>
      <c r="E364" s="4" t="s">
        <v>1036</v>
      </c>
      <c r="F364" s="4">
        <v>226382.01</v>
      </c>
    </row>
    <row r="365" ht="12.75" customHeight="1">
      <c r="A365" s="4" t="s">
        <v>372</v>
      </c>
      <c r="B365" s="4" t="s">
        <v>355</v>
      </c>
      <c r="C365" s="4">
        <v>2008.0</v>
      </c>
      <c r="D365" s="4" t="s">
        <v>1074</v>
      </c>
      <c r="E365" s="4" t="s">
        <v>993</v>
      </c>
      <c r="F365" s="4">
        <v>3816419.21</v>
      </c>
    </row>
    <row r="366" ht="12.75" customHeight="1">
      <c r="A366" s="4" t="s">
        <v>372</v>
      </c>
      <c r="B366" s="4" t="s">
        <v>355</v>
      </c>
      <c r="C366" s="4">
        <v>2008.0</v>
      </c>
      <c r="D366" s="4" t="s">
        <v>1074</v>
      </c>
      <c r="E366" s="4" t="s">
        <v>1037</v>
      </c>
      <c r="F366" s="4">
        <v>287425.24</v>
      </c>
    </row>
    <row r="367" ht="12.75" customHeight="1">
      <c r="A367" s="4" t="s">
        <v>372</v>
      </c>
      <c r="B367" s="4" t="s">
        <v>355</v>
      </c>
      <c r="C367" s="4">
        <v>2008.0</v>
      </c>
      <c r="D367" s="4" t="s">
        <v>1074</v>
      </c>
      <c r="E367" s="4" t="s">
        <v>1038</v>
      </c>
      <c r="F367" s="4">
        <v>216272.92</v>
      </c>
    </row>
    <row r="368" ht="12.75" customHeight="1">
      <c r="A368" s="4" t="s">
        <v>372</v>
      </c>
      <c r="B368" s="4" t="s">
        <v>355</v>
      </c>
      <c r="C368" s="4">
        <v>2008.0</v>
      </c>
      <c r="D368" s="4" t="s">
        <v>1074</v>
      </c>
      <c r="E368" s="4" t="s">
        <v>994</v>
      </c>
      <c r="F368" s="4">
        <v>264649.13</v>
      </c>
    </row>
    <row r="369" ht="12.75" customHeight="1">
      <c r="A369" s="4" t="s">
        <v>372</v>
      </c>
      <c r="B369" s="4" t="s">
        <v>355</v>
      </c>
      <c r="C369" s="4">
        <v>2008.0</v>
      </c>
      <c r="D369" s="4" t="s">
        <v>1074</v>
      </c>
      <c r="E369" s="4" t="s">
        <v>1039</v>
      </c>
      <c r="F369" s="4">
        <v>294486.9</v>
      </c>
    </row>
    <row r="370" ht="12.75" customHeight="1">
      <c r="A370" s="4" t="s">
        <v>372</v>
      </c>
      <c r="B370" s="4" t="s">
        <v>355</v>
      </c>
      <c r="C370" s="4">
        <v>2008.0</v>
      </c>
      <c r="D370" s="4" t="s">
        <v>1074</v>
      </c>
      <c r="E370" s="4" t="s">
        <v>1040</v>
      </c>
      <c r="F370" s="4">
        <v>2934462.8</v>
      </c>
    </row>
    <row r="371" ht="12.75" customHeight="1">
      <c r="A371" s="4" t="s">
        <v>372</v>
      </c>
      <c r="B371" s="4" t="s">
        <v>355</v>
      </c>
      <c r="C371" s="4">
        <v>2008.0</v>
      </c>
      <c r="D371" s="4" t="s">
        <v>1074</v>
      </c>
      <c r="E371" s="4" t="s">
        <v>996</v>
      </c>
      <c r="F371" s="4">
        <v>3264057.56</v>
      </c>
    </row>
    <row r="372" ht="12.75" customHeight="1">
      <c r="A372" s="4" t="s">
        <v>372</v>
      </c>
      <c r="B372" s="4" t="s">
        <v>355</v>
      </c>
      <c r="C372" s="4">
        <v>2008.0</v>
      </c>
      <c r="D372" s="4" t="s">
        <v>1074</v>
      </c>
      <c r="E372" s="4" t="s">
        <v>1041</v>
      </c>
      <c r="F372" s="4">
        <v>80159.71</v>
      </c>
    </row>
    <row r="373" ht="12.75" customHeight="1">
      <c r="A373" s="4" t="s">
        <v>372</v>
      </c>
      <c r="B373" s="4" t="s">
        <v>355</v>
      </c>
      <c r="C373" s="4">
        <v>2008.0</v>
      </c>
      <c r="D373" s="4" t="s">
        <v>1074</v>
      </c>
      <c r="E373" s="4" t="s">
        <v>1042</v>
      </c>
      <c r="F373" s="4">
        <v>1111802.7</v>
      </c>
    </row>
    <row r="374" ht="12.75" customHeight="1">
      <c r="A374" s="4" t="s">
        <v>372</v>
      </c>
      <c r="B374" s="4" t="s">
        <v>355</v>
      </c>
      <c r="C374" s="4">
        <v>2008.0</v>
      </c>
      <c r="D374" s="4" t="s">
        <v>1074</v>
      </c>
      <c r="E374" s="4" t="s">
        <v>1043</v>
      </c>
      <c r="F374" s="4">
        <v>535751.58</v>
      </c>
    </row>
    <row r="375" ht="12.75" customHeight="1">
      <c r="A375" s="4" t="s">
        <v>372</v>
      </c>
      <c r="B375" s="4" t="s">
        <v>355</v>
      </c>
      <c r="C375" s="4">
        <v>2008.0</v>
      </c>
      <c r="D375" s="4" t="s">
        <v>1074</v>
      </c>
      <c r="E375" s="4" t="s">
        <v>1044</v>
      </c>
      <c r="F375" s="4">
        <v>6078908.27</v>
      </c>
    </row>
    <row r="376" ht="12.75" customHeight="1">
      <c r="A376" s="4" t="s">
        <v>372</v>
      </c>
      <c r="B376" s="4" t="s">
        <v>355</v>
      </c>
      <c r="C376" s="4">
        <v>2008.0</v>
      </c>
      <c r="D376" s="4" t="s">
        <v>1074</v>
      </c>
      <c r="E376" s="4" t="s">
        <v>1045</v>
      </c>
      <c r="F376" s="4">
        <v>5762867.64</v>
      </c>
    </row>
    <row r="377" ht="12.75" customHeight="1">
      <c r="A377" s="4" t="s">
        <v>372</v>
      </c>
      <c r="B377" s="4" t="s">
        <v>355</v>
      </c>
      <c r="C377" s="4">
        <v>2008.0</v>
      </c>
      <c r="D377" s="4" t="s">
        <v>1074</v>
      </c>
      <c r="E377" s="4" t="s">
        <v>998</v>
      </c>
      <c r="F377" s="4">
        <v>738679.96</v>
      </c>
    </row>
    <row r="378" ht="12.75" customHeight="1">
      <c r="A378" s="4" t="s">
        <v>372</v>
      </c>
      <c r="B378" s="4" t="s">
        <v>355</v>
      </c>
      <c r="C378" s="4">
        <v>2008.0</v>
      </c>
      <c r="D378" s="4" t="s">
        <v>1074</v>
      </c>
      <c r="E378" s="4" t="s">
        <v>1046</v>
      </c>
      <c r="F378" s="4">
        <v>1161802.77</v>
      </c>
    </row>
    <row r="379" ht="12.75" customHeight="1">
      <c r="A379" s="4" t="s">
        <v>372</v>
      </c>
      <c r="B379" s="4" t="s">
        <v>355</v>
      </c>
      <c r="C379" s="4">
        <v>2008.0</v>
      </c>
      <c r="D379" s="4" t="s">
        <v>1074</v>
      </c>
      <c r="E379" s="4" t="s">
        <v>1047</v>
      </c>
      <c r="F379" s="4">
        <v>157194.01</v>
      </c>
    </row>
    <row r="380" ht="12.75" customHeight="1">
      <c r="A380" s="4" t="s">
        <v>372</v>
      </c>
      <c r="B380" s="4" t="s">
        <v>355</v>
      </c>
      <c r="C380" s="4">
        <v>2009.0</v>
      </c>
      <c r="D380" s="4" t="s">
        <v>1074</v>
      </c>
      <c r="E380" s="4" t="s">
        <v>1031</v>
      </c>
      <c r="F380" s="4">
        <v>2.204274985E7</v>
      </c>
    </row>
    <row r="381" ht="12.75" customHeight="1">
      <c r="A381" s="4" t="s">
        <v>372</v>
      </c>
      <c r="B381" s="4" t="s">
        <v>355</v>
      </c>
      <c r="C381" s="4">
        <v>2009.0</v>
      </c>
      <c r="D381" s="4" t="s">
        <v>1074</v>
      </c>
      <c r="E381" s="4" t="s">
        <v>1032</v>
      </c>
      <c r="F381" s="4">
        <v>2707885.59</v>
      </c>
    </row>
    <row r="382" ht="12.75" customHeight="1">
      <c r="A382" s="4" t="s">
        <v>372</v>
      </c>
      <c r="B382" s="4" t="s">
        <v>355</v>
      </c>
      <c r="C382" s="4">
        <v>2009.0</v>
      </c>
      <c r="D382" s="4" t="s">
        <v>1074</v>
      </c>
      <c r="E382" s="4" t="s">
        <v>1033</v>
      </c>
      <c r="F382" s="4">
        <v>1.134239673E7</v>
      </c>
    </row>
    <row r="383" ht="12.75" customHeight="1">
      <c r="A383" s="4" t="s">
        <v>372</v>
      </c>
      <c r="B383" s="4" t="s">
        <v>355</v>
      </c>
      <c r="C383" s="4">
        <v>2009.0</v>
      </c>
      <c r="D383" s="4" t="s">
        <v>1074</v>
      </c>
      <c r="E383" s="4" t="s">
        <v>1034</v>
      </c>
      <c r="F383" s="4">
        <v>6865265.9</v>
      </c>
    </row>
    <row r="384" ht="12.75" customHeight="1">
      <c r="A384" s="4" t="s">
        <v>372</v>
      </c>
      <c r="B384" s="4" t="s">
        <v>355</v>
      </c>
      <c r="C384" s="4">
        <v>2009.0</v>
      </c>
      <c r="D384" s="4" t="s">
        <v>1074</v>
      </c>
      <c r="E384" s="4" t="s">
        <v>1035</v>
      </c>
      <c r="F384" s="4">
        <v>815574.78</v>
      </c>
    </row>
    <row r="385" ht="12.75" customHeight="1">
      <c r="A385" s="4" t="s">
        <v>372</v>
      </c>
      <c r="B385" s="4" t="s">
        <v>355</v>
      </c>
      <c r="C385" s="4">
        <v>2009.0</v>
      </c>
      <c r="D385" s="4" t="s">
        <v>1074</v>
      </c>
      <c r="E385" s="4" t="s">
        <v>1036</v>
      </c>
      <c r="F385" s="4">
        <v>230933.86</v>
      </c>
    </row>
    <row r="386" ht="12.75" customHeight="1">
      <c r="A386" s="4" t="s">
        <v>372</v>
      </c>
      <c r="B386" s="4" t="s">
        <v>355</v>
      </c>
      <c r="C386" s="4">
        <v>2009.0</v>
      </c>
      <c r="D386" s="4" t="s">
        <v>1074</v>
      </c>
      <c r="E386" s="4" t="s">
        <v>993</v>
      </c>
      <c r="F386" s="4">
        <v>3607703.79</v>
      </c>
    </row>
    <row r="387" ht="12.75" customHeight="1">
      <c r="A387" s="4" t="s">
        <v>372</v>
      </c>
      <c r="B387" s="4" t="s">
        <v>355</v>
      </c>
      <c r="C387" s="4">
        <v>2009.0</v>
      </c>
      <c r="D387" s="4" t="s">
        <v>1074</v>
      </c>
      <c r="E387" s="4" t="s">
        <v>1037</v>
      </c>
      <c r="F387" s="4">
        <v>280464.48</v>
      </c>
    </row>
    <row r="388" ht="12.75" customHeight="1">
      <c r="A388" s="4" t="s">
        <v>372</v>
      </c>
      <c r="B388" s="4" t="s">
        <v>355</v>
      </c>
      <c r="C388" s="4">
        <v>2009.0</v>
      </c>
      <c r="D388" s="4" t="s">
        <v>1074</v>
      </c>
      <c r="E388" s="4" t="s">
        <v>1038</v>
      </c>
      <c r="F388" s="4">
        <v>182481.49</v>
      </c>
    </row>
    <row r="389" ht="12.75" customHeight="1">
      <c r="A389" s="4" t="s">
        <v>372</v>
      </c>
      <c r="B389" s="4" t="s">
        <v>355</v>
      </c>
      <c r="C389" s="4">
        <v>2009.0</v>
      </c>
      <c r="D389" s="4" t="s">
        <v>1074</v>
      </c>
      <c r="E389" s="4" t="s">
        <v>994</v>
      </c>
      <c r="F389" s="4">
        <v>453794.4</v>
      </c>
    </row>
    <row r="390" ht="12.75" customHeight="1">
      <c r="A390" s="4" t="s">
        <v>372</v>
      </c>
      <c r="B390" s="4" t="s">
        <v>355</v>
      </c>
      <c r="C390" s="4">
        <v>2009.0</v>
      </c>
      <c r="D390" s="4" t="s">
        <v>1074</v>
      </c>
      <c r="E390" s="4" t="s">
        <v>1039</v>
      </c>
      <c r="F390" s="4">
        <v>256656.29</v>
      </c>
    </row>
    <row r="391" ht="12.75" customHeight="1">
      <c r="A391" s="4" t="s">
        <v>372</v>
      </c>
      <c r="B391" s="4" t="s">
        <v>355</v>
      </c>
      <c r="C391" s="4">
        <v>2009.0</v>
      </c>
      <c r="D391" s="4" t="s">
        <v>1074</v>
      </c>
      <c r="E391" s="4" t="s">
        <v>1040</v>
      </c>
      <c r="F391" s="4">
        <v>2310435.81</v>
      </c>
    </row>
    <row r="392" ht="12.75" customHeight="1">
      <c r="A392" s="4" t="s">
        <v>372</v>
      </c>
      <c r="B392" s="4" t="s">
        <v>355</v>
      </c>
      <c r="C392" s="4">
        <v>2009.0</v>
      </c>
      <c r="D392" s="4" t="s">
        <v>1074</v>
      </c>
      <c r="E392" s="4" t="s">
        <v>996</v>
      </c>
      <c r="F392" s="4">
        <v>1728473.35</v>
      </c>
    </row>
    <row r="393" ht="12.75" customHeight="1">
      <c r="A393" s="4" t="s">
        <v>372</v>
      </c>
      <c r="B393" s="4" t="s">
        <v>355</v>
      </c>
      <c r="C393" s="4">
        <v>2009.0</v>
      </c>
      <c r="D393" s="4" t="s">
        <v>1074</v>
      </c>
      <c r="E393" s="4" t="s">
        <v>1041</v>
      </c>
      <c r="F393" s="4">
        <v>29685.41</v>
      </c>
    </row>
    <row r="394" ht="12.75" customHeight="1">
      <c r="A394" s="4" t="s">
        <v>372</v>
      </c>
      <c r="B394" s="4" t="s">
        <v>355</v>
      </c>
      <c r="C394" s="4">
        <v>2009.0</v>
      </c>
      <c r="D394" s="4" t="s">
        <v>1074</v>
      </c>
      <c r="E394" s="4" t="s">
        <v>1042</v>
      </c>
      <c r="F394" s="4">
        <v>926909.54</v>
      </c>
    </row>
    <row r="395" ht="12.75" customHeight="1">
      <c r="A395" s="4" t="s">
        <v>372</v>
      </c>
      <c r="B395" s="4" t="s">
        <v>355</v>
      </c>
      <c r="C395" s="4">
        <v>2009.0</v>
      </c>
      <c r="D395" s="4" t="s">
        <v>1074</v>
      </c>
      <c r="E395" s="4" t="s">
        <v>1043</v>
      </c>
      <c r="F395" s="4">
        <v>476802.79</v>
      </c>
    </row>
    <row r="396" ht="12.75" customHeight="1">
      <c r="A396" s="4" t="s">
        <v>372</v>
      </c>
      <c r="B396" s="4" t="s">
        <v>355</v>
      </c>
      <c r="C396" s="4">
        <v>2009.0</v>
      </c>
      <c r="D396" s="4" t="s">
        <v>1074</v>
      </c>
      <c r="E396" s="4" t="s">
        <v>1044</v>
      </c>
      <c r="F396" s="4">
        <v>4873781.55</v>
      </c>
    </row>
    <row r="397" ht="12.75" customHeight="1">
      <c r="A397" s="4" t="s">
        <v>372</v>
      </c>
      <c r="B397" s="4" t="s">
        <v>355</v>
      </c>
      <c r="C397" s="4">
        <v>2009.0</v>
      </c>
      <c r="D397" s="4" t="s">
        <v>1074</v>
      </c>
      <c r="E397" s="4" t="s">
        <v>1045</v>
      </c>
      <c r="F397" s="4">
        <v>5153813.41</v>
      </c>
    </row>
    <row r="398" ht="12.75" customHeight="1">
      <c r="A398" s="4" t="s">
        <v>372</v>
      </c>
      <c r="B398" s="4" t="s">
        <v>355</v>
      </c>
      <c r="C398" s="4">
        <v>2009.0</v>
      </c>
      <c r="D398" s="4" t="s">
        <v>1074</v>
      </c>
      <c r="E398" s="4" t="s">
        <v>998</v>
      </c>
      <c r="F398" s="4">
        <v>522729.13</v>
      </c>
    </row>
    <row r="399" ht="12.75" customHeight="1">
      <c r="A399" s="4" t="s">
        <v>372</v>
      </c>
      <c r="B399" s="4" t="s">
        <v>355</v>
      </c>
      <c r="C399" s="4">
        <v>2009.0</v>
      </c>
      <c r="D399" s="4" t="s">
        <v>1074</v>
      </c>
      <c r="E399" s="4" t="s">
        <v>1046</v>
      </c>
      <c r="F399" s="4">
        <v>882440.94</v>
      </c>
    </row>
    <row r="400" ht="12.75" customHeight="1">
      <c r="A400" s="4" t="s">
        <v>372</v>
      </c>
      <c r="B400" s="4" t="s">
        <v>355</v>
      </c>
      <c r="C400" s="4">
        <v>2009.0</v>
      </c>
      <c r="D400" s="4" t="s">
        <v>1074</v>
      </c>
      <c r="E400" s="4" t="s">
        <v>1047</v>
      </c>
      <c r="F400" s="4">
        <v>125643.61</v>
      </c>
    </row>
    <row r="401" ht="12.75" customHeight="1">
      <c r="A401" s="4" t="s">
        <v>372</v>
      </c>
      <c r="B401" s="4" t="s">
        <v>355</v>
      </c>
      <c r="C401" s="4">
        <v>2010.0</v>
      </c>
      <c r="D401" s="4" t="s">
        <v>1074</v>
      </c>
      <c r="E401" s="4" t="s">
        <v>1031</v>
      </c>
      <c r="F401" s="4">
        <v>3.070829825E7</v>
      </c>
    </row>
    <row r="402" ht="12.75" customHeight="1">
      <c r="A402" s="4" t="s">
        <v>372</v>
      </c>
      <c r="B402" s="4" t="s">
        <v>355</v>
      </c>
      <c r="C402" s="4">
        <v>2010.0</v>
      </c>
      <c r="D402" s="4" t="s">
        <v>1074</v>
      </c>
      <c r="E402" s="4" t="s">
        <v>1032</v>
      </c>
      <c r="F402" s="4">
        <v>3543829.22</v>
      </c>
    </row>
    <row r="403" ht="12.75" customHeight="1">
      <c r="A403" s="4" t="s">
        <v>372</v>
      </c>
      <c r="B403" s="4" t="s">
        <v>355</v>
      </c>
      <c r="C403" s="4">
        <v>2010.0</v>
      </c>
      <c r="D403" s="4" t="s">
        <v>1074</v>
      </c>
      <c r="E403" s="4" t="s">
        <v>1033</v>
      </c>
      <c r="F403" s="4">
        <v>1.551238024E7</v>
      </c>
    </row>
    <row r="404" ht="12.75" customHeight="1">
      <c r="A404" s="4" t="s">
        <v>372</v>
      </c>
      <c r="B404" s="4" t="s">
        <v>355</v>
      </c>
      <c r="C404" s="4">
        <v>2010.0</v>
      </c>
      <c r="D404" s="4" t="s">
        <v>1074</v>
      </c>
      <c r="E404" s="4" t="s">
        <v>1034</v>
      </c>
      <c r="F404" s="4">
        <v>1.015543701E7</v>
      </c>
    </row>
    <row r="405" ht="12.75" customHeight="1">
      <c r="A405" s="4" t="s">
        <v>372</v>
      </c>
      <c r="B405" s="4" t="s">
        <v>355</v>
      </c>
      <c r="C405" s="4">
        <v>2010.0</v>
      </c>
      <c r="D405" s="4" t="s">
        <v>1074</v>
      </c>
      <c r="E405" s="4" t="s">
        <v>1035</v>
      </c>
      <c r="F405" s="4">
        <v>1162895.55</v>
      </c>
    </row>
    <row r="406" ht="12.75" customHeight="1">
      <c r="A406" s="4" t="s">
        <v>372</v>
      </c>
      <c r="B406" s="4" t="s">
        <v>355</v>
      </c>
      <c r="C406" s="4">
        <v>2010.0</v>
      </c>
      <c r="D406" s="4" t="s">
        <v>1074</v>
      </c>
      <c r="E406" s="4" t="s">
        <v>1036</v>
      </c>
      <c r="F406" s="4">
        <v>403036.28</v>
      </c>
    </row>
    <row r="407" ht="12.75" customHeight="1">
      <c r="A407" s="4" t="s">
        <v>372</v>
      </c>
      <c r="B407" s="4" t="s">
        <v>355</v>
      </c>
      <c r="C407" s="4">
        <v>2010.0</v>
      </c>
      <c r="D407" s="4" t="s">
        <v>1074</v>
      </c>
      <c r="E407" s="4" t="s">
        <v>993</v>
      </c>
      <c r="F407" s="4">
        <v>4916794.13</v>
      </c>
    </row>
    <row r="408" ht="12.75" customHeight="1">
      <c r="A408" s="4" t="s">
        <v>372</v>
      </c>
      <c r="B408" s="4" t="s">
        <v>355</v>
      </c>
      <c r="C408" s="4">
        <v>2010.0</v>
      </c>
      <c r="D408" s="4" t="s">
        <v>1074</v>
      </c>
      <c r="E408" s="4" t="s">
        <v>1037</v>
      </c>
      <c r="F408" s="4">
        <v>328193.92</v>
      </c>
    </row>
    <row r="409" ht="12.75" customHeight="1">
      <c r="A409" s="4" t="s">
        <v>372</v>
      </c>
      <c r="B409" s="4" t="s">
        <v>355</v>
      </c>
      <c r="C409" s="4">
        <v>2010.0</v>
      </c>
      <c r="D409" s="4" t="s">
        <v>1074</v>
      </c>
      <c r="E409" s="4" t="s">
        <v>1038</v>
      </c>
      <c r="F409" s="4">
        <v>205605.42</v>
      </c>
    </row>
    <row r="410" ht="12.75" customHeight="1">
      <c r="A410" s="4" t="s">
        <v>372</v>
      </c>
      <c r="B410" s="4" t="s">
        <v>355</v>
      </c>
      <c r="C410" s="4">
        <v>2010.0</v>
      </c>
      <c r="D410" s="4" t="s">
        <v>1074</v>
      </c>
      <c r="E410" s="4" t="s">
        <v>994</v>
      </c>
      <c r="F410" s="4">
        <v>2397940.31</v>
      </c>
    </row>
    <row r="411" ht="12.75" customHeight="1">
      <c r="A411" s="4" t="s">
        <v>372</v>
      </c>
      <c r="B411" s="4" t="s">
        <v>355</v>
      </c>
      <c r="C411" s="4">
        <v>2010.0</v>
      </c>
      <c r="D411" s="4" t="s">
        <v>1074</v>
      </c>
      <c r="E411" s="4" t="s">
        <v>1039</v>
      </c>
      <c r="F411" s="4">
        <v>281789.77</v>
      </c>
    </row>
    <row r="412" ht="12.75" customHeight="1">
      <c r="A412" s="4" t="s">
        <v>372</v>
      </c>
      <c r="B412" s="4" t="s">
        <v>355</v>
      </c>
      <c r="C412" s="4">
        <v>2010.0</v>
      </c>
      <c r="D412" s="4" t="s">
        <v>1074</v>
      </c>
      <c r="E412" s="4" t="s">
        <v>1040</v>
      </c>
      <c r="F412" s="4">
        <v>2898195.44</v>
      </c>
    </row>
    <row r="413" ht="12.75" customHeight="1">
      <c r="A413" s="4" t="s">
        <v>372</v>
      </c>
      <c r="B413" s="4" t="s">
        <v>355</v>
      </c>
      <c r="C413" s="4">
        <v>2010.0</v>
      </c>
      <c r="D413" s="4" t="s">
        <v>1074</v>
      </c>
      <c r="E413" s="4" t="s">
        <v>996</v>
      </c>
      <c r="F413" s="4">
        <v>2110121.73</v>
      </c>
    </row>
    <row r="414" ht="12.75" customHeight="1">
      <c r="A414" s="4" t="s">
        <v>372</v>
      </c>
      <c r="B414" s="4" t="s">
        <v>355</v>
      </c>
      <c r="C414" s="4">
        <v>2010.0</v>
      </c>
      <c r="D414" s="4" t="s">
        <v>1074</v>
      </c>
      <c r="E414" s="4" t="s">
        <v>1041</v>
      </c>
      <c r="F414" s="4">
        <v>43212.65</v>
      </c>
    </row>
    <row r="415" ht="12.75" customHeight="1">
      <c r="A415" s="4" t="s">
        <v>372</v>
      </c>
      <c r="B415" s="4" t="s">
        <v>355</v>
      </c>
      <c r="C415" s="4">
        <v>2010.0</v>
      </c>
      <c r="D415" s="4" t="s">
        <v>1074</v>
      </c>
      <c r="E415" s="4" t="s">
        <v>1042</v>
      </c>
      <c r="F415" s="4">
        <v>1111387.44</v>
      </c>
    </row>
    <row r="416" ht="12.75" customHeight="1">
      <c r="A416" s="4" t="s">
        <v>372</v>
      </c>
      <c r="B416" s="4" t="s">
        <v>355</v>
      </c>
      <c r="C416" s="4">
        <v>2010.0</v>
      </c>
      <c r="D416" s="4" t="s">
        <v>1074</v>
      </c>
      <c r="E416" s="4" t="s">
        <v>1043</v>
      </c>
      <c r="F416" s="4">
        <v>585284.42</v>
      </c>
    </row>
    <row r="417" ht="12.75" customHeight="1">
      <c r="A417" s="4" t="s">
        <v>372</v>
      </c>
      <c r="B417" s="4" t="s">
        <v>355</v>
      </c>
      <c r="C417" s="4">
        <v>2010.0</v>
      </c>
      <c r="D417" s="4" t="s">
        <v>1074</v>
      </c>
      <c r="E417" s="4" t="s">
        <v>1044</v>
      </c>
      <c r="F417" s="4">
        <v>7253979.55</v>
      </c>
    </row>
    <row r="418" ht="12.75" customHeight="1">
      <c r="A418" s="4" t="s">
        <v>372</v>
      </c>
      <c r="B418" s="4" t="s">
        <v>355</v>
      </c>
      <c r="C418" s="4">
        <v>2010.0</v>
      </c>
      <c r="D418" s="4" t="s">
        <v>1074</v>
      </c>
      <c r="E418" s="4" t="s">
        <v>1045</v>
      </c>
      <c r="F418" s="4">
        <v>6027203.12</v>
      </c>
    </row>
    <row r="419" ht="12.75" customHeight="1">
      <c r="A419" s="4" t="s">
        <v>372</v>
      </c>
      <c r="B419" s="4" t="s">
        <v>355</v>
      </c>
      <c r="C419" s="4">
        <v>2010.0</v>
      </c>
      <c r="D419" s="4" t="s">
        <v>1074</v>
      </c>
      <c r="E419" s="4" t="s">
        <v>998</v>
      </c>
      <c r="F419" s="4">
        <v>851689.07</v>
      </c>
    </row>
    <row r="420" ht="12.75" customHeight="1">
      <c r="A420" s="4" t="s">
        <v>372</v>
      </c>
      <c r="B420" s="4" t="s">
        <v>355</v>
      </c>
      <c r="C420" s="4">
        <v>2010.0</v>
      </c>
      <c r="D420" s="4" t="s">
        <v>1074</v>
      </c>
      <c r="E420" s="4" t="s">
        <v>1046</v>
      </c>
      <c r="F420" s="4">
        <v>1133762.62</v>
      </c>
    </row>
    <row r="421" ht="12.75" customHeight="1">
      <c r="A421" s="4" t="s">
        <v>372</v>
      </c>
      <c r="B421" s="4" t="s">
        <v>355</v>
      </c>
      <c r="C421" s="4">
        <v>2010.0</v>
      </c>
      <c r="D421" s="4" t="s">
        <v>1074</v>
      </c>
      <c r="E421" s="4" t="s">
        <v>1047</v>
      </c>
      <c r="F421" s="4">
        <v>160102.38</v>
      </c>
    </row>
    <row r="422" ht="12.75" customHeight="1">
      <c r="A422" s="4" t="s">
        <v>372</v>
      </c>
      <c r="B422" s="4" t="s">
        <v>355</v>
      </c>
      <c r="C422" s="4">
        <v>2011.0</v>
      </c>
      <c r="D422" s="4" t="s">
        <v>1074</v>
      </c>
      <c r="E422" s="4" t="s">
        <v>1031</v>
      </c>
      <c r="F422" s="4">
        <v>3.745548862E7</v>
      </c>
    </row>
    <row r="423" ht="12.75" customHeight="1">
      <c r="A423" s="4" t="s">
        <v>372</v>
      </c>
      <c r="B423" s="4" t="s">
        <v>355</v>
      </c>
      <c r="C423" s="4">
        <v>2011.0</v>
      </c>
      <c r="D423" s="4" t="s">
        <v>1074</v>
      </c>
      <c r="E423" s="4" t="s">
        <v>1032</v>
      </c>
      <c r="F423" s="4">
        <v>4273839.92</v>
      </c>
    </row>
    <row r="424" ht="12.75" customHeight="1">
      <c r="A424" s="4" t="s">
        <v>372</v>
      </c>
      <c r="B424" s="4" t="s">
        <v>355</v>
      </c>
      <c r="C424" s="4">
        <v>2011.0</v>
      </c>
      <c r="D424" s="4" t="s">
        <v>1074</v>
      </c>
      <c r="E424" s="4" t="s">
        <v>1033</v>
      </c>
      <c r="F424" s="4">
        <v>1.832377533E7</v>
      </c>
    </row>
    <row r="425" ht="12.75" customHeight="1">
      <c r="A425" s="4" t="s">
        <v>372</v>
      </c>
      <c r="B425" s="4" t="s">
        <v>355</v>
      </c>
      <c r="C425" s="4">
        <v>2011.0</v>
      </c>
      <c r="D425" s="4" t="s">
        <v>1074</v>
      </c>
      <c r="E425" s="4" t="s">
        <v>1034</v>
      </c>
      <c r="F425" s="4">
        <v>1.203698887E7</v>
      </c>
    </row>
    <row r="426" ht="12.75" customHeight="1">
      <c r="A426" s="4" t="s">
        <v>372</v>
      </c>
      <c r="B426" s="4" t="s">
        <v>355</v>
      </c>
      <c r="C426" s="4">
        <v>2011.0</v>
      </c>
      <c r="D426" s="4" t="s">
        <v>1074</v>
      </c>
      <c r="E426" s="4" t="s">
        <v>1035</v>
      </c>
      <c r="F426" s="4">
        <v>2369139.88</v>
      </c>
    </row>
    <row r="427" ht="12.75" customHeight="1">
      <c r="A427" s="4" t="s">
        <v>372</v>
      </c>
      <c r="B427" s="4" t="s">
        <v>355</v>
      </c>
      <c r="C427" s="4">
        <v>2011.0</v>
      </c>
      <c r="D427" s="4" t="s">
        <v>1074</v>
      </c>
      <c r="E427" s="4" t="s">
        <v>1036</v>
      </c>
      <c r="F427" s="4">
        <v>656386.48</v>
      </c>
    </row>
    <row r="428" ht="12.75" customHeight="1">
      <c r="A428" s="4" t="s">
        <v>372</v>
      </c>
      <c r="B428" s="4" t="s">
        <v>355</v>
      </c>
      <c r="C428" s="4">
        <v>2011.0</v>
      </c>
      <c r="D428" s="4" t="s">
        <v>1074</v>
      </c>
      <c r="E428" s="4" t="s">
        <v>993</v>
      </c>
      <c r="F428" s="4">
        <v>6144739.24</v>
      </c>
    </row>
    <row r="429" ht="12.75" customHeight="1">
      <c r="A429" s="4" t="s">
        <v>372</v>
      </c>
      <c r="B429" s="4" t="s">
        <v>355</v>
      </c>
      <c r="C429" s="4">
        <v>2011.0</v>
      </c>
      <c r="D429" s="4" t="s">
        <v>1074</v>
      </c>
      <c r="E429" s="4" t="s">
        <v>1037</v>
      </c>
      <c r="F429" s="4">
        <v>374730.27</v>
      </c>
    </row>
    <row r="430" ht="12.75" customHeight="1">
      <c r="A430" s="4" t="s">
        <v>372</v>
      </c>
      <c r="B430" s="4" t="s">
        <v>355</v>
      </c>
      <c r="C430" s="4">
        <v>2011.0</v>
      </c>
      <c r="D430" s="4" t="s">
        <v>1074</v>
      </c>
      <c r="E430" s="4" t="s">
        <v>1038</v>
      </c>
      <c r="F430" s="4">
        <v>234480.54</v>
      </c>
    </row>
    <row r="431" ht="12.75" customHeight="1">
      <c r="A431" s="4" t="s">
        <v>372</v>
      </c>
      <c r="B431" s="4" t="s">
        <v>355</v>
      </c>
      <c r="C431" s="4">
        <v>2011.0</v>
      </c>
      <c r="D431" s="4" t="s">
        <v>1074</v>
      </c>
      <c r="E431" s="4" t="s">
        <v>994</v>
      </c>
      <c r="F431" s="4">
        <v>3258833.19</v>
      </c>
    </row>
    <row r="432" ht="12.75" customHeight="1">
      <c r="A432" s="4" t="s">
        <v>372</v>
      </c>
      <c r="B432" s="4" t="s">
        <v>355</v>
      </c>
      <c r="C432" s="4">
        <v>2011.0</v>
      </c>
      <c r="D432" s="4" t="s">
        <v>1074</v>
      </c>
      <c r="E432" s="4" t="s">
        <v>1039</v>
      </c>
      <c r="F432" s="4">
        <v>341111.88</v>
      </c>
    </row>
    <row r="433" ht="12.75" customHeight="1">
      <c r="A433" s="4" t="s">
        <v>372</v>
      </c>
      <c r="B433" s="4" t="s">
        <v>355</v>
      </c>
      <c r="C433" s="4">
        <v>2011.0</v>
      </c>
      <c r="D433" s="4" t="s">
        <v>1074</v>
      </c>
      <c r="E433" s="4" t="s">
        <v>1040</v>
      </c>
      <c r="F433" s="4">
        <v>3429686.44</v>
      </c>
    </row>
    <row r="434" ht="12.75" customHeight="1">
      <c r="A434" s="4" t="s">
        <v>372</v>
      </c>
      <c r="B434" s="4" t="s">
        <v>355</v>
      </c>
      <c r="C434" s="4">
        <v>2011.0</v>
      </c>
      <c r="D434" s="4" t="s">
        <v>1074</v>
      </c>
      <c r="E434" s="4" t="s">
        <v>996</v>
      </c>
      <c r="F434" s="4">
        <v>2433709.06</v>
      </c>
    </row>
    <row r="435" ht="12.75" customHeight="1">
      <c r="A435" s="4" t="s">
        <v>372</v>
      </c>
      <c r="B435" s="4" t="s">
        <v>355</v>
      </c>
      <c r="C435" s="4">
        <v>2011.0</v>
      </c>
      <c r="D435" s="4" t="s">
        <v>1074</v>
      </c>
      <c r="E435" s="4" t="s">
        <v>1041</v>
      </c>
      <c r="F435" s="4">
        <v>45594.67</v>
      </c>
    </row>
    <row r="436" ht="12.75" customHeight="1">
      <c r="A436" s="4" t="s">
        <v>372</v>
      </c>
      <c r="B436" s="4" t="s">
        <v>355</v>
      </c>
      <c r="C436" s="4">
        <v>2011.0</v>
      </c>
      <c r="D436" s="4" t="s">
        <v>1074</v>
      </c>
      <c r="E436" s="4" t="s">
        <v>1042</v>
      </c>
      <c r="F436" s="4">
        <v>1292665.57</v>
      </c>
    </row>
    <row r="437" ht="12.75" customHeight="1">
      <c r="A437" s="4" t="s">
        <v>372</v>
      </c>
      <c r="B437" s="4" t="s">
        <v>355</v>
      </c>
      <c r="C437" s="4">
        <v>2011.0</v>
      </c>
      <c r="D437" s="4" t="s">
        <v>1074</v>
      </c>
      <c r="E437" s="4" t="s">
        <v>1043</v>
      </c>
      <c r="F437" s="4">
        <v>733357.71</v>
      </c>
    </row>
    <row r="438" ht="12.75" customHeight="1">
      <c r="A438" s="4" t="s">
        <v>372</v>
      </c>
      <c r="B438" s="4" t="s">
        <v>355</v>
      </c>
      <c r="C438" s="4">
        <v>2011.0</v>
      </c>
      <c r="D438" s="4" t="s">
        <v>1074</v>
      </c>
      <c r="E438" s="4" t="s">
        <v>1044</v>
      </c>
      <c r="F438" s="4">
        <v>8447825.45</v>
      </c>
    </row>
    <row r="439" ht="12.75" customHeight="1">
      <c r="A439" s="4" t="s">
        <v>372</v>
      </c>
      <c r="B439" s="4" t="s">
        <v>355</v>
      </c>
      <c r="C439" s="4">
        <v>2011.0</v>
      </c>
      <c r="D439" s="4" t="s">
        <v>1074</v>
      </c>
      <c r="E439" s="4" t="s">
        <v>1045</v>
      </c>
      <c r="F439" s="4">
        <v>6600454.63</v>
      </c>
    </row>
    <row r="440" ht="12.75" customHeight="1">
      <c r="A440" s="4" t="s">
        <v>372</v>
      </c>
      <c r="B440" s="4" t="s">
        <v>355</v>
      </c>
      <c r="C440" s="4">
        <v>2011.0</v>
      </c>
      <c r="D440" s="4" t="s">
        <v>1074</v>
      </c>
      <c r="E440" s="4" t="s">
        <v>998</v>
      </c>
      <c r="F440" s="4">
        <v>1040845.88</v>
      </c>
    </row>
    <row r="441" ht="12.75" customHeight="1">
      <c r="A441" s="4" t="s">
        <v>372</v>
      </c>
      <c r="B441" s="4" t="s">
        <v>355</v>
      </c>
      <c r="C441" s="4">
        <v>2011.0</v>
      </c>
      <c r="D441" s="4" t="s">
        <v>1074</v>
      </c>
      <c r="E441" s="4" t="s">
        <v>1046</v>
      </c>
      <c r="F441" s="4">
        <v>2249462.78</v>
      </c>
    </row>
    <row r="442" ht="12.75" customHeight="1">
      <c r="A442" s="4" t="s">
        <v>372</v>
      </c>
      <c r="B442" s="4" t="s">
        <v>355</v>
      </c>
      <c r="C442" s="4">
        <v>2011.0</v>
      </c>
      <c r="D442" s="4" t="s">
        <v>1074</v>
      </c>
      <c r="E442" s="4" t="s">
        <v>1047</v>
      </c>
      <c r="F442" s="4">
        <v>171604.83</v>
      </c>
    </row>
    <row r="443" ht="12.75" customHeight="1">
      <c r="A443" s="4" t="s">
        <v>372</v>
      </c>
      <c r="B443" s="4" t="s">
        <v>355</v>
      </c>
      <c r="C443" s="4">
        <v>2012.0</v>
      </c>
      <c r="D443" s="4" t="s">
        <v>1074</v>
      </c>
      <c r="E443" s="4" t="s">
        <v>1031</v>
      </c>
      <c r="F443" s="4">
        <v>4.051229996E7</v>
      </c>
    </row>
    <row r="444" ht="12.75" customHeight="1">
      <c r="A444" s="4" t="s">
        <v>372</v>
      </c>
      <c r="B444" s="4" t="s">
        <v>355</v>
      </c>
      <c r="C444" s="4">
        <v>2012.0</v>
      </c>
      <c r="D444" s="4" t="s">
        <v>1074</v>
      </c>
      <c r="E444" s="4" t="s">
        <v>1032</v>
      </c>
      <c r="F444" s="4">
        <v>4607487.68</v>
      </c>
    </row>
    <row r="445" ht="12.75" customHeight="1">
      <c r="A445" s="4" t="s">
        <v>372</v>
      </c>
      <c r="B445" s="4" t="s">
        <v>355</v>
      </c>
      <c r="C445" s="4">
        <v>2012.0</v>
      </c>
      <c r="D445" s="4" t="s">
        <v>1074</v>
      </c>
      <c r="E445" s="4" t="s">
        <v>1033</v>
      </c>
      <c r="F445" s="4">
        <v>1.908048966E7</v>
      </c>
    </row>
    <row r="446" ht="12.75" customHeight="1">
      <c r="A446" s="4" t="s">
        <v>372</v>
      </c>
      <c r="B446" s="4" t="s">
        <v>355</v>
      </c>
      <c r="C446" s="4">
        <v>2012.0</v>
      </c>
      <c r="D446" s="4" t="s">
        <v>1074</v>
      </c>
      <c r="E446" s="4" t="s">
        <v>1034</v>
      </c>
      <c r="F446" s="4">
        <v>1.147900447E7</v>
      </c>
    </row>
    <row r="447" ht="12.75" customHeight="1">
      <c r="A447" s="4" t="s">
        <v>372</v>
      </c>
      <c r="B447" s="4" t="s">
        <v>355</v>
      </c>
      <c r="C447" s="4">
        <v>2012.0</v>
      </c>
      <c r="D447" s="4" t="s">
        <v>1074</v>
      </c>
      <c r="E447" s="4" t="s">
        <v>1035</v>
      </c>
      <c r="F447" s="4">
        <v>4803279.95</v>
      </c>
    </row>
    <row r="448" ht="12.75" customHeight="1">
      <c r="A448" s="4" t="s">
        <v>372</v>
      </c>
      <c r="B448" s="4" t="s">
        <v>355</v>
      </c>
      <c r="C448" s="4">
        <v>2012.0</v>
      </c>
      <c r="D448" s="4" t="s">
        <v>1074</v>
      </c>
      <c r="E448" s="4" t="s">
        <v>1036</v>
      </c>
      <c r="F448" s="4">
        <v>665492.67</v>
      </c>
    </row>
    <row r="449" ht="12.75" customHeight="1">
      <c r="A449" s="4" t="s">
        <v>372</v>
      </c>
      <c r="B449" s="4" t="s">
        <v>355</v>
      </c>
      <c r="C449" s="4">
        <v>2012.0</v>
      </c>
      <c r="D449" s="4" t="s">
        <v>1074</v>
      </c>
      <c r="E449" s="4" t="s">
        <v>993</v>
      </c>
      <c r="F449" s="4">
        <v>7275702.29</v>
      </c>
    </row>
    <row r="450" ht="12.75" customHeight="1">
      <c r="A450" s="4" t="s">
        <v>372</v>
      </c>
      <c r="B450" s="4" t="s">
        <v>355</v>
      </c>
      <c r="C450" s="4">
        <v>2012.0</v>
      </c>
      <c r="D450" s="4" t="s">
        <v>1074</v>
      </c>
      <c r="E450" s="4" t="s">
        <v>1037</v>
      </c>
      <c r="F450" s="4">
        <v>394578.94</v>
      </c>
    </row>
    <row r="451" ht="12.75" customHeight="1">
      <c r="A451" s="4" t="s">
        <v>372</v>
      </c>
      <c r="B451" s="4" t="s">
        <v>355</v>
      </c>
      <c r="C451" s="4">
        <v>2012.0</v>
      </c>
      <c r="D451" s="4" t="s">
        <v>1074</v>
      </c>
      <c r="E451" s="4" t="s">
        <v>1038</v>
      </c>
      <c r="F451" s="4">
        <v>282647.03</v>
      </c>
    </row>
    <row r="452" ht="12.75" customHeight="1">
      <c r="A452" s="4" t="s">
        <v>372</v>
      </c>
      <c r="B452" s="4" t="s">
        <v>355</v>
      </c>
      <c r="C452" s="4">
        <v>2012.0</v>
      </c>
      <c r="D452" s="4" t="s">
        <v>1074</v>
      </c>
      <c r="E452" s="4" t="s">
        <v>994</v>
      </c>
      <c r="F452" s="4">
        <v>3261433.31</v>
      </c>
    </row>
    <row r="453" ht="12.75" customHeight="1">
      <c r="A453" s="4" t="s">
        <v>372</v>
      </c>
      <c r="B453" s="4" t="s">
        <v>355</v>
      </c>
      <c r="C453" s="4">
        <v>2012.0</v>
      </c>
      <c r="D453" s="4" t="s">
        <v>1074</v>
      </c>
      <c r="E453" s="4" t="s">
        <v>1039</v>
      </c>
      <c r="F453" s="4">
        <v>350694.3</v>
      </c>
    </row>
    <row r="454" ht="12.75" customHeight="1">
      <c r="A454" s="4" t="s">
        <v>372</v>
      </c>
      <c r="B454" s="4" t="s">
        <v>355</v>
      </c>
      <c r="C454" s="4">
        <v>2012.0</v>
      </c>
      <c r="D454" s="4" t="s">
        <v>1074</v>
      </c>
      <c r="E454" s="4" t="s">
        <v>1040</v>
      </c>
      <c r="F454" s="4">
        <v>3621887.0</v>
      </c>
    </row>
    <row r="455" ht="12.75" customHeight="1">
      <c r="A455" s="4" t="s">
        <v>372</v>
      </c>
      <c r="B455" s="4" t="s">
        <v>355</v>
      </c>
      <c r="C455" s="4">
        <v>2012.0</v>
      </c>
      <c r="D455" s="4" t="s">
        <v>1074</v>
      </c>
      <c r="E455" s="4" t="s">
        <v>996</v>
      </c>
      <c r="F455" s="4">
        <v>2626441.03</v>
      </c>
    </row>
    <row r="456" ht="12.75" customHeight="1">
      <c r="A456" s="4" t="s">
        <v>372</v>
      </c>
      <c r="B456" s="4" t="s">
        <v>355</v>
      </c>
      <c r="C456" s="4">
        <v>2012.0</v>
      </c>
      <c r="D456" s="4" t="s">
        <v>1074</v>
      </c>
      <c r="E456" s="4" t="s">
        <v>1041</v>
      </c>
      <c r="F456" s="4">
        <v>57524.4</v>
      </c>
    </row>
    <row r="457" ht="12.75" customHeight="1">
      <c r="A457" s="4" t="s">
        <v>372</v>
      </c>
      <c r="B457" s="4" t="s">
        <v>355</v>
      </c>
      <c r="C457" s="4">
        <v>2012.0</v>
      </c>
      <c r="D457" s="4" t="s">
        <v>1074</v>
      </c>
      <c r="E457" s="4" t="s">
        <v>1042</v>
      </c>
      <c r="F457" s="4">
        <v>1471824.47</v>
      </c>
    </row>
    <row r="458" ht="12.75" customHeight="1">
      <c r="A458" s="4" t="s">
        <v>372</v>
      </c>
      <c r="B458" s="4" t="s">
        <v>355</v>
      </c>
      <c r="C458" s="4">
        <v>2012.0</v>
      </c>
      <c r="D458" s="4" t="s">
        <v>1074</v>
      </c>
      <c r="E458" s="4" t="s">
        <v>1043</v>
      </c>
      <c r="F458" s="4">
        <v>762128.38</v>
      </c>
    </row>
    <row r="459" ht="12.75" customHeight="1">
      <c r="A459" s="4" t="s">
        <v>372</v>
      </c>
      <c r="B459" s="4" t="s">
        <v>355</v>
      </c>
      <c r="C459" s="4">
        <v>2012.0</v>
      </c>
      <c r="D459" s="4" t="s">
        <v>1074</v>
      </c>
      <c r="E459" s="4" t="s">
        <v>1044</v>
      </c>
      <c r="F459" s="4">
        <v>7584866.59</v>
      </c>
    </row>
    <row r="460" ht="12.75" customHeight="1">
      <c r="A460" s="4" t="s">
        <v>372</v>
      </c>
      <c r="B460" s="4" t="s">
        <v>355</v>
      </c>
      <c r="C460" s="4">
        <v>2012.0</v>
      </c>
      <c r="D460" s="4" t="s">
        <v>1074</v>
      </c>
      <c r="E460" s="4" t="s">
        <v>1045</v>
      </c>
      <c r="F460" s="4">
        <v>6202284.72</v>
      </c>
    </row>
    <row r="461" ht="12.75" customHeight="1">
      <c r="A461" s="4" t="s">
        <v>372</v>
      </c>
      <c r="B461" s="4" t="s">
        <v>355</v>
      </c>
      <c r="C461" s="4">
        <v>2012.0</v>
      </c>
      <c r="D461" s="4" t="s">
        <v>1074</v>
      </c>
      <c r="E461" s="4" t="s">
        <v>998</v>
      </c>
      <c r="F461" s="4">
        <v>1067134.19</v>
      </c>
    </row>
    <row r="462" ht="12.75" customHeight="1">
      <c r="A462" s="4" t="s">
        <v>372</v>
      </c>
      <c r="B462" s="4" t="s">
        <v>355</v>
      </c>
      <c r="C462" s="4">
        <v>2012.0</v>
      </c>
      <c r="D462" s="4" t="s">
        <v>1074</v>
      </c>
      <c r="E462" s="4" t="s">
        <v>1046</v>
      </c>
      <c r="F462" s="4">
        <v>4728067.47</v>
      </c>
    </row>
    <row r="463" ht="12.75" customHeight="1">
      <c r="A463" s="4" t="s">
        <v>372</v>
      </c>
      <c r="B463" s="4" t="s">
        <v>355</v>
      </c>
      <c r="C463" s="4">
        <v>2012.0</v>
      </c>
      <c r="D463" s="4" t="s">
        <v>1074</v>
      </c>
      <c r="E463" s="4" t="s">
        <v>1047</v>
      </c>
      <c r="F463" s="4">
        <v>159593.16</v>
      </c>
    </row>
    <row r="464" ht="12.75" customHeight="1">
      <c r="A464" s="4" t="s">
        <v>372</v>
      </c>
      <c r="B464" s="4" t="s">
        <v>355</v>
      </c>
      <c r="C464" s="4">
        <v>2013.0</v>
      </c>
      <c r="D464" s="4" t="s">
        <v>1074</v>
      </c>
      <c r="E464" s="4" t="s">
        <v>1031</v>
      </c>
      <c r="F464" s="4">
        <v>4.180841686E7</v>
      </c>
    </row>
    <row r="465" ht="12.75" customHeight="1">
      <c r="A465" s="4" t="s">
        <v>372</v>
      </c>
      <c r="B465" s="4" t="s">
        <v>355</v>
      </c>
      <c r="C465" s="4">
        <v>2013.0</v>
      </c>
      <c r="D465" s="4" t="s">
        <v>1074</v>
      </c>
      <c r="E465" s="4" t="s">
        <v>1032</v>
      </c>
      <c r="F465" s="4">
        <v>4017496.33</v>
      </c>
    </row>
    <row r="466" ht="12.75" customHeight="1">
      <c r="A466" s="4" t="s">
        <v>372</v>
      </c>
      <c r="B466" s="4" t="s">
        <v>355</v>
      </c>
      <c r="C466" s="4">
        <v>2013.0</v>
      </c>
      <c r="D466" s="4" t="s">
        <v>1074</v>
      </c>
      <c r="E466" s="4" t="s">
        <v>1033</v>
      </c>
      <c r="F466" s="4">
        <v>2.064335694E7</v>
      </c>
    </row>
    <row r="467" ht="12.75" customHeight="1">
      <c r="A467" s="4" t="s">
        <v>372</v>
      </c>
      <c r="B467" s="4" t="s">
        <v>355</v>
      </c>
      <c r="C467" s="4">
        <v>2013.0</v>
      </c>
      <c r="D467" s="4" t="s">
        <v>1074</v>
      </c>
      <c r="E467" s="4" t="s">
        <v>1034</v>
      </c>
      <c r="F467" s="4">
        <v>1.3174699E7</v>
      </c>
    </row>
    <row r="468" ht="12.75" customHeight="1">
      <c r="A468" s="4" t="s">
        <v>372</v>
      </c>
      <c r="B468" s="4" t="s">
        <v>355</v>
      </c>
      <c r="C468" s="4">
        <v>2013.0</v>
      </c>
      <c r="D468" s="4" t="s">
        <v>1074</v>
      </c>
      <c r="E468" s="4" t="s">
        <v>1035</v>
      </c>
      <c r="F468" s="4">
        <v>3459043.48</v>
      </c>
    </row>
    <row r="469" ht="12.75" customHeight="1">
      <c r="A469" s="4" t="s">
        <v>372</v>
      </c>
      <c r="B469" s="4" t="s">
        <v>355</v>
      </c>
      <c r="C469" s="4">
        <v>2013.0</v>
      </c>
      <c r="D469" s="4" t="s">
        <v>1074</v>
      </c>
      <c r="E469" s="4" t="s">
        <v>1036</v>
      </c>
      <c r="F469" s="4">
        <v>1053019.12</v>
      </c>
    </row>
    <row r="470" ht="12.75" customHeight="1">
      <c r="A470" s="4" t="s">
        <v>372</v>
      </c>
      <c r="B470" s="4" t="s">
        <v>355</v>
      </c>
      <c r="C470" s="4">
        <v>2013.0</v>
      </c>
      <c r="D470" s="4" t="s">
        <v>1074</v>
      </c>
      <c r="E470" s="4" t="s">
        <v>993</v>
      </c>
      <c r="F470" s="4">
        <v>7588301.98</v>
      </c>
    </row>
    <row r="471" ht="12.75" customHeight="1">
      <c r="A471" s="4" t="s">
        <v>372</v>
      </c>
      <c r="B471" s="4" t="s">
        <v>355</v>
      </c>
      <c r="C471" s="4">
        <v>2013.0</v>
      </c>
      <c r="D471" s="4" t="s">
        <v>1074</v>
      </c>
      <c r="E471" s="4" t="s">
        <v>1037</v>
      </c>
      <c r="F471" s="4">
        <v>408816.38</v>
      </c>
    </row>
    <row r="472" ht="12.75" customHeight="1">
      <c r="A472" s="4" t="s">
        <v>372</v>
      </c>
      <c r="B472" s="4" t="s">
        <v>355</v>
      </c>
      <c r="C472" s="4">
        <v>2013.0</v>
      </c>
      <c r="D472" s="4" t="s">
        <v>1074</v>
      </c>
      <c r="E472" s="4" t="s">
        <v>1038</v>
      </c>
      <c r="F472" s="4">
        <v>314164.77</v>
      </c>
    </row>
    <row r="473" ht="12.75" customHeight="1">
      <c r="A473" s="4" t="s">
        <v>372</v>
      </c>
      <c r="B473" s="4" t="s">
        <v>355</v>
      </c>
      <c r="C473" s="4">
        <v>2013.0</v>
      </c>
      <c r="D473" s="4" t="s">
        <v>1074</v>
      </c>
      <c r="E473" s="4" t="s">
        <v>994</v>
      </c>
      <c r="F473" s="4">
        <v>3934929.22</v>
      </c>
    </row>
    <row r="474" ht="12.75" customHeight="1">
      <c r="A474" s="4" t="s">
        <v>372</v>
      </c>
      <c r="B474" s="4" t="s">
        <v>355</v>
      </c>
      <c r="C474" s="4">
        <v>2013.0</v>
      </c>
      <c r="D474" s="4" t="s">
        <v>1074</v>
      </c>
      <c r="E474" s="4" t="s">
        <v>1039</v>
      </c>
      <c r="F474" s="4">
        <v>405350.84</v>
      </c>
    </row>
    <row r="475" ht="12.75" customHeight="1">
      <c r="A475" s="4" t="s">
        <v>372</v>
      </c>
      <c r="B475" s="4" t="s">
        <v>355</v>
      </c>
      <c r="C475" s="4">
        <v>2013.0</v>
      </c>
      <c r="D475" s="4" t="s">
        <v>1074</v>
      </c>
      <c r="E475" s="4" t="s">
        <v>1040</v>
      </c>
      <c r="F475" s="4">
        <v>3136717.92</v>
      </c>
    </row>
    <row r="476" ht="12.75" customHeight="1">
      <c r="A476" s="4" t="s">
        <v>372</v>
      </c>
      <c r="B476" s="4" t="s">
        <v>355</v>
      </c>
      <c r="C476" s="4">
        <v>2013.0</v>
      </c>
      <c r="D476" s="4" t="s">
        <v>1074</v>
      </c>
      <c r="E476" s="4" t="s">
        <v>996</v>
      </c>
      <c r="F476" s="4">
        <v>2216449.9</v>
      </c>
    </row>
    <row r="477" ht="12.75" customHeight="1">
      <c r="A477" s="4" t="s">
        <v>372</v>
      </c>
      <c r="B477" s="4" t="s">
        <v>355</v>
      </c>
      <c r="C477" s="4">
        <v>2013.0</v>
      </c>
      <c r="D477" s="4" t="s">
        <v>1074</v>
      </c>
      <c r="E477" s="4" t="s">
        <v>1041</v>
      </c>
      <c r="F477" s="4">
        <v>42961.19</v>
      </c>
    </row>
    <row r="478" ht="12.75" customHeight="1">
      <c r="A478" s="4" t="s">
        <v>372</v>
      </c>
      <c r="B478" s="4" t="s">
        <v>355</v>
      </c>
      <c r="C478" s="4">
        <v>2013.0</v>
      </c>
      <c r="D478" s="4" t="s">
        <v>1074</v>
      </c>
      <c r="E478" s="4" t="s">
        <v>1042</v>
      </c>
      <c r="F478" s="4">
        <v>1525784.48</v>
      </c>
    </row>
    <row r="479" ht="12.75" customHeight="1">
      <c r="A479" s="4" t="s">
        <v>372</v>
      </c>
      <c r="B479" s="4" t="s">
        <v>355</v>
      </c>
      <c r="C479" s="4">
        <v>2013.0</v>
      </c>
      <c r="D479" s="4" t="s">
        <v>1074</v>
      </c>
      <c r="E479" s="4" t="s">
        <v>1043</v>
      </c>
      <c r="F479" s="4">
        <v>728781.37</v>
      </c>
    </row>
    <row r="480" ht="12.75" customHeight="1">
      <c r="A480" s="4" t="s">
        <v>372</v>
      </c>
      <c r="B480" s="4" t="s">
        <v>355</v>
      </c>
      <c r="C480" s="4">
        <v>2013.0</v>
      </c>
      <c r="D480" s="4" t="s">
        <v>1074</v>
      </c>
      <c r="E480" s="4" t="s">
        <v>1044</v>
      </c>
      <c r="F480" s="4">
        <v>9704260.66</v>
      </c>
    </row>
    <row r="481" ht="12.75" customHeight="1">
      <c r="A481" s="4" t="s">
        <v>372</v>
      </c>
      <c r="B481" s="4" t="s">
        <v>355</v>
      </c>
      <c r="C481" s="4">
        <v>2013.0</v>
      </c>
      <c r="D481" s="4" t="s">
        <v>1074</v>
      </c>
      <c r="E481" s="4" t="s">
        <v>1045</v>
      </c>
      <c r="F481" s="4">
        <v>6633473.65</v>
      </c>
    </row>
    <row r="482" ht="12.75" customHeight="1">
      <c r="A482" s="4" t="s">
        <v>372</v>
      </c>
      <c r="B482" s="4" t="s">
        <v>355</v>
      </c>
      <c r="C482" s="4">
        <v>2013.0</v>
      </c>
      <c r="D482" s="4" t="s">
        <v>1074</v>
      </c>
      <c r="E482" s="4" t="s">
        <v>998</v>
      </c>
      <c r="F482" s="4">
        <v>1017934.34</v>
      </c>
    </row>
    <row r="483" ht="12.75" customHeight="1">
      <c r="A483" s="4" t="s">
        <v>372</v>
      </c>
      <c r="B483" s="4" t="s">
        <v>355</v>
      </c>
      <c r="C483" s="4">
        <v>2013.0</v>
      </c>
      <c r="D483" s="4" t="s">
        <v>1074</v>
      </c>
      <c r="E483" s="4" t="s">
        <v>1046</v>
      </c>
      <c r="F483" s="4">
        <v>2918122.3</v>
      </c>
    </row>
    <row r="484" ht="12.75" customHeight="1">
      <c r="A484" s="4" t="s">
        <v>372</v>
      </c>
      <c r="B484" s="4" t="s">
        <v>355</v>
      </c>
      <c r="C484" s="4">
        <v>2013.0</v>
      </c>
      <c r="D484" s="4" t="s">
        <v>1074</v>
      </c>
      <c r="E484" s="4" t="s">
        <v>1047</v>
      </c>
      <c r="F484" s="4">
        <v>179348.76</v>
      </c>
    </row>
    <row r="485" ht="12.75" customHeight="1">
      <c r="A485" s="4" t="s">
        <v>372</v>
      </c>
      <c r="B485" s="4" t="s">
        <v>355</v>
      </c>
      <c r="C485" s="4">
        <v>2014.0</v>
      </c>
      <c r="D485" s="4" t="s">
        <v>1074</v>
      </c>
      <c r="E485" s="4" t="s">
        <v>1031</v>
      </c>
      <c r="F485" s="4">
        <v>4.698546807E7</v>
      </c>
    </row>
    <row r="486" ht="12.75" customHeight="1">
      <c r="A486" s="4" t="s">
        <v>372</v>
      </c>
      <c r="B486" s="4" t="s">
        <v>355</v>
      </c>
      <c r="C486" s="4">
        <v>2014.0</v>
      </c>
      <c r="D486" s="4" t="s">
        <v>1074</v>
      </c>
      <c r="E486" s="4" t="s">
        <v>1032</v>
      </c>
      <c r="F486" s="4">
        <v>5045525.75</v>
      </c>
    </row>
    <row r="487" ht="12.75" customHeight="1">
      <c r="A487" s="4" t="s">
        <v>372</v>
      </c>
      <c r="B487" s="4" t="s">
        <v>355</v>
      </c>
      <c r="C487" s="4">
        <v>2014.0</v>
      </c>
      <c r="D487" s="4" t="s">
        <v>1074</v>
      </c>
      <c r="E487" s="4" t="s">
        <v>1033</v>
      </c>
      <c r="F487" s="4">
        <v>2.336141919E7</v>
      </c>
    </row>
    <row r="488" ht="12.75" customHeight="1">
      <c r="A488" s="4" t="s">
        <v>372</v>
      </c>
      <c r="B488" s="4" t="s">
        <v>355</v>
      </c>
      <c r="C488" s="4">
        <v>2014.0</v>
      </c>
      <c r="D488" s="4" t="s">
        <v>1074</v>
      </c>
      <c r="E488" s="4" t="s">
        <v>1034</v>
      </c>
      <c r="F488" s="4">
        <v>1.461039166E7</v>
      </c>
    </row>
    <row r="489" ht="12.75" customHeight="1">
      <c r="A489" s="4" t="s">
        <v>372</v>
      </c>
      <c r="B489" s="4" t="s">
        <v>355</v>
      </c>
      <c r="C489" s="4">
        <v>2014.0</v>
      </c>
      <c r="D489" s="4" t="s">
        <v>1074</v>
      </c>
      <c r="E489" s="4" t="s">
        <v>1035</v>
      </c>
      <c r="F489" s="4">
        <v>3538989.82</v>
      </c>
    </row>
    <row r="490" ht="12.75" customHeight="1">
      <c r="A490" s="4" t="s">
        <v>372</v>
      </c>
      <c r="B490" s="4" t="s">
        <v>355</v>
      </c>
      <c r="C490" s="4">
        <v>2014.0</v>
      </c>
      <c r="D490" s="4" t="s">
        <v>1074</v>
      </c>
      <c r="E490" s="4" t="s">
        <v>1036</v>
      </c>
      <c r="F490" s="4">
        <v>1430391.76</v>
      </c>
    </row>
    <row r="491" ht="12.75" customHeight="1">
      <c r="A491" s="4" t="s">
        <v>372</v>
      </c>
      <c r="B491" s="4" t="s">
        <v>355</v>
      </c>
      <c r="C491" s="4">
        <v>2014.0</v>
      </c>
      <c r="D491" s="4" t="s">
        <v>1074</v>
      </c>
      <c r="E491" s="4" t="s">
        <v>993</v>
      </c>
      <c r="F491" s="4">
        <v>8268461.56</v>
      </c>
    </row>
    <row r="492" ht="12.75" customHeight="1">
      <c r="A492" s="4" t="s">
        <v>372</v>
      </c>
      <c r="B492" s="4" t="s">
        <v>355</v>
      </c>
      <c r="C492" s="4">
        <v>2014.0</v>
      </c>
      <c r="D492" s="4" t="s">
        <v>1074</v>
      </c>
      <c r="E492" s="4" t="s">
        <v>1037</v>
      </c>
      <c r="F492" s="4">
        <v>514863.1</v>
      </c>
    </row>
    <row r="493" ht="12.75" customHeight="1">
      <c r="A493" s="4" t="s">
        <v>372</v>
      </c>
      <c r="B493" s="4" t="s">
        <v>355</v>
      </c>
      <c r="C493" s="4">
        <v>2014.0</v>
      </c>
      <c r="D493" s="4" t="s">
        <v>1074</v>
      </c>
      <c r="E493" s="4" t="s">
        <v>1038</v>
      </c>
      <c r="F493" s="4">
        <v>394206.15</v>
      </c>
    </row>
    <row r="494" ht="12.75" customHeight="1">
      <c r="A494" s="4" t="s">
        <v>372</v>
      </c>
      <c r="B494" s="4" t="s">
        <v>355</v>
      </c>
      <c r="C494" s="4">
        <v>2014.0</v>
      </c>
      <c r="D494" s="4" t="s">
        <v>1074</v>
      </c>
      <c r="E494" s="4" t="s">
        <v>994</v>
      </c>
      <c r="F494" s="4">
        <v>4745861.5</v>
      </c>
    </row>
    <row r="495" ht="12.75" customHeight="1">
      <c r="A495" s="4" t="s">
        <v>372</v>
      </c>
      <c r="B495" s="4" t="s">
        <v>355</v>
      </c>
      <c r="C495" s="4">
        <v>2014.0</v>
      </c>
      <c r="D495" s="4" t="s">
        <v>1074</v>
      </c>
      <c r="E495" s="4" t="s">
        <v>1039</v>
      </c>
      <c r="F495" s="4">
        <v>477783.99</v>
      </c>
    </row>
    <row r="496" ht="12.75" customHeight="1">
      <c r="A496" s="4" t="s">
        <v>372</v>
      </c>
      <c r="B496" s="4" t="s">
        <v>355</v>
      </c>
      <c r="C496" s="4">
        <v>2014.0</v>
      </c>
      <c r="D496" s="4" t="s">
        <v>1074</v>
      </c>
      <c r="E496" s="4" t="s">
        <v>1040</v>
      </c>
      <c r="F496" s="4">
        <v>3788752.64</v>
      </c>
    </row>
    <row r="497" ht="12.75" customHeight="1">
      <c r="A497" s="4" t="s">
        <v>372</v>
      </c>
      <c r="B497" s="4" t="s">
        <v>355</v>
      </c>
      <c r="C497" s="4">
        <v>2014.0</v>
      </c>
      <c r="D497" s="4" t="s">
        <v>1074</v>
      </c>
      <c r="E497" s="4" t="s">
        <v>996</v>
      </c>
      <c r="F497" s="4">
        <v>2827674.21</v>
      </c>
    </row>
    <row r="498" ht="12.75" customHeight="1">
      <c r="A498" s="4" t="s">
        <v>372</v>
      </c>
      <c r="B498" s="4" t="s">
        <v>355</v>
      </c>
      <c r="C498" s="4">
        <v>2014.0</v>
      </c>
      <c r="D498" s="4" t="s">
        <v>1074</v>
      </c>
      <c r="E498" s="4" t="s">
        <v>1041</v>
      </c>
      <c r="F498" s="4">
        <v>72356.2</v>
      </c>
    </row>
    <row r="499" ht="12.75" customHeight="1">
      <c r="A499" s="4" t="s">
        <v>372</v>
      </c>
      <c r="B499" s="4" t="s">
        <v>355</v>
      </c>
      <c r="C499" s="4">
        <v>2014.0</v>
      </c>
      <c r="D499" s="4" t="s">
        <v>1074</v>
      </c>
      <c r="E499" s="4" t="s">
        <v>1042</v>
      </c>
      <c r="F499" s="4">
        <v>1675210.89</v>
      </c>
    </row>
    <row r="500" ht="12.75" customHeight="1">
      <c r="A500" s="4" t="s">
        <v>372</v>
      </c>
      <c r="B500" s="4" t="s">
        <v>355</v>
      </c>
      <c r="C500" s="4">
        <v>2014.0</v>
      </c>
      <c r="D500" s="4" t="s">
        <v>1074</v>
      </c>
      <c r="E500" s="4" t="s">
        <v>1043</v>
      </c>
      <c r="F500" s="4">
        <v>897110.8</v>
      </c>
    </row>
    <row r="501" ht="12.75" customHeight="1">
      <c r="A501" s="4" t="s">
        <v>372</v>
      </c>
      <c r="B501" s="4" t="s">
        <v>355</v>
      </c>
      <c r="C501" s="4">
        <v>2014.0</v>
      </c>
      <c r="D501" s="4" t="s">
        <v>1074</v>
      </c>
      <c r="E501" s="4" t="s">
        <v>1044</v>
      </c>
      <c r="F501" s="4">
        <v>1.025483778E7</v>
      </c>
    </row>
    <row r="502" ht="12.75" customHeight="1">
      <c r="A502" s="4" t="s">
        <v>372</v>
      </c>
      <c r="B502" s="4" t="s">
        <v>355</v>
      </c>
      <c r="C502" s="4">
        <v>2014.0</v>
      </c>
      <c r="D502" s="4" t="s">
        <v>1074</v>
      </c>
      <c r="E502" s="4" t="s">
        <v>1045</v>
      </c>
      <c r="F502" s="4">
        <v>7398375.98</v>
      </c>
    </row>
    <row r="503" ht="12.75" customHeight="1">
      <c r="A503" s="4" t="s">
        <v>372</v>
      </c>
      <c r="B503" s="4" t="s">
        <v>355</v>
      </c>
      <c r="C503" s="4">
        <v>2014.0</v>
      </c>
      <c r="D503" s="4" t="s">
        <v>1074</v>
      </c>
      <c r="E503" s="4" t="s">
        <v>998</v>
      </c>
      <c r="F503" s="4">
        <v>1324303.3</v>
      </c>
    </row>
    <row r="504" ht="12.75" customHeight="1">
      <c r="A504" s="4" t="s">
        <v>372</v>
      </c>
      <c r="B504" s="4" t="s">
        <v>355</v>
      </c>
      <c r="C504" s="4">
        <v>2014.0</v>
      </c>
      <c r="D504" s="4" t="s">
        <v>1074</v>
      </c>
      <c r="E504" s="4" t="s">
        <v>1046</v>
      </c>
      <c r="F504" s="4">
        <v>2692331.55</v>
      </c>
    </row>
    <row r="505" ht="12.75" customHeight="1">
      <c r="A505" s="4" t="s">
        <v>372</v>
      </c>
      <c r="B505" s="4" t="s">
        <v>355</v>
      </c>
      <c r="C505" s="4">
        <v>2014.0</v>
      </c>
      <c r="D505" s="4" t="s">
        <v>1074</v>
      </c>
      <c r="E505" s="4" t="s">
        <v>1047</v>
      </c>
      <c r="F505" s="4">
        <v>222946.66</v>
      </c>
    </row>
    <row r="506" ht="12.75" customHeight="1">
      <c r="A506" s="4" t="s">
        <v>372</v>
      </c>
      <c r="B506" s="4" t="s">
        <v>355</v>
      </c>
      <c r="C506" s="4">
        <v>2015.0</v>
      </c>
      <c r="D506" s="4" t="s">
        <v>1074</v>
      </c>
      <c r="E506" s="4" t="s">
        <v>1031</v>
      </c>
      <c r="F506" s="4">
        <v>4.667794983E7</v>
      </c>
    </row>
    <row r="507" ht="12.75" customHeight="1">
      <c r="A507" s="4" t="s">
        <v>372</v>
      </c>
      <c r="B507" s="4" t="s">
        <v>355</v>
      </c>
      <c r="C507" s="4">
        <v>2015.0</v>
      </c>
      <c r="D507" s="4" t="s">
        <v>1074</v>
      </c>
      <c r="E507" s="4" t="s">
        <v>1032</v>
      </c>
      <c r="F507" s="4">
        <v>5480217.69</v>
      </c>
    </row>
    <row r="508" ht="12.75" customHeight="1">
      <c r="A508" s="4" t="s">
        <v>372</v>
      </c>
      <c r="B508" s="4" t="s">
        <v>355</v>
      </c>
      <c r="C508" s="4">
        <v>2015.0</v>
      </c>
      <c r="D508" s="4" t="s">
        <v>1074</v>
      </c>
      <c r="E508" s="4" t="s">
        <v>1033</v>
      </c>
      <c r="F508" s="4">
        <v>2.371561192E7</v>
      </c>
    </row>
    <row r="509" ht="12.75" customHeight="1">
      <c r="A509" s="4" t="s">
        <v>372</v>
      </c>
      <c r="B509" s="4" t="s">
        <v>355</v>
      </c>
      <c r="C509" s="4">
        <v>2015.0</v>
      </c>
      <c r="D509" s="4" t="s">
        <v>1074</v>
      </c>
      <c r="E509" s="4" t="s">
        <v>1034</v>
      </c>
      <c r="F509" s="4">
        <v>1.399730864E7</v>
      </c>
    </row>
    <row r="510" ht="12.75" customHeight="1">
      <c r="A510" s="4" t="s">
        <v>372</v>
      </c>
      <c r="B510" s="4" t="s">
        <v>355</v>
      </c>
      <c r="C510" s="4">
        <v>2015.0</v>
      </c>
      <c r="D510" s="4" t="s">
        <v>1074</v>
      </c>
      <c r="E510" s="4" t="s">
        <v>1035</v>
      </c>
      <c r="F510" s="4">
        <v>2869092.76</v>
      </c>
    </row>
    <row r="511" ht="12.75" customHeight="1">
      <c r="A511" s="4" t="s">
        <v>372</v>
      </c>
      <c r="B511" s="4" t="s">
        <v>355</v>
      </c>
      <c r="C511" s="4">
        <v>2015.0</v>
      </c>
      <c r="D511" s="4" t="s">
        <v>1074</v>
      </c>
      <c r="E511" s="4" t="s">
        <v>1036</v>
      </c>
      <c r="F511" s="4">
        <v>1411475.17</v>
      </c>
    </row>
    <row r="512" ht="12.75" customHeight="1">
      <c r="A512" s="4" t="s">
        <v>372</v>
      </c>
      <c r="B512" s="4" t="s">
        <v>355</v>
      </c>
      <c r="C512" s="4">
        <v>2015.0</v>
      </c>
      <c r="D512" s="4" t="s">
        <v>1074</v>
      </c>
      <c r="E512" s="4" t="s">
        <v>993</v>
      </c>
      <c r="F512" s="4">
        <v>9165210.72</v>
      </c>
    </row>
    <row r="513" ht="12.75" customHeight="1">
      <c r="A513" s="4" t="s">
        <v>372</v>
      </c>
      <c r="B513" s="4" t="s">
        <v>355</v>
      </c>
      <c r="C513" s="4">
        <v>2015.0</v>
      </c>
      <c r="D513" s="4" t="s">
        <v>1074</v>
      </c>
      <c r="E513" s="4" t="s">
        <v>1037</v>
      </c>
      <c r="F513" s="4">
        <v>543510.72</v>
      </c>
    </row>
    <row r="514" ht="12.75" customHeight="1">
      <c r="A514" s="4" t="s">
        <v>372</v>
      </c>
      <c r="B514" s="4" t="s">
        <v>355</v>
      </c>
      <c r="C514" s="4">
        <v>2015.0</v>
      </c>
      <c r="D514" s="4" t="s">
        <v>1074</v>
      </c>
      <c r="E514" s="4" t="s">
        <v>1038</v>
      </c>
      <c r="F514" s="4">
        <v>522639.1</v>
      </c>
    </row>
    <row r="515" ht="12.75" customHeight="1">
      <c r="A515" s="4" t="s">
        <v>372</v>
      </c>
      <c r="B515" s="4" t="s">
        <v>355</v>
      </c>
      <c r="C515" s="4">
        <v>2015.0</v>
      </c>
      <c r="D515" s="4" t="s">
        <v>1074</v>
      </c>
      <c r="E515" s="4" t="s">
        <v>994</v>
      </c>
      <c r="F515" s="4">
        <v>2804028.84</v>
      </c>
    </row>
    <row r="516" ht="12.75" customHeight="1">
      <c r="A516" s="4" t="s">
        <v>372</v>
      </c>
      <c r="B516" s="4" t="s">
        <v>355</v>
      </c>
      <c r="C516" s="4">
        <v>2015.0</v>
      </c>
      <c r="D516" s="4" t="s">
        <v>1074</v>
      </c>
      <c r="E516" s="4" t="s">
        <v>1039</v>
      </c>
      <c r="F516" s="4">
        <v>512120.94</v>
      </c>
    </row>
    <row r="517" ht="12.75" customHeight="1">
      <c r="A517" s="4" t="s">
        <v>372</v>
      </c>
      <c r="B517" s="4" t="s">
        <v>355</v>
      </c>
      <c r="C517" s="4">
        <v>2015.0</v>
      </c>
      <c r="D517" s="4" t="s">
        <v>1074</v>
      </c>
      <c r="E517" s="4" t="s">
        <v>1040</v>
      </c>
      <c r="F517" s="4">
        <v>3796009.35</v>
      </c>
    </row>
    <row r="518" ht="12.75" customHeight="1">
      <c r="A518" s="4" t="s">
        <v>372</v>
      </c>
      <c r="B518" s="4" t="s">
        <v>355</v>
      </c>
      <c r="C518" s="4">
        <v>2015.0</v>
      </c>
      <c r="D518" s="4" t="s">
        <v>1074</v>
      </c>
      <c r="E518" s="4" t="s">
        <v>996</v>
      </c>
      <c r="F518" s="4">
        <v>2826268.2</v>
      </c>
    </row>
    <row r="519" ht="12.75" customHeight="1">
      <c r="A519" s="4" t="s">
        <v>372</v>
      </c>
      <c r="B519" s="4" t="s">
        <v>355</v>
      </c>
      <c r="C519" s="4">
        <v>2015.0</v>
      </c>
      <c r="D519" s="4" t="s">
        <v>1074</v>
      </c>
      <c r="E519" s="4" t="s">
        <v>1041</v>
      </c>
      <c r="F519" s="4">
        <v>60200.88</v>
      </c>
    </row>
    <row r="520" ht="12.75" customHeight="1">
      <c r="A520" s="4" t="s">
        <v>372</v>
      </c>
      <c r="B520" s="4" t="s">
        <v>355</v>
      </c>
      <c r="C520" s="4">
        <v>2015.0</v>
      </c>
      <c r="D520" s="4" t="s">
        <v>1074</v>
      </c>
      <c r="E520" s="4" t="s">
        <v>1042</v>
      </c>
      <c r="F520" s="4">
        <v>2060633.22</v>
      </c>
    </row>
    <row r="521" ht="12.75" customHeight="1">
      <c r="A521" s="4" t="s">
        <v>372</v>
      </c>
      <c r="B521" s="4" t="s">
        <v>355</v>
      </c>
      <c r="C521" s="4">
        <v>2015.0</v>
      </c>
      <c r="D521" s="4" t="s">
        <v>1074</v>
      </c>
      <c r="E521" s="4" t="s">
        <v>1043</v>
      </c>
      <c r="F521" s="4">
        <v>875260.33</v>
      </c>
    </row>
    <row r="522" ht="12.75" customHeight="1">
      <c r="A522" s="4" t="s">
        <v>372</v>
      </c>
      <c r="B522" s="4" t="s">
        <v>355</v>
      </c>
      <c r="C522" s="4">
        <v>2015.0</v>
      </c>
      <c r="D522" s="4" t="s">
        <v>1074</v>
      </c>
      <c r="E522" s="4" t="s">
        <v>1044</v>
      </c>
      <c r="F522" s="4">
        <v>1.016587995E7</v>
      </c>
    </row>
    <row r="523" ht="12.75" customHeight="1">
      <c r="A523" s="4" t="s">
        <v>372</v>
      </c>
      <c r="B523" s="4" t="s">
        <v>355</v>
      </c>
      <c r="C523" s="4">
        <v>2015.0</v>
      </c>
      <c r="D523" s="4" t="s">
        <v>1074</v>
      </c>
      <c r="E523" s="4" t="s">
        <v>1045</v>
      </c>
      <c r="F523" s="4">
        <v>7986915.34</v>
      </c>
    </row>
    <row r="524" ht="12.75" customHeight="1">
      <c r="A524" s="4" t="s">
        <v>372</v>
      </c>
      <c r="B524" s="4" t="s">
        <v>355</v>
      </c>
      <c r="C524" s="4">
        <v>2015.0</v>
      </c>
      <c r="D524" s="4" t="s">
        <v>1074</v>
      </c>
      <c r="E524" s="4" t="s">
        <v>998</v>
      </c>
      <c r="F524" s="4">
        <v>1607967.81</v>
      </c>
    </row>
    <row r="525" ht="12.75" customHeight="1">
      <c r="A525" s="4" t="s">
        <v>372</v>
      </c>
      <c r="B525" s="4" t="s">
        <v>355</v>
      </c>
      <c r="C525" s="4">
        <v>2015.0</v>
      </c>
      <c r="D525" s="4" t="s">
        <v>1074</v>
      </c>
      <c r="E525" s="4" t="s">
        <v>1046</v>
      </c>
      <c r="F525" s="4">
        <v>2097057.03</v>
      </c>
    </row>
    <row r="526" ht="12.75" customHeight="1">
      <c r="A526" s="4" t="s">
        <v>372</v>
      </c>
      <c r="B526" s="4" t="s">
        <v>355</v>
      </c>
      <c r="C526" s="4">
        <v>2015.0</v>
      </c>
      <c r="D526" s="4" t="s">
        <v>1074</v>
      </c>
      <c r="E526" s="4" t="s">
        <v>1047</v>
      </c>
      <c r="F526" s="4">
        <v>242772.23</v>
      </c>
    </row>
    <row r="527" ht="12.75" customHeight="1">
      <c r="A527" s="4" t="s">
        <v>372</v>
      </c>
      <c r="B527" s="4" t="s">
        <v>355</v>
      </c>
      <c r="C527" s="4">
        <v>2016.0</v>
      </c>
      <c r="D527" s="4" t="s">
        <v>1074</v>
      </c>
      <c r="E527" s="4" t="s">
        <v>1031</v>
      </c>
      <c r="F527" s="4">
        <v>4.773192632E7</v>
      </c>
    </row>
    <row r="528" ht="12.75" customHeight="1">
      <c r="A528" s="4" t="s">
        <v>372</v>
      </c>
      <c r="B528" s="4" t="s">
        <v>355</v>
      </c>
      <c r="C528" s="4">
        <v>2016.0</v>
      </c>
      <c r="D528" s="4" t="s">
        <v>1074</v>
      </c>
      <c r="E528" s="4" t="s">
        <v>1032</v>
      </c>
      <c r="F528" s="4">
        <v>5018433.33</v>
      </c>
    </row>
    <row r="529" ht="12.75" customHeight="1">
      <c r="A529" s="4" t="s">
        <v>372</v>
      </c>
      <c r="B529" s="4" t="s">
        <v>355</v>
      </c>
      <c r="C529" s="4">
        <v>2016.0</v>
      </c>
      <c r="D529" s="4" t="s">
        <v>1074</v>
      </c>
      <c r="E529" s="4" t="s">
        <v>1033</v>
      </c>
      <c r="F529" s="4">
        <v>2.496125537E7</v>
      </c>
    </row>
    <row r="530" ht="12.75" customHeight="1">
      <c r="A530" s="4" t="s">
        <v>372</v>
      </c>
      <c r="B530" s="4" t="s">
        <v>355</v>
      </c>
      <c r="C530" s="4">
        <v>2016.0</v>
      </c>
      <c r="D530" s="4" t="s">
        <v>1074</v>
      </c>
      <c r="E530" s="4" t="s">
        <v>1034</v>
      </c>
      <c r="F530" s="4">
        <v>1.461695172E7</v>
      </c>
    </row>
    <row r="531" ht="12.75" customHeight="1">
      <c r="A531" s="4" t="s">
        <v>372</v>
      </c>
      <c r="B531" s="4" t="s">
        <v>355</v>
      </c>
      <c r="C531" s="4">
        <v>2016.0</v>
      </c>
      <c r="D531" s="4" t="s">
        <v>1074</v>
      </c>
      <c r="E531" s="4" t="s">
        <v>1035</v>
      </c>
      <c r="F531" s="4">
        <v>2498001.06</v>
      </c>
    </row>
    <row r="532" ht="12.75" customHeight="1">
      <c r="A532" s="4" t="s">
        <v>372</v>
      </c>
      <c r="B532" s="4" t="s">
        <v>355</v>
      </c>
      <c r="C532" s="4">
        <v>2016.0</v>
      </c>
      <c r="D532" s="4" t="s">
        <v>1074</v>
      </c>
      <c r="E532" s="4" t="s">
        <v>1036</v>
      </c>
      <c r="F532" s="4">
        <v>1565258.72</v>
      </c>
    </row>
    <row r="533" ht="12.75" customHeight="1">
      <c r="A533" s="4" t="s">
        <v>372</v>
      </c>
      <c r="B533" s="4" t="s">
        <v>355</v>
      </c>
      <c r="C533" s="4">
        <v>2016.0</v>
      </c>
      <c r="D533" s="4" t="s">
        <v>1074</v>
      </c>
      <c r="E533" s="4" t="s">
        <v>993</v>
      </c>
      <c r="F533" s="4">
        <v>1.058168269E7</v>
      </c>
    </row>
    <row r="534" ht="12.75" customHeight="1">
      <c r="A534" s="4" t="s">
        <v>372</v>
      </c>
      <c r="B534" s="4" t="s">
        <v>355</v>
      </c>
      <c r="C534" s="4">
        <v>2016.0</v>
      </c>
      <c r="D534" s="4" t="s">
        <v>1074</v>
      </c>
      <c r="E534" s="4" t="s">
        <v>1037</v>
      </c>
      <c r="F534" s="4">
        <v>603297.93</v>
      </c>
    </row>
    <row r="535" ht="12.75" customHeight="1">
      <c r="A535" s="4" t="s">
        <v>372</v>
      </c>
      <c r="B535" s="4" t="s">
        <v>355</v>
      </c>
      <c r="C535" s="4">
        <v>2016.0</v>
      </c>
      <c r="D535" s="4" t="s">
        <v>1074</v>
      </c>
      <c r="E535" s="4" t="s">
        <v>1038</v>
      </c>
      <c r="F535" s="4">
        <v>554294.16</v>
      </c>
    </row>
    <row r="536" ht="12.75" customHeight="1">
      <c r="A536" s="4" t="s">
        <v>372</v>
      </c>
      <c r="B536" s="4" t="s">
        <v>355</v>
      </c>
      <c r="C536" s="4">
        <v>2016.0</v>
      </c>
      <c r="D536" s="4" t="s">
        <v>1074</v>
      </c>
      <c r="E536" s="4" t="s">
        <v>994</v>
      </c>
      <c r="F536" s="4">
        <v>2501214.59</v>
      </c>
    </row>
    <row r="537" ht="12.75" customHeight="1">
      <c r="A537" s="4" t="s">
        <v>372</v>
      </c>
      <c r="B537" s="4" t="s">
        <v>355</v>
      </c>
      <c r="C537" s="4">
        <v>2016.0</v>
      </c>
      <c r="D537" s="4" t="s">
        <v>1074</v>
      </c>
      <c r="E537" s="4" t="s">
        <v>1039</v>
      </c>
      <c r="F537" s="4">
        <v>495085.84</v>
      </c>
    </row>
    <row r="538" ht="12.75" customHeight="1">
      <c r="A538" s="4" t="s">
        <v>372</v>
      </c>
      <c r="B538" s="4" t="s">
        <v>355</v>
      </c>
      <c r="C538" s="4">
        <v>2016.0</v>
      </c>
      <c r="D538" s="4" t="s">
        <v>1074</v>
      </c>
      <c r="E538" s="4" t="s">
        <v>1040</v>
      </c>
      <c r="F538" s="4">
        <v>3480501.9</v>
      </c>
    </row>
    <row r="539" ht="12.75" customHeight="1">
      <c r="A539" s="4" t="s">
        <v>372</v>
      </c>
      <c r="B539" s="4" t="s">
        <v>355</v>
      </c>
      <c r="C539" s="4">
        <v>2016.0</v>
      </c>
      <c r="D539" s="4" t="s">
        <v>1074</v>
      </c>
      <c r="E539" s="4" t="s">
        <v>996</v>
      </c>
      <c r="F539" s="4">
        <v>2046658.4</v>
      </c>
    </row>
    <row r="540" ht="12.75" customHeight="1">
      <c r="A540" s="4" t="s">
        <v>372</v>
      </c>
      <c r="B540" s="4" t="s">
        <v>355</v>
      </c>
      <c r="C540" s="4">
        <v>2016.0</v>
      </c>
      <c r="D540" s="4" t="s">
        <v>1074</v>
      </c>
      <c r="E540" s="4" t="s">
        <v>1041</v>
      </c>
      <c r="F540" s="4">
        <v>59119.7</v>
      </c>
    </row>
    <row r="541" ht="12.75" customHeight="1">
      <c r="A541" s="4" t="s">
        <v>372</v>
      </c>
      <c r="B541" s="4" t="s">
        <v>355</v>
      </c>
      <c r="C541" s="4">
        <v>2016.0</v>
      </c>
      <c r="D541" s="4" t="s">
        <v>1074</v>
      </c>
      <c r="E541" s="4" t="s">
        <v>1042</v>
      </c>
      <c r="F541" s="4">
        <v>2162551.27</v>
      </c>
    </row>
    <row r="542" ht="12.75" customHeight="1">
      <c r="A542" s="4" t="s">
        <v>372</v>
      </c>
      <c r="B542" s="4" t="s">
        <v>355</v>
      </c>
      <c r="C542" s="4">
        <v>2016.0</v>
      </c>
      <c r="D542" s="4" t="s">
        <v>1074</v>
      </c>
      <c r="E542" s="4" t="s">
        <v>1043</v>
      </c>
      <c r="F542" s="4">
        <v>889562.22</v>
      </c>
    </row>
    <row r="543" ht="12.75" customHeight="1">
      <c r="A543" s="4" t="s">
        <v>372</v>
      </c>
      <c r="B543" s="4" t="s">
        <v>355</v>
      </c>
      <c r="C543" s="4">
        <v>2016.0</v>
      </c>
      <c r="D543" s="4" t="s">
        <v>1074</v>
      </c>
      <c r="E543" s="4" t="s">
        <v>1044</v>
      </c>
      <c r="F543" s="4">
        <v>1.166032785E7</v>
      </c>
    </row>
    <row r="544" ht="12.75" customHeight="1">
      <c r="A544" s="4" t="s">
        <v>372</v>
      </c>
      <c r="B544" s="4" t="s">
        <v>355</v>
      </c>
      <c r="C544" s="4">
        <v>2016.0</v>
      </c>
      <c r="D544" s="4" t="s">
        <v>1074</v>
      </c>
      <c r="E544" s="4" t="s">
        <v>1045</v>
      </c>
      <c r="F544" s="4">
        <v>7931360.15</v>
      </c>
    </row>
    <row r="545" ht="12.75" customHeight="1">
      <c r="A545" s="4" t="s">
        <v>372</v>
      </c>
      <c r="B545" s="4" t="s">
        <v>355</v>
      </c>
      <c r="C545" s="4">
        <v>2016.0</v>
      </c>
      <c r="D545" s="4" t="s">
        <v>1074</v>
      </c>
      <c r="E545" s="4" t="s">
        <v>998</v>
      </c>
      <c r="F545" s="4">
        <v>1407746.19</v>
      </c>
    </row>
    <row r="546" ht="12.75" customHeight="1">
      <c r="A546" s="4" t="s">
        <v>372</v>
      </c>
      <c r="B546" s="4" t="s">
        <v>355</v>
      </c>
      <c r="C546" s="4">
        <v>2016.0</v>
      </c>
      <c r="D546" s="4" t="s">
        <v>1074</v>
      </c>
      <c r="E546" s="4" t="s">
        <v>1046</v>
      </c>
      <c r="F546" s="4">
        <v>1518359.51</v>
      </c>
    </row>
    <row r="547" ht="12.75" customHeight="1">
      <c r="A547" s="4" t="s">
        <v>372</v>
      </c>
      <c r="B547" s="4" t="s">
        <v>355</v>
      </c>
      <c r="C547" s="4">
        <v>2016.0</v>
      </c>
      <c r="D547" s="4" t="s">
        <v>1074</v>
      </c>
      <c r="E547" s="4" t="s">
        <v>1047</v>
      </c>
      <c r="F547" s="4">
        <v>274905.2</v>
      </c>
    </row>
    <row r="548" ht="12.75" customHeight="1">
      <c r="A548" s="4" t="s">
        <v>372</v>
      </c>
      <c r="B548" s="4" t="s">
        <v>355</v>
      </c>
      <c r="C548" s="4">
        <v>2017.0</v>
      </c>
      <c r="D548" s="4" t="s">
        <v>1074</v>
      </c>
      <c r="E548" s="4" t="s">
        <v>1031</v>
      </c>
      <c r="F548" s="4">
        <v>5.051928759E7</v>
      </c>
    </row>
    <row r="549" ht="12.75" customHeight="1">
      <c r="A549" s="4" t="s">
        <v>372</v>
      </c>
      <c r="B549" s="4" t="s">
        <v>355</v>
      </c>
      <c r="C549" s="4">
        <v>2017.0</v>
      </c>
      <c r="D549" s="4" t="s">
        <v>1074</v>
      </c>
      <c r="E549" s="4" t="s">
        <v>1032</v>
      </c>
      <c r="F549" s="4">
        <v>5742151.97</v>
      </c>
    </row>
    <row r="550" ht="12.75" customHeight="1">
      <c r="A550" s="4" t="s">
        <v>372</v>
      </c>
      <c r="B550" s="4" t="s">
        <v>355</v>
      </c>
      <c r="C550" s="4">
        <v>2017.0</v>
      </c>
      <c r="D550" s="4" t="s">
        <v>1074</v>
      </c>
      <c r="E550" s="4" t="s">
        <v>1033</v>
      </c>
      <c r="F550" s="4">
        <v>2.463311139E7</v>
      </c>
    </row>
    <row r="551" ht="12.75" customHeight="1">
      <c r="A551" s="4" t="s">
        <v>372</v>
      </c>
      <c r="B551" s="4" t="s">
        <v>355</v>
      </c>
      <c r="C551" s="4">
        <v>2017.0</v>
      </c>
      <c r="D551" s="4" t="s">
        <v>1074</v>
      </c>
      <c r="E551" s="4" t="s">
        <v>1034</v>
      </c>
      <c r="F551" s="4">
        <v>1.575140385E7</v>
      </c>
    </row>
    <row r="552" ht="12.75" customHeight="1">
      <c r="A552" s="4" t="s">
        <v>372</v>
      </c>
      <c r="B552" s="4" t="s">
        <v>355</v>
      </c>
      <c r="C552" s="4">
        <v>2017.0</v>
      </c>
      <c r="D552" s="4" t="s">
        <v>1074</v>
      </c>
      <c r="E552" s="4" t="s">
        <v>1035</v>
      </c>
      <c r="F552" s="4">
        <v>3600295.08</v>
      </c>
    </row>
    <row r="553" ht="12.75" customHeight="1">
      <c r="A553" s="4" t="s">
        <v>372</v>
      </c>
      <c r="B553" s="4" t="s">
        <v>355</v>
      </c>
      <c r="C553" s="4">
        <v>2017.0</v>
      </c>
      <c r="D553" s="4" t="s">
        <v>1074</v>
      </c>
      <c r="E553" s="4" t="s">
        <v>1036</v>
      </c>
      <c r="F553" s="4">
        <v>2206018.94</v>
      </c>
    </row>
    <row r="554" ht="12.75" customHeight="1">
      <c r="A554" s="4" t="s">
        <v>372</v>
      </c>
      <c r="B554" s="4" t="s">
        <v>355</v>
      </c>
      <c r="C554" s="4">
        <v>2017.0</v>
      </c>
      <c r="D554" s="4" t="s">
        <v>1074</v>
      </c>
      <c r="E554" s="4" t="s">
        <v>993</v>
      </c>
      <c r="F554" s="4">
        <v>9645917.25</v>
      </c>
    </row>
    <row r="555" ht="12.75" customHeight="1">
      <c r="A555" s="4" t="s">
        <v>372</v>
      </c>
      <c r="B555" s="4" t="s">
        <v>355</v>
      </c>
      <c r="C555" s="4">
        <v>2017.0</v>
      </c>
      <c r="D555" s="4" t="s">
        <v>1074</v>
      </c>
      <c r="E555" s="4" t="s">
        <v>1037</v>
      </c>
      <c r="F555" s="4">
        <v>796565.72</v>
      </c>
    </row>
    <row r="556" ht="12.75" customHeight="1">
      <c r="A556" s="4" t="s">
        <v>372</v>
      </c>
      <c r="B556" s="4" t="s">
        <v>355</v>
      </c>
      <c r="C556" s="4">
        <v>2017.0</v>
      </c>
      <c r="D556" s="4" t="s">
        <v>1074</v>
      </c>
      <c r="E556" s="4" t="s">
        <v>1038</v>
      </c>
      <c r="F556" s="4">
        <v>496169.97</v>
      </c>
    </row>
    <row r="557" ht="12.75" customHeight="1">
      <c r="A557" s="4" t="s">
        <v>372</v>
      </c>
      <c r="B557" s="4" t="s">
        <v>355</v>
      </c>
      <c r="C557" s="4">
        <v>2017.0</v>
      </c>
      <c r="D557" s="4" t="s">
        <v>1074</v>
      </c>
      <c r="E557" s="4" t="s">
        <v>994</v>
      </c>
      <c r="F557" s="4">
        <v>2749411.88</v>
      </c>
    </row>
    <row r="558" ht="12.75" customHeight="1">
      <c r="A558" s="4" t="s">
        <v>372</v>
      </c>
      <c r="B558" s="4" t="s">
        <v>355</v>
      </c>
      <c r="C558" s="4">
        <v>2017.0</v>
      </c>
      <c r="D558" s="4" t="s">
        <v>1074</v>
      </c>
      <c r="E558" s="4" t="s">
        <v>1039</v>
      </c>
      <c r="F558" s="4">
        <v>522790.61</v>
      </c>
    </row>
    <row r="559" ht="12.75" customHeight="1">
      <c r="A559" s="4" t="s">
        <v>372</v>
      </c>
      <c r="B559" s="4" t="s">
        <v>355</v>
      </c>
      <c r="C559" s="4">
        <v>2017.0</v>
      </c>
      <c r="D559" s="4" t="s">
        <v>1074</v>
      </c>
      <c r="E559" s="4" t="s">
        <v>1040</v>
      </c>
      <c r="F559" s="4">
        <v>4005449.89</v>
      </c>
    </row>
    <row r="560" ht="12.75" customHeight="1">
      <c r="A560" s="4" t="s">
        <v>372</v>
      </c>
      <c r="B560" s="4" t="s">
        <v>355</v>
      </c>
      <c r="C560" s="4">
        <v>2017.0</v>
      </c>
      <c r="D560" s="4" t="s">
        <v>1074</v>
      </c>
      <c r="E560" s="4" t="s">
        <v>996</v>
      </c>
      <c r="F560" s="4">
        <v>3127872.26</v>
      </c>
    </row>
    <row r="561" ht="12.75" customHeight="1">
      <c r="A561" s="4" t="s">
        <v>372</v>
      </c>
      <c r="B561" s="4" t="s">
        <v>355</v>
      </c>
      <c r="C561" s="4">
        <v>2017.0</v>
      </c>
      <c r="D561" s="4" t="s">
        <v>1074</v>
      </c>
      <c r="E561" s="4" t="s">
        <v>1041</v>
      </c>
      <c r="F561" s="4">
        <v>83131.37</v>
      </c>
    </row>
    <row r="562" ht="12.75" customHeight="1">
      <c r="A562" s="4" t="s">
        <v>372</v>
      </c>
      <c r="B562" s="4" t="s">
        <v>355</v>
      </c>
      <c r="C562" s="4">
        <v>2017.0</v>
      </c>
      <c r="D562" s="4" t="s">
        <v>1074</v>
      </c>
      <c r="E562" s="4" t="s">
        <v>1042</v>
      </c>
      <c r="F562" s="4">
        <v>2469872.68</v>
      </c>
    </row>
    <row r="563" ht="12.75" customHeight="1">
      <c r="A563" s="4" t="s">
        <v>372</v>
      </c>
      <c r="B563" s="4" t="s">
        <v>355</v>
      </c>
      <c r="C563" s="4">
        <v>2017.0</v>
      </c>
      <c r="D563" s="4" t="s">
        <v>1074</v>
      </c>
      <c r="E563" s="4" t="s">
        <v>1043</v>
      </c>
      <c r="F563" s="4">
        <v>1026541.36</v>
      </c>
    </row>
    <row r="564" ht="12.75" customHeight="1">
      <c r="A564" s="4" t="s">
        <v>372</v>
      </c>
      <c r="B564" s="4" t="s">
        <v>355</v>
      </c>
      <c r="C564" s="4">
        <v>2017.0</v>
      </c>
      <c r="D564" s="4" t="s">
        <v>1074</v>
      </c>
      <c r="E564" s="4" t="s">
        <v>1044</v>
      </c>
      <c r="F564" s="4">
        <v>1.136612105E7</v>
      </c>
    </row>
    <row r="565" ht="12.75" customHeight="1">
      <c r="A565" s="4" t="s">
        <v>372</v>
      </c>
      <c r="B565" s="4" t="s">
        <v>355</v>
      </c>
      <c r="C565" s="4">
        <v>2017.0</v>
      </c>
      <c r="D565" s="4" t="s">
        <v>1074</v>
      </c>
      <c r="E565" s="4" t="s">
        <v>1045</v>
      </c>
      <c r="F565" s="4">
        <v>8194337.08</v>
      </c>
    </row>
    <row r="566" ht="12.75" customHeight="1">
      <c r="A566" s="4" t="s">
        <v>372</v>
      </c>
      <c r="B566" s="4" t="s">
        <v>355</v>
      </c>
      <c r="C566" s="4">
        <v>2017.0</v>
      </c>
      <c r="D566" s="4" t="s">
        <v>1074</v>
      </c>
      <c r="E566" s="4" t="s">
        <v>998</v>
      </c>
      <c r="F566" s="4">
        <v>1621082.86</v>
      </c>
    </row>
    <row r="567" ht="12.75" customHeight="1">
      <c r="A567" s="4" t="s">
        <v>372</v>
      </c>
      <c r="B567" s="4" t="s">
        <v>355</v>
      </c>
      <c r="C567" s="4">
        <v>2017.0</v>
      </c>
      <c r="D567" s="4" t="s">
        <v>1074</v>
      </c>
      <c r="E567" s="4" t="s">
        <v>1046</v>
      </c>
      <c r="F567" s="4">
        <v>1899855.37</v>
      </c>
    </row>
    <row r="568" ht="12.75" customHeight="1">
      <c r="A568" s="4" t="s">
        <v>372</v>
      </c>
      <c r="B568" s="4" t="s">
        <v>355</v>
      </c>
      <c r="C568" s="4">
        <v>2017.0</v>
      </c>
      <c r="D568" s="4" t="s">
        <v>1074</v>
      </c>
      <c r="E568" s="4" t="s">
        <v>1047</v>
      </c>
      <c r="F568" s="4">
        <v>308149.29</v>
      </c>
    </row>
    <row r="569" ht="12.75" customHeight="1">
      <c r="A569" s="4" t="s">
        <v>372</v>
      </c>
      <c r="B569" s="4" t="s">
        <v>355</v>
      </c>
      <c r="C569" s="4">
        <v>2018.0</v>
      </c>
      <c r="D569" s="4" t="s">
        <v>1074</v>
      </c>
      <c r="E569" s="4" t="s">
        <v>1031</v>
      </c>
      <c r="F569" s="4">
        <v>5.644379181E7</v>
      </c>
    </row>
    <row r="570" ht="12.75" customHeight="1">
      <c r="A570" s="4" t="s">
        <v>372</v>
      </c>
      <c r="B570" s="4" t="s">
        <v>355</v>
      </c>
      <c r="C570" s="4">
        <v>2018.0</v>
      </c>
      <c r="D570" s="4" t="s">
        <v>1074</v>
      </c>
      <c r="E570" s="4" t="s">
        <v>1032</v>
      </c>
      <c r="F570" s="4">
        <v>7432842.21</v>
      </c>
    </row>
    <row r="571" ht="12.75" customHeight="1">
      <c r="A571" s="4" t="s">
        <v>372</v>
      </c>
      <c r="B571" s="4" t="s">
        <v>355</v>
      </c>
      <c r="C571" s="4">
        <v>2018.0</v>
      </c>
      <c r="D571" s="4" t="s">
        <v>1074</v>
      </c>
      <c r="E571" s="4" t="s">
        <v>1033</v>
      </c>
      <c r="F571" s="4">
        <v>2.731796478E7</v>
      </c>
    </row>
    <row r="572" ht="12.75" customHeight="1">
      <c r="A572" s="4" t="s">
        <v>372</v>
      </c>
      <c r="B572" s="4" t="s">
        <v>355</v>
      </c>
      <c r="C572" s="4">
        <v>2018.0</v>
      </c>
      <c r="D572" s="4" t="s">
        <v>1074</v>
      </c>
      <c r="E572" s="4" t="s">
        <v>1034</v>
      </c>
      <c r="F572" s="4">
        <v>1.718727323E7</v>
      </c>
    </row>
    <row r="573" ht="12.75" customHeight="1">
      <c r="A573" s="4" t="s">
        <v>372</v>
      </c>
      <c r="B573" s="4" t="s">
        <v>355</v>
      </c>
      <c r="C573" s="4">
        <v>2018.0</v>
      </c>
      <c r="D573" s="4" t="s">
        <v>1074</v>
      </c>
      <c r="E573" s="4" t="s">
        <v>1035</v>
      </c>
      <c r="F573" s="4">
        <v>3710234.45</v>
      </c>
    </row>
    <row r="574" ht="12.75" customHeight="1">
      <c r="A574" s="4" t="s">
        <v>372</v>
      </c>
      <c r="B574" s="4" t="s">
        <v>355</v>
      </c>
      <c r="C574" s="4">
        <v>2018.0</v>
      </c>
      <c r="D574" s="4" t="s">
        <v>1074</v>
      </c>
      <c r="E574" s="4" t="s">
        <v>1036</v>
      </c>
      <c r="F574" s="4">
        <v>2236441.35</v>
      </c>
    </row>
    <row r="575" ht="12.75" customHeight="1">
      <c r="A575" s="4" t="s">
        <v>372</v>
      </c>
      <c r="B575" s="4" t="s">
        <v>355</v>
      </c>
      <c r="C575" s="4">
        <v>2018.0</v>
      </c>
      <c r="D575" s="4" t="s">
        <v>1074</v>
      </c>
      <c r="E575" s="4" t="s">
        <v>993</v>
      </c>
      <c r="F575" s="4">
        <v>1.025411746E7</v>
      </c>
    </row>
    <row r="576" ht="12.75" customHeight="1">
      <c r="A576" s="4" t="s">
        <v>372</v>
      </c>
      <c r="B576" s="4" t="s">
        <v>355</v>
      </c>
      <c r="C576" s="4">
        <v>2018.0</v>
      </c>
      <c r="D576" s="4" t="s">
        <v>1074</v>
      </c>
      <c r="E576" s="4" t="s">
        <v>1037</v>
      </c>
      <c r="F576" s="4">
        <v>944062.69</v>
      </c>
    </row>
    <row r="577" ht="12.75" customHeight="1">
      <c r="A577" s="4" t="s">
        <v>372</v>
      </c>
      <c r="B577" s="4" t="s">
        <v>355</v>
      </c>
      <c r="C577" s="4">
        <v>2018.0</v>
      </c>
      <c r="D577" s="4" t="s">
        <v>1074</v>
      </c>
      <c r="E577" s="4" t="s">
        <v>1038</v>
      </c>
      <c r="F577" s="4">
        <v>486512.95</v>
      </c>
    </row>
    <row r="578" ht="12.75" customHeight="1">
      <c r="A578" s="4" t="s">
        <v>372</v>
      </c>
      <c r="B578" s="4" t="s">
        <v>355</v>
      </c>
      <c r="C578" s="4">
        <v>2018.0</v>
      </c>
      <c r="D578" s="4" t="s">
        <v>1074</v>
      </c>
      <c r="E578" s="4" t="s">
        <v>994</v>
      </c>
      <c r="F578" s="4">
        <v>3312355.21</v>
      </c>
    </row>
    <row r="579" ht="12.75" customHeight="1">
      <c r="A579" s="4" t="s">
        <v>372</v>
      </c>
      <c r="B579" s="4" t="s">
        <v>355</v>
      </c>
      <c r="C579" s="4">
        <v>2018.0</v>
      </c>
      <c r="D579" s="4" t="s">
        <v>1074</v>
      </c>
      <c r="E579" s="4" t="s">
        <v>1039</v>
      </c>
      <c r="F579" s="4">
        <v>568574.56</v>
      </c>
    </row>
    <row r="580" ht="12.75" customHeight="1">
      <c r="A580" s="4" t="s">
        <v>372</v>
      </c>
      <c r="B580" s="4" t="s">
        <v>355</v>
      </c>
      <c r="C580" s="4">
        <v>2018.0</v>
      </c>
      <c r="D580" s="4" t="s">
        <v>1074</v>
      </c>
      <c r="E580" s="4" t="s">
        <v>1040</v>
      </c>
      <c r="F580" s="4">
        <v>5230922.14</v>
      </c>
    </row>
    <row r="581" ht="12.75" customHeight="1">
      <c r="A581" s="4" t="s">
        <v>372</v>
      </c>
      <c r="B581" s="4" t="s">
        <v>355</v>
      </c>
      <c r="C581" s="4">
        <v>2018.0</v>
      </c>
      <c r="D581" s="4" t="s">
        <v>1074</v>
      </c>
      <c r="E581" s="4" t="s">
        <v>996</v>
      </c>
      <c r="F581" s="4">
        <v>3114923.09</v>
      </c>
    </row>
    <row r="582" ht="12.75" customHeight="1">
      <c r="A582" s="4" t="s">
        <v>372</v>
      </c>
      <c r="B582" s="4" t="s">
        <v>355</v>
      </c>
      <c r="C582" s="4">
        <v>2018.0</v>
      </c>
      <c r="D582" s="4" t="s">
        <v>1074</v>
      </c>
      <c r="E582" s="4" t="s">
        <v>1041</v>
      </c>
      <c r="F582" s="4">
        <v>105511.34</v>
      </c>
    </row>
    <row r="583" ht="12.75" customHeight="1">
      <c r="A583" s="4" t="s">
        <v>372</v>
      </c>
      <c r="B583" s="4" t="s">
        <v>355</v>
      </c>
      <c r="C583" s="4">
        <v>2018.0</v>
      </c>
      <c r="D583" s="4" t="s">
        <v>1074</v>
      </c>
      <c r="E583" s="4" t="s">
        <v>1042</v>
      </c>
      <c r="F583" s="4">
        <v>2697505.72</v>
      </c>
    </row>
    <row r="584" ht="12.75" customHeight="1">
      <c r="A584" s="4" t="s">
        <v>372</v>
      </c>
      <c r="B584" s="4" t="s">
        <v>355</v>
      </c>
      <c r="C584" s="4">
        <v>2018.0</v>
      </c>
      <c r="D584" s="4" t="s">
        <v>1074</v>
      </c>
      <c r="E584" s="4" t="s">
        <v>1043</v>
      </c>
      <c r="F584" s="4">
        <v>1215198.02</v>
      </c>
    </row>
    <row r="585" ht="12.75" customHeight="1">
      <c r="A585" s="4" t="s">
        <v>372</v>
      </c>
      <c r="B585" s="4" t="s">
        <v>355</v>
      </c>
      <c r="C585" s="4">
        <v>2018.0</v>
      </c>
      <c r="D585" s="4" t="s">
        <v>1074</v>
      </c>
      <c r="E585" s="4" t="s">
        <v>1044</v>
      </c>
      <c r="F585" s="4">
        <v>1.23690433E7</v>
      </c>
    </row>
    <row r="586" ht="12.75" customHeight="1">
      <c r="A586" s="4" t="s">
        <v>372</v>
      </c>
      <c r="B586" s="4" t="s">
        <v>355</v>
      </c>
      <c r="C586" s="4">
        <v>2018.0</v>
      </c>
      <c r="D586" s="4" t="s">
        <v>1074</v>
      </c>
      <c r="E586" s="4" t="s">
        <v>1045</v>
      </c>
      <c r="F586" s="4">
        <v>8500339.31</v>
      </c>
    </row>
    <row r="587" ht="12.75" customHeight="1">
      <c r="A587" s="4" t="s">
        <v>372</v>
      </c>
      <c r="B587" s="4" t="s">
        <v>355</v>
      </c>
      <c r="C587" s="4">
        <v>2018.0</v>
      </c>
      <c r="D587" s="4" t="s">
        <v>1074</v>
      </c>
      <c r="E587" s="4" t="s">
        <v>998</v>
      </c>
      <c r="F587" s="4">
        <v>3154687.2</v>
      </c>
    </row>
    <row r="588" ht="12.75" customHeight="1">
      <c r="A588" s="4" t="s">
        <v>372</v>
      </c>
      <c r="B588" s="4" t="s">
        <v>355</v>
      </c>
      <c r="C588" s="4">
        <v>2018.0</v>
      </c>
      <c r="D588" s="4" t="s">
        <v>1074</v>
      </c>
      <c r="E588" s="4" t="s">
        <v>1046</v>
      </c>
      <c r="F588" s="4">
        <v>1866918.74</v>
      </c>
    </row>
    <row r="589" ht="12.75" customHeight="1">
      <c r="A589" s="4" t="s">
        <v>372</v>
      </c>
      <c r="B589" s="4" t="s">
        <v>355</v>
      </c>
      <c r="C589" s="4">
        <v>2018.0</v>
      </c>
      <c r="D589" s="4" t="s">
        <v>1074</v>
      </c>
      <c r="E589" s="4" t="s">
        <v>1047</v>
      </c>
      <c r="F589" s="4">
        <v>386678.73</v>
      </c>
    </row>
    <row r="590" ht="12.75" customHeight="1">
      <c r="A590" s="4" t="s">
        <v>372</v>
      </c>
      <c r="B590" s="4" t="s">
        <v>355</v>
      </c>
      <c r="C590" s="4">
        <v>2019.0</v>
      </c>
      <c r="D590" s="4" t="s">
        <v>1074</v>
      </c>
      <c r="E590" s="4" t="s">
        <v>1031</v>
      </c>
      <c r="F590" s="4">
        <v>5.991697952E7</v>
      </c>
    </row>
    <row r="591" ht="12.75" customHeight="1">
      <c r="A591" s="4" t="s">
        <v>372</v>
      </c>
      <c r="B591" s="4" t="s">
        <v>355</v>
      </c>
      <c r="C591" s="4">
        <v>2019.0</v>
      </c>
      <c r="D591" s="4" t="s">
        <v>1074</v>
      </c>
      <c r="E591" s="4" t="s">
        <v>1032</v>
      </c>
      <c r="F591" s="4">
        <v>8307512.23</v>
      </c>
    </row>
    <row r="592" ht="12.75" customHeight="1">
      <c r="A592" s="4" t="s">
        <v>372</v>
      </c>
      <c r="B592" s="4" t="s">
        <v>355</v>
      </c>
      <c r="C592" s="4">
        <v>2019.0</v>
      </c>
      <c r="D592" s="4" t="s">
        <v>1074</v>
      </c>
      <c r="E592" s="4" t="s">
        <v>1033</v>
      </c>
      <c r="F592" s="4">
        <v>3.0585154E7</v>
      </c>
    </row>
    <row r="593" ht="12.75" customHeight="1">
      <c r="A593" s="4" t="s">
        <v>372</v>
      </c>
      <c r="B593" s="4" t="s">
        <v>355</v>
      </c>
      <c r="C593" s="4">
        <v>2019.0</v>
      </c>
      <c r="D593" s="4" t="s">
        <v>1074</v>
      </c>
      <c r="E593" s="4" t="s">
        <v>1034</v>
      </c>
      <c r="F593" s="4">
        <v>1.653114818E7</v>
      </c>
    </row>
    <row r="594" ht="12.75" customHeight="1">
      <c r="A594" s="4" t="s">
        <v>372</v>
      </c>
      <c r="B594" s="4" t="s">
        <v>355</v>
      </c>
      <c r="C594" s="4">
        <v>2019.0</v>
      </c>
      <c r="D594" s="4" t="s">
        <v>1074</v>
      </c>
      <c r="E594" s="4" t="s">
        <v>1035</v>
      </c>
      <c r="F594" s="4">
        <v>3547973.75</v>
      </c>
    </row>
    <row r="595" ht="12.75" customHeight="1">
      <c r="A595" s="4" t="s">
        <v>372</v>
      </c>
      <c r="B595" s="4" t="s">
        <v>355</v>
      </c>
      <c r="C595" s="4">
        <v>2019.0</v>
      </c>
      <c r="D595" s="4" t="s">
        <v>1074</v>
      </c>
      <c r="E595" s="4" t="s">
        <v>1036</v>
      </c>
      <c r="F595" s="4">
        <v>2380896.71</v>
      </c>
    </row>
    <row r="596" ht="12.75" customHeight="1">
      <c r="A596" s="4" t="s">
        <v>372</v>
      </c>
      <c r="B596" s="4" t="s">
        <v>355</v>
      </c>
      <c r="C596" s="4">
        <v>2019.0</v>
      </c>
      <c r="D596" s="4" t="s">
        <v>1074</v>
      </c>
      <c r="E596" s="4" t="s">
        <v>993</v>
      </c>
      <c r="F596" s="4">
        <v>1.191024672E7</v>
      </c>
    </row>
    <row r="597" ht="12.75" customHeight="1">
      <c r="A597" s="4" t="s">
        <v>372</v>
      </c>
      <c r="B597" s="4" t="s">
        <v>355</v>
      </c>
      <c r="C597" s="4">
        <v>2019.0</v>
      </c>
      <c r="D597" s="4" t="s">
        <v>1074</v>
      </c>
      <c r="E597" s="4" t="s">
        <v>1037</v>
      </c>
      <c r="F597" s="4">
        <v>1090007.15</v>
      </c>
    </row>
    <row r="598" ht="12.75" customHeight="1">
      <c r="A598" s="4" t="s">
        <v>372</v>
      </c>
      <c r="B598" s="4" t="s">
        <v>355</v>
      </c>
      <c r="C598" s="4">
        <v>2019.0</v>
      </c>
      <c r="D598" s="4" t="s">
        <v>1074</v>
      </c>
      <c r="E598" s="4" t="s">
        <v>1038</v>
      </c>
      <c r="F598" s="4">
        <v>521357.87</v>
      </c>
    </row>
    <row r="599" ht="12.75" customHeight="1">
      <c r="A599" s="4" t="s">
        <v>372</v>
      </c>
      <c r="B599" s="4" t="s">
        <v>355</v>
      </c>
      <c r="C599" s="4">
        <v>2019.0</v>
      </c>
      <c r="D599" s="4" t="s">
        <v>1074</v>
      </c>
      <c r="E599" s="4" t="s">
        <v>994</v>
      </c>
      <c r="F599" s="4">
        <v>3742403.74</v>
      </c>
    </row>
    <row r="600" ht="12.75" customHeight="1">
      <c r="A600" s="4" t="s">
        <v>372</v>
      </c>
      <c r="B600" s="4" t="s">
        <v>355</v>
      </c>
      <c r="C600" s="4">
        <v>2019.0</v>
      </c>
      <c r="D600" s="4" t="s">
        <v>1074</v>
      </c>
      <c r="E600" s="4" t="s">
        <v>1039</v>
      </c>
      <c r="F600" s="4">
        <v>623784.31</v>
      </c>
    </row>
    <row r="601" ht="12.75" customHeight="1">
      <c r="A601" s="4" t="s">
        <v>372</v>
      </c>
      <c r="B601" s="4" t="s">
        <v>355</v>
      </c>
      <c r="C601" s="4">
        <v>2019.0</v>
      </c>
      <c r="D601" s="4" t="s">
        <v>1074</v>
      </c>
      <c r="E601" s="4" t="s">
        <v>1040</v>
      </c>
      <c r="F601" s="4">
        <v>5941516.77</v>
      </c>
    </row>
    <row r="602" ht="12.75" customHeight="1">
      <c r="A602" s="4" t="s">
        <v>372</v>
      </c>
      <c r="B602" s="4" t="s">
        <v>355</v>
      </c>
      <c r="C602" s="4">
        <v>2019.0</v>
      </c>
      <c r="D602" s="4" t="s">
        <v>1074</v>
      </c>
      <c r="E602" s="4" t="s">
        <v>996</v>
      </c>
      <c r="F602" s="4">
        <v>3136379.47</v>
      </c>
    </row>
    <row r="603" ht="12.75" customHeight="1">
      <c r="A603" s="4" t="s">
        <v>372</v>
      </c>
      <c r="B603" s="4" t="s">
        <v>355</v>
      </c>
      <c r="C603" s="4">
        <v>2019.0</v>
      </c>
      <c r="D603" s="4" t="s">
        <v>1074</v>
      </c>
      <c r="E603" s="4" t="s">
        <v>1041</v>
      </c>
      <c r="F603" s="4">
        <v>141512.97</v>
      </c>
    </row>
    <row r="604" ht="12.75" customHeight="1">
      <c r="A604" s="4" t="s">
        <v>372</v>
      </c>
      <c r="B604" s="4" t="s">
        <v>355</v>
      </c>
      <c r="C604" s="4">
        <v>2019.0</v>
      </c>
      <c r="D604" s="4" t="s">
        <v>1074</v>
      </c>
      <c r="E604" s="4" t="s">
        <v>1042</v>
      </c>
      <c r="F604" s="4">
        <v>3224191.9</v>
      </c>
    </row>
    <row r="605" ht="12.75" customHeight="1">
      <c r="A605" s="4" t="s">
        <v>372</v>
      </c>
      <c r="B605" s="4" t="s">
        <v>355</v>
      </c>
      <c r="C605" s="4">
        <v>2019.0</v>
      </c>
      <c r="D605" s="4" t="s">
        <v>1074</v>
      </c>
      <c r="E605" s="4" t="s">
        <v>1043</v>
      </c>
      <c r="F605" s="4">
        <v>1361133.13</v>
      </c>
    </row>
    <row r="606" ht="12.75" customHeight="1">
      <c r="A606" s="4" t="s">
        <v>372</v>
      </c>
      <c r="B606" s="4" t="s">
        <v>355</v>
      </c>
      <c r="C606" s="4">
        <v>2019.0</v>
      </c>
      <c r="D606" s="4" t="s">
        <v>1074</v>
      </c>
      <c r="E606" s="4" t="s">
        <v>1044</v>
      </c>
      <c r="F606" s="4">
        <v>1.177752108E7</v>
      </c>
    </row>
    <row r="607" ht="12.75" customHeight="1">
      <c r="A607" s="4" t="s">
        <v>372</v>
      </c>
      <c r="B607" s="4" t="s">
        <v>355</v>
      </c>
      <c r="C607" s="4">
        <v>2019.0</v>
      </c>
      <c r="D607" s="4" t="s">
        <v>1074</v>
      </c>
      <c r="E607" s="4" t="s">
        <v>1045</v>
      </c>
      <c r="F607" s="4">
        <v>8835473.0</v>
      </c>
    </row>
    <row r="608" ht="12.75" customHeight="1">
      <c r="A608" s="4" t="s">
        <v>372</v>
      </c>
      <c r="B608" s="4" t="s">
        <v>355</v>
      </c>
      <c r="C608" s="4">
        <v>2019.0</v>
      </c>
      <c r="D608" s="4" t="s">
        <v>1074</v>
      </c>
      <c r="E608" s="4" t="s">
        <v>998</v>
      </c>
      <c r="F608" s="4">
        <v>3004000.55</v>
      </c>
    </row>
    <row r="609" ht="12.75" customHeight="1">
      <c r="A609" s="4" t="s">
        <v>372</v>
      </c>
      <c r="B609" s="4" t="s">
        <v>355</v>
      </c>
      <c r="C609" s="4">
        <v>2019.0</v>
      </c>
      <c r="D609" s="4" t="s">
        <v>1074</v>
      </c>
      <c r="E609" s="4" t="s">
        <v>1046</v>
      </c>
      <c r="F609" s="4">
        <v>1718296.78</v>
      </c>
    </row>
    <row r="610" ht="12.75" customHeight="1">
      <c r="A610" s="4" t="s">
        <v>372</v>
      </c>
      <c r="B610" s="4" t="s">
        <v>355</v>
      </c>
      <c r="C610" s="4">
        <v>2019.0</v>
      </c>
      <c r="D610" s="4" t="s">
        <v>1074</v>
      </c>
      <c r="E610" s="4" t="s">
        <v>1047</v>
      </c>
      <c r="F610" s="4">
        <v>508257.38</v>
      </c>
    </row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customSheetViews>
    <customSheetView guid="{A38240C8-45FF-4144-A57F-792C80A77FED}" filter="1" showAutoFilter="1">
      <autoFilter ref="$E$2:$E$610">
        <filterColumn colId="0">
          <filters>
            <filter val="Mach and Elec"/>
            <filter val="All Products"/>
            <filter val="Metals"/>
            <filter val="Transportation"/>
            <filter val="Capital goods"/>
            <filter val="Plastic or Rubber"/>
            <filter val="Raw materials"/>
            <filter val="Fuels"/>
            <filter val="Chemicals"/>
            <filter val="Intermediate goods"/>
            <filter val="Consumer goods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14"/>
    <col customWidth="1" min="3" max="3" width="13.57"/>
    <col customWidth="1" min="4" max="4" width="13.71"/>
    <col customWidth="1" min="5" max="5" width="15.71"/>
    <col customWidth="1" min="6" max="6" width="16.57"/>
    <col customWidth="1" min="7" max="7" width="16.14"/>
    <col customWidth="1" min="8" max="8" width="16.29"/>
  </cols>
  <sheetData>
    <row r="2">
      <c r="B2" s="33"/>
      <c r="C2" s="34" t="s">
        <v>974</v>
      </c>
      <c r="D2" s="34" t="s">
        <v>975</v>
      </c>
      <c r="E2" s="34" t="s">
        <v>979</v>
      </c>
      <c r="F2" s="34" t="s">
        <v>980</v>
      </c>
      <c r="G2" s="34" t="s">
        <v>981</v>
      </c>
      <c r="H2" s="34" t="s">
        <v>982</v>
      </c>
    </row>
    <row r="3">
      <c r="B3" s="35" t="s">
        <v>999</v>
      </c>
      <c r="C3" s="36">
        <v>252.02</v>
      </c>
      <c r="D3" s="36">
        <v>43438.96</v>
      </c>
      <c r="E3" s="33">
        <v>3.2727558353955865E11</v>
      </c>
      <c r="F3" s="33">
        <v>7.287236E12</v>
      </c>
      <c r="G3" s="33">
        <v>47.321673473333334</v>
      </c>
      <c r="H3" s="37">
        <v>0.017932807062811817</v>
      </c>
    </row>
    <row r="4">
      <c r="B4" s="35" t="s">
        <v>1000</v>
      </c>
      <c r="C4" s="36">
        <v>1.644712573E7</v>
      </c>
      <c r="D4" s="36">
        <v>1.348375019E7</v>
      </c>
      <c r="E4" s="33">
        <v>2.870504096717477E12</v>
      </c>
      <c r="F4" s="33">
        <v>2.1433224697E13</v>
      </c>
      <c r="G4" s="33">
        <v>82.45254675066313</v>
      </c>
      <c r="H4" s="37">
        <v>5.322765833117938</v>
      </c>
    </row>
    <row r="5">
      <c r="B5" s="35" t="s">
        <v>1001</v>
      </c>
      <c r="C5" s="36">
        <v>1295065.0941153849</v>
      </c>
      <c r="D5" s="36">
        <v>2074892.5163461538</v>
      </c>
      <c r="E5" s="33">
        <v>1.3843401083220295E12</v>
      </c>
      <c r="F5" s="33">
        <v>1.3684372513576924E13</v>
      </c>
      <c r="G5" s="33">
        <v>64.90621538332798</v>
      </c>
      <c r="H5" s="37">
        <v>1.7522595936664218</v>
      </c>
    </row>
    <row r="6">
      <c r="B6" s="35" t="s">
        <v>1002</v>
      </c>
      <c r="C6" s="36">
        <v>324533.96499999997</v>
      </c>
      <c r="D6" s="36">
        <v>1099076.96</v>
      </c>
      <c r="E6" s="33">
        <v>1.2167354415248618E12</v>
      </c>
      <c r="F6" s="33">
        <v>1.41317722195E13</v>
      </c>
      <c r="G6" s="33">
        <v>67.94549751035417</v>
      </c>
      <c r="H6" s="37">
        <v>1.3608343041491</v>
      </c>
    </row>
    <row r="7">
      <c r="B7" s="35" t="s">
        <v>1003</v>
      </c>
      <c r="C7" s="36">
        <v>2355126.4108165554</v>
      </c>
      <c r="D7" s="36">
        <v>2563189.352988579</v>
      </c>
      <c r="E7" s="33">
        <v>7.288461806825881E11</v>
      </c>
      <c r="F7" s="33">
        <v>4.103503568072936E12</v>
      </c>
      <c r="G7" s="33">
        <v>13.361359274250164</v>
      </c>
      <c r="H7" s="37">
        <v>1.239159344393074</v>
      </c>
    </row>
    <row r="9">
      <c r="B9" s="38"/>
      <c r="C9" s="34" t="s">
        <v>974</v>
      </c>
      <c r="D9" s="34" t="s">
        <v>975</v>
      </c>
      <c r="E9" s="34" t="s">
        <v>1019</v>
      </c>
      <c r="F9" s="34" t="s">
        <v>980</v>
      </c>
      <c r="G9" s="34" t="s">
        <v>981</v>
      </c>
      <c r="H9" s="34" t="s">
        <v>982</v>
      </c>
    </row>
    <row r="10">
      <c r="B10" s="35" t="s">
        <v>999</v>
      </c>
      <c r="C10" s="36">
        <v>4649515.01</v>
      </c>
      <c r="D10" s="36">
        <v>1272731.78</v>
      </c>
      <c r="E10" s="33">
        <v>5.781392794376099E11</v>
      </c>
      <c r="F10" s="33">
        <v>7.287236E12</v>
      </c>
      <c r="G10" s="37">
        <v>0.00821339634271625</v>
      </c>
      <c r="H10" s="37">
        <v>0.007149280331891083</v>
      </c>
    </row>
    <row r="11">
      <c r="B11" s="35" t="s">
        <v>1000</v>
      </c>
      <c r="C11" s="36">
        <v>1.2176115634E8</v>
      </c>
      <c r="D11" s="36">
        <v>1.1294928176E8</v>
      </c>
      <c r="E11" s="33">
        <v>1.8465974218349834E12</v>
      </c>
      <c r="F11" s="33">
        <v>2.1433224697E13</v>
      </c>
      <c r="G11" s="37">
        <v>0.01625462016070124</v>
      </c>
      <c r="H11" s="37">
        <v>0.07818542610736086</v>
      </c>
    </row>
    <row r="12">
      <c r="B12" s="35" t="s">
        <v>1001</v>
      </c>
      <c r="C12" s="36">
        <v>4.374458698846158E7</v>
      </c>
      <c r="D12" s="36">
        <v>3.7190715071346164E7</v>
      </c>
      <c r="E12" s="33">
        <v>1.2277747412269707E12</v>
      </c>
      <c r="F12" s="33">
        <v>1.3684372513576924E13</v>
      </c>
      <c r="G12" s="37">
        <v>0.01195281985444513</v>
      </c>
      <c r="H12" s="37">
        <v>0.029074731368452622</v>
      </c>
    </row>
    <row r="13">
      <c r="B13" s="35" t="s">
        <v>1002</v>
      </c>
      <c r="C13" s="36">
        <v>3.909357519E7</v>
      </c>
      <c r="D13" s="36">
        <v>2.6498036845E7</v>
      </c>
      <c r="E13" s="33">
        <v>1.3469449758741323E12</v>
      </c>
      <c r="F13" s="33">
        <v>1.41317722195E13</v>
      </c>
      <c r="G13" s="37">
        <v>0.010360911427801878</v>
      </c>
      <c r="H13" s="37">
        <v>0.019512068270951748</v>
      </c>
    </row>
    <row r="14">
      <c r="B14" s="35" t="s">
        <v>1003</v>
      </c>
      <c r="C14" s="36">
        <v>2.9527069175879672E7</v>
      </c>
      <c r="D14" s="36">
        <v>2.902454140240162E7</v>
      </c>
      <c r="E14" s="33">
        <v>4.659821376572756E11</v>
      </c>
      <c r="F14" s="33">
        <v>4.103503568072936E12</v>
      </c>
      <c r="G14" s="37">
        <v>0.00298845139884898</v>
      </c>
      <c r="H14" s="37">
        <v>0.019551181797809063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29"/>
    <col customWidth="1" min="7" max="21" width="8.71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1025</v>
      </c>
    </row>
    <row r="2" ht="12.75" customHeight="1">
      <c r="A2" s="4" t="s">
        <v>372</v>
      </c>
      <c r="B2" s="4" t="s">
        <v>371</v>
      </c>
      <c r="C2" s="4">
        <v>1991.0</v>
      </c>
      <c r="D2" s="4" t="s">
        <v>1030</v>
      </c>
      <c r="E2" s="4" t="s">
        <v>1031</v>
      </c>
      <c r="F2" s="4">
        <v>8.511946752E7</v>
      </c>
    </row>
    <row r="3" ht="12.75" customHeight="1">
      <c r="A3" s="4" t="s">
        <v>372</v>
      </c>
      <c r="B3" s="4" t="s">
        <v>371</v>
      </c>
      <c r="C3" s="4">
        <v>1991.0</v>
      </c>
      <c r="D3" s="4" t="s">
        <v>1030</v>
      </c>
      <c r="E3" s="4" t="s">
        <v>1032</v>
      </c>
      <c r="F3" s="4">
        <v>3.91116319E7</v>
      </c>
    </row>
    <row r="4" ht="12.75" customHeight="1">
      <c r="A4" s="4" t="s">
        <v>372</v>
      </c>
      <c r="B4" s="4" t="s">
        <v>371</v>
      </c>
      <c r="C4" s="4">
        <v>1991.0</v>
      </c>
      <c r="D4" s="4" t="s">
        <v>1030</v>
      </c>
      <c r="E4" s="4" t="s">
        <v>1033</v>
      </c>
      <c r="F4" s="4">
        <v>2.316974873E7</v>
      </c>
    </row>
    <row r="5" ht="12.75" customHeight="1">
      <c r="A5" s="4" t="s">
        <v>372</v>
      </c>
      <c r="B5" s="4" t="s">
        <v>371</v>
      </c>
      <c r="C5" s="4">
        <v>1991.0</v>
      </c>
      <c r="D5" s="4" t="s">
        <v>1030</v>
      </c>
      <c r="E5" s="4" t="s">
        <v>1034</v>
      </c>
      <c r="F5" s="4">
        <v>1.408266642E7</v>
      </c>
    </row>
    <row r="6" ht="12.75" customHeight="1">
      <c r="A6" s="4" t="s">
        <v>372</v>
      </c>
      <c r="B6" s="4" t="s">
        <v>371</v>
      </c>
      <c r="C6" s="4">
        <v>1991.0</v>
      </c>
      <c r="D6" s="4" t="s">
        <v>1030</v>
      </c>
      <c r="E6" s="4" t="s">
        <v>1035</v>
      </c>
      <c r="F6" s="4">
        <v>5502257.01</v>
      </c>
    </row>
    <row r="7" ht="12.75" customHeight="1">
      <c r="A7" s="4" t="s">
        <v>372</v>
      </c>
      <c r="B7" s="4" t="s">
        <v>371</v>
      </c>
      <c r="C7" s="4">
        <v>1991.0</v>
      </c>
      <c r="D7" s="4" t="s">
        <v>1030</v>
      </c>
      <c r="E7" s="4" t="s">
        <v>1036</v>
      </c>
      <c r="F7" s="4">
        <v>1031836.93</v>
      </c>
    </row>
    <row r="8" ht="12.75" customHeight="1">
      <c r="A8" s="4" t="s">
        <v>372</v>
      </c>
      <c r="B8" s="4" t="s">
        <v>371</v>
      </c>
      <c r="C8" s="4">
        <v>1991.0</v>
      </c>
      <c r="D8" s="4" t="s">
        <v>1030</v>
      </c>
      <c r="E8" s="4" t="s">
        <v>993</v>
      </c>
      <c r="F8" s="4">
        <v>5263275.0</v>
      </c>
    </row>
    <row r="9" ht="12.75" customHeight="1">
      <c r="A9" s="4" t="s">
        <v>372</v>
      </c>
      <c r="B9" s="4" t="s">
        <v>371</v>
      </c>
      <c r="C9" s="4">
        <v>1991.0</v>
      </c>
      <c r="D9" s="4" t="s">
        <v>1030</v>
      </c>
      <c r="E9" s="4" t="s">
        <v>1037</v>
      </c>
      <c r="F9" s="4">
        <v>1985114.77</v>
      </c>
    </row>
    <row r="10" ht="12.75" customHeight="1">
      <c r="A10" s="4" t="s">
        <v>372</v>
      </c>
      <c r="B10" s="4" t="s">
        <v>371</v>
      </c>
      <c r="C10" s="4">
        <v>1991.0</v>
      </c>
      <c r="D10" s="4" t="s">
        <v>1030</v>
      </c>
      <c r="E10" s="4" t="s">
        <v>1038</v>
      </c>
      <c r="F10" s="4">
        <v>131332.73</v>
      </c>
    </row>
    <row r="11" ht="12.75" customHeight="1">
      <c r="A11" s="4" t="s">
        <v>372</v>
      </c>
      <c r="B11" s="4" t="s">
        <v>371</v>
      </c>
      <c r="C11" s="4">
        <v>1991.0</v>
      </c>
      <c r="D11" s="4" t="s">
        <v>1030</v>
      </c>
      <c r="E11" s="4" t="s">
        <v>994</v>
      </c>
      <c r="F11" s="4">
        <v>1343551.62</v>
      </c>
    </row>
    <row r="12" ht="12.75" customHeight="1">
      <c r="A12" s="4" t="s">
        <v>372</v>
      </c>
      <c r="B12" s="4" t="s">
        <v>371</v>
      </c>
      <c r="C12" s="4">
        <v>1991.0</v>
      </c>
      <c r="D12" s="4" t="s">
        <v>1030</v>
      </c>
      <c r="E12" s="4" t="s">
        <v>1039</v>
      </c>
      <c r="F12" s="4">
        <v>190782.46</v>
      </c>
    </row>
    <row r="13" ht="12.75" customHeight="1">
      <c r="A13" s="4" t="s">
        <v>372</v>
      </c>
      <c r="B13" s="4" t="s">
        <v>371</v>
      </c>
      <c r="C13" s="4">
        <v>1991.0</v>
      </c>
      <c r="D13" s="4" t="s">
        <v>1030</v>
      </c>
      <c r="E13" s="4" t="s">
        <v>1040</v>
      </c>
      <c r="F13" s="4">
        <v>2.687083315E7</v>
      </c>
    </row>
    <row r="14" ht="12.75" customHeight="1">
      <c r="A14" s="4" t="s">
        <v>372</v>
      </c>
      <c r="B14" s="4" t="s">
        <v>371</v>
      </c>
      <c r="C14" s="4">
        <v>1991.0</v>
      </c>
      <c r="D14" s="4" t="s">
        <v>1030</v>
      </c>
      <c r="E14" s="4" t="s">
        <v>996</v>
      </c>
      <c r="F14" s="4">
        <v>5411160.03</v>
      </c>
    </row>
    <row r="15" ht="12.75" customHeight="1">
      <c r="A15" s="4" t="s">
        <v>372</v>
      </c>
      <c r="B15" s="4" t="s">
        <v>371</v>
      </c>
      <c r="C15" s="4">
        <v>1991.0</v>
      </c>
      <c r="D15" s="4" t="s">
        <v>1030</v>
      </c>
      <c r="E15" s="4" t="s">
        <v>1041</v>
      </c>
      <c r="F15" s="4">
        <v>723078.56</v>
      </c>
    </row>
    <row r="16" ht="12.75" customHeight="1">
      <c r="A16" s="4" t="s">
        <v>372</v>
      </c>
      <c r="B16" s="4" t="s">
        <v>371</v>
      </c>
      <c r="C16" s="4">
        <v>1991.0</v>
      </c>
      <c r="D16" s="4" t="s">
        <v>1030</v>
      </c>
      <c r="E16" s="4" t="s">
        <v>1042</v>
      </c>
      <c r="F16" s="4">
        <v>7727501.19</v>
      </c>
    </row>
    <row r="17" ht="12.75" customHeight="1">
      <c r="A17" s="4" t="s">
        <v>372</v>
      </c>
      <c r="B17" s="4" t="s">
        <v>371</v>
      </c>
      <c r="C17" s="4">
        <v>1991.0</v>
      </c>
      <c r="D17" s="4" t="s">
        <v>1030</v>
      </c>
      <c r="E17" s="4" t="s">
        <v>1043</v>
      </c>
      <c r="F17" s="4">
        <v>4065371.26</v>
      </c>
    </row>
    <row r="18" ht="12.75" customHeight="1">
      <c r="A18" s="4" t="s">
        <v>372</v>
      </c>
      <c r="B18" s="4" t="s">
        <v>371</v>
      </c>
      <c r="C18" s="4">
        <v>1991.0</v>
      </c>
      <c r="D18" s="4" t="s">
        <v>1030</v>
      </c>
      <c r="E18" s="4" t="s">
        <v>1044</v>
      </c>
      <c r="F18" s="4">
        <v>1816800.62</v>
      </c>
    </row>
    <row r="19" ht="12.75" customHeight="1">
      <c r="A19" s="4" t="s">
        <v>372</v>
      </c>
      <c r="B19" s="4" t="s">
        <v>371</v>
      </c>
      <c r="C19" s="4">
        <v>1991.0</v>
      </c>
      <c r="D19" s="4" t="s">
        <v>1030</v>
      </c>
      <c r="E19" s="4" t="s">
        <v>1045</v>
      </c>
      <c r="F19" s="4">
        <v>1769521.21</v>
      </c>
    </row>
    <row r="20" ht="12.75" customHeight="1">
      <c r="A20" s="4" t="s">
        <v>372</v>
      </c>
      <c r="B20" s="4" t="s">
        <v>371</v>
      </c>
      <c r="C20" s="4">
        <v>1991.0</v>
      </c>
      <c r="D20" s="4" t="s">
        <v>1030</v>
      </c>
      <c r="E20" s="4" t="s">
        <v>998</v>
      </c>
      <c r="F20" s="4">
        <v>1.982005278E7</v>
      </c>
    </row>
    <row r="21" ht="12.75" customHeight="1">
      <c r="A21" s="4" t="s">
        <v>372</v>
      </c>
      <c r="B21" s="4" t="s">
        <v>371</v>
      </c>
      <c r="C21" s="4">
        <v>1991.0</v>
      </c>
      <c r="D21" s="4" t="s">
        <v>1030</v>
      </c>
      <c r="E21" s="4" t="s">
        <v>1046</v>
      </c>
      <c r="F21" s="4">
        <v>2530380.66</v>
      </c>
    </row>
    <row r="22" ht="12.75" customHeight="1">
      <c r="A22" s="4" t="s">
        <v>372</v>
      </c>
      <c r="B22" s="4" t="s">
        <v>371</v>
      </c>
      <c r="C22" s="4">
        <v>1991.0</v>
      </c>
      <c r="D22" s="4" t="s">
        <v>1030</v>
      </c>
      <c r="E22" s="4" t="s">
        <v>1047</v>
      </c>
      <c r="F22" s="4">
        <v>4438874.18</v>
      </c>
    </row>
    <row r="23" ht="12.75" customHeight="1">
      <c r="A23" s="4" t="s">
        <v>372</v>
      </c>
      <c r="B23" s="4" t="s">
        <v>371</v>
      </c>
      <c r="C23" s="4">
        <v>1992.0</v>
      </c>
      <c r="D23" s="4" t="s">
        <v>1030</v>
      </c>
      <c r="E23" s="4" t="s">
        <v>1031</v>
      </c>
      <c r="F23" s="4">
        <v>9.015534387E7</v>
      </c>
    </row>
    <row r="24" ht="12.75" customHeight="1">
      <c r="A24" s="4" t="s">
        <v>372</v>
      </c>
      <c r="B24" s="4" t="s">
        <v>371</v>
      </c>
      <c r="C24" s="4">
        <v>1992.0</v>
      </c>
      <c r="D24" s="4" t="s">
        <v>1030</v>
      </c>
      <c r="E24" s="4" t="s">
        <v>1032</v>
      </c>
      <c r="F24" s="4">
        <v>4.160218756E7</v>
      </c>
    </row>
    <row r="25" ht="12.75" customHeight="1">
      <c r="A25" s="4" t="s">
        <v>372</v>
      </c>
      <c r="B25" s="4" t="s">
        <v>371</v>
      </c>
      <c r="C25" s="4">
        <v>1992.0</v>
      </c>
      <c r="D25" s="4" t="s">
        <v>1030</v>
      </c>
      <c r="E25" s="4" t="s">
        <v>1033</v>
      </c>
      <c r="F25" s="4">
        <v>2.461440955E7</v>
      </c>
    </row>
    <row r="26" ht="12.75" customHeight="1">
      <c r="A26" s="4" t="s">
        <v>372</v>
      </c>
      <c r="B26" s="4" t="s">
        <v>371</v>
      </c>
      <c r="C26" s="4">
        <v>1992.0</v>
      </c>
      <c r="D26" s="4" t="s">
        <v>1030</v>
      </c>
      <c r="E26" s="4" t="s">
        <v>1034</v>
      </c>
      <c r="F26" s="4">
        <v>1.452968518E7</v>
      </c>
    </row>
    <row r="27" ht="12.75" customHeight="1">
      <c r="A27" s="4" t="s">
        <v>372</v>
      </c>
      <c r="B27" s="4" t="s">
        <v>371</v>
      </c>
      <c r="C27" s="4">
        <v>1992.0</v>
      </c>
      <c r="D27" s="4" t="s">
        <v>1030</v>
      </c>
      <c r="E27" s="4" t="s">
        <v>1035</v>
      </c>
      <c r="F27" s="4">
        <v>5617160.06</v>
      </c>
    </row>
    <row r="28" ht="12.75" customHeight="1">
      <c r="A28" s="4" t="s">
        <v>372</v>
      </c>
      <c r="B28" s="4" t="s">
        <v>371</v>
      </c>
      <c r="C28" s="4">
        <v>1992.0</v>
      </c>
      <c r="D28" s="4" t="s">
        <v>1030</v>
      </c>
      <c r="E28" s="4" t="s">
        <v>1036</v>
      </c>
      <c r="F28" s="4">
        <v>971438.02</v>
      </c>
    </row>
    <row r="29" ht="12.75" customHeight="1">
      <c r="A29" s="4" t="s">
        <v>372</v>
      </c>
      <c r="B29" s="4" t="s">
        <v>371</v>
      </c>
      <c r="C29" s="4">
        <v>1992.0</v>
      </c>
      <c r="D29" s="4" t="s">
        <v>1030</v>
      </c>
      <c r="E29" s="4" t="s">
        <v>993</v>
      </c>
      <c r="F29" s="4">
        <v>5659806.79</v>
      </c>
    </row>
    <row r="30" ht="12.75" customHeight="1">
      <c r="A30" s="4" t="s">
        <v>372</v>
      </c>
      <c r="B30" s="4" t="s">
        <v>371</v>
      </c>
      <c r="C30" s="4">
        <v>1992.0</v>
      </c>
      <c r="D30" s="4" t="s">
        <v>1030</v>
      </c>
      <c r="E30" s="4" t="s">
        <v>1037</v>
      </c>
      <c r="F30" s="4">
        <v>2201668.39</v>
      </c>
    </row>
    <row r="31" ht="12.75" customHeight="1">
      <c r="A31" s="4" t="s">
        <v>372</v>
      </c>
      <c r="B31" s="4" t="s">
        <v>371</v>
      </c>
      <c r="C31" s="4">
        <v>1992.0</v>
      </c>
      <c r="D31" s="4" t="s">
        <v>1030</v>
      </c>
      <c r="E31" s="4" t="s">
        <v>1038</v>
      </c>
      <c r="F31" s="4">
        <v>134121.89</v>
      </c>
    </row>
    <row r="32" ht="12.75" customHeight="1">
      <c r="A32" s="4" t="s">
        <v>372</v>
      </c>
      <c r="B32" s="4" t="s">
        <v>371</v>
      </c>
      <c r="C32" s="4">
        <v>1992.0</v>
      </c>
      <c r="D32" s="4" t="s">
        <v>1030</v>
      </c>
      <c r="E32" s="4" t="s">
        <v>994</v>
      </c>
      <c r="F32" s="4">
        <v>1371532.29</v>
      </c>
    </row>
    <row r="33" ht="12.75" customHeight="1">
      <c r="A33" s="4" t="s">
        <v>372</v>
      </c>
      <c r="B33" s="4" t="s">
        <v>371</v>
      </c>
      <c r="C33" s="4">
        <v>1992.0</v>
      </c>
      <c r="D33" s="4" t="s">
        <v>1030</v>
      </c>
      <c r="E33" s="4" t="s">
        <v>1039</v>
      </c>
      <c r="F33" s="4">
        <v>209219.14</v>
      </c>
    </row>
    <row r="34" ht="12.75" customHeight="1">
      <c r="A34" s="4" t="s">
        <v>372</v>
      </c>
      <c r="B34" s="4" t="s">
        <v>371</v>
      </c>
      <c r="C34" s="4">
        <v>1992.0</v>
      </c>
      <c r="D34" s="4" t="s">
        <v>1030</v>
      </c>
      <c r="E34" s="4" t="s">
        <v>1040</v>
      </c>
      <c r="F34" s="4">
        <v>2.86111447E7</v>
      </c>
    </row>
    <row r="35" ht="12.75" customHeight="1">
      <c r="A35" s="4" t="s">
        <v>372</v>
      </c>
      <c r="B35" s="4" t="s">
        <v>371</v>
      </c>
      <c r="C35" s="4">
        <v>1992.0</v>
      </c>
      <c r="D35" s="4" t="s">
        <v>1030</v>
      </c>
      <c r="E35" s="4" t="s">
        <v>996</v>
      </c>
      <c r="F35" s="4">
        <v>5622715.65</v>
      </c>
    </row>
    <row r="36" ht="12.75" customHeight="1">
      <c r="A36" s="4" t="s">
        <v>372</v>
      </c>
      <c r="B36" s="4" t="s">
        <v>371</v>
      </c>
      <c r="C36" s="4">
        <v>1992.0</v>
      </c>
      <c r="D36" s="4" t="s">
        <v>1030</v>
      </c>
      <c r="E36" s="4" t="s">
        <v>1041</v>
      </c>
      <c r="F36" s="4">
        <v>721050.05</v>
      </c>
    </row>
    <row r="37" ht="12.75" customHeight="1">
      <c r="A37" s="4" t="s">
        <v>372</v>
      </c>
      <c r="B37" s="4" t="s">
        <v>371</v>
      </c>
      <c r="C37" s="4">
        <v>1992.0</v>
      </c>
      <c r="D37" s="4" t="s">
        <v>1030</v>
      </c>
      <c r="E37" s="4" t="s">
        <v>1042</v>
      </c>
      <c r="F37" s="4">
        <v>8778559.13</v>
      </c>
    </row>
    <row r="38" ht="12.75" customHeight="1">
      <c r="A38" s="4" t="s">
        <v>372</v>
      </c>
      <c r="B38" s="4" t="s">
        <v>371</v>
      </c>
      <c r="C38" s="4">
        <v>1992.0</v>
      </c>
      <c r="D38" s="4" t="s">
        <v>1030</v>
      </c>
      <c r="E38" s="4" t="s">
        <v>1043</v>
      </c>
      <c r="F38" s="4">
        <v>4475784.19</v>
      </c>
    </row>
    <row r="39" ht="12.75" customHeight="1">
      <c r="A39" s="4" t="s">
        <v>372</v>
      </c>
      <c r="B39" s="4" t="s">
        <v>371</v>
      </c>
      <c r="C39" s="4">
        <v>1992.0</v>
      </c>
      <c r="D39" s="4" t="s">
        <v>1030</v>
      </c>
      <c r="E39" s="4" t="s">
        <v>1044</v>
      </c>
      <c r="F39" s="4">
        <v>1960567.09</v>
      </c>
    </row>
    <row r="40" ht="12.75" customHeight="1">
      <c r="A40" s="4" t="s">
        <v>372</v>
      </c>
      <c r="B40" s="4" t="s">
        <v>371</v>
      </c>
      <c r="C40" s="4">
        <v>1992.0</v>
      </c>
      <c r="D40" s="4" t="s">
        <v>1030</v>
      </c>
      <c r="E40" s="4" t="s">
        <v>1045</v>
      </c>
      <c r="F40" s="4">
        <v>1900698.77</v>
      </c>
    </row>
    <row r="41" ht="12.75" customHeight="1">
      <c r="A41" s="4" t="s">
        <v>372</v>
      </c>
      <c r="B41" s="4" t="s">
        <v>371</v>
      </c>
      <c r="C41" s="4">
        <v>1992.0</v>
      </c>
      <c r="D41" s="4" t="s">
        <v>1030</v>
      </c>
      <c r="E41" s="4" t="s">
        <v>998</v>
      </c>
      <c r="F41" s="4">
        <v>2.023814944E7</v>
      </c>
    </row>
    <row r="42" ht="12.75" customHeight="1">
      <c r="A42" s="4" t="s">
        <v>372</v>
      </c>
      <c r="B42" s="4" t="s">
        <v>371</v>
      </c>
      <c r="C42" s="4">
        <v>1992.0</v>
      </c>
      <c r="D42" s="4" t="s">
        <v>1030</v>
      </c>
      <c r="E42" s="4" t="s">
        <v>1046</v>
      </c>
      <c r="F42" s="4">
        <v>2623379.38</v>
      </c>
    </row>
    <row r="43" ht="12.75" customHeight="1">
      <c r="A43" s="4" t="s">
        <v>372</v>
      </c>
      <c r="B43" s="4" t="s">
        <v>371</v>
      </c>
      <c r="C43" s="4">
        <v>1992.0</v>
      </c>
      <c r="D43" s="4" t="s">
        <v>1030</v>
      </c>
      <c r="E43" s="4" t="s">
        <v>1047</v>
      </c>
      <c r="F43" s="4">
        <v>4675505.57</v>
      </c>
    </row>
    <row r="44" ht="12.75" customHeight="1">
      <c r="A44" s="4" t="s">
        <v>372</v>
      </c>
      <c r="B44" s="4" t="s">
        <v>371</v>
      </c>
      <c r="C44" s="4">
        <v>1993.0</v>
      </c>
      <c r="D44" s="4" t="s">
        <v>1030</v>
      </c>
      <c r="E44" s="4" t="s">
        <v>1031</v>
      </c>
      <c r="F44" s="4">
        <v>1.0018889728E8</v>
      </c>
    </row>
    <row r="45" ht="12.75" customHeight="1">
      <c r="A45" s="4" t="s">
        <v>372</v>
      </c>
      <c r="B45" s="4" t="s">
        <v>371</v>
      </c>
      <c r="C45" s="4">
        <v>1993.0</v>
      </c>
      <c r="D45" s="4" t="s">
        <v>1030</v>
      </c>
      <c r="E45" s="4" t="s">
        <v>1032</v>
      </c>
      <c r="F45" s="4">
        <v>4.701019857E7</v>
      </c>
    </row>
    <row r="46" ht="12.75" customHeight="1">
      <c r="A46" s="4" t="s">
        <v>372</v>
      </c>
      <c r="B46" s="4" t="s">
        <v>371</v>
      </c>
      <c r="C46" s="4">
        <v>1993.0</v>
      </c>
      <c r="D46" s="4" t="s">
        <v>1030</v>
      </c>
      <c r="E46" s="4" t="s">
        <v>1033</v>
      </c>
      <c r="F46" s="4">
        <v>2.692488197E7</v>
      </c>
    </row>
    <row r="47" ht="12.75" customHeight="1">
      <c r="A47" s="4" t="s">
        <v>372</v>
      </c>
      <c r="B47" s="4" t="s">
        <v>371</v>
      </c>
      <c r="C47" s="4">
        <v>1993.0</v>
      </c>
      <c r="D47" s="4" t="s">
        <v>1030</v>
      </c>
      <c r="E47" s="4" t="s">
        <v>1034</v>
      </c>
      <c r="F47" s="4">
        <v>1.641278382E7</v>
      </c>
    </row>
    <row r="48" ht="12.75" customHeight="1">
      <c r="A48" s="4" t="s">
        <v>372</v>
      </c>
      <c r="B48" s="4" t="s">
        <v>371</v>
      </c>
      <c r="C48" s="4">
        <v>1993.0</v>
      </c>
      <c r="D48" s="4" t="s">
        <v>1030</v>
      </c>
      <c r="E48" s="4" t="s">
        <v>1035</v>
      </c>
      <c r="F48" s="4">
        <v>5782945.24</v>
      </c>
    </row>
    <row r="49" ht="12.75" customHeight="1">
      <c r="A49" s="4" t="s">
        <v>372</v>
      </c>
      <c r="B49" s="4" t="s">
        <v>371</v>
      </c>
      <c r="C49" s="4">
        <v>1993.0</v>
      </c>
      <c r="D49" s="4" t="s">
        <v>1030</v>
      </c>
      <c r="E49" s="4" t="s">
        <v>1036</v>
      </c>
      <c r="F49" s="4">
        <v>1015368.35</v>
      </c>
    </row>
    <row r="50" ht="12.75" customHeight="1">
      <c r="A50" s="4" t="s">
        <v>372</v>
      </c>
      <c r="B50" s="4" t="s">
        <v>371</v>
      </c>
      <c r="C50" s="4">
        <v>1993.0</v>
      </c>
      <c r="D50" s="4" t="s">
        <v>1030</v>
      </c>
      <c r="E50" s="4" t="s">
        <v>993</v>
      </c>
      <c r="F50" s="4">
        <v>6448585.76</v>
      </c>
    </row>
    <row r="51" ht="12.75" customHeight="1">
      <c r="A51" s="4" t="s">
        <v>372</v>
      </c>
      <c r="B51" s="4" t="s">
        <v>371</v>
      </c>
      <c r="C51" s="4">
        <v>1993.0</v>
      </c>
      <c r="D51" s="4" t="s">
        <v>1030</v>
      </c>
      <c r="E51" s="4" t="s">
        <v>1037</v>
      </c>
      <c r="F51" s="4">
        <v>2378481.14</v>
      </c>
    </row>
    <row r="52" ht="12.75" customHeight="1">
      <c r="A52" s="4" t="s">
        <v>372</v>
      </c>
      <c r="B52" s="4" t="s">
        <v>371</v>
      </c>
      <c r="C52" s="4">
        <v>1993.0</v>
      </c>
      <c r="D52" s="4" t="s">
        <v>1030</v>
      </c>
      <c r="E52" s="4" t="s">
        <v>1038</v>
      </c>
      <c r="F52" s="4">
        <v>159200.89</v>
      </c>
    </row>
    <row r="53" ht="12.75" customHeight="1">
      <c r="A53" s="4" t="s">
        <v>372</v>
      </c>
      <c r="B53" s="4" t="s">
        <v>371</v>
      </c>
      <c r="C53" s="4">
        <v>1993.0</v>
      </c>
      <c r="D53" s="4" t="s">
        <v>1030</v>
      </c>
      <c r="E53" s="4" t="s">
        <v>994</v>
      </c>
      <c r="F53" s="4">
        <v>1258764.93</v>
      </c>
    </row>
    <row r="54" ht="12.75" customHeight="1">
      <c r="A54" s="4" t="s">
        <v>372</v>
      </c>
      <c r="B54" s="4" t="s">
        <v>371</v>
      </c>
      <c r="C54" s="4">
        <v>1993.0</v>
      </c>
      <c r="D54" s="4" t="s">
        <v>1030</v>
      </c>
      <c r="E54" s="4" t="s">
        <v>1039</v>
      </c>
      <c r="F54" s="4">
        <v>225306.95</v>
      </c>
    </row>
    <row r="55" ht="12.75" customHeight="1">
      <c r="A55" s="4" t="s">
        <v>372</v>
      </c>
      <c r="B55" s="4" t="s">
        <v>371</v>
      </c>
      <c r="C55" s="4">
        <v>1993.0</v>
      </c>
      <c r="D55" s="4" t="s">
        <v>1030</v>
      </c>
      <c r="E55" s="4" t="s">
        <v>1040</v>
      </c>
      <c r="F55" s="4">
        <v>3.210961408E7</v>
      </c>
    </row>
    <row r="56" ht="12.75" customHeight="1">
      <c r="A56" s="4" t="s">
        <v>372</v>
      </c>
      <c r="B56" s="4" t="s">
        <v>371</v>
      </c>
      <c r="C56" s="4">
        <v>1993.0</v>
      </c>
      <c r="D56" s="4" t="s">
        <v>1030</v>
      </c>
      <c r="E56" s="4" t="s">
        <v>996</v>
      </c>
      <c r="F56" s="4">
        <v>6278725.64</v>
      </c>
    </row>
    <row r="57" ht="12.75" customHeight="1">
      <c r="A57" s="4" t="s">
        <v>372</v>
      </c>
      <c r="B57" s="4" t="s">
        <v>371</v>
      </c>
      <c r="C57" s="4">
        <v>1993.0</v>
      </c>
      <c r="D57" s="4" t="s">
        <v>1030</v>
      </c>
      <c r="E57" s="4" t="s">
        <v>1041</v>
      </c>
      <c r="F57" s="4">
        <v>714064.61</v>
      </c>
    </row>
    <row r="58" ht="12.75" customHeight="1">
      <c r="A58" s="4" t="s">
        <v>372</v>
      </c>
      <c r="B58" s="4" t="s">
        <v>371</v>
      </c>
      <c r="C58" s="4">
        <v>1993.0</v>
      </c>
      <c r="D58" s="4" t="s">
        <v>1030</v>
      </c>
      <c r="E58" s="4" t="s">
        <v>1042</v>
      </c>
      <c r="F58" s="4">
        <v>9577368.38</v>
      </c>
    </row>
    <row r="59" ht="12.75" customHeight="1">
      <c r="A59" s="4" t="s">
        <v>372</v>
      </c>
      <c r="B59" s="4" t="s">
        <v>371</v>
      </c>
      <c r="C59" s="4">
        <v>1993.0</v>
      </c>
      <c r="D59" s="4" t="s">
        <v>1030</v>
      </c>
      <c r="E59" s="4" t="s">
        <v>1043</v>
      </c>
      <c r="F59" s="4">
        <v>4986113.02</v>
      </c>
    </row>
    <row r="60" ht="12.75" customHeight="1">
      <c r="A60" s="4" t="s">
        <v>372</v>
      </c>
      <c r="B60" s="4" t="s">
        <v>371</v>
      </c>
      <c r="C60" s="4">
        <v>1993.0</v>
      </c>
      <c r="D60" s="4" t="s">
        <v>1030</v>
      </c>
      <c r="E60" s="4" t="s">
        <v>1044</v>
      </c>
      <c r="F60" s="4">
        <v>2417772.22</v>
      </c>
    </row>
    <row r="61" ht="12.75" customHeight="1">
      <c r="A61" s="4" t="s">
        <v>372</v>
      </c>
      <c r="B61" s="4" t="s">
        <v>371</v>
      </c>
      <c r="C61" s="4">
        <v>1993.0</v>
      </c>
      <c r="D61" s="4" t="s">
        <v>1030</v>
      </c>
      <c r="E61" s="4" t="s">
        <v>1045</v>
      </c>
      <c r="F61" s="4">
        <v>2185449.25</v>
      </c>
    </row>
    <row r="62" ht="12.75" customHeight="1">
      <c r="A62" s="4" t="s">
        <v>372</v>
      </c>
      <c r="B62" s="4" t="s">
        <v>371</v>
      </c>
      <c r="C62" s="4">
        <v>1993.0</v>
      </c>
      <c r="D62" s="4" t="s">
        <v>1030</v>
      </c>
      <c r="E62" s="4" t="s">
        <v>998</v>
      </c>
      <c r="F62" s="4">
        <v>2.270849714E7</v>
      </c>
    </row>
    <row r="63" ht="12.75" customHeight="1">
      <c r="A63" s="4" t="s">
        <v>372</v>
      </c>
      <c r="B63" s="4" t="s">
        <v>371</v>
      </c>
      <c r="C63" s="4">
        <v>1993.0</v>
      </c>
      <c r="D63" s="4" t="s">
        <v>1030</v>
      </c>
      <c r="E63" s="4" t="s">
        <v>1046</v>
      </c>
      <c r="F63" s="4">
        <v>2815533.45</v>
      </c>
    </row>
    <row r="64" ht="12.75" customHeight="1">
      <c r="A64" s="4" t="s">
        <v>372</v>
      </c>
      <c r="B64" s="4" t="s">
        <v>371</v>
      </c>
      <c r="C64" s="4">
        <v>1993.0</v>
      </c>
      <c r="D64" s="4" t="s">
        <v>1030</v>
      </c>
      <c r="E64" s="4" t="s">
        <v>1047</v>
      </c>
      <c r="F64" s="4">
        <v>4910047.27</v>
      </c>
    </row>
    <row r="65" ht="12.75" customHeight="1">
      <c r="A65" s="4" t="s">
        <v>372</v>
      </c>
      <c r="B65" s="4" t="s">
        <v>371</v>
      </c>
      <c r="C65" s="4">
        <v>1994.0</v>
      </c>
      <c r="D65" s="4" t="s">
        <v>1030</v>
      </c>
      <c r="E65" s="4" t="s">
        <v>1031</v>
      </c>
      <c r="F65" s="4">
        <v>1.1425302938E8</v>
      </c>
    </row>
    <row r="66" ht="12.75" customHeight="1">
      <c r="A66" s="4" t="s">
        <v>372</v>
      </c>
      <c r="B66" s="4" t="s">
        <v>371</v>
      </c>
      <c r="C66" s="4">
        <v>1994.0</v>
      </c>
      <c r="D66" s="4" t="s">
        <v>1030</v>
      </c>
      <c r="E66" s="4" t="s">
        <v>1032</v>
      </c>
      <c r="F66" s="4">
        <v>5.498598506E7</v>
      </c>
    </row>
    <row r="67" ht="12.75" customHeight="1">
      <c r="A67" s="4" t="s">
        <v>372</v>
      </c>
      <c r="B67" s="4" t="s">
        <v>371</v>
      </c>
      <c r="C67" s="4">
        <v>1994.0</v>
      </c>
      <c r="D67" s="4" t="s">
        <v>1030</v>
      </c>
      <c r="E67" s="4" t="s">
        <v>1033</v>
      </c>
      <c r="F67" s="4">
        <v>3.036600719E7</v>
      </c>
    </row>
    <row r="68" ht="12.75" customHeight="1">
      <c r="A68" s="4" t="s">
        <v>372</v>
      </c>
      <c r="B68" s="4" t="s">
        <v>371</v>
      </c>
      <c r="C68" s="4">
        <v>1994.0</v>
      </c>
      <c r="D68" s="4" t="s">
        <v>1030</v>
      </c>
      <c r="E68" s="4" t="s">
        <v>1034</v>
      </c>
      <c r="F68" s="4">
        <v>1.850230511E7</v>
      </c>
    </row>
    <row r="69" ht="12.75" customHeight="1">
      <c r="A69" s="4" t="s">
        <v>372</v>
      </c>
      <c r="B69" s="4" t="s">
        <v>371</v>
      </c>
      <c r="C69" s="4">
        <v>1994.0</v>
      </c>
      <c r="D69" s="4" t="s">
        <v>1030</v>
      </c>
      <c r="E69" s="4" t="s">
        <v>1035</v>
      </c>
      <c r="F69" s="4">
        <v>6173198.21</v>
      </c>
    </row>
    <row r="70" ht="12.75" customHeight="1">
      <c r="A70" s="4" t="s">
        <v>372</v>
      </c>
      <c r="B70" s="4" t="s">
        <v>371</v>
      </c>
      <c r="C70" s="4">
        <v>1994.0</v>
      </c>
      <c r="D70" s="4" t="s">
        <v>1030</v>
      </c>
      <c r="E70" s="4" t="s">
        <v>1036</v>
      </c>
      <c r="F70" s="4">
        <v>1093296.58</v>
      </c>
    </row>
    <row r="71" ht="12.75" customHeight="1">
      <c r="A71" s="4" t="s">
        <v>372</v>
      </c>
      <c r="B71" s="4" t="s">
        <v>371</v>
      </c>
      <c r="C71" s="4">
        <v>1994.0</v>
      </c>
      <c r="D71" s="4" t="s">
        <v>1030</v>
      </c>
      <c r="E71" s="4" t="s">
        <v>993</v>
      </c>
      <c r="F71" s="4">
        <v>7245108.26</v>
      </c>
    </row>
    <row r="72" ht="12.75" customHeight="1">
      <c r="A72" s="4" t="s">
        <v>372</v>
      </c>
      <c r="B72" s="4" t="s">
        <v>371</v>
      </c>
      <c r="C72" s="4">
        <v>1994.0</v>
      </c>
      <c r="D72" s="4" t="s">
        <v>1030</v>
      </c>
      <c r="E72" s="4" t="s">
        <v>1037</v>
      </c>
      <c r="F72" s="4">
        <v>2688054.3</v>
      </c>
    </row>
    <row r="73" ht="12.75" customHeight="1">
      <c r="A73" s="4" t="s">
        <v>372</v>
      </c>
      <c r="B73" s="4" t="s">
        <v>371</v>
      </c>
      <c r="C73" s="4">
        <v>1994.0</v>
      </c>
      <c r="D73" s="4" t="s">
        <v>1030</v>
      </c>
      <c r="E73" s="4" t="s">
        <v>1038</v>
      </c>
      <c r="F73" s="4">
        <v>171521.53</v>
      </c>
    </row>
    <row r="74" ht="12.75" customHeight="1">
      <c r="A74" s="4" t="s">
        <v>372</v>
      </c>
      <c r="B74" s="4" t="s">
        <v>371</v>
      </c>
      <c r="C74" s="4">
        <v>1994.0</v>
      </c>
      <c r="D74" s="4" t="s">
        <v>1030</v>
      </c>
      <c r="E74" s="4" t="s">
        <v>994</v>
      </c>
      <c r="F74" s="4">
        <v>1272731.78</v>
      </c>
    </row>
    <row r="75" ht="12.75" customHeight="1">
      <c r="A75" s="4" t="s">
        <v>372</v>
      </c>
      <c r="B75" s="4" t="s">
        <v>371</v>
      </c>
      <c r="C75" s="4">
        <v>1994.0</v>
      </c>
      <c r="D75" s="4" t="s">
        <v>1030</v>
      </c>
      <c r="E75" s="4" t="s">
        <v>1039</v>
      </c>
      <c r="F75" s="4">
        <v>269952.22</v>
      </c>
    </row>
    <row r="76" ht="12.75" customHeight="1">
      <c r="A76" s="4" t="s">
        <v>372</v>
      </c>
      <c r="B76" s="4" t="s">
        <v>371</v>
      </c>
      <c r="C76" s="4">
        <v>1994.0</v>
      </c>
      <c r="D76" s="4" t="s">
        <v>1030</v>
      </c>
      <c r="E76" s="4" t="s">
        <v>1040</v>
      </c>
      <c r="F76" s="4">
        <v>3.730927309E7</v>
      </c>
    </row>
    <row r="77" ht="12.75" customHeight="1">
      <c r="A77" s="4" t="s">
        <v>372</v>
      </c>
      <c r="B77" s="4" t="s">
        <v>371</v>
      </c>
      <c r="C77" s="4">
        <v>1994.0</v>
      </c>
      <c r="D77" s="4" t="s">
        <v>1030</v>
      </c>
      <c r="E77" s="4" t="s">
        <v>996</v>
      </c>
      <c r="F77" s="4">
        <v>7393561.43</v>
      </c>
    </row>
    <row r="78" ht="12.75" customHeight="1">
      <c r="A78" s="4" t="s">
        <v>372</v>
      </c>
      <c r="B78" s="4" t="s">
        <v>371</v>
      </c>
      <c r="C78" s="4">
        <v>1994.0</v>
      </c>
      <c r="D78" s="4" t="s">
        <v>1030</v>
      </c>
      <c r="E78" s="4" t="s">
        <v>1041</v>
      </c>
      <c r="F78" s="4">
        <v>850067.33</v>
      </c>
    </row>
    <row r="79" ht="12.75" customHeight="1">
      <c r="A79" s="4" t="s">
        <v>372</v>
      </c>
      <c r="B79" s="4" t="s">
        <v>371</v>
      </c>
      <c r="C79" s="4">
        <v>1994.0</v>
      </c>
      <c r="D79" s="4" t="s">
        <v>1030</v>
      </c>
      <c r="E79" s="4" t="s">
        <v>1042</v>
      </c>
      <c r="F79" s="4">
        <v>1.075817577E7</v>
      </c>
    </row>
    <row r="80" ht="12.75" customHeight="1">
      <c r="A80" s="4" t="s">
        <v>372</v>
      </c>
      <c r="B80" s="4" t="s">
        <v>371</v>
      </c>
      <c r="C80" s="4">
        <v>1994.0</v>
      </c>
      <c r="D80" s="4" t="s">
        <v>1030</v>
      </c>
      <c r="E80" s="4" t="s">
        <v>1043</v>
      </c>
      <c r="F80" s="4">
        <v>5753806.46</v>
      </c>
    </row>
    <row r="81" ht="12.75" customHeight="1">
      <c r="A81" s="4" t="s">
        <v>372</v>
      </c>
      <c r="B81" s="4" t="s">
        <v>371</v>
      </c>
      <c r="C81" s="4">
        <v>1994.0</v>
      </c>
      <c r="D81" s="4" t="s">
        <v>1030</v>
      </c>
      <c r="E81" s="4" t="s">
        <v>1044</v>
      </c>
      <c r="F81" s="4">
        <v>2245101.1</v>
      </c>
    </row>
    <row r="82" ht="12.75" customHeight="1">
      <c r="A82" s="4" t="s">
        <v>372</v>
      </c>
      <c r="B82" s="4" t="s">
        <v>371</v>
      </c>
      <c r="C82" s="4">
        <v>1994.0</v>
      </c>
      <c r="D82" s="4" t="s">
        <v>1030</v>
      </c>
      <c r="E82" s="4" t="s">
        <v>1045</v>
      </c>
      <c r="F82" s="4">
        <v>2439257.33</v>
      </c>
    </row>
    <row r="83" ht="12.75" customHeight="1">
      <c r="A83" s="4" t="s">
        <v>372</v>
      </c>
      <c r="B83" s="4" t="s">
        <v>371</v>
      </c>
      <c r="C83" s="4">
        <v>1994.0</v>
      </c>
      <c r="D83" s="4" t="s">
        <v>1030</v>
      </c>
      <c r="E83" s="4" t="s">
        <v>998</v>
      </c>
      <c r="F83" s="4">
        <v>2.65608785E7</v>
      </c>
    </row>
    <row r="84" ht="12.75" customHeight="1">
      <c r="A84" s="4" t="s">
        <v>372</v>
      </c>
      <c r="B84" s="4" t="s">
        <v>371</v>
      </c>
      <c r="C84" s="4">
        <v>1994.0</v>
      </c>
      <c r="D84" s="4" t="s">
        <v>1030</v>
      </c>
      <c r="E84" s="4" t="s">
        <v>1046</v>
      </c>
      <c r="F84" s="4">
        <v>2791732.38</v>
      </c>
    </row>
    <row r="85" ht="12.75" customHeight="1">
      <c r="A85" s="4" t="s">
        <v>372</v>
      </c>
      <c r="B85" s="4" t="s">
        <v>371</v>
      </c>
      <c r="C85" s="4">
        <v>1994.0</v>
      </c>
      <c r="D85" s="4" t="s">
        <v>1030</v>
      </c>
      <c r="E85" s="4" t="s">
        <v>1047</v>
      </c>
      <c r="F85" s="4">
        <v>5410514.17</v>
      </c>
    </row>
    <row r="86" ht="12.75" customHeight="1">
      <c r="A86" s="4" t="s">
        <v>372</v>
      </c>
      <c r="B86" s="4" t="s">
        <v>371</v>
      </c>
      <c r="C86" s="4">
        <v>1995.0</v>
      </c>
      <c r="D86" s="4" t="s">
        <v>1030</v>
      </c>
      <c r="E86" s="4" t="s">
        <v>1031</v>
      </c>
      <c r="F86" s="4">
        <v>1.2602175488E8</v>
      </c>
    </row>
    <row r="87" ht="12.75" customHeight="1">
      <c r="A87" s="4" t="s">
        <v>372</v>
      </c>
      <c r="B87" s="4" t="s">
        <v>371</v>
      </c>
      <c r="C87" s="4">
        <v>1995.0</v>
      </c>
      <c r="D87" s="4" t="s">
        <v>1030</v>
      </c>
      <c r="E87" s="4" t="s">
        <v>1032</v>
      </c>
      <c r="F87" s="4">
        <v>6.133129188E7</v>
      </c>
    </row>
    <row r="88" ht="12.75" customHeight="1">
      <c r="A88" s="4" t="s">
        <v>372</v>
      </c>
      <c r="B88" s="4" t="s">
        <v>371</v>
      </c>
      <c r="C88" s="4">
        <v>1995.0</v>
      </c>
      <c r="D88" s="4" t="s">
        <v>1030</v>
      </c>
      <c r="E88" s="4" t="s">
        <v>1033</v>
      </c>
      <c r="F88" s="4">
        <v>3.211868473E7</v>
      </c>
    </row>
    <row r="89" ht="12.75" customHeight="1">
      <c r="A89" s="4" t="s">
        <v>372</v>
      </c>
      <c r="B89" s="4" t="s">
        <v>371</v>
      </c>
      <c r="C89" s="4">
        <v>1995.0</v>
      </c>
      <c r="D89" s="4" t="s">
        <v>1030</v>
      </c>
      <c r="E89" s="4" t="s">
        <v>1034</v>
      </c>
      <c r="F89" s="4">
        <v>2.106530312E7</v>
      </c>
    </row>
    <row r="90" ht="12.75" customHeight="1">
      <c r="A90" s="4" t="s">
        <v>372</v>
      </c>
      <c r="B90" s="4" t="s">
        <v>371</v>
      </c>
      <c r="C90" s="4">
        <v>1995.0</v>
      </c>
      <c r="D90" s="4" t="s">
        <v>1030</v>
      </c>
      <c r="E90" s="4" t="s">
        <v>1035</v>
      </c>
      <c r="F90" s="4">
        <v>7029319.53</v>
      </c>
    </row>
    <row r="91" ht="12.75" customHeight="1">
      <c r="A91" s="4" t="s">
        <v>372</v>
      </c>
      <c r="B91" s="4" t="s">
        <v>371</v>
      </c>
      <c r="C91" s="4">
        <v>1995.0</v>
      </c>
      <c r="D91" s="4" t="s">
        <v>1030</v>
      </c>
      <c r="E91" s="4" t="s">
        <v>1036</v>
      </c>
      <c r="F91" s="4">
        <v>1157125.92</v>
      </c>
    </row>
    <row r="92" ht="12.75" customHeight="1">
      <c r="A92" s="4" t="s">
        <v>372</v>
      </c>
      <c r="B92" s="4" t="s">
        <v>371</v>
      </c>
      <c r="C92" s="4">
        <v>1995.0</v>
      </c>
      <c r="D92" s="4" t="s">
        <v>1030</v>
      </c>
      <c r="E92" s="4" t="s">
        <v>993</v>
      </c>
      <c r="F92" s="4">
        <v>7888556.83</v>
      </c>
    </row>
    <row r="93" ht="12.75" customHeight="1">
      <c r="A93" s="4" t="s">
        <v>372</v>
      </c>
      <c r="B93" s="4" t="s">
        <v>371</v>
      </c>
      <c r="C93" s="4">
        <v>1995.0</v>
      </c>
      <c r="D93" s="4" t="s">
        <v>1030</v>
      </c>
      <c r="E93" s="4" t="s">
        <v>1037</v>
      </c>
      <c r="F93" s="4">
        <v>2699427.33</v>
      </c>
    </row>
    <row r="94" ht="12.75" customHeight="1">
      <c r="A94" s="4" t="s">
        <v>372</v>
      </c>
      <c r="B94" s="4" t="s">
        <v>371</v>
      </c>
      <c r="C94" s="4">
        <v>1995.0</v>
      </c>
      <c r="D94" s="4" t="s">
        <v>1030</v>
      </c>
      <c r="E94" s="4" t="s">
        <v>1038</v>
      </c>
      <c r="F94" s="4">
        <v>187336.46</v>
      </c>
    </row>
    <row r="95" ht="12.75" customHeight="1">
      <c r="A95" s="4" t="s">
        <v>372</v>
      </c>
      <c r="B95" s="4" t="s">
        <v>371</v>
      </c>
      <c r="C95" s="4">
        <v>1995.0</v>
      </c>
      <c r="D95" s="4" t="s">
        <v>1030</v>
      </c>
      <c r="E95" s="4" t="s">
        <v>994</v>
      </c>
      <c r="F95" s="4">
        <v>1475262.98</v>
      </c>
    </row>
    <row r="96" ht="12.75" customHeight="1">
      <c r="A96" s="4" t="s">
        <v>372</v>
      </c>
      <c r="B96" s="4" t="s">
        <v>371</v>
      </c>
      <c r="C96" s="4">
        <v>1995.0</v>
      </c>
      <c r="D96" s="4" t="s">
        <v>1030</v>
      </c>
      <c r="E96" s="4" t="s">
        <v>1039</v>
      </c>
      <c r="F96" s="4">
        <v>261603.49</v>
      </c>
    </row>
    <row r="97" ht="12.75" customHeight="1">
      <c r="A97" s="4" t="s">
        <v>372</v>
      </c>
      <c r="B97" s="4" t="s">
        <v>371</v>
      </c>
      <c r="C97" s="4">
        <v>1995.0</v>
      </c>
      <c r="D97" s="4" t="s">
        <v>1030</v>
      </c>
      <c r="E97" s="4" t="s">
        <v>1040</v>
      </c>
      <c r="F97" s="4">
        <v>4.206249165E7</v>
      </c>
    </row>
    <row r="98" ht="12.75" customHeight="1">
      <c r="A98" s="4" t="s">
        <v>372</v>
      </c>
      <c r="B98" s="4" t="s">
        <v>371</v>
      </c>
      <c r="C98" s="4">
        <v>1995.0</v>
      </c>
      <c r="D98" s="4" t="s">
        <v>1030</v>
      </c>
      <c r="E98" s="4" t="s">
        <v>996</v>
      </c>
      <c r="F98" s="4">
        <v>8609531.73</v>
      </c>
    </row>
    <row r="99" ht="12.75" customHeight="1">
      <c r="A99" s="4" t="s">
        <v>372</v>
      </c>
      <c r="B99" s="4" t="s">
        <v>371</v>
      </c>
      <c r="C99" s="4">
        <v>1995.0</v>
      </c>
      <c r="D99" s="4" t="s">
        <v>1030</v>
      </c>
      <c r="E99" s="4" t="s">
        <v>1041</v>
      </c>
      <c r="F99" s="4">
        <v>970527.07</v>
      </c>
    </row>
    <row r="100" ht="12.75" customHeight="1">
      <c r="A100" s="4" t="s">
        <v>372</v>
      </c>
      <c r="B100" s="4" t="s">
        <v>371</v>
      </c>
      <c r="C100" s="4">
        <v>1995.0</v>
      </c>
      <c r="D100" s="4" t="s">
        <v>1030</v>
      </c>
      <c r="E100" s="4" t="s">
        <v>1042</v>
      </c>
      <c r="F100" s="4">
        <v>1.12959298E7</v>
      </c>
    </row>
    <row r="101" ht="12.75" customHeight="1">
      <c r="A101" s="4" t="s">
        <v>372</v>
      </c>
      <c r="B101" s="4" t="s">
        <v>371</v>
      </c>
      <c r="C101" s="4">
        <v>1995.0</v>
      </c>
      <c r="D101" s="4" t="s">
        <v>1030</v>
      </c>
      <c r="E101" s="4" t="s">
        <v>1043</v>
      </c>
      <c r="F101" s="4">
        <v>6441453.7</v>
      </c>
    </row>
    <row r="102" ht="12.75" customHeight="1">
      <c r="A102" s="4" t="s">
        <v>372</v>
      </c>
      <c r="B102" s="4" t="s">
        <v>371</v>
      </c>
      <c r="C102" s="4">
        <v>1995.0</v>
      </c>
      <c r="D102" s="4" t="s">
        <v>1030</v>
      </c>
      <c r="E102" s="4" t="s">
        <v>1044</v>
      </c>
      <c r="F102" s="4">
        <v>2250418.3</v>
      </c>
    </row>
    <row r="103" ht="12.75" customHeight="1">
      <c r="A103" s="4" t="s">
        <v>372</v>
      </c>
      <c r="B103" s="4" t="s">
        <v>371</v>
      </c>
      <c r="C103" s="4">
        <v>1995.0</v>
      </c>
      <c r="D103" s="4" t="s">
        <v>1030</v>
      </c>
      <c r="E103" s="4" t="s">
        <v>1045</v>
      </c>
      <c r="F103" s="4">
        <v>2828339.11</v>
      </c>
    </row>
    <row r="104" ht="12.75" customHeight="1">
      <c r="A104" s="4" t="s">
        <v>372</v>
      </c>
      <c r="B104" s="4" t="s">
        <v>371</v>
      </c>
      <c r="C104" s="4">
        <v>1995.0</v>
      </c>
      <c r="D104" s="4" t="s">
        <v>1030</v>
      </c>
      <c r="E104" s="4" t="s">
        <v>998</v>
      </c>
      <c r="F104" s="4">
        <v>2.838204315E7</v>
      </c>
    </row>
    <row r="105" ht="12.75" customHeight="1">
      <c r="A105" s="4" t="s">
        <v>372</v>
      </c>
      <c r="B105" s="4" t="s">
        <v>371</v>
      </c>
      <c r="C105" s="4">
        <v>1995.0</v>
      </c>
      <c r="D105" s="4" t="s">
        <v>1030</v>
      </c>
      <c r="E105" s="4" t="s">
        <v>1046</v>
      </c>
      <c r="F105" s="4">
        <v>3059496.46</v>
      </c>
    </row>
    <row r="106" ht="12.75" customHeight="1">
      <c r="A106" s="4" t="s">
        <v>372</v>
      </c>
      <c r="B106" s="4" t="s">
        <v>371</v>
      </c>
      <c r="C106" s="4">
        <v>1995.0</v>
      </c>
      <c r="D106" s="4" t="s">
        <v>1030</v>
      </c>
      <c r="E106" s="4" t="s">
        <v>1047</v>
      </c>
      <c r="F106" s="4">
        <v>6452206.97</v>
      </c>
    </row>
    <row r="107" ht="12.75" customHeight="1">
      <c r="A107" s="4" t="s">
        <v>372</v>
      </c>
      <c r="B107" s="4" t="s">
        <v>371</v>
      </c>
      <c r="C107" s="4">
        <v>1996.0</v>
      </c>
      <c r="D107" s="4" t="s">
        <v>1030</v>
      </c>
      <c r="E107" s="4" t="s">
        <v>1031</v>
      </c>
      <c r="F107" s="4">
        <v>1.3257955738E8</v>
      </c>
    </row>
    <row r="108" ht="12.75" customHeight="1">
      <c r="A108" s="4" t="s">
        <v>372</v>
      </c>
      <c r="B108" s="4" t="s">
        <v>371</v>
      </c>
      <c r="C108" s="4">
        <v>1996.0</v>
      </c>
      <c r="D108" s="4" t="s">
        <v>1030</v>
      </c>
      <c r="E108" s="4" t="s">
        <v>1032</v>
      </c>
      <c r="F108" s="4">
        <v>6.388338435E7</v>
      </c>
    </row>
    <row r="109" ht="12.75" customHeight="1">
      <c r="A109" s="4" t="s">
        <v>372</v>
      </c>
      <c r="B109" s="4" t="s">
        <v>371</v>
      </c>
      <c r="C109" s="4">
        <v>1996.0</v>
      </c>
      <c r="D109" s="4" t="s">
        <v>1030</v>
      </c>
      <c r="E109" s="4" t="s">
        <v>1033</v>
      </c>
      <c r="F109" s="4">
        <v>3.412648694E7</v>
      </c>
    </row>
    <row r="110" ht="12.75" customHeight="1">
      <c r="A110" s="4" t="s">
        <v>372</v>
      </c>
      <c r="B110" s="4" t="s">
        <v>371</v>
      </c>
      <c r="C110" s="4">
        <v>1996.0</v>
      </c>
      <c r="D110" s="4" t="s">
        <v>1030</v>
      </c>
      <c r="E110" s="4" t="s">
        <v>1034</v>
      </c>
      <c r="F110" s="4">
        <v>2.239678344E7</v>
      </c>
    </row>
    <row r="111" ht="12.75" customHeight="1">
      <c r="A111" s="4" t="s">
        <v>372</v>
      </c>
      <c r="B111" s="4" t="s">
        <v>371</v>
      </c>
      <c r="C111" s="4">
        <v>1996.0</v>
      </c>
      <c r="D111" s="4" t="s">
        <v>1030</v>
      </c>
      <c r="E111" s="4" t="s">
        <v>1035</v>
      </c>
      <c r="F111" s="4">
        <v>6771576.81</v>
      </c>
    </row>
    <row r="112" ht="12.75" customHeight="1">
      <c r="A112" s="4" t="s">
        <v>372</v>
      </c>
      <c r="B112" s="4" t="s">
        <v>371</v>
      </c>
      <c r="C112" s="4">
        <v>1996.0</v>
      </c>
      <c r="D112" s="4" t="s">
        <v>1030</v>
      </c>
      <c r="E112" s="4" t="s">
        <v>1036</v>
      </c>
      <c r="F112" s="4">
        <v>1175227.78</v>
      </c>
    </row>
    <row r="113" ht="12.75" customHeight="1">
      <c r="A113" s="4" t="s">
        <v>372</v>
      </c>
      <c r="B113" s="4" t="s">
        <v>371</v>
      </c>
      <c r="C113" s="4">
        <v>1996.0</v>
      </c>
      <c r="D113" s="4" t="s">
        <v>1030</v>
      </c>
      <c r="E113" s="4" t="s">
        <v>993</v>
      </c>
      <c r="F113" s="4">
        <v>8537461.44</v>
      </c>
    </row>
    <row r="114" ht="12.75" customHeight="1">
      <c r="A114" s="4" t="s">
        <v>372</v>
      </c>
      <c r="B114" s="4" t="s">
        <v>371</v>
      </c>
      <c r="C114" s="4">
        <v>1996.0</v>
      </c>
      <c r="D114" s="4" t="s">
        <v>1030</v>
      </c>
      <c r="E114" s="4" t="s">
        <v>1037</v>
      </c>
      <c r="F114" s="4">
        <v>2955476.9</v>
      </c>
    </row>
    <row r="115" ht="12.75" customHeight="1">
      <c r="A115" s="4" t="s">
        <v>372</v>
      </c>
      <c r="B115" s="4" t="s">
        <v>371</v>
      </c>
      <c r="C115" s="4">
        <v>1996.0</v>
      </c>
      <c r="D115" s="4" t="s">
        <v>1030</v>
      </c>
      <c r="E115" s="4" t="s">
        <v>1038</v>
      </c>
      <c r="F115" s="4">
        <v>179974.99</v>
      </c>
    </row>
    <row r="116" ht="12.75" customHeight="1">
      <c r="A116" s="4" t="s">
        <v>372</v>
      </c>
      <c r="B116" s="4" t="s">
        <v>371</v>
      </c>
      <c r="C116" s="4">
        <v>1996.0</v>
      </c>
      <c r="D116" s="4" t="s">
        <v>1030</v>
      </c>
      <c r="E116" s="4" t="s">
        <v>994</v>
      </c>
      <c r="F116" s="4">
        <v>1903175.04</v>
      </c>
    </row>
    <row r="117" ht="12.75" customHeight="1">
      <c r="A117" s="4" t="s">
        <v>372</v>
      </c>
      <c r="B117" s="4" t="s">
        <v>371</v>
      </c>
      <c r="C117" s="4">
        <v>1996.0</v>
      </c>
      <c r="D117" s="4" t="s">
        <v>1030</v>
      </c>
      <c r="E117" s="4" t="s">
        <v>1039</v>
      </c>
      <c r="F117" s="4">
        <v>288996.3</v>
      </c>
    </row>
    <row r="118" ht="12.75" customHeight="1">
      <c r="A118" s="4" t="s">
        <v>372</v>
      </c>
      <c r="B118" s="4" t="s">
        <v>371</v>
      </c>
      <c r="C118" s="4">
        <v>1996.0</v>
      </c>
      <c r="D118" s="4" t="s">
        <v>1030</v>
      </c>
      <c r="E118" s="4" t="s">
        <v>1040</v>
      </c>
      <c r="F118" s="4">
        <v>4.422173082E7</v>
      </c>
    </row>
    <row r="119" ht="12.75" customHeight="1">
      <c r="A119" s="4" t="s">
        <v>372</v>
      </c>
      <c r="B119" s="4" t="s">
        <v>371</v>
      </c>
      <c r="C119" s="4">
        <v>1996.0</v>
      </c>
      <c r="D119" s="4" t="s">
        <v>1030</v>
      </c>
      <c r="E119" s="4" t="s">
        <v>996</v>
      </c>
      <c r="F119" s="4">
        <v>8695963.13</v>
      </c>
    </row>
    <row r="120" ht="12.75" customHeight="1">
      <c r="A120" s="4" t="s">
        <v>372</v>
      </c>
      <c r="B120" s="4" t="s">
        <v>371</v>
      </c>
      <c r="C120" s="4">
        <v>1996.0</v>
      </c>
      <c r="D120" s="4" t="s">
        <v>1030</v>
      </c>
      <c r="E120" s="4" t="s">
        <v>1041</v>
      </c>
      <c r="F120" s="4">
        <v>865778.43</v>
      </c>
    </row>
    <row r="121" ht="12.75" customHeight="1">
      <c r="A121" s="4" t="s">
        <v>372</v>
      </c>
      <c r="B121" s="4" t="s">
        <v>371</v>
      </c>
      <c r="C121" s="4">
        <v>1996.0</v>
      </c>
      <c r="D121" s="4" t="s">
        <v>1030</v>
      </c>
      <c r="E121" s="4" t="s">
        <v>1042</v>
      </c>
      <c r="F121" s="4">
        <v>1.242780116E7</v>
      </c>
    </row>
    <row r="122" ht="12.75" customHeight="1">
      <c r="A122" s="4" t="s">
        <v>372</v>
      </c>
      <c r="B122" s="4" t="s">
        <v>371</v>
      </c>
      <c r="C122" s="4">
        <v>1996.0</v>
      </c>
      <c r="D122" s="4" t="s">
        <v>1030</v>
      </c>
      <c r="E122" s="4" t="s">
        <v>1043</v>
      </c>
      <c r="F122" s="4">
        <v>7026508.42</v>
      </c>
    </row>
    <row r="123" ht="12.75" customHeight="1">
      <c r="A123" s="4" t="s">
        <v>372</v>
      </c>
      <c r="B123" s="4" t="s">
        <v>371</v>
      </c>
      <c r="C123" s="4">
        <v>1996.0</v>
      </c>
      <c r="D123" s="4" t="s">
        <v>1030</v>
      </c>
      <c r="E123" s="4" t="s">
        <v>1044</v>
      </c>
      <c r="F123" s="4">
        <v>2494616.42</v>
      </c>
    </row>
    <row r="124" ht="12.75" customHeight="1">
      <c r="A124" s="4" t="s">
        <v>372</v>
      </c>
      <c r="B124" s="4" t="s">
        <v>371</v>
      </c>
      <c r="C124" s="4">
        <v>1996.0</v>
      </c>
      <c r="D124" s="4" t="s">
        <v>1030</v>
      </c>
      <c r="E124" s="4" t="s">
        <v>1045</v>
      </c>
      <c r="F124" s="4">
        <v>3050446.93</v>
      </c>
    </row>
    <row r="125" ht="12.75" customHeight="1">
      <c r="A125" s="4" t="s">
        <v>372</v>
      </c>
      <c r="B125" s="4" t="s">
        <v>371</v>
      </c>
      <c r="C125" s="4">
        <v>1996.0</v>
      </c>
      <c r="D125" s="4" t="s">
        <v>1030</v>
      </c>
      <c r="E125" s="4" t="s">
        <v>998</v>
      </c>
      <c r="F125" s="4">
        <v>2.93820484E7</v>
      </c>
    </row>
    <row r="126" ht="12.75" customHeight="1">
      <c r="A126" s="4" t="s">
        <v>372</v>
      </c>
      <c r="B126" s="4" t="s">
        <v>371</v>
      </c>
      <c r="C126" s="4">
        <v>1996.0</v>
      </c>
      <c r="D126" s="4" t="s">
        <v>1030</v>
      </c>
      <c r="E126" s="4" t="s">
        <v>1046</v>
      </c>
      <c r="F126" s="4">
        <v>3153919.01</v>
      </c>
    </row>
    <row r="127" ht="12.75" customHeight="1">
      <c r="A127" s="4" t="s">
        <v>372</v>
      </c>
      <c r="B127" s="4" t="s">
        <v>371</v>
      </c>
      <c r="C127" s="4">
        <v>1996.0</v>
      </c>
      <c r="D127" s="4" t="s">
        <v>1030</v>
      </c>
      <c r="E127" s="4" t="s">
        <v>1047</v>
      </c>
      <c r="F127" s="4">
        <v>6220435.53</v>
      </c>
    </row>
    <row r="128" ht="12.75" customHeight="1">
      <c r="A128" s="4" t="s">
        <v>372</v>
      </c>
      <c r="B128" s="4" t="s">
        <v>371</v>
      </c>
      <c r="C128" s="4">
        <v>1997.0</v>
      </c>
      <c r="D128" s="4" t="s">
        <v>1030</v>
      </c>
      <c r="E128" s="4" t="s">
        <v>1031</v>
      </c>
      <c r="F128" s="4">
        <v>1.5012041523E8</v>
      </c>
    </row>
    <row r="129" ht="12.75" customHeight="1">
      <c r="A129" s="4" t="s">
        <v>372</v>
      </c>
      <c r="B129" s="4" t="s">
        <v>371</v>
      </c>
      <c r="C129" s="4">
        <v>1997.0</v>
      </c>
      <c r="D129" s="4" t="s">
        <v>1030</v>
      </c>
      <c r="E129" s="4" t="s">
        <v>1032</v>
      </c>
      <c r="F129" s="4">
        <v>7.210714029E7</v>
      </c>
    </row>
    <row r="130" ht="12.75" customHeight="1">
      <c r="A130" s="4" t="s">
        <v>372</v>
      </c>
      <c r="B130" s="4" t="s">
        <v>371</v>
      </c>
      <c r="C130" s="4">
        <v>1997.0</v>
      </c>
      <c r="D130" s="4" t="s">
        <v>1030</v>
      </c>
      <c r="E130" s="4" t="s">
        <v>1033</v>
      </c>
      <c r="F130" s="4">
        <v>3.931822983E7</v>
      </c>
    </row>
    <row r="131" ht="12.75" customHeight="1">
      <c r="A131" s="4" t="s">
        <v>372</v>
      </c>
      <c r="B131" s="4" t="s">
        <v>371</v>
      </c>
      <c r="C131" s="4">
        <v>1997.0</v>
      </c>
      <c r="D131" s="4" t="s">
        <v>1030</v>
      </c>
      <c r="E131" s="4" t="s">
        <v>1034</v>
      </c>
      <c r="F131" s="4">
        <v>2.586402889E7</v>
      </c>
    </row>
    <row r="132" ht="12.75" customHeight="1">
      <c r="A132" s="4" t="s">
        <v>372</v>
      </c>
      <c r="B132" s="4" t="s">
        <v>371</v>
      </c>
      <c r="C132" s="4">
        <v>1997.0</v>
      </c>
      <c r="D132" s="4" t="s">
        <v>1030</v>
      </c>
      <c r="E132" s="4" t="s">
        <v>1035</v>
      </c>
      <c r="F132" s="4">
        <v>7464074.98</v>
      </c>
    </row>
    <row r="133" ht="12.75" customHeight="1">
      <c r="A133" s="4" t="s">
        <v>372</v>
      </c>
      <c r="B133" s="4" t="s">
        <v>371</v>
      </c>
      <c r="C133" s="4">
        <v>1997.0</v>
      </c>
      <c r="D133" s="4" t="s">
        <v>1030</v>
      </c>
      <c r="E133" s="4" t="s">
        <v>1036</v>
      </c>
      <c r="F133" s="4">
        <v>1209057.67</v>
      </c>
    </row>
    <row r="134" ht="12.75" customHeight="1">
      <c r="A134" s="4" t="s">
        <v>372</v>
      </c>
      <c r="B134" s="4" t="s">
        <v>371</v>
      </c>
      <c r="C134" s="4">
        <v>1997.0</v>
      </c>
      <c r="D134" s="4" t="s">
        <v>1030</v>
      </c>
      <c r="E134" s="4" t="s">
        <v>993</v>
      </c>
      <c r="F134" s="4">
        <v>9560102.93</v>
      </c>
    </row>
    <row r="135" ht="12.75" customHeight="1">
      <c r="A135" s="4" t="s">
        <v>372</v>
      </c>
      <c r="B135" s="4" t="s">
        <v>371</v>
      </c>
      <c r="C135" s="4">
        <v>1997.0</v>
      </c>
      <c r="D135" s="4" t="s">
        <v>1030</v>
      </c>
      <c r="E135" s="4" t="s">
        <v>1037</v>
      </c>
      <c r="F135" s="4">
        <v>3334361.56</v>
      </c>
    </row>
    <row r="136" ht="12.75" customHeight="1">
      <c r="A136" s="4" t="s">
        <v>372</v>
      </c>
      <c r="B136" s="4" t="s">
        <v>371</v>
      </c>
      <c r="C136" s="4">
        <v>1997.0</v>
      </c>
      <c r="D136" s="4" t="s">
        <v>1030</v>
      </c>
      <c r="E136" s="4" t="s">
        <v>1038</v>
      </c>
      <c r="F136" s="4">
        <v>206664.57</v>
      </c>
    </row>
    <row r="137" ht="12.75" customHeight="1">
      <c r="A137" s="4" t="s">
        <v>372</v>
      </c>
      <c r="B137" s="4" t="s">
        <v>371</v>
      </c>
      <c r="C137" s="4">
        <v>1997.0</v>
      </c>
      <c r="D137" s="4" t="s">
        <v>1030</v>
      </c>
      <c r="E137" s="4" t="s">
        <v>994</v>
      </c>
      <c r="F137" s="4">
        <v>2436302.34</v>
      </c>
    </row>
    <row r="138" ht="12.75" customHeight="1">
      <c r="A138" s="4" t="s">
        <v>372</v>
      </c>
      <c r="B138" s="4" t="s">
        <v>371</v>
      </c>
      <c r="C138" s="4">
        <v>1997.0</v>
      </c>
      <c r="D138" s="4" t="s">
        <v>1030</v>
      </c>
      <c r="E138" s="4" t="s">
        <v>1039</v>
      </c>
      <c r="F138" s="4">
        <v>337440.93</v>
      </c>
    </row>
    <row r="139" ht="12.75" customHeight="1">
      <c r="A139" s="4" t="s">
        <v>372</v>
      </c>
      <c r="B139" s="4" t="s">
        <v>371</v>
      </c>
      <c r="C139" s="4">
        <v>1997.0</v>
      </c>
      <c r="D139" s="4" t="s">
        <v>1030</v>
      </c>
      <c r="E139" s="4" t="s">
        <v>1040</v>
      </c>
      <c r="F139" s="4">
        <v>4.972502835E7</v>
      </c>
    </row>
    <row r="140" ht="12.75" customHeight="1">
      <c r="A140" s="4" t="s">
        <v>372</v>
      </c>
      <c r="B140" s="4" t="s">
        <v>371</v>
      </c>
      <c r="C140" s="4">
        <v>1997.0</v>
      </c>
      <c r="D140" s="4" t="s">
        <v>1030</v>
      </c>
      <c r="E140" s="4" t="s">
        <v>996</v>
      </c>
      <c r="F140" s="4">
        <v>1.036307882E7</v>
      </c>
    </row>
    <row r="141" ht="12.75" customHeight="1">
      <c r="A141" s="4" t="s">
        <v>372</v>
      </c>
      <c r="B141" s="4" t="s">
        <v>371</v>
      </c>
      <c r="C141" s="4">
        <v>1997.0</v>
      </c>
      <c r="D141" s="4" t="s">
        <v>1030</v>
      </c>
      <c r="E141" s="4" t="s">
        <v>1041</v>
      </c>
      <c r="F141" s="4">
        <v>931063.97</v>
      </c>
    </row>
    <row r="142" ht="12.75" customHeight="1">
      <c r="A142" s="4" t="s">
        <v>372</v>
      </c>
      <c r="B142" s="4" t="s">
        <v>371</v>
      </c>
      <c r="C142" s="4">
        <v>1997.0</v>
      </c>
      <c r="D142" s="4" t="s">
        <v>1030</v>
      </c>
      <c r="E142" s="4" t="s">
        <v>1042</v>
      </c>
      <c r="F142" s="4">
        <v>1.333804692E7</v>
      </c>
    </row>
    <row r="143" ht="12.75" customHeight="1">
      <c r="A143" s="4" t="s">
        <v>372</v>
      </c>
      <c r="B143" s="4" t="s">
        <v>371</v>
      </c>
      <c r="C143" s="4">
        <v>1997.0</v>
      </c>
      <c r="D143" s="4" t="s">
        <v>1030</v>
      </c>
      <c r="E143" s="4" t="s">
        <v>1043</v>
      </c>
      <c r="F143" s="4">
        <v>7969872.9</v>
      </c>
    </row>
    <row r="144" ht="12.75" customHeight="1">
      <c r="A144" s="4" t="s">
        <v>372</v>
      </c>
      <c r="B144" s="4" t="s">
        <v>371</v>
      </c>
      <c r="C144" s="4">
        <v>1997.0</v>
      </c>
      <c r="D144" s="4" t="s">
        <v>1030</v>
      </c>
      <c r="E144" s="4" t="s">
        <v>1044</v>
      </c>
      <c r="F144" s="4">
        <v>2869180.74</v>
      </c>
    </row>
    <row r="145" ht="12.75" customHeight="1">
      <c r="A145" s="4" t="s">
        <v>372</v>
      </c>
      <c r="B145" s="4" t="s">
        <v>371</v>
      </c>
      <c r="C145" s="4">
        <v>1997.0</v>
      </c>
      <c r="D145" s="4" t="s">
        <v>1030</v>
      </c>
      <c r="E145" s="4" t="s">
        <v>1045</v>
      </c>
      <c r="F145" s="4">
        <v>3529687.48</v>
      </c>
    </row>
    <row r="146" ht="12.75" customHeight="1">
      <c r="A146" s="4" t="s">
        <v>372</v>
      </c>
      <c r="B146" s="4" t="s">
        <v>371</v>
      </c>
      <c r="C146" s="4">
        <v>1997.0</v>
      </c>
      <c r="D146" s="4" t="s">
        <v>1030</v>
      </c>
      <c r="E146" s="4" t="s">
        <v>998</v>
      </c>
      <c r="F146" s="4">
        <v>3.392793245E7</v>
      </c>
    </row>
    <row r="147" ht="12.75" customHeight="1">
      <c r="A147" s="4" t="s">
        <v>372</v>
      </c>
      <c r="B147" s="4" t="s">
        <v>371</v>
      </c>
      <c r="C147" s="4">
        <v>1997.0</v>
      </c>
      <c r="D147" s="4" t="s">
        <v>1030</v>
      </c>
      <c r="E147" s="4" t="s">
        <v>1046</v>
      </c>
      <c r="F147" s="4">
        <v>3454390.42</v>
      </c>
    </row>
    <row r="148" ht="12.75" customHeight="1">
      <c r="A148" s="4" t="s">
        <v>372</v>
      </c>
      <c r="B148" s="4" t="s">
        <v>371</v>
      </c>
      <c r="C148" s="4">
        <v>1997.0</v>
      </c>
      <c r="D148" s="4" t="s">
        <v>1030</v>
      </c>
      <c r="E148" s="4" t="s">
        <v>1047</v>
      </c>
      <c r="F148" s="4">
        <v>6928195.48</v>
      </c>
    </row>
    <row r="149" ht="12.75" customHeight="1">
      <c r="A149" s="4" t="s">
        <v>372</v>
      </c>
      <c r="B149" s="4" t="s">
        <v>371</v>
      </c>
      <c r="C149" s="4">
        <v>1998.0</v>
      </c>
      <c r="D149" s="4" t="s">
        <v>1030</v>
      </c>
      <c r="E149" s="4" t="s">
        <v>1031</v>
      </c>
      <c r="F149" s="4">
        <v>1.5414809395E8</v>
      </c>
    </row>
    <row r="150" ht="12.75" customHeight="1">
      <c r="A150" s="4" t="s">
        <v>372</v>
      </c>
      <c r="B150" s="4" t="s">
        <v>371</v>
      </c>
      <c r="C150" s="4">
        <v>1998.0</v>
      </c>
      <c r="D150" s="4" t="s">
        <v>1030</v>
      </c>
      <c r="E150" s="4" t="s">
        <v>1032</v>
      </c>
      <c r="F150" s="4">
        <v>7.491677902E7</v>
      </c>
    </row>
    <row r="151" ht="12.75" customHeight="1">
      <c r="A151" s="4" t="s">
        <v>372</v>
      </c>
      <c r="B151" s="4" t="s">
        <v>371</v>
      </c>
      <c r="C151" s="4">
        <v>1998.0</v>
      </c>
      <c r="D151" s="4" t="s">
        <v>1030</v>
      </c>
      <c r="E151" s="4" t="s">
        <v>1033</v>
      </c>
      <c r="F151" s="4">
        <v>4.080374898E7</v>
      </c>
    </row>
    <row r="152" ht="12.75" customHeight="1">
      <c r="A152" s="4" t="s">
        <v>372</v>
      </c>
      <c r="B152" s="4" t="s">
        <v>371</v>
      </c>
      <c r="C152" s="4">
        <v>1998.0</v>
      </c>
      <c r="D152" s="4" t="s">
        <v>1030</v>
      </c>
      <c r="E152" s="4" t="s">
        <v>1034</v>
      </c>
      <c r="F152" s="4">
        <v>2.643519519E7</v>
      </c>
    </row>
    <row r="153" ht="12.75" customHeight="1">
      <c r="A153" s="4" t="s">
        <v>372</v>
      </c>
      <c r="B153" s="4" t="s">
        <v>371</v>
      </c>
      <c r="C153" s="4">
        <v>1998.0</v>
      </c>
      <c r="D153" s="4" t="s">
        <v>1030</v>
      </c>
      <c r="E153" s="4" t="s">
        <v>1035</v>
      </c>
      <c r="F153" s="4">
        <v>7414066.65</v>
      </c>
    </row>
    <row r="154" ht="12.75" customHeight="1">
      <c r="A154" s="4" t="s">
        <v>372</v>
      </c>
      <c r="B154" s="4" t="s">
        <v>371</v>
      </c>
      <c r="C154" s="4">
        <v>1998.0</v>
      </c>
      <c r="D154" s="4" t="s">
        <v>1030</v>
      </c>
      <c r="E154" s="4" t="s">
        <v>1036</v>
      </c>
      <c r="F154" s="4">
        <v>1223702.36</v>
      </c>
    </row>
    <row r="155" ht="12.75" customHeight="1">
      <c r="A155" s="4" t="s">
        <v>372</v>
      </c>
      <c r="B155" s="4" t="s">
        <v>371</v>
      </c>
      <c r="C155" s="4">
        <v>1998.0</v>
      </c>
      <c r="D155" s="4" t="s">
        <v>1030</v>
      </c>
      <c r="E155" s="4" t="s">
        <v>993</v>
      </c>
      <c r="F155" s="4">
        <v>1.006327063E7</v>
      </c>
    </row>
    <row r="156" ht="12.75" customHeight="1">
      <c r="A156" s="4" t="s">
        <v>372</v>
      </c>
      <c r="B156" s="4" t="s">
        <v>371</v>
      </c>
      <c r="C156" s="4">
        <v>1998.0</v>
      </c>
      <c r="D156" s="4" t="s">
        <v>1030</v>
      </c>
      <c r="E156" s="4" t="s">
        <v>1037</v>
      </c>
      <c r="F156" s="4">
        <v>3593753.85</v>
      </c>
    </row>
    <row r="157" ht="12.75" customHeight="1">
      <c r="A157" s="4" t="s">
        <v>372</v>
      </c>
      <c r="B157" s="4" t="s">
        <v>371</v>
      </c>
      <c r="C157" s="4">
        <v>1998.0</v>
      </c>
      <c r="D157" s="4" t="s">
        <v>1030</v>
      </c>
      <c r="E157" s="4" t="s">
        <v>1038</v>
      </c>
      <c r="F157" s="4">
        <v>228445.2</v>
      </c>
    </row>
    <row r="158" ht="12.75" customHeight="1">
      <c r="A158" s="4" t="s">
        <v>372</v>
      </c>
      <c r="B158" s="4" t="s">
        <v>371</v>
      </c>
      <c r="C158" s="4">
        <v>1998.0</v>
      </c>
      <c r="D158" s="4" t="s">
        <v>1030</v>
      </c>
      <c r="E158" s="4" t="s">
        <v>994</v>
      </c>
      <c r="F158" s="4">
        <v>2468822.27</v>
      </c>
    </row>
    <row r="159" ht="12.75" customHeight="1">
      <c r="A159" s="4" t="s">
        <v>372</v>
      </c>
      <c r="B159" s="4" t="s">
        <v>371</v>
      </c>
      <c r="C159" s="4">
        <v>1998.0</v>
      </c>
      <c r="D159" s="4" t="s">
        <v>1030</v>
      </c>
      <c r="E159" s="4" t="s">
        <v>1039</v>
      </c>
      <c r="F159" s="4">
        <v>301008.73</v>
      </c>
    </row>
    <row r="160" ht="12.75" customHeight="1">
      <c r="A160" s="4" t="s">
        <v>372</v>
      </c>
      <c r="B160" s="4" t="s">
        <v>371</v>
      </c>
      <c r="C160" s="4">
        <v>1998.0</v>
      </c>
      <c r="D160" s="4" t="s">
        <v>1030</v>
      </c>
      <c r="E160" s="4" t="s">
        <v>1040</v>
      </c>
      <c r="F160" s="4">
        <v>5.182654669E7</v>
      </c>
    </row>
    <row r="161" ht="12.75" customHeight="1">
      <c r="A161" s="4" t="s">
        <v>372</v>
      </c>
      <c r="B161" s="4" t="s">
        <v>371</v>
      </c>
      <c r="C161" s="4">
        <v>1998.0</v>
      </c>
      <c r="D161" s="4" t="s">
        <v>1030</v>
      </c>
      <c r="E161" s="4" t="s">
        <v>996</v>
      </c>
      <c r="F161" s="4">
        <v>1.049444466E7</v>
      </c>
    </row>
    <row r="162" ht="12.75" customHeight="1">
      <c r="A162" s="4" t="s">
        <v>372</v>
      </c>
      <c r="B162" s="4" t="s">
        <v>371</v>
      </c>
      <c r="C162" s="4">
        <v>1998.0</v>
      </c>
      <c r="D162" s="4" t="s">
        <v>1030</v>
      </c>
      <c r="E162" s="4" t="s">
        <v>1041</v>
      </c>
      <c r="F162" s="4">
        <v>827268.48</v>
      </c>
    </row>
    <row r="163" ht="12.75" customHeight="1">
      <c r="A163" s="4" t="s">
        <v>372</v>
      </c>
      <c r="B163" s="4" t="s">
        <v>371</v>
      </c>
      <c r="C163" s="4">
        <v>1998.0</v>
      </c>
      <c r="D163" s="4" t="s">
        <v>1030</v>
      </c>
      <c r="E163" s="4" t="s">
        <v>1042</v>
      </c>
      <c r="F163" s="4">
        <v>1.331657157E7</v>
      </c>
    </row>
    <row r="164" ht="12.75" customHeight="1">
      <c r="A164" s="4" t="s">
        <v>372</v>
      </c>
      <c r="B164" s="4" t="s">
        <v>371</v>
      </c>
      <c r="C164" s="4">
        <v>1998.0</v>
      </c>
      <c r="D164" s="4" t="s">
        <v>1030</v>
      </c>
      <c r="E164" s="4" t="s">
        <v>1043</v>
      </c>
      <c r="F164" s="4">
        <v>8423674.62</v>
      </c>
    </row>
    <row r="165" ht="12.75" customHeight="1">
      <c r="A165" s="4" t="s">
        <v>372</v>
      </c>
      <c r="B165" s="4" t="s">
        <v>371</v>
      </c>
      <c r="C165" s="4">
        <v>1998.0</v>
      </c>
      <c r="D165" s="4" t="s">
        <v>1030</v>
      </c>
      <c r="E165" s="4" t="s">
        <v>1044</v>
      </c>
      <c r="F165" s="4">
        <v>2881133.18</v>
      </c>
    </row>
    <row r="166" ht="12.75" customHeight="1">
      <c r="A166" s="4" t="s">
        <v>372</v>
      </c>
      <c r="B166" s="4" t="s">
        <v>371</v>
      </c>
      <c r="C166" s="4">
        <v>1998.0</v>
      </c>
      <c r="D166" s="4" t="s">
        <v>1030</v>
      </c>
      <c r="E166" s="4" t="s">
        <v>1045</v>
      </c>
      <c r="F166" s="4">
        <v>3720199.75</v>
      </c>
    </row>
    <row r="167" ht="12.75" customHeight="1">
      <c r="A167" s="4" t="s">
        <v>372</v>
      </c>
      <c r="B167" s="4" t="s">
        <v>371</v>
      </c>
      <c r="C167" s="4">
        <v>1998.0</v>
      </c>
      <c r="D167" s="4" t="s">
        <v>1030</v>
      </c>
      <c r="E167" s="4" t="s">
        <v>998</v>
      </c>
      <c r="F167" s="4">
        <v>3.431064203E7</v>
      </c>
    </row>
    <row r="168" ht="12.75" customHeight="1">
      <c r="A168" s="4" t="s">
        <v>372</v>
      </c>
      <c r="B168" s="4" t="s">
        <v>371</v>
      </c>
      <c r="C168" s="4">
        <v>1998.0</v>
      </c>
      <c r="D168" s="4" t="s">
        <v>1030</v>
      </c>
      <c r="E168" s="4" t="s">
        <v>1046</v>
      </c>
      <c r="F168" s="4">
        <v>3446669.71</v>
      </c>
    </row>
    <row r="169" ht="12.75" customHeight="1">
      <c r="A169" s="4" t="s">
        <v>372</v>
      </c>
      <c r="B169" s="4" t="s">
        <v>371</v>
      </c>
      <c r="C169" s="4">
        <v>1998.0</v>
      </c>
      <c r="D169" s="4" t="s">
        <v>1030</v>
      </c>
      <c r="E169" s="4" t="s">
        <v>1047</v>
      </c>
      <c r="F169" s="4">
        <v>7021945.33</v>
      </c>
    </row>
    <row r="170" ht="12.75" customHeight="1">
      <c r="A170" s="4" t="s">
        <v>372</v>
      </c>
      <c r="B170" s="4" t="s">
        <v>371</v>
      </c>
      <c r="C170" s="4">
        <v>1999.0</v>
      </c>
      <c r="D170" s="4" t="s">
        <v>1030</v>
      </c>
      <c r="E170" s="4" t="s">
        <v>1031</v>
      </c>
      <c r="F170" s="4">
        <v>1.6390355354E8</v>
      </c>
    </row>
    <row r="171" ht="12.75" customHeight="1">
      <c r="A171" s="4" t="s">
        <v>372</v>
      </c>
      <c r="B171" s="4" t="s">
        <v>371</v>
      </c>
      <c r="C171" s="4">
        <v>1999.0</v>
      </c>
      <c r="D171" s="4" t="s">
        <v>1030</v>
      </c>
      <c r="E171" s="4" t="s">
        <v>1032</v>
      </c>
      <c r="F171" s="4">
        <v>8.086942911E7</v>
      </c>
    </row>
    <row r="172" ht="12.75" customHeight="1">
      <c r="A172" s="4" t="s">
        <v>372</v>
      </c>
      <c r="B172" s="4" t="s">
        <v>371</v>
      </c>
      <c r="C172" s="4">
        <v>1999.0</v>
      </c>
      <c r="D172" s="4" t="s">
        <v>1030</v>
      </c>
      <c r="E172" s="4" t="s">
        <v>1033</v>
      </c>
      <c r="F172" s="4">
        <v>4.381566273E7</v>
      </c>
    </row>
    <row r="173" ht="12.75" customHeight="1">
      <c r="A173" s="4" t="s">
        <v>372</v>
      </c>
      <c r="B173" s="4" t="s">
        <v>371</v>
      </c>
      <c r="C173" s="4">
        <v>1999.0</v>
      </c>
      <c r="D173" s="4" t="s">
        <v>1030</v>
      </c>
      <c r="E173" s="4" t="s">
        <v>1034</v>
      </c>
      <c r="F173" s="4">
        <v>2.759953249E7</v>
      </c>
    </row>
    <row r="174" ht="12.75" customHeight="1">
      <c r="A174" s="4" t="s">
        <v>372</v>
      </c>
      <c r="B174" s="4" t="s">
        <v>371</v>
      </c>
      <c r="C174" s="4">
        <v>1999.0</v>
      </c>
      <c r="D174" s="4" t="s">
        <v>1030</v>
      </c>
      <c r="E174" s="4" t="s">
        <v>1035</v>
      </c>
      <c r="F174" s="4">
        <v>7225366.75</v>
      </c>
    </row>
    <row r="175" ht="12.75" customHeight="1">
      <c r="A175" s="4" t="s">
        <v>372</v>
      </c>
      <c r="B175" s="4" t="s">
        <v>371</v>
      </c>
      <c r="C175" s="4">
        <v>1999.0</v>
      </c>
      <c r="D175" s="4" t="s">
        <v>1030</v>
      </c>
      <c r="E175" s="4" t="s">
        <v>1036</v>
      </c>
      <c r="F175" s="4">
        <v>1365170.0</v>
      </c>
    </row>
    <row r="176" ht="12.75" customHeight="1">
      <c r="A176" s="4" t="s">
        <v>372</v>
      </c>
      <c r="B176" s="4" t="s">
        <v>371</v>
      </c>
      <c r="C176" s="4">
        <v>1999.0</v>
      </c>
      <c r="D176" s="4" t="s">
        <v>1030</v>
      </c>
      <c r="E176" s="4" t="s">
        <v>993</v>
      </c>
      <c r="F176" s="4">
        <v>1.086901659E7</v>
      </c>
    </row>
    <row r="177" ht="12.75" customHeight="1">
      <c r="A177" s="4" t="s">
        <v>372</v>
      </c>
      <c r="B177" s="4" t="s">
        <v>371</v>
      </c>
      <c r="C177" s="4">
        <v>1999.0</v>
      </c>
      <c r="D177" s="4" t="s">
        <v>1030</v>
      </c>
      <c r="E177" s="4" t="s">
        <v>1037</v>
      </c>
      <c r="F177" s="4">
        <v>3659261.31</v>
      </c>
    </row>
    <row r="178" ht="12.75" customHeight="1">
      <c r="A178" s="4" t="s">
        <v>372</v>
      </c>
      <c r="B178" s="4" t="s">
        <v>371</v>
      </c>
      <c r="C178" s="4">
        <v>1999.0</v>
      </c>
      <c r="D178" s="4" t="s">
        <v>1030</v>
      </c>
      <c r="E178" s="4" t="s">
        <v>1038</v>
      </c>
      <c r="F178" s="4">
        <v>241523.2</v>
      </c>
    </row>
    <row r="179" ht="12.75" customHeight="1">
      <c r="A179" s="4" t="s">
        <v>372</v>
      </c>
      <c r="B179" s="4" t="s">
        <v>371</v>
      </c>
      <c r="C179" s="4">
        <v>1999.0</v>
      </c>
      <c r="D179" s="4" t="s">
        <v>1030</v>
      </c>
      <c r="E179" s="4" t="s">
        <v>994</v>
      </c>
      <c r="F179" s="4">
        <v>2259983.62</v>
      </c>
    </row>
    <row r="180" ht="12.75" customHeight="1">
      <c r="A180" s="4" t="s">
        <v>372</v>
      </c>
      <c r="B180" s="4" t="s">
        <v>371</v>
      </c>
      <c r="C180" s="4">
        <v>1999.0</v>
      </c>
      <c r="D180" s="4" t="s">
        <v>1030</v>
      </c>
      <c r="E180" s="4" t="s">
        <v>1039</v>
      </c>
      <c r="F180" s="4">
        <v>278826.4</v>
      </c>
    </row>
    <row r="181" ht="12.75" customHeight="1">
      <c r="A181" s="4" t="s">
        <v>372</v>
      </c>
      <c r="B181" s="4" t="s">
        <v>371</v>
      </c>
      <c r="C181" s="4">
        <v>1999.0</v>
      </c>
      <c r="D181" s="4" t="s">
        <v>1030</v>
      </c>
      <c r="E181" s="4" t="s">
        <v>1040</v>
      </c>
      <c r="F181" s="4">
        <v>5.538989261E7</v>
      </c>
    </row>
    <row r="182" ht="12.75" customHeight="1">
      <c r="A182" s="4" t="s">
        <v>372</v>
      </c>
      <c r="B182" s="4" t="s">
        <v>371</v>
      </c>
      <c r="C182" s="4">
        <v>1999.0</v>
      </c>
      <c r="D182" s="4" t="s">
        <v>1030</v>
      </c>
      <c r="E182" s="4" t="s">
        <v>996</v>
      </c>
      <c r="F182" s="4">
        <v>1.097059612E7</v>
      </c>
    </row>
    <row r="183" ht="12.75" customHeight="1">
      <c r="A183" s="4" t="s">
        <v>372</v>
      </c>
      <c r="B183" s="4" t="s">
        <v>371</v>
      </c>
      <c r="C183" s="4">
        <v>1999.0</v>
      </c>
      <c r="D183" s="4" t="s">
        <v>1030</v>
      </c>
      <c r="E183" s="4" t="s">
        <v>1041</v>
      </c>
      <c r="F183" s="4">
        <v>855754.3</v>
      </c>
    </row>
    <row r="184" ht="12.75" customHeight="1">
      <c r="A184" s="4" t="s">
        <v>372</v>
      </c>
      <c r="B184" s="4" t="s">
        <v>371</v>
      </c>
      <c r="C184" s="4">
        <v>1999.0</v>
      </c>
      <c r="D184" s="4" t="s">
        <v>1030</v>
      </c>
      <c r="E184" s="4" t="s">
        <v>1042</v>
      </c>
      <c r="F184" s="4">
        <v>1.41337308E7</v>
      </c>
    </row>
    <row r="185" ht="12.75" customHeight="1">
      <c r="A185" s="4" t="s">
        <v>372</v>
      </c>
      <c r="B185" s="4" t="s">
        <v>371</v>
      </c>
      <c r="C185" s="4">
        <v>1999.0</v>
      </c>
      <c r="D185" s="4" t="s">
        <v>1030</v>
      </c>
      <c r="E185" s="4" t="s">
        <v>1043</v>
      </c>
      <c r="F185" s="4">
        <v>9258647.3</v>
      </c>
    </row>
    <row r="186" ht="12.75" customHeight="1">
      <c r="A186" s="4" t="s">
        <v>372</v>
      </c>
      <c r="B186" s="4" t="s">
        <v>371</v>
      </c>
      <c r="C186" s="4">
        <v>1999.0</v>
      </c>
      <c r="D186" s="4" t="s">
        <v>1030</v>
      </c>
      <c r="E186" s="4" t="s">
        <v>1044</v>
      </c>
      <c r="F186" s="4">
        <v>2876126.59</v>
      </c>
    </row>
    <row r="187" ht="12.75" customHeight="1">
      <c r="A187" s="4" t="s">
        <v>372</v>
      </c>
      <c r="B187" s="4" t="s">
        <v>371</v>
      </c>
      <c r="C187" s="4">
        <v>1999.0</v>
      </c>
      <c r="D187" s="4" t="s">
        <v>1030</v>
      </c>
      <c r="E187" s="4" t="s">
        <v>1045</v>
      </c>
      <c r="F187" s="4">
        <v>3590856.99</v>
      </c>
    </row>
    <row r="188" ht="12.75" customHeight="1">
      <c r="A188" s="4" t="s">
        <v>372</v>
      </c>
      <c r="B188" s="4" t="s">
        <v>371</v>
      </c>
      <c r="C188" s="4">
        <v>1999.0</v>
      </c>
      <c r="D188" s="4" t="s">
        <v>1030</v>
      </c>
      <c r="E188" s="4" t="s">
        <v>998</v>
      </c>
      <c r="F188" s="4">
        <v>3.726152934E7</v>
      </c>
    </row>
    <row r="189" ht="12.75" customHeight="1">
      <c r="A189" s="4" t="s">
        <v>372</v>
      </c>
      <c r="B189" s="4" t="s">
        <v>371</v>
      </c>
      <c r="C189" s="4">
        <v>1999.0</v>
      </c>
      <c r="D189" s="4" t="s">
        <v>1030</v>
      </c>
      <c r="E189" s="4" t="s">
        <v>1046</v>
      </c>
      <c r="F189" s="4">
        <v>3414411.91</v>
      </c>
    </row>
    <row r="190" ht="12.75" customHeight="1">
      <c r="A190" s="4" t="s">
        <v>372</v>
      </c>
      <c r="B190" s="4" t="s">
        <v>371</v>
      </c>
      <c r="C190" s="4">
        <v>1999.0</v>
      </c>
      <c r="D190" s="4" t="s">
        <v>1030</v>
      </c>
      <c r="E190" s="4" t="s">
        <v>1047</v>
      </c>
      <c r="F190" s="4">
        <v>7478222.29</v>
      </c>
    </row>
    <row r="191" ht="12.75" customHeight="1">
      <c r="A191" s="4" t="s">
        <v>372</v>
      </c>
      <c r="B191" s="4" t="s">
        <v>371</v>
      </c>
      <c r="C191" s="4">
        <v>2000.0</v>
      </c>
      <c r="D191" s="4" t="s">
        <v>1030</v>
      </c>
      <c r="E191" s="4" t="s">
        <v>1031</v>
      </c>
      <c r="F191" s="4">
        <v>1.7891998524E8</v>
      </c>
    </row>
    <row r="192" ht="12.75" customHeight="1">
      <c r="A192" s="4" t="s">
        <v>372</v>
      </c>
      <c r="B192" s="4" t="s">
        <v>371</v>
      </c>
      <c r="C192" s="4">
        <v>2000.0</v>
      </c>
      <c r="D192" s="4" t="s">
        <v>1030</v>
      </c>
      <c r="E192" s="4" t="s">
        <v>1032</v>
      </c>
      <c r="F192" s="4">
        <v>8.766264208E7</v>
      </c>
    </row>
    <row r="193" ht="12.75" customHeight="1">
      <c r="A193" s="4" t="s">
        <v>372</v>
      </c>
      <c r="B193" s="4" t="s">
        <v>371</v>
      </c>
      <c r="C193" s="4">
        <v>2000.0</v>
      </c>
      <c r="D193" s="4" t="s">
        <v>1030</v>
      </c>
      <c r="E193" s="4" t="s">
        <v>1033</v>
      </c>
      <c r="F193" s="4">
        <v>4.848174612E7</v>
      </c>
    </row>
    <row r="194" ht="12.75" customHeight="1">
      <c r="A194" s="4" t="s">
        <v>372</v>
      </c>
      <c r="B194" s="4" t="s">
        <v>371</v>
      </c>
      <c r="C194" s="4">
        <v>2000.0</v>
      </c>
      <c r="D194" s="4" t="s">
        <v>1030</v>
      </c>
      <c r="E194" s="4" t="s">
        <v>1034</v>
      </c>
      <c r="F194" s="4">
        <v>2.978920861E7</v>
      </c>
    </row>
    <row r="195" ht="12.75" customHeight="1">
      <c r="A195" s="4" t="s">
        <v>372</v>
      </c>
      <c r="B195" s="4" t="s">
        <v>371</v>
      </c>
      <c r="C195" s="4">
        <v>2000.0</v>
      </c>
      <c r="D195" s="4" t="s">
        <v>1030</v>
      </c>
      <c r="E195" s="4" t="s">
        <v>1035</v>
      </c>
      <c r="F195" s="4">
        <v>7795668.73</v>
      </c>
    </row>
    <row r="196" ht="12.75" customHeight="1">
      <c r="A196" s="4" t="s">
        <v>372</v>
      </c>
      <c r="B196" s="4" t="s">
        <v>371</v>
      </c>
      <c r="C196" s="4">
        <v>2000.0</v>
      </c>
      <c r="D196" s="4" t="s">
        <v>1030</v>
      </c>
      <c r="E196" s="4" t="s">
        <v>1036</v>
      </c>
      <c r="F196" s="4">
        <v>1516481.07</v>
      </c>
    </row>
    <row r="197" ht="12.75" customHeight="1">
      <c r="A197" s="4" t="s">
        <v>372</v>
      </c>
      <c r="B197" s="4" t="s">
        <v>371</v>
      </c>
      <c r="C197" s="4">
        <v>2000.0</v>
      </c>
      <c r="D197" s="4" t="s">
        <v>1030</v>
      </c>
      <c r="E197" s="4" t="s">
        <v>993</v>
      </c>
      <c r="F197" s="4">
        <v>1.142873407E7</v>
      </c>
    </row>
    <row r="198" ht="12.75" customHeight="1">
      <c r="A198" s="4" t="s">
        <v>372</v>
      </c>
      <c r="B198" s="4" t="s">
        <v>371</v>
      </c>
      <c r="C198" s="4">
        <v>2000.0</v>
      </c>
      <c r="D198" s="4" t="s">
        <v>1030</v>
      </c>
      <c r="E198" s="4" t="s">
        <v>1037</v>
      </c>
      <c r="F198" s="4">
        <v>3800818.0</v>
      </c>
    </row>
    <row r="199" ht="12.75" customHeight="1">
      <c r="A199" s="4" t="s">
        <v>372</v>
      </c>
      <c r="B199" s="4" t="s">
        <v>371</v>
      </c>
      <c r="C199" s="4">
        <v>2000.0</v>
      </c>
      <c r="D199" s="4" t="s">
        <v>1030</v>
      </c>
      <c r="E199" s="4" t="s">
        <v>1038</v>
      </c>
      <c r="F199" s="4">
        <v>258473.9</v>
      </c>
    </row>
    <row r="200" ht="12.75" customHeight="1">
      <c r="A200" s="4" t="s">
        <v>372</v>
      </c>
      <c r="B200" s="4" t="s">
        <v>371</v>
      </c>
      <c r="C200" s="4">
        <v>2000.0</v>
      </c>
      <c r="D200" s="4" t="s">
        <v>1030</v>
      </c>
      <c r="E200" s="4" t="s">
        <v>994</v>
      </c>
      <c r="F200" s="4">
        <v>2824347.84</v>
      </c>
    </row>
    <row r="201" ht="12.75" customHeight="1">
      <c r="A201" s="4" t="s">
        <v>372</v>
      </c>
      <c r="B201" s="4" t="s">
        <v>371</v>
      </c>
      <c r="C201" s="4">
        <v>2000.0</v>
      </c>
      <c r="D201" s="4" t="s">
        <v>1030</v>
      </c>
      <c r="E201" s="4" t="s">
        <v>1039</v>
      </c>
      <c r="F201" s="4">
        <v>302103.63</v>
      </c>
    </row>
    <row r="202" ht="12.75" customHeight="1">
      <c r="A202" s="4" t="s">
        <v>372</v>
      </c>
      <c r="B202" s="4" t="s">
        <v>371</v>
      </c>
      <c r="C202" s="4">
        <v>2000.0</v>
      </c>
      <c r="D202" s="4" t="s">
        <v>1030</v>
      </c>
      <c r="E202" s="4" t="s">
        <v>1040</v>
      </c>
      <c r="F202" s="4">
        <v>6.171217604E7</v>
      </c>
    </row>
    <row r="203" ht="12.75" customHeight="1">
      <c r="A203" s="4" t="s">
        <v>372</v>
      </c>
      <c r="B203" s="4" t="s">
        <v>371</v>
      </c>
      <c r="C203" s="4">
        <v>2000.0</v>
      </c>
      <c r="D203" s="4" t="s">
        <v>1030</v>
      </c>
      <c r="E203" s="4" t="s">
        <v>996</v>
      </c>
      <c r="F203" s="4">
        <v>1.31267611E7</v>
      </c>
    </row>
    <row r="204" ht="12.75" customHeight="1">
      <c r="A204" s="4" t="s">
        <v>372</v>
      </c>
      <c r="B204" s="4" t="s">
        <v>371</v>
      </c>
      <c r="C204" s="4">
        <v>2000.0</v>
      </c>
      <c r="D204" s="4" t="s">
        <v>1030</v>
      </c>
      <c r="E204" s="4" t="s">
        <v>1041</v>
      </c>
      <c r="F204" s="4">
        <v>873209.54</v>
      </c>
    </row>
    <row r="205" ht="12.75" customHeight="1">
      <c r="A205" s="4" t="s">
        <v>372</v>
      </c>
      <c r="B205" s="4" t="s">
        <v>371</v>
      </c>
      <c r="C205" s="4">
        <v>2000.0</v>
      </c>
      <c r="D205" s="4" t="s">
        <v>1030</v>
      </c>
      <c r="E205" s="4" t="s">
        <v>1042</v>
      </c>
      <c r="F205" s="4">
        <v>1.142365643E7</v>
      </c>
    </row>
    <row r="206" ht="12.75" customHeight="1">
      <c r="A206" s="4" t="s">
        <v>372</v>
      </c>
      <c r="B206" s="4" t="s">
        <v>371</v>
      </c>
      <c r="C206" s="4">
        <v>2000.0</v>
      </c>
      <c r="D206" s="4" t="s">
        <v>1030</v>
      </c>
      <c r="E206" s="4" t="s">
        <v>1043</v>
      </c>
      <c r="F206" s="4">
        <v>1.008588985E7</v>
      </c>
    </row>
    <row r="207" ht="12.75" customHeight="1">
      <c r="A207" s="4" t="s">
        <v>372</v>
      </c>
      <c r="B207" s="4" t="s">
        <v>371</v>
      </c>
      <c r="C207" s="4">
        <v>2000.0</v>
      </c>
      <c r="D207" s="4" t="s">
        <v>1030</v>
      </c>
      <c r="E207" s="4" t="s">
        <v>1044</v>
      </c>
      <c r="F207" s="4">
        <v>3181880.86</v>
      </c>
    </row>
    <row r="208" ht="12.75" customHeight="1">
      <c r="A208" s="4" t="s">
        <v>372</v>
      </c>
      <c r="B208" s="4" t="s">
        <v>371</v>
      </c>
      <c r="C208" s="4">
        <v>2000.0</v>
      </c>
      <c r="D208" s="4" t="s">
        <v>1030</v>
      </c>
      <c r="E208" s="4" t="s">
        <v>1045</v>
      </c>
      <c r="F208" s="4">
        <v>3717472.27</v>
      </c>
    </row>
    <row r="209" ht="12.75" customHeight="1">
      <c r="A209" s="4" t="s">
        <v>372</v>
      </c>
      <c r="B209" s="4" t="s">
        <v>371</v>
      </c>
      <c r="C209" s="4">
        <v>2000.0</v>
      </c>
      <c r="D209" s="4" t="s">
        <v>1030</v>
      </c>
      <c r="E209" s="4" t="s">
        <v>998</v>
      </c>
      <c r="F209" s="4">
        <v>3.774775814E7</v>
      </c>
    </row>
    <row r="210" ht="12.75" customHeight="1">
      <c r="A210" s="4" t="s">
        <v>372</v>
      </c>
      <c r="B210" s="4" t="s">
        <v>371</v>
      </c>
      <c r="C210" s="4">
        <v>2000.0</v>
      </c>
      <c r="D210" s="4" t="s">
        <v>1030</v>
      </c>
      <c r="E210" s="4" t="s">
        <v>1046</v>
      </c>
      <c r="F210" s="4">
        <v>3599387.32</v>
      </c>
    </row>
    <row r="211" ht="12.75" customHeight="1">
      <c r="A211" s="4" t="s">
        <v>372</v>
      </c>
      <c r="B211" s="4" t="s">
        <v>371</v>
      </c>
      <c r="C211" s="4">
        <v>2000.0</v>
      </c>
      <c r="D211" s="4" t="s">
        <v>1030</v>
      </c>
      <c r="E211" s="4" t="s">
        <v>1047</v>
      </c>
      <c r="F211" s="4">
        <v>8153201.71</v>
      </c>
    </row>
    <row r="212" ht="12.75" customHeight="1">
      <c r="A212" s="4" t="s">
        <v>372</v>
      </c>
      <c r="B212" s="4" t="s">
        <v>371</v>
      </c>
      <c r="C212" s="4">
        <v>2001.0</v>
      </c>
      <c r="D212" s="4" t="s">
        <v>1030</v>
      </c>
      <c r="E212" s="4" t="s">
        <v>1031</v>
      </c>
      <c r="F212" s="4">
        <v>1.6342111707E8</v>
      </c>
    </row>
    <row r="213" ht="12.75" customHeight="1">
      <c r="A213" s="4" t="s">
        <v>372</v>
      </c>
      <c r="B213" s="4" t="s">
        <v>371</v>
      </c>
      <c r="C213" s="4">
        <v>2001.0</v>
      </c>
      <c r="D213" s="4" t="s">
        <v>1030</v>
      </c>
      <c r="E213" s="4" t="s">
        <v>1032</v>
      </c>
      <c r="F213" s="4">
        <v>7.653624347E7</v>
      </c>
    </row>
    <row r="214" ht="12.75" customHeight="1">
      <c r="A214" s="4" t="s">
        <v>372</v>
      </c>
      <c r="B214" s="4" t="s">
        <v>371</v>
      </c>
      <c r="C214" s="4">
        <v>2001.0</v>
      </c>
      <c r="D214" s="4" t="s">
        <v>1030</v>
      </c>
      <c r="E214" s="4" t="s">
        <v>1033</v>
      </c>
      <c r="F214" s="4">
        <v>4.580084438E7</v>
      </c>
    </row>
    <row r="215" ht="12.75" customHeight="1">
      <c r="A215" s="4" t="s">
        <v>372</v>
      </c>
      <c r="B215" s="4" t="s">
        <v>371</v>
      </c>
      <c r="C215" s="4">
        <v>2001.0</v>
      </c>
      <c r="D215" s="4" t="s">
        <v>1030</v>
      </c>
      <c r="E215" s="4" t="s">
        <v>1034</v>
      </c>
      <c r="F215" s="4">
        <v>2.819777375E7</v>
      </c>
    </row>
    <row r="216" ht="12.75" customHeight="1">
      <c r="A216" s="4" t="s">
        <v>372</v>
      </c>
      <c r="B216" s="4" t="s">
        <v>371</v>
      </c>
      <c r="C216" s="4">
        <v>2001.0</v>
      </c>
      <c r="D216" s="4" t="s">
        <v>1030</v>
      </c>
      <c r="E216" s="4" t="s">
        <v>1035</v>
      </c>
      <c r="F216" s="4">
        <v>7744758.14</v>
      </c>
    </row>
    <row r="217" ht="12.75" customHeight="1">
      <c r="A217" s="4" t="s">
        <v>372</v>
      </c>
      <c r="B217" s="4" t="s">
        <v>371</v>
      </c>
      <c r="C217" s="4">
        <v>2001.0</v>
      </c>
      <c r="D217" s="4" t="s">
        <v>1030</v>
      </c>
      <c r="E217" s="4" t="s">
        <v>1036</v>
      </c>
      <c r="F217" s="4">
        <v>1506773.46</v>
      </c>
    </row>
    <row r="218" ht="12.75" customHeight="1">
      <c r="A218" s="4" t="s">
        <v>372</v>
      </c>
      <c r="B218" s="4" t="s">
        <v>371</v>
      </c>
      <c r="C218" s="4">
        <v>2001.0</v>
      </c>
      <c r="D218" s="4" t="s">
        <v>1030</v>
      </c>
      <c r="E218" s="4" t="s">
        <v>993</v>
      </c>
      <c r="F218" s="4">
        <v>1.142949598E7</v>
      </c>
    </row>
    <row r="219" ht="12.75" customHeight="1">
      <c r="A219" s="4" t="s">
        <v>372</v>
      </c>
      <c r="B219" s="4" t="s">
        <v>371</v>
      </c>
      <c r="C219" s="4">
        <v>2001.0</v>
      </c>
      <c r="D219" s="4" t="s">
        <v>1030</v>
      </c>
      <c r="E219" s="4" t="s">
        <v>1037</v>
      </c>
      <c r="F219" s="4">
        <v>4052796.52</v>
      </c>
    </row>
    <row r="220" ht="12.75" customHeight="1">
      <c r="A220" s="4" t="s">
        <v>372</v>
      </c>
      <c r="B220" s="4" t="s">
        <v>371</v>
      </c>
      <c r="C220" s="4">
        <v>2001.0</v>
      </c>
      <c r="D220" s="4" t="s">
        <v>1030</v>
      </c>
      <c r="E220" s="4" t="s">
        <v>1038</v>
      </c>
      <c r="F220" s="4">
        <v>263815.7</v>
      </c>
    </row>
    <row r="221" ht="12.75" customHeight="1">
      <c r="A221" s="4" t="s">
        <v>372</v>
      </c>
      <c r="B221" s="4" t="s">
        <v>371</v>
      </c>
      <c r="C221" s="4">
        <v>2001.0</v>
      </c>
      <c r="D221" s="4" t="s">
        <v>1030</v>
      </c>
      <c r="E221" s="4" t="s">
        <v>994</v>
      </c>
      <c r="F221" s="4">
        <v>3630683.02</v>
      </c>
    </row>
    <row r="222" ht="12.75" customHeight="1">
      <c r="A222" s="4" t="s">
        <v>372</v>
      </c>
      <c r="B222" s="4" t="s">
        <v>371</v>
      </c>
      <c r="C222" s="4">
        <v>2001.0</v>
      </c>
      <c r="D222" s="4" t="s">
        <v>1030</v>
      </c>
      <c r="E222" s="4" t="s">
        <v>1039</v>
      </c>
      <c r="F222" s="4">
        <v>266899.05</v>
      </c>
    </row>
    <row r="223" ht="12.75" customHeight="1">
      <c r="A223" s="4" t="s">
        <v>372</v>
      </c>
      <c r="B223" s="4" t="s">
        <v>371</v>
      </c>
      <c r="C223" s="4">
        <v>2001.0</v>
      </c>
      <c r="D223" s="4" t="s">
        <v>1030</v>
      </c>
      <c r="E223" s="4" t="s">
        <v>1040</v>
      </c>
      <c r="F223" s="4">
        <v>5.237376666E7</v>
      </c>
    </row>
    <row r="224" ht="12.75" customHeight="1">
      <c r="A224" s="4" t="s">
        <v>372</v>
      </c>
      <c r="B224" s="4" t="s">
        <v>371</v>
      </c>
      <c r="C224" s="4">
        <v>2001.0</v>
      </c>
      <c r="D224" s="4" t="s">
        <v>1030</v>
      </c>
      <c r="E224" s="4" t="s">
        <v>996</v>
      </c>
      <c r="F224" s="4">
        <v>1.091163193E7</v>
      </c>
    </row>
    <row r="225" ht="12.75" customHeight="1">
      <c r="A225" s="4" t="s">
        <v>372</v>
      </c>
      <c r="B225" s="4" t="s">
        <v>371</v>
      </c>
      <c r="C225" s="4">
        <v>2001.0</v>
      </c>
      <c r="D225" s="4" t="s">
        <v>1030</v>
      </c>
      <c r="E225" s="4" t="s">
        <v>1041</v>
      </c>
      <c r="F225" s="4">
        <v>826199.08</v>
      </c>
    </row>
    <row r="226" ht="12.75" customHeight="1">
      <c r="A226" s="4" t="s">
        <v>372</v>
      </c>
      <c r="B226" s="4" t="s">
        <v>371</v>
      </c>
      <c r="C226" s="4">
        <v>2001.0</v>
      </c>
      <c r="D226" s="4" t="s">
        <v>1030</v>
      </c>
      <c r="E226" s="4" t="s">
        <v>1042</v>
      </c>
      <c r="F226" s="4">
        <v>1.062456597E7</v>
      </c>
    </row>
    <row r="227" ht="12.75" customHeight="1">
      <c r="A227" s="4" t="s">
        <v>372</v>
      </c>
      <c r="B227" s="4" t="s">
        <v>371</v>
      </c>
      <c r="C227" s="4">
        <v>2001.0</v>
      </c>
      <c r="D227" s="4" t="s">
        <v>1030</v>
      </c>
      <c r="E227" s="4" t="s">
        <v>1043</v>
      </c>
      <c r="F227" s="4">
        <v>9625088.56</v>
      </c>
    </row>
    <row r="228" ht="12.75" customHeight="1">
      <c r="A228" s="4" t="s">
        <v>372</v>
      </c>
      <c r="B228" s="4" t="s">
        <v>371</v>
      </c>
      <c r="C228" s="4">
        <v>2001.0</v>
      </c>
      <c r="D228" s="4" t="s">
        <v>1030</v>
      </c>
      <c r="E228" s="4" t="s">
        <v>1044</v>
      </c>
      <c r="F228" s="4">
        <v>2993784.25</v>
      </c>
    </row>
    <row r="229" ht="12.75" customHeight="1">
      <c r="A229" s="4" t="s">
        <v>372</v>
      </c>
      <c r="B229" s="4" t="s">
        <v>371</v>
      </c>
      <c r="C229" s="4">
        <v>2001.0</v>
      </c>
      <c r="D229" s="4" t="s">
        <v>1030</v>
      </c>
      <c r="E229" s="4" t="s">
        <v>1045</v>
      </c>
      <c r="F229" s="4">
        <v>3435251.76</v>
      </c>
    </row>
    <row r="230" ht="12.75" customHeight="1">
      <c r="A230" s="4" t="s">
        <v>372</v>
      </c>
      <c r="B230" s="4" t="s">
        <v>371</v>
      </c>
      <c r="C230" s="4">
        <v>2001.0</v>
      </c>
      <c r="D230" s="4" t="s">
        <v>1030</v>
      </c>
      <c r="E230" s="4" t="s">
        <v>998</v>
      </c>
      <c r="F230" s="4">
        <v>3.473936084E7</v>
      </c>
    </row>
    <row r="231" ht="12.75" customHeight="1">
      <c r="A231" s="4" t="s">
        <v>372</v>
      </c>
      <c r="B231" s="4" t="s">
        <v>371</v>
      </c>
      <c r="C231" s="4">
        <v>2001.0</v>
      </c>
      <c r="D231" s="4" t="s">
        <v>1030</v>
      </c>
      <c r="E231" s="4" t="s">
        <v>1046</v>
      </c>
      <c r="F231" s="4">
        <v>3834408.83</v>
      </c>
    </row>
    <row r="232" ht="12.75" customHeight="1">
      <c r="A232" s="4" t="s">
        <v>372</v>
      </c>
      <c r="B232" s="4" t="s">
        <v>371</v>
      </c>
      <c r="C232" s="4">
        <v>2001.0</v>
      </c>
      <c r="D232" s="4" t="s">
        <v>1030</v>
      </c>
      <c r="E232" s="4" t="s">
        <v>1047</v>
      </c>
      <c r="F232" s="4">
        <v>7787164.86</v>
      </c>
    </row>
    <row r="233" ht="12.75" customHeight="1">
      <c r="A233" s="4" t="s">
        <v>372</v>
      </c>
      <c r="B233" s="4" t="s">
        <v>371</v>
      </c>
      <c r="C233" s="4">
        <v>2002.0</v>
      </c>
      <c r="D233" s="4" t="s">
        <v>1030</v>
      </c>
      <c r="E233" s="4" t="s">
        <v>1031</v>
      </c>
      <c r="F233" s="4">
        <v>1.6091822463E8</v>
      </c>
    </row>
    <row r="234" ht="12.75" customHeight="1">
      <c r="A234" s="4" t="s">
        <v>372</v>
      </c>
      <c r="B234" s="4" t="s">
        <v>371</v>
      </c>
      <c r="C234" s="4">
        <v>2002.0</v>
      </c>
      <c r="D234" s="4" t="s">
        <v>1030</v>
      </c>
      <c r="E234" s="4" t="s">
        <v>1032</v>
      </c>
      <c r="F234" s="4">
        <v>7.336431129E7</v>
      </c>
    </row>
    <row r="235" ht="12.75" customHeight="1">
      <c r="A235" s="4" t="s">
        <v>372</v>
      </c>
      <c r="B235" s="4" t="s">
        <v>371</v>
      </c>
      <c r="C235" s="4">
        <v>2002.0</v>
      </c>
      <c r="D235" s="4" t="s">
        <v>1030</v>
      </c>
      <c r="E235" s="4" t="s">
        <v>1033</v>
      </c>
      <c r="F235" s="4">
        <v>4.790831942E7</v>
      </c>
    </row>
    <row r="236" ht="12.75" customHeight="1">
      <c r="A236" s="4" t="s">
        <v>372</v>
      </c>
      <c r="B236" s="4" t="s">
        <v>371</v>
      </c>
      <c r="C236" s="4">
        <v>2002.0</v>
      </c>
      <c r="D236" s="4" t="s">
        <v>1030</v>
      </c>
      <c r="E236" s="4" t="s">
        <v>1034</v>
      </c>
      <c r="F236" s="4">
        <v>2.708290267E7</v>
      </c>
    </row>
    <row r="237" ht="12.75" customHeight="1">
      <c r="A237" s="4" t="s">
        <v>372</v>
      </c>
      <c r="B237" s="4" t="s">
        <v>371</v>
      </c>
      <c r="C237" s="4">
        <v>2002.0</v>
      </c>
      <c r="D237" s="4" t="s">
        <v>1030</v>
      </c>
      <c r="E237" s="4" t="s">
        <v>1035</v>
      </c>
      <c r="F237" s="4">
        <v>8006474.31</v>
      </c>
    </row>
    <row r="238" ht="12.75" customHeight="1">
      <c r="A238" s="4" t="s">
        <v>372</v>
      </c>
      <c r="B238" s="4" t="s">
        <v>371</v>
      </c>
      <c r="C238" s="4">
        <v>2002.0</v>
      </c>
      <c r="D238" s="4" t="s">
        <v>1030</v>
      </c>
      <c r="E238" s="4" t="s">
        <v>1036</v>
      </c>
      <c r="F238" s="4">
        <v>1409101.75</v>
      </c>
    </row>
    <row r="239" ht="12.75" customHeight="1">
      <c r="A239" s="4" t="s">
        <v>372</v>
      </c>
      <c r="B239" s="4" t="s">
        <v>371</v>
      </c>
      <c r="C239" s="4">
        <v>2002.0</v>
      </c>
      <c r="D239" s="4" t="s">
        <v>1030</v>
      </c>
      <c r="E239" s="4" t="s">
        <v>993</v>
      </c>
      <c r="F239" s="4">
        <v>1.169394337E7</v>
      </c>
    </row>
    <row r="240" ht="12.75" customHeight="1">
      <c r="A240" s="4" t="s">
        <v>372</v>
      </c>
      <c r="B240" s="4" t="s">
        <v>371</v>
      </c>
      <c r="C240" s="4">
        <v>2002.0</v>
      </c>
      <c r="D240" s="4" t="s">
        <v>1030</v>
      </c>
      <c r="E240" s="4" t="s">
        <v>1037</v>
      </c>
      <c r="F240" s="4">
        <v>4276716.0</v>
      </c>
    </row>
    <row r="241" ht="12.75" customHeight="1">
      <c r="A241" s="4" t="s">
        <v>372</v>
      </c>
      <c r="B241" s="4" t="s">
        <v>371</v>
      </c>
      <c r="C241" s="4">
        <v>2002.0</v>
      </c>
      <c r="D241" s="4" t="s">
        <v>1030</v>
      </c>
      <c r="E241" s="4" t="s">
        <v>1038</v>
      </c>
      <c r="F241" s="4">
        <v>248966.02</v>
      </c>
    </row>
    <row r="242" ht="12.75" customHeight="1">
      <c r="A242" s="4" t="s">
        <v>372</v>
      </c>
      <c r="B242" s="4" t="s">
        <v>371</v>
      </c>
      <c r="C242" s="4">
        <v>2002.0</v>
      </c>
      <c r="D242" s="4" t="s">
        <v>1030</v>
      </c>
      <c r="E242" s="4" t="s">
        <v>994</v>
      </c>
      <c r="F242" s="4">
        <v>2665475.85</v>
      </c>
    </row>
    <row r="243" ht="12.75" customHeight="1">
      <c r="A243" s="4" t="s">
        <v>372</v>
      </c>
      <c r="B243" s="4" t="s">
        <v>371</v>
      </c>
      <c r="C243" s="4">
        <v>2002.0</v>
      </c>
      <c r="D243" s="4" t="s">
        <v>1030</v>
      </c>
      <c r="E243" s="4" t="s">
        <v>1039</v>
      </c>
      <c r="F243" s="4">
        <v>256435.18</v>
      </c>
    </row>
    <row r="244" ht="12.75" customHeight="1">
      <c r="A244" s="4" t="s">
        <v>372</v>
      </c>
      <c r="B244" s="4" t="s">
        <v>371</v>
      </c>
      <c r="C244" s="4">
        <v>2002.0</v>
      </c>
      <c r="D244" s="4" t="s">
        <v>1030</v>
      </c>
      <c r="E244" s="4" t="s">
        <v>1040</v>
      </c>
      <c r="F244" s="4">
        <v>4.800799622E7</v>
      </c>
    </row>
    <row r="245" ht="12.75" customHeight="1">
      <c r="A245" s="4" t="s">
        <v>372</v>
      </c>
      <c r="B245" s="4" t="s">
        <v>371</v>
      </c>
      <c r="C245" s="4">
        <v>2002.0</v>
      </c>
      <c r="D245" s="4" t="s">
        <v>1030</v>
      </c>
      <c r="E245" s="4" t="s">
        <v>996</v>
      </c>
      <c r="F245" s="4">
        <v>1.106791574E7</v>
      </c>
    </row>
    <row r="246" ht="12.75" customHeight="1">
      <c r="A246" s="4" t="s">
        <v>372</v>
      </c>
      <c r="B246" s="4" t="s">
        <v>371</v>
      </c>
      <c r="C246" s="4">
        <v>2002.0</v>
      </c>
      <c r="D246" s="4" t="s">
        <v>1030</v>
      </c>
      <c r="E246" s="4" t="s">
        <v>1041</v>
      </c>
      <c r="F246" s="4">
        <v>809190.23</v>
      </c>
    </row>
    <row r="247" ht="12.75" customHeight="1">
      <c r="A247" s="4" t="s">
        <v>372</v>
      </c>
      <c r="B247" s="4" t="s">
        <v>371</v>
      </c>
      <c r="C247" s="4">
        <v>2002.0</v>
      </c>
      <c r="D247" s="4" t="s">
        <v>1030</v>
      </c>
      <c r="E247" s="4" t="s">
        <v>1042</v>
      </c>
      <c r="F247" s="4">
        <v>9960610.66</v>
      </c>
    </row>
    <row r="248" ht="12.75" customHeight="1">
      <c r="A248" s="4" t="s">
        <v>372</v>
      </c>
      <c r="B248" s="4" t="s">
        <v>371</v>
      </c>
      <c r="C248" s="4">
        <v>2002.0</v>
      </c>
      <c r="D248" s="4" t="s">
        <v>1030</v>
      </c>
      <c r="E248" s="4" t="s">
        <v>1043</v>
      </c>
      <c r="F248" s="4">
        <v>9985939.3</v>
      </c>
    </row>
    <row r="249" ht="12.75" customHeight="1">
      <c r="A249" s="4" t="s">
        <v>372</v>
      </c>
      <c r="B249" s="4" t="s">
        <v>371</v>
      </c>
      <c r="C249" s="4">
        <v>2002.0</v>
      </c>
      <c r="D249" s="4" t="s">
        <v>1030</v>
      </c>
      <c r="E249" s="4" t="s">
        <v>1044</v>
      </c>
      <c r="F249" s="4">
        <v>3155735.51</v>
      </c>
    </row>
    <row r="250" ht="12.75" customHeight="1">
      <c r="A250" s="4" t="s">
        <v>372</v>
      </c>
      <c r="B250" s="4" t="s">
        <v>371</v>
      </c>
      <c r="C250" s="4">
        <v>2002.0</v>
      </c>
      <c r="D250" s="4" t="s">
        <v>1030</v>
      </c>
      <c r="E250" s="4" t="s">
        <v>1045</v>
      </c>
      <c r="F250" s="4">
        <v>3305396.2</v>
      </c>
    </row>
    <row r="251" ht="12.75" customHeight="1">
      <c r="A251" s="4" t="s">
        <v>372</v>
      </c>
      <c r="B251" s="4" t="s">
        <v>371</v>
      </c>
      <c r="C251" s="4">
        <v>2002.0</v>
      </c>
      <c r="D251" s="4" t="s">
        <v>1030</v>
      </c>
      <c r="E251" s="4" t="s">
        <v>998</v>
      </c>
      <c r="F251" s="4">
        <v>3.744740091E7</v>
      </c>
    </row>
    <row r="252" ht="12.75" customHeight="1">
      <c r="A252" s="4" t="s">
        <v>372</v>
      </c>
      <c r="B252" s="4" t="s">
        <v>371</v>
      </c>
      <c r="C252" s="4">
        <v>2002.0</v>
      </c>
      <c r="D252" s="4" t="s">
        <v>1030</v>
      </c>
      <c r="E252" s="4" t="s">
        <v>1046</v>
      </c>
      <c r="F252" s="4">
        <v>4234326.15</v>
      </c>
    </row>
    <row r="253" ht="12.75" customHeight="1">
      <c r="A253" s="4" t="s">
        <v>372</v>
      </c>
      <c r="B253" s="4" t="s">
        <v>371</v>
      </c>
      <c r="C253" s="4">
        <v>2002.0</v>
      </c>
      <c r="D253" s="4" t="s">
        <v>1030</v>
      </c>
      <c r="E253" s="4" t="s">
        <v>1047</v>
      </c>
      <c r="F253" s="4">
        <v>7857430.74</v>
      </c>
    </row>
    <row r="254" ht="12.75" customHeight="1">
      <c r="A254" s="4" t="s">
        <v>372</v>
      </c>
      <c r="B254" s="4" t="s">
        <v>371</v>
      </c>
      <c r="C254" s="4">
        <v>2003.0</v>
      </c>
      <c r="D254" s="4" t="s">
        <v>1030</v>
      </c>
      <c r="E254" s="4" t="s">
        <v>1031</v>
      </c>
      <c r="F254" s="4">
        <v>1.6992017011E8</v>
      </c>
    </row>
    <row r="255" ht="12.75" customHeight="1">
      <c r="A255" s="4" t="s">
        <v>372</v>
      </c>
      <c r="B255" s="4" t="s">
        <v>371</v>
      </c>
      <c r="C255" s="4">
        <v>2003.0</v>
      </c>
      <c r="D255" s="4" t="s">
        <v>1030</v>
      </c>
      <c r="E255" s="4" t="s">
        <v>1032</v>
      </c>
      <c r="F255" s="4">
        <v>7.599253308E7</v>
      </c>
    </row>
    <row r="256" ht="12.75" customHeight="1">
      <c r="A256" s="4" t="s">
        <v>372</v>
      </c>
      <c r="B256" s="4" t="s">
        <v>371</v>
      </c>
      <c r="C256" s="4">
        <v>2003.0</v>
      </c>
      <c r="D256" s="4" t="s">
        <v>1030</v>
      </c>
      <c r="E256" s="4" t="s">
        <v>1033</v>
      </c>
      <c r="F256" s="4">
        <v>5.177213719E7</v>
      </c>
    </row>
    <row r="257" ht="12.75" customHeight="1">
      <c r="A257" s="4" t="s">
        <v>372</v>
      </c>
      <c r="B257" s="4" t="s">
        <v>371</v>
      </c>
      <c r="C257" s="4">
        <v>2003.0</v>
      </c>
      <c r="D257" s="4" t="s">
        <v>1030</v>
      </c>
      <c r="E257" s="4" t="s">
        <v>1034</v>
      </c>
      <c r="F257" s="4">
        <v>2.897271327E7</v>
      </c>
    </row>
    <row r="258" ht="12.75" customHeight="1">
      <c r="A258" s="4" t="s">
        <v>372</v>
      </c>
      <c r="B258" s="4" t="s">
        <v>371</v>
      </c>
      <c r="C258" s="4">
        <v>2003.0</v>
      </c>
      <c r="D258" s="4" t="s">
        <v>1030</v>
      </c>
      <c r="E258" s="4" t="s">
        <v>1035</v>
      </c>
      <c r="F258" s="4">
        <v>8606455.78</v>
      </c>
    </row>
    <row r="259" ht="12.75" customHeight="1">
      <c r="A259" s="4" t="s">
        <v>372</v>
      </c>
      <c r="B259" s="4" t="s">
        <v>371</v>
      </c>
      <c r="C259" s="4">
        <v>2003.0</v>
      </c>
      <c r="D259" s="4" t="s">
        <v>1030</v>
      </c>
      <c r="E259" s="4" t="s">
        <v>1036</v>
      </c>
      <c r="F259" s="4">
        <v>1462036.5</v>
      </c>
    </row>
    <row r="260" ht="12.75" customHeight="1">
      <c r="A260" s="4" t="s">
        <v>372</v>
      </c>
      <c r="B260" s="4" t="s">
        <v>371</v>
      </c>
      <c r="C260" s="4">
        <v>2003.0</v>
      </c>
      <c r="D260" s="4" t="s">
        <v>1030</v>
      </c>
      <c r="E260" s="4" t="s">
        <v>993</v>
      </c>
      <c r="F260" s="4">
        <v>1.27910893E7</v>
      </c>
    </row>
    <row r="261" ht="12.75" customHeight="1">
      <c r="A261" s="4" t="s">
        <v>372</v>
      </c>
      <c r="B261" s="4" t="s">
        <v>371</v>
      </c>
      <c r="C261" s="4">
        <v>2003.0</v>
      </c>
      <c r="D261" s="4" t="s">
        <v>1030</v>
      </c>
      <c r="E261" s="4" t="s">
        <v>1037</v>
      </c>
      <c r="F261" s="4">
        <v>4688872.24</v>
      </c>
    </row>
    <row r="262" ht="12.75" customHeight="1">
      <c r="A262" s="4" t="s">
        <v>372</v>
      </c>
      <c r="B262" s="4" t="s">
        <v>371</v>
      </c>
      <c r="C262" s="4">
        <v>2003.0</v>
      </c>
      <c r="D262" s="4" t="s">
        <v>1030</v>
      </c>
      <c r="E262" s="4" t="s">
        <v>1038</v>
      </c>
      <c r="F262" s="4">
        <v>262725.33</v>
      </c>
    </row>
    <row r="263" ht="12.75" customHeight="1">
      <c r="A263" s="4" t="s">
        <v>372</v>
      </c>
      <c r="B263" s="4" t="s">
        <v>371</v>
      </c>
      <c r="C263" s="4">
        <v>2003.0</v>
      </c>
      <c r="D263" s="4" t="s">
        <v>1030</v>
      </c>
      <c r="E263" s="4" t="s">
        <v>994</v>
      </c>
      <c r="F263" s="4">
        <v>4216858.63</v>
      </c>
    </row>
    <row r="264" ht="12.75" customHeight="1">
      <c r="A264" s="4" t="s">
        <v>372</v>
      </c>
      <c r="B264" s="4" t="s">
        <v>371</v>
      </c>
      <c r="C264" s="4">
        <v>2003.0</v>
      </c>
      <c r="D264" s="4" t="s">
        <v>1030</v>
      </c>
      <c r="E264" s="4" t="s">
        <v>1039</v>
      </c>
      <c r="F264" s="4">
        <v>268184.84</v>
      </c>
    </row>
    <row r="265" ht="12.75" customHeight="1">
      <c r="A265" s="4" t="s">
        <v>372</v>
      </c>
      <c r="B265" s="4" t="s">
        <v>371</v>
      </c>
      <c r="C265" s="4">
        <v>2003.0</v>
      </c>
      <c r="D265" s="4" t="s">
        <v>1030</v>
      </c>
      <c r="E265" s="4" t="s">
        <v>1040</v>
      </c>
      <c r="F265" s="4">
        <v>4.928187099E7</v>
      </c>
    </row>
    <row r="266" ht="12.75" customHeight="1">
      <c r="A266" s="4" t="s">
        <v>372</v>
      </c>
      <c r="B266" s="4" t="s">
        <v>371</v>
      </c>
      <c r="C266" s="4">
        <v>2003.0</v>
      </c>
      <c r="D266" s="4" t="s">
        <v>1030</v>
      </c>
      <c r="E266" s="4" t="s">
        <v>996</v>
      </c>
      <c r="F266" s="4">
        <v>1.132873123E7</v>
      </c>
    </row>
    <row r="267" ht="12.75" customHeight="1">
      <c r="A267" s="4" t="s">
        <v>372</v>
      </c>
      <c r="B267" s="4" t="s">
        <v>371</v>
      </c>
      <c r="C267" s="4">
        <v>2003.0</v>
      </c>
      <c r="D267" s="4" t="s">
        <v>1030</v>
      </c>
      <c r="E267" s="4" t="s">
        <v>1041</v>
      </c>
      <c r="F267" s="4">
        <v>891329.3</v>
      </c>
    </row>
    <row r="268" ht="12.75" customHeight="1">
      <c r="A268" s="4" t="s">
        <v>372</v>
      </c>
      <c r="B268" s="4" t="s">
        <v>371</v>
      </c>
      <c r="C268" s="4">
        <v>2003.0</v>
      </c>
      <c r="D268" s="4" t="s">
        <v>1030</v>
      </c>
      <c r="E268" s="4" t="s">
        <v>1042</v>
      </c>
      <c r="F268" s="4">
        <v>1.059644079E7</v>
      </c>
    </row>
    <row r="269" ht="12.75" customHeight="1">
      <c r="A269" s="4" t="s">
        <v>372</v>
      </c>
      <c r="B269" s="4" t="s">
        <v>371</v>
      </c>
      <c r="C269" s="4">
        <v>2003.0</v>
      </c>
      <c r="D269" s="4" t="s">
        <v>1030</v>
      </c>
      <c r="E269" s="4" t="s">
        <v>1043</v>
      </c>
      <c r="F269" s="4">
        <v>1.05075466E7</v>
      </c>
    </row>
    <row r="270" ht="12.75" customHeight="1">
      <c r="A270" s="4" t="s">
        <v>372</v>
      </c>
      <c r="B270" s="4" t="s">
        <v>371</v>
      </c>
      <c r="C270" s="4">
        <v>2003.0</v>
      </c>
      <c r="D270" s="4" t="s">
        <v>1030</v>
      </c>
      <c r="E270" s="4" t="s">
        <v>1044</v>
      </c>
      <c r="F270" s="4">
        <v>3251447.41</v>
      </c>
    </row>
    <row r="271" ht="12.75" customHeight="1">
      <c r="A271" s="4" t="s">
        <v>372</v>
      </c>
      <c r="B271" s="4" t="s">
        <v>371</v>
      </c>
      <c r="C271" s="4">
        <v>2003.0</v>
      </c>
      <c r="D271" s="4" t="s">
        <v>1030</v>
      </c>
      <c r="E271" s="4" t="s">
        <v>1045</v>
      </c>
      <c r="F271" s="4">
        <v>3316339.63</v>
      </c>
    </row>
    <row r="272" ht="12.75" customHeight="1">
      <c r="A272" s="4" t="s">
        <v>372</v>
      </c>
      <c r="B272" s="4" t="s">
        <v>371</v>
      </c>
      <c r="C272" s="4">
        <v>2003.0</v>
      </c>
      <c r="D272" s="4" t="s">
        <v>1030</v>
      </c>
      <c r="E272" s="4" t="s">
        <v>998</v>
      </c>
      <c r="F272" s="4">
        <v>3.94205421E7</v>
      </c>
    </row>
    <row r="273" ht="12.75" customHeight="1">
      <c r="A273" s="4" t="s">
        <v>372</v>
      </c>
      <c r="B273" s="4" t="s">
        <v>371</v>
      </c>
      <c r="C273" s="4">
        <v>2003.0</v>
      </c>
      <c r="D273" s="4" t="s">
        <v>1030</v>
      </c>
      <c r="E273" s="4" t="s">
        <v>1046</v>
      </c>
      <c r="F273" s="4">
        <v>4632925.64</v>
      </c>
    </row>
    <row r="274" ht="12.75" customHeight="1">
      <c r="A274" s="4" t="s">
        <v>372</v>
      </c>
      <c r="B274" s="4" t="s">
        <v>371</v>
      </c>
      <c r="C274" s="4">
        <v>2003.0</v>
      </c>
      <c r="D274" s="4" t="s">
        <v>1030</v>
      </c>
      <c r="E274" s="4" t="s">
        <v>1047</v>
      </c>
      <c r="F274" s="4">
        <v>8449483.66</v>
      </c>
    </row>
    <row r="275" ht="12.75" customHeight="1">
      <c r="A275" s="4" t="s">
        <v>372</v>
      </c>
      <c r="B275" s="4" t="s">
        <v>371</v>
      </c>
      <c r="C275" s="4">
        <v>2004.0</v>
      </c>
      <c r="D275" s="4" t="s">
        <v>1030</v>
      </c>
      <c r="E275" s="4" t="s">
        <v>1031</v>
      </c>
      <c r="F275" s="4">
        <v>1.8987878365E8</v>
      </c>
    </row>
    <row r="276" ht="12.75" customHeight="1">
      <c r="A276" s="4" t="s">
        <v>372</v>
      </c>
      <c r="B276" s="4" t="s">
        <v>371</v>
      </c>
      <c r="C276" s="4">
        <v>2004.0</v>
      </c>
      <c r="D276" s="4" t="s">
        <v>1030</v>
      </c>
      <c r="E276" s="4" t="s">
        <v>1032</v>
      </c>
      <c r="F276" s="4">
        <v>8.232793271E7</v>
      </c>
    </row>
    <row r="277" ht="12.75" customHeight="1">
      <c r="A277" s="4" t="s">
        <v>372</v>
      </c>
      <c r="B277" s="4" t="s">
        <v>371</v>
      </c>
      <c r="C277" s="4">
        <v>2004.0</v>
      </c>
      <c r="D277" s="4" t="s">
        <v>1030</v>
      </c>
      <c r="E277" s="4" t="s">
        <v>1033</v>
      </c>
      <c r="F277" s="4">
        <v>5.624383875E7</v>
      </c>
    </row>
    <row r="278" ht="12.75" customHeight="1">
      <c r="A278" s="4" t="s">
        <v>372</v>
      </c>
      <c r="B278" s="4" t="s">
        <v>371</v>
      </c>
      <c r="C278" s="4">
        <v>2004.0</v>
      </c>
      <c r="D278" s="4" t="s">
        <v>1030</v>
      </c>
      <c r="E278" s="4" t="s">
        <v>1034</v>
      </c>
      <c r="F278" s="4">
        <v>3.332781319E7</v>
      </c>
    </row>
    <row r="279" ht="12.75" customHeight="1">
      <c r="A279" s="4" t="s">
        <v>372</v>
      </c>
      <c r="B279" s="4" t="s">
        <v>371</v>
      </c>
      <c r="C279" s="4">
        <v>2004.0</v>
      </c>
      <c r="D279" s="4" t="s">
        <v>1030</v>
      </c>
      <c r="E279" s="4" t="s">
        <v>1035</v>
      </c>
      <c r="F279" s="4">
        <v>9654222.43</v>
      </c>
    </row>
    <row r="280" ht="12.75" customHeight="1">
      <c r="A280" s="4" t="s">
        <v>372</v>
      </c>
      <c r="B280" s="4" t="s">
        <v>371</v>
      </c>
      <c r="C280" s="4">
        <v>2004.0</v>
      </c>
      <c r="D280" s="4" t="s">
        <v>1030</v>
      </c>
      <c r="E280" s="4" t="s">
        <v>1036</v>
      </c>
      <c r="F280" s="4">
        <v>1449596.15</v>
      </c>
    </row>
    <row r="281" ht="12.75" customHeight="1">
      <c r="A281" s="4" t="s">
        <v>372</v>
      </c>
      <c r="B281" s="4" t="s">
        <v>371</v>
      </c>
      <c r="C281" s="4">
        <v>2004.0</v>
      </c>
      <c r="D281" s="4" t="s">
        <v>1030</v>
      </c>
      <c r="E281" s="4" t="s">
        <v>993</v>
      </c>
      <c r="F281" s="4">
        <v>1.423054914E7</v>
      </c>
    </row>
    <row r="282" ht="12.75" customHeight="1">
      <c r="A282" s="4" t="s">
        <v>372</v>
      </c>
      <c r="B282" s="4" t="s">
        <v>371</v>
      </c>
      <c r="C282" s="4">
        <v>2004.0</v>
      </c>
      <c r="D282" s="4" t="s">
        <v>1030</v>
      </c>
      <c r="E282" s="4" t="s">
        <v>1037</v>
      </c>
      <c r="F282" s="4">
        <v>5062124.08</v>
      </c>
    </row>
    <row r="283" ht="12.75" customHeight="1">
      <c r="A283" s="4" t="s">
        <v>372</v>
      </c>
      <c r="B283" s="4" t="s">
        <v>371</v>
      </c>
      <c r="C283" s="4">
        <v>2004.0</v>
      </c>
      <c r="D283" s="4" t="s">
        <v>1030</v>
      </c>
      <c r="E283" s="4" t="s">
        <v>1038</v>
      </c>
      <c r="F283" s="4">
        <v>290711.52</v>
      </c>
    </row>
    <row r="284" ht="12.75" customHeight="1">
      <c r="A284" s="4" t="s">
        <v>372</v>
      </c>
      <c r="B284" s="4" t="s">
        <v>371</v>
      </c>
      <c r="C284" s="4">
        <v>2004.0</v>
      </c>
      <c r="D284" s="4" t="s">
        <v>1030</v>
      </c>
      <c r="E284" s="4" t="s">
        <v>994</v>
      </c>
      <c r="F284" s="4">
        <v>5654124.26</v>
      </c>
    </row>
    <row r="285" ht="12.75" customHeight="1">
      <c r="A285" s="4" t="s">
        <v>372</v>
      </c>
      <c r="B285" s="4" t="s">
        <v>371</v>
      </c>
      <c r="C285" s="4">
        <v>2004.0</v>
      </c>
      <c r="D285" s="4" t="s">
        <v>1030</v>
      </c>
      <c r="E285" s="4" t="s">
        <v>1039</v>
      </c>
      <c r="F285" s="4">
        <v>301131.47</v>
      </c>
    </row>
    <row r="286" ht="12.75" customHeight="1">
      <c r="A286" s="4" t="s">
        <v>372</v>
      </c>
      <c r="B286" s="4" t="s">
        <v>371</v>
      </c>
      <c r="C286" s="4">
        <v>2004.0</v>
      </c>
      <c r="D286" s="4" t="s">
        <v>1030</v>
      </c>
      <c r="E286" s="4" t="s">
        <v>1040</v>
      </c>
      <c r="F286" s="4">
        <v>5.354543189E7</v>
      </c>
    </row>
    <row r="287" ht="12.75" customHeight="1">
      <c r="A287" s="4" t="s">
        <v>372</v>
      </c>
      <c r="B287" s="4" t="s">
        <v>371</v>
      </c>
      <c r="C287" s="4">
        <v>2004.0</v>
      </c>
      <c r="D287" s="4" t="s">
        <v>1030</v>
      </c>
      <c r="E287" s="4" t="s">
        <v>996</v>
      </c>
      <c r="F287" s="4">
        <v>1.393832737E7</v>
      </c>
    </row>
    <row r="288" ht="12.75" customHeight="1">
      <c r="A288" s="4" t="s">
        <v>372</v>
      </c>
      <c r="B288" s="4" t="s">
        <v>371</v>
      </c>
      <c r="C288" s="4">
        <v>2004.0</v>
      </c>
      <c r="D288" s="4" t="s">
        <v>1030</v>
      </c>
      <c r="E288" s="4" t="s">
        <v>1041</v>
      </c>
      <c r="F288" s="4">
        <v>1121862.67</v>
      </c>
    </row>
    <row r="289" ht="12.75" customHeight="1">
      <c r="A289" s="4" t="s">
        <v>372</v>
      </c>
      <c r="B289" s="4" t="s">
        <v>371</v>
      </c>
      <c r="C289" s="4">
        <v>2004.0</v>
      </c>
      <c r="D289" s="4" t="s">
        <v>1030</v>
      </c>
      <c r="E289" s="4" t="s">
        <v>1042</v>
      </c>
      <c r="F289" s="4">
        <v>1.185197538E7</v>
      </c>
    </row>
    <row r="290" ht="12.75" customHeight="1">
      <c r="A290" s="4" t="s">
        <v>372</v>
      </c>
      <c r="B290" s="4" t="s">
        <v>371</v>
      </c>
      <c r="C290" s="4">
        <v>2004.0</v>
      </c>
      <c r="D290" s="4" t="s">
        <v>1030</v>
      </c>
      <c r="E290" s="4" t="s">
        <v>1043</v>
      </c>
      <c r="F290" s="4">
        <v>1.177208754E7</v>
      </c>
    </row>
    <row r="291" ht="12.75" customHeight="1">
      <c r="A291" s="4" t="s">
        <v>372</v>
      </c>
      <c r="B291" s="4" t="s">
        <v>371</v>
      </c>
      <c r="C291" s="4">
        <v>2004.0</v>
      </c>
      <c r="D291" s="4" t="s">
        <v>1030</v>
      </c>
      <c r="E291" s="4" t="s">
        <v>1044</v>
      </c>
      <c r="F291" s="4">
        <v>3919071.16</v>
      </c>
    </row>
    <row r="292" ht="12.75" customHeight="1">
      <c r="A292" s="4" t="s">
        <v>372</v>
      </c>
      <c r="B292" s="4" t="s">
        <v>371</v>
      </c>
      <c r="C292" s="4">
        <v>2004.0</v>
      </c>
      <c r="D292" s="4" t="s">
        <v>1030</v>
      </c>
      <c r="E292" s="4" t="s">
        <v>1045</v>
      </c>
      <c r="F292" s="4">
        <v>3566675.49</v>
      </c>
    </row>
    <row r="293" ht="12.75" customHeight="1">
      <c r="A293" s="4" t="s">
        <v>372</v>
      </c>
      <c r="B293" s="4" t="s">
        <v>371</v>
      </c>
      <c r="C293" s="4">
        <v>2004.0</v>
      </c>
      <c r="D293" s="4" t="s">
        <v>1030</v>
      </c>
      <c r="E293" s="4" t="s">
        <v>998</v>
      </c>
      <c r="F293" s="4">
        <v>4.081930101E7</v>
      </c>
    </row>
    <row r="294" ht="12.75" customHeight="1">
      <c r="A294" s="4" t="s">
        <v>372</v>
      </c>
      <c r="B294" s="4" t="s">
        <v>371</v>
      </c>
      <c r="C294" s="4">
        <v>2004.0</v>
      </c>
      <c r="D294" s="4" t="s">
        <v>1030</v>
      </c>
      <c r="E294" s="4" t="s">
        <v>1046</v>
      </c>
      <c r="F294" s="4">
        <v>4874899.58</v>
      </c>
    </row>
    <row r="295" ht="12.75" customHeight="1">
      <c r="A295" s="4" t="s">
        <v>372</v>
      </c>
      <c r="B295" s="4" t="s">
        <v>371</v>
      </c>
      <c r="C295" s="4">
        <v>2004.0</v>
      </c>
      <c r="D295" s="4" t="s">
        <v>1030</v>
      </c>
      <c r="E295" s="4" t="s">
        <v>1047</v>
      </c>
      <c r="F295" s="4">
        <v>9182797.71</v>
      </c>
    </row>
    <row r="296" ht="12.75" customHeight="1">
      <c r="A296" s="4" t="s">
        <v>372</v>
      </c>
      <c r="B296" s="4" t="s">
        <v>371</v>
      </c>
      <c r="C296" s="4">
        <v>2005.0</v>
      </c>
      <c r="D296" s="4" t="s">
        <v>1030</v>
      </c>
      <c r="E296" s="4" t="s">
        <v>1031</v>
      </c>
      <c r="F296" s="4">
        <v>2.1189528755E8</v>
      </c>
    </row>
    <row r="297" ht="12.75" customHeight="1">
      <c r="A297" s="4" t="s">
        <v>372</v>
      </c>
      <c r="B297" s="4" t="s">
        <v>371</v>
      </c>
      <c r="C297" s="4">
        <v>2005.0</v>
      </c>
      <c r="D297" s="4" t="s">
        <v>1030</v>
      </c>
      <c r="E297" s="4" t="s">
        <v>1032</v>
      </c>
      <c r="F297" s="4">
        <v>8.948086693E7</v>
      </c>
    </row>
    <row r="298" ht="12.75" customHeight="1">
      <c r="A298" s="4" t="s">
        <v>372</v>
      </c>
      <c r="B298" s="4" t="s">
        <v>371</v>
      </c>
      <c r="C298" s="4">
        <v>2005.0</v>
      </c>
      <c r="D298" s="4" t="s">
        <v>1030</v>
      </c>
      <c r="E298" s="4" t="s">
        <v>1033</v>
      </c>
      <c r="F298" s="4">
        <v>6.416260252E7</v>
      </c>
    </row>
    <row r="299" ht="12.75" customHeight="1">
      <c r="A299" s="4" t="s">
        <v>372</v>
      </c>
      <c r="B299" s="4" t="s">
        <v>371</v>
      </c>
      <c r="C299" s="4">
        <v>2005.0</v>
      </c>
      <c r="D299" s="4" t="s">
        <v>1030</v>
      </c>
      <c r="E299" s="4" t="s">
        <v>1034</v>
      </c>
      <c r="F299" s="4">
        <v>3.758548182E7</v>
      </c>
    </row>
    <row r="300" ht="12.75" customHeight="1">
      <c r="A300" s="4" t="s">
        <v>372</v>
      </c>
      <c r="B300" s="4" t="s">
        <v>371</v>
      </c>
      <c r="C300" s="4">
        <v>2005.0</v>
      </c>
      <c r="D300" s="4" t="s">
        <v>1030</v>
      </c>
      <c r="E300" s="4" t="s">
        <v>1035</v>
      </c>
      <c r="F300" s="4">
        <v>1.100880292E7</v>
      </c>
    </row>
    <row r="301" ht="12.75" customHeight="1">
      <c r="A301" s="4" t="s">
        <v>372</v>
      </c>
      <c r="B301" s="4" t="s">
        <v>371</v>
      </c>
      <c r="C301" s="4">
        <v>2005.0</v>
      </c>
      <c r="D301" s="4" t="s">
        <v>1030</v>
      </c>
      <c r="E301" s="4" t="s">
        <v>1036</v>
      </c>
      <c r="F301" s="4">
        <v>1643173.22</v>
      </c>
    </row>
    <row r="302" ht="12.75" customHeight="1">
      <c r="A302" s="4" t="s">
        <v>372</v>
      </c>
      <c r="B302" s="4" t="s">
        <v>371</v>
      </c>
      <c r="C302" s="4">
        <v>2005.0</v>
      </c>
      <c r="D302" s="4" t="s">
        <v>1030</v>
      </c>
      <c r="E302" s="4" t="s">
        <v>993</v>
      </c>
      <c r="F302" s="4">
        <v>1.577614332E7</v>
      </c>
    </row>
    <row r="303" ht="12.75" customHeight="1">
      <c r="A303" s="4" t="s">
        <v>372</v>
      </c>
      <c r="B303" s="4" t="s">
        <v>371</v>
      </c>
      <c r="C303" s="4">
        <v>2005.0</v>
      </c>
      <c r="D303" s="4" t="s">
        <v>1030</v>
      </c>
      <c r="E303" s="4" t="s">
        <v>1037</v>
      </c>
      <c r="F303" s="4">
        <v>5588563.56</v>
      </c>
    </row>
    <row r="304" ht="12.75" customHeight="1">
      <c r="A304" s="4" t="s">
        <v>372</v>
      </c>
      <c r="B304" s="4" t="s">
        <v>371</v>
      </c>
      <c r="C304" s="4">
        <v>2005.0</v>
      </c>
      <c r="D304" s="4" t="s">
        <v>1030</v>
      </c>
      <c r="E304" s="4" t="s">
        <v>1038</v>
      </c>
      <c r="F304" s="4">
        <v>318859.26</v>
      </c>
    </row>
    <row r="305" ht="12.75" customHeight="1">
      <c r="A305" s="4" t="s">
        <v>372</v>
      </c>
      <c r="B305" s="4" t="s">
        <v>371</v>
      </c>
      <c r="C305" s="4">
        <v>2005.0</v>
      </c>
      <c r="D305" s="4" t="s">
        <v>1030</v>
      </c>
      <c r="E305" s="4" t="s">
        <v>994</v>
      </c>
      <c r="F305" s="4">
        <v>8306611.4</v>
      </c>
    </row>
    <row r="306" ht="12.75" customHeight="1">
      <c r="A306" s="4" t="s">
        <v>372</v>
      </c>
      <c r="B306" s="4" t="s">
        <v>371</v>
      </c>
      <c r="C306" s="4">
        <v>2005.0</v>
      </c>
      <c r="D306" s="4" t="s">
        <v>1030</v>
      </c>
      <c r="E306" s="4" t="s">
        <v>1039</v>
      </c>
      <c r="F306" s="4">
        <v>330224.94</v>
      </c>
    </row>
    <row r="307" ht="12.75" customHeight="1">
      <c r="A307" s="4" t="s">
        <v>372</v>
      </c>
      <c r="B307" s="4" t="s">
        <v>371</v>
      </c>
      <c r="C307" s="4">
        <v>2005.0</v>
      </c>
      <c r="D307" s="4" t="s">
        <v>1030</v>
      </c>
      <c r="E307" s="4" t="s">
        <v>1040</v>
      </c>
      <c r="F307" s="4">
        <v>5.942909906E7</v>
      </c>
    </row>
    <row r="308" ht="12.75" customHeight="1">
      <c r="A308" s="4" t="s">
        <v>372</v>
      </c>
      <c r="B308" s="4" t="s">
        <v>371</v>
      </c>
      <c r="C308" s="4">
        <v>2005.0</v>
      </c>
      <c r="D308" s="4" t="s">
        <v>1030</v>
      </c>
      <c r="E308" s="4" t="s">
        <v>996</v>
      </c>
      <c r="F308" s="4">
        <v>1.621810381E7</v>
      </c>
    </row>
    <row r="309" ht="12.75" customHeight="1">
      <c r="A309" s="4" t="s">
        <v>372</v>
      </c>
      <c r="B309" s="4" t="s">
        <v>371</v>
      </c>
      <c r="C309" s="4">
        <v>2005.0</v>
      </c>
      <c r="D309" s="4" t="s">
        <v>1030</v>
      </c>
      <c r="E309" s="4" t="s">
        <v>1041</v>
      </c>
      <c r="F309" s="4">
        <v>1527868.06</v>
      </c>
    </row>
    <row r="310" ht="12.75" customHeight="1">
      <c r="A310" s="4" t="s">
        <v>372</v>
      </c>
      <c r="B310" s="4" t="s">
        <v>371</v>
      </c>
      <c r="C310" s="4">
        <v>2005.0</v>
      </c>
      <c r="D310" s="4" t="s">
        <v>1030</v>
      </c>
      <c r="E310" s="4" t="s">
        <v>1042</v>
      </c>
      <c r="F310" s="4">
        <v>1.265613862E7</v>
      </c>
    </row>
    <row r="311" ht="12.75" customHeight="1">
      <c r="A311" s="4" t="s">
        <v>372</v>
      </c>
      <c r="B311" s="4" t="s">
        <v>371</v>
      </c>
      <c r="C311" s="4">
        <v>2005.0</v>
      </c>
      <c r="D311" s="4" t="s">
        <v>1030</v>
      </c>
      <c r="E311" s="4" t="s">
        <v>1043</v>
      </c>
      <c r="F311" s="4">
        <v>1.326938855E7</v>
      </c>
    </row>
    <row r="312" ht="12.75" customHeight="1">
      <c r="A312" s="4" t="s">
        <v>372</v>
      </c>
      <c r="B312" s="4" t="s">
        <v>371</v>
      </c>
      <c r="C312" s="4">
        <v>2005.0</v>
      </c>
      <c r="D312" s="4" t="s">
        <v>1030</v>
      </c>
      <c r="E312" s="4" t="s">
        <v>1044</v>
      </c>
      <c r="F312" s="4">
        <v>3840383.82</v>
      </c>
    </row>
    <row r="313" ht="12.75" customHeight="1">
      <c r="A313" s="4" t="s">
        <v>372</v>
      </c>
      <c r="B313" s="4" t="s">
        <v>371</v>
      </c>
      <c r="C313" s="4">
        <v>2005.0</v>
      </c>
      <c r="D313" s="4" t="s">
        <v>1030</v>
      </c>
      <c r="E313" s="4" t="s">
        <v>1045</v>
      </c>
      <c r="F313" s="4">
        <v>3838759.58</v>
      </c>
    </row>
    <row r="314" ht="12.75" customHeight="1">
      <c r="A314" s="4" t="s">
        <v>372</v>
      </c>
      <c r="B314" s="4" t="s">
        <v>371</v>
      </c>
      <c r="C314" s="4">
        <v>2005.0</v>
      </c>
      <c r="D314" s="4" t="s">
        <v>1030</v>
      </c>
      <c r="E314" s="4" t="s">
        <v>998</v>
      </c>
      <c r="F314" s="4">
        <v>4.448362536E7</v>
      </c>
    </row>
    <row r="315" ht="12.75" customHeight="1">
      <c r="A315" s="4" t="s">
        <v>372</v>
      </c>
      <c r="B315" s="4" t="s">
        <v>371</v>
      </c>
      <c r="C315" s="4">
        <v>2005.0</v>
      </c>
      <c r="D315" s="4" t="s">
        <v>1030</v>
      </c>
      <c r="E315" s="4" t="s">
        <v>1046</v>
      </c>
      <c r="F315" s="4">
        <v>5348647.87</v>
      </c>
    </row>
    <row r="316" ht="12.75" customHeight="1">
      <c r="A316" s="4" t="s">
        <v>372</v>
      </c>
      <c r="B316" s="4" t="s">
        <v>371</v>
      </c>
      <c r="C316" s="4">
        <v>2005.0</v>
      </c>
      <c r="D316" s="4" t="s">
        <v>1030</v>
      </c>
      <c r="E316" s="4" t="s">
        <v>1047</v>
      </c>
      <c r="F316" s="4">
        <v>9700105.18</v>
      </c>
    </row>
    <row r="317" ht="12.75" customHeight="1">
      <c r="A317" s="4" t="s">
        <v>372</v>
      </c>
      <c r="B317" s="4" t="s">
        <v>371</v>
      </c>
      <c r="C317" s="4">
        <v>2006.0</v>
      </c>
      <c r="D317" s="4" t="s">
        <v>1030</v>
      </c>
      <c r="E317" s="4" t="s">
        <v>1031</v>
      </c>
      <c r="F317" s="4">
        <v>2.3024412676E8</v>
      </c>
    </row>
    <row r="318" ht="12.75" customHeight="1">
      <c r="A318" s="4" t="s">
        <v>372</v>
      </c>
      <c r="B318" s="4" t="s">
        <v>371</v>
      </c>
      <c r="C318" s="4">
        <v>2006.0</v>
      </c>
      <c r="D318" s="4" t="s">
        <v>1030</v>
      </c>
      <c r="E318" s="4" t="s">
        <v>1032</v>
      </c>
      <c r="F318" s="4">
        <v>9.819499891E7</v>
      </c>
    </row>
    <row r="319" ht="12.75" customHeight="1">
      <c r="A319" s="4" t="s">
        <v>372</v>
      </c>
      <c r="B319" s="4" t="s">
        <v>371</v>
      </c>
      <c r="C319" s="4">
        <v>2006.0</v>
      </c>
      <c r="D319" s="4" t="s">
        <v>1030</v>
      </c>
      <c r="E319" s="4" t="s">
        <v>1033</v>
      </c>
      <c r="F319" s="4">
        <v>7.015388858E7</v>
      </c>
    </row>
    <row r="320" ht="12.75" customHeight="1">
      <c r="A320" s="4" t="s">
        <v>372</v>
      </c>
      <c r="B320" s="4" t="s">
        <v>371</v>
      </c>
      <c r="C320" s="4">
        <v>2006.0</v>
      </c>
      <c r="D320" s="4" t="s">
        <v>1030</v>
      </c>
      <c r="E320" s="4" t="s">
        <v>1034</v>
      </c>
      <c r="F320" s="4">
        <v>4.246811938E7</v>
      </c>
    </row>
    <row r="321" ht="12.75" customHeight="1">
      <c r="A321" s="4" t="s">
        <v>372</v>
      </c>
      <c r="B321" s="4" t="s">
        <v>371</v>
      </c>
      <c r="C321" s="4">
        <v>2006.0</v>
      </c>
      <c r="D321" s="4" t="s">
        <v>1030</v>
      </c>
      <c r="E321" s="4" t="s">
        <v>1035</v>
      </c>
      <c r="F321" s="4">
        <v>1.333564982E7</v>
      </c>
    </row>
    <row r="322" ht="12.75" customHeight="1">
      <c r="A322" s="4" t="s">
        <v>372</v>
      </c>
      <c r="B322" s="4" t="s">
        <v>371</v>
      </c>
      <c r="C322" s="4">
        <v>2006.0</v>
      </c>
      <c r="D322" s="4" t="s">
        <v>1030</v>
      </c>
      <c r="E322" s="4" t="s">
        <v>1036</v>
      </c>
      <c r="F322" s="4">
        <v>1914084.5</v>
      </c>
    </row>
    <row r="323" ht="12.75" customHeight="1">
      <c r="A323" s="4" t="s">
        <v>372</v>
      </c>
      <c r="B323" s="4" t="s">
        <v>371</v>
      </c>
      <c r="C323" s="4">
        <v>2006.0</v>
      </c>
      <c r="D323" s="4" t="s">
        <v>1030</v>
      </c>
      <c r="E323" s="4" t="s">
        <v>993</v>
      </c>
      <c r="F323" s="4">
        <v>1.725715778E7</v>
      </c>
    </row>
    <row r="324" ht="12.75" customHeight="1">
      <c r="A324" s="4" t="s">
        <v>372</v>
      </c>
      <c r="B324" s="4" t="s">
        <v>371</v>
      </c>
      <c r="C324" s="4">
        <v>2006.0</v>
      </c>
      <c r="D324" s="4" t="s">
        <v>1030</v>
      </c>
      <c r="E324" s="4" t="s">
        <v>1037</v>
      </c>
      <c r="F324" s="4">
        <v>6346728.38</v>
      </c>
    </row>
    <row r="325" ht="12.75" customHeight="1">
      <c r="A325" s="4" t="s">
        <v>372</v>
      </c>
      <c r="B325" s="4" t="s">
        <v>371</v>
      </c>
      <c r="C325" s="4">
        <v>2006.0</v>
      </c>
      <c r="D325" s="4" t="s">
        <v>1030</v>
      </c>
      <c r="E325" s="4" t="s">
        <v>1038</v>
      </c>
      <c r="F325" s="4">
        <v>364839.78</v>
      </c>
    </row>
    <row r="326" ht="12.75" customHeight="1">
      <c r="A326" s="4" t="s">
        <v>372</v>
      </c>
      <c r="B326" s="4" t="s">
        <v>371</v>
      </c>
      <c r="C326" s="4">
        <v>2006.0</v>
      </c>
      <c r="D326" s="4" t="s">
        <v>1030</v>
      </c>
      <c r="E326" s="4" t="s">
        <v>994</v>
      </c>
      <c r="F326" s="4">
        <v>8517171.4</v>
      </c>
    </row>
    <row r="327" ht="12.75" customHeight="1">
      <c r="A327" s="4" t="s">
        <v>372</v>
      </c>
      <c r="B327" s="4" t="s">
        <v>371</v>
      </c>
      <c r="C327" s="4">
        <v>2006.0</v>
      </c>
      <c r="D327" s="4" t="s">
        <v>1030</v>
      </c>
      <c r="E327" s="4" t="s">
        <v>1039</v>
      </c>
      <c r="F327" s="4">
        <v>354627.31</v>
      </c>
    </row>
    <row r="328" ht="12.75" customHeight="1">
      <c r="A328" s="4" t="s">
        <v>372</v>
      </c>
      <c r="B328" s="4" t="s">
        <v>371</v>
      </c>
      <c r="C328" s="4">
        <v>2006.0</v>
      </c>
      <c r="D328" s="4" t="s">
        <v>1030</v>
      </c>
      <c r="E328" s="4" t="s">
        <v>1040</v>
      </c>
      <c r="F328" s="4">
        <v>6.442790292E7</v>
      </c>
    </row>
    <row r="329" ht="12.75" customHeight="1">
      <c r="A329" s="4" t="s">
        <v>372</v>
      </c>
      <c r="B329" s="4" t="s">
        <v>371</v>
      </c>
      <c r="C329" s="4">
        <v>2006.0</v>
      </c>
      <c r="D329" s="4" t="s">
        <v>1030</v>
      </c>
      <c r="E329" s="4" t="s">
        <v>996</v>
      </c>
      <c r="F329" s="4">
        <v>1.85354089E7</v>
      </c>
    </row>
    <row r="330" ht="12.75" customHeight="1">
      <c r="A330" s="4" t="s">
        <v>372</v>
      </c>
      <c r="B330" s="4" t="s">
        <v>371</v>
      </c>
      <c r="C330" s="4">
        <v>2006.0</v>
      </c>
      <c r="D330" s="4" t="s">
        <v>1030</v>
      </c>
      <c r="E330" s="4" t="s">
        <v>1041</v>
      </c>
      <c r="F330" s="4">
        <v>2024381.78</v>
      </c>
    </row>
    <row r="331" ht="12.75" customHeight="1">
      <c r="A331" s="4" t="s">
        <v>372</v>
      </c>
      <c r="B331" s="4" t="s">
        <v>371</v>
      </c>
      <c r="C331" s="4">
        <v>2006.0</v>
      </c>
      <c r="D331" s="4" t="s">
        <v>1030</v>
      </c>
      <c r="E331" s="4" t="s">
        <v>1042</v>
      </c>
      <c r="F331" s="4">
        <v>1.414283916E7</v>
      </c>
    </row>
    <row r="332" ht="12.75" customHeight="1">
      <c r="A332" s="4" t="s">
        <v>372</v>
      </c>
      <c r="B332" s="4" t="s">
        <v>371</v>
      </c>
      <c r="C332" s="4">
        <v>2006.0</v>
      </c>
      <c r="D332" s="4" t="s">
        <v>1030</v>
      </c>
      <c r="E332" s="4" t="s">
        <v>1043</v>
      </c>
      <c r="F332" s="4">
        <v>1.414006242E7</v>
      </c>
    </row>
    <row r="333" ht="12.75" customHeight="1">
      <c r="A333" s="4" t="s">
        <v>372</v>
      </c>
      <c r="B333" s="4" t="s">
        <v>371</v>
      </c>
      <c r="C333" s="4">
        <v>2006.0</v>
      </c>
      <c r="D333" s="4" t="s">
        <v>1030</v>
      </c>
      <c r="E333" s="4" t="s">
        <v>1044</v>
      </c>
      <c r="F333" s="4">
        <v>5113147.94</v>
      </c>
    </row>
    <row r="334" ht="12.75" customHeight="1">
      <c r="A334" s="4" t="s">
        <v>372</v>
      </c>
      <c r="B334" s="4" t="s">
        <v>371</v>
      </c>
      <c r="C334" s="4">
        <v>2006.0</v>
      </c>
      <c r="D334" s="4" t="s">
        <v>1030</v>
      </c>
      <c r="E334" s="4" t="s">
        <v>1045</v>
      </c>
      <c r="F334" s="4">
        <v>4006327.44</v>
      </c>
    </row>
    <row r="335" ht="12.75" customHeight="1">
      <c r="A335" s="4" t="s">
        <v>372</v>
      </c>
      <c r="B335" s="4" t="s">
        <v>371</v>
      </c>
      <c r="C335" s="4">
        <v>2006.0</v>
      </c>
      <c r="D335" s="4" t="s">
        <v>1030</v>
      </c>
      <c r="E335" s="4" t="s">
        <v>998</v>
      </c>
      <c r="F335" s="4">
        <v>5.07169387E7</v>
      </c>
    </row>
    <row r="336" ht="12.75" customHeight="1">
      <c r="A336" s="4" t="s">
        <v>372</v>
      </c>
      <c r="B336" s="4" t="s">
        <v>371</v>
      </c>
      <c r="C336" s="4">
        <v>2006.0</v>
      </c>
      <c r="D336" s="4" t="s">
        <v>1030</v>
      </c>
      <c r="E336" s="4" t="s">
        <v>1046</v>
      </c>
      <c r="F336" s="4">
        <v>5882608.92</v>
      </c>
    </row>
    <row r="337" ht="12.75" customHeight="1">
      <c r="A337" s="4" t="s">
        <v>372</v>
      </c>
      <c r="B337" s="4" t="s">
        <v>371</v>
      </c>
      <c r="C337" s="4">
        <v>2006.0</v>
      </c>
      <c r="D337" s="4" t="s">
        <v>1030</v>
      </c>
      <c r="E337" s="4" t="s">
        <v>1047</v>
      </c>
      <c r="F337" s="4">
        <v>1.044865546E7</v>
      </c>
    </row>
    <row r="338" ht="12.75" customHeight="1">
      <c r="A338" s="4" t="s">
        <v>372</v>
      </c>
      <c r="B338" s="4" t="s">
        <v>371</v>
      </c>
      <c r="C338" s="4">
        <v>2007.0</v>
      </c>
      <c r="D338" s="4" t="s">
        <v>1030</v>
      </c>
      <c r="E338" s="4" t="s">
        <v>1031</v>
      </c>
      <c r="F338" s="4">
        <v>2.484086535E8</v>
      </c>
    </row>
    <row r="339" ht="12.75" customHeight="1">
      <c r="A339" s="4" t="s">
        <v>372</v>
      </c>
      <c r="B339" s="4" t="s">
        <v>371</v>
      </c>
      <c r="C339" s="4">
        <v>2007.0</v>
      </c>
      <c r="D339" s="4" t="s">
        <v>1030</v>
      </c>
      <c r="E339" s="4" t="s">
        <v>1032</v>
      </c>
      <c r="F339" s="4">
        <v>1.0186457915E8</v>
      </c>
    </row>
    <row r="340" ht="12.75" customHeight="1">
      <c r="A340" s="4" t="s">
        <v>372</v>
      </c>
      <c r="B340" s="4" t="s">
        <v>371</v>
      </c>
      <c r="C340" s="4">
        <v>2007.0</v>
      </c>
      <c r="D340" s="4" t="s">
        <v>1030</v>
      </c>
      <c r="E340" s="4" t="s">
        <v>1033</v>
      </c>
      <c r="F340" s="4">
        <v>7.838873645E7</v>
      </c>
    </row>
    <row r="341" ht="12.75" customHeight="1">
      <c r="A341" s="4" t="s">
        <v>372</v>
      </c>
      <c r="B341" s="4" t="s">
        <v>371</v>
      </c>
      <c r="C341" s="4">
        <v>2007.0</v>
      </c>
      <c r="D341" s="4" t="s">
        <v>1030</v>
      </c>
      <c r="E341" s="4" t="s">
        <v>1034</v>
      </c>
      <c r="F341" s="4">
        <v>4.44210303E7</v>
      </c>
    </row>
    <row r="342" ht="12.75" customHeight="1">
      <c r="A342" s="4" t="s">
        <v>372</v>
      </c>
      <c r="B342" s="4" t="s">
        <v>371</v>
      </c>
      <c r="C342" s="4">
        <v>2007.0</v>
      </c>
      <c r="D342" s="4" t="s">
        <v>1030</v>
      </c>
      <c r="E342" s="4" t="s">
        <v>1035</v>
      </c>
      <c r="F342" s="4">
        <v>1.554194428E7</v>
      </c>
    </row>
    <row r="343" ht="12.75" customHeight="1">
      <c r="A343" s="4" t="s">
        <v>372</v>
      </c>
      <c r="B343" s="4" t="s">
        <v>371</v>
      </c>
      <c r="C343" s="4">
        <v>2007.0</v>
      </c>
      <c r="D343" s="4" t="s">
        <v>1030</v>
      </c>
      <c r="E343" s="4" t="s">
        <v>1036</v>
      </c>
      <c r="F343" s="4">
        <v>2307225.6</v>
      </c>
    </row>
    <row r="344" ht="12.75" customHeight="1">
      <c r="A344" s="4" t="s">
        <v>372</v>
      </c>
      <c r="B344" s="4" t="s">
        <v>371</v>
      </c>
      <c r="C344" s="4">
        <v>2007.0</v>
      </c>
      <c r="D344" s="4" t="s">
        <v>1030</v>
      </c>
      <c r="E344" s="4" t="s">
        <v>993</v>
      </c>
      <c r="F344" s="4">
        <v>1.767390509E7</v>
      </c>
    </row>
    <row r="345" ht="12.75" customHeight="1">
      <c r="A345" s="4" t="s">
        <v>372</v>
      </c>
      <c r="B345" s="4" t="s">
        <v>371</v>
      </c>
      <c r="C345" s="4">
        <v>2007.0</v>
      </c>
      <c r="D345" s="4" t="s">
        <v>1030</v>
      </c>
      <c r="E345" s="4" t="s">
        <v>1037</v>
      </c>
      <c r="F345" s="4">
        <v>7513896.94</v>
      </c>
    </row>
    <row r="346" ht="12.75" customHeight="1">
      <c r="A346" s="4" t="s">
        <v>372</v>
      </c>
      <c r="B346" s="4" t="s">
        <v>371</v>
      </c>
      <c r="C346" s="4">
        <v>2007.0</v>
      </c>
      <c r="D346" s="4" t="s">
        <v>1030</v>
      </c>
      <c r="E346" s="4" t="s">
        <v>1038</v>
      </c>
      <c r="F346" s="4">
        <v>397802.15</v>
      </c>
    </row>
    <row r="347" ht="12.75" customHeight="1">
      <c r="A347" s="4" t="s">
        <v>372</v>
      </c>
      <c r="B347" s="4" t="s">
        <v>371</v>
      </c>
      <c r="C347" s="4">
        <v>2007.0</v>
      </c>
      <c r="D347" s="4" t="s">
        <v>1030</v>
      </c>
      <c r="E347" s="4" t="s">
        <v>994</v>
      </c>
      <c r="F347" s="4">
        <v>1.038292632E7</v>
      </c>
    </row>
    <row r="348" ht="12.75" customHeight="1">
      <c r="A348" s="4" t="s">
        <v>372</v>
      </c>
      <c r="B348" s="4" t="s">
        <v>371</v>
      </c>
      <c r="C348" s="4">
        <v>2007.0</v>
      </c>
      <c r="D348" s="4" t="s">
        <v>1030</v>
      </c>
      <c r="E348" s="4" t="s">
        <v>1039</v>
      </c>
      <c r="F348" s="4">
        <v>410468.34</v>
      </c>
    </row>
    <row r="349" ht="12.75" customHeight="1">
      <c r="A349" s="4" t="s">
        <v>372</v>
      </c>
      <c r="B349" s="4" t="s">
        <v>371</v>
      </c>
      <c r="C349" s="4">
        <v>2007.0</v>
      </c>
      <c r="D349" s="4" t="s">
        <v>1030</v>
      </c>
      <c r="E349" s="4" t="s">
        <v>1040</v>
      </c>
      <c r="F349" s="4">
        <v>6.615747747E7</v>
      </c>
    </row>
    <row r="350" ht="12.75" customHeight="1">
      <c r="A350" s="4" t="s">
        <v>372</v>
      </c>
      <c r="B350" s="4" t="s">
        <v>371</v>
      </c>
      <c r="C350" s="4">
        <v>2007.0</v>
      </c>
      <c r="D350" s="4" t="s">
        <v>1030</v>
      </c>
      <c r="E350" s="4" t="s">
        <v>996</v>
      </c>
      <c r="F350" s="4">
        <v>1.97519271E7</v>
      </c>
    </row>
    <row r="351" ht="12.75" customHeight="1">
      <c r="A351" s="4" t="s">
        <v>372</v>
      </c>
      <c r="B351" s="4" t="s">
        <v>371</v>
      </c>
      <c r="C351" s="4">
        <v>2007.0</v>
      </c>
      <c r="D351" s="4" t="s">
        <v>1030</v>
      </c>
      <c r="E351" s="4" t="s">
        <v>1041</v>
      </c>
      <c r="F351" s="4">
        <v>2336266.1</v>
      </c>
    </row>
    <row r="352" ht="12.75" customHeight="1">
      <c r="A352" s="4" t="s">
        <v>372</v>
      </c>
      <c r="B352" s="4" t="s">
        <v>371</v>
      </c>
      <c r="C352" s="4">
        <v>2007.0</v>
      </c>
      <c r="D352" s="4" t="s">
        <v>1030</v>
      </c>
      <c r="E352" s="4" t="s">
        <v>1042</v>
      </c>
      <c r="F352" s="4">
        <v>2.380187395E7</v>
      </c>
    </row>
    <row r="353" ht="12.75" customHeight="1">
      <c r="A353" s="4" t="s">
        <v>372</v>
      </c>
      <c r="B353" s="4" t="s">
        <v>371</v>
      </c>
      <c r="C353" s="4">
        <v>2007.0</v>
      </c>
      <c r="D353" s="4" t="s">
        <v>1030</v>
      </c>
      <c r="E353" s="4" t="s">
        <v>1043</v>
      </c>
      <c r="F353" s="4">
        <v>1.446323678E7</v>
      </c>
    </row>
    <row r="354" ht="12.75" customHeight="1">
      <c r="A354" s="4" t="s">
        <v>372</v>
      </c>
      <c r="B354" s="4" t="s">
        <v>371</v>
      </c>
      <c r="C354" s="4">
        <v>2007.0</v>
      </c>
      <c r="D354" s="4" t="s">
        <v>1030</v>
      </c>
      <c r="E354" s="4" t="s">
        <v>1044</v>
      </c>
      <c r="F354" s="4">
        <v>5820113.46</v>
      </c>
    </row>
    <row r="355" ht="12.75" customHeight="1">
      <c r="A355" s="4" t="s">
        <v>372</v>
      </c>
      <c r="B355" s="4" t="s">
        <v>371</v>
      </c>
      <c r="C355" s="4">
        <v>2007.0</v>
      </c>
      <c r="D355" s="4" t="s">
        <v>1030</v>
      </c>
      <c r="E355" s="4" t="s">
        <v>1045</v>
      </c>
      <c r="F355" s="4">
        <v>3943302.48</v>
      </c>
    </row>
    <row r="356" ht="12.75" customHeight="1">
      <c r="A356" s="4" t="s">
        <v>372</v>
      </c>
      <c r="B356" s="4" t="s">
        <v>371</v>
      </c>
      <c r="C356" s="4">
        <v>2007.0</v>
      </c>
      <c r="D356" s="4" t="s">
        <v>1030</v>
      </c>
      <c r="E356" s="4" t="s">
        <v>998</v>
      </c>
      <c r="F356" s="4">
        <v>5.564293227E7</v>
      </c>
    </row>
    <row r="357" ht="12.75" customHeight="1">
      <c r="A357" s="4" t="s">
        <v>372</v>
      </c>
      <c r="B357" s="4" t="s">
        <v>371</v>
      </c>
      <c r="C357" s="4">
        <v>2007.0</v>
      </c>
      <c r="D357" s="4" t="s">
        <v>1030</v>
      </c>
      <c r="E357" s="4" t="s">
        <v>1046</v>
      </c>
      <c r="F357" s="4">
        <v>6924697.48</v>
      </c>
    </row>
    <row r="358" ht="12.75" customHeight="1">
      <c r="A358" s="4" t="s">
        <v>372</v>
      </c>
      <c r="B358" s="4" t="s">
        <v>371</v>
      </c>
      <c r="C358" s="4">
        <v>2007.0</v>
      </c>
      <c r="D358" s="4" t="s">
        <v>1030</v>
      </c>
      <c r="E358" s="4" t="s">
        <v>1047</v>
      </c>
      <c r="F358" s="4">
        <v>1.088060198E7</v>
      </c>
    </row>
    <row r="359" ht="12.75" customHeight="1">
      <c r="A359" s="4" t="s">
        <v>372</v>
      </c>
      <c r="B359" s="4" t="s">
        <v>371</v>
      </c>
      <c r="C359" s="4">
        <v>2008.0</v>
      </c>
      <c r="D359" s="4" t="s">
        <v>1030</v>
      </c>
      <c r="E359" s="4" t="s">
        <v>1031</v>
      </c>
      <c r="F359" s="4">
        <v>2.6089016724E8</v>
      </c>
    </row>
    <row r="360" ht="12.75" customHeight="1">
      <c r="A360" s="4" t="s">
        <v>372</v>
      </c>
      <c r="B360" s="4" t="s">
        <v>371</v>
      </c>
      <c r="C360" s="4">
        <v>2008.0</v>
      </c>
      <c r="D360" s="4" t="s">
        <v>1030</v>
      </c>
      <c r="E360" s="4" t="s">
        <v>1032</v>
      </c>
      <c r="F360" s="4">
        <v>9.975040354E7</v>
      </c>
    </row>
    <row r="361" ht="12.75" customHeight="1">
      <c r="A361" s="4" t="s">
        <v>372</v>
      </c>
      <c r="B361" s="4" t="s">
        <v>371</v>
      </c>
      <c r="C361" s="4">
        <v>2008.0</v>
      </c>
      <c r="D361" s="4" t="s">
        <v>1030</v>
      </c>
      <c r="E361" s="4" t="s">
        <v>1033</v>
      </c>
      <c r="F361" s="4">
        <v>8.509011495E7</v>
      </c>
    </row>
    <row r="362" ht="12.75" customHeight="1">
      <c r="A362" s="4" t="s">
        <v>372</v>
      </c>
      <c r="B362" s="4" t="s">
        <v>371</v>
      </c>
      <c r="C362" s="4">
        <v>2008.0</v>
      </c>
      <c r="D362" s="4" t="s">
        <v>1030</v>
      </c>
      <c r="E362" s="4" t="s">
        <v>1034</v>
      </c>
      <c r="F362" s="4">
        <v>4.932258211E7</v>
      </c>
    </row>
    <row r="363" ht="12.75" customHeight="1">
      <c r="A363" s="4" t="s">
        <v>372</v>
      </c>
      <c r="B363" s="4" t="s">
        <v>371</v>
      </c>
      <c r="C363" s="4">
        <v>2008.0</v>
      </c>
      <c r="D363" s="4" t="s">
        <v>1030</v>
      </c>
      <c r="E363" s="4" t="s">
        <v>1035</v>
      </c>
      <c r="F363" s="4">
        <v>1.936477198E7</v>
      </c>
    </row>
    <row r="364" ht="12.75" customHeight="1">
      <c r="A364" s="4" t="s">
        <v>372</v>
      </c>
      <c r="B364" s="4" t="s">
        <v>371</v>
      </c>
      <c r="C364" s="4">
        <v>2008.0</v>
      </c>
      <c r="D364" s="4" t="s">
        <v>1030</v>
      </c>
      <c r="E364" s="4" t="s">
        <v>1036</v>
      </c>
      <c r="F364" s="4">
        <v>2507171.25</v>
      </c>
    </row>
    <row r="365" ht="12.75" customHeight="1">
      <c r="A365" s="4" t="s">
        <v>372</v>
      </c>
      <c r="B365" s="4" t="s">
        <v>371</v>
      </c>
      <c r="C365" s="4">
        <v>2008.0</v>
      </c>
      <c r="D365" s="4" t="s">
        <v>1030</v>
      </c>
      <c r="E365" s="4" t="s">
        <v>993</v>
      </c>
      <c r="F365" s="4">
        <v>1.9292777E7</v>
      </c>
    </row>
    <row r="366" ht="12.75" customHeight="1">
      <c r="A366" s="4" t="s">
        <v>372</v>
      </c>
      <c r="B366" s="4" t="s">
        <v>371</v>
      </c>
      <c r="C366" s="4">
        <v>2008.0</v>
      </c>
      <c r="D366" s="4" t="s">
        <v>1030</v>
      </c>
      <c r="E366" s="4" t="s">
        <v>1037</v>
      </c>
      <c r="F366" s="4">
        <v>8875085.54</v>
      </c>
    </row>
    <row r="367" ht="12.75" customHeight="1">
      <c r="A367" s="4" t="s">
        <v>372</v>
      </c>
      <c r="B367" s="4" t="s">
        <v>371</v>
      </c>
      <c r="C367" s="4">
        <v>2008.0</v>
      </c>
      <c r="D367" s="4" t="s">
        <v>1030</v>
      </c>
      <c r="E367" s="4" t="s">
        <v>1038</v>
      </c>
      <c r="F367" s="4">
        <v>458923.89</v>
      </c>
    </row>
    <row r="368" ht="12.75" customHeight="1">
      <c r="A368" s="4" t="s">
        <v>372</v>
      </c>
      <c r="B368" s="4" t="s">
        <v>371</v>
      </c>
      <c r="C368" s="4">
        <v>2008.0</v>
      </c>
      <c r="D368" s="4" t="s">
        <v>1030</v>
      </c>
      <c r="E368" s="4" t="s">
        <v>994</v>
      </c>
      <c r="F368" s="4">
        <v>1.651353497E7</v>
      </c>
    </row>
    <row r="369" ht="12.75" customHeight="1">
      <c r="A369" s="4" t="s">
        <v>372</v>
      </c>
      <c r="B369" s="4" t="s">
        <v>371</v>
      </c>
      <c r="C369" s="4">
        <v>2008.0</v>
      </c>
      <c r="D369" s="4" t="s">
        <v>1030</v>
      </c>
      <c r="E369" s="4" t="s">
        <v>1039</v>
      </c>
      <c r="F369" s="4">
        <v>423206.52</v>
      </c>
    </row>
    <row r="370" ht="12.75" customHeight="1">
      <c r="A370" s="4" t="s">
        <v>372</v>
      </c>
      <c r="B370" s="4" t="s">
        <v>371</v>
      </c>
      <c r="C370" s="4">
        <v>2008.0</v>
      </c>
      <c r="D370" s="4" t="s">
        <v>1030</v>
      </c>
      <c r="E370" s="4" t="s">
        <v>1040</v>
      </c>
      <c r="F370" s="4">
        <v>6.717841928E7</v>
      </c>
    </row>
    <row r="371" ht="12.75" customHeight="1">
      <c r="A371" s="4" t="s">
        <v>372</v>
      </c>
      <c r="B371" s="4" t="s">
        <v>371</v>
      </c>
      <c r="C371" s="4">
        <v>2008.0</v>
      </c>
      <c r="D371" s="4" t="s">
        <v>1030</v>
      </c>
      <c r="E371" s="4" t="s">
        <v>996</v>
      </c>
      <c r="F371" s="4">
        <v>2.18172519E7</v>
      </c>
    </row>
    <row r="372" ht="12.75" customHeight="1">
      <c r="A372" s="4" t="s">
        <v>372</v>
      </c>
      <c r="B372" s="4" t="s">
        <v>371</v>
      </c>
      <c r="C372" s="4">
        <v>2008.0</v>
      </c>
      <c r="D372" s="4" t="s">
        <v>1030</v>
      </c>
      <c r="E372" s="4" t="s">
        <v>1041</v>
      </c>
      <c r="F372" s="4">
        <v>2656328.54</v>
      </c>
    </row>
    <row r="373" ht="12.75" customHeight="1">
      <c r="A373" s="4" t="s">
        <v>372</v>
      </c>
      <c r="B373" s="4" t="s">
        <v>371</v>
      </c>
      <c r="C373" s="4">
        <v>2008.0</v>
      </c>
      <c r="D373" s="4" t="s">
        <v>1030</v>
      </c>
      <c r="E373" s="4" t="s">
        <v>1042</v>
      </c>
      <c r="F373" s="4">
        <v>2.384192238E7</v>
      </c>
    </row>
    <row r="374" ht="12.75" customHeight="1">
      <c r="A374" s="4" t="s">
        <v>372</v>
      </c>
      <c r="B374" s="4" t="s">
        <v>371</v>
      </c>
      <c r="C374" s="4">
        <v>2008.0</v>
      </c>
      <c r="D374" s="4" t="s">
        <v>1030</v>
      </c>
      <c r="E374" s="4" t="s">
        <v>1043</v>
      </c>
      <c r="F374" s="4">
        <v>1.517363193E7</v>
      </c>
    </row>
    <row r="375" ht="12.75" customHeight="1">
      <c r="A375" s="4" t="s">
        <v>372</v>
      </c>
      <c r="B375" s="4" t="s">
        <v>371</v>
      </c>
      <c r="C375" s="4">
        <v>2008.0</v>
      </c>
      <c r="D375" s="4" t="s">
        <v>1030</v>
      </c>
      <c r="E375" s="4" t="s">
        <v>1044</v>
      </c>
      <c r="F375" s="4">
        <v>7349090.08</v>
      </c>
    </row>
    <row r="376" ht="12.75" customHeight="1">
      <c r="A376" s="4" t="s">
        <v>372</v>
      </c>
      <c r="B376" s="4" t="s">
        <v>371</v>
      </c>
      <c r="C376" s="4">
        <v>2008.0</v>
      </c>
      <c r="D376" s="4" t="s">
        <v>1030</v>
      </c>
      <c r="E376" s="4" t="s">
        <v>1045</v>
      </c>
      <c r="F376" s="4">
        <v>4043653.87</v>
      </c>
    </row>
    <row r="377" ht="12.75" customHeight="1">
      <c r="A377" s="4" t="s">
        <v>372</v>
      </c>
      <c r="B377" s="4" t="s">
        <v>371</v>
      </c>
      <c r="C377" s="4">
        <v>2008.0</v>
      </c>
      <c r="D377" s="4" t="s">
        <v>1030</v>
      </c>
      <c r="E377" s="4" t="s">
        <v>998</v>
      </c>
      <c r="F377" s="4">
        <v>5.147793965E7</v>
      </c>
    </row>
    <row r="378" ht="12.75" customHeight="1">
      <c r="A378" s="4" t="s">
        <v>372</v>
      </c>
      <c r="B378" s="4" t="s">
        <v>371</v>
      </c>
      <c r="C378" s="4">
        <v>2008.0</v>
      </c>
      <c r="D378" s="4" t="s">
        <v>1030</v>
      </c>
      <c r="E378" s="4" t="s">
        <v>1046</v>
      </c>
      <c r="F378" s="4">
        <v>8053046.28</v>
      </c>
    </row>
    <row r="379" ht="12.75" customHeight="1">
      <c r="A379" s="4" t="s">
        <v>372</v>
      </c>
      <c r="B379" s="4" t="s">
        <v>371</v>
      </c>
      <c r="C379" s="4">
        <v>2008.0</v>
      </c>
      <c r="D379" s="4" t="s">
        <v>1030</v>
      </c>
      <c r="E379" s="4" t="s">
        <v>1047</v>
      </c>
      <c r="F379" s="4">
        <v>1.122818418E7</v>
      </c>
    </row>
    <row r="380" ht="12.75" customHeight="1">
      <c r="A380" s="4" t="s">
        <v>372</v>
      </c>
      <c r="B380" s="4" t="s">
        <v>371</v>
      </c>
      <c r="C380" s="4">
        <v>2009.0</v>
      </c>
      <c r="D380" s="4" t="s">
        <v>1030</v>
      </c>
      <c r="E380" s="4" t="s">
        <v>1031</v>
      </c>
      <c r="F380" s="4">
        <v>2.0472082731E8</v>
      </c>
    </row>
    <row r="381" ht="12.75" customHeight="1">
      <c r="A381" s="4" t="s">
        <v>372</v>
      </c>
      <c r="B381" s="4" t="s">
        <v>371</v>
      </c>
      <c r="C381" s="4">
        <v>2009.0</v>
      </c>
      <c r="D381" s="4" t="s">
        <v>1030</v>
      </c>
      <c r="E381" s="4" t="s">
        <v>1032</v>
      </c>
      <c r="F381" s="4">
        <v>7.466100726E7</v>
      </c>
    </row>
    <row r="382" ht="12.75" customHeight="1">
      <c r="A382" s="4" t="s">
        <v>372</v>
      </c>
      <c r="B382" s="4" t="s">
        <v>371</v>
      </c>
      <c r="C382" s="4">
        <v>2009.0</v>
      </c>
      <c r="D382" s="4" t="s">
        <v>1030</v>
      </c>
      <c r="E382" s="4" t="s">
        <v>1033</v>
      </c>
      <c r="F382" s="4">
        <v>6.860375235E7</v>
      </c>
    </row>
    <row r="383" ht="12.75" customHeight="1">
      <c r="A383" s="4" t="s">
        <v>372</v>
      </c>
      <c r="B383" s="4" t="s">
        <v>371</v>
      </c>
      <c r="C383" s="4">
        <v>2009.0</v>
      </c>
      <c r="D383" s="4" t="s">
        <v>1030</v>
      </c>
      <c r="E383" s="4" t="s">
        <v>1034</v>
      </c>
      <c r="F383" s="4">
        <v>3.506969312E7</v>
      </c>
    </row>
    <row r="384" ht="12.75" customHeight="1">
      <c r="A384" s="4" t="s">
        <v>372</v>
      </c>
      <c r="B384" s="4" t="s">
        <v>371</v>
      </c>
      <c r="C384" s="4">
        <v>2009.0</v>
      </c>
      <c r="D384" s="4" t="s">
        <v>1030</v>
      </c>
      <c r="E384" s="4" t="s">
        <v>1035</v>
      </c>
      <c r="F384" s="4">
        <v>1.525337741E7</v>
      </c>
    </row>
    <row r="385" ht="12.75" customHeight="1">
      <c r="A385" s="4" t="s">
        <v>372</v>
      </c>
      <c r="B385" s="4" t="s">
        <v>371</v>
      </c>
      <c r="C385" s="4">
        <v>2009.0</v>
      </c>
      <c r="D385" s="4" t="s">
        <v>1030</v>
      </c>
      <c r="E385" s="4" t="s">
        <v>1036</v>
      </c>
      <c r="F385" s="4">
        <v>2333090.3</v>
      </c>
    </row>
    <row r="386" ht="12.75" customHeight="1">
      <c r="A386" s="4" t="s">
        <v>372</v>
      </c>
      <c r="B386" s="4" t="s">
        <v>371</v>
      </c>
      <c r="C386" s="4">
        <v>2009.0</v>
      </c>
      <c r="D386" s="4" t="s">
        <v>1030</v>
      </c>
      <c r="E386" s="4" t="s">
        <v>993</v>
      </c>
      <c r="F386" s="4">
        <v>1.860245803E7</v>
      </c>
    </row>
    <row r="387" ht="12.75" customHeight="1">
      <c r="A387" s="4" t="s">
        <v>372</v>
      </c>
      <c r="B387" s="4" t="s">
        <v>371</v>
      </c>
      <c r="C387" s="4">
        <v>2009.0</v>
      </c>
      <c r="D387" s="4" t="s">
        <v>1030</v>
      </c>
      <c r="E387" s="4" t="s">
        <v>1037</v>
      </c>
      <c r="F387" s="4">
        <v>8854936.17</v>
      </c>
    </row>
    <row r="388" ht="12.75" customHeight="1">
      <c r="A388" s="4" t="s">
        <v>372</v>
      </c>
      <c r="B388" s="4" t="s">
        <v>371</v>
      </c>
      <c r="C388" s="4">
        <v>2009.0</v>
      </c>
      <c r="D388" s="4" t="s">
        <v>1030</v>
      </c>
      <c r="E388" s="4" t="s">
        <v>1038</v>
      </c>
      <c r="F388" s="4">
        <v>418642.98</v>
      </c>
    </row>
    <row r="389" ht="12.75" customHeight="1">
      <c r="A389" s="4" t="s">
        <v>372</v>
      </c>
      <c r="B389" s="4" t="s">
        <v>371</v>
      </c>
      <c r="C389" s="4">
        <v>2009.0</v>
      </c>
      <c r="D389" s="4" t="s">
        <v>1030</v>
      </c>
      <c r="E389" s="4" t="s">
        <v>994</v>
      </c>
      <c r="F389" s="4">
        <v>9674171.17</v>
      </c>
    </row>
    <row r="390" ht="12.75" customHeight="1">
      <c r="A390" s="4" t="s">
        <v>372</v>
      </c>
      <c r="B390" s="4" t="s">
        <v>371</v>
      </c>
      <c r="C390" s="4">
        <v>2009.0</v>
      </c>
      <c r="D390" s="4" t="s">
        <v>1030</v>
      </c>
      <c r="E390" s="4" t="s">
        <v>1039</v>
      </c>
      <c r="F390" s="4">
        <v>368636.82</v>
      </c>
    </row>
    <row r="391" ht="12.75" customHeight="1">
      <c r="A391" s="4" t="s">
        <v>372</v>
      </c>
      <c r="B391" s="4" t="s">
        <v>371</v>
      </c>
      <c r="C391" s="4">
        <v>2009.0</v>
      </c>
      <c r="D391" s="4" t="s">
        <v>1030</v>
      </c>
      <c r="E391" s="4" t="s">
        <v>1040</v>
      </c>
      <c r="F391" s="4">
        <v>5.178524669E7</v>
      </c>
    </row>
    <row r="392" ht="12.75" customHeight="1">
      <c r="A392" s="4" t="s">
        <v>372</v>
      </c>
      <c r="B392" s="4" t="s">
        <v>371</v>
      </c>
      <c r="C392" s="4">
        <v>2009.0</v>
      </c>
      <c r="D392" s="4" t="s">
        <v>1030</v>
      </c>
      <c r="E392" s="4" t="s">
        <v>996</v>
      </c>
      <c r="F392" s="4">
        <v>1.462370884E7</v>
      </c>
    </row>
    <row r="393" ht="12.75" customHeight="1">
      <c r="A393" s="4" t="s">
        <v>372</v>
      </c>
      <c r="B393" s="4" t="s">
        <v>371</v>
      </c>
      <c r="C393" s="4">
        <v>2009.0</v>
      </c>
      <c r="D393" s="4" t="s">
        <v>1030</v>
      </c>
      <c r="E393" s="4" t="s">
        <v>1041</v>
      </c>
      <c r="F393" s="4">
        <v>1427187.52</v>
      </c>
    </row>
    <row r="394" ht="12.75" customHeight="1">
      <c r="A394" s="4" t="s">
        <v>372</v>
      </c>
      <c r="B394" s="4" t="s">
        <v>371</v>
      </c>
      <c r="C394" s="4">
        <v>2009.0</v>
      </c>
      <c r="D394" s="4" t="s">
        <v>1030</v>
      </c>
      <c r="E394" s="4" t="s">
        <v>1042</v>
      </c>
      <c r="F394" s="4">
        <v>2.521978242E7</v>
      </c>
    </row>
    <row r="395" ht="12.75" customHeight="1">
      <c r="A395" s="4" t="s">
        <v>372</v>
      </c>
      <c r="B395" s="4" t="s">
        <v>371</v>
      </c>
      <c r="C395" s="4">
        <v>2009.0</v>
      </c>
      <c r="D395" s="4" t="s">
        <v>1030</v>
      </c>
      <c r="E395" s="4" t="s">
        <v>1043</v>
      </c>
      <c r="F395" s="4">
        <v>1.259060904E7</v>
      </c>
    </row>
    <row r="396" ht="12.75" customHeight="1">
      <c r="A396" s="4" t="s">
        <v>372</v>
      </c>
      <c r="B396" s="4" t="s">
        <v>371</v>
      </c>
      <c r="C396" s="4">
        <v>2009.0</v>
      </c>
      <c r="D396" s="4" t="s">
        <v>1030</v>
      </c>
      <c r="E396" s="4" t="s">
        <v>1044</v>
      </c>
      <c r="F396" s="4">
        <v>5735242.39</v>
      </c>
    </row>
    <row r="397" ht="12.75" customHeight="1">
      <c r="A397" s="4" t="s">
        <v>372</v>
      </c>
      <c r="B397" s="4" t="s">
        <v>371</v>
      </c>
      <c r="C397" s="4">
        <v>2009.0</v>
      </c>
      <c r="D397" s="4" t="s">
        <v>1030</v>
      </c>
      <c r="E397" s="4" t="s">
        <v>1045</v>
      </c>
      <c r="F397" s="4">
        <v>3449389.16</v>
      </c>
    </row>
    <row r="398" ht="12.75" customHeight="1">
      <c r="A398" s="4" t="s">
        <v>372</v>
      </c>
      <c r="B398" s="4" t="s">
        <v>371</v>
      </c>
      <c r="C398" s="4">
        <v>2009.0</v>
      </c>
      <c r="D398" s="4" t="s">
        <v>1030</v>
      </c>
      <c r="E398" s="4" t="s">
        <v>998</v>
      </c>
      <c r="F398" s="4">
        <v>3.235357802E7</v>
      </c>
    </row>
    <row r="399" ht="12.75" customHeight="1">
      <c r="A399" s="4" t="s">
        <v>372</v>
      </c>
      <c r="B399" s="4" t="s">
        <v>371</v>
      </c>
      <c r="C399" s="4">
        <v>2009.0</v>
      </c>
      <c r="D399" s="4" t="s">
        <v>1030</v>
      </c>
      <c r="E399" s="4" t="s">
        <v>1046</v>
      </c>
      <c r="F399" s="4">
        <v>7585063.08</v>
      </c>
    </row>
    <row r="400" ht="12.75" customHeight="1">
      <c r="A400" s="4" t="s">
        <v>372</v>
      </c>
      <c r="B400" s="4" t="s">
        <v>371</v>
      </c>
      <c r="C400" s="4">
        <v>2009.0</v>
      </c>
      <c r="D400" s="4" t="s">
        <v>1030</v>
      </c>
      <c r="E400" s="4" t="s">
        <v>1047</v>
      </c>
      <c r="F400" s="4">
        <v>9699084.68</v>
      </c>
    </row>
    <row r="401" ht="12.75" customHeight="1">
      <c r="A401" s="4" t="s">
        <v>372</v>
      </c>
      <c r="B401" s="4" t="s">
        <v>371</v>
      </c>
      <c r="C401" s="4">
        <v>2010.0</v>
      </c>
      <c r="D401" s="4" t="s">
        <v>1030</v>
      </c>
      <c r="E401" s="4" t="s">
        <v>1031</v>
      </c>
      <c r="F401" s="4">
        <v>2.4924866568E8</v>
      </c>
    </row>
    <row r="402" ht="12.75" customHeight="1">
      <c r="A402" s="4" t="s">
        <v>372</v>
      </c>
      <c r="B402" s="4" t="s">
        <v>371</v>
      </c>
      <c r="C402" s="4">
        <v>2010.0</v>
      </c>
      <c r="D402" s="4" t="s">
        <v>1030</v>
      </c>
      <c r="E402" s="4" t="s">
        <v>1032</v>
      </c>
      <c r="F402" s="4">
        <v>9.461632152E7</v>
      </c>
    </row>
    <row r="403" ht="12.75" customHeight="1">
      <c r="A403" s="4" t="s">
        <v>372</v>
      </c>
      <c r="B403" s="4" t="s">
        <v>371</v>
      </c>
      <c r="C403" s="4">
        <v>2010.0</v>
      </c>
      <c r="D403" s="4" t="s">
        <v>1030</v>
      </c>
      <c r="E403" s="4" t="s">
        <v>1033</v>
      </c>
      <c r="F403" s="4">
        <v>8.185022074E7</v>
      </c>
    </row>
    <row r="404" ht="12.75" customHeight="1">
      <c r="A404" s="4" t="s">
        <v>372</v>
      </c>
      <c r="B404" s="4" t="s">
        <v>371</v>
      </c>
      <c r="C404" s="4">
        <v>2010.0</v>
      </c>
      <c r="D404" s="4" t="s">
        <v>1030</v>
      </c>
      <c r="E404" s="4" t="s">
        <v>1034</v>
      </c>
      <c r="F404" s="4">
        <v>4.508756872E7</v>
      </c>
    </row>
    <row r="405" ht="12.75" customHeight="1">
      <c r="A405" s="4" t="s">
        <v>372</v>
      </c>
      <c r="B405" s="4" t="s">
        <v>371</v>
      </c>
      <c r="C405" s="4">
        <v>2010.0</v>
      </c>
      <c r="D405" s="4" t="s">
        <v>1030</v>
      </c>
      <c r="E405" s="4" t="s">
        <v>1035</v>
      </c>
      <c r="F405" s="4">
        <v>1.746837222E7</v>
      </c>
    </row>
    <row r="406" ht="12.75" customHeight="1">
      <c r="A406" s="4" t="s">
        <v>372</v>
      </c>
      <c r="B406" s="4" t="s">
        <v>371</v>
      </c>
      <c r="C406" s="4">
        <v>2010.0</v>
      </c>
      <c r="D406" s="4" t="s">
        <v>1030</v>
      </c>
      <c r="E406" s="4" t="s">
        <v>1036</v>
      </c>
      <c r="F406" s="4">
        <v>2715316.89</v>
      </c>
    </row>
    <row r="407" ht="12.75" customHeight="1">
      <c r="A407" s="4" t="s">
        <v>372</v>
      </c>
      <c r="B407" s="4" t="s">
        <v>371</v>
      </c>
      <c r="C407" s="4">
        <v>2010.0</v>
      </c>
      <c r="D407" s="4" t="s">
        <v>1030</v>
      </c>
      <c r="E407" s="4" t="s">
        <v>993</v>
      </c>
      <c r="F407" s="4">
        <v>2.13099286E7</v>
      </c>
    </row>
    <row r="408" ht="12.75" customHeight="1">
      <c r="A408" s="4" t="s">
        <v>372</v>
      </c>
      <c r="B408" s="4" t="s">
        <v>371</v>
      </c>
      <c r="C408" s="4">
        <v>2010.0</v>
      </c>
      <c r="D408" s="4" t="s">
        <v>1030</v>
      </c>
      <c r="E408" s="4" t="s">
        <v>1037</v>
      </c>
      <c r="F408" s="4">
        <v>9777448.97</v>
      </c>
    </row>
    <row r="409" ht="12.75" customHeight="1">
      <c r="A409" s="4" t="s">
        <v>372</v>
      </c>
      <c r="B409" s="4" t="s">
        <v>371</v>
      </c>
      <c r="C409" s="4">
        <v>2010.0</v>
      </c>
      <c r="D409" s="4" t="s">
        <v>1030</v>
      </c>
      <c r="E409" s="4" t="s">
        <v>1038</v>
      </c>
      <c r="F409" s="4">
        <v>459749.62</v>
      </c>
    </row>
    <row r="410" ht="12.75" customHeight="1">
      <c r="A410" s="4" t="s">
        <v>372</v>
      </c>
      <c r="B410" s="4" t="s">
        <v>371</v>
      </c>
      <c r="C410" s="4">
        <v>2010.0</v>
      </c>
      <c r="D410" s="4" t="s">
        <v>1030</v>
      </c>
      <c r="E410" s="4" t="s">
        <v>994</v>
      </c>
      <c r="F410" s="4">
        <v>1.315360779E7</v>
      </c>
    </row>
    <row r="411" ht="12.75" customHeight="1">
      <c r="A411" s="4" t="s">
        <v>372</v>
      </c>
      <c r="B411" s="4" t="s">
        <v>371</v>
      </c>
      <c r="C411" s="4">
        <v>2010.0</v>
      </c>
      <c r="D411" s="4" t="s">
        <v>1030</v>
      </c>
      <c r="E411" s="4" t="s">
        <v>1039</v>
      </c>
      <c r="F411" s="4">
        <v>450737.76</v>
      </c>
    </row>
    <row r="412" ht="12.75" customHeight="1">
      <c r="A412" s="4" t="s">
        <v>372</v>
      </c>
      <c r="B412" s="4" t="s">
        <v>371</v>
      </c>
      <c r="C412" s="4">
        <v>2010.0</v>
      </c>
      <c r="D412" s="4" t="s">
        <v>1030</v>
      </c>
      <c r="E412" s="4" t="s">
        <v>1040</v>
      </c>
      <c r="F412" s="4">
        <v>6.37972076E7</v>
      </c>
    </row>
    <row r="413" ht="12.75" customHeight="1">
      <c r="A413" s="4" t="s">
        <v>372</v>
      </c>
      <c r="B413" s="4" t="s">
        <v>371</v>
      </c>
      <c r="C413" s="4">
        <v>2010.0</v>
      </c>
      <c r="D413" s="4" t="s">
        <v>1030</v>
      </c>
      <c r="E413" s="4" t="s">
        <v>996</v>
      </c>
      <c r="F413" s="4">
        <v>1.968071277E7</v>
      </c>
    </row>
    <row r="414" ht="12.75" customHeight="1">
      <c r="A414" s="4" t="s">
        <v>372</v>
      </c>
      <c r="B414" s="4" t="s">
        <v>371</v>
      </c>
      <c r="C414" s="4">
        <v>2010.0</v>
      </c>
      <c r="D414" s="4" t="s">
        <v>1030</v>
      </c>
      <c r="E414" s="4" t="s">
        <v>1041</v>
      </c>
      <c r="F414" s="4">
        <v>2286843.76</v>
      </c>
    </row>
    <row r="415" ht="12.75" customHeight="1">
      <c r="A415" s="4" t="s">
        <v>372</v>
      </c>
      <c r="B415" s="4" t="s">
        <v>371</v>
      </c>
      <c r="C415" s="4">
        <v>2010.0</v>
      </c>
      <c r="D415" s="4" t="s">
        <v>1030</v>
      </c>
      <c r="E415" s="4" t="s">
        <v>1042</v>
      </c>
      <c r="F415" s="4">
        <v>2.605203481E7</v>
      </c>
    </row>
    <row r="416" ht="12.75" customHeight="1">
      <c r="A416" s="4" t="s">
        <v>372</v>
      </c>
      <c r="B416" s="4" t="s">
        <v>371</v>
      </c>
      <c r="C416" s="4">
        <v>2010.0</v>
      </c>
      <c r="D416" s="4" t="s">
        <v>1030</v>
      </c>
      <c r="E416" s="4" t="s">
        <v>1043</v>
      </c>
      <c r="F416" s="4">
        <v>1.540950005E7</v>
      </c>
    </row>
    <row r="417" ht="12.75" customHeight="1">
      <c r="A417" s="4" t="s">
        <v>372</v>
      </c>
      <c r="B417" s="4" t="s">
        <v>371</v>
      </c>
      <c r="C417" s="4">
        <v>2010.0</v>
      </c>
      <c r="D417" s="4" t="s">
        <v>1030</v>
      </c>
      <c r="E417" s="4" t="s">
        <v>1044</v>
      </c>
      <c r="F417" s="4">
        <v>7131978.05</v>
      </c>
    </row>
    <row r="418" ht="12.75" customHeight="1">
      <c r="A418" s="4" t="s">
        <v>372</v>
      </c>
      <c r="B418" s="4" t="s">
        <v>371</v>
      </c>
      <c r="C418" s="4">
        <v>2010.0</v>
      </c>
      <c r="D418" s="4" t="s">
        <v>1030</v>
      </c>
      <c r="E418" s="4" t="s">
        <v>1045</v>
      </c>
      <c r="F418" s="4">
        <v>3939420.2</v>
      </c>
    </row>
    <row r="419" ht="12.75" customHeight="1">
      <c r="A419" s="4" t="s">
        <v>372</v>
      </c>
      <c r="B419" s="4" t="s">
        <v>371</v>
      </c>
      <c r="C419" s="4">
        <v>2010.0</v>
      </c>
      <c r="D419" s="4" t="s">
        <v>1030</v>
      </c>
      <c r="E419" s="4" t="s">
        <v>998</v>
      </c>
      <c r="F419" s="4">
        <v>4.402975374E7</v>
      </c>
    </row>
    <row r="420" ht="12.75" customHeight="1">
      <c r="A420" s="4" t="s">
        <v>372</v>
      </c>
      <c r="B420" s="4" t="s">
        <v>371</v>
      </c>
      <c r="C420" s="4">
        <v>2010.0</v>
      </c>
      <c r="D420" s="4" t="s">
        <v>1030</v>
      </c>
      <c r="E420" s="4" t="s">
        <v>1046</v>
      </c>
      <c r="F420" s="4">
        <v>8247099.53</v>
      </c>
    </row>
    <row r="421" ht="12.75" customHeight="1">
      <c r="A421" s="4" t="s">
        <v>372</v>
      </c>
      <c r="B421" s="4" t="s">
        <v>371</v>
      </c>
      <c r="C421" s="4">
        <v>2010.0</v>
      </c>
      <c r="D421" s="4" t="s">
        <v>1030</v>
      </c>
      <c r="E421" s="4" t="s">
        <v>1047</v>
      </c>
      <c r="F421" s="4">
        <v>1.080732554E7</v>
      </c>
    </row>
    <row r="422" ht="12.75" customHeight="1">
      <c r="A422" s="4" t="s">
        <v>372</v>
      </c>
      <c r="B422" s="4" t="s">
        <v>371</v>
      </c>
      <c r="C422" s="4">
        <v>2011.0</v>
      </c>
      <c r="D422" s="4" t="s">
        <v>1030</v>
      </c>
      <c r="E422" s="4" t="s">
        <v>1031</v>
      </c>
      <c r="F422" s="4">
        <v>2.8123716908E8</v>
      </c>
    </row>
    <row r="423" ht="12.75" customHeight="1">
      <c r="A423" s="4" t="s">
        <v>372</v>
      </c>
      <c r="B423" s="4" t="s">
        <v>371</v>
      </c>
      <c r="C423" s="4">
        <v>2011.0</v>
      </c>
      <c r="D423" s="4" t="s">
        <v>1030</v>
      </c>
      <c r="E423" s="4" t="s">
        <v>1032</v>
      </c>
      <c r="F423" s="4">
        <v>1.0638192538E8</v>
      </c>
    </row>
    <row r="424" ht="12.75" customHeight="1">
      <c r="A424" s="4" t="s">
        <v>372</v>
      </c>
      <c r="B424" s="4" t="s">
        <v>371</v>
      </c>
      <c r="C424" s="4">
        <v>2011.0</v>
      </c>
      <c r="D424" s="4" t="s">
        <v>1030</v>
      </c>
      <c r="E424" s="4" t="s">
        <v>1033</v>
      </c>
      <c r="F424" s="4">
        <v>9.32882387E7</v>
      </c>
    </row>
    <row r="425" ht="12.75" customHeight="1">
      <c r="A425" s="4" t="s">
        <v>372</v>
      </c>
      <c r="B425" s="4" t="s">
        <v>371</v>
      </c>
      <c r="C425" s="4">
        <v>2011.0</v>
      </c>
      <c r="D425" s="4" t="s">
        <v>1030</v>
      </c>
      <c r="E425" s="4" t="s">
        <v>1034</v>
      </c>
      <c r="F425" s="4">
        <v>5.0496157E7</v>
      </c>
    </row>
    <row r="426" ht="12.75" customHeight="1">
      <c r="A426" s="4" t="s">
        <v>372</v>
      </c>
      <c r="B426" s="4" t="s">
        <v>371</v>
      </c>
      <c r="C426" s="4">
        <v>2011.0</v>
      </c>
      <c r="D426" s="4" t="s">
        <v>1030</v>
      </c>
      <c r="E426" s="4" t="s">
        <v>1035</v>
      </c>
      <c r="F426" s="4">
        <v>1.998206338E7</v>
      </c>
    </row>
    <row r="427" ht="12.75" customHeight="1">
      <c r="A427" s="4" t="s">
        <v>372</v>
      </c>
      <c r="B427" s="4" t="s">
        <v>371</v>
      </c>
      <c r="C427" s="4">
        <v>2011.0</v>
      </c>
      <c r="D427" s="4" t="s">
        <v>1030</v>
      </c>
      <c r="E427" s="4" t="s">
        <v>1036</v>
      </c>
      <c r="F427" s="4">
        <v>3237904.01</v>
      </c>
    </row>
    <row r="428" ht="12.75" customHeight="1">
      <c r="A428" s="4" t="s">
        <v>372</v>
      </c>
      <c r="B428" s="4" t="s">
        <v>371</v>
      </c>
      <c r="C428" s="4">
        <v>2011.0</v>
      </c>
      <c r="D428" s="4" t="s">
        <v>1030</v>
      </c>
      <c r="E428" s="4" t="s">
        <v>993</v>
      </c>
      <c r="F428" s="4">
        <v>2.349883996E7</v>
      </c>
    </row>
    <row r="429" ht="12.75" customHeight="1">
      <c r="A429" s="4" t="s">
        <v>372</v>
      </c>
      <c r="B429" s="4" t="s">
        <v>371</v>
      </c>
      <c r="C429" s="4">
        <v>2011.0</v>
      </c>
      <c r="D429" s="4" t="s">
        <v>1030</v>
      </c>
      <c r="E429" s="4" t="s">
        <v>1037</v>
      </c>
      <c r="F429" s="4">
        <v>1.120911681E7</v>
      </c>
    </row>
    <row r="430" ht="12.75" customHeight="1">
      <c r="A430" s="4" t="s">
        <v>372</v>
      </c>
      <c r="B430" s="4" t="s">
        <v>371</v>
      </c>
      <c r="C430" s="4">
        <v>2011.0</v>
      </c>
      <c r="D430" s="4" t="s">
        <v>1030</v>
      </c>
      <c r="E430" s="4" t="s">
        <v>1038</v>
      </c>
      <c r="F430" s="4">
        <v>505786.59</v>
      </c>
    </row>
    <row r="431" ht="12.75" customHeight="1">
      <c r="A431" s="4" t="s">
        <v>372</v>
      </c>
      <c r="B431" s="4" t="s">
        <v>371</v>
      </c>
      <c r="C431" s="4">
        <v>2011.0</v>
      </c>
      <c r="D431" s="4" t="s">
        <v>1030</v>
      </c>
      <c r="E431" s="4" t="s">
        <v>994</v>
      </c>
      <c r="F431" s="4">
        <v>1.88117876E7</v>
      </c>
    </row>
    <row r="432" ht="12.75" customHeight="1">
      <c r="A432" s="4" t="s">
        <v>372</v>
      </c>
      <c r="B432" s="4" t="s">
        <v>371</v>
      </c>
      <c r="C432" s="4">
        <v>2011.0</v>
      </c>
      <c r="D432" s="4" t="s">
        <v>1030</v>
      </c>
      <c r="E432" s="4" t="s">
        <v>1039</v>
      </c>
      <c r="F432" s="4">
        <v>576552.4</v>
      </c>
    </row>
    <row r="433" ht="12.75" customHeight="1">
      <c r="A433" s="4" t="s">
        <v>372</v>
      </c>
      <c r="B433" s="4" t="s">
        <v>371</v>
      </c>
      <c r="C433" s="4">
        <v>2011.0</v>
      </c>
      <c r="D433" s="4" t="s">
        <v>1030</v>
      </c>
      <c r="E433" s="4" t="s">
        <v>1040</v>
      </c>
      <c r="F433" s="4">
        <v>7.131901108E7</v>
      </c>
    </row>
    <row r="434" ht="12.75" customHeight="1">
      <c r="A434" s="4" t="s">
        <v>372</v>
      </c>
      <c r="B434" s="4" t="s">
        <v>371</v>
      </c>
      <c r="C434" s="4">
        <v>2011.0</v>
      </c>
      <c r="D434" s="4" t="s">
        <v>1030</v>
      </c>
      <c r="E434" s="4" t="s">
        <v>996</v>
      </c>
      <c r="F434" s="4">
        <v>2.234822473E7</v>
      </c>
    </row>
    <row r="435" ht="12.75" customHeight="1">
      <c r="A435" s="4" t="s">
        <v>372</v>
      </c>
      <c r="B435" s="4" t="s">
        <v>371</v>
      </c>
      <c r="C435" s="4">
        <v>2011.0</v>
      </c>
      <c r="D435" s="4" t="s">
        <v>1030</v>
      </c>
      <c r="E435" s="4" t="s">
        <v>1041</v>
      </c>
      <c r="F435" s="4">
        <v>2794863.03</v>
      </c>
    </row>
    <row r="436" ht="12.75" customHeight="1">
      <c r="A436" s="4" t="s">
        <v>372</v>
      </c>
      <c r="B436" s="4" t="s">
        <v>371</v>
      </c>
      <c r="C436" s="4">
        <v>2011.0</v>
      </c>
      <c r="D436" s="4" t="s">
        <v>1030</v>
      </c>
      <c r="E436" s="4" t="s">
        <v>1042</v>
      </c>
      <c r="F436" s="4">
        <v>2.811839835E7</v>
      </c>
    </row>
    <row r="437" ht="12.75" customHeight="1">
      <c r="A437" s="4" t="s">
        <v>372</v>
      </c>
      <c r="B437" s="4" t="s">
        <v>371</v>
      </c>
      <c r="C437" s="4">
        <v>2011.0</v>
      </c>
      <c r="D437" s="4" t="s">
        <v>1030</v>
      </c>
      <c r="E437" s="4" t="s">
        <v>1043</v>
      </c>
      <c r="F437" s="4">
        <v>1.728572917E7</v>
      </c>
    </row>
    <row r="438" ht="12.75" customHeight="1">
      <c r="A438" s="4" t="s">
        <v>372</v>
      </c>
      <c r="B438" s="4" t="s">
        <v>371</v>
      </c>
      <c r="C438" s="4">
        <v>2011.0</v>
      </c>
      <c r="D438" s="4" t="s">
        <v>1030</v>
      </c>
      <c r="E438" s="4" t="s">
        <v>1044</v>
      </c>
      <c r="F438" s="4">
        <v>8082059.14</v>
      </c>
    </row>
    <row r="439" ht="12.75" customHeight="1">
      <c r="A439" s="4" t="s">
        <v>372</v>
      </c>
      <c r="B439" s="4" t="s">
        <v>371</v>
      </c>
      <c r="C439" s="4">
        <v>2011.0</v>
      </c>
      <c r="D439" s="4" t="s">
        <v>1030</v>
      </c>
      <c r="E439" s="4" t="s">
        <v>1045</v>
      </c>
      <c r="F439" s="4">
        <v>4344053.76</v>
      </c>
    </row>
    <row r="440" ht="12.75" customHeight="1">
      <c r="A440" s="4" t="s">
        <v>372</v>
      </c>
      <c r="B440" s="4" t="s">
        <v>371</v>
      </c>
      <c r="C440" s="4">
        <v>2011.0</v>
      </c>
      <c r="D440" s="4" t="s">
        <v>1030</v>
      </c>
      <c r="E440" s="4" t="s">
        <v>998</v>
      </c>
      <c r="F440" s="4">
        <v>4.897437874E7</v>
      </c>
    </row>
    <row r="441" ht="12.75" customHeight="1">
      <c r="A441" s="4" t="s">
        <v>372</v>
      </c>
      <c r="B441" s="4" t="s">
        <v>371</v>
      </c>
      <c r="C441" s="4">
        <v>2011.0</v>
      </c>
      <c r="D441" s="4" t="s">
        <v>1030</v>
      </c>
      <c r="E441" s="4" t="s">
        <v>1046</v>
      </c>
      <c r="F441" s="4">
        <v>9202355.52</v>
      </c>
    </row>
    <row r="442" ht="12.75" customHeight="1">
      <c r="A442" s="4" t="s">
        <v>372</v>
      </c>
      <c r="B442" s="4" t="s">
        <v>371</v>
      </c>
      <c r="C442" s="4">
        <v>2011.0</v>
      </c>
      <c r="D442" s="4" t="s">
        <v>1030</v>
      </c>
      <c r="E442" s="4" t="s">
        <v>1047</v>
      </c>
      <c r="F442" s="4">
        <v>1.092810818E7</v>
      </c>
    </row>
    <row r="443" ht="12.75" customHeight="1">
      <c r="A443" s="4" t="s">
        <v>372</v>
      </c>
      <c r="B443" s="4" t="s">
        <v>371</v>
      </c>
      <c r="C443" s="4">
        <v>2012.0</v>
      </c>
      <c r="D443" s="4" t="s">
        <v>1030</v>
      </c>
      <c r="E443" s="4" t="s">
        <v>1031</v>
      </c>
      <c r="F443" s="4">
        <v>2.9256776674E8</v>
      </c>
    </row>
    <row r="444" ht="12.75" customHeight="1">
      <c r="A444" s="4" t="s">
        <v>372</v>
      </c>
      <c r="B444" s="4" t="s">
        <v>371</v>
      </c>
      <c r="C444" s="4">
        <v>2012.0</v>
      </c>
      <c r="D444" s="4" t="s">
        <v>1030</v>
      </c>
      <c r="E444" s="4" t="s">
        <v>1032</v>
      </c>
      <c r="F444" s="4">
        <v>1.1294928176E8</v>
      </c>
    </row>
    <row r="445" ht="12.75" customHeight="1">
      <c r="A445" s="4" t="s">
        <v>372</v>
      </c>
      <c r="B445" s="4" t="s">
        <v>371</v>
      </c>
      <c r="C445" s="4">
        <v>2012.0</v>
      </c>
      <c r="D445" s="4" t="s">
        <v>1030</v>
      </c>
      <c r="E445" s="4" t="s">
        <v>1033</v>
      </c>
      <c r="F445" s="4">
        <v>9.671553197E7</v>
      </c>
    </row>
    <row r="446" ht="12.75" customHeight="1">
      <c r="A446" s="4" t="s">
        <v>372</v>
      </c>
      <c r="B446" s="4" t="s">
        <v>371</v>
      </c>
      <c r="C446" s="4">
        <v>2012.0</v>
      </c>
      <c r="D446" s="4" t="s">
        <v>1030</v>
      </c>
      <c r="E446" s="4" t="s">
        <v>1034</v>
      </c>
      <c r="F446" s="4">
        <v>5.143749397E7</v>
      </c>
    </row>
    <row r="447" ht="12.75" customHeight="1">
      <c r="A447" s="4" t="s">
        <v>372</v>
      </c>
      <c r="B447" s="4" t="s">
        <v>371</v>
      </c>
      <c r="C447" s="4">
        <v>2012.0</v>
      </c>
      <c r="D447" s="4" t="s">
        <v>1030</v>
      </c>
      <c r="E447" s="4" t="s">
        <v>1035</v>
      </c>
      <c r="F447" s="4">
        <v>1.990139057E7</v>
      </c>
    </row>
    <row r="448" ht="12.75" customHeight="1">
      <c r="A448" s="4" t="s">
        <v>372</v>
      </c>
      <c r="B448" s="4" t="s">
        <v>371</v>
      </c>
      <c r="C448" s="4">
        <v>2012.0</v>
      </c>
      <c r="D448" s="4" t="s">
        <v>1030</v>
      </c>
      <c r="E448" s="4" t="s">
        <v>1036</v>
      </c>
      <c r="F448" s="4">
        <v>3564897.52</v>
      </c>
    </row>
    <row r="449" ht="12.75" customHeight="1">
      <c r="A449" s="4" t="s">
        <v>372</v>
      </c>
      <c r="B449" s="4" t="s">
        <v>371</v>
      </c>
      <c r="C449" s="4">
        <v>2012.0</v>
      </c>
      <c r="D449" s="4" t="s">
        <v>1030</v>
      </c>
      <c r="E449" s="4" t="s">
        <v>993</v>
      </c>
      <c r="F449" s="4">
        <v>2.315191152E7</v>
      </c>
    </row>
    <row r="450" ht="12.75" customHeight="1">
      <c r="A450" s="4" t="s">
        <v>372</v>
      </c>
      <c r="B450" s="4" t="s">
        <v>371</v>
      </c>
      <c r="C450" s="4">
        <v>2012.0</v>
      </c>
      <c r="D450" s="4" t="s">
        <v>1030</v>
      </c>
      <c r="E450" s="4" t="s">
        <v>1037</v>
      </c>
      <c r="F450" s="4">
        <v>1.219235744E7</v>
      </c>
    </row>
    <row r="451" ht="12.75" customHeight="1">
      <c r="A451" s="4" t="s">
        <v>372</v>
      </c>
      <c r="B451" s="4" t="s">
        <v>371</v>
      </c>
      <c r="C451" s="4">
        <v>2012.0</v>
      </c>
      <c r="D451" s="4" t="s">
        <v>1030</v>
      </c>
      <c r="E451" s="4" t="s">
        <v>1038</v>
      </c>
      <c r="F451" s="4">
        <v>590937.97</v>
      </c>
    </row>
    <row r="452" ht="12.75" customHeight="1">
      <c r="A452" s="4" t="s">
        <v>372</v>
      </c>
      <c r="B452" s="4" t="s">
        <v>371</v>
      </c>
      <c r="C452" s="4">
        <v>2012.0</v>
      </c>
      <c r="D452" s="4" t="s">
        <v>1030</v>
      </c>
      <c r="E452" s="4" t="s">
        <v>994</v>
      </c>
      <c r="F452" s="4">
        <v>1.89278549E7</v>
      </c>
    </row>
    <row r="453" ht="12.75" customHeight="1">
      <c r="A453" s="4" t="s">
        <v>372</v>
      </c>
      <c r="B453" s="4" t="s">
        <v>371</v>
      </c>
      <c r="C453" s="4">
        <v>2012.0</v>
      </c>
      <c r="D453" s="4" t="s">
        <v>1030</v>
      </c>
      <c r="E453" s="4" t="s">
        <v>1039</v>
      </c>
      <c r="F453" s="4">
        <v>716451.29</v>
      </c>
    </row>
    <row r="454" ht="12.75" customHeight="1">
      <c r="A454" s="4" t="s">
        <v>372</v>
      </c>
      <c r="B454" s="4" t="s">
        <v>371</v>
      </c>
      <c r="C454" s="4">
        <v>2012.0</v>
      </c>
      <c r="D454" s="4" t="s">
        <v>1030</v>
      </c>
      <c r="E454" s="4" t="s">
        <v>1040</v>
      </c>
      <c r="F454" s="4">
        <v>7.465500077E7</v>
      </c>
    </row>
    <row r="455" ht="12.75" customHeight="1">
      <c r="A455" s="4" t="s">
        <v>372</v>
      </c>
      <c r="B455" s="4" t="s">
        <v>371</v>
      </c>
      <c r="C455" s="4">
        <v>2012.0</v>
      </c>
      <c r="D455" s="4" t="s">
        <v>1030</v>
      </c>
      <c r="E455" s="4" t="s">
        <v>996</v>
      </c>
      <c r="F455" s="4">
        <v>2.293027877E7</v>
      </c>
    </row>
    <row r="456" ht="12.75" customHeight="1">
      <c r="A456" s="4" t="s">
        <v>372</v>
      </c>
      <c r="B456" s="4" t="s">
        <v>371</v>
      </c>
      <c r="C456" s="4">
        <v>2012.0</v>
      </c>
      <c r="D456" s="4" t="s">
        <v>1030</v>
      </c>
      <c r="E456" s="4" t="s">
        <v>1041</v>
      </c>
      <c r="F456" s="4">
        <v>2563989.13</v>
      </c>
    </row>
    <row r="457" ht="12.75" customHeight="1">
      <c r="A457" s="4" t="s">
        <v>372</v>
      </c>
      <c r="B457" s="4" t="s">
        <v>371</v>
      </c>
      <c r="C457" s="4">
        <v>2012.0</v>
      </c>
      <c r="D457" s="4" t="s">
        <v>1030</v>
      </c>
      <c r="E457" s="4" t="s">
        <v>1042</v>
      </c>
      <c r="F457" s="4">
        <v>3.024147477E7</v>
      </c>
    </row>
    <row r="458" ht="12.75" customHeight="1">
      <c r="A458" s="4" t="s">
        <v>372</v>
      </c>
      <c r="B458" s="4" t="s">
        <v>371</v>
      </c>
      <c r="C458" s="4">
        <v>2012.0</v>
      </c>
      <c r="D458" s="4" t="s">
        <v>1030</v>
      </c>
      <c r="E458" s="4" t="s">
        <v>1043</v>
      </c>
      <c r="F458" s="4">
        <v>1.797552962E7</v>
      </c>
    </row>
    <row r="459" ht="12.75" customHeight="1">
      <c r="A459" s="4" t="s">
        <v>372</v>
      </c>
      <c r="B459" s="4" t="s">
        <v>371</v>
      </c>
      <c r="C459" s="4">
        <v>2012.0</v>
      </c>
      <c r="D459" s="4" t="s">
        <v>1030</v>
      </c>
      <c r="E459" s="4" t="s">
        <v>1044</v>
      </c>
      <c r="F459" s="4">
        <v>7996056.39</v>
      </c>
    </row>
    <row r="460" ht="12.75" customHeight="1">
      <c r="A460" s="4" t="s">
        <v>372</v>
      </c>
      <c r="B460" s="4" t="s">
        <v>371</v>
      </c>
      <c r="C460" s="4">
        <v>2012.0</v>
      </c>
      <c r="D460" s="4" t="s">
        <v>1030</v>
      </c>
      <c r="E460" s="4" t="s">
        <v>1045</v>
      </c>
      <c r="F460" s="4">
        <v>4589156.69</v>
      </c>
    </row>
    <row r="461" ht="12.75" customHeight="1">
      <c r="A461" s="4" t="s">
        <v>372</v>
      </c>
      <c r="B461" s="4" t="s">
        <v>371</v>
      </c>
      <c r="C461" s="4">
        <v>2012.0</v>
      </c>
      <c r="D461" s="4" t="s">
        <v>1030</v>
      </c>
      <c r="E461" s="4" t="s">
        <v>998</v>
      </c>
      <c r="F461" s="4">
        <v>5.210872786E7</v>
      </c>
    </row>
    <row r="462" ht="12.75" customHeight="1">
      <c r="A462" s="4" t="s">
        <v>372</v>
      </c>
      <c r="B462" s="4" t="s">
        <v>371</v>
      </c>
      <c r="C462" s="4">
        <v>2012.0</v>
      </c>
      <c r="D462" s="4" t="s">
        <v>1030</v>
      </c>
      <c r="E462" s="4" t="s">
        <v>1046</v>
      </c>
      <c r="F462" s="4">
        <v>9441563.83</v>
      </c>
    </row>
    <row r="463" ht="12.75" customHeight="1">
      <c r="A463" s="4" t="s">
        <v>372</v>
      </c>
      <c r="B463" s="4" t="s">
        <v>371</v>
      </c>
      <c r="C463" s="4">
        <v>2012.0</v>
      </c>
      <c r="D463" s="4" t="s">
        <v>1030</v>
      </c>
      <c r="E463" s="4" t="s">
        <v>1047</v>
      </c>
      <c r="F463" s="4">
        <v>1.092157827E7</v>
      </c>
    </row>
    <row r="464" ht="12.75" customHeight="1">
      <c r="A464" s="4" t="s">
        <v>372</v>
      </c>
      <c r="B464" s="4" t="s">
        <v>371</v>
      </c>
      <c r="C464" s="4">
        <v>2013.0</v>
      </c>
      <c r="D464" s="4" t="s">
        <v>1030</v>
      </c>
      <c r="E464" s="4" t="s">
        <v>1031</v>
      </c>
      <c r="F464" s="4">
        <v>3.0068561056E8</v>
      </c>
    </row>
    <row r="465" ht="12.75" customHeight="1">
      <c r="A465" s="4" t="s">
        <v>372</v>
      </c>
      <c r="B465" s="4" t="s">
        <v>371</v>
      </c>
      <c r="C465" s="4">
        <v>2013.0</v>
      </c>
      <c r="D465" s="4" t="s">
        <v>1030</v>
      </c>
      <c r="E465" s="4" t="s">
        <v>1032</v>
      </c>
      <c r="F465" s="4">
        <v>1.1203273333E8</v>
      </c>
    </row>
    <row r="466" ht="12.75" customHeight="1">
      <c r="A466" s="4" t="s">
        <v>372</v>
      </c>
      <c r="B466" s="4" t="s">
        <v>371</v>
      </c>
      <c r="C466" s="4">
        <v>2013.0</v>
      </c>
      <c r="D466" s="4" t="s">
        <v>1030</v>
      </c>
      <c r="E466" s="4" t="s">
        <v>1033</v>
      </c>
      <c r="F466" s="4">
        <v>1.0223142956E8</v>
      </c>
    </row>
    <row r="467" ht="12.75" customHeight="1">
      <c r="A467" s="4" t="s">
        <v>372</v>
      </c>
      <c r="B467" s="4" t="s">
        <v>371</v>
      </c>
      <c r="C467" s="4">
        <v>2013.0</v>
      </c>
      <c r="D467" s="4" t="s">
        <v>1030</v>
      </c>
      <c r="E467" s="4" t="s">
        <v>1034</v>
      </c>
      <c r="F467" s="4">
        <v>5.121655648E7</v>
      </c>
    </row>
    <row r="468" ht="12.75" customHeight="1">
      <c r="A468" s="4" t="s">
        <v>372</v>
      </c>
      <c r="B468" s="4" t="s">
        <v>371</v>
      </c>
      <c r="C468" s="4">
        <v>2013.0</v>
      </c>
      <c r="D468" s="4" t="s">
        <v>1030</v>
      </c>
      <c r="E468" s="4" t="s">
        <v>1035</v>
      </c>
      <c r="F468" s="4">
        <v>2.151964496E7</v>
      </c>
    </row>
    <row r="469" ht="12.75" customHeight="1">
      <c r="A469" s="4" t="s">
        <v>372</v>
      </c>
      <c r="B469" s="4" t="s">
        <v>371</v>
      </c>
      <c r="C469" s="4">
        <v>2013.0</v>
      </c>
      <c r="D469" s="4" t="s">
        <v>1030</v>
      </c>
      <c r="E469" s="4" t="s">
        <v>1036</v>
      </c>
      <c r="F469" s="4">
        <v>3604487.43</v>
      </c>
    </row>
    <row r="470" ht="12.75" customHeight="1">
      <c r="A470" s="4" t="s">
        <v>372</v>
      </c>
      <c r="B470" s="4" t="s">
        <v>371</v>
      </c>
      <c r="C470" s="4">
        <v>2013.0</v>
      </c>
      <c r="D470" s="4" t="s">
        <v>1030</v>
      </c>
      <c r="E470" s="4" t="s">
        <v>993</v>
      </c>
      <c r="F470" s="4">
        <v>2.37680328E7</v>
      </c>
    </row>
    <row r="471" ht="12.75" customHeight="1">
      <c r="A471" s="4" t="s">
        <v>372</v>
      </c>
      <c r="B471" s="4" t="s">
        <v>371</v>
      </c>
      <c r="C471" s="4">
        <v>2013.0</v>
      </c>
      <c r="D471" s="4" t="s">
        <v>1030</v>
      </c>
      <c r="E471" s="4" t="s">
        <v>1037</v>
      </c>
      <c r="F471" s="4">
        <v>1.301094255E7</v>
      </c>
    </row>
    <row r="472" ht="12.75" customHeight="1">
      <c r="A472" s="4" t="s">
        <v>372</v>
      </c>
      <c r="B472" s="4" t="s">
        <v>371</v>
      </c>
      <c r="C472" s="4">
        <v>2013.0</v>
      </c>
      <c r="D472" s="4" t="s">
        <v>1030</v>
      </c>
      <c r="E472" s="4" t="s">
        <v>1038</v>
      </c>
      <c r="F472" s="4">
        <v>631333.06</v>
      </c>
    </row>
    <row r="473" ht="12.75" customHeight="1">
      <c r="A473" s="4" t="s">
        <v>372</v>
      </c>
      <c r="B473" s="4" t="s">
        <v>371</v>
      </c>
      <c r="C473" s="4">
        <v>2013.0</v>
      </c>
      <c r="D473" s="4" t="s">
        <v>1030</v>
      </c>
      <c r="E473" s="4" t="s">
        <v>994</v>
      </c>
      <c r="F473" s="4">
        <v>2.495470485E7</v>
      </c>
    </row>
    <row r="474" ht="12.75" customHeight="1">
      <c r="A474" s="4" t="s">
        <v>372</v>
      </c>
      <c r="B474" s="4" t="s">
        <v>371</v>
      </c>
      <c r="C474" s="4">
        <v>2013.0</v>
      </c>
      <c r="D474" s="4" t="s">
        <v>1030</v>
      </c>
      <c r="E474" s="4" t="s">
        <v>1039</v>
      </c>
      <c r="F474" s="4">
        <v>819797.61</v>
      </c>
    </row>
    <row r="475" ht="12.75" customHeight="1">
      <c r="A475" s="4" t="s">
        <v>372</v>
      </c>
      <c r="B475" s="4" t="s">
        <v>371</v>
      </c>
      <c r="C475" s="4">
        <v>2013.0</v>
      </c>
      <c r="D475" s="4" t="s">
        <v>1030</v>
      </c>
      <c r="E475" s="4" t="s">
        <v>1040</v>
      </c>
      <c r="F475" s="4">
        <v>7.254498842E7</v>
      </c>
    </row>
    <row r="476" ht="12.75" customHeight="1">
      <c r="A476" s="4" t="s">
        <v>372</v>
      </c>
      <c r="B476" s="4" t="s">
        <v>371</v>
      </c>
      <c r="C476" s="4">
        <v>2013.0</v>
      </c>
      <c r="D476" s="4" t="s">
        <v>1030</v>
      </c>
      <c r="E476" s="4" t="s">
        <v>996</v>
      </c>
      <c r="F476" s="4">
        <v>2.21154093E7</v>
      </c>
    </row>
    <row r="477" ht="12.75" customHeight="1">
      <c r="A477" s="4" t="s">
        <v>372</v>
      </c>
      <c r="B477" s="4" t="s">
        <v>371</v>
      </c>
      <c r="C477" s="4">
        <v>2013.0</v>
      </c>
      <c r="D477" s="4" t="s">
        <v>1030</v>
      </c>
      <c r="E477" s="4" t="s">
        <v>1041</v>
      </c>
      <c r="F477" s="4">
        <v>2497384.62</v>
      </c>
    </row>
    <row r="478" ht="12.75" customHeight="1">
      <c r="A478" s="4" t="s">
        <v>372</v>
      </c>
      <c r="B478" s="4" t="s">
        <v>371</v>
      </c>
      <c r="C478" s="4">
        <v>2013.0</v>
      </c>
      <c r="D478" s="4" t="s">
        <v>1030</v>
      </c>
      <c r="E478" s="4" t="s">
        <v>1042</v>
      </c>
      <c r="F478" s="4">
        <v>3.210743027E7</v>
      </c>
    </row>
    <row r="479" ht="12.75" customHeight="1">
      <c r="A479" s="4" t="s">
        <v>372</v>
      </c>
      <c r="B479" s="4" t="s">
        <v>371</v>
      </c>
      <c r="C479" s="4">
        <v>2013.0</v>
      </c>
      <c r="D479" s="4" t="s">
        <v>1030</v>
      </c>
      <c r="E479" s="4" t="s">
        <v>1043</v>
      </c>
      <c r="F479" s="4">
        <v>1.777226942E7</v>
      </c>
    </row>
    <row r="480" ht="12.75" customHeight="1">
      <c r="A480" s="4" t="s">
        <v>372</v>
      </c>
      <c r="B480" s="4" t="s">
        <v>371</v>
      </c>
      <c r="C480" s="4">
        <v>2013.0</v>
      </c>
      <c r="D480" s="4" t="s">
        <v>1030</v>
      </c>
      <c r="E480" s="4" t="s">
        <v>1044</v>
      </c>
      <c r="F480" s="4">
        <v>7615444.22</v>
      </c>
    </row>
    <row r="481" ht="12.75" customHeight="1">
      <c r="A481" s="4" t="s">
        <v>372</v>
      </c>
      <c r="B481" s="4" t="s">
        <v>371</v>
      </c>
      <c r="C481" s="4">
        <v>2013.0</v>
      </c>
      <c r="D481" s="4" t="s">
        <v>1030</v>
      </c>
      <c r="E481" s="4" t="s">
        <v>1045</v>
      </c>
      <c r="F481" s="4">
        <v>4747667.45</v>
      </c>
    </row>
    <row r="482" ht="12.75" customHeight="1">
      <c r="A482" s="4" t="s">
        <v>372</v>
      </c>
      <c r="B482" s="4" t="s">
        <v>371</v>
      </c>
      <c r="C482" s="4">
        <v>2013.0</v>
      </c>
      <c r="D482" s="4" t="s">
        <v>1030</v>
      </c>
      <c r="E482" s="4" t="s">
        <v>998</v>
      </c>
      <c r="F482" s="4">
        <v>5.381259071E7</v>
      </c>
    </row>
    <row r="483" ht="12.75" customHeight="1">
      <c r="A483" s="4" t="s">
        <v>372</v>
      </c>
      <c r="B483" s="4" t="s">
        <v>371</v>
      </c>
      <c r="C483" s="4">
        <v>2013.0</v>
      </c>
      <c r="D483" s="4" t="s">
        <v>1030</v>
      </c>
      <c r="E483" s="4" t="s">
        <v>1046</v>
      </c>
      <c r="F483" s="4">
        <v>9661297.73</v>
      </c>
    </row>
    <row r="484" ht="12.75" customHeight="1">
      <c r="A484" s="4" t="s">
        <v>372</v>
      </c>
      <c r="B484" s="4" t="s">
        <v>371</v>
      </c>
      <c r="C484" s="4">
        <v>2013.0</v>
      </c>
      <c r="D484" s="4" t="s">
        <v>1030</v>
      </c>
      <c r="E484" s="4" t="s">
        <v>1047</v>
      </c>
      <c r="F484" s="4">
        <v>1.102183012E7</v>
      </c>
    </row>
    <row r="485" ht="12.75" customHeight="1">
      <c r="A485" s="4" t="s">
        <v>372</v>
      </c>
      <c r="B485" s="4" t="s">
        <v>371</v>
      </c>
      <c r="C485" s="4">
        <v>2014.0</v>
      </c>
      <c r="D485" s="4" t="s">
        <v>1030</v>
      </c>
      <c r="E485" s="4" t="s">
        <v>1031</v>
      </c>
      <c r="F485" s="4">
        <v>3.1237147116E8</v>
      </c>
    </row>
    <row r="486" ht="12.75" customHeight="1">
      <c r="A486" s="4" t="s">
        <v>372</v>
      </c>
      <c r="B486" s="4" t="s">
        <v>371</v>
      </c>
      <c r="C486" s="4">
        <v>2014.0</v>
      </c>
      <c r="D486" s="4" t="s">
        <v>1030</v>
      </c>
      <c r="E486" s="4" t="s">
        <v>1032</v>
      </c>
      <c r="F486" s="4">
        <v>1.128247457E8</v>
      </c>
    </row>
    <row r="487" ht="12.75" customHeight="1">
      <c r="A487" s="4" t="s">
        <v>372</v>
      </c>
      <c r="B487" s="4" t="s">
        <v>371</v>
      </c>
      <c r="C487" s="4">
        <v>2014.0</v>
      </c>
      <c r="D487" s="4" t="s">
        <v>1030</v>
      </c>
      <c r="E487" s="4" t="s">
        <v>1033</v>
      </c>
      <c r="F487" s="4">
        <v>1.0481760515E8</v>
      </c>
    </row>
    <row r="488" ht="12.75" customHeight="1">
      <c r="A488" s="4" t="s">
        <v>372</v>
      </c>
      <c r="B488" s="4" t="s">
        <v>371</v>
      </c>
      <c r="C488" s="4">
        <v>2014.0</v>
      </c>
      <c r="D488" s="4" t="s">
        <v>1030</v>
      </c>
      <c r="E488" s="4" t="s">
        <v>1034</v>
      </c>
      <c r="F488" s="4">
        <v>5.116350203E7</v>
      </c>
    </row>
    <row r="489" ht="12.75" customHeight="1">
      <c r="A489" s="4" t="s">
        <v>372</v>
      </c>
      <c r="B489" s="4" t="s">
        <v>371</v>
      </c>
      <c r="C489" s="4">
        <v>2014.0</v>
      </c>
      <c r="D489" s="4" t="s">
        <v>1030</v>
      </c>
      <c r="E489" s="4" t="s">
        <v>1035</v>
      </c>
      <c r="F489" s="4">
        <v>2.872792144E7</v>
      </c>
    </row>
    <row r="490" ht="12.75" customHeight="1">
      <c r="A490" s="4" t="s">
        <v>372</v>
      </c>
      <c r="B490" s="4" t="s">
        <v>371</v>
      </c>
      <c r="C490" s="4">
        <v>2014.0</v>
      </c>
      <c r="D490" s="4" t="s">
        <v>1030</v>
      </c>
      <c r="E490" s="4" t="s">
        <v>1036</v>
      </c>
      <c r="F490" s="4">
        <v>3510141.31</v>
      </c>
    </row>
    <row r="491" ht="12.75" customHeight="1">
      <c r="A491" s="4" t="s">
        <v>372</v>
      </c>
      <c r="B491" s="4" t="s">
        <v>371</v>
      </c>
      <c r="C491" s="4">
        <v>2014.0</v>
      </c>
      <c r="D491" s="4" t="s">
        <v>1030</v>
      </c>
      <c r="E491" s="4" t="s">
        <v>993</v>
      </c>
      <c r="F491" s="4">
        <v>2.395308446E7</v>
      </c>
    </row>
    <row r="492" ht="12.75" customHeight="1">
      <c r="A492" s="4" t="s">
        <v>372</v>
      </c>
      <c r="B492" s="4" t="s">
        <v>371</v>
      </c>
      <c r="C492" s="4">
        <v>2014.0</v>
      </c>
      <c r="D492" s="4" t="s">
        <v>1030</v>
      </c>
      <c r="E492" s="4" t="s">
        <v>1037</v>
      </c>
      <c r="F492" s="4">
        <v>1.360791961E7</v>
      </c>
    </row>
    <row r="493" ht="12.75" customHeight="1">
      <c r="A493" s="4" t="s">
        <v>372</v>
      </c>
      <c r="B493" s="4" t="s">
        <v>371</v>
      </c>
      <c r="C493" s="4">
        <v>2014.0</v>
      </c>
      <c r="D493" s="4" t="s">
        <v>1030</v>
      </c>
      <c r="E493" s="4" t="s">
        <v>1038</v>
      </c>
      <c r="F493" s="4">
        <v>675769.94</v>
      </c>
    </row>
    <row r="494" ht="12.75" customHeight="1">
      <c r="A494" s="4" t="s">
        <v>372</v>
      </c>
      <c r="B494" s="4" t="s">
        <v>371</v>
      </c>
      <c r="C494" s="4">
        <v>2014.0</v>
      </c>
      <c r="D494" s="4" t="s">
        <v>1030</v>
      </c>
      <c r="E494" s="4" t="s">
        <v>994</v>
      </c>
      <c r="F494" s="4">
        <v>3.280421999E7</v>
      </c>
    </row>
    <row r="495" ht="12.75" customHeight="1">
      <c r="A495" s="4" t="s">
        <v>372</v>
      </c>
      <c r="B495" s="4" t="s">
        <v>371</v>
      </c>
      <c r="C495" s="4">
        <v>2014.0</v>
      </c>
      <c r="D495" s="4" t="s">
        <v>1030</v>
      </c>
      <c r="E495" s="4" t="s">
        <v>1039</v>
      </c>
      <c r="F495" s="4">
        <v>903618.02</v>
      </c>
    </row>
    <row r="496" ht="12.75" customHeight="1">
      <c r="A496" s="4" t="s">
        <v>372</v>
      </c>
      <c r="B496" s="4" t="s">
        <v>371</v>
      </c>
      <c r="C496" s="4">
        <v>2014.0</v>
      </c>
      <c r="D496" s="4" t="s">
        <v>1030</v>
      </c>
      <c r="E496" s="4" t="s">
        <v>1040</v>
      </c>
      <c r="F496" s="4">
        <v>7.443015513E7</v>
      </c>
    </row>
    <row r="497" ht="12.75" customHeight="1">
      <c r="A497" s="4" t="s">
        <v>372</v>
      </c>
      <c r="B497" s="4" t="s">
        <v>371</v>
      </c>
      <c r="C497" s="4">
        <v>2014.0</v>
      </c>
      <c r="D497" s="4" t="s">
        <v>1030</v>
      </c>
      <c r="E497" s="4" t="s">
        <v>996</v>
      </c>
      <c r="F497" s="4">
        <v>2.234598624E7</v>
      </c>
    </row>
    <row r="498" ht="12.75" customHeight="1">
      <c r="A498" s="4" t="s">
        <v>372</v>
      </c>
      <c r="B498" s="4" t="s">
        <v>371</v>
      </c>
      <c r="C498" s="4">
        <v>2014.0</v>
      </c>
      <c r="D498" s="4" t="s">
        <v>1030</v>
      </c>
      <c r="E498" s="4" t="s">
        <v>1041</v>
      </c>
      <c r="F498" s="4">
        <v>2752747.9</v>
      </c>
    </row>
    <row r="499" ht="12.75" customHeight="1">
      <c r="A499" s="4" t="s">
        <v>372</v>
      </c>
      <c r="B499" s="4" t="s">
        <v>371</v>
      </c>
      <c r="C499" s="4">
        <v>2014.0</v>
      </c>
      <c r="D499" s="4" t="s">
        <v>1030</v>
      </c>
      <c r="E499" s="4" t="s">
        <v>1042</v>
      </c>
      <c r="F499" s="4">
        <v>3.305694663E7</v>
      </c>
    </row>
    <row r="500" ht="12.75" customHeight="1">
      <c r="A500" s="4" t="s">
        <v>372</v>
      </c>
      <c r="B500" s="4" t="s">
        <v>371</v>
      </c>
      <c r="C500" s="4">
        <v>2014.0</v>
      </c>
      <c r="D500" s="4" t="s">
        <v>1030</v>
      </c>
      <c r="E500" s="4" t="s">
        <v>1043</v>
      </c>
      <c r="F500" s="4">
        <v>1.835125719E7</v>
      </c>
    </row>
    <row r="501" ht="12.75" customHeight="1">
      <c r="A501" s="4" t="s">
        <v>372</v>
      </c>
      <c r="B501" s="4" t="s">
        <v>371</v>
      </c>
      <c r="C501" s="4">
        <v>2014.0</v>
      </c>
      <c r="D501" s="4" t="s">
        <v>1030</v>
      </c>
      <c r="E501" s="4" t="s">
        <v>1044</v>
      </c>
      <c r="F501" s="4">
        <v>7171349.88</v>
      </c>
    </row>
    <row r="502" ht="12.75" customHeight="1">
      <c r="A502" s="4" t="s">
        <v>372</v>
      </c>
      <c r="B502" s="4" t="s">
        <v>371</v>
      </c>
      <c r="C502" s="4">
        <v>2014.0</v>
      </c>
      <c r="D502" s="4" t="s">
        <v>1030</v>
      </c>
      <c r="E502" s="4" t="s">
        <v>1045</v>
      </c>
      <c r="F502" s="4">
        <v>4840783.91</v>
      </c>
    </row>
    <row r="503" ht="12.75" customHeight="1">
      <c r="A503" s="4" t="s">
        <v>372</v>
      </c>
      <c r="B503" s="4" t="s">
        <v>371</v>
      </c>
      <c r="C503" s="4">
        <v>2014.0</v>
      </c>
      <c r="D503" s="4" t="s">
        <v>1030</v>
      </c>
      <c r="E503" s="4" t="s">
        <v>998</v>
      </c>
      <c r="F503" s="4">
        <v>5.330327594E7</v>
      </c>
    </row>
    <row r="504" ht="12.75" customHeight="1">
      <c r="A504" s="4" t="s">
        <v>372</v>
      </c>
      <c r="B504" s="4" t="s">
        <v>371</v>
      </c>
      <c r="C504" s="4">
        <v>2014.0</v>
      </c>
      <c r="D504" s="4" t="s">
        <v>1030</v>
      </c>
      <c r="E504" s="4" t="s">
        <v>1046</v>
      </c>
      <c r="F504" s="4">
        <v>9865873.62</v>
      </c>
    </row>
    <row r="505" ht="12.75" customHeight="1">
      <c r="A505" s="4" t="s">
        <v>372</v>
      </c>
      <c r="B505" s="4" t="s">
        <v>371</v>
      </c>
      <c r="C505" s="4">
        <v>2014.0</v>
      </c>
      <c r="D505" s="4" t="s">
        <v>1030</v>
      </c>
      <c r="E505" s="4" t="s">
        <v>1047</v>
      </c>
      <c r="F505" s="4">
        <v>1.079834139E7</v>
      </c>
    </row>
    <row r="506" ht="12.75" customHeight="1">
      <c r="A506" s="4" t="s">
        <v>372</v>
      </c>
      <c r="B506" s="4" t="s">
        <v>371</v>
      </c>
      <c r="C506" s="4">
        <v>2015.0</v>
      </c>
      <c r="D506" s="4" t="s">
        <v>1030</v>
      </c>
      <c r="E506" s="4" t="s">
        <v>1031</v>
      </c>
      <c r="F506" s="4">
        <v>2.8058244847E8</v>
      </c>
    </row>
    <row r="507" ht="12.75" customHeight="1">
      <c r="A507" s="4" t="s">
        <v>372</v>
      </c>
      <c r="B507" s="4" t="s">
        <v>371</v>
      </c>
      <c r="C507" s="4">
        <v>2015.0</v>
      </c>
      <c r="D507" s="4" t="s">
        <v>1030</v>
      </c>
      <c r="E507" s="4" t="s">
        <v>1032</v>
      </c>
      <c r="F507" s="4">
        <v>1.0378528731E8</v>
      </c>
    </row>
    <row r="508" ht="12.75" customHeight="1">
      <c r="A508" s="4" t="s">
        <v>372</v>
      </c>
      <c r="B508" s="4" t="s">
        <v>371</v>
      </c>
      <c r="C508" s="4">
        <v>2015.0</v>
      </c>
      <c r="D508" s="4" t="s">
        <v>1030</v>
      </c>
      <c r="E508" s="4" t="s">
        <v>1033</v>
      </c>
      <c r="F508" s="4">
        <v>9.25318383E7</v>
      </c>
    </row>
    <row r="509" ht="12.75" customHeight="1">
      <c r="A509" s="4" t="s">
        <v>372</v>
      </c>
      <c r="B509" s="4" t="s">
        <v>371</v>
      </c>
      <c r="C509" s="4">
        <v>2015.0</v>
      </c>
      <c r="D509" s="4" t="s">
        <v>1030</v>
      </c>
      <c r="E509" s="4" t="s">
        <v>1034</v>
      </c>
      <c r="F509" s="4">
        <v>4.521534408E7</v>
      </c>
    </row>
    <row r="510" ht="12.75" customHeight="1">
      <c r="A510" s="4" t="s">
        <v>372</v>
      </c>
      <c r="B510" s="4" t="s">
        <v>371</v>
      </c>
      <c r="C510" s="4">
        <v>2015.0</v>
      </c>
      <c r="D510" s="4" t="s">
        <v>1030</v>
      </c>
      <c r="E510" s="4" t="s">
        <v>1035</v>
      </c>
      <c r="F510" s="4">
        <v>2.366502185E7</v>
      </c>
    </row>
    <row r="511" ht="12.75" customHeight="1">
      <c r="A511" s="4" t="s">
        <v>372</v>
      </c>
      <c r="B511" s="4" t="s">
        <v>371</v>
      </c>
      <c r="C511" s="4">
        <v>2015.0</v>
      </c>
      <c r="D511" s="4" t="s">
        <v>1030</v>
      </c>
      <c r="E511" s="4" t="s">
        <v>1036</v>
      </c>
      <c r="F511" s="4">
        <v>3252797.0</v>
      </c>
    </row>
    <row r="512" ht="12.75" customHeight="1">
      <c r="A512" s="4" t="s">
        <v>372</v>
      </c>
      <c r="B512" s="4" t="s">
        <v>371</v>
      </c>
      <c r="C512" s="4">
        <v>2015.0</v>
      </c>
      <c r="D512" s="4" t="s">
        <v>1030</v>
      </c>
      <c r="E512" s="4" t="s">
        <v>993</v>
      </c>
      <c r="F512" s="4">
        <v>2.247879509E7</v>
      </c>
    </row>
    <row r="513" ht="12.75" customHeight="1">
      <c r="A513" s="4" t="s">
        <v>372</v>
      </c>
      <c r="B513" s="4" t="s">
        <v>371</v>
      </c>
      <c r="C513" s="4">
        <v>2015.0</v>
      </c>
      <c r="D513" s="4" t="s">
        <v>1030</v>
      </c>
      <c r="E513" s="4" t="s">
        <v>1037</v>
      </c>
      <c r="F513" s="4">
        <v>1.326249472E7</v>
      </c>
    </row>
    <row r="514" ht="12.75" customHeight="1">
      <c r="A514" s="4" t="s">
        <v>372</v>
      </c>
      <c r="B514" s="4" t="s">
        <v>371</v>
      </c>
      <c r="C514" s="4">
        <v>2015.0</v>
      </c>
      <c r="D514" s="4" t="s">
        <v>1030</v>
      </c>
      <c r="E514" s="4" t="s">
        <v>1038</v>
      </c>
      <c r="F514" s="4">
        <v>676382.46</v>
      </c>
    </row>
    <row r="515" ht="12.75" customHeight="1">
      <c r="A515" s="4" t="s">
        <v>372</v>
      </c>
      <c r="B515" s="4" t="s">
        <v>371</v>
      </c>
      <c r="C515" s="4">
        <v>2015.0</v>
      </c>
      <c r="D515" s="4" t="s">
        <v>1030</v>
      </c>
      <c r="E515" s="4" t="s">
        <v>994</v>
      </c>
      <c r="F515" s="4">
        <v>2.133179014E7</v>
      </c>
    </row>
    <row r="516" ht="12.75" customHeight="1">
      <c r="A516" s="4" t="s">
        <v>372</v>
      </c>
      <c r="B516" s="4" t="s">
        <v>371</v>
      </c>
      <c r="C516" s="4">
        <v>2015.0</v>
      </c>
      <c r="D516" s="4" t="s">
        <v>1030</v>
      </c>
      <c r="E516" s="4" t="s">
        <v>1039</v>
      </c>
      <c r="F516" s="4">
        <v>839951.34</v>
      </c>
    </row>
    <row r="517" ht="12.75" customHeight="1">
      <c r="A517" s="4" t="s">
        <v>372</v>
      </c>
      <c r="B517" s="4" t="s">
        <v>371</v>
      </c>
      <c r="C517" s="4">
        <v>2015.0</v>
      </c>
      <c r="D517" s="4" t="s">
        <v>1030</v>
      </c>
      <c r="E517" s="4" t="s">
        <v>1040</v>
      </c>
      <c r="F517" s="4">
        <v>6.818171612E7</v>
      </c>
    </row>
    <row r="518" ht="12.75" customHeight="1">
      <c r="A518" s="4" t="s">
        <v>372</v>
      </c>
      <c r="B518" s="4" t="s">
        <v>371</v>
      </c>
      <c r="C518" s="4">
        <v>2015.0</v>
      </c>
      <c r="D518" s="4" t="s">
        <v>1030</v>
      </c>
      <c r="E518" s="4" t="s">
        <v>996</v>
      </c>
      <c r="F518" s="4">
        <v>1.869244104E7</v>
      </c>
    </row>
    <row r="519" ht="12.75" customHeight="1">
      <c r="A519" s="4" t="s">
        <v>372</v>
      </c>
      <c r="B519" s="4" t="s">
        <v>371</v>
      </c>
      <c r="C519" s="4">
        <v>2015.0</v>
      </c>
      <c r="D519" s="4" t="s">
        <v>1030</v>
      </c>
      <c r="E519" s="4" t="s">
        <v>1041</v>
      </c>
      <c r="F519" s="4">
        <v>2239025.9</v>
      </c>
    </row>
    <row r="520" ht="12.75" customHeight="1">
      <c r="A520" s="4" t="s">
        <v>372</v>
      </c>
      <c r="B520" s="4" t="s">
        <v>371</v>
      </c>
      <c r="C520" s="4">
        <v>2015.0</v>
      </c>
      <c r="D520" s="4" t="s">
        <v>1030</v>
      </c>
      <c r="E520" s="4" t="s">
        <v>1042</v>
      </c>
      <c r="F520" s="4">
        <v>3.245096405E7</v>
      </c>
    </row>
    <row r="521" ht="12.75" customHeight="1">
      <c r="A521" s="4" t="s">
        <v>372</v>
      </c>
      <c r="B521" s="4" t="s">
        <v>371</v>
      </c>
      <c r="C521" s="4">
        <v>2015.0</v>
      </c>
      <c r="D521" s="4" t="s">
        <v>1030</v>
      </c>
      <c r="E521" s="4" t="s">
        <v>1043</v>
      </c>
      <c r="F521" s="4">
        <v>1.676004119E7</v>
      </c>
    </row>
    <row r="522" ht="12.75" customHeight="1">
      <c r="A522" s="4" t="s">
        <v>372</v>
      </c>
      <c r="B522" s="4" t="s">
        <v>371</v>
      </c>
      <c r="C522" s="4">
        <v>2015.0</v>
      </c>
      <c r="D522" s="4" t="s">
        <v>1030</v>
      </c>
      <c r="E522" s="4" t="s">
        <v>1044</v>
      </c>
      <c r="F522" s="4">
        <v>6839433.28</v>
      </c>
    </row>
    <row r="523" ht="12.75" customHeight="1">
      <c r="A523" s="4" t="s">
        <v>372</v>
      </c>
      <c r="B523" s="4" t="s">
        <v>371</v>
      </c>
      <c r="C523" s="4">
        <v>2015.0</v>
      </c>
      <c r="D523" s="4" t="s">
        <v>1030</v>
      </c>
      <c r="E523" s="4" t="s">
        <v>1045</v>
      </c>
      <c r="F523" s="4">
        <v>4552672.53</v>
      </c>
    </row>
    <row r="524" ht="12.75" customHeight="1">
      <c r="A524" s="4" t="s">
        <v>372</v>
      </c>
      <c r="B524" s="4" t="s">
        <v>371</v>
      </c>
      <c r="C524" s="4">
        <v>2015.0</v>
      </c>
      <c r="D524" s="4" t="s">
        <v>1030</v>
      </c>
      <c r="E524" s="4" t="s">
        <v>998</v>
      </c>
      <c r="F524" s="4">
        <v>4.953104258E7</v>
      </c>
    </row>
    <row r="525" ht="12.75" customHeight="1">
      <c r="A525" s="4" t="s">
        <v>372</v>
      </c>
      <c r="B525" s="4" t="s">
        <v>371</v>
      </c>
      <c r="C525" s="4">
        <v>2015.0</v>
      </c>
      <c r="D525" s="4" t="s">
        <v>1030</v>
      </c>
      <c r="E525" s="4" t="s">
        <v>1046</v>
      </c>
      <c r="F525" s="4">
        <v>9282806.68</v>
      </c>
    </row>
    <row r="526" ht="12.75" customHeight="1">
      <c r="A526" s="4" t="s">
        <v>372</v>
      </c>
      <c r="B526" s="4" t="s">
        <v>371</v>
      </c>
      <c r="C526" s="4">
        <v>2015.0</v>
      </c>
      <c r="D526" s="4" t="s">
        <v>1030</v>
      </c>
      <c r="E526" s="4" t="s">
        <v>1047</v>
      </c>
      <c r="F526" s="4">
        <v>1.021009434E7</v>
      </c>
    </row>
    <row r="527" ht="12.75" customHeight="1">
      <c r="A527" s="4" t="s">
        <v>372</v>
      </c>
      <c r="B527" s="4" t="s">
        <v>371</v>
      </c>
      <c r="C527" s="4">
        <v>2016.0</v>
      </c>
      <c r="D527" s="4" t="s">
        <v>1030</v>
      </c>
      <c r="E527" s="4" t="s">
        <v>1031</v>
      </c>
      <c r="F527" s="4">
        <v>2.6670192035E8</v>
      </c>
    </row>
    <row r="528" ht="12.75" customHeight="1">
      <c r="A528" s="4" t="s">
        <v>372</v>
      </c>
      <c r="B528" s="4" t="s">
        <v>371</v>
      </c>
      <c r="C528" s="4">
        <v>2016.0</v>
      </c>
      <c r="D528" s="4" t="s">
        <v>1030</v>
      </c>
      <c r="E528" s="4" t="s">
        <v>1032</v>
      </c>
      <c r="F528" s="4">
        <v>1.0043991086E8</v>
      </c>
    </row>
    <row r="529" ht="12.75" customHeight="1">
      <c r="A529" s="4" t="s">
        <v>372</v>
      </c>
      <c r="B529" s="4" t="s">
        <v>371</v>
      </c>
      <c r="C529" s="4">
        <v>2016.0</v>
      </c>
      <c r="D529" s="4" t="s">
        <v>1030</v>
      </c>
      <c r="E529" s="4" t="s">
        <v>1033</v>
      </c>
      <c r="F529" s="4">
        <v>8.864703393E7</v>
      </c>
    </row>
    <row r="530" ht="12.75" customHeight="1">
      <c r="A530" s="4" t="s">
        <v>372</v>
      </c>
      <c r="B530" s="4" t="s">
        <v>371</v>
      </c>
      <c r="C530" s="4">
        <v>2016.0</v>
      </c>
      <c r="D530" s="4" t="s">
        <v>1030</v>
      </c>
      <c r="E530" s="4" t="s">
        <v>1034</v>
      </c>
      <c r="F530" s="4">
        <v>4.249952976E7</v>
      </c>
    </row>
    <row r="531" ht="12.75" customHeight="1">
      <c r="A531" s="4" t="s">
        <v>372</v>
      </c>
      <c r="B531" s="4" t="s">
        <v>371</v>
      </c>
      <c r="C531" s="4">
        <v>2016.0</v>
      </c>
      <c r="D531" s="4" t="s">
        <v>1030</v>
      </c>
      <c r="E531" s="4" t="s">
        <v>1035</v>
      </c>
      <c r="F531" s="4">
        <v>2.059384088E7</v>
      </c>
    </row>
    <row r="532" ht="12.75" customHeight="1">
      <c r="A532" s="4" t="s">
        <v>372</v>
      </c>
      <c r="B532" s="4" t="s">
        <v>371</v>
      </c>
      <c r="C532" s="4">
        <v>2016.0</v>
      </c>
      <c r="D532" s="4" t="s">
        <v>1030</v>
      </c>
      <c r="E532" s="4" t="s">
        <v>1036</v>
      </c>
      <c r="F532" s="4">
        <v>3115327.0</v>
      </c>
    </row>
    <row r="533" ht="12.75" customHeight="1">
      <c r="A533" s="4" t="s">
        <v>372</v>
      </c>
      <c r="B533" s="4" t="s">
        <v>371</v>
      </c>
      <c r="C533" s="4">
        <v>2016.0</v>
      </c>
      <c r="D533" s="4" t="s">
        <v>1030</v>
      </c>
      <c r="E533" s="4" t="s">
        <v>993</v>
      </c>
      <c r="F533" s="4">
        <v>2.124144229E7</v>
      </c>
    </row>
    <row r="534" ht="12.75" customHeight="1">
      <c r="A534" s="4" t="s">
        <v>372</v>
      </c>
      <c r="B534" s="4" t="s">
        <v>371</v>
      </c>
      <c r="C534" s="4">
        <v>2016.0</v>
      </c>
      <c r="D534" s="4" t="s">
        <v>1030</v>
      </c>
      <c r="E534" s="4" t="s">
        <v>1037</v>
      </c>
      <c r="F534" s="4">
        <v>1.322438339E7</v>
      </c>
    </row>
    <row r="535" ht="12.75" customHeight="1">
      <c r="A535" s="4" t="s">
        <v>372</v>
      </c>
      <c r="B535" s="4" t="s">
        <v>371</v>
      </c>
      <c r="C535" s="4">
        <v>2016.0</v>
      </c>
      <c r="D535" s="4" t="s">
        <v>1030</v>
      </c>
      <c r="E535" s="4" t="s">
        <v>1038</v>
      </c>
      <c r="F535" s="4">
        <v>683272.15</v>
      </c>
    </row>
    <row r="536" ht="12.75" customHeight="1">
      <c r="A536" s="4" t="s">
        <v>372</v>
      </c>
      <c r="B536" s="4" t="s">
        <v>371</v>
      </c>
      <c r="C536" s="4">
        <v>2016.0</v>
      </c>
      <c r="D536" s="4" t="s">
        <v>1030</v>
      </c>
      <c r="E536" s="4" t="s">
        <v>994</v>
      </c>
      <c r="F536" s="4">
        <v>1.677855072E7</v>
      </c>
    </row>
    <row r="537" ht="12.75" customHeight="1">
      <c r="A537" s="4" t="s">
        <v>372</v>
      </c>
      <c r="B537" s="4" t="s">
        <v>371</v>
      </c>
      <c r="C537" s="4">
        <v>2016.0</v>
      </c>
      <c r="D537" s="4" t="s">
        <v>1030</v>
      </c>
      <c r="E537" s="4" t="s">
        <v>1039</v>
      </c>
      <c r="F537" s="4">
        <v>821175.92</v>
      </c>
    </row>
    <row r="538" ht="12.75" customHeight="1">
      <c r="A538" s="4" t="s">
        <v>372</v>
      </c>
      <c r="B538" s="4" t="s">
        <v>371</v>
      </c>
      <c r="C538" s="4">
        <v>2016.0</v>
      </c>
      <c r="D538" s="4" t="s">
        <v>1030</v>
      </c>
      <c r="E538" s="4" t="s">
        <v>1040</v>
      </c>
      <c r="F538" s="4">
        <v>6.423315601E7</v>
      </c>
    </row>
    <row r="539" ht="12.75" customHeight="1">
      <c r="A539" s="4" t="s">
        <v>372</v>
      </c>
      <c r="B539" s="4" t="s">
        <v>371</v>
      </c>
      <c r="C539" s="4">
        <v>2016.0</v>
      </c>
      <c r="D539" s="4" t="s">
        <v>1030</v>
      </c>
      <c r="E539" s="4" t="s">
        <v>996</v>
      </c>
      <c r="F539" s="4">
        <v>1.69644671E7</v>
      </c>
    </row>
    <row r="540" ht="12.75" customHeight="1">
      <c r="A540" s="4" t="s">
        <v>372</v>
      </c>
      <c r="B540" s="4" t="s">
        <v>371</v>
      </c>
      <c r="C540" s="4">
        <v>2016.0</v>
      </c>
      <c r="D540" s="4" t="s">
        <v>1030</v>
      </c>
      <c r="E540" s="4" t="s">
        <v>1041</v>
      </c>
      <c r="F540" s="4">
        <v>2079178.25</v>
      </c>
    </row>
    <row r="541" ht="12.75" customHeight="1">
      <c r="A541" s="4" t="s">
        <v>372</v>
      </c>
      <c r="B541" s="4" t="s">
        <v>371</v>
      </c>
      <c r="C541" s="4">
        <v>2016.0</v>
      </c>
      <c r="D541" s="4" t="s">
        <v>1030</v>
      </c>
      <c r="E541" s="4" t="s">
        <v>1042</v>
      </c>
      <c r="F541" s="4">
        <v>2.350686395E7</v>
      </c>
    </row>
    <row r="542" ht="12.75" customHeight="1">
      <c r="A542" s="4" t="s">
        <v>372</v>
      </c>
      <c r="B542" s="4" t="s">
        <v>371</v>
      </c>
      <c r="C542" s="4">
        <v>2016.0</v>
      </c>
      <c r="D542" s="4" t="s">
        <v>1030</v>
      </c>
      <c r="E542" s="4" t="s">
        <v>1043</v>
      </c>
      <c r="F542" s="4">
        <v>1.622284758E7</v>
      </c>
    </row>
    <row r="543" ht="12.75" customHeight="1">
      <c r="A543" s="4" t="s">
        <v>372</v>
      </c>
      <c r="B543" s="4" t="s">
        <v>371</v>
      </c>
      <c r="C543" s="4">
        <v>2016.0</v>
      </c>
      <c r="D543" s="4" t="s">
        <v>1030</v>
      </c>
      <c r="E543" s="4" t="s">
        <v>1044</v>
      </c>
      <c r="F543" s="4">
        <v>6959283.05</v>
      </c>
    </row>
    <row r="544" ht="12.75" customHeight="1">
      <c r="A544" s="4" t="s">
        <v>372</v>
      </c>
      <c r="B544" s="4" t="s">
        <v>371</v>
      </c>
      <c r="C544" s="4">
        <v>2016.0</v>
      </c>
      <c r="D544" s="4" t="s">
        <v>1030</v>
      </c>
      <c r="E544" s="4" t="s">
        <v>1045</v>
      </c>
      <c r="F544" s="4">
        <v>4434694.96</v>
      </c>
    </row>
    <row r="545" ht="12.75" customHeight="1">
      <c r="A545" s="4" t="s">
        <v>372</v>
      </c>
      <c r="B545" s="4" t="s">
        <v>371</v>
      </c>
      <c r="C545" s="4">
        <v>2016.0</v>
      </c>
      <c r="D545" s="4" t="s">
        <v>1030</v>
      </c>
      <c r="E545" s="4" t="s">
        <v>998</v>
      </c>
      <c r="F545" s="4">
        <v>5.751264531E7</v>
      </c>
    </row>
    <row r="546" ht="12.75" customHeight="1">
      <c r="A546" s="4" t="s">
        <v>372</v>
      </c>
      <c r="B546" s="4" t="s">
        <v>371</v>
      </c>
      <c r="C546" s="4">
        <v>2016.0</v>
      </c>
      <c r="D546" s="4" t="s">
        <v>1030</v>
      </c>
      <c r="E546" s="4" t="s">
        <v>1046</v>
      </c>
      <c r="F546" s="4">
        <v>9200916.05</v>
      </c>
    </row>
    <row r="547" ht="12.75" customHeight="1">
      <c r="A547" s="4" t="s">
        <v>372</v>
      </c>
      <c r="B547" s="4" t="s">
        <v>371</v>
      </c>
      <c r="C547" s="4">
        <v>2016.0</v>
      </c>
      <c r="D547" s="4" t="s">
        <v>1030</v>
      </c>
      <c r="E547" s="4" t="s">
        <v>1047</v>
      </c>
      <c r="F547" s="4">
        <v>9723716.62</v>
      </c>
    </row>
    <row r="548" ht="12.75" customHeight="1">
      <c r="A548" s="4" t="s">
        <v>372</v>
      </c>
      <c r="B548" s="4" t="s">
        <v>371</v>
      </c>
      <c r="C548" s="4">
        <v>2017.0</v>
      </c>
      <c r="D548" s="4" t="s">
        <v>1030</v>
      </c>
      <c r="E548" s="4" t="s">
        <v>1031</v>
      </c>
      <c r="F548" s="4">
        <v>2.82450324E8</v>
      </c>
    </row>
    <row r="549" ht="12.75" customHeight="1">
      <c r="A549" s="4" t="s">
        <v>372</v>
      </c>
      <c r="B549" s="4" t="s">
        <v>371</v>
      </c>
      <c r="C549" s="4">
        <v>2017.0</v>
      </c>
      <c r="D549" s="4" t="s">
        <v>1030</v>
      </c>
      <c r="E549" s="4" t="s">
        <v>1032</v>
      </c>
      <c r="F549" s="4">
        <v>1.0654714603E8</v>
      </c>
    </row>
    <row r="550" ht="12.75" customHeight="1">
      <c r="A550" s="4" t="s">
        <v>372</v>
      </c>
      <c r="B550" s="4" t="s">
        <v>371</v>
      </c>
      <c r="C550" s="4">
        <v>2017.0</v>
      </c>
      <c r="D550" s="4" t="s">
        <v>1030</v>
      </c>
      <c r="E550" s="4" t="s">
        <v>1033</v>
      </c>
      <c r="F550" s="4">
        <v>9.285338269E7</v>
      </c>
    </row>
    <row r="551" ht="12.75" customHeight="1">
      <c r="A551" s="4" t="s">
        <v>372</v>
      </c>
      <c r="B551" s="4" t="s">
        <v>371</v>
      </c>
      <c r="C551" s="4">
        <v>2017.0</v>
      </c>
      <c r="D551" s="4" t="s">
        <v>1030</v>
      </c>
      <c r="E551" s="4" t="s">
        <v>1034</v>
      </c>
      <c r="F551" s="4">
        <v>4.455678845E7</v>
      </c>
    </row>
    <row r="552" ht="12.75" customHeight="1">
      <c r="A552" s="4" t="s">
        <v>372</v>
      </c>
      <c r="B552" s="4" t="s">
        <v>371</v>
      </c>
      <c r="C552" s="4">
        <v>2017.0</v>
      </c>
      <c r="D552" s="4" t="s">
        <v>1030</v>
      </c>
      <c r="E552" s="4" t="s">
        <v>1035</v>
      </c>
      <c r="F552" s="4">
        <v>2.244399395E7</v>
      </c>
    </row>
    <row r="553" ht="12.75" customHeight="1">
      <c r="A553" s="4" t="s">
        <v>372</v>
      </c>
      <c r="B553" s="4" t="s">
        <v>371</v>
      </c>
      <c r="C553" s="4">
        <v>2017.0</v>
      </c>
      <c r="D553" s="4" t="s">
        <v>1030</v>
      </c>
      <c r="E553" s="4" t="s">
        <v>1036</v>
      </c>
      <c r="F553" s="4">
        <v>3063191.73</v>
      </c>
    </row>
    <row r="554" ht="12.75" customHeight="1">
      <c r="A554" s="4" t="s">
        <v>372</v>
      </c>
      <c r="B554" s="4" t="s">
        <v>371</v>
      </c>
      <c r="C554" s="4">
        <v>2017.0</v>
      </c>
      <c r="D554" s="4" t="s">
        <v>1030</v>
      </c>
      <c r="E554" s="4" t="s">
        <v>993</v>
      </c>
      <c r="F554" s="4">
        <v>2.228584247E7</v>
      </c>
    </row>
    <row r="555" ht="12.75" customHeight="1">
      <c r="A555" s="4" t="s">
        <v>372</v>
      </c>
      <c r="B555" s="4" t="s">
        <v>371</v>
      </c>
      <c r="C555" s="4">
        <v>2017.0</v>
      </c>
      <c r="D555" s="4" t="s">
        <v>1030</v>
      </c>
      <c r="E555" s="4" t="s">
        <v>1037</v>
      </c>
      <c r="F555" s="4">
        <v>1.371909011E7</v>
      </c>
    </row>
    <row r="556" ht="12.75" customHeight="1">
      <c r="A556" s="4" t="s">
        <v>372</v>
      </c>
      <c r="B556" s="4" t="s">
        <v>371</v>
      </c>
      <c r="C556" s="4">
        <v>2017.0</v>
      </c>
      <c r="D556" s="4" t="s">
        <v>1030</v>
      </c>
      <c r="E556" s="4" t="s">
        <v>1038</v>
      </c>
      <c r="F556" s="4">
        <v>696852.36</v>
      </c>
    </row>
    <row r="557" ht="12.75" customHeight="1">
      <c r="A557" s="4" t="s">
        <v>372</v>
      </c>
      <c r="B557" s="4" t="s">
        <v>371</v>
      </c>
      <c r="C557" s="4">
        <v>2017.0</v>
      </c>
      <c r="D557" s="4" t="s">
        <v>1030</v>
      </c>
      <c r="E557" s="4" t="s">
        <v>994</v>
      </c>
      <c r="F557" s="4">
        <v>1.963353128E7</v>
      </c>
    </row>
    <row r="558" ht="12.75" customHeight="1">
      <c r="A558" s="4" t="s">
        <v>372</v>
      </c>
      <c r="B558" s="4" t="s">
        <v>371</v>
      </c>
      <c r="C558" s="4">
        <v>2017.0</v>
      </c>
      <c r="D558" s="4" t="s">
        <v>1030</v>
      </c>
      <c r="E558" s="4" t="s">
        <v>1039</v>
      </c>
      <c r="F558" s="4">
        <v>737234.71</v>
      </c>
    </row>
    <row r="559" ht="12.75" customHeight="1">
      <c r="A559" s="4" t="s">
        <v>372</v>
      </c>
      <c r="B559" s="4" t="s">
        <v>371</v>
      </c>
      <c r="C559" s="4">
        <v>2017.0</v>
      </c>
      <c r="D559" s="4" t="s">
        <v>1030</v>
      </c>
      <c r="E559" s="4" t="s">
        <v>1040</v>
      </c>
      <c r="F559" s="4">
        <v>6.77635111E7</v>
      </c>
    </row>
    <row r="560" ht="12.75" customHeight="1">
      <c r="A560" s="4" t="s">
        <v>372</v>
      </c>
      <c r="B560" s="4" t="s">
        <v>371</v>
      </c>
      <c r="C560" s="4">
        <v>2017.0</v>
      </c>
      <c r="D560" s="4" t="s">
        <v>1030</v>
      </c>
      <c r="E560" s="4" t="s">
        <v>996</v>
      </c>
      <c r="F560" s="4">
        <v>1.874543917E7</v>
      </c>
    </row>
    <row r="561" ht="12.75" customHeight="1">
      <c r="A561" s="4" t="s">
        <v>372</v>
      </c>
      <c r="B561" s="4" t="s">
        <v>371</v>
      </c>
      <c r="C561" s="4">
        <v>2017.0</v>
      </c>
      <c r="D561" s="4" t="s">
        <v>1030</v>
      </c>
      <c r="E561" s="4" t="s">
        <v>1041</v>
      </c>
      <c r="F561" s="4">
        <v>2561071.3</v>
      </c>
    </row>
    <row r="562" ht="12.75" customHeight="1">
      <c r="A562" s="4" t="s">
        <v>372</v>
      </c>
      <c r="B562" s="4" t="s">
        <v>371</v>
      </c>
      <c r="C562" s="4">
        <v>2017.0</v>
      </c>
      <c r="D562" s="4" t="s">
        <v>1030</v>
      </c>
      <c r="E562" s="4" t="s">
        <v>1042</v>
      </c>
      <c r="F562" s="4">
        <v>2.426066363E7</v>
      </c>
    </row>
    <row r="563" ht="12.75" customHeight="1">
      <c r="A563" s="4" t="s">
        <v>372</v>
      </c>
      <c r="B563" s="4" t="s">
        <v>371</v>
      </c>
      <c r="C563" s="4">
        <v>2017.0</v>
      </c>
      <c r="D563" s="4" t="s">
        <v>1030</v>
      </c>
      <c r="E563" s="4" t="s">
        <v>1043</v>
      </c>
      <c r="F563" s="4">
        <v>1.722878404E7</v>
      </c>
    </row>
    <row r="564" ht="12.75" customHeight="1">
      <c r="A564" s="4" t="s">
        <v>372</v>
      </c>
      <c r="B564" s="4" t="s">
        <v>371</v>
      </c>
      <c r="C564" s="4">
        <v>2017.0</v>
      </c>
      <c r="D564" s="4" t="s">
        <v>1030</v>
      </c>
      <c r="E564" s="4" t="s">
        <v>1044</v>
      </c>
      <c r="F564" s="4">
        <v>6181000.09</v>
      </c>
    </row>
    <row r="565" ht="12.75" customHeight="1">
      <c r="A565" s="4" t="s">
        <v>372</v>
      </c>
      <c r="B565" s="4" t="s">
        <v>371</v>
      </c>
      <c r="C565" s="4">
        <v>2017.0</v>
      </c>
      <c r="D565" s="4" t="s">
        <v>1030</v>
      </c>
      <c r="E565" s="4" t="s">
        <v>1045</v>
      </c>
      <c r="F565" s="4">
        <v>4582451.07</v>
      </c>
    </row>
    <row r="566" ht="12.75" customHeight="1">
      <c r="A566" s="4" t="s">
        <v>372</v>
      </c>
      <c r="B566" s="4" t="s">
        <v>371</v>
      </c>
      <c r="C566" s="4">
        <v>2017.0</v>
      </c>
      <c r="D566" s="4" t="s">
        <v>1030</v>
      </c>
      <c r="E566" s="4" t="s">
        <v>998</v>
      </c>
      <c r="F566" s="4">
        <v>6.166574739E7</v>
      </c>
    </row>
    <row r="567" ht="12.75" customHeight="1">
      <c r="A567" s="4" t="s">
        <v>372</v>
      </c>
      <c r="B567" s="4" t="s">
        <v>371</v>
      </c>
      <c r="C567" s="4">
        <v>2017.0</v>
      </c>
      <c r="D567" s="4" t="s">
        <v>1030</v>
      </c>
      <c r="E567" s="4" t="s">
        <v>1046</v>
      </c>
      <c r="F567" s="4">
        <v>9361574.88</v>
      </c>
    </row>
    <row r="568" ht="12.75" customHeight="1">
      <c r="A568" s="4" t="s">
        <v>372</v>
      </c>
      <c r="B568" s="4" t="s">
        <v>371</v>
      </c>
      <c r="C568" s="4">
        <v>2017.0</v>
      </c>
      <c r="D568" s="4" t="s">
        <v>1030</v>
      </c>
      <c r="E568" s="4" t="s">
        <v>1047</v>
      </c>
      <c r="F568" s="4">
        <v>9964338.68</v>
      </c>
    </row>
    <row r="569" ht="12.75" customHeight="1">
      <c r="A569" s="4" t="s">
        <v>372</v>
      </c>
      <c r="B569" s="4" t="s">
        <v>371</v>
      </c>
      <c r="C569" s="4">
        <v>2018.0</v>
      </c>
      <c r="D569" s="4" t="s">
        <v>1030</v>
      </c>
      <c r="E569" s="4" t="s">
        <v>1031</v>
      </c>
      <c r="F569" s="4">
        <v>2.9974449254E8</v>
      </c>
    </row>
    <row r="570" ht="12.75" customHeight="1">
      <c r="A570" s="4" t="s">
        <v>372</v>
      </c>
      <c r="B570" s="4" t="s">
        <v>371</v>
      </c>
      <c r="C570" s="4">
        <v>2018.0</v>
      </c>
      <c r="D570" s="4" t="s">
        <v>1030</v>
      </c>
      <c r="E570" s="4" t="s">
        <v>1032</v>
      </c>
      <c r="F570" s="4">
        <v>1.1092570184E8</v>
      </c>
    </row>
    <row r="571" ht="12.75" customHeight="1">
      <c r="A571" s="4" t="s">
        <v>372</v>
      </c>
      <c r="B571" s="4" t="s">
        <v>371</v>
      </c>
      <c r="C571" s="4">
        <v>2018.0</v>
      </c>
      <c r="D571" s="4" t="s">
        <v>1030</v>
      </c>
      <c r="E571" s="4" t="s">
        <v>1033</v>
      </c>
      <c r="F571" s="4">
        <v>9.770685756E7</v>
      </c>
    </row>
    <row r="572" ht="12.75" customHeight="1">
      <c r="A572" s="4" t="s">
        <v>372</v>
      </c>
      <c r="B572" s="4" t="s">
        <v>371</v>
      </c>
      <c r="C572" s="4">
        <v>2018.0</v>
      </c>
      <c r="D572" s="4" t="s">
        <v>1030</v>
      </c>
      <c r="E572" s="4" t="s">
        <v>1034</v>
      </c>
      <c r="F572" s="4">
        <v>4.642214993E7</v>
      </c>
    </row>
    <row r="573" ht="12.75" customHeight="1">
      <c r="A573" s="4" t="s">
        <v>372</v>
      </c>
      <c r="B573" s="4" t="s">
        <v>371</v>
      </c>
      <c r="C573" s="4">
        <v>2018.0</v>
      </c>
      <c r="D573" s="4" t="s">
        <v>1030</v>
      </c>
      <c r="E573" s="4" t="s">
        <v>1035</v>
      </c>
      <c r="F573" s="4">
        <v>2.71451695E7</v>
      </c>
    </row>
    <row r="574" ht="12.75" customHeight="1">
      <c r="A574" s="4" t="s">
        <v>372</v>
      </c>
      <c r="B574" s="4" t="s">
        <v>371</v>
      </c>
      <c r="C574" s="4">
        <v>2018.0</v>
      </c>
      <c r="D574" s="4" t="s">
        <v>1030</v>
      </c>
      <c r="E574" s="4" t="s">
        <v>1036</v>
      </c>
      <c r="F574" s="4">
        <v>3033624.18</v>
      </c>
    </row>
    <row r="575" ht="12.75" customHeight="1">
      <c r="A575" s="4" t="s">
        <v>372</v>
      </c>
      <c r="B575" s="4" t="s">
        <v>371</v>
      </c>
      <c r="C575" s="4">
        <v>2018.0</v>
      </c>
      <c r="D575" s="4" t="s">
        <v>1030</v>
      </c>
      <c r="E575" s="4" t="s">
        <v>993</v>
      </c>
      <c r="F575" s="4">
        <v>2.276162624E7</v>
      </c>
    </row>
    <row r="576" ht="12.75" customHeight="1">
      <c r="A576" s="4" t="s">
        <v>372</v>
      </c>
      <c r="B576" s="4" t="s">
        <v>371</v>
      </c>
      <c r="C576" s="4">
        <v>2018.0</v>
      </c>
      <c r="D576" s="4" t="s">
        <v>1030</v>
      </c>
      <c r="E576" s="4" t="s">
        <v>1037</v>
      </c>
      <c r="F576" s="4">
        <v>1.400312978E7</v>
      </c>
    </row>
    <row r="577" ht="12.75" customHeight="1">
      <c r="A577" s="4" t="s">
        <v>372</v>
      </c>
      <c r="B577" s="4" t="s">
        <v>371</v>
      </c>
      <c r="C577" s="4">
        <v>2018.0</v>
      </c>
      <c r="D577" s="4" t="s">
        <v>1030</v>
      </c>
      <c r="E577" s="4" t="s">
        <v>1038</v>
      </c>
      <c r="F577" s="4">
        <v>693325.15</v>
      </c>
    </row>
    <row r="578" ht="12.75" customHeight="1">
      <c r="A578" s="4" t="s">
        <v>372</v>
      </c>
      <c r="B578" s="4" t="s">
        <v>371</v>
      </c>
      <c r="C578" s="4">
        <v>2018.0</v>
      </c>
      <c r="D578" s="4" t="s">
        <v>1030</v>
      </c>
      <c r="E578" s="4" t="s">
        <v>994</v>
      </c>
      <c r="F578" s="4">
        <v>2.694352184E7</v>
      </c>
    </row>
    <row r="579" ht="12.75" customHeight="1">
      <c r="A579" s="4" t="s">
        <v>372</v>
      </c>
      <c r="B579" s="4" t="s">
        <v>371</v>
      </c>
      <c r="C579" s="4">
        <v>2018.0</v>
      </c>
      <c r="D579" s="4" t="s">
        <v>1030</v>
      </c>
      <c r="E579" s="4" t="s">
        <v>1039</v>
      </c>
      <c r="F579" s="4">
        <v>800056.76</v>
      </c>
    </row>
    <row r="580" ht="12.75" customHeight="1">
      <c r="A580" s="4" t="s">
        <v>372</v>
      </c>
      <c r="B580" s="4" t="s">
        <v>371</v>
      </c>
      <c r="C580" s="4">
        <v>2018.0</v>
      </c>
      <c r="D580" s="4" t="s">
        <v>1030</v>
      </c>
      <c r="E580" s="4" t="s">
        <v>1040</v>
      </c>
      <c r="F580" s="4">
        <v>7.141349398E7</v>
      </c>
    </row>
    <row r="581" ht="12.75" customHeight="1">
      <c r="A581" s="4" t="s">
        <v>372</v>
      </c>
      <c r="B581" s="4" t="s">
        <v>371</v>
      </c>
      <c r="C581" s="4">
        <v>2018.0</v>
      </c>
      <c r="D581" s="4" t="s">
        <v>1030</v>
      </c>
      <c r="E581" s="4" t="s">
        <v>996</v>
      </c>
      <c r="F581" s="4">
        <v>1.936263353E7</v>
      </c>
    </row>
    <row r="582" ht="12.75" customHeight="1">
      <c r="A582" s="4" t="s">
        <v>372</v>
      </c>
      <c r="B582" s="4" t="s">
        <v>371</v>
      </c>
      <c r="C582" s="4">
        <v>2018.0</v>
      </c>
      <c r="D582" s="4" t="s">
        <v>1030</v>
      </c>
      <c r="E582" s="4" t="s">
        <v>1041</v>
      </c>
      <c r="F582" s="4">
        <v>2799117.62</v>
      </c>
    </row>
    <row r="583" ht="12.75" customHeight="1">
      <c r="A583" s="4" t="s">
        <v>372</v>
      </c>
      <c r="B583" s="4" t="s">
        <v>371</v>
      </c>
      <c r="C583" s="4">
        <v>2018.0</v>
      </c>
      <c r="D583" s="4" t="s">
        <v>1030</v>
      </c>
      <c r="E583" s="4" t="s">
        <v>1042</v>
      </c>
      <c r="F583" s="4">
        <v>2.512122695E7</v>
      </c>
    </row>
    <row r="584" ht="12.75" customHeight="1">
      <c r="A584" s="4" t="s">
        <v>372</v>
      </c>
      <c r="B584" s="4" t="s">
        <v>371</v>
      </c>
      <c r="C584" s="4">
        <v>2018.0</v>
      </c>
      <c r="D584" s="4" t="s">
        <v>1030</v>
      </c>
      <c r="E584" s="4" t="s">
        <v>1043</v>
      </c>
      <c r="F584" s="4">
        <v>1.800613062E7</v>
      </c>
    </row>
    <row r="585" ht="12.75" customHeight="1">
      <c r="A585" s="4" t="s">
        <v>372</v>
      </c>
      <c r="B585" s="4" t="s">
        <v>371</v>
      </c>
      <c r="C585" s="4">
        <v>2018.0</v>
      </c>
      <c r="D585" s="4" t="s">
        <v>1030</v>
      </c>
      <c r="E585" s="4" t="s">
        <v>1044</v>
      </c>
      <c r="F585" s="4">
        <v>7025273.75</v>
      </c>
    </row>
    <row r="586" ht="12.75" customHeight="1">
      <c r="A586" s="4" t="s">
        <v>372</v>
      </c>
      <c r="B586" s="4" t="s">
        <v>371</v>
      </c>
      <c r="C586" s="4">
        <v>2018.0</v>
      </c>
      <c r="D586" s="4" t="s">
        <v>1030</v>
      </c>
      <c r="E586" s="4" t="s">
        <v>1045</v>
      </c>
      <c r="F586" s="4">
        <v>4487864.83</v>
      </c>
    </row>
    <row r="587" ht="12.75" customHeight="1">
      <c r="A587" s="4" t="s">
        <v>372</v>
      </c>
      <c r="B587" s="4" t="s">
        <v>371</v>
      </c>
      <c r="C587" s="4">
        <v>2018.0</v>
      </c>
      <c r="D587" s="4" t="s">
        <v>1030</v>
      </c>
      <c r="E587" s="4" t="s">
        <v>998</v>
      </c>
      <c r="F587" s="4">
        <v>6.342750243E7</v>
      </c>
    </row>
    <row r="588" ht="12.75" customHeight="1">
      <c r="A588" s="4" t="s">
        <v>372</v>
      </c>
      <c r="B588" s="4" t="s">
        <v>371</v>
      </c>
      <c r="C588" s="4">
        <v>2018.0</v>
      </c>
      <c r="D588" s="4" t="s">
        <v>1030</v>
      </c>
      <c r="E588" s="4" t="s">
        <v>1046</v>
      </c>
      <c r="F588" s="4">
        <v>9732473.76</v>
      </c>
    </row>
    <row r="589" ht="12.75" customHeight="1">
      <c r="A589" s="4" t="s">
        <v>372</v>
      </c>
      <c r="B589" s="4" t="s">
        <v>371</v>
      </c>
      <c r="C589" s="4">
        <v>2018.0</v>
      </c>
      <c r="D589" s="4" t="s">
        <v>1030</v>
      </c>
      <c r="E589" s="4" t="s">
        <v>1047</v>
      </c>
      <c r="F589" s="4">
        <v>1.013349112E7</v>
      </c>
    </row>
    <row r="590" ht="12.75" customHeight="1">
      <c r="A590" s="4" t="s">
        <v>372</v>
      </c>
      <c r="B590" s="4" t="s">
        <v>371</v>
      </c>
      <c r="C590" s="4">
        <v>2019.0</v>
      </c>
      <c r="D590" s="4" t="s">
        <v>1030</v>
      </c>
      <c r="E590" s="4" t="s">
        <v>1031</v>
      </c>
      <c r="F590" s="4">
        <v>2.923384334E8</v>
      </c>
    </row>
    <row r="591" ht="12.75" customHeight="1">
      <c r="A591" s="4" t="s">
        <v>372</v>
      </c>
      <c r="B591" s="4" t="s">
        <v>371</v>
      </c>
      <c r="C591" s="4">
        <v>2019.0</v>
      </c>
      <c r="D591" s="4" t="s">
        <v>1030</v>
      </c>
      <c r="E591" s="4" t="s">
        <v>1032</v>
      </c>
      <c r="F591" s="4">
        <v>1.1030405413E8</v>
      </c>
    </row>
    <row r="592" ht="12.75" customHeight="1">
      <c r="A592" s="4" t="s">
        <v>372</v>
      </c>
      <c r="B592" s="4" t="s">
        <v>371</v>
      </c>
      <c r="C592" s="4">
        <v>2019.0</v>
      </c>
      <c r="D592" s="4" t="s">
        <v>1030</v>
      </c>
      <c r="E592" s="4" t="s">
        <v>1033</v>
      </c>
      <c r="F592" s="4">
        <v>9.245533216E7</v>
      </c>
    </row>
    <row r="593" ht="12.75" customHeight="1">
      <c r="A593" s="4" t="s">
        <v>372</v>
      </c>
      <c r="B593" s="4" t="s">
        <v>371</v>
      </c>
      <c r="C593" s="4">
        <v>2019.0</v>
      </c>
      <c r="D593" s="4" t="s">
        <v>1030</v>
      </c>
      <c r="E593" s="4" t="s">
        <v>1034</v>
      </c>
      <c r="F593" s="4">
        <v>4.351487195E7</v>
      </c>
    </row>
    <row r="594" ht="12.75" customHeight="1">
      <c r="A594" s="4" t="s">
        <v>372</v>
      </c>
      <c r="B594" s="4" t="s">
        <v>371</v>
      </c>
      <c r="C594" s="4">
        <v>2019.0</v>
      </c>
      <c r="D594" s="4" t="s">
        <v>1030</v>
      </c>
      <c r="E594" s="4" t="s">
        <v>1035</v>
      </c>
      <c r="F594" s="4">
        <v>2.701885331E7</v>
      </c>
    </row>
    <row r="595" ht="12.75" customHeight="1">
      <c r="A595" s="4" t="s">
        <v>372</v>
      </c>
      <c r="B595" s="4" t="s">
        <v>371</v>
      </c>
      <c r="C595" s="4">
        <v>2019.0</v>
      </c>
      <c r="D595" s="4" t="s">
        <v>1030</v>
      </c>
      <c r="E595" s="4" t="s">
        <v>1036</v>
      </c>
      <c r="F595" s="4">
        <v>2987338.86</v>
      </c>
    </row>
    <row r="596" ht="12.75" customHeight="1">
      <c r="A596" s="4" t="s">
        <v>372</v>
      </c>
      <c r="B596" s="4" t="s">
        <v>371</v>
      </c>
      <c r="C596" s="4">
        <v>2019.0</v>
      </c>
      <c r="D596" s="4" t="s">
        <v>1030</v>
      </c>
      <c r="E596" s="4" t="s">
        <v>993</v>
      </c>
      <c r="F596" s="4">
        <v>2.288016422E7</v>
      </c>
    </row>
    <row r="597" ht="12.75" customHeight="1">
      <c r="A597" s="4" t="s">
        <v>372</v>
      </c>
      <c r="B597" s="4" t="s">
        <v>371</v>
      </c>
      <c r="C597" s="4">
        <v>2019.0</v>
      </c>
      <c r="D597" s="4" t="s">
        <v>1030</v>
      </c>
      <c r="E597" s="4" t="s">
        <v>1037</v>
      </c>
      <c r="F597" s="4">
        <v>1.36466836E7</v>
      </c>
    </row>
    <row r="598" ht="12.75" customHeight="1">
      <c r="A598" s="4" t="s">
        <v>372</v>
      </c>
      <c r="B598" s="4" t="s">
        <v>371</v>
      </c>
      <c r="C598" s="4">
        <v>2019.0</v>
      </c>
      <c r="D598" s="4" t="s">
        <v>1030</v>
      </c>
      <c r="E598" s="4" t="s">
        <v>1038</v>
      </c>
      <c r="F598" s="4">
        <v>624101.82</v>
      </c>
    </row>
    <row r="599" ht="12.75" customHeight="1">
      <c r="A599" s="4" t="s">
        <v>372</v>
      </c>
      <c r="B599" s="4" t="s">
        <v>371</v>
      </c>
      <c r="C599" s="4">
        <v>2019.0</v>
      </c>
      <c r="D599" s="4" t="s">
        <v>1030</v>
      </c>
      <c r="E599" s="4" t="s">
        <v>994</v>
      </c>
      <c r="F599" s="4">
        <v>2.440842191E7</v>
      </c>
    </row>
    <row r="600" ht="12.75" customHeight="1">
      <c r="A600" s="4" t="s">
        <v>372</v>
      </c>
      <c r="B600" s="4" t="s">
        <v>371</v>
      </c>
      <c r="C600" s="4">
        <v>2019.0</v>
      </c>
      <c r="D600" s="4" t="s">
        <v>1030</v>
      </c>
      <c r="E600" s="4" t="s">
        <v>1039</v>
      </c>
      <c r="F600" s="4">
        <v>775999.94</v>
      </c>
    </row>
    <row r="601" ht="12.75" customHeight="1">
      <c r="A601" s="4" t="s">
        <v>372</v>
      </c>
      <c r="B601" s="4" t="s">
        <v>371</v>
      </c>
      <c r="C601" s="4">
        <v>2019.0</v>
      </c>
      <c r="D601" s="4" t="s">
        <v>1030</v>
      </c>
      <c r="E601" s="4" t="s">
        <v>1040</v>
      </c>
      <c r="F601" s="4">
        <v>6.900972436E7</v>
      </c>
    </row>
    <row r="602" ht="12.75" customHeight="1">
      <c r="A602" s="4" t="s">
        <v>372</v>
      </c>
      <c r="B602" s="4" t="s">
        <v>371</v>
      </c>
      <c r="C602" s="4">
        <v>2019.0</v>
      </c>
      <c r="D602" s="4" t="s">
        <v>1030</v>
      </c>
      <c r="E602" s="4" t="s">
        <v>996</v>
      </c>
      <c r="F602" s="4">
        <v>1.720631986E7</v>
      </c>
    </row>
    <row r="603" ht="12.75" customHeight="1">
      <c r="A603" s="4" t="s">
        <v>372</v>
      </c>
      <c r="B603" s="4" t="s">
        <v>371</v>
      </c>
      <c r="C603" s="4">
        <v>2019.0</v>
      </c>
      <c r="D603" s="4" t="s">
        <v>1030</v>
      </c>
      <c r="E603" s="4" t="s">
        <v>1041</v>
      </c>
      <c r="F603" s="4">
        <v>2624984.5</v>
      </c>
    </row>
    <row r="604" ht="12.75" customHeight="1">
      <c r="A604" s="4" t="s">
        <v>372</v>
      </c>
      <c r="B604" s="4" t="s">
        <v>371</v>
      </c>
      <c r="C604" s="4">
        <v>2019.0</v>
      </c>
      <c r="D604" s="4" t="s">
        <v>1030</v>
      </c>
      <c r="E604" s="4" t="s">
        <v>1042</v>
      </c>
      <c r="F604" s="4">
        <v>2.692473249E7</v>
      </c>
    </row>
    <row r="605" ht="12.75" customHeight="1">
      <c r="A605" s="4" t="s">
        <v>372</v>
      </c>
      <c r="B605" s="4" t="s">
        <v>371</v>
      </c>
      <c r="C605" s="4">
        <v>2019.0</v>
      </c>
      <c r="D605" s="4" t="s">
        <v>1030</v>
      </c>
      <c r="E605" s="4" t="s">
        <v>1043</v>
      </c>
      <c r="F605" s="4">
        <v>1.697329566E7</v>
      </c>
    </row>
    <row r="606" ht="12.75" customHeight="1">
      <c r="A606" s="4" t="s">
        <v>372</v>
      </c>
      <c r="B606" s="4" t="s">
        <v>371</v>
      </c>
      <c r="C606" s="4">
        <v>2019.0</v>
      </c>
      <c r="D606" s="4" t="s">
        <v>1030</v>
      </c>
      <c r="E606" s="4" t="s">
        <v>1044</v>
      </c>
      <c r="F606" s="4">
        <v>7364986.92</v>
      </c>
    </row>
    <row r="607" ht="12.75" customHeight="1">
      <c r="A607" s="4" t="s">
        <v>372</v>
      </c>
      <c r="B607" s="4" t="s">
        <v>371</v>
      </c>
      <c r="C607" s="4">
        <v>2019.0</v>
      </c>
      <c r="D607" s="4" t="s">
        <v>1030</v>
      </c>
      <c r="E607" s="4" t="s">
        <v>1045</v>
      </c>
      <c r="F607" s="4">
        <v>4440924.15</v>
      </c>
    </row>
    <row r="608" ht="12.75" customHeight="1">
      <c r="A608" s="4" t="s">
        <v>372</v>
      </c>
      <c r="B608" s="4" t="s">
        <v>371</v>
      </c>
      <c r="C608" s="4">
        <v>2019.0</v>
      </c>
      <c r="D608" s="4" t="s">
        <v>1030</v>
      </c>
      <c r="E608" s="4" t="s">
        <v>998</v>
      </c>
      <c r="F608" s="4">
        <v>6.287685435E7</v>
      </c>
    </row>
    <row r="609" ht="12.75" customHeight="1">
      <c r="A609" s="4" t="s">
        <v>372</v>
      </c>
      <c r="B609" s="4" t="s">
        <v>371</v>
      </c>
      <c r="C609" s="4">
        <v>2019.0</v>
      </c>
      <c r="D609" s="4" t="s">
        <v>1030</v>
      </c>
      <c r="E609" s="4" t="s">
        <v>1046</v>
      </c>
      <c r="F609" s="4">
        <v>9766701.02</v>
      </c>
    </row>
    <row r="610" ht="12.75" customHeight="1">
      <c r="A610" s="4" t="s">
        <v>372</v>
      </c>
      <c r="B610" s="4" t="s">
        <v>371</v>
      </c>
      <c r="C610" s="4">
        <v>2019.0</v>
      </c>
      <c r="D610" s="4" t="s">
        <v>1030</v>
      </c>
      <c r="E610" s="4" t="s">
        <v>1047</v>
      </c>
      <c r="F610" s="4">
        <v>9827199.77</v>
      </c>
    </row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:$E$610"/>
  <customSheetViews>
    <customSheetView guid="{C16D498A-09FD-450C-ACF8-EE673F1E38AE}" filter="1" showAutoFilter="1">
      <autoFilter ref="$E$2:$E$610">
        <filterColumn colId="0">
          <filters>
            <filter val="Mach and Elec"/>
            <filter val="Metals"/>
            <filter val="Transportation"/>
            <filter val="Capital goods"/>
            <filter val="Plastic or Rubber"/>
            <filter val="Raw materials"/>
            <filter val="Fuels"/>
            <filter val="Chemicals"/>
            <filter val="Intermediate goods"/>
            <filter val="Consumer goods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57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39" t="s">
        <v>1024</v>
      </c>
      <c r="F1" s="4" t="s">
        <v>1048</v>
      </c>
    </row>
    <row r="2" ht="12.75" customHeight="1">
      <c r="A2" s="4" t="s">
        <v>372</v>
      </c>
      <c r="B2" s="4" t="s">
        <v>371</v>
      </c>
      <c r="C2" s="4">
        <v>1991.0</v>
      </c>
      <c r="D2" s="4" t="s">
        <v>1074</v>
      </c>
      <c r="E2" s="39" t="s">
        <v>1031</v>
      </c>
      <c r="F2" s="4">
        <v>9.358500659E7</v>
      </c>
    </row>
    <row r="3" ht="12.75" customHeight="1">
      <c r="A3" s="4" t="s">
        <v>372</v>
      </c>
      <c r="B3" s="4" t="s">
        <v>371</v>
      </c>
      <c r="C3" s="4">
        <v>1991.0</v>
      </c>
      <c r="D3" s="4" t="s">
        <v>1074</v>
      </c>
      <c r="E3" s="39" t="s">
        <v>1032</v>
      </c>
      <c r="F3" s="4">
        <v>2.565900183E7</v>
      </c>
    </row>
    <row r="4" ht="12.75" customHeight="1">
      <c r="A4" s="4" t="s">
        <v>372</v>
      </c>
      <c r="B4" s="4" t="s">
        <v>371</v>
      </c>
      <c r="C4" s="4">
        <v>1991.0</v>
      </c>
      <c r="D4" s="4" t="s">
        <v>1074</v>
      </c>
      <c r="E4" s="39" t="s">
        <v>1033</v>
      </c>
      <c r="F4" s="4">
        <v>2.576092005E7</v>
      </c>
    </row>
    <row r="5" ht="12.75" customHeight="1">
      <c r="A5" s="4" t="s">
        <v>372</v>
      </c>
      <c r="B5" s="4" t="s">
        <v>371</v>
      </c>
      <c r="C5" s="4">
        <v>1991.0</v>
      </c>
      <c r="D5" s="4" t="s">
        <v>1074</v>
      </c>
      <c r="E5" s="39" t="s">
        <v>1034</v>
      </c>
      <c r="F5" s="4">
        <v>2.569551199E7</v>
      </c>
    </row>
    <row r="6" ht="12.75" customHeight="1">
      <c r="A6" s="4" t="s">
        <v>372</v>
      </c>
      <c r="B6" s="4" t="s">
        <v>371</v>
      </c>
      <c r="C6" s="4">
        <v>1991.0</v>
      </c>
      <c r="D6" s="4" t="s">
        <v>1074</v>
      </c>
      <c r="E6" s="39" t="s">
        <v>1035</v>
      </c>
      <c r="F6" s="4">
        <v>9807973.25</v>
      </c>
    </row>
    <row r="7" ht="12.75" customHeight="1">
      <c r="A7" s="4" t="s">
        <v>372</v>
      </c>
      <c r="B7" s="4" t="s">
        <v>371</v>
      </c>
      <c r="C7" s="4">
        <v>1991.0</v>
      </c>
      <c r="D7" s="4" t="s">
        <v>1074</v>
      </c>
      <c r="E7" s="39" t="s">
        <v>1036</v>
      </c>
      <c r="F7" s="4">
        <v>2521881.27</v>
      </c>
    </row>
    <row r="8" ht="12.75" customHeight="1">
      <c r="A8" s="4" t="s">
        <v>372</v>
      </c>
      <c r="B8" s="4" t="s">
        <v>371</v>
      </c>
      <c r="C8" s="4">
        <v>1991.0</v>
      </c>
      <c r="D8" s="4" t="s">
        <v>1074</v>
      </c>
      <c r="E8" s="39" t="s">
        <v>993</v>
      </c>
      <c r="F8" s="4">
        <v>3727406.45</v>
      </c>
    </row>
    <row r="9" ht="12.75" customHeight="1">
      <c r="A9" s="4" t="s">
        <v>372</v>
      </c>
      <c r="B9" s="4" t="s">
        <v>371</v>
      </c>
      <c r="C9" s="4">
        <v>1991.0</v>
      </c>
      <c r="D9" s="4" t="s">
        <v>1074</v>
      </c>
      <c r="E9" s="39" t="s">
        <v>1037</v>
      </c>
      <c r="F9" s="4">
        <v>1837439.19</v>
      </c>
    </row>
    <row r="10" ht="12.75" customHeight="1">
      <c r="A10" s="4" t="s">
        <v>372</v>
      </c>
      <c r="B10" s="4" t="s">
        <v>371</v>
      </c>
      <c r="C10" s="4">
        <v>1991.0</v>
      </c>
      <c r="D10" s="4" t="s">
        <v>1074</v>
      </c>
      <c r="E10" s="39" t="s">
        <v>1038</v>
      </c>
      <c r="F10" s="4">
        <v>67283.12</v>
      </c>
    </row>
    <row r="11" ht="12.75" customHeight="1">
      <c r="A11" s="4" t="s">
        <v>372</v>
      </c>
      <c r="B11" s="4" t="s">
        <v>371</v>
      </c>
      <c r="C11" s="4">
        <v>1991.0</v>
      </c>
      <c r="D11" s="4" t="s">
        <v>1074</v>
      </c>
      <c r="E11" s="39" t="s">
        <v>994</v>
      </c>
      <c r="F11" s="4">
        <v>1.104574874E7</v>
      </c>
    </row>
    <row r="12" ht="12.75" customHeight="1">
      <c r="A12" s="4" t="s">
        <v>372</v>
      </c>
      <c r="B12" s="4" t="s">
        <v>371</v>
      </c>
      <c r="C12" s="4">
        <v>1991.0</v>
      </c>
      <c r="D12" s="4" t="s">
        <v>1074</v>
      </c>
      <c r="E12" s="39" t="s">
        <v>1039</v>
      </c>
      <c r="F12" s="4">
        <v>181602.3</v>
      </c>
    </row>
    <row r="13" ht="12.75" customHeight="1">
      <c r="A13" s="4" t="s">
        <v>372</v>
      </c>
      <c r="B13" s="4" t="s">
        <v>371</v>
      </c>
      <c r="C13" s="4">
        <v>1991.0</v>
      </c>
      <c r="D13" s="4" t="s">
        <v>1074</v>
      </c>
      <c r="E13" s="39" t="s">
        <v>1040</v>
      </c>
      <c r="F13" s="4">
        <v>1.238531789E7</v>
      </c>
    </row>
    <row r="14" ht="12.75" customHeight="1">
      <c r="A14" s="4" t="s">
        <v>372</v>
      </c>
      <c r="B14" s="4" t="s">
        <v>371</v>
      </c>
      <c r="C14" s="4">
        <v>1991.0</v>
      </c>
      <c r="D14" s="4" t="s">
        <v>1074</v>
      </c>
      <c r="E14" s="39" t="s">
        <v>996</v>
      </c>
      <c r="F14" s="4">
        <v>6902934.88</v>
      </c>
    </row>
    <row r="15" ht="12.75" customHeight="1">
      <c r="A15" s="4" t="s">
        <v>372</v>
      </c>
      <c r="B15" s="4" t="s">
        <v>371</v>
      </c>
      <c r="C15" s="4">
        <v>1991.0</v>
      </c>
      <c r="D15" s="4" t="s">
        <v>1074</v>
      </c>
      <c r="E15" s="39" t="s">
        <v>1041</v>
      </c>
      <c r="F15" s="4">
        <v>999743.55</v>
      </c>
    </row>
    <row r="16" ht="12.75" customHeight="1">
      <c r="A16" s="4" t="s">
        <v>372</v>
      </c>
      <c r="B16" s="4" t="s">
        <v>371</v>
      </c>
      <c r="C16" s="4">
        <v>1991.0</v>
      </c>
      <c r="D16" s="4" t="s">
        <v>1074</v>
      </c>
      <c r="E16" s="39" t="s">
        <v>1042</v>
      </c>
      <c r="F16" s="4">
        <v>6870944.97</v>
      </c>
    </row>
    <row r="17" ht="12.75" customHeight="1">
      <c r="A17" s="4" t="s">
        <v>372</v>
      </c>
      <c r="B17" s="4" t="s">
        <v>371</v>
      </c>
      <c r="C17" s="4">
        <v>1991.0</v>
      </c>
      <c r="D17" s="4" t="s">
        <v>1074</v>
      </c>
      <c r="E17" s="39" t="s">
        <v>1043</v>
      </c>
      <c r="F17" s="4">
        <v>2677189.76</v>
      </c>
    </row>
    <row r="18" ht="12.75" customHeight="1">
      <c r="A18" s="4" t="s">
        <v>372</v>
      </c>
      <c r="B18" s="4" t="s">
        <v>371</v>
      </c>
      <c r="C18" s="4">
        <v>1991.0</v>
      </c>
      <c r="D18" s="4" t="s">
        <v>1074</v>
      </c>
      <c r="E18" s="39" t="s">
        <v>1044</v>
      </c>
      <c r="F18" s="4">
        <v>1909854.58</v>
      </c>
    </row>
    <row r="19" ht="12.75" customHeight="1">
      <c r="A19" s="4" t="s">
        <v>372</v>
      </c>
      <c r="B19" s="4" t="s">
        <v>371</v>
      </c>
      <c r="C19" s="4">
        <v>1991.0</v>
      </c>
      <c r="D19" s="4" t="s">
        <v>1074</v>
      </c>
      <c r="E19" s="39" t="s">
        <v>1045</v>
      </c>
      <c r="F19" s="4">
        <v>820827.71</v>
      </c>
    </row>
    <row r="20" ht="12.75" customHeight="1">
      <c r="A20" s="4" t="s">
        <v>372</v>
      </c>
      <c r="B20" s="4" t="s">
        <v>371</v>
      </c>
      <c r="C20" s="4">
        <v>1991.0</v>
      </c>
      <c r="D20" s="4" t="s">
        <v>1074</v>
      </c>
      <c r="E20" s="39" t="s">
        <v>998</v>
      </c>
      <c r="F20" s="4">
        <v>2.851372805E7</v>
      </c>
    </row>
    <row r="21" ht="12.75" customHeight="1">
      <c r="A21" s="4" t="s">
        <v>372</v>
      </c>
      <c r="B21" s="4" t="s">
        <v>371</v>
      </c>
      <c r="C21" s="4">
        <v>1991.0</v>
      </c>
      <c r="D21" s="4" t="s">
        <v>1074</v>
      </c>
      <c r="E21" s="39" t="s">
        <v>1046</v>
      </c>
      <c r="F21" s="4">
        <v>780600.7</v>
      </c>
    </row>
    <row r="22" ht="12.75" customHeight="1">
      <c r="A22" s="4" t="s">
        <v>372</v>
      </c>
      <c r="B22" s="4" t="s">
        <v>371</v>
      </c>
      <c r="C22" s="4">
        <v>1991.0</v>
      </c>
      <c r="D22" s="4" t="s">
        <v>1074</v>
      </c>
      <c r="E22" s="39" t="s">
        <v>1047</v>
      </c>
      <c r="F22" s="4">
        <v>1.234250088E7</v>
      </c>
    </row>
    <row r="23" ht="12.75" customHeight="1">
      <c r="A23" s="4" t="s">
        <v>372</v>
      </c>
      <c r="B23" s="4" t="s">
        <v>371</v>
      </c>
      <c r="C23" s="4">
        <v>1992.0</v>
      </c>
      <c r="D23" s="4" t="s">
        <v>1074</v>
      </c>
      <c r="E23" s="39" t="s">
        <v>1031</v>
      </c>
      <c r="F23" s="4">
        <v>1.0124139725E8</v>
      </c>
    </row>
    <row r="24" ht="12.75" customHeight="1">
      <c r="A24" s="4" t="s">
        <v>372</v>
      </c>
      <c r="B24" s="4" t="s">
        <v>371</v>
      </c>
      <c r="C24" s="4">
        <v>1992.0</v>
      </c>
      <c r="D24" s="4" t="s">
        <v>1074</v>
      </c>
      <c r="E24" s="39" t="s">
        <v>1032</v>
      </c>
      <c r="F24" s="4">
        <v>2.837625185E7</v>
      </c>
    </row>
    <row r="25" ht="12.75" customHeight="1">
      <c r="A25" s="4" t="s">
        <v>372</v>
      </c>
      <c r="B25" s="4" t="s">
        <v>371</v>
      </c>
      <c r="C25" s="4">
        <v>1992.0</v>
      </c>
      <c r="D25" s="4" t="s">
        <v>1074</v>
      </c>
      <c r="E25" s="39" t="s">
        <v>1033</v>
      </c>
      <c r="F25" s="4">
        <v>2.801334935E7</v>
      </c>
    </row>
    <row r="26" ht="12.75" customHeight="1">
      <c r="A26" s="4" t="s">
        <v>372</v>
      </c>
      <c r="B26" s="4" t="s">
        <v>371</v>
      </c>
      <c r="C26" s="4">
        <v>1992.0</v>
      </c>
      <c r="D26" s="4" t="s">
        <v>1074</v>
      </c>
      <c r="E26" s="39" t="s">
        <v>1034</v>
      </c>
      <c r="F26" s="4">
        <v>2.760384044E7</v>
      </c>
    </row>
    <row r="27" ht="12.75" customHeight="1">
      <c r="A27" s="4" t="s">
        <v>372</v>
      </c>
      <c r="B27" s="4" t="s">
        <v>371</v>
      </c>
      <c r="C27" s="4">
        <v>1992.0</v>
      </c>
      <c r="D27" s="4" t="s">
        <v>1074</v>
      </c>
      <c r="E27" s="39" t="s">
        <v>1035</v>
      </c>
      <c r="F27" s="4">
        <v>1.054963236E7</v>
      </c>
    </row>
    <row r="28" ht="12.75" customHeight="1">
      <c r="A28" s="4" t="s">
        <v>372</v>
      </c>
      <c r="B28" s="4" t="s">
        <v>371</v>
      </c>
      <c r="C28" s="4">
        <v>1992.0</v>
      </c>
      <c r="D28" s="4" t="s">
        <v>1074</v>
      </c>
      <c r="E28" s="39" t="s">
        <v>1036</v>
      </c>
      <c r="F28" s="4">
        <v>2755601.29</v>
      </c>
    </row>
    <row r="29" ht="12.75" customHeight="1">
      <c r="A29" s="4" t="s">
        <v>372</v>
      </c>
      <c r="B29" s="4" t="s">
        <v>371</v>
      </c>
      <c r="C29" s="4">
        <v>1992.0</v>
      </c>
      <c r="D29" s="4" t="s">
        <v>1074</v>
      </c>
      <c r="E29" s="39" t="s">
        <v>993</v>
      </c>
      <c r="F29" s="4">
        <v>4165697.6</v>
      </c>
    </row>
    <row r="30" ht="12.75" customHeight="1">
      <c r="A30" s="4" t="s">
        <v>372</v>
      </c>
      <c r="B30" s="4" t="s">
        <v>371</v>
      </c>
      <c r="C30" s="4">
        <v>1992.0</v>
      </c>
      <c r="D30" s="4" t="s">
        <v>1074</v>
      </c>
      <c r="E30" s="39" t="s">
        <v>1037</v>
      </c>
      <c r="F30" s="4">
        <v>2205203.89</v>
      </c>
    </row>
    <row r="31" ht="12.75" customHeight="1">
      <c r="A31" s="4" t="s">
        <v>372</v>
      </c>
      <c r="B31" s="4" t="s">
        <v>371</v>
      </c>
      <c r="C31" s="4">
        <v>1992.0</v>
      </c>
      <c r="D31" s="4" t="s">
        <v>1074</v>
      </c>
      <c r="E31" s="39" t="s">
        <v>1038</v>
      </c>
      <c r="F31" s="4">
        <v>77793.25</v>
      </c>
    </row>
    <row r="32" ht="12.75" customHeight="1">
      <c r="A32" s="4" t="s">
        <v>372</v>
      </c>
      <c r="B32" s="4" t="s">
        <v>371</v>
      </c>
      <c r="C32" s="4">
        <v>1992.0</v>
      </c>
      <c r="D32" s="4" t="s">
        <v>1074</v>
      </c>
      <c r="E32" s="39" t="s">
        <v>994</v>
      </c>
      <c r="F32" s="4">
        <v>1.138527846E7</v>
      </c>
    </row>
    <row r="33" ht="12.75" customHeight="1">
      <c r="A33" s="4" t="s">
        <v>372</v>
      </c>
      <c r="B33" s="4" t="s">
        <v>371</v>
      </c>
      <c r="C33" s="4">
        <v>1992.0</v>
      </c>
      <c r="D33" s="4" t="s">
        <v>1074</v>
      </c>
      <c r="E33" s="39" t="s">
        <v>1039</v>
      </c>
      <c r="F33" s="4">
        <v>196058.05</v>
      </c>
    </row>
    <row r="34" ht="12.75" customHeight="1">
      <c r="A34" s="4" t="s">
        <v>372</v>
      </c>
      <c r="B34" s="4" t="s">
        <v>371</v>
      </c>
      <c r="C34" s="4">
        <v>1992.0</v>
      </c>
      <c r="D34" s="4" t="s">
        <v>1074</v>
      </c>
      <c r="E34" s="39" t="s">
        <v>1040</v>
      </c>
      <c r="F34" s="4">
        <v>1.290645504E7</v>
      </c>
    </row>
    <row r="35" ht="12.75" customHeight="1">
      <c r="A35" s="4" t="s">
        <v>372</v>
      </c>
      <c r="B35" s="4" t="s">
        <v>371</v>
      </c>
      <c r="C35" s="4">
        <v>1992.0</v>
      </c>
      <c r="D35" s="4" t="s">
        <v>1074</v>
      </c>
      <c r="E35" s="39" t="s">
        <v>996</v>
      </c>
      <c r="F35" s="4">
        <v>7485517.41</v>
      </c>
    </row>
    <row r="36" ht="12.75" customHeight="1">
      <c r="A36" s="4" t="s">
        <v>372</v>
      </c>
      <c r="B36" s="4" t="s">
        <v>371</v>
      </c>
      <c r="C36" s="4">
        <v>1992.0</v>
      </c>
      <c r="D36" s="4" t="s">
        <v>1074</v>
      </c>
      <c r="E36" s="39" t="s">
        <v>1041</v>
      </c>
      <c r="F36" s="4">
        <v>986795.81</v>
      </c>
    </row>
    <row r="37" ht="12.75" customHeight="1">
      <c r="A37" s="4" t="s">
        <v>372</v>
      </c>
      <c r="B37" s="4" t="s">
        <v>371</v>
      </c>
      <c r="C37" s="4">
        <v>1992.0</v>
      </c>
      <c r="D37" s="4" t="s">
        <v>1074</v>
      </c>
      <c r="E37" s="39" t="s">
        <v>1042</v>
      </c>
      <c r="F37" s="4">
        <v>7582262.68</v>
      </c>
    </row>
    <row r="38" ht="12.75" customHeight="1">
      <c r="A38" s="4" t="s">
        <v>372</v>
      </c>
      <c r="B38" s="4" t="s">
        <v>371</v>
      </c>
      <c r="C38" s="4">
        <v>1992.0</v>
      </c>
      <c r="D38" s="4" t="s">
        <v>1074</v>
      </c>
      <c r="E38" s="39" t="s">
        <v>1043</v>
      </c>
      <c r="F38" s="4">
        <v>3186116.86</v>
      </c>
    </row>
    <row r="39" ht="12.75" customHeight="1">
      <c r="A39" s="4" t="s">
        <v>372</v>
      </c>
      <c r="B39" s="4" t="s">
        <v>371</v>
      </c>
      <c r="C39" s="4">
        <v>1992.0</v>
      </c>
      <c r="D39" s="4" t="s">
        <v>1074</v>
      </c>
      <c r="E39" s="39" t="s">
        <v>1044</v>
      </c>
      <c r="F39" s="4">
        <v>2036135.7</v>
      </c>
    </row>
    <row r="40" ht="12.75" customHeight="1">
      <c r="A40" s="4" t="s">
        <v>372</v>
      </c>
      <c r="B40" s="4" t="s">
        <v>371</v>
      </c>
      <c r="C40" s="4">
        <v>1992.0</v>
      </c>
      <c r="D40" s="4" t="s">
        <v>1074</v>
      </c>
      <c r="E40" s="39" t="s">
        <v>1045</v>
      </c>
      <c r="F40" s="4">
        <v>1067419.48</v>
      </c>
    </row>
    <row r="41" ht="12.75" customHeight="1">
      <c r="A41" s="4" t="s">
        <v>372</v>
      </c>
      <c r="B41" s="4" t="s">
        <v>371</v>
      </c>
      <c r="C41" s="4">
        <v>1992.0</v>
      </c>
      <c r="D41" s="4" t="s">
        <v>1074</v>
      </c>
      <c r="E41" s="39" t="s">
        <v>998</v>
      </c>
      <c r="F41" s="4">
        <v>3.092878538E7</v>
      </c>
    </row>
    <row r="42" ht="12.75" customHeight="1">
      <c r="A42" s="4" t="s">
        <v>372</v>
      </c>
      <c r="B42" s="4" t="s">
        <v>371</v>
      </c>
      <c r="C42" s="4">
        <v>1992.0</v>
      </c>
      <c r="D42" s="4" t="s">
        <v>1074</v>
      </c>
      <c r="E42" s="39" t="s">
        <v>1046</v>
      </c>
      <c r="F42" s="4">
        <v>996859.46</v>
      </c>
    </row>
    <row r="43" ht="12.75" customHeight="1">
      <c r="A43" s="4" t="s">
        <v>372</v>
      </c>
      <c r="B43" s="4" t="s">
        <v>371</v>
      </c>
      <c r="C43" s="4">
        <v>1992.0</v>
      </c>
      <c r="D43" s="4" t="s">
        <v>1074</v>
      </c>
      <c r="E43" s="39" t="s">
        <v>1047</v>
      </c>
      <c r="F43" s="4">
        <v>1.327941889E7</v>
      </c>
    </row>
    <row r="44" ht="12.75" customHeight="1">
      <c r="A44" s="4" t="s">
        <v>372</v>
      </c>
      <c r="B44" s="4" t="s">
        <v>371</v>
      </c>
      <c r="C44" s="4">
        <v>1993.0</v>
      </c>
      <c r="D44" s="4" t="s">
        <v>1074</v>
      </c>
      <c r="E44" s="39" t="s">
        <v>1031</v>
      </c>
      <c r="F44" s="4">
        <v>1.1358038426E8</v>
      </c>
    </row>
    <row r="45" ht="12.75" customHeight="1">
      <c r="A45" s="4" t="s">
        <v>372</v>
      </c>
      <c r="B45" s="4" t="s">
        <v>371</v>
      </c>
      <c r="C45" s="4">
        <v>1993.0</v>
      </c>
      <c r="D45" s="4" t="s">
        <v>1074</v>
      </c>
      <c r="E45" s="39" t="s">
        <v>1032</v>
      </c>
      <c r="F45" s="4">
        <v>3.042039929E7</v>
      </c>
    </row>
    <row r="46" ht="12.75" customHeight="1">
      <c r="A46" s="4" t="s">
        <v>372</v>
      </c>
      <c r="B46" s="4" t="s">
        <v>371</v>
      </c>
      <c r="C46" s="4">
        <v>1993.0</v>
      </c>
      <c r="D46" s="4" t="s">
        <v>1074</v>
      </c>
      <c r="E46" s="39" t="s">
        <v>1033</v>
      </c>
      <c r="F46" s="4">
        <v>3.478964542E7</v>
      </c>
    </row>
    <row r="47" ht="12.75" customHeight="1">
      <c r="A47" s="4" t="s">
        <v>372</v>
      </c>
      <c r="B47" s="4" t="s">
        <v>371</v>
      </c>
      <c r="C47" s="4">
        <v>1993.0</v>
      </c>
      <c r="D47" s="4" t="s">
        <v>1074</v>
      </c>
      <c r="E47" s="39" t="s">
        <v>1034</v>
      </c>
      <c r="F47" s="4">
        <v>3.074543886E7</v>
      </c>
    </row>
    <row r="48" ht="12.75" customHeight="1">
      <c r="A48" s="4" t="s">
        <v>372</v>
      </c>
      <c r="B48" s="4" t="s">
        <v>371</v>
      </c>
      <c r="C48" s="4">
        <v>1993.0</v>
      </c>
      <c r="D48" s="4" t="s">
        <v>1074</v>
      </c>
      <c r="E48" s="39" t="s">
        <v>1035</v>
      </c>
      <c r="F48" s="4">
        <v>1.049026913E7</v>
      </c>
    </row>
    <row r="49" ht="12.75" customHeight="1">
      <c r="A49" s="4" t="s">
        <v>372</v>
      </c>
      <c r="B49" s="4" t="s">
        <v>371</v>
      </c>
      <c r="C49" s="4">
        <v>1993.0</v>
      </c>
      <c r="D49" s="4" t="s">
        <v>1074</v>
      </c>
      <c r="E49" s="39" t="s">
        <v>1036</v>
      </c>
      <c r="F49" s="4">
        <v>2856052.66</v>
      </c>
    </row>
    <row r="50" ht="12.75" customHeight="1">
      <c r="A50" s="4" t="s">
        <v>372</v>
      </c>
      <c r="B50" s="4" t="s">
        <v>371</v>
      </c>
      <c r="C50" s="4">
        <v>1993.0</v>
      </c>
      <c r="D50" s="4" t="s">
        <v>1074</v>
      </c>
      <c r="E50" s="39" t="s">
        <v>993</v>
      </c>
      <c r="F50" s="4">
        <v>4484901.78</v>
      </c>
    </row>
    <row r="51" ht="12.75" customHeight="1">
      <c r="A51" s="4" t="s">
        <v>372</v>
      </c>
      <c r="B51" s="4" t="s">
        <v>371</v>
      </c>
      <c r="C51" s="4">
        <v>1993.0</v>
      </c>
      <c r="D51" s="4" t="s">
        <v>1074</v>
      </c>
      <c r="E51" s="39" t="s">
        <v>1037</v>
      </c>
      <c r="F51" s="4">
        <v>2612139.28</v>
      </c>
    </row>
    <row r="52" ht="12.75" customHeight="1">
      <c r="A52" s="4" t="s">
        <v>372</v>
      </c>
      <c r="B52" s="4" t="s">
        <v>371</v>
      </c>
      <c r="C52" s="4">
        <v>1993.0</v>
      </c>
      <c r="D52" s="4" t="s">
        <v>1074</v>
      </c>
      <c r="E52" s="39" t="s">
        <v>1038</v>
      </c>
      <c r="F52" s="4">
        <v>107794.7</v>
      </c>
    </row>
    <row r="53" ht="12.75" customHeight="1">
      <c r="A53" s="4" t="s">
        <v>372</v>
      </c>
      <c r="B53" s="4" t="s">
        <v>371</v>
      </c>
      <c r="C53" s="4">
        <v>1993.0</v>
      </c>
      <c r="D53" s="4" t="s">
        <v>1074</v>
      </c>
      <c r="E53" s="39" t="s">
        <v>994</v>
      </c>
      <c r="F53" s="4">
        <v>1.226774938E7</v>
      </c>
    </row>
    <row r="54" ht="12.75" customHeight="1">
      <c r="A54" s="4" t="s">
        <v>372</v>
      </c>
      <c r="B54" s="4" t="s">
        <v>371</v>
      </c>
      <c r="C54" s="4">
        <v>1993.0</v>
      </c>
      <c r="D54" s="4" t="s">
        <v>1074</v>
      </c>
      <c r="E54" s="39" t="s">
        <v>1039</v>
      </c>
      <c r="F54" s="4">
        <v>216325.47</v>
      </c>
    </row>
    <row r="55" ht="12.75" customHeight="1">
      <c r="A55" s="4" t="s">
        <v>372</v>
      </c>
      <c r="B55" s="4" t="s">
        <v>371</v>
      </c>
      <c r="C55" s="4">
        <v>1993.0</v>
      </c>
      <c r="D55" s="4" t="s">
        <v>1074</v>
      </c>
      <c r="E55" s="39" t="s">
        <v>1040</v>
      </c>
      <c r="F55" s="4">
        <v>1.399403418E7</v>
      </c>
    </row>
    <row r="56" ht="12.75" customHeight="1">
      <c r="A56" s="4" t="s">
        <v>372</v>
      </c>
      <c r="B56" s="4" t="s">
        <v>371</v>
      </c>
      <c r="C56" s="4">
        <v>1993.0</v>
      </c>
      <c r="D56" s="4" t="s">
        <v>1074</v>
      </c>
      <c r="E56" s="39" t="s">
        <v>996</v>
      </c>
      <c r="F56" s="4">
        <v>8127220.56</v>
      </c>
    </row>
    <row r="57" ht="12.75" customHeight="1">
      <c r="A57" s="4" t="s">
        <v>372</v>
      </c>
      <c r="B57" s="4" t="s">
        <v>371</v>
      </c>
      <c r="C57" s="4">
        <v>1993.0</v>
      </c>
      <c r="D57" s="4" t="s">
        <v>1074</v>
      </c>
      <c r="E57" s="39" t="s">
        <v>1041</v>
      </c>
      <c r="F57" s="4">
        <v>855580.58</v>
      </c>
    </row>
    <row r="58" ht="12.75" customHeight="1">
      <c r="A58" s="4" t="s">
        <v>372</v>
      </c>
      <c r="B58" s="4" t="s">
        <v>371</v>
      </c>
      <c r="C58" s="4">
        <v>1993.0</v>
      </c>
      <c r="D58" s="4" t="s">
        <v>1074</v>
      </c>
      <c r="E58" s="39" t="s">
        <v>1042</v>
      </c>
      <c r="F58" s="4">
        <v>8341687.1</v>
      </c>
    </row>
    <row r="59" ht="12.75" customHeight="1">
      <c r="A59" s="4" t="s">
        <v>372</v>
      </c>
      <c r="B59" s="4" t="s">
        <v>371</v>
      </c>
      <c r="C59" s="4">
        <v>1993.0</v>
      </c>
      <c r="D59" s="4" t="s">
        <v>1074</v>
      </c>
      <c r="E59" s="39" t="s">
        <v>1043</v>
      </c>
      <c r="F59" s="4">
        <v>3733083.39</v>
      </c>
    </row>
    <row r="60" ht="12.75" customHeight="1">
      <c r="A60" s="4" t="s">
        <v>372</v>
      </c>
      <c r="B60" s="4" t="s">
        <v>371</v>
      </c>
      <c r="C60" s="4">
        <v>1993.0</v>
      </c>
      <c r="D60" s="4" t="s">
        <v>1074</v>
      </c>
      <c r="E60" s="39" t="s">
        <v>1044</v>
      </c>
      <c r="F60" s="4">
        <v>2571055.38</v>
      </c>
    </row>
    <row r="61" ht="12.75" customHeight="1">
      <c r="A61" s="4" t="s">
        <v>372</v>
      </c>
      <c r="B61" s="4" t="s">
        <v>371</v>
      </c>
      <c r="C61" s="4">
        <v>1993.0</v>
      </c>
      <c r="D61" s="4" t="s">
        <v>1074</v>
      </c>
      <c r="E61" s="39" t="s">
        <v>1045</v>
      </c>
      <c r="F61" s="4">
        <v>1254389.32</v>
      </c>
    </row>
    <row r="62" ht="12.75" customHeight="1">
      <c r="A62" s="4" t="s">
        <v>372</v>
      </c>
      <c r="B62" s="4" t="s">
        <v>371</v>
      </c>
      <c r="C62" s="4">
        <v>1993.0</v>
      </c>
      <c r="D62" s="4" t="s">
        <v>1074</v>
      </c>
      <c r="E62" s="39" t="s">
        <v>998</v>
      </c>
      <c r="F62" s="4">
        <v>3.566432094E7</v>
      </c>
    </row>
    <row r="63" ht="12.75" customHeight="1">
      <c r="A63" s="4" t="s">
        <v>372</v>
      </c>
      <c r="B63" s="4" t="s">
        <v>371</v>
      </c>
      <c r="C63" s="4">
        <v>1993.0</v>
      </c>
      <c r="D63" s="4" t="s">
        <v>1074</v>
      </c>
      <c r="E63" s="39" t="s">
        <v>1046</v>
      </c>
      <c r="F63" s="4">
        <v>1235701.63</v>
      </c>
    </row>
    <row r="64" ht="12.75" customHeight="1">
      <c r="A64" s="4" t="s">
        <v>372</v>
      </c>
      <c r="B64" s="4" t="s">
        <v>371</v>
      </c>
      <c r="C64" s="4">
        <v>1993.0</v>
      </c>
      <c r="D64" s="4" t="s">
        <v>1074</v>
      </c>
      <c r="E64" s="39" t="s">
        <v>1047</v>
      </c>
      <c r="F64" s="4">
        <v>1.525835062E7</v>
      </c>
    </row>
    <row r="65" ht="12.75" customHeight="1">
      <c r="A65" s="4" t="s">
        <v>372</v>
      </c>
      <c r="B65" s="4" t="s">
        <v>371</v>
      </c>
      <c r="C65" s="4">
        <v>1994.0</v>
      </c>
      <c r="D65" s="4" t="s">
        <v>1074</v>
      </c>
      <c r="E65" s="39" t="s">
        <v>1031</v>
      </c>
      <c r="F65" s="4">
        <v>1.3191620198E8</v>
      </c>
    </row>
    <row r="66" ht="12.75" customHeight="1">
      <c r="A66" s="4" t="s">
        <v>372</v>
      </c>
      <c r="B66" s="4" t="s">
        <v>371</v>
      </c>
      <c r="C66" s="4">
        <v>1994.0</v>
      </c>
      <c r="D66" s="4" t="s">
        <v>1074</v>
      </c>
      <c r="E66" s="39" t="s">
        <v>1032</v>
      </c>
      <c r="F66" s="4">
        <v>3.512420352E7</v>
      </c>
    </row>
    <row r="67" ht="12.75" customHeight="1">
      <c r="A67" s="4" t="s">
        <v>372</v>
      </c>
      <c r="B67" s="4" t="s">
        <v>371</v>
      </c>
      <c r="C67" s="4">
        <v>1994.0</v>
      </c>
      <c r="D67" s="4" t="s">
        <v>1074</v>
      </c>
      <c r="E67" s="39" t="s">
        <v>1033</v>
      </c>
      <c r="F67" s="4">
        <v>4.203447715E7</v>
      </c>
    </row>
    <row r="68" ht="12.75" customHeight="1">
      <c r="A68" s="4" t="s">
        <v>372</v>
      </c>
      <c r="B68" s="4" t="s">
        <v>371</v>
      </c>
      <c r="C68" s="4">
        <v>1994.0</v>
      </c>
      <c r="D68" s="4" t="s">
        <v>1074</v>
      </c>
      <c r="E68" s="39" t="s">
        <v>1034</v>
      </c>
      <c r="F68" s="4">
        <v>3.525648773E7</v>
      </c>
    </row>
    <row r="69" ht="12.75" customHeight="1">
      <c r="A69" s="4" t="s">
        <v>372</v>
      </c>
      <c r="B69" s="4" t="s">
        <v>371</v>
      </c>
      <c r="C69" s="4">
        <v>1994.0</v>
      </c>
      <c r="D69" s="4" t="s">
        <v>1074</v>
      </c>
      <c r="E69" s="39" t="s">
        <v>1035</v>
      </c>
      <c r="F69" s="4">
        <v>1.112720743E7</v>
      </c>
    </row>
    <row r="70" ht="12.75" customHeight="1">
      <c r="A70" s="4" t="s">
        <v>372</v>
      </c>
      <c r="B70" s="4" t="s">
        <v>371</v>
      </c>
      <c r="C70" s="4">
        <v>1994.0</v>
      </c>
      <c r="D70" s="4" t="s">
        <v>1074</v>
      </c>
      <c r="E70" s="39" t="s">
        <v>1036</v>
      </c>
      <c r="F70" s="4">
        <v>2799115.31</v>
      </c>
    </row>
    <row r="71" ht="12.75" customHeight="1">
      <c r="A71" s="4" t="s">
        <v>372</v>
      </c>
      <c r="B71" s="4" t="s">
        <v>371</v>
      </c>
      <c r="C71" s="4">
        <v>1994.0</v>
      </c>
      <c r="D71" s="4" t="s">
        <v>1074</v>
      </c>
      <c r="E71" s="39" t="s">
        <v>993</v>
      </c>
      <c r="F71" s="4">
        <v>5117875.05</v>
      </c>
    </row>
    <row r="72" ht="12.75" customHeight="1">
      <c r="A72" s="4" t="s">
        <v>372</v>
      </c>
      <c r="B72" s="4" t="s">
        <v>371</v>
      </c>
      <c r="C72" s="4">
        <v>1994.0</v>
      </c>
      <c r="D72" s="4" t="s">
        <v>1074</v>
      </c>
      <c r="E72" s="39" t="s">
        <v>1037</v>
      </c>
      <c r="F72" s="4">
        <v>2394766.22</v>
      </c>
    </row>
    <row r="73" ht="12.75" customHeight="1">
      <c r="A73" s="4" t="s">
        <v>372</v>
      </c>
      <c r="B73" s="4" t="s">
        <v>371</v>
      </c>
      <c r="C73" s="4">
        <v>1994.0</v>
      </c>
      <c r="D73" s="4" t="s">
        <v>1074</v>
      </c>
      <c r="E73" s="39" t="s">
        <v>1038</v>
      </c>
      <c r="F73" s="4">
        <v>150132.86</v>
      </c>
    </row>
    <row r="74" ht="12.75" customHeight="1">
      <c r="A74" s="4" t="s">
        <v>372</v>
      </c>
      <c r="B74" s="4" t="s">
        <v>371</v>
      </c>
      <c r="C74" s="4">
        <v>1994.0</v>
      </c>
      <c r="D74" s="4" t="s">
        <v>1074</v>
      </c>
      <c r="E74" s="39" t="s">
        <v>994</v>
      </c>
      <c r="F74" s="4">
        <v>1.319556096E7</v>
      </c>
    </row>
    <row r="75" ht="12.75" customHeight="1">
      <c r="A75" s="4" t="s">
        <v>372</v>
      </c>
      <c r="B75" s="4" t="s">
        <v>371</v>
      </c>
      <c r="C75" s="4">
        <v>1994.0</v>
      </c>
      <c r="D75" s="4" t="s">
        <v>1074</v>
      </c>
      <c r="E75" s="39" t="s">
        <v>1039</v>
      </c>
      <c r="F75" s="4">
        <v>253687.38</v>
      </c>
    </row>
    <row r="76" ht="12.75" customHeight="1">
      <c r="A76" s="4" t="s">
        <v>372</v>
      </c>
      <c r="B76" s="4" t="s">
        <v>371</v>
      </c>
      <c r="C76" s="4">
        <v>1994.0</v>
      </c>
      <c r="D76" s="4" t="s">
        <v>1074</v>
      </c>
      <c r="E76" s="39" t="s">
        <v>1040</v>
      </c>
      <c r="F76" s="4">
        <v>1.74654679E7</v>
      </c>
    </row>
    <row r="77" ht="12.75" customHeight="1">
      <c r="A77" s="4" t="s">
        <v>372</v>
      </c>
      <c r="B77" s="4" t="s">
        <v>371</v>
      </c>
      <c r="C77" s="4">
        <v>1994.0</v>
      </c>
      <c r="D77" s="4" t="s">
        <v>1074</v>
      </c>
      <c r="E77" s="39" t="s">
        <v>996</v>
      </c>
      <c r="F77" s="4">
        <v>9857307.73</v>
      </c>
    </row>
    <row r="78" ht="12.75" customHeight="1">
      <c r="A78" s="4" t="s">
        <v>372</v>
      </c>
      <c r="B78" s="4" t="s">
        <v>371</v>
      </c>
      <c r="C78" s="4">
        <v>1994.0</v>
      </c>
      <c r="D78" s="4" t="s">
        <v>1074</v>
      </c>
      <c r="E78" s="39" t="s">
        <v>1041</v>
      </c>
      <c r="F78" s="4">
        <v>1037501.7</v>
      </c>
    </row>
    <row r="79" ht="12.75" customHeight="1">
      <c r="A79" s="4" t="s">
        <v>372</v>
      </c>
      <c r="B79" s="4" t="s">
        <v>371</v>
      </c>
      <c r="C79" s="4">
        <v>1994.0</v>
      </c>
      <c r="D79" s="4" t="s">
        <v>1074</v>
      </c>
      <c r="E79" s="39" t="s">
        <v>1042</v>
      </c>
      <c r="F79" s="4">
        <v>1.054206431E7</v>
      </c>
    </row>
    <row r="80" ht="12.75" customHeight="1">
      <c r="A80" s="4" t="s">
        <v>372</v>
      </c>
      <c r="B80" s="4" t="s">
        <v>371</v>
      </c>
      <c r="C80" s="4">
        <v>1994.0</v>
      </c>
      <c r="D80" s="4" t="s">
        <v>1074</v>
      </c>
      <c r="E80" s="39" t="s">
        <v>1043</v>
      </c>
      <c r="F80" s="4">
        <v>4649515.01</v>
      </c>
    </row>
    <row r="81" ht="12.75" customHeight="1">
      <c r="A81" s="4" t="s">
        <v>372</v>
      </c>
      <c r="B81" s="4" t="s">
        <v>371</v>
      </c>
      <c r="C81" s="4">
        <v>1994.0</v>
      </c>
      <c r="D81" s="4" t="s">
        <v>1074</v>
      </c>
      <c r="E81" s="39" t="s">
        <v>1044</v>
      </c>
      <c r="F81" s="4">
        <v>2692535.31</v>
      </c>
    </row>
    <row r="82" ht="12.75" customHeight="1">
      <c r="A82" s="4" t="s">
        <v>372</v>
      </c>
      <c r="B82" s="4" t="s">
        <v>371</v>
      </c>
      <c r="C82" s="4">
        <v>1994.0</v>
      </c>
      <c r="D82" s="4" t="s">
        <v>1074</v>
      </c>
      <c r="E82" s="39" t="s">
        <v>1045</v>
      </c>
      <c r="F82" s="4">
        <v>1579560.16</v>
      </c>
    </row>
    <row r="83" ht="12.75" customHeight="1">
      <c r="A83" s="4" t="s">
        <v>372</v>
      </c>
      <c r="B83" s="4" t="s">
        <v>371</v>
      </c>
      <c r="C83" s="4">
        <v>1994.0</v>
      </c>
      <c r="D83" s="4" t="s">
        <v>1074</v>
      </c>
      <c r="E83" s="39" t="s">
        <v>998</v>
      </c>
      <c r="F83" s="4">
        <v>4.127553235E7</v>
      </c>
    </row>
    <row r="84" ht="12.75" customHeight="1">
      <c r="A84" s="4" t="s">
        <v>372</v>
      </c>
      <c r="B84" s="4" t="s">
        <v>371</v>
      </c>
      <c r="C84" s="4">
        <v>1994.0</v>
      </c>
      <c r="D84" s="4" t="s">
        <v>1074</v>
      </c>
      <c r="E84" s="39" t="s">
        <v>1046</v>
      </c>
      <c r="F84" s="4">
        <v>1772142.4</v>
      </c>
    </row>
    <row r="85" ht="12.75" customHeight="1">
      <c r="A85" s="4" t="s">
        <v>372</v>
      </c>
      <c r="B85" s="4" t="s">
        <v>371</v>
      </c>
      <c r="C85" s="4">
        <v>1994.0</v>
      </c>
      <c r="D85" s="4" t="s">
        <v>1074</v>
      </c>
      <c r="E85" s="39" t="s">
        <v>1047</v>
      </c>
      <c r="F85" s="4">
        <v>1.713343881E7</v>
      </c>
    </row>
    <row r="86" ht="12.75" customHeight="1">
      <c r="A86" s="4" t="s">
        <v>372</v>
      </c>
      <c r="B86" s="4" t="s">
        <v>371</v>
      </c>
      <c r="C86" s="4">
        <v>1995.0</v>
      </c>
      <c r="D86" s="4" t="s">
        <v>1074</v>
      </c>
      <c r="E86" s="39" t="s">
        <v>1031</v>
      </c>
      <c r="F86" s="4">
        <v>1.4827788698E8</v>
      </c>
    </row>
    <row r="87" ht="12.75" customHeight="1">
      <c r="A87" s="4" t="s">
        <v>372</v>
      </c>
      <c r="B87" s="4" t="s">
        <v>371</v>
      </c>
      <c r="C87" s="4">
        <v>1995.0</v>
      </c>
      <c r="D87" s="4" t="s">
        <v>1074</v>
      </c>
      <c r="E87" s="39" t="s">
        <v>1032</v>
      </c>
      <c r="F87" s="4">
        <v>3.840545704E7</v>
      </c>
    </row>
    <row r="88" ht="12.75" customHeight="1">
      <c r="A88" s="4" t="s">
        <v>372</v>
      </c>
      <c r="B88" s="4" t="s">
        <v>371</v>
      </c>
      <c r="C88" s="4">
        <v>1995.0</v>
      </c>
      <c r="D88" s="4" t="s">
        <v>1074</v>
      </c>
      <c r="E88" s="39" t="s">
        <v>1033</v>
      </c>
      <c r="F88" s="4">
        <v>4.661791789E7</v>
      </c>
    </row>
    <row r="89" ht="12.75" customHeight="1">
      <c r="A89" s="4" t="s">
        <v>372</v>
      </c>
      <c r="B89" s="4" t="s">
        <v>371</v>
      </c>
      <c r="C89" s="4">
        <v>1995.0</v>
      </c>
      <c r="D89" s="4" t="s">
        <v>1074</v>
      </c>
      <c r="E89" s="39" t="s">
        <v>1034</v>
      </c>
      <c r="F89" s="4">
        <v>4.122241336E7</v>
      </c>
    </row>
    <row r="90" ht="12.75" customHeight="1">
      <c r="A90" s="4" t="s">
        <v>372</v>
      </c>
      <c r="B90" s="4" t="s">
        <v>371</v>
      </c>
      <c r="C90" s="4">
        <v>1995.0</v>
      </c>
      <c r="D90" s="4" t="s">
        <v>1074</v>
      </c>
      <c r="E90" s="39" t="s">
        <v>1035</v>
      </c>
      <c r="F90" s="4">
        <v>1.278390884E7</v>
      </c>
    </row>
    <row r="91" ht="12.75" customHeight="1">
      <c r="A91" s="4" t="s">
        <v>372</v>
      </c>
      <c r="B91" s="4" t="s">
        <v>371</v>
      </c>
      <c r="C91" s="4">
        <v>1995.0</v>
      </c>
      <c r="D91" s="4" t="s">
        <v>1074</v>
      </c>
      <c r="E91" s="39" t="s">
        <v>1036</v>
      </c>
      <c r="F91" s="4">
        <v>2946536.86</v>
      </c>
    </row>
    <row r="92" ht="12.75" customHeight="1">
      <c r="A92" s="4" t="s">
        <v>372</v>
      </c>
      <c r="B92" s="4" t="s">
        <v>371</v>
      </c>
      <c r="C92" s="4">
        <v>1995.0</v>
      </c>
      <c r="D92" s="4" t="s">
        <v>1074</v>
      </c>
      <c r="E92" s="39" t="s">
        <v>993</v>
      </c>
      <c r="F92" s="4">
        <v>5977607.57</v>
      </c>
    </row>
    <row r="93" ht="12.75" customHeight="1">
      <c r="A93" s="4" t="s">
        <v>372</v>
      </c>
      <c r="B93" s="4" t="s">
        <v>371</v>
      </c>
      <c r="C93" s="4">
        <v>1995.0</v>
      </c>
      <c r="D93" s="4" t="s">
        <v>1074</v>
      </c>
      <c r="E93" s="39" t="s">
        <v>1037</v>
      </c>
      <c r="F93" s="4">
        <v>2585330.07</v>
      </c>
    </row>
    <row r="94" ht="12.75" customHeight="1">
      <c r="A94" s="4" t="s">
        <v>372</v>
      </c>
      <c r="B94" s="4" t="s">
        <v>371</v>
      </c>
      <c r="C94" s="4">
        <v>1995.0</v>
      </c>
      <c r="D94" s="4" t="s">
        <v>1074</v>
      </c>
      <c r="E94" s="39" t="s">
        <v>1038</v>
      </c>
      <c r="F94" s="4">
        <v>145117.14</v>
      </c>
    </row>
    <row r="95" ht="12.75" customHeight="1">
      <c r="A95" s="4" t="s">
        <v>372</v>
      </c>
      <c r="B95" s="4" t="s">
        <v>371</v>
      </c>
      <c r="C95" s="4">
        <v>1995.0</v>
      </c>
      <c r="D95" s="4" t="s">
        <v>1074</v>
      </c>
      <c r="E95" s="39" t="s">
        <v>994</v>
      </c>
      <c r="F95" s="4">
        <v>1.427573965E7</v>
      </c>
    </row>
    <row r="96" ht="12.75" customHeight="1">
      <c r="A96" s="4" t="s">
        <v>372</v>
      </c>
      <c r="B96" s="4" t="s">
        <v>371</v>
      </c>
      <c r="C96" s="4">
        <v>1995.0</v>
      </c>
      <c r="D96" s="4" t="s">
        <v>1074</v>
      </c>
      <c r="E96" s="39" t="s">
        <v>1039</v>
      </c>
      <c r="F96" s="4">
        <v>266344.36</v>
      </c>
    </row>
    <row r="97" ht="12.75" customHeight="1">
      <c r="A97" s="4" t="s">
        <v>372</v>
      </c>
      <c r="B97" s="4" t="s">
        <v>371</v>
      </c>
      <c r="C97" s="4">
        <v>1995.0</v>
      </c>
      <c r="D97" s="4" t="s">
        <v>1074</v>
      </c>
      <c r="E97" s="39" t="s">
        <v>1040</v>
      </c>
      <c r="F97" s="4">
        <v>2.05537111E7</v>
      </c>
    </row>
    <row r="98" ht="12.75" customHeight="1">
      <c r="A98" s="4" t="s">
        <v>372</v>
      </c>
      <c r="B98" s="4" t="s">
        <v>371</v>
      </c>
      <c r="C98" s="4">
        <v>1995.0</v>
      </c>
      <c r="D98" s="4" t="s">
        <v>1074</v>
      </c>
      <c r="E98" s="39" t="s">
        <v>996</v>
      </c>
      <c r="F98" s="4">
        <v>1.190754538E7</v>
      </c>
    </row>
    <row r="99" ht="12.75" customHeight="1">
      <c r="A99" s="4" t="s">
        <v>372</v>
      </c>
      <c r="B99" s="4" t="s">
        <v>371</v>
      </c>
      <c r="C99" s="4">
        <v>1995.0</v>
      </c>
      <c r="D99" s="4" t="s">
        <v>1074</v>
      </c>
      <c r="E99" s="39" t="s">
        <v>1041</v>
      </c>
      <c r="F99" s="4">
        <v>1066701.57</v>
      </c>
    </row>
    <row r="100" ht="12.75" customHeight="1">
      <c r="A100" s="4" t="s">
        <v>372</v>
      </c>
      <c r="B100" s="4" t="s">
        <v>371</v>
      </c>
      <c r="C100" s="4">
        <v>1995.0</v>
      </c>
      <c r="D100" s="4" t="s">
        <v>1074</v>
      </c>
      <c r="E100" s="39" t="s">
        <v>1042</v>
      </c>
      <c r="F100" s="4">
        <v>1.192856261E7</v>
      </c>
    </row>
    <row r="101" ht="12.75" customHeight="1">
      <c r="A101" s="4" t="s">
        <v>372</v>
      </c>
      <c r="B101" s="4" t="s">
        <v>371</v>
      </c>
      <c r="C101" s="4">
        <v>1995.0</v>
      </c>
      <c r="D101" s="4" t="s">
        <v>1074</v>
      </c>
      <c r="E101" s="39" t="s">
        <v>1043</v>
      </c>
      <c r="F101" s="4">
        <v>5586694.91</v>
      </c>
    </row>
    <row r="102" ht="12.75" customHeight="1">
      <c r="A102" s="4" t="s">
        <v>372</v>
      </c>
      <c r="B102" s="4" t="s">
        <v>371</v>
      </c>
      <c r="C102" s="4">
        <v>1995.0</v>
      </c>
      <c r="D102" s="4" t="s">
        <v>1074</v>
      </c>
      <c r="E102" s="39" t="s">
        <v>1044</v>
      </c>
      <c r="F102" s="4">
        <v>2693277.18</v>
      </c>
    </row>
    <row r="103" ht="12.75" customHeight="1">
      <c r="A103" s="4" t="s">
        <v>372</v>
      </c>
      <c r="B103" s="4" t="s">
        <v>371</v>
      </c>
      <c r="C103" s="4">
        <v>1995.0</v>
      </c>
      <c r="D103" s="4" t="s">
        <v>1074</v>
      </c>
      <c r="E103" s="39" t="s">
        <v>1045</v>
      </c>
      <c r="F103" s="4">
        <v>1913749.34</v>
      </c>
    </row>
    <row r="104" ht="12.75" customHeight="1">
      <c r="A104" s="4" t="s">
        <v>372</v>
      </c>
      <c r="B104" s="4" t="s">
        <v>371</v>
      </c>
      <c r="C104" s="4">
        <v>1995.0</v>
      </c>
      <c r="D104" s="4" t="s">
        <v>1074</v>
      </c>
      <c r="E104" s="39" t="s">
        <v>998</v>
      </c>
      <c r="F104" s="4">
        <v>4.406655782E7</v>
      </c>
    </row>
    <row r="105" ht="12.75" customHeight="1">
      <c r="A105" s="4" t="s">
        <v>372</v>
      </c>
      <c r="B105" s="4" t="s">
        <v>371</v>
      </c>
      <c r="C105" s="4">
        <v>1995.0</v>
      </c>
      <c r="D105" s="4" t="s">
        <v>1074</v>
      </c>
      <c r="E105" s="39" t="s">
        <v>1046</v>
      </c>
      <c r="F105" s="4">
        <v>1731638.9</v>
      </c>
    </row>
    <row r="106" ht="12.75" customHeight="1">
      <c r="A106" s="4" t="s">
        <v>372</v>
      </c>
      <c r="B106" s="4" t="s">
        <v>371</v>
      </c>
      <c r="C106" s="4">
        <v>1995.0</v>
      </c>
      <c r="D106" s="4" t="s">
        <v>1074</v>
      </c>
      <c r="E106" s="39" t="s">
        <v>1047</v>
      </c>
      <c r="F106" s="4">
        <v>2.063277847E7</v>
      </c>
    </row>
    <row r="107" ht="12.75" customHeight="1">
      <c r="A107" s="4" t="s">
        <v>372</v>
      </c>
      <c r="B107" s="4" t="s">
        <v>371</v>
      </c>
      <c r="C107" s="4">
        <v>1996.0</v>
      </c>
      <c r="D107" s="4" t="s">
        <v>1074</v>
      </c>
      <c r="E107" s="39" t="s">
        <v>1031</v>
      </c>
      <c r="F107" s="4">
        <v>1.5969117798E8</v>
      </c>
    </row>
    <row r="108" ht="12.75" customHeight="1">
      <c r="A108" s="4" t="s">
        <v>372</v>
      </c>
      <c r="B108" s="4" t="s">
        <v>371</v>
      </c>
      <c r="C108" s="4">
        <v>1996.0</v>
      </c>
      <c r="D108" s="4" t="s">
        <v>1074</v>
      </c>
      <c r="E108" s="39" t="s">
        <v>1032</v>
      </c>
      <c r="F108" s="4">
        <v>4.0968851E7</v>
      </c>
    </row>
    <row r="109" ht="12.75" customHeight="1">
      <c r="A109" s="4" t="s">
        <v>372</v>
      </c>
      <c r="B109" s="4" t="s">
        <v>371</v>
      </c>
      <c r="C109" s="4">
        <v>1996.0</v>
      </c>
      <c r="D109" s="4" t="s">
        <v>1074</v>
      </c>
      <c r="E109" s="39" t="s">
        <v>1033</v>
      </c>
      <c r="F109" s="4">
        <v>5.106077053E7</v>
      </c>
    </row>
    <row r="110" ht="12.75" customHeight="1">
      <c r="A110" s="4" t="s">
        <v>372</v>
      </c>
      <c r="B110" s="4" t="s">
        <v>371</v>
      </c>
      <c r="C110" s="4">
        <v>1996.0</v>
      </c>
      <c r="D110" s="4" t="s">
        <v>1074</v>
      </c>
      <c r="E110" s="39" t="s">
        <v>1034</v>
      </c>
      <c r="F110" s="4">
        <v>4.232071888E7</v>
      </c>
    </row>
    <row r="111" ht="12.75" customHeight="1">
      <c r="A111" s="4" t="s">
        <v>372</v>
      </c>
      <c r="B111" s="4" t="s">
        <v>371</v>
      </c>
      <c r="C111" s="4">
        <v>1996.0</v>
      </c>
      <c r="D111" s="4" t="s">
        <v>1074</v>
      </c>
      <c r="E111" s="39" t="s">
        <v>1035</v>
      </c>
      <c r="F111" s="4">
        <v>1.467614461E7</v>
      </c>
    </row>
    <row r="112" ht="12.75" customHeight="1">
      <c r="A112" s="4" t="s">
        <v>372</v>
      </c>
      <c r="B112" s="4" t="s">
        <v>371</v>
      </c>
      <c r="C112" s="4">
        <v>1996.0</v>
      </c>
      <c r="D112" s="4" t="s">
        <v>1074</v>
      </c>
      <c r="E112" s="39" t="s">
        <v>1036</v>
      </c>
      <c r="F112" s="4">
        <v>3436262.67</v>
      </c>
    </row>
    <row r="113" ht="12.75" customHeight="1">
      <c r="A113" s="4" t="s">
        <v>372</v>
      </c>
      <c r="B113" s="4" t="s">
        <v>371</v>
      </c>
      <c r="C113" s="4">
        <v>1996.0</v>
      </c>
      <c r="D113" s="4" t="s">
        <v>1074</v>
      </c>
      <c r="E113" s="39" t="s">
        <v>993</v>
      </c>
      <c r="F113" s="4">
        <v>6325085.04</v>
      </c>
    </row>
    <row r="114" ht="12.75" customHeight="1">
      <c r="A114" s="4" t="s">
        <v>372</v>
      </c>
      <c r="B114" s="4" t="s">
        <v>371</v>
      </c>
      <c r="C114" s="4">
        <v>1996.0</v>
      </c>
      <c r="D114" s="4" t="s">
        <v>1074</v>
      </c>
      <c r="E114" s="39" t="s">
        <v>1037</v>
      </c>
      <c r="F114" s="4">
        <v>3059637.67</v>
      </c>
    </row>
    <row r="115" ht="12.75" customHeight="1">
      <c r="A115" s="4" t="s">
        <v>372</v>
      </c>
      <c r="B115" s="4" t="s">
        <v>371</v>
      </c>
      <c r="C115" s="4">
        <v>1996.0</v>
      </c>
      <c r="D115" s="4" t="s">
        <v>1074</v>
      </c>
      <c r="E115" s="39" t="s">
        <v>1038</v>
      </c>
      <c r="F115" s="4">
        <v>146043.7</v>
      </c>
    </row>
    <row r="116" ht="12.75" customHeight="1">
      <c r="A116" s="4" t="s">
        <v>372</v>
      </c>
      <c r="B116" s="4" t="s">
        <v>371</v>
      </c>
      <c r="C116" s="4">
        <v>1996.0</v>
      </c>
      <c r="D116" s="4" t="s">
        <v>1074</v>
      </c>
      <c r="E116" s="39" t="s">
        <v>994</v>
      </c>
      <c r="F116" s="4">
        <v>1.737120768E7</v>
      </c>
    </row>
    <row r="117" ht="12.75" customHeight="1">
      <c r="A117" s="4" t="s">
        <v>372</v>
      </c>
      <c r="B117" s="4" t="s">
        <v>371</v>
      </c>
      <c r="C117" s="4">
        <v>1996.0</v>
      </c>
      <c r="D117" s="4" t="s">
        <v>1074</v>
      </c>
      <c r="E117" s="39" t="s">
        <v>1039</v>
      </c>
      <c r="F117" s="4">
        <v>312696.1</v>
      </c>
    </row>
    <row r="118" ht="12.75" customHeight="1">
      <c r="A118" s="4" t="s">
        <v>372</v>
      </c>
      <c r="B118" s="4" t="s">
        <v>371</v>
      </c>
      <c r="C118" s="4">
        <v>1996.0</v>
      </c>
      <c r="D118" s="4" t="s">
        <v>1074</v>
      </c>
      <c r="E118" s="39" t="s">
        <v>1040</v>
      </c>
      <c r="F118" s="4">
        <v>2.264824832E7</v>
      </c>
    </row>
    <row r="119" ht="12.75" customHeight="1">
      <c r="A119" s="4" t="s">
        <v>372</v>
      </c>
      <c r="B119" s="4" t="s">
        <v>371</v>
      </c>
      <c r="C119" s="4">
        <v>1996.0</v>
      </c>
      <c r="D119" s="4" t="s">
        <v>1074</v>
      </c>
      <c r="E119" s="39" t="s">
        <v>996</v>
      </c>
      <c r="F119" s="4">
        <v>1.205732628E7</v>
      </c>
    </row>
    <row r="120" ht="12.75" customHeight="1">
      <c r="A120" s="4" t="s">
        <v>372</v>
      </c>
      <c r="B120" s="4" t="s">
        <v>371</v>
      </c>
      <c r="C120" s="4">
        <v>1996.0</v>
      </c>
      <c r="D120" s="4" t="s">
        <v>1074</v>
      </c>
      <c r="E120" s="39" t="s">
        <v>1041</v>
      </c>
      <c r="F120" s="4">
        <v>1200983.68</v>
      </c>
    </row>
    <row r="121" ht="12.75" customHeight="1">
      <c r="A121" s="4" t="s">
        <v>372</v>
      </c>
      <c r="B121" s="4" t="s">
        <v>371</v>
      </c>
      <c r="C121" s="4">
        <v>1996.0</v>
      </c>
      <c r="D121" s="4" t="s">
        <v>1074</v>
      </c>
      <c r="E121" s="39" t="s">
        <v>1042</v>
      </c>
      <c r="F121" s="4">
        <v>1.321778847E7</v>
      </c>
    </row>
    <row r="122" ht="12.75" customHeight="1">
      <c r="A122" s="4" t="s">
        <v>372</v>
      </c>
      <c r="B122" s="4" t="s">
        <v>371</v>
      </c>
      <c r="C122" s="4">
        <v>1996.0</v>
      </c>
      <c r="D122" s="4" t="s">
        <v>1074</v>
      </c>
      <c r="E122" s="39" t="s">
        <v>1043</v>
      </c>
      <c r="F122" s="4">
        <v>5991938.3</v>
      </c>
    </row>
    <row r="123" ht="12.75" customHeight="1">
      <c r="A123" s="4" t="s">
        <v>372</v>
      </c>
      <c r="B123" s="4" t="s">
        <v>371</v>
      </c>
      <c r="C123" s="4">
        <v>1996.0</v>
      </c>
      <c r="D123" s="4" t="s">
        <v>1074</v>
      </c>
      <c r="E123" s="39" t="s">
        <v>1044</v>
      </c>
      <c r="F123" s="4">
        <v>3243137.02</v>
      </c>
    </row>
    <row r="124" ht="12.75" customHeight="1">
      <c r="A124" s="4" t="s">
        <v>372</v>
      </c>
      <c r="B124" s="4" t="s">
        <v>371</v>
      </c>
      <c r="C124" s="4">
        <v>1996.0</v>
      </c>
      <c r="D124" s="4" t="s">
        <v>1074</v>
      </c>
      <c r="E124" s="39" t="s">
        <v>1045</v>
      </c>
      <c r="F124" s="4">
        <v>2307599.23</v>
      </c>
    </row>
    <row r="125" ht="12.75" customHeight="1">
      <c r="A125" s="4" t="s">
        <v>372</v>
      </c>
      <c r="B125" s="4" t="s">
        <v>371</v>
      </c>
      <c r="C125" s="4">
        <v>1996.0</v>
      </c>
      <c r="D125" s="4" t="s">
        <v>1074</v>
      </c>
      <c r="E125" s="39" t="s">
        <v>998</v>
      </c>
      <c r="F125" s="4">
        <v>4.559075699E7</v>
      </c>
    </row>
    <row r="126" ht="12.75" customHeight="1">
      <c r="A126" s="4" t="s">
        <v>372</v>
      </c>
      <c r="B126" s="4" t="s">
        <v>371</v>
      </c>
      <c r="C126" s="4">
        <v>1996.0</v>
      </c>
      <c r="D126" s="4" t="s">
        <v>1074</v>
      </c>
      <c r="E126" s="39" t="s">
        <v>1046</v>
      </c>
      <c r="F126" s="4">
        <v>2060985.51</v>
      </c>
    </row>
    <row r="127" ht="12.75" customHeight="1">
      <c r="A127" s="4" t="s">
        <v>372</v>
      </c>
      <c r="B127" s="4" t="s">
        <v>371</v>
      </c>
      <c r="C127" s="4">
        <v>1996.0</v>
      </c>
      <c r="D127" s="4" t="s">
        <v>1074</v>
      </c>
      <c r="E127" s="39" t="s">
        <v>1047</v>
      </c>
      <c r="F127" s="4">
        <v>2.072147818E7</v>
      </c>
    </row>
    <row r="128" ht="12.75" customHeight="1">
      <c r="A128" s="4" t="s">
        <v>372</v>
      </c>
      <c r="B128" s="4" t="s">
        <v>371</v>
      </c>
      <c r="C128" s="4">
        <v>1997.0</v>
      </c>
      <c r="D128" s="4" t="s">
        <v>1074</v>
      </c>
      <c r="E128" s="39" t="s">
        <v>1031</v>
      </c>
      <c r="F128" s="4">
        <v>1.7133061734E8</v>
      </c>
    </row>
    <row r="129" ht="12.75" customHeight="1">
      <c r="A129" s="4" t="s">
        <v>372</v>
      </c>
      <c r="B129" s="4" t="s">
        <v>371</v>
      </c>
      <c r="C129" s="4">
        <v>1997.0</v>
      </c>
      <c r="D129" s="4" t="s">
        <v>1074</v>
      </c>
      <c r="E129" s="39" t="s">
        <v>1032</v>
      </c>
      <c r="F129" s="4">
        <v>4.50192052E7</v>
      </c>
    </row>
    <row r="130" ht="12.75" customHeight="1">
      <c r="A130" s="4" t="s">
        <v>372</v>
      </c>
      <c r="B130" s="4" t="s">
        <v>371</v>
      </c>
      <c r="C130" s="4">
        <v>1997.0</v>
      </c>
      <c r="D130" s="4" t="s">
        <v>1074</v>
      </c>
      <c r="E130" s="39" t="s">
        <v>1033</v>
      </c>
      <c r="F130" s="4">
        <v>5.54923284E7</v>
      </c>
    </row>
    <row r="131" ht="12.75" customHeight="1">
      <c r="A131" s="4" t="s">
        <v>372</v>
      </c>
      <c r="B131" s="4" t="s">
        <v>371</v>
      </c>
      <c r="C131" s="4">
        <v>1997.0</v>
      </c>
      <c r="D131" s="4" t="s">
        <v>1074</v>
      </c>
      <c r="E131" s="39" t="s">
        <v>1034</v>
      </c>
      <c r="F131" s="4">
        <v>4.458716929E7</v>
      </c>
    </row>
    <row r="132" ht="12.75" customHeight="1">
      <c r="A132" s="4" t="s">
        <v>372</v>
      </c>
      <c r="B132" s="4" t="s">
        <v>371</v>
      </c>
      <c r="C132" s="4">
        <v>1997.0</v>
      </c>
      <c r="D132" s="4" t="s">
        <v>1074</v>
      </c>
      <c r="E132" s="39" t="s">
        <v>1035</v>
      </c>
      <c r="F132" s="4">
        <v>1.528592483E7</v>
      </c>
    </row>
    <row r="133" ht="12.75" customHeight="1">
      <c r="A133" s="4" t="s">
        <v>372</v>
      </c>
      <c r="B133" s="4" t="s">
        <v>371</v>
      </c>
      <c r="C133" s="4">
        <v>1997.0</v>
      </c>
      <c r="D133" s="4" t="s">
        <v>1074</v>
      </c>
      <c r="E133" s="39" t="s">
        <v>1036</v>
      </c>
      <c r="F133" s="4">
        <v>3733093.09</v>
      </c>
    </row>
    <row r="134" ht="12.75" customHeight="1">
      <c r="A134" s="4" t="s">
        <v>372</v>
      </c>
      <c r="B134" s="4" t="s">
        <v>371</v>
      </c>
      <c r="C134" s="4">
        <v>1997.0</v>
      </c>
      <c r="D134" s="4" t="s">
        <v>1074</v>
      </c>
      <c r="E134" s="39" t="s">
        <v>993</v>
      </c>
      <c r="F134" s="4">
        <v>6776369.55</v>
      </c>
    </row>
    <row r="135" ht="12.75" customHeight="1">
      <c r="A135" s="4" t="s">
        <v>372</v>
      </c>
      <c r="B135" s="4" t="s">
        <v>371</v>
      </c>
      <c r="C135" s="4">
        <v>1997.0</v>
      </c>
      <c r="D135" s="4" t="s">
        <v>1074</v>
      </c>
      <c r="E135" s="39" t="s">
        <v>1037</v>
      </c>
      <c r="F135" s="4">
        <v>3437200.38</v>
      </c>
    </row>
    <row r="136" ht="12.75" customHeight="1">
      <c r="A136" s="4" t="s">
        <v>372</v>
      </c>
      <c r="B136" s="4" t="s">
        <v>371</v>
      </c>
      <c r="C136" s="4">
        <v>1997.0</v>
      </c>
      <c r="D136" s="4" t="s">
        <v>1074</v>
      </c>
      <c r="E136" s="39" t="s">
        <v>1038</v>
      </c>
      <c r="F136" s="4">
        <v>165642.27</v>
      </c>
    </row>
    <row r="137" ht="12.75" customHeight="1">
      <c r="A137" s="4" t="s">
        <v>372</v>
      </c>
      <c r="B137" s="4" t="s">
        <v>371</v>
      </c>
      <c r="C137" s="4">
        <v>1997.0</v>
      </c>
      <c r="D137" s="4" t="s">
        <v>1074</v>
      </c>
      <c r="E137" s="39" t="s">
        <v>994</v>
      </c>
      <c r="F137" s="4">
        <v>1.848863334E7</v>
      </c>
    </row>
    <row r="138" ht="12.75" customHeight="1">
      <c r="A138" s="4" t="s">
        <v>372</v>
      </c>
      <c r="B138" s="4" t="s">
        <v>371</v>
      </c>
      <c r="C138" s="4">
        <v>1997.0</v>
      </c>
      <c r="D138" s="4" t="s">
        <v>1074</v>
      </c>
      <c r="E138" s="39" t="s">
        <v>1039</v>
      </c>
      <c r="F138" s="4">
        <v>326159.14</v>
      </c>
    </row>
    <row r="139" ht="12.75" customHeight="1">
      <c r="A139" s="4" t="s">
        <v>372</v>
      </c>
      <c r="B139" s="4" t="s">
        <v>371</v>
      </c>
      <c r="C139" s="4">
        <v>1997.0</v>
      </c>
      <c r="D139" s="4" t="s">
        <v>1074</v>
      </c>
      <c r="E139" s="39" t="s">
        <v>1040</v>
      </c>
      <c r="F139" s="4">
        <v>2.407305114E7</v>
      </c>
    </row>
    <row r="140" ht="12.75" customHeight="1">
      <c r="A140" s="4" t="s">
        <v>372</v>
      </c>
      <c r="B140" s="4" t="s">
        <v>371</v>
      </c>
      <c r="C140" s="4">
        <v>1997.0</v>
      </c>
      <c r="D140" s="4" t="s">
        <v>1074</v>
      </c>
      <c r="E140" s="39" t="s">
        <v>996</v>
      </c>
      <c r="F140" s="4">
        <v>1.305686524E7</v>
      </c>
    </row>
    <row r="141" ht="12.75" customHeight="1">
      <c r="A141" s="4" t="s">
        <v>372</v>
      </c>
      <c r="B141" s="4" t="s">
        <v>371</v>
      </c>
      <c r="C141" s="4">
        <v>1997.0</v>
      </c>
      <c r="D141" s="4" t="s">
        <v>1074</v>
      </c>
      <c r="E141" s="39" t="s">
        <v>1041</v>
      </c>
      <c r="F141" s="4">
        <v>1146214.56</v>
      </c>
    </row>
    <row r="142" ht="12.75" customHeight="1">
      <c r="A142" s="4" t="s">
        <v>372</v>
      </c>
      <c r="B142" s="4" t="s">
        <v>371</v>
      </c>
      <c r="C142" s="4">
        <v>1997.0</v>
      </c>
      <c r="D142" s="4" t="s">
        <v>1074</v>
      </c>
      <c r="E142" s="39" t="s">
        <v>1042</v>
      </c>
      <c r="F142" s="4">
        <v>1.440451952E7</v>
      </c>
    </row>
    <row r="143" ht="12.75" customHeight="1">
      <c r="A143" s="4" t="s">
        <v>372</v>
      </c>
      <c r="B143" s="4" t="s">
        <v>371</v>
      </c>
      <c r="C143" s="4">
        <v>1997.0</v>
      </c>
      <c r="D143" s="4" t="s">
        <v>1074</v>
      </c>
      <c r="E143" s="39" t="s">
        <v>1043</v>
      </c>
      <c r="F143" s="4">
        <v>6905579.39</v>
      </c>
    </row>
    <row r="144" ht="12.75" customHeight="1">
      <c r="A144" s="4" t="s">
        <v>372</v>
      </c>
      <c r="B144" s="4" t="s">
        <v>371</v>
      </c>
      <c r="C144" s="4">
        <v>1997.0</v>
      </c>
      <c r="D144" s="4" t="s">
        <v>1074</v>
      </c>
      <c r="E144" s="39" t="s">
        <v>1044</v>
      </c>
      <c r="F144" s="4">
        <v>3467401.35</v>
      </c>
    </row>
    <row r="145" ht="12.75" customHeight="1">
      <c r="A145" s="4" t="s">
        <v>372</v>
      </c>
      <c r="B145" s="4" t="s">
        <v>371</v>
      </c>
      <c r="C145" s="4">
        <v>1997.0</v>
      </c>
      <c r="D145" s="4" t="s">
        <v>1074</v>
      </c>
      <c r="E145" s="39" t="s">
        <v>1045</v>
      </c>
      <c r="F145" s="4">
        <v>2737472.69</v>
      </c>
    </row>
    <row r="146" ht="12.75" customHeight="1">
      <c r="A146" s="4" t="s">
        <v>372</v>
      </c>
      <c r="B146" s="4" t="s">
        <v>371</v>
      </c>
      <c r="C146" s="4">
        <v>1997.0</v>
      </c>
      <c r="D146" s="4" t="s">
        <v>1074</v>
      </c>
      <c r="E146" s="39" t="s">
        <v>998</v>
      </c>
      <c r="F146" s="4">
        <v>4.886959446E7</v>
      </c>
    </row>
    <row r="147" ht="12.75" customHeight="1">
      <c r="A147" s="4" t="s">
        <v>372</v>
      </c>
      <c r="B147" s="4" t="s">
        <v>371</v>
      </c>
      <c r="C147" s="4">
        <v>1997.0</v>
      </c>
      <c r="D147" s="4" t="s">
        <v>1074</v>
      </c>
      <c r="E147" s="39" t="s">
        <v>1046</v>
      </c>
      <c r="F147" s="4">
        <v>2260300.93</v>
      </c>
    </row>
    <row r="148" ht="12.75" customHeight="1">
      <c r="A148" s="4" t="s">
        <v>372</v>
      </c>
      <c r="B148" s="4" t="s">
        <v>371</v>
      </c>
      <c r="C148" s="4">
        <v>1997.0</v>
      </c>
      <c r="D148" s="4" t="s">
        <v>1074</v>
      </c>
      <c r="E148" s="39" t="s">
        <v>1047</v>
      </c>
      <c r="F148" s="4">
        <v>2.148252166E7</v>
      </c>
    </row>
    <row r="149" ht="12.75" customHeight="1">
      <c r="A149" s="4" t="s">
        <v>372</v>
      </c>
      <c r="B149" s="4" t="s">
        <v>371</v>
      </c>
      <c r="C149" s="4">
        <v>1998.0</v>
      </c>
      <c r="D149" s="4" t="s">
        <v>1074</v>
      </c>
      <c r="E149" s="39" t="s">
        <v>1031</v>
      </c>
      <c r="F149" s="4">
        <v>1.7791642829E8</v>
      </c>
    </row>
    <row r="150" ht="12.75" customHeight="1">
      <c r="A150" s="4" t="s">
        <v>372</v>
      </c>
      <c r="B150" s="4" t="s">
        <v>371</v>
      </c>
      <c r="C150" s="4">
        <v>1998.0</v>
      </c>
      <c r="D150" s="4" t="s">
        <v>1074</v>
      </c>
      <c r="E150" s="39" t="s">
        <v>1032</v>
      </c>
      <c r="F150" s="4">
        <v>4.725656261E7</v>
      </c>
    </row>
    <row r="151" ht="12.75" customHeight="1">
      <c r="A151" s="4" t="s">
        <v>372</v>
      </c>
      <c r="B151" s="4" t="s">
        <v>371</v>
      </c>
      <c r="C151" s="4">
        <v>1998.0</v>
      </c>
      <c r="D151" s="4" t="s">
        <v>1074</v>
      </c>
      <c r="E151" s="39" t="s">
        <v>1033</v>
      </c>
      <c r="F151" s="4">
        <v>5.981288762E7</v>
      </c>
    </row>
    <row r="152" ht="12.75" customHeight="1">
      <c r="A152" s="4" t="s">
        <v>372</v>
      </c>
      <c r="B152" s="4" t="s">
        <v>371</v>
      </c>
      <c r="C152" s="4">
        <v>1998.0</v>
      </c>
      <c r="D152" s="4" t="s">
        <v>1074</v>
      </c>
      <c r="E152" s="39" t="s">
        <v>1034</v>
      </c>
      <c r="F152" s="4">
        <v>4.490545884E7</v>
      </c>
    </row>
    <row r="153" ht="12.75" customHeight="1">
      <c r="A153" s="4" t="s">
        <v>372</v>
      </c>
      <c r="B153" s="4" t="s">
        <v>371</v>
      </c>
      <c r="C153" s="4">
        <v>1998.0</v>
      </c>
      <c r="D153" s="4" t="s">
        <v>1074</v>
      </c>
      <c r="E153" s="39" t="s">
        <v>1035</v>
      </c>
      <c r="F153" s="4">
        <v>1.336899168E7</v>
      </c>
    </row>
    <row r="154" ht="12.75" customHeight="1">
      <c r="A154" s="4" t="s">
        <v>372</v>
      </c>
      <c r="B154" s="4" t="s">
        <v>371</v>
      </c>
      <c r="C154" s="4">
        <v>1998.0</v>
      </c>
      <c r="D154" s="4" t="s">
        <v>1074</v>
      </c>
      <c r="E154" s="39" t="s">
        <v>1036</v>
      </c>
      <c r="F154" s="4">
        <v>3862288.9</v>
      </c>
    </row>
    <row r="155" ht="12.75" customHeight="1">
      <c r="A155" s="4" t="s">
        <v>372</v>
      </c>
      <c r="B155" s="4" t="s">
        <v>371</v>
      </c>
      <c r="C155" s="4">
        <v>1998.0</v>
      </c>
      <c r="D155" s="4" t="s">
        <v>1074</v>
      </c>
      <c r="E155" s="39" t="s">
        <v>993</v>
      </c>
      <c r="F155" s="4">
        <v>6690100.18</v>
      </c>
    </row>
    <row r="156" ht="12.75" customHeight="1">
      <c r="A156" s="4" t="s">
        <v>372</v>
      </c>
      <c r="B156" s="4" t="s">
        <v>371</v>
      </c>
      <c r="C156" s="4">
        <v>1998.0</v>
      </c>
      <c r="D156" s="4" t="s">
        <v>1074</v>
      </c>
      <c r="E156" s="39" t="s">
        <v>1037</v>
      </c>
      <c r="F156" s="4">
        <v>3755551.92</v>
      </c>
    </row>
    <row r="157" ht="12.75" customHeight="1">
      <c r="A157" s="4" t="s">
        <v>372</v>
      </c>
      <c r="B157" s="4" t="s">
        <v>371</v>
      </c>
      <c r="C157" s="4">
        <v>1998.0</v>
      </c>
      <c r="D157" s="4" t="s">
        <v>1074</v>
      </c>
      <c r="E157" s="39" t="s">
        <v>1038</v>
      </c>
      <c r="F157" s="4">
        <v>152656.22</v>
      </c>
    </row>
    <row r="158" ht="12.75" customHeight="1">
      <c r="A158" s="4" t="s">
        <v>372</v>
      </c>
      <c r="B158" s="4" t="s">
        <v>371</v>
      </c>
      <c r="C158" s="4">
        <v>1998.0</v>
      </c>
      <c r="D158" s="4" t="s">
        <v>1074</v>
      </c>
      <c r="E158" s="39" t="s">
        <v>994</v>
      </c>
      <c r="F158" s="4">
        <v>1.516395315E7</v>
      </c>
    </row>
    <row r="159" ht="12.75" customHeight="1">
      <c r="A159" s="4" t="s">
        <v>372</v>
      </c>
      <c r="B159" s="4" t="s">
        <v>371</v>
      </c>
      <c r="C159" s="4">
        <v>1998.0</v>
      </c>
      <c r="D159" s="4" t="s">
        <v>1074</v>
      </c>
      <c r="E159" s="39" t="s">
        <v>1039</v>
      </c>
      <c r="F159" s="4">
        <v>289020.71</v>
      </c>
    </row>
    <row r="160" ht="12.75" customHeight="1">
      <c r="A160" s="4" t="s">
        <v>372</v>
      </c>
      <c r="B160" s="4" t="s">
        <v>371</v>
      </c>
      <c r="C160" s="4">
        <v>1998.0</v>
      </c>
      <c r="D160" s="4" t="s">
        <v>1074</v>
      </c>
      <c r="E160" s="39" t="s">
        <v>1040</v>
      </c>
      <c r="F160" s="4">
        <v>2.613446144E7</v>
      </c>
    </row>
    <row r="161" ht="12.75" customHeight="1">
      <c r="A161" s="4" t="s">
        <v>372</v>
      </c>
      <c r="B161" s="4" t="s">
        <v>371</v>
      </c>
      <c r="C161" s="4">
        <v>1998.0</v>
      </c>
      <c r="D161" s="4" t="s">
        <v>1074</v>
      </c>
      <c r="E161" s="39" t="s">
        <v>996</v>
      </c>
      <c r="F161" s="4">
        <v>1.298646627E7</v>
      </c>
    </row>
    <row r="162" ht="12.75" customHeight="1">
      <c r="A162" s="4" t="s">
        <v>372</v>
      </c>
      <c r="B162" s="4" t="s">
        <v>371</v>
      </c>
      <c r="C162" s="4">
        <v>1998.0</v>
      </c>
      <c r="D162" s="4" t="s">
        <v>1074</v>
      </c>
      <c r="E162" s="39" t="s">
        <v>1041</v>
      </c>
      <c r="F162" s="4">
        <v>1138565.38</v>
      </c>
    </row>
    <row r="163" ht="12.75" customHeight="1">
      <c r="A163" s="4" t="s">
        <v>372</v>
      </c>
      <c r="B163" s="4" t="s">
        <v>371</v>
      </c>
      <c r="C163" s="4">
        <v>1998.0</v>
      </c>
      <c r="D163" s="4" t="s">
        <v>1074</v>
      </c>
      <c r="E163" s="39" t="s">
        <v>1042</v>
      </c>
      <c r="F163" s="4">
        <v>1.757158704E7</v>
      </c>
    </row>
    <row r="164" ht="12.75" customHeight="1">
      <c r="A164" s="4" t="s">
        <v>372</v>
      </c>
      <c r="B164" s="4" t="s">
        <v>371</v>
      </c>
      <c r="C164" s="4">
        <v>1998.0</v>
      </c>
      <c r="D164" s="4" t="s">
        <v>1074</v>
      </c>
      <c r="E164" s="39" t="s">
        <v>1043</v>
      </c>
      <c r="F164" s="4">
        <v>7210236.8</v>
      </c>
    </row>
    <row r="165" ht="12.75" customHeight="1">
      <c r="A165" s="4" t="s">
        <v>372</v>
      </c>
      <c r="B165" s="4" t="s">
        <v>371</v>
      </c>
      <c r="C165" s="4">
        <v>1998.0</v>
      </c>
      <c r="D165" s="4" t="s">
        <v>1074</v>
      </c>
      <c r="E165" s="39" t="s">
        <v>1044</v>
      </c>
      <c r="F165" s="4">
        <v>3586185.7</v>
      </c>
    </row>
    <row r="166" ht="12.75" customHeight="1">
      <c r="A166" s="4" t="s">
        <v>372</v>
      </c>
      <c r="B166" s="4" t="s">
        <v>371</v>
      </c>
      <c r="C166" s="4">
        <v>1998.0</v>
      </c>
      <c r="D166" s="4" t="s">
        <v>1074</v>
      </c>
      <c r="E166" s="39" t="s">
        <v>1045</v>
      </c>
      <c r="F166" s="4">
        <v>3094240.86</v>
      </c>
    </row>
    <row r="167" ht="12.75" customHeight="1">
      <c r="A167" s="4" t="s">
        <v>372</v>
      </c>
      <c r="B167" s="4" t="s">
        <v>371</v>
      </c>
      <c r="C167" s="4">
        <v>1998.0</v>
      </c>
      <c r="D167" s="4" t="s">
        <v>1074</v>
      </c>
      <c r="E167" s="39" t="s">
        <v>998</v>
      </c>
      <c r="F167" s="4">
        <v>5.195056528E7</v>
      </c>
    </row>
    <row r="168" ht="12.75" customHeight="1">
      <c r="A168" s="4" t="s">
        <v>372</v>
      </c>
      <c r="B168" s="4" t="s">
        <v>371</v>
      </c>
      <c r="C168" s="4">
        <v>1998.0</v>
      </c>
      <c r="D168" s="4" t="s">
        <v>1074</v>
      </c>
      <c r="E168" s="39" t="s">
        <v>1046</v>
      </c>
      <c r="F168" s="4">
        <v>2307218.67</v>
      </c>
    </row>
    <row r="169" ht="12.75" customHeight="1">
      <c r="A169" s="4" t="s">
        <v>372</v>
      </c>
      <c r="B169" s="4" t="s">
        <v>371</v>
      </c>
      <c r="C169" s="4">
        <v>1998.0</v>
      </c>
      <c r="D169" s="4" t="s">
        <v>1074</v>
      </c>
      <c r="E169" s="39" t="s">
        <v>1047</v>
      </c>
      <c r="F169" s="4">
        <v>2.20233229E7</v>
      </c>
    </row>
    <row r="170" ht="12.75" customHeight="1">
      <c r="A170" s="4" t="s">
        <v>372</v>
      </c>
      <c r="B170" s="4" t="s">
        <v>371</v>
      </c>
      <c r="C170" s="4">
        <v>1999.0</v>
      </c>
      <c r="D170" s="4" t="s">
        <v>1074</v>
      </c>
      <c r="E170" s="39" t="s">
        <v>1031</v>
      </c>
      <c r="F170" s="4">
        <v>2.014331863E8</v>
      </c>
    </row>
    <row r="171" ht="12.75" customHeight="1">
      <c r="A171" s="4" t="s">
        <v>372</v>
      </c>
      <c r="B171" s="4" t="s">
        <v>371</v>
      </c>
      <c r="C171" s="4">
        <v>1999.0</v>
      </c>
      <c r="D171" s="4" t="s">
        <v>1074</v>
      </c>
      <c r="E171" s="39" t="s">
        <v>1032</v>
      </c>
      <c r="F171" s="4">
        <v>5.512270502E7</v>
      </c>
    </row>
    <row r="172" ht="12.75" customHeight="1">
      <c r="A172" s="4" t="s">
        <v>372</v>
      </c>
      <c r="B172" s="4" t="s">
        <v>371</v>
      </c>
      <c r="C172" s="4">
        <v>1999.0</v>
      </c>
      <c r="D172" s="4" t="s">
        <v>1074</v>
      </c>
      <c r="E172" s="39" t="s">
        <v>1033</v>
      </c>
      <c r="F172" s="4">
        <v>6.881551883E7</v>
      </c>
    </row>
    <row r="173" ht="12.75" customHeight="1">
      <c r="A173" s="4" t="s">
        <v>372</v>
      </c>
      <c r="B173" s="4" t="s">
        <v>371</v>
      </c>
      <c r="C173" s="4">
        <v>1999.0</v>
      </c>
      <c r="D173" s="4" t="s">
        <v>1074</v>
      </c>
      <c r="E173" s="39" t="s">
        <v>1034</v>
      </c>
      <c r="F173" s="4">
        <v>4.77194855E7</v>
      </c>
    </row>
    <row r="174" ht="12.75" customHeight="1">
      <c r="A174" s="4" t="s">
        <v>372</v>
      </c>
      <c r="B174" s="4" t="s">
        <v>371</v>
      </c>
      <c r="C174" s="4">
        <v>1999.0</v>
      </c>
      <c r="D174" s="4" t="s">
        <v>1074</v>
      </c>
      <c r="E174" s="39" t="s">
        <v>1035</v>
      </c>
      <c r="F174" s="4">
        <v>1.434946082E7</v>
      </c>
    </row>
    <row r="175" ht="12.75" customHeight="1">
      <c r="A175" s="4" t="s">
        <v>372</v>
      </c>
      <c r="B175" s="4" t="s">
        <v>371</v>
      </c>
      <c r="C175" s="4">
        <v>1999.0</v>
      </c>
      <c r="D175" s="4" t="s">
        <v>1074</v>
      </c>
      <c r="E175" s="39" t="s">
        <v>1036</v>
      </c>
      <c r="F175" s="4">
        <v>4156867.04</v>
      </c>
    </row>
    <row r="176" ht="12.75" customHeight="1">
      <c r="A176" s="4" t="s">
        <v>372</v>
      </c>
      <c r="B176" s="4" t="s">
        <v>371</v>
      </c>
      <c r="C176" s="4">
        <v>1999.0</v>
      </c>
      <c r="D176" s="4" t="s">
        <v>1074</v>
      </c>
      <c r="E176" s="39" t="s">
        <v>993</v>
      </c>
      <c r="F176" s="4">
        <v>6900103.22</v>
      </c>
    </row>
    <row r="177" ht="12.75" customHeight="1">
      <c r="A177" s="4" t="s">
        <v>372</v>
      </c>
      <c r="B177" s="4" t="s">
        <v>371</v>
      </c>
      <c r="C177" s="4">
        <v>1999.0</v>
      </c>
      <c r="D177" s="4" t="s">
        <v>1074</v>
      </c>
      <c r="E177" s="39" t="s">
        <v>1037</v>
      </c>
      <c r="F177" s="4">
        <v>4113878.97</v>
      </c>
    </row>
    <row r="178" ht="12.75" customHeight="1">
      <c r="A178" s="4" t="s">
        <v>372</v>
      </c>
      <c r="B178" s="4" t="s">
        <v>371</v>
      </c>
      <c r="C178" s="4">
        <v>1999.0</v>
      </c>
      <c r="D178" s="4" t="s">
        <v>1074</v>
      </c>
      <c r="E178" s="39" t="s">
        <v>1038</v>
      </c>
      <c r="F178" s="4">
        <v>144183.76</v>
      </c>
    </row>
    <row r="179" ht="12.75" customHeight="1">
      <c r="A179" s="4" t="s">
        <v>372</v>
      </c>
      <c r="B179" s="4" t="s">
        <v>371</v>
      </c>
      <c r="C179" s="4">
        <v>1999.0</v>
      </c>
      <c r="D179" s="4" t="s">
        <v>1074</v>
      </c>
      <c r="E179" s="39" t="s">
        <v>994</v>
      </c>
      <c r="F179" s="4">
        <v>1.764876083E7</v>
      </c>
    </row>
    <row r="180" ht="12.75" customHeight="1">
      <c r="A180" s="4" t="s">
        <v>372</v>
      </c>
      <c r="B180" s="4" t="s">
        <v>371</v>
      </c>
      <c r="C180" s="4">
        <v>1999.0</v>
      </c>
      <c r="D180" s="4" t="s">
        <v>1074</v>
      </c>
      <c r="E180" s="39" t="s">
        <v>1039</v>
      </c>
      <c r="F180" s="4">
        <v>281275.34</v>
      </c>
    </row>
    <row r="181" ht="12.75" customHeight="1">
      <c r="A181" s="4" t="s">
        <v>372</v>
      </c>
      <c r="B181" s="4" t="s">
        <v>371</v>
      </c>
      <c r="C181" s="4">
        <v>1999.0</v>
      </c>
      <c r="D181" s="4" t="s">
        <v>1074</v>
      </c>
      <c r="E181" s="39" t="s">
        <v>1040</v>
      </c>
      <c r="F181" s="4">
        <v>2.884562944E7</v>
      </c>
    </row>
    <row r="182" ht="12.75" customHeight="1">
      <c r="A182" s="4" t="s">
        <v>372</v>
      </c>
      <c r="B182" s="4" t="s">
        <v>371</v>
      </c>
      <c r="C182" s="4">
        <v>1999.0</v>
      </c>
      <c r="D182" s="4" t="s">
        <v>1074</v>
      </c>
      <c r="E182" s="39" t="s">
        <v>996</v>
      </c>
      <c r="F182" s="4">
        <v>1.301643353E7</v>
      </c>
    </row>
    <row r="183" ht="12.75" customHeight="1">
      <c r="A183" s="4" t="s">
        <v>372</v>
      </c>
      <c r="B183" s="4" t="s">
        <v>371</v>
      </c>
      <c r="C183" s="4">
        <v>1999.0</v>
      </c>
      <c r="D183" s="4" t="s">
        <v>1074</v>
      </c>
      <c r="E183" s="39" t="s">
        <v>1041</v>
      </c>
      <c r="F183" s="4">
        <v>1088870.21</v>
      </c>
    </row>
    <row r="184" ht="12.75" customHeight="1">
      <c r="A184" s="4" t="s">
        <v>372</v>
      </c>
      <c r="B184" s="4" t="s">
        <v>371</v>
      </c>
      <c r="C184" s="4">
        <v>1999.0</v>
      </c>
      <c r="D184" s="4" t="s">
        <v>1074</v>
      </c>
      <c r="E184" s="39" t="s">
        <v>1042</v>
      </c>
      <c r="F184" s="4">
        <v>2.076214981E7</v>
      </c>
    </row>
    <row r="185" ht="12.75" customHeight="1">
      <c r="A185" s="4" t="s">
        <v>372</v>
      </c>
      <c r="B185" s="4" t="s">
        <v>371</v>
      </c>
      <c r="C185" s="4">
        <v>1999.0</v>
      </c>
      <c r="D185" s="4" t="s">
        <v>1074</v>
      </c>
      <c r="E185" s="39" t="s">
        <v>1043</v>
      </c>
      <c r="F185" s="4">
        <v>7998773.25</v>
      </c>
    </row>
    <row r="186" ht="12.75" customHeight="1">
      <c r="A186" s="4" t="s">
        <v>372</v>
      </c>
      <c r="B186" s="4" t="s">
        <v>371</v>
      </c>
      <c r="C186" s="4">
        <v>1999.0</v>
      </c>
      <c r="D186" s="4" t="s">
        <v>1074</v>
      </c>
      <c r="E186" s="39" t="s">
        <v>1044</v>
      </c>
      <c r="F186" s="4">
        <v>3826981.89</v>
      </c>
    </row>
    <row r="187" ht="12.75" customHeight="1">
      <c r="A187" s="4" t="s">
        <v>372</v>
      </c>
      <c r="B187" s="4" t="s">
        <v>371</v>
      </c>
      <c r="C187" s="4">
        <v>1999.0</v>
      </c>
      <c r="D187" s="4" t="s">
        <v>1074</v>
      </c>
      <c r="E187" s="39" t="s">
        <v>1045</v>
      </c>
      <c r="F187" s="4">
        <v>3406712.54</v>
      </c>
    </row>
    <row r="188" ht="12.75" customHeight="1">
      <c r="A188" s="4" t="s">
        <v>372</v>
      </c>
      <c r="B188" s="4" t="s">
        <v>371</v>
      </c>
      <c r="C188" s="4">
        <v>1999.0</v>
      </c>
      <c r="D188" s="4" t="s">
        <v>1074</v>
      </c>
      <c r="E188" s="39" t="s">
        <v>998</v>
      </c>
      <c r="F188" s="4">
        <v>6.239041338E7</v>
      </c>
    </row>
    <row r="189" ht="12.75" customHeight="1">
      <c r="A189" s="4" t="s">
        <v>372</v>
      </c>
      <c r="B189" s="4" t="s">
        <v>371</v>
      </c>
      <c r="C189" s="4">
        <v>1999.0</v>
      </c>
      <c r="D189" s="4" t="s">
        <v>1074</v>
      </c>
      <c r="E189" s="39" t="s">
        <v>1046</v>
      </c>
      <c r="F189" s="4">
        <v>2234985.02</v>
      </c>
    </row>
    <row r="190" ht="12.75" customHeight="1">
      <c r="A190" s="4" t="s">
        <v>372</v>
      </c>
      <c r="B190" s="4" t="s">
        <v>371</v>
      </c>
      <c r="C190" s="4">
        <v>1999.0</v>
      </c>
      <c r="D190" s="4" t="s">
        <v>1074</v>
      </c>
      <c r="E190" s="39" t="s">
        <v>1047</v>
      </c>
      <c r="F190" s="4">
        <v>2.461716572E7</v>
      </c>
    </row>
    <row r="191" ht="12.75" customHeight="1">
      <c r="A191" s="4" t="s">
        <v>372</v>
      </c>
      <c r="B191" s="4" t="s">
        <v>371</v>
      </c>
      <c r="C191" s="4">
        <v>2000.0</v>
      </c>
      <c r="D191" s="4" t="s">
        <v>1074</v>
      </c>
      <c r="E191" s="39" t="s">
        <v>1031</v>
      </c>
      <c r="F191" s="4">
        <v>2.3081613768E8</v>
      </c>
    </row>
    <row r="192" ht="12.75" customHeight="1">
      <c r="A192" s="4" t="s">
        <v>372</v>
      </c>
      <c r="B192" s="4" t="s">
        <v>371</v>
      </c>
      <c r="C192" s="4">
        <v>2000.0</v>
      </c>
      <c r="D192" s="4" t="s">
        <v>1074</v>
      </c>
      <c r="E192" s="39" t="s">
        <v>1032</v>
      </c>
      <c r="F192" s="4">
        <v>6.277558318E7</v>
      </c>
    </row>
    <row r="193" ht="12.75" customHeight="1">
      <c r="A193" s="4" t="s">
        <v>372</v>
      </c>
      <c r="B193" s="4" t="s">
        <v>371</v>
      </c>
      <c r="C193" s="4">
        <v>2000.0</v>
      </c>
      <c r="D193" s="4" t="s">
        <v>1074</v>
      </c>
      <c r="E193" s="39" t="s">
        <v>1033</v>
      </c>
      <c r="F193" s="4">
        <v>8.155747403E7</v>
      </c>
    </row>
    <row r="194" ht="12.75" customHeight="1">
      <c r="A194" s="4" t="s">
        <v>372</v>
      </c>
      <c r="B194" s="4" t="s">
        <v>371</v>
      </c>
      <c r="C194" s="4">
        <v>2000.0</v>
      </c>
      <c r="D194" s="4" t="s">
        <v>1074</v>
      </c>
      <c r="E194" s="39" t="s">
        <v>1034</v>
      </c>
      <c r="F194" s="4">
        <v>5.109033168E7</v>
      </c>
    </row>
    <row r="195" ht="12.75" customHeight="1">
      <c r="A195" s="4" t="s">
        <v>372</v>
      </c>
      <c r="B195" s="4" t="s">
        <v>371</v>
      </c>
      <c r="C195" s="4">
        <v>2000.0</v>
      </c>
      <c r="D195" s="4" t="s">
        <v>1074</v>
      </c>
      <c r="E195" s="39" t="s">
        <v>1035</v>
      </c>
      <c r="F195" s="4">
        <v>2.06758742E7</v>
      </c>
    </row>
    <row r="196" ht="12.75" customHeight="1">
      <c r="A196" s="4" t="s">
        <v>372</v>
      </c>
      <c r="B196" s="4" t="s">
        <v>371</v>
      </c>
      <c r="C196" s="4">
        <v>2000.0</v>
      </c>
      <c r="D196" s="4" t="s">
        <v>1074</v>
      </c>
      <c r="E196" s="39" t="s">
        <v>1036</v>
      </c>
      <c r="F196" s="4">
        <v>4578405.48</v>
      </c>
    </row>
    <row r="197" ht="12.75" customHeight="1">
      <c r="A197" s="4" t="s">
        <v>372</v>
      </c>
      <c r="B197" s="4" t="s">
        <v>371</v>
      </c>
      <c r="C197" s="4">
        <v>2000.0</v>
      </c>
      <c r="D197" s="4" t="s">
        <v>1074</v>
      </c>
      <c r="E197" s="39" t="s">
        <v>993</v>
      </c>
      <c r="F197" s="4">
        <v>7544270.39</v>
      </c>
    </row>
    <row r="198" ht="12.75" customHeight="1">
      <c r="A198" s="4" t="s">
        <v>372</v>
      </c>
      <c r="B198" s="4" t="s">
        <v>371</v>
      </c>
      <c r="C198" s="4">
        <v>2000.0</v>
      </c>
      <c r="D198" s="4" t="s">
        <v>1074</v>
      </c>
      <c r="E198" s="39" t="s">
        <v>1037</v>
      </c>
      <c r="F198" s="4">
        <v>4350661.32</v>
      </c>
    </row>
    <row r="199" ht="12.75" customHeight="1">
      <c r="A199" s="4" t="s">
        <v>372</v>
      </c>
      <c r="B199" s="4" t="s">
        <v>371</v>
      </c>
      <c r="C199" s="4">
        <v>2000.0</v>
      </c>
      <c r="D199" s="4" t="s">
        <v>1074</v>
      </c>
      <c r="E199" s="39" t="s">
        <v>1038</v>
      </c>
      <c r="F199" s="4">
        <v>132367.14</v>
      </c>
    </row>
    <row r="200" ht="12.75" customHeight="1">
      <c r="A200" s="4" t="s">
        <v>372</v>
      </c>
      <c r="B200" s="4" t="s">
        <v>371</v>
      </c>
      <c r="C200" s="4">
        <v>2000.0</v>
      </c>
      <c r="D200" s="4" t="s">
        <v>1074</v>
      </c>
      <c r="E200" s="39" t="s">
        <v>994</v>
      </c>
      <c r="F200" s="4">
        <v>3.31524341E7</v>
      </c>
    </row>
    <row r="201" ht="12.75" customHeight="1">
      <c r="A201" s="4" t="s">
        <v>372</v>
      </c>
      <c r="B201" s="4" t="s">
        <v>371</v>
      </c>
      <c r="C201" s="4">
        <v>2000.0</v>
      </c>
      <c r="D201" s="4" t="s">
        <v>1074</v>
      </c>
      <c r="E201" s="39" t="s">
        <v>1039</v>
      </c>
      <c r="F201" s="4">
        <v>312170.54</v>
      </c>
    </row>
    <row r="202" ht="12.75" customHeight="1">
      <c r="A202" s="4" t="s">
        <v>372</v>
      </c>
      <c r="B202" s="4" t="s">
        <v>371</v>
      </c>
      <c r="C202" s="4">
        <v>2000.0</v>
      </c>
      <c r="D202" s="4" t="s">
        <v>1074</v>
      </c>
      <c r="E202" s="39" t="s">
        <v>1040</v>
      </c>
      <c r="F202" s="4">
        <v>3.570568883E7</v>
      </c>
    </row>
    <row r="203" ht="12.75" customHeight="1">
      <c r="A203" s="4" t="s">
        <v>372</v>
      </c>
      <c r="B203" s="4" t="s">
        <v>371</v>
      </c>
      <c r="C203" s="4">
        <v>2000.0</v>
      </c>
      <c r="D203" s="4" t="s">
        <v>1074</v>
      </c>
      <c r="E203" s="39" t="s">
        <v>996</v>
      </c>
      <c r="F203" s="4">
        <v>1.424033302E7</v>
      </c>
    </row>
    <row r="204" ht="12.75" customHeight="1">
      <c r="A204" s="4" t="s">
        <v>372</v>
      </c>
      <c r="B204" s="4" t="s">
        <v>371</v>
      </c>
      <c r="C204" s="4">
        <v>2000.0</v>
      </c>
      <c r="D204" s="4" t="s">
        <v>1074</v>
      </c>
      <c r="E204" s="39" t="s">
        <v>1041</v>
      </c>
      <c r="F204" s="4">
        <v>976707.46</v>
      </c>
    </row>
    <row r="205" ht="12.75" customHeight="1">
      <c r="A205" s="4" t="s">
        <v>372</v>
      </c>
      <c r="B205" s="4" t="s">
        <v>371</v>
      </c>
      <c r="C205" s="4">
        <v>2000.0</v>
      </c>
      <c r="D205" s="4" t="s">
        <v>1074</v>
      </c>
      <c r="E205" s="39" t="s">
        <v>1042</v>
      </c>
      <c r="F205" s="4">
        <v>9079235.54</v>
      </c>
    </row>
    <row r="206" ht="12.75" customHeight="1">
      <c r="A206" s="4" t="s">
        <v>372</v>
      </c>
      <c r="B206" s="4" t="s">
        <v>371</v>
      </c>
      <c r="C206" s="4">
        <v>2000.0</v>
      </c>
      <c r="D206" s="4" t="s">
        <v>1074</v>
      </c>
      <c r="E206" s="39" t="s">
        <v>1043</v>
      </c>
      <c r="F206" s="4">
        <v>9033446.23</v>
      </c>
    </row>
    <row r="207" ht="12.75" customHeight="1">
      <c r="A207" s="4" t="s">
        <v>372</v>
      </c>
      <c r="B207" s="4" t="s">
        <v>371</v>
      </c>
      <c r="C207" s="4">
        <v>2000.0</v>
      </c>
      <c r="D207" s="4" t="s">
        <v>1074</v>
      </c>
      <c r="E207" s="39" t="s">
        <v>1044</v>
      </c>
      <c r="F207" s="4">
        <v>4411007.6</v>
      </c>
    </row>
    <row r="208" ht="12.75" customHeight="1">
      <c r="A208" s="4" t="s">
        <v>372</v>
      </c>
      <c r="B208" s="4" t="s">
        <v>371</v>
      </c>
      <c r="C208" s="4">
        <v>2000.0</v>
      </c>
      <c r="D208" s="4" t="s">
        <v>1074</v>
      </c>
      <c r="E208" s="39" t="s">
        <v>1045</v>
      </c>
      <c r="F208" s="4">
        <v>3635054.11</v>
      </c>
    </row>
    <row r="209" ht="12.75" customHeight="1">
      <c r="A209" s="4" t="s">
        <v>372</v>
      </c>
      <c r="B209" s="4" t="s">
        <v>371</v>
      </c>
      <c r="C209" s="4">
        <v>2000.0</v>
      </c>
      <c r="D209" s="4" t="s">
        <v>1074</v>
      </c>
      <c r="E209" s="39" t="s">
        <v>998</v>
      </c>
      <c r="F209" s="4">
        <v>6.201499377E7</v>
      </c>
    </row>
    <row r="210" ht="12.75" customHeight="1">
      <c r="A210" s="4" t="s">
        <v>372</v>
      </c>
      <c r="B210" s="4" t="s">
        <v>371</v>
      </c>
      <c r="C210" s="4">
        <v>2000.0</v>
      </c>
      <c r="D210" s="4" t="s">
        <v>1074</v>
      </c>
      <c r="E210" s="39" t="s">
        <v>1046</v>
      </c>
      <c r="F210" s="4">
        <v>2154285.39</v>
      </c>
    </row>
    <row r="211" ht="12.75" customHeight="1">
      <c r="A211" s="4" t="s">
        <v>372</v>
      </c>
      <c r="B211" s="4" t="s">
        <v>371</v>
      </c>
      <c r="C211" s="4">
        <v>2000.0</v>
      </c>
      <c r="D211" s="4" t="s">
        <v>1074</v>
      </c>
      <c r="E211" s="39" t="s">
        <v>1047</v>
      </c>
      <c r="F211" s="4">
        <v>2.477865061E7</v>
      </c>
    </row>
    <row r="212" ht="12.75" customHeight="1">
      <c r="A212" s="4" t="s">
        <v>372</v>
      </c>
      <c r="B212" s="4" t="s">
        <v>371</v>
      </c>
      <c r="C212" s="4">
        <v>2001.0</v>
      </c>
      <c r="D212" s="4" t="s">
        <v>1074</v>
      </c>
      <c r="E212" s="39" t="s">
        <v>1031</v>
      </c>
      <c r="F212" s="4">
        <v>2.162341272E8</v>
      </c>
    </row>
    <row r="213" ht="12.75" customHeight="1">
      <c r="A213" s="4" t="s">
        <v>372</v>
      </c>
      <c r="B213" s="4" t="s">
        <v>371</v>
      </c>
      <c r="C213" s="4">
        <v>2001.0</v>
      </c>
      <c r="D213" s="4" t="s">
        <v>1074</v>
      </c>
      <c r="E213" s="39" t="s">
        <v>1032</v>
      </c>
      <c r="F213" s="4">
        <v>5.419428855E7</v>
      </c>
    </row>
    <row r="214" ht="12.75" customHeight="1">
      <c r="A214" s="4" t="s">
        <v>372</v>
      </c>
      <c r="B214" s="4" t="s">
        <v>371</v>
      </c>
      <c r="C214" s="4">
        <v>2001.0</v>
      </c>
      <c r="D214" s="4" t="s">
        <v>1074</v>
      </c>
      <c r="E214" s="39" t="s">
        <v>1033</v>
      </c>
      <c r="F214" s="4">
        <v>8.040883718E7</v>
      </c>
    </row>
    <row r="215" ht="12.75" customHeight="1">
      <c r="A215" s="4" t="s">
        <v>372</v>
      </c>
      <c r="B215" s="4" t="s">
        <v>371</v>
      </c>
      <c r="C215" s="4">
        <v>2001.0</v>
      </c>
      <c r="D215" s="4" t="s">
        <v>1074</v>
      </c>
      <c r="E215" s="39" t="s">
        <v>1034</v>
      </c>
      <c r="F215" s="4">
        <v>4.81810587E7</v>
      </c>
    </row>
    <row r="216" ht="12.75" customHeight="1">
      <c r="A216" s="4" t="s">
        <v>372</v>
      </c>
      <c r="B216" s="4" t="s">
        <v>371</v>
      </c>
      <c r="C216" s="4">
        <v>2001.0</v>
      </c>
      <c r="D216" s="4" t="s">
        <v>1074</v>
      </c>
      <c r="E216" s="39" t="s">
        <v>1035</v>
      </c>
      <c r="F216" s="4">
        <v>1.869066792E7</v>
      </c>
    </row>
    <row r="217" ht="12.75" customHeight="1">
      <c r="A217" s="4" t="s">
        <v>372</v>
      </c>
      <c r="B217" s="4" t="s">
        <v>371</v>
      </c>
      <c r="C217" s="4">
        <v>2001.0</v>
      </c>
      <c r="D217" s="4" t="s">
        <v>1074</v>
      </c>
      <c r="E217" s="39" t="s">
        <v>1036</v>
      </c>
      <c r="F217" s="4">
        <v>5258411.65</v>
      </c>
    </row>
    <row r="218" ht="12.75" customHeight="1">
      <c r="A218" s="4" t="s">
        <v>372</v>
      </c>
      <c r="B218" s="4" t="s">
        <v>371</v>
      </c>
      <c r="C218" s="4">
        <v>2001.0</v>
      </c>
      <c r="D218" s="4" t="s">
        <v>1074</v>
      </c>
      <c r="E218" s="39" t="s">
        <v>993</v>
      </c>
      <c r="F218" s="4">
        <v>7851802.8</v>
      </c>
    </row>
    <row r="219" ht="12.75" customHeight="1">
      <c r="A219" s="4" t="s">
        <v>372</v>
      </c>
      <c r="B219" s="4" t="s">
        <v>371</v>
      </c>
      <c r="C219" s="4">
        <v>2001.0</v>
      </c>
      <c r="D219" s="4" t="s">
        <v>1074</v>
      </c>
      <c r="E219" s="39" t="s">
        <v>1037</v>
      </c>
      <c r="F219" s="4">
        <v>4713182.65</v>
      </c>
    </row>
    <row r="220" ht="12.75" customHeight="1">
      <c r="A220" s="4" t="s">
        <v>372</v>
      </c>
      <c r="B220" s="4" t="s">
        <v>371</v>
      </c>
      <c r="C220" s="4">
        <v>2001.0</v>
      </c>
      <c r="D220" s="4" t="s">
        <v>1074</v>
      </c>
      <c r="E220" s="39" t="s">
        <v>1038</v>
      </c>
      <c r="F220" s="4">
        <v>140318.72</v>
      </c>
    </row>
    <row r="221" ht="12.75" customHeight="1">
      <c r="A221" s="4" t="s">
        <v>372</v>
      </c>
      <c r="B221" s="4" t="s">
        <v>371</v>
      </c>
      <c r="C221" s="4">
        <v>2001.0</v>
      </c>
      <c r="D221" s="4" t="s">
        <v>1074</v>
      </c>
      <c r="E221" s="39" t="s">
        <v>994</v>
      </c>
      <c r="F221" s="4">
        <v>3.345248905E7</v>
      </c>
    </row>
    <row r="222" ht="12.75" customHeight="1">
      <c r="A222" s="4" t="s">
        <v>372</v>
      </c>
      <c r="B222" s="4" t="s">
        <v>371</v>
      </c>
      <c r="C222" s="4">
        <v>2001.0</v>
      </c>
      <c r="D222" s="4" t="s">
        <v>1074</v>
      </c>
      <c r="E222" s="39" t="s">
        <v>1039</v>
      </c>
      <c r="F222" s="4">
        <v>292402.92</v>
      </c>
    </row>
    <row r="223" ht="12.75" customHeight="1">
      <c r="A223" s="4" t="s">
        <v>372</v>
      </c>
      <c r="B223" s="4" t="s">
        <v>371</v>
      </c>
      <c r="C223" s="4">
        <v>2001.0</v>
      </c>
      <c r="D223" s="4" t="s">
        <v>1074</v>
      </c>
      <c r="E223" s="39" t="s">
        <v>1040</v>
      </c>
      <c r="F223" s="4">
        <v>2.833105733E7</v>
      </c>
    </row>
    <row r="224" ht="12.75" customHeight="1">
      <c r="A224" s="4" t="s">
        <v>372</v>
      </c>
      <c r="B224" s="4" t="s">
        <v>371</v>
      </c>
      <c r="C224" s="4">
        <v>2001.0</v>
      </c>
      <c r="D224" s="4" t="s">
        <v>1074</v>
      </c>
      <c r="E224" s="39" t="s">
        <v>996</v>
      </c>
      <c r="F224" s="4">
        <v>1.304985532E7</v>
      </c>
    </row>
    <row r="225" ht="12.75" customHeight="1">
      <c r="A225" s="4" t="s">
        <v>372</v>
      </c>
      <c r="B225" s="4" t="s">
        <v>371</v>
      </c>
      <c r="C225" s="4">
        <v>2001.0</v>
      </c>
      <c r="D225" s="4" t="s">
        <v>1074</v>
      </c>
      <c r="E225" s="39" t="s">
        <v>1041</v>
      </c>
      <c r="F225" s="4">
        <v>931467.57</v>
      </c>
    </row>
    <row r="226" ht="12.75" customHeight="1">
      <c r="A226" s="4" t="s">
        <v>372</v>
      </c>
      <c r="B226" s="4" t="s">
        <v>371</v>
      </c>
      <c r="C226" s="4">
        <v>2001.0</v>
      </c>
      <c r="D226" s="4" t="s">
        <v>1074</v>
      </c>
      <c r="E226" s="39" t="s">
        <v>1042</v>
      </c>
      <c r="F226" s="4">
        <v>7859966.69</v>
      </c>
    </row>
    <row r="227" ht="12.75" customHeight="1">
      <c r="A227" s="4" t="s">
        <v>372</v>
      </c>
      <c r="B227" s="4" t="s">
        <v>371</v>
      </c>
      <c r="C227" s="4">
        <v>2001.0</v>
      </c>
      <c r="D227" s="4" t="s">
        <v>1074</v>
      </c>
      <c r="E227" s="39" t="s">
        <v>1043</v>
      </c>
      <c r="F227" s="4">
        <v>9194236.43</v>
      </c>
    </row>
    <row r="228" ht="12.75" customHeight="1">
      <c r="A228" s="4" t="s">
        <v>372</v>
      </c>
      <c r="B228" s="4" t="s">
        <v>371</v>
      </c>
      <c r="C228" s="4">
        <v>2001.0</v>
      </c>
      <c r="D228" s="4" t="s">
        <v>1074</v>
      </c>
      <c r="E228" s="39" t="s">
        <v>1044</v>
      </c>
      <c r="F228" s="4">
        <v>3283830.28</v>
      </c>
    </row>
    <row r="229" ht="12.75" customHeight="1">
      <c r="A229" s="4" t="s">
        <v>372</v>
      </c>
      <c r="B229" s="4" t="s">
        <v>371</v>
      </c>
      <c r="C229" s="4">
        <v>2001.0</v>
      </c>
      <c r="D229" s="4" t="s">
        <v>1074</v>
      </c>
      <c r="E229" s="39" t="s">
        <v>1045</v>
      </c>
      <c r="F229" s="4">
        <v>3451036.29</v>
      </c>
    </row>
    <row r="230" ht="12.75" customHeight="1">
      <c r="A230" s="4" t="s">
        <v>372</v>
      </c>
      <c r="B230" s="4" t="s">
        <v>371</v>
      </c>
      <c r="C230" s="4">
        <v>2001.0</v>
      </c>
      <c r="D230" s="4" t="s">
        <v>1074</v>
      </c>
      <c r="E230" s="39" t="s">
        <v>998</v>
      </c>
      <c r="F230" s="4">
        <v>5.789799273E7</v>
      </c>
    </row>
    <row r="231" ht="12.75" customHeight="1">
      <c r="A231" s="4" t="s">
        <v>372</v>
      </c>
      <c r="B231" s="4" t="s">
        <v>371</v>
      </c>
      <c r="C231" s="4">
        <v>2001.0</v>
      </c>
      <c r="D231" s="4" t="s">
        <v>1074</v>
      </c>
      <c r="E231" s="39" t="s">
        <v>1046</v>
      </c>
      <c r="F231" s="4">
        <v>2317410.78</v>
      </c>
    </row>
    <row r="232" ht="12.75" customHeight="1">
      <c r="A232" s="4" t="s">
        <v>372</v>
      </c>
      <c r="B232" s="4" t="s">
        <v>371</v>
      </c>
      <c r="C232" s="4">
        <v>2001.0</v>
      </c>
      <c r="D232" s="4" t="s">
        <v>1074</v>
      </c>
      <c r="E232" s="39" t="s">
        <v>1047</v>
      </c>
      <c r="F232" s="4">
        <v>2.345041265E7</v>
      </c>
    </row>
    <row r="233" ht="12.75" customHeight="1">
      <c r="A233" s="4" t="s">
        <v>372</v>
      </c>
      <c r="B233" s="4" t="s">
        <v>371</v>
      </c>
      <c r="C233" s="4">
        <v>2002.0</v>
      </c>
      <c r="D233" s="4" t="s">
        <v>1074</v>
      </c>
      <c r="E233" s="39" t="s">
        <v>1031</v>
      </c>
      <c r="F233" s="4">
        <v>2.1239839508E8</v>
      </c>
    </row>
    <row r="234" ht="12.75" customHeight="1">
      <c r="A234" s="4" t="s">
        <v>372</v>
      </c>
      <c r="B234" s="4" t="s">
        <v>371</v>
      </c>
      <c r="C234" s="4">
        <v>2002.0</v>
      </c>
      <c r="D234" s="4" t="s">
        <v>1074</v>
      </c>
      <c r="E234" s="39" t="s">
        <v>1032</v>
      </c>
      <c r="F234" s="4">
        <v>5.197418451E7</v>
      </c>
    </row>
    <row r="235" ht="12.75" customHeight="1">
      <c r="A235" s="4" t="s">
        <v>372</v>
      </c>
      <c r="B235" s="4" t="s">
        <v>371</v>
      </c>
      <c r="C235" s="4">
        <v>2002.0</v>
      </c>
      <c r="D235" s="4" t="s">
        <v>1074</v>
      </c>
      <c r="E235" s="39" t="s">
        <v>1033</v>
      </c>
      <c r="F235" s="4">
        <v>7.785100116E7</v>
      </c>
    </row>
    <row r="236" ht="12.75" customHeight="1">
      <c r="A236" s="4" t="s">
        <v>372</v>
      </c>
      <c r="B236" s="4" t="s">
        <v>371</v>
      </c>
      <c r="C236" s="4">
        <v>2002.0</v>
      </c>
      <c r="D236" s="4" t="s">
        <v>1074</v>
      </c>
      <c r="E236" s="39" t="s">
        <v>1034</v>
      </c>
      <c r="F236" s="4">
        <v>4.697170561E7</v>
      </c>
    </row>
    <row r="237" ht="12.75" customHeight="1">
      <c r="A237" s="4" t="s">
        <v>372</v>
      </c>
      <c r="B237" s="4" t="s">
        <v>371</v>
      </c>
      <c r="C237" s="4">
        <v>2002.0</v>
      </c>
      <c r="D237" s="4" t="s">
        <v>1074</v>
      </c>
      <c r="E237" s="39" t="s">
        <v>1035</v>
      </c>
      <c r="F237" s="4">
        <v>2.047912219E7</v>
      </c>
    </row>
    <row r="238" ht="12.75" customHeight="1">
      <c r="A238" s="4" t="s">
        <v>372</v>
      </c>
      <c r="B238" s="4" t="s">
        <v>371</v>
      </c>
      <c r="C238" s="4">
        <v>2002.0</v>
      </c>
      <c r="D238" s="4" t="s">
        <v>1074</v>
      </c>
      <c r="E238" s="39" t="s">
        <v>1036</v>
      </c>
      <c r="F238" s="4">
        <v>5454940.77</v>
      </c>
    </row>
    <row r="239" ht="12.75" customHeight="1">
      <c r="A239" s="4" t="s">
        <v>372</v>
      </c>
      <c r="B239" s="4" t="s">
        <v>371</v>
      </c>
      <c r="C239" s="4">
        <v>2002.0</v>
      </c>
      <c r="D239" s="4" t="s">
        <v>1074</v>
      </c>
      <c r="E239" s="39" t="s">
        <v>993</v>
      </c>
      <c r="F239" s="4">
        <v>8180879.91</v>
      </c>
    </row>
    <row r="240" ht="12.75" customHeight="1">
      <c r="A240" s="4" t="s">
        <v>372</v>
      </c>
      <c r="B240" s="4" t="s">
        <v>371</v>
      </c>
      <c r="C240" s="4">
        <v>2002.0</v>
      </c>
      <c r="D240" s="4" t="s">
        <v>1074</v>
      </c>
      <c r="E240" s="39" t="s">
        <v>1037</v>
      </c>
      <c r="F240" s="4">
        <v>5115975.67</v>
      </c>
    </row>
    <row r="241" ht="12.75" customHeight="1">
      <c r="A241" s="4" t="s">
        <v>372</v>
      </c>
      <c r="B241" s="4" t="s">
        <v>371</v>
      </c>
      <c r="C241" s="4">
        <v>2002.0</v>
      </c>
      <c r="D241" s="4" t="s">
        <v>1074</v>
      </c>
      <c r="E241" s="39" t="s">
        <v>1038</v>
      </c>
      <c r="F241" s="4">
        <v>144416.44</v>
      </c>
    </row>
    <row r="242" ht="12.75" customHeight="1">
      <c r="A242" s="4" t="s">
        <v>372</v>
      </c>
      <c r="B242" s="4" t="s">
        <v>371</v>
      </c>
      <c r="C242" s="4">
        <v>2002.0</v>
      </c>
      <c r="D242" s="4" t="s">
        <v>1074</v>
      </c>
      <c r="E242" s="39" t="s">
        <v>994</v>
      </c>
      <c r="F242" s="4">
        <v>2.886125415E7</v>
      </c>
    </row>
    <row r="243" ht="12.75" customHeight="1">
      <c r="A243" s="4" t="s">
        <v>372</v>
      </c>
      <c r="B243" s="4" t="s">
        <v>371</v>
      </c>
      <c r="C243" s="4">
        <v>2002.0</v>
      </c>
      <c r="D243" s="4" t="s">
        <v>1074</v>
      </c>
      <c r="E243" s="39" t="s">
        <v>1039</v>
      </c>
      <c r="F243" s="4">
        <v>261974.27</v>
      </c>
    </row>
    <row r="244" ht="12.75" customHeight="1">
      <c r="A244" s="4" t="s">
        <v>372</v>
      </c>
      <c r="B244" s="4" t="s">
        <v>371</v>
      </c>
      <c r="C244" s="4">
        <v>2002.0</v>
      </c>
      <c r="D244" s="4" t="s">
        <v>1074</v>
      </c>
      <c r="E244" s="39" t="s">
        <v>1040</v>
      </c>
      <c r="F244" s="4">
        <v>2.543926001E7</v>
      </c>
    </row>
    <row r="245" ht="12.75" customHeight="1">
      <c r="A245" s="4" t="s">
        <v>372</v>
      </c>
      <c r="B245" s="4" t="s">
        <v>371</v>
      </c>
      <c r="C245" s="4">
        <v>2002.0</v>
      </c>
      <c r="D245" s="4" t="s">
        <v>1074</v>
      </c>
      <c r="E245" s="39" t="s">
        <v>996</v>
      </c>
      <c r="F245" s="4">
        <v>1.382369571E7</v>
      </c>
    </row>
    <row r="246" ht="12.75" customHeight="1">
      <c r="A246" s="4" t="s">
        <v>372</v>
      </c>
      <c r="B246" s="4" t="s">
        <v>371</v>
      </c>
      <c r="C246" s="4">
        <v>2002.0</v>
      </c>
      <c r="D246" s="4" t="s">
        <v>1074</v>
      </c>
      <c r="E246" s="39" t="s">
        <v>1041</v>
      </c>
      <c r="F246" s="4">
        <v>1080554.73</v>
      </c>
    </row>
    <row r="247" ht="12.75" customHeight="1">
      <c r="A247" s="4" t="s">
        <v>372</v>
      </c>
      <c r="B247" s="4" t="s">
        <v>371</v>
      </c>
      <c r="C247" s="4">
        <v>2002.0</v>
      </c>
      <c r="D247" s="4" t="s">
        <v>1074</v>
      </c>
      <c r="E247" s="39" t="s">
        <v>1042</v>
      </c>
      <c r="F247" s="4">
        <v>7723337.73</v>
      </c>
    </row>
    <row r="248" ht="12.75" customHeight="1">
      <c r="A248" s="4" t="s">
        <v>372</v>
      </c>
      <c r="B248" s="4" t="s">
        <v>371</v>
      </c>
      <c r="C248" s="4">
        <v>2002.0</v>
      </c>
      <c r="D248" s="4" t="s">
        <v>1074</v>
      </c>
      <c r="E248" s="39" t="s">
        <v>1043</v>
      </c>
      <c r="F248" s="4">
        <v>9565225.5</v>
      </c>
    </row>
    <row r="249" ht="12.75" customHeight="1">
      <c r="A249" s="4" t="s">
        <v>372</v>
      </c>
      <c r="B249" s="4" t="s">
        <v>371</v>
      </c>
      <c r="C249" s="4">
        <v>2002.0</v>
      </c>
      <c r="D249" s="4" t="s">
        <v>1074</v>
      </c>
      <c r="E249" s="39" t="s">
        <v>1044</v>
      </c>
      <c r="F249" s="4">
        <v>3679983.9</v>
      </c>
    </row>
    <row r="250" ht="12.75" customHeight="1">
      <c r="A250" s="4" t="s">
        <v>372</v>
      </c>
      <c r="B250" s="4" t="s">
        <v>371</v>
      </c>
      <c r="C250" s="4">
        <v>2002.0</v>
      </c>
      <c r="D250" s="4" t="s">
        <v>1074</v>
      </c>
      <c r="E250" s="39" t="s">
        <v>1045</v>
      </c>
      <c r="F250" s="4">
        <v>3528732.79</v>
      </c>
    </row>
    <row r="251" ht="12.75" customHeight="1">
      <c r="A251" s="4" t="s">
        <v>372</v>
      </c>
      <c r="B251" s="4" t="s">
        <v>371</v>
      </c>
      <c r="C251" s="4">
        <v>2002.0</v>
      </c>
      <c r="D251" s="4" t="s">
        <v>1074</v>
      </c>
      <c r="E251" s="39" t="s">
        <v>998</v>
      </c>
      <c r="F251" s="4">
        <v>5.872422767E7</v>
      </c>
    </row>
    <row r="252" ht="12.75" customHeight="1">
      <c r="A252" s="4" t="s">
        <v>372</v>
      </c>
      <c r="B252" s="4" t="s">
        <v>371</v>
      </c>
      <c r="C252" s="4">
        <v>2002.0</v>
      </c>
      <c r="D252" s="4" t="s">
        <v>1074</v>
      </c>
      <c r="E252" s="39" t="s">
        <v>1046</v>
      </c>
      <c r="F252" s="4">
        <v>2519005.6</v>
      </c>
    </row>
    <row r="253" ht="12.75" customHeight="1">
      <c r="A253" s="4" t="s">
        <v>372</v>
      </c>
      <c r="B253" s="4" t="s">
        <v>371</v>
      </c>
      <c r="C253" s="4">
        <v>2002.0</v>
      </c>
      <c r="D253" s="4" t="s">
        <v>1074</v>
      </c>
      <c r="E253" s="39" t="s">
        <v>1047</v>
      </c>
      <c r="F253" s="4">
        <v>2.317318638E7</v>
      </c>
    </row>
    <row r="254" ht="12.75" customHeight="1">
      <c r="A254" s="4" t="s">
        <v>372</v>
      </c>
      <c r="B254" s="4" t="s">
        <v>371</v>
      </c>
      <c r="C254" s="4">
        <v>2003.0</v>
      </c>
      <c r="D254" s="4" t="s">
        <v>1074</v>
      </c>
      <c r="E254" s="39" t="s">
        <v>1031</v>
      </c>
      <c r="F254" s="4">
        <v>2.2503534874E8</v>
      </c>
    </row>
    <row r="255" ht="12.75" customHeight="1">
      <c r="A255" s="4" t="s">
        <v>372</v>
      </c>
      <c r="B255" s="4" t="s">
        <v>371</v>
      </c>
      <c r="C255" s="4">
        <v>2003.0</v>
      </c>
      <c r="D255" s="4" t="s">
        <v>1074</v>
      </c>
      <c r="E255" s="39" t="s">
        <v>1032</v>
      </c>
      <c r="F255" s="4">
        <v>5.318880416E7</v>
      </c>
    </row>
    <row r="256" ht="12.75" customHeight="1">
      <c r="A256" s="4" t="s">
        <v>372</v>
      </c>
      <c r="B256" s="4" t="s">
        <v>371</v>
      </c>
      <c r="C256" s="4">
        <v>2003.0</v>
      </c>
      <c r="D256" s="4" t="s">
        <v>1074</v>
      </c>
      <c r="E256" s="39" t="s">
        <v>1033</v>
      </c>
      <c r="F256" s="4">
        <v>8.670266375E7</v>
      </c>
    </row>
    <row r="257" ht="12.75" customHeight="1">
      <c r="A257" s="4" t="s">
        <v>372</v>
      </c>
      <c r="B257" s="4" t="s">
        <v>371</v>
      </c>
      <c r="C257" s="4">
        <v>2003.0</v>
      </c>
      <c r="D257" s="4" t="s">
        <v>1074</v>
      </c>
      <c r="E257" s="39" t="s">
        <v>1034</v>
      </c>
      <c r="F257" s="4">
        <v>4.84117652E7</v>
      </c>
    </row>
    <row r="258" ht="12.75" customHeight="1">
      <c r="A258" s="4" t="s">
        <v>372</v>
      </c>
      <c r="B258" s="4" t="s">
        <v>371</v>
      </c>
      <c r="C258" s="4">
        <v>2003.0</v>
      </c>
      <c r="D258" s="4" t="s">
        <v>1074</v>
      </c>
      <c r="E258" s="39" t="s">
        <v>1035</v>
      </c>
      <c r="F258" s="4">
        <v>2.29587619E7</v>
      </c>
    </row>
    <row r="259" ht="12.75" customHeight="1">
      <c r="A259" s="4" t="s">
        <v>372</v>
      </c>
      <c r="B259" s="4" t="s">
        <v>371</v>
      </c>
      <c r="C259" s="4">
        <v>2003.0</v>
      </c>
      <c r="D259" s="4" t="s">
        <v>1074</v>
      </c>
      <c r="E259" s="39" t="s">
        <v>1036</v>
      </c>
      <c r="F259" s="4">
        <v>4665141.3</v>
      </c>
    </row>
    <row r="260" ht="12.75" customHeight="1">
      <c r="A260" s="4" t="s">
        <v>372</v>
      </c>
      <c r="B260" s="4" t="s">
        <v>371</v>
      </c>
      <c r="C260" s="4">
        <v>2003.0</v>
      </c>
      <c r="D260" s="4" t="s">
        <v>1074</v>
      </c>
      <c r="E260" s="39" t="s">
        <v>993</v>
      </c>
      <c r="F260" s="4">
        <v>9035984.8</v>
      </c>
    </row>
    <row r="261" ht="12.75" customHeight="1">
      <c r="A261" s="4" t="s">
        <v>372</v>
      </c>
      <c r="B261" s="4" t="s">
        <v>371</v>
      </c>
      <c r="C261" s="4">
        <v>2003.0</v>
      </c>
      <c r="D261" s="4" t="s">
        <v>1074</v>
      </c>
      <c r="E261" s="39" t="s">
        <v>1037</v>
      </c>
      <c r="F261" s="4">
        <v>5858909.35</v>
      </c>
    </row>
    <row r="262" ht="12.75" customHeight="1">
      <c r="A262" s="4" t="s">
        <v>372</v>
      </c>
      <c r="B262" s="4" t="s">
        <v>371</v>
      </c>
      <c r="C262" s="4">
        <v>2003.0</v>
      </c>
      <c r="D262" s="4" t="s">
        <v>1074</v>
      </c>
      <c r="E262" s="39" t="s">
        <v>1038</v>
      </c>
      <c r="F262" s="4">
        <v>127742.58</v>
      </c>
    </row>
    <row r="263" ht="12.75" customHeight="1">
      <c r="A263" s="4" t="s">
        <v>372</v>
      </c>
      <c r="B263" s="4" t="s">
        <v>371</v>
      </c>
      <c r="C263" s="4">
        <v>2003.0</v>
      </c>
      <c r="D263" s="4" t="s">
        <v>1074</v>
      </c>
      <c r="E263" s="39" t="s">
        <v>994</v>
      </c>
      <c r="F263" s="4">
        <v>3.978169334E7</v>
      </c>
    </row>
    <row r="264" ht="12.75" customHeight="1">
      <c r="A264" s="4" t="s">
        <v>372</v>
      </c>
      <c r="B264" s="4" t="s">
        <v>371</v>
      </c>
      <c r="C264" s="4">
        <v>2003.0</v>
      </c>
      <c r="D264" s="4" t="s">
        <v>1074</v>
      </c>
      <c r="E264" s="39" t="s">
        <v>1039</v>
      </c>
      <c r="F264" s="4">
        <v>240768.82</v>
      </c>
    </row>
    <row r="265" ht="12.75" customHeight="1">
      <c r="A265" s="4" t="s">
        <v>372</v>
      </c>
      <c r="B265" s="4" t="s">
        <v>371</v>
      </c>
      <c r="C265" s="4">
        <v>2003.0</v>
      </c>
      <c r="D265" s="4" t="s">
        <v>1074</v>
      </c>
      <c r="E265" s="39" t="s">
        <v>1040</v>
      </c>
      <c r="F265" s="4">
        <v>2.466126853E7</v>
      </c>
    </row>
    <row r="266" ht="12.75" customHeight="1">
      <c r="A266" s="4" t="s">
        <v>372</v>
      </c>
      <c r="B266" s="4" t="s">
        <v>371</v>
      </c>
      <c r="C266" s="4">
        <v>2003.0</v>
      </c>
      <c r="D266" s="4" t="s">
        <v>1074</v>
      </c>
      <c r="E266" s="39" t="s">
        <v>996</v>
      </c>
      <c r="F266" s="4">
        <v>1.411566168E7</v>
      </c>
    </row>
    <row r="267" ht="12.75" customHeight="1">
      <c r="A267" s="4" t="s">
        <v>372</v>
      </c>
      <c r="B267" s="4" t="s">
        <v>371</v>
      </c>
      <c r="C267" s="4">
        <v>2003.0</v>
      </c>
      <c r="D267" s="4" t="s">
        <v>1074</v>
      </c>
      <c r="E267" s="39" t="s">
        <v>1041</v>
      </c>
      <c r="F267" s="4">
        <v>1227707.37</v>
      </c>
    </row>
    <row r="268" ht="12.75" customHeight="1">
      <c r="A268" s="4" t="s">
        <v>372</v>
      </c>
      <c r="B268" s="4" t="s">
        <v>371</v>
      </c>
      <c r="C268" s="4">
        <v>2003.0</v>
      </c>
      <c r="D268" s="4" t="s">
        <v>1074</v>
      </c>
      <c r="E268" s="39" t="s">
        <v>1042</v>
      </c>
      <c r="F268" s="4">
        <v>7763481.49</v>
      </c>
    </row>
    <row r="269" ht="12.75" customHeight="1">
      <c r="A269" s="4" t="s">
        <v>372</v>
      </c>
      <c r="B269" s="4" t="s">
        <v>371</v>
      </c>
      <c r="C269" s="4">
        <v>2003.0</v>
      </c>
      <c r="D269" s="4" t="s">
        <v>1074</v>
      </c>
      <c r="E269" s="39" t="s">
        <v>1043</v>
      </c>
      <c r="F269" s="4">
        <v>1.042717105E7</v>
      </c>
    </row>
    <row r="270" ht="12.75" customHeight="1">
      <c r="A270" s="4" t="s">
        <v>372</v>
      </c>
      <c r="B270" s="4" t="s">
        <v>371</v>
      </c>
      <c r="C270" s="4">
        <v>2003.0</v>
      </c>
      <c r="D270" s="4" t="s">
        <v>1074</v>
      </c>
      <c r="E270" s="39" t="s">
        <v>1044</v>
      </c>
      <c r="F270" s="4">
        <v>3496367.55</v>
      </c>
    </row>
    <row r="271" ht="12.75" customHeight="1">
      <c r="A271" s="4" t="s">
        <v>372</v>
      </c>
      <c r="B271" s="4" t="s">
        <v>371</v>
      </c>
      <c r="C271" s="4">
        <v>2003.0</v>
      </c>
      <c r="D271" s="4" t="s">
        <v>1074</v>
      </c>
      <c r="E271" s="39" t="s">
        <v>1045</v>
      </c>
      <c r="F271" s="4">
        <v>3504291.5</v>
      </c>
    </row>
    <row r="272" ht="12.75" customHeight="1">
      <c r="A272" s="4" t="s">
        <v>372</v>
      </c>
      <c r="B272" s="4" t="s">
        <v>371</v>
      </c>
      <c r="C272" s="4">
        <v>2003.0</v>
      </c>
      <c r="D272" s="4" t="s">
        <v>1074</v>
      </c>
      <c r="E272" s="39" t="s">
        <v>998</v>
      </c>
      <c r="F272" s="4">
        <v>6.02443836E7</v>
      </c>
    </row>
    <row r="273" ht="12.75" customHeight="1">
      <c r="A273" s="4" t="s">
        <v>372</v>
      </c>
      <c r="B273" s="4" t="s">
        <v>371</v>
      </c>
      <c r="C273" s="4">
        <v>2003.0</v>
      </c>
      <c r="D273" s="4" t="s">
        <v>1074</v>
      </c>
      <c r="E273" s="39" t="s">
        <v>1046</v>
      </c>
      <c r="F273" s="4">
        <v>2613865.6</v>
      </c>
    </row>
    <row r="274" ht="12.75" customHeight="1">
      <c r="A274" s="4" t="s">
        <v>372</v>
      </c>
      <c r="B274" s="4" t="s">
        <v>371</v>
      </c>
      <c r="C274" s="4">
        <v>2003.0</v>
      </c>
      <c r="D274" s="4" t="s">
        <v>1074</v>
      </c>
      <c r="E274" s="39" t="s">
        <v>1047</v>
      </c>
      <c r="F274" s="4">
        <v>2.34981321E7</v>
      </c>
    </row>
    <row r="275" ht="12.75" customHeight="1">
      <c r="A275" s="4" t="s">
        <v>372</v>
      </c>
      <c r="B275" s="4" t="s">
        <v>371</v>
      </c>
      <c r="C275" s="4">
        <v>2004.0</v>
      </c>
      <c r="D275" s="4" t="s">
        <v>1074</v>
      </c>
      <c r="E275" s="39" t="s">
        <v>1031</v>
      </c>
      <c r="F275" s="4">
        <v>2.6016128551E8</v>
      </c>
    </row>
    <row r="276" ht="12.75" customHeight="1">
      <c r="A276" s="4" t="s">
        <v>372</v>
      </c>
      <c r="B276" s="4" t="s">
        <v>371</v>
      </c>
      <c r="C276" s="4">
        <v>2004.0</v>
      </c>
      <c r="D276" s="4" t="s">
        <v>1074</v>
      </c>
      <c r="E276" s="39" t="s">
        <v>1032</v>
      </c>
      <c r="F276" s="4">
        <v>5.638470168E7</v>
      </c>
    </row>
    <row r="277" ht="12.75" customHeight="1">
      <c r="A277" s="4" t="s">
        <v>372</v>
      </c>
      <c r="B277" s="4" t="s">
        <v>371</v>
      </c>
      <c r="C277" s="4">
        <v>2004.0</v>
      </c>
      <c r="D277" s="4" t="s">
        <v>1074</v>
      </c>
      <c r="E277" s="39" t="s">
        <v>1033</v>
      </c>
      <c r="F277" s="4">
        <v>1.0052848055E8</v>
      </c>
    </row>
    <row r="278" ht="12.75" customHeight="1">
      <c r="A278" s="4" t="s">
        <v>372</v>
      </c>
      <c r="B278" s="4" t="s">
        <v>371</v>
      </c>
      <c r="C278" s="4">
        <v>2004.0</v>
      </c>
      <c r="D278" s="4" t="s">
        <v>1074</v>
      </c>
      <c r="E278" s="39" t="s">
        <v>1034</v>
      </c>
      <c r="F278" s="4">
        <v>6.012195998E7</v>
      </c>
    </row>
    <row r="279" ht="12.75" customHeight="1">
      <c r="A279" s="4" t="s">
        <v>372</v>
      </c>
      <c r="B279" s="4" t="s">
        <v>371</v>
      </c>
      <c r="C279" s="4">
        <v>2004.0</v>
      </c>
      <c r="D279" s="4" t="s">
        <v>1074</v>
      </c>
      <c r="E279" s="39" t="s">
        <v>1035</v>
      </c>
      <c r="F279" s="4">
        <v>2.899914664E7</v>
      </c>
    </row>
    <row r="280" ht="12.75" customHeight="1">
      <c r="A280" s="4" t="s">
        <v>372</v>
      </c>
      <c r="B280" s="4" t="s">
        <v>371</v>
      </c>
      <c r="C280" s="4">
        <v>2004.0</v>
      </c>
      <c r="D280" s="4" t="s">
        <v>1074</v>
      </c>
      <c r="E280" s="39" t="s">
        <v>1036</v>
      </c>
      <c r="F280" s="4">
        <v>4889225.42</v>
      </c>
    </row>
    <row r="281" ht="12.75" customHeight="1">
      <c r="A281" s="4" t="s">
        <v>372</v>
      </c>
      <c r="B281" s="4" t="s">
        <v>371</v>
      </c>
      <c r="C281" s="4">
        <v>2004.0</v>
      </c>
      <c r="D281" s="4" t="s">
        <v>1074</v>
      </c>
      <c r="E281" s="39" t="s">
        <v>993</v>
      </c>
      <c r="F281" s="4">
        <v>1.131524636E7</v>
      </c>
    </row>
    <row r="282" ht="12.75" customHeight="1">
      <c r="A282" s="4" t="s">
        <v>372</v>
      </c>
      <c r="B282" s="4" t="s">
        <v>371</v>
      </c>
      <c r="C282" s="4">
        <v>2004.0</v>
      </c>
      <c r="D282" s="4" t="s">
        <v>1074</v>
      </c>
      <c r="E282" s="39" t="s">
        <v>1037</v>
      </c>
      <c r="F282" s="4">
        <v>6410399.34</v>
      </c>
    </row>
    <row r="283" ht="12.75" customHeight="1">
      <c r="A283" s="4" t="s">
        <v>372</v>
      </c>
      <c r="B283" s="4" t="s">
        <v>371</v>
      </c>
      <c r="C283" s="4">
        <v>2004.0</v>
      </c>
      <c r="D283" s="4" t="s">
        <v>1074</v>
      </c>
      <c r="E283" s="39" t="s">
        <v>1038</v>
      </c>
      <c r="F283" s="4">
        <v>142151.87</v>
      </c>
    </row>
    <row r="284" ht="12.75" customHeight="1">
      <c r="A284" s="4" t="s">
        <v>372</v>
      </c>
      <c r="B284" s="4" t="s">
        <v>371</v>
      </c>
      <c r="C284" s="4">
        <v>2004.0</v>
      </c>
      <c r="D284" s="4" t="s">
        <v>1074</v>
      </c>
      <c r="E284" s="39" t="s">
        <v>994</v>
      </c>
      <c r="F284" s="4">
        <v>5.052584588E7</v>
      </c>
    </row>
    <row r="285" ht="12.75" customHeight="1">
      <c r="A285" s="4" t="s">
        <v>372</v>
      </c>
      <c r="B285" s="4" t="s">
        <v>371</v>
      </c>
      <c r="C285" s="4">
        <v>2004.0</v>
      </c>
      <c r="D285" s="4" t="s">
        <v>1074</v>
      </c>
      <c r="E285" s="39" t="s">
        <v>1039</v>
      </c>
      <c r="F285" s="4">
        <v>249388.46</v>
      </c>
    </row>
    <row r="286" ht="12.75" customHeight="1">
      <c r="A286" s="4" t="s">
        <v>372</v>
      </c>
      <c r="B286" s="4" t="s">
        <v>371</v>
      </c>
      <c r="C286" s="4">
        <v>2004.0</v>
      </c>
      <c r="D286" s="4" t="s">
        <v>1074</v>
      </c>
      <c r="E286" s="39" t="s">
        <v>1040</v>
      </c>
      <c r="F286" s="4">
        <v>2.778594926E7</v>
      </c>
    </row>
    <row r="287" ht="12.75" customHeight="1">
      <c r="A287" s="4" t="s">
        <v>372</v>
      </c>
      <c r="B287" s="4" t="s">
        <v>371</v>
      </c>
      <c r="C287" s="4">
        <v>2004.0</v>
      </c>
      <c r="D287" s="4" t="s">
        <v>1074</v>
      </c>
      <c r="E287" s="39" t="s">
        <v>996</v>
      </c>
      <c r="F287" s="4">
        <v>1.825407019E7</v>
      </c>
    </row>
    <row r="288" ht="12.75" customHeight="1">
      <c r="A288" s="4" t="s">
        <v>372</v>
      </c>
      <c r="B288" s="4" t="s">
        <v>371</v>
      </c>
      <c r="C288" s="4">
        <v>2004.0</v>
      </c>
      <c r="D288" s="4" t="s">
        <v>1074</v>
      </c>
      <c r="E288" s="39" t="s">
        <v>1041</v>
      </c>
      <c r="F288" s="4">
        <v>1275922.0</v>
      </c>
    </row>
    <row r="289" ht="12.75" customHeight="1">
      <c r="A289" s="4" t="s">
        <v>372</v>
      </c>
      <c r="B289" s="4" t="s">
        <v>371</v>
      </c>
      <c r="C289" s="4">
        <v>2004.0</v>
      </c>
      <c r="D289" s="4" t="s">
        <v>1074</v>
      </c>
      <c r="E289" s="39" t="s">
        <v>1042</v>
      </c>
      <c r="F289" s="4">
        <v>8553525.09</v>
      </c>
    </row>
    <row r="290" ht="12.75" customHeight="1">
      <c r="A290" s="4" t="s">
        <v>372</v>
      </c>
      <c r="B290" s="4" t="s">
        <v>371</v>
      </c>
      <c r="C290" s="4">
        <v>2004.0</v>
      </c>
      <c r="D290" s="4" t="s">
        <v>1074</v>
      </c>
      <c r="E290" s="39" t="s">
        <v>1043</v>
      </c>
      <c r="F290" s="4">
        <v>1.196297179E7</v>
      </c>
    </row>
    <row r="291" ht="12.75" customHeight="1">
      <c r="A291" s="4" t="s">
        <v>372</v>
      </c>
      <c r="B291" s="4" t="s">
        <v>371</v>
      </c>
      <c r="C291" s="4">
        <v>2004.0</v>
      </c>
      <c r="D291" s="4" t="s">
        <v>1074</v>
      </c>
      <c r="E291" s="39" t="s">
        <v>1044</v>
      </c>
      <c r="F291" s="4">
        <v>3925260.99</v>
      </c>
    </row>
    <row r="292" ht="12.75" customHeight="1">
      <c r="A292" s="4" t="s">
        <v>372</v>
      </c>
      <c r="B292" s="4" t="s">
        <v>371</v>
      </c>
      <c r="C292" s="4">
        <v>2004.0</v>
      </c>
      <c r="D292" s="4" t="s">
        <v>1074</v>
      </c>
      <c r="E292" s="39" t="s">
        <v>1045</v>
      </c>
      <c r="F292" s="4">
        <v>3551508.97</v>
      </c>
    </row>
    <row r="293" ht="12.75" customHeight="1">
      <c r="A293" s="4" t="s">
        <v>372</v>
      </c>
      <c r="B293" s="4" t="s">
        <v>371</v>
      </c>
      <c r="C293" s="4">
        <v>2004.0</v>
      </c>
      <c r="D293" s="4" t="s">
        <v>1074</v>
      </c>
      <c r="E293" s="39" t="s">
        <v>998</v>
      </c>
      <c r="F293" s="4">
        <v>6.559939763E7</v>
      </c>
    </row>
    <row r="294" ht="12.75" customHeight="1">
      <c r="A294" s="4" t="s">
        <v>372</v>
      </c>
      <c r="B294" s="4" t="s">
        <v>371</v>
      </c>
      <c r="C294" s="4">
        <v>2004.0</v>
      </c>
      <c r="D294" s="4" t="s">
        <v>1074</v>
      </c>
      <c r="E294" s="39" t="s">
        <v>1046</v>
      </c>
      <c r="F294" s="4">
        <v>3037655.41</v>
      </c>
    </row>
    <row r="295" ht="12.75" customHeight="1">
      <c r="A295" s="4" t="s">
        <v>372</v>
      </c>
      <c r="B295" s="4" t="s">
        <v>371</v>
      </c>
      <c r="C295" s="4">
        <v>2004.0</v>
      </c>
      <c r="D295" s="4" t="s">
        <v>1074</v>
      </c>
      <c r="E295" s="39" t="s">
        <v>1047</v>
      </c>
      <c r="F295" s="4">
        <v>2.855706985E7</v>
      </c>
    </row>
    <row r="296" ht="12.75" customHeight="1">
      <c r="A296" s="4" t="s">
        <v>372</v>
      </c>
      <c r="B296" s="4" t="s">
        <v>371</v>
      </c>
      <c r="C296" s="4">
        <v>2005.0</v>
      </c>
      <c r="D296" s="4" t="s">
        <v>1074</v>
      </c>
      <c r="E296" s="39" t="s">
        <v>1031</v>
      </c>
      <c r="F296" s="4">
        <v>2.9438227225E8</v>
      </c>
    </row>
    <row r="297" ht="12.75" customHeight="1">
      <c r="A297" s="4" t="s">
        <v>372</v>
      </c>
      <c r="B297" s="4" t="s">
        <v>371</v>
      </c>
      <c r="C297" s="4">
        <v>2005.0</v>
      </c>
      <c r="D297" s="4" t="s">
        <v>1074</v>
      </c>
      <c r="E297" s="39" t="s">
        <v>1032</v>
      </c>
      <c r="F297" s="4">
        <v>6.18919604E7</v>
      </c>
    </row>
    <row r="298" ht="12.75" customHeight="1">
      <c r="A298" s="4" t="s">
        <v>372</v>
      </c>
      <c r="B298" s="4" t="s">
        <v>371</v>
      </c>
      <c r="C298" s="4">
        <v>2005.0</v>
      </c>
      <c r="D298" s="4" t="s">
        <v>1074</v>
      </c>
      <c r="E298" s="39" t="s">
        <v>1033</v>
      </c>
      <c r="F298" s="4">
        <v>1.1508973152E8</v>
      </c>
    </row>
    <row r="299" ht="12.75" customHeight="1">
      <c r="A299" s="4" t="s">
        <v>372</v>
      </c>
      <c r="B299" s="4" t="s">
        <v>371</v>
      </c>
      <c r="C299" s="4">
        <v>2005.0</v>
      </c>
      <c r="D299" s="4" t="s">
        <v>1074</v>
      </c>
      <c r="E299" s="39" t="s">
        <v>1034</v>
      </c>
      <c r="F299" s="4">
        <v>6.671179899E7</v>
      </c>
    </row>
    <row r="300" ht="12.75" customHeight="1">
      <c r="A300" s="4" t="s">
        <v>372</v>
      </c>
      <c r="B300" s="4" t="s">
        <v>371</v>
      </c>
      <c r="C300" s="4">
        <v>2005.0</v>
      </c>
      <c r="D300" s="4" t="s">
        <v>1074</v>
      </c>
      <c r="E300" s="39" t="s">
        <v>1035</v>
      </c>
      <c r="F300" s="4">
        <v>3.589447623E7</v>
      </c>
    </row>
    <row r="301" ht="12.75" customHeight="1">
      <c r="A301" s="4" t="s">
        <v>372</v>
      </c>
      <c r="B301" s="4" t="s">
        <v>371</v>
      </c>
      <c r="C301" s="4">
        <v>2005.0</v>
      </c>
      <c r="D301" s="4" t="s">
        <v>1074</v>
      </c>
      <c r="E301" s="39" t="s">
        <v>1036</v>
      </c>
      <c r="F301" s="4">
        <v>5494907.88</v>
      </c>
    </row>
    <row r="302" ht="12.75" customHeight="1">
      <c r="A302" s="4" t="s">
        <v>372</v>
      </c>
      <c r="B302" s="4" t="s">
        <v>371</v>
      </c>
      <c r="C302" s="4">
        <v>2005.0</v>
      </c>
      <c r="D302" s="4" t="s">
        <v>1074</v>
      </c>
      <c r="E302" s="39" t="s">
        <v>993</v>
      </c>
      <c r="F302" s="4">
        <v>1.337695423E7</v>
      </c>
    </row>
    <row r="303" ht="12.75" customHeight="1">
      <c r="A303" s="4" t="s">
        <v>372</v>
      </c>
      <c r="B303" s="4" t="s">
        <v>371</v>
      </c>
      <c r="C303" s="4">
        <v>2005.0</v>
      </c>
      <c r="D303" s="4" t="s">
        <v>1074</v>
      </c>
      <c r="E303" s="39" t="s">
        <v>1037</v>
      </c>
      <c r="F303" s="4">
        <v>6549840.47</v>
      </c>
    </row>
    <row r="304" ht="12.75" customHeight="1">
      <c r="A304" s="4" t="s">
        <v>372</v>
      </c>
      <c r="B304" s="4" t="s">
        <v>371</v>
      </c>
      <c r="C304" s="4">
        <v>2005.0</v>
      </c>
      <c r="D304" s="4" t="s">
        <v>1074</v>
      </c>
      <c r="E304" s="39" t="s">
        <v>1038</v>
      </c>
      <c r="F304" s="4">
        <v>146389.34</v>
      </c>
    </row>
    <row r="305" ht="12.75" customHeight="1">
      <c r="A305" s="4" t="s">
        <v>372</v>
      </c>
      <c r="B305" s="4" t="s">
        <v>371</v>
      </c>
      <c r="C305" s="4">
        <v>2005.0</v>
      </c>
      <c r="D305" s="4" t="s">
        <v>1074</v>
      </c>
      <c r="E305" s="39" t="s">
        <v>994</v>
      </c>
      <c r="F305" s="4">
        <v>6.979571533E7</v>
      </c>
    </row>
    <row r="306" ht="12.75" customHeight="1">
      <c r="A306" s="4" t="s">
        <v>372</v>
      </c>
      <c r="B306" s="4" t="s">
        <v>371</v>
      </c>
      <c r="C306" s="4">
        <v>2005.0</v>
      </c>
      <c r="D306" s="4" t="s">
        <v>1074</v>
      </c>
      <c r="E306" s="39" t="s">
        <v>1039</v>
      </c>
      <c r="F306" s="4">
        <v>237999.38</v>
      </c>
    </row>
    <row r="307" ht="12.75" customHeight="1">
      <c r="A307" s="4" t="s">
        <v>372</v>
      </c>
      <c r="B307" s="4" t="s">
        <v>371</v>
      </c>
      <c r="C307" s="4">
        <v>2005.0</v>
      </c>
      <c r="D307" s="4" t="s">
        <v>1074</v>
      </c>
      <c r="E307" s="39" t="s">
        <v>1040</v>
      </c>
      <c r="F307" s="4">
        <v>3.046713046E7</v>
      </c>
    </row>
    <row r="308" ht="12.75" customHeight="1">
      <c r="A308" s="4" t="s">
        <v>372</v>
      </c>
      <c r="B308" s="4" t="s">
        <v>371</v>
      </c>
      <c r="C308" s="4">
        <v>2005.0</v>
      </c>
      <c r="D308" s="4" t="s">
        <v>1074</v>
      </c>
      <c r="E308" s="39" t="s">
        <v>996</v>
      </c>
      <c r="F308" s="4">
        <v>2.10000189E7</v>
      </c>
    </row>
    <row r="309" ht="12.75" customHeight="1">
      <c r="A309" s="4" t="s">
        <v>372</v>
      </c>
      <c r="B309" s="4" t="s">
        <v>371</v>
      </c>
      <c r="C309" s="4">
        <v>2005.0</v>
      </c>
      <c r="D309" s="4" t="s">
        <v>1074</v>
      </c>
      <c r="E309" s="39" t="s">
        <v>1041</v>
      </c>
      <c r="F309" s="4">
        <v>1553342.21</v>
      </c>
    </row>
    <row r="310" ht="12.75" customHeight="1">
      <c r="A310" s="4" t="s">
        <v>372</v>
      </c>
      <c r="B310" s="4" t="s">
        <v>371</v>
      </c>
      <c r="C310" s="4">
        <v>2005.0</v>
      </c>
      <c r="D310" s="4" t="s">
        <v>1074</v>
      </c>
      <c r="E310" s="39" t="s">
        <v>1042</v>
      </c>
      <c r="F310" s="4">
        <v>8910413.81</v>
      </c>
    </row>
    <row r="311" ht="12.75" customHeight="1">
      <c r="A311" s="4" t="s">
        <v>372</v>
      </c>
      <c r="B311" s="4" t="s">
        <v>371</v>
      </c>
      <c r="C311" s="4">
        <v>2005.0</v>
      </c>
      <c r="D311" s="4" t="s">
        <v>1074</v>
      </c>
      <c r="E311" s="39" t="s">
        <v>1043</v>
      </c>
      <c r="F311" s="4">
        <v>1.36737326E7</v>
      </c>
    </row>
    <row r="312" ht="12.75" customHeight="1">
      <c r="A312" s="4" t="s">
        <v>372</v>
      </c>
      <c r="B312" s="4" t="s">
        <v>371</v>
      </c>
      <c r="C312" s="4">
        <v>2005.0</v>
      </c>
      <c r="D312" s="4" t="s">
        <v>1074</v>
      </c>
      <c r="E312" s="39" t="s">
        <v>1044</v>
      </c>
      <c r="F312" s="4">
        <v>3852596.67</v>
      </c>
    </row>
    <row r="313" ht="12.75" customHeight="1">
      <c r="A313" s="4" t="s">
        <v>372</v>
      </c>
      <c r="B313" s="4" t="s">
        <v>371</v>
      </c>
      <c r="C313" s="4">
        <v>2005.0</v>
      </c>
      <c r="D313" s="4" t="s">
        <v>1074</v>
      </c>
      <c r="E313" s="39" t="s">
        <v>1045</v>
      </c>
      <c r="F313" s="4">
        <v>3349439.67</v>
      </c>
    </row>
    <row r="314" ht="12.75" customHeight="1">
      <c r="A314" s="4" t="s">
        <v>372</v>
      </c>
      <c r="B314" s="4" t="s">
        <v>371</v>
      </c>
      <c r="C314" s="4">
        <v>2005.0</v>
      </c>
      <c r="D314" s="4" t="s">
        <v>1074</v>
      </c>
      <c r="E314" s="39" t="s">
        <v>998</v>
      </c>
      <c r="F314" s="4">
        <v>6.88065846E7</v>
      </c>
    </row>
    <row r="315" ht="12.75" customHeight="1">
      <c r="A315" s="4" t="s">
        <v>372</v>
      </c>
      <c r="B315" s="4" t="s">
        <v>371</v>
      </c>
      <c r="C315" s="4">
        <v>2005.0</v>
      </c>
      <c r="D315" s="4" t="s">
        <v>1074</v>
      </c>
      <c r="E315" s="39" t="s">
        <v>1046</v>
      </c>
      <c r="F315" s="4">
        <v>3099481.52</v>
      </c>
    </row>
    <row r="316" ht="12.75" customHeight="1">
      <c r="A316" s="4" t="s">
        <v>372</v>
      </c>
      <c r="B316" s="4" t="s">
        <v>371</v>
      </c>
      <c r="C316" s="4">
        <v>2005.0</v>
      </c>
      <c r="D316" s="4" t="s">
        <v>1074</v>
      </c>
      <c r="E316" s="39" t="s">
        <v>1047</v>
      </c>
      <c r="F316" s="4">
        <v>2.927460352E7</v>
      </c>
    </row>
    <row r="317" ht="12.75" customHeight="1">
      <c r="A317" s="4" t="s">
        <v>372</v>
      </c>
      <c r="B317" s="4" t="s">
        <v>371</v>
      </c>
      <c r="C317" s="4">
        <v>2006.0</v>
      </c>
      <c r="D317" s="4" t="s">
        <v>1074</v>
      </c>
      <c r="E317" s="39" t="s">
        <v>1031</v>
      </c>
      <c r="F317" s="4">
        <v>3.0772306422E8</v>
      </c>
    </row>
    <row r="318" ht="12.75" customHeight="1">
      <c r="A318" s="4" t="s">
        <v>372</v>
      </c>
      <c r="B318" s="4" t="s">
        <v>371</v>
      </c>
      <c r="C318" s="4">
        <v>2006.0</v>
      </c>
      <c r="D318" s="4" t="s">
        <v>1074</v>
      </c>
      <c r="E318" s="39" t="s">
        <v>1032</v>
      </c>
      <c r="F318" s="4">
        <v>6.072570238E7</v>
      </c>
    </row>
    <row r="319" ht="12.75" customHeight="1">
      <c r="A319" s="4" t="s">
        <v>372</v>
      </c>
      <c r="B319" s="4" t="s">
        <v>371</v>
      </c>
      <c r="C319" s="4">
        <v>2006.0</v>
      </c>
      <c r="D319" s="4" t="s">
        <v>1074</v>
      </c>
      <c r="E319" s="39" t="s">
        <v>1033</v>
      </c>
      <c r="F319" s="4">
        <v>1.1321577048E8</v>
      </c>
    </row>
    <row r="320" ht="12.75" customHeight="1">
      <c r="A320" s="4" t="s">
        <v>372</v>
      </c>
      <c r="B320" s="4" t="s">
        <v>371</v>
      </c>
      <c r="C320" s="4">
        <v>2006.0</v>
      </c>
      <c r="D320" s="4" t="s">
        <v>1074</v>
      </c>
      <c r="E320" s="39" t="s">
        <v>1034</v>
      </c>
      <c r="F320" s="4">
        <v>7.252870881E7</v>
      </c>
    </row>
    <row r="321" ht="12.75" customHeight="1">
      <c r="A321" s="4" t="s">
        <v>372</v>
      </c>
      <c r="B321" s="4" t="s">
        <v>371</v>
      </c>
      <c r="C321" s="4">
        <v>2006.0</v>
      </c>
      <c r="D321" s="4" t="s">
        <v>1074</v>
      </c>
      <c r="E321" s="39" t="s">
        <v>1035</v>
      </c>
      <c r="F321" s="4">
        <v>4.628772689E7</v>
      </c>
    </row>
    <row r="322" ht="12.75" customHeight="1">
      <c r="A322" s="4" t="s">
        <v>372</v>
      </c>
      <c r="B322" s="4" t="s">
        <v>371</v>
      </c>
      <c r="C322" s="4">
        <v>2006.0</v>
      </c>
      <c r="D322" s="4" t="s">
        <v>1074</v>
      </c>
      <c r="E322" s="39" t="s">
        <v>1036</v>
      </c>
      <c r="F322" s="4">
        <v>5651046.42</v>
      </c>
    </row>
    <row r="323" ht="12.75" customHeight="1">
      <c r="A323" s="4" t="s">
        <v>372</v>
      </c>
      <c r="B323" s="4" t="s">
        <v>371</v>
      </c>
      <c r="C323" s="4">
        <v>2006.0</v>
      </c>
      <c r="D323" s="4" t="s">
        <v>1074</v>
      </c>
      <c r="E323" s="39" t="s">
        <v>993</v>
      </c>
      <c r="F323" s="4">
        <v>1.532151347E7</v>
      </c>
    </row>
    <row r="324" ht="12.75" customHeight="1">
      <c r="A324" s="4" t="s">
        <v>372</v>
      </c>
      <c r="B324" s="4" t="s">
        <v>371</v>
      </c>
      <c r="C324" s="4">
        <v>2006.0</v>
      </c>
      <c r="D324" s="4" t="s">
        <v>1074</v>
      </c>
      <c r="E324" s="39" t="s">
        <v>1037</v>
      </c>
      <c r="F324" s="4">
        <v>6919619.59</v>
      </c>
    </row>
    <row r="325" ht="12.75" customHeight="1">
      <c r="A325" s="4" t="s">
        <v>372</v>
      </c>
      <c r="B325" s="4" t="s">
        <v>371</v>
      </c>
      <c r="C325" s="4">
        <v>2006.0</v>
      </c>
      <c r="D325" s="4" t="s">
        <v>1074</v>
      </c>
      <c r="E325" s="39" t="s">
        <v>1038</v>
      </c>
      <c r="F325" s="4">
        <v>142897.9</v>
      </c>
    </row>
    <row r="326" ht="12.75" customHeight="1">
      <c r="A326" s="4" t="s">
        <v>372</v>
      </c>
      <c r="B326" s="4" t="s">
        <v>371</v>
      </c>
      <c r="C326" s="4">
        <v>2006.0</v>
      </c>
      <c r="D326" s="4" t="s">
        <v>1074</v>
      </c>
      <c r="E326" s="39" t="s">
        <v>994</v>
      </c>
      <c r="F326" s="4">
        <v>7.442158488E7</v>
      </c>
    </row>
    <row r="327" ht="12.75" customHeight="1">
      <c r="A327" s="4" t="s">
        <v>372</v>
      </c>
      <c r="B327" s="4" t="s">
        <v>371</v>
      </c>
      <c r="C327" s="4">
        <v>2006.0</v>
      </c>
      <c r="D327" s="4" t="s">
        <v>1074</v>
      </c>
      <c r="E327" s="39" t="s">
        <v>1039</v>
      </c>
      <c r="F327" s="4">
        <v>239854.81</v>
      </c>
    </row>
    <row r="328" ht="12.75" customHeight="1">
      <c r="A328" s="4" t="s">
        <v>372</v>
      </c>
      <c r="B328" s="4" t="s">
        <v>371</v>
      </c>
      <c r="C328" s="4">
        <v>2006.0</v>
      </c>
      <c r="D328" s="4" t="s">
        <v>1074</v>
      </c>
      <c r="E328" s="39" t="s">
        <v>1040</v>
      </c>
      <c r="F328" s="4">
        <v>3.11130798E7</v>
      </c>
    </row>
    <row r="329" ht="12.75" customHeight="1">
      <c r="A329" s="4" t="s">
        <v>372</v>
      </c>
      <c r="B329" s="4" t="s">
        <v>371</v>
      </c>
      <c r="C329" s="4">
        <v>2006.0</v>
      </c>
      <c r="D329" s="4" t="s">
        <v>1074</v>
      </c>
      <c r="E329" s="39" t="s">
        <v>996</v>
      </c>
      <c r="F329" s="4">
        <v>2.664828738E7</v>
      </c>
    </row>
    <row r="330" ht="12.75" customHeight="1">
      <c r="A330" s="4" t="s">
        <v>372</v>
      </c>
      <c r="B330" s="4" t="s">
        <v>371</v>
      </c>
      <c r="C330" s="4">
        <v>2006.0</v>
      </c>
      <c r="D330" s="4" t="s">
        <v>1074</v>
      </c>
      <c r="E330" s="39" t="s">
        <v>1041</v>
      </c>
      <c r="F330" s="4">
        <v>1649954.83</v>
      </c>
    </row>
    <row r="331" ht="12.75" customHeight="1">
      <c r="A331" s="4" t="s">
        <v>372</v>
      </c>
      <c r="B331" s="4" t="s">
        <v>371</v>
      </c>
      <c r="C331" s="4">
        <v>2006.0</v>
      </c>
      <c r="D331" s="4" t="s">
        <v>1074</v>
      </c>
      <c r="E331" s="39" t="s">
        <v>1042</v>
      </c>
      <c r="F331" s="4">
        <v>9191546.04</v>
      </c>
    </row>
    <row r="332" ht="12.75" customHeight="1">
      <c r="A332" s="4" t="s">
        <v>372</v>
      </c>
      <c r="B332" s="4" t="s">
        <v>371</v>
      </c>
      <c r="C332" s="4">
        <v>2006.0</v>
      </c>
      <c r="D332" s="4" t="s">
        <v>1074</v>
      </c>
      <c r="E332" s="39" t="s">
        <v>1043</v>
      </c>
      <c r="F332" s="4">
        <v>1.440087502E7</v>
      </c>
    </row>
    <row r="333" ht="12.75" customHeight="1">
      <c r="A333" s="4" t="s">
        <v>372</v>
      </c>
      <c r="B333" s="4" t="s">
        <v>371</v>
      </c>
      <c r="C333" s="4">
        <v>2006.0</v>
      </c>
      <c r="D333" s="4" t="s">
        <v>1074</v>
      </c>
      <c r="E333" s="39" t="s">
        <v>1044</v>
      </c>
      <c r="F333" s="4">
        <v>4728494.17</v>
      </c>
    </row>
    <row r="334" ht="12.75" customHeight="1">
      <c r="A334" s="4" t="s">
        <v>372</v>
      </c>
      <c r="B334" s="4" t="s">
        <v>371</v>
      </c>
      <c r="C334" s="4">
        <v>2006.0</v>
      </c>
      <c r="D334" s="4" t="s">
        <v>1074</v>
      </c>
      <c r="E334" s="39" t="s">
        <v>1045</v>
      </c>
      <c r="F334" s="4">
        <v>3127330.5</v>
      </c>
    </row>
    <row r="335" ht="12.75" customHeight="1">
      <c r="A335" s="4" t="s">
        <v>372</v>
      </c>
      <c r="B335" s="4" t="s">
        <v>371</v>
      </c>
      <c r="C335" s="4">
        <v>2006.0</v>
      </c>
      <c r="D335" s="4" t="s">
        <v>1074</v>
      </c>
      <c r="E335" s="39" t="s">
        <v>998</v>
      </c>
      <c r="F335" s="4">
        <v>6.774328637E7</v>
      </c>
    </row>
    <row r="336" ht="12.75" customHeight="1">
      <c r="A336" s="4" t="s">
        <v>372</v>
      </c>
      <c r="B336" s="4" t="s">
        <v>371</v>
      </c>
      <c r="C336" s="4">
        <v>2006.0</v>
      </c>
      <c r="D336" s="4" t="s">
        <v>1074</v>
      </c>
      <c r="E336" s="39" t="s">
        <v>1046</v>
      </c>
      <c r="F336" s="4">
        <v>3795692.07</v>
      </c>
    </row>
    <row r="337" ht="12.75" customHeight="1">
      <c r="A337" s="4" t="s">
        <v>372</v>
      </c>
      <c r="B337" s="4" t="s">
        <v>371</v>
      </c>
      <c r="C337" s="4">
        <v>2006.0</v>
      </c>
      <c r="D337" s="4" t="s">
        <v>1074</v>
      </c>
      <c r="E337" s="39" t="s">
        <v>1047</v>
      </c>
      <c r="F337" s="4">
        <v>2.76639531E7</v>
      </c>
    </row>
    <row r="338" ht="12.75" customHeight="1">
      <c r="A338" s="4" t="s">
        <v>372</v>
      </c>
      <c r="B338" s="4" t="s">
        <v>371</v>
      </c>
      <c r="C338" s="4">
        <v>2007.0</v>
      </c>
      <c r="D338" s="4" t="s">
        <v>1074</v>
      </c>
      <c r="E338" s="39" t="s">
        <v>1031</v>
      </c>
      <c r="F338" s="4">
        <v>3.1748189669E8</v>
      </c>
    </row>
    <row r="339" ht="12.75" customHeight="1">
      <c r="A339" s="4" t="s">
        <v>372</v>
      </c>
      <c r="B339" s="4" t="s">
        <v>371</v>
      </c>
      <c r="C339" s="4">
        <v>2007.0</v>
      </c>
      <c r="D339" s="4" t="s">
        <v>1074</v>
      </c>
      <c r="E339" s="39" t="s">
        <v>1032</v>
      </c>
      <c r="F339" s="4">
        <v>6.249052698E7</v>
      </c>
    </row>
    <row r="340" ht="12.75" customHeight="1">
      <c r="A340" s="4" t="s">
        <v>372</v>
      </c>
      <c r="B340" s="4" t="s">
        <v>371</v>
      </c>
      <c r="C340" s="4">
        <v>2007.0</v>
      </c>
      <c r="D340" s="4" t="s">
        <v>1074</v>
      </c>
      <c r="E340" s="39" t="s">
        <v>1033</v>
      </c>
      <c r="F340" s="4">
        <v>1.1328569214E8</v>
      </c>
    </row>
    <row r="341" ht="12.75" customHeight="1">
      <c r="A341" s="4" t="s">
        <v>372</v>
      </c>
      <c r="B341" s="4" t="s">
        <v>371</v>
      </c>
      <c r="C341" s="4">
        <v>2007.0</v>
      </c>
      <c r="D341" s="4" t="s">
        <v>1074</v>
      </c>
      <c r="E341" s="39" t="s">
        <v>1034</v>
      </c>
      <c r="F341" s="4">
        <v>7.415078913E7</v>
      </c>
    </row>
    <row r="342" ht="12.75" customHeight="1">
      <c r="A342" s="4" t="s">
        <v>372</v>
      </c>
      <c r="B342" s="4" t="s">
        <v>371</v>
      </c>
      <c r="C342" s="4">
        <v>2007.0</v>
      </c>
      <c r="D342" s="4" t="s">
        <v>1074</v>
      </c>
      <c r="E342" s="39" t="s">
        <v>1035</v>
      </c>
      <c r="F342" s="4">
        <v>5.259719135E7</v>
      </c>
    </row>
    <row r="343" ht="12.75" customHeight="1">
      <c r="A343" s="4" t="s">
        <v>372</v>
      </c>
      <c r="B343" s="4" t="s">
        <v>371</v>
      </c>
      <c r="C343" s="4">
        <v>2007.0</v>
      </c>
      <c r="D343" s="4" t="s">
        <v>1074</v>
      </c>
      <c r="E343" s="39" t="s">
        <v>1036</v>
      </c>
      <c r="F343" s="4">
        <v>6161937.75</v>
      </c>
    </row>
    <row r="344" ht="12.75" customHeight="1">
      <c r="A344" s="4" t="s">
        <v>372</v>
      </c>
      <c r="B344" s="4" t="s">
        <v>371</v>
      </c>
      <c r="C344" s="4">
        <v>2007.0</v>
      </c>
      <c r="D344" s="4" t="s">
        <v>1074</v>
      </c>
      <c r="E344" s="39" t="s">
        <v>993</v>
      </c>
      <c r="F344" s="4">
        <v>1.77217044E7</v>
      </c>
    </row>
    <row r="345" ht="12.75" customHeight="1">
      <c r="A345" s="4" t="s">
        <v>372</v>
      </c>
      <c r="B345" s="4" t="s">
        <v>371</v>
      </c>
      <c r="C345" s="4">
        <v>2007.0</v>
      </c>
      <c r="D345" s="4" t="s">
        <v>1074</v>
      </c>
      <c r="E345" s="39" t="s">
        <v>1037</v>
      </c>
      <c r="F345" s="4">
        <v>7180453.94</v>
      </c>
    </row>
    <row r="346" ht="12.75" customHeight="1">
      <c r="A346" s="4" t="s">
        <v>372</v>
      </c>
      <c r="B346" s="4" t="s">
        <v>371</v>
      </c>
      <c r="C346" s="4">
        <v>2007.0</v>
      </c>
      <c r="D346" s="4" t="s">
        <v>1074</v>
      </c>
      <c r="E346" s="39" t="s">
        <v>1038</v>
      </c>
      <c r="F346" s="4">
        <v>133347.15</v>
      </c>
    </row>
    <row r="347" ht="12.75" customHeight="1">
      <c r="A347" s="4" t="s">
        <v>372</v>
      </c>
      <c r="B347" s="4" t="s">
        <v>371</v>
      </c>
      <c r="C347" s="4">
        <v>2007.0</v>
      </c>
      <c r="D347" s="4" t="s">
        <v>1074</v>
      </c>
      <c r="E347" s="39" t="s">
        <v>994</v>
      </c>
      <c r="F347" s="4">
        <v>8.008167519E7</v>
      </c>
    </row>
    <row r="348" ht="12.75" customHeight="1">
      <c r="A348" s="4" t="s">
        <v>372</v>
      </c>
      <c r="B348" s="4" t="s">
        <v>371</v>
      </c>
      <c r="C348" s="4">
        <v>2007.0</v>
      </c>
      <c r="D348" s="4" t="s">
        <v>1074</v>
      </c>
      <c r="E348" s="39" t="s">
        <v>1039</v>
      </c>
      <c r="F348" s="4">
        <v>215569.18</v>
      </c>
    </row>
    <row r="349" ht="12.75" customHeight="1">
      <c r="A349" s="4" t="s">
        <v>372</v>
      </c>
      <c r="B349" s="4" t="s">
        <v>371</v>
      </c>
      <c r="C349" s="4">
        <v>2007.0</v>
      </c>
      <c r="D349" s="4" t="s">
        <v>1074</v>
      </c>
      <c r="E349" s="39" t="s">
        <v>1040</v>
      </c>
      <c r="F349" s="4">
        <v>3.279408635E7</v>
      </c>
    </row>
    <row r="350" ht="12.75" customHeight="1">
      <c r="A350" s="4" t="s">
        <v>372</v>
      </c>
      <c r="B350" s="4" t="s">
        <v>371</v>
      </c>
      <c r="C350" s="4">
        <v>2007.0</v>
      </c>
      <c r="D350" s="4" t="s">
        <v>1074</v>
      </c>
      <c r="E350" s="39" t="s">
        <v>996</v>
      </c>
      <c r="F350" s="4">
        <v>2.901689271E7</v>
      </c>
    </row>
    <row r="351" ht="12.75" customHeight="1">
      <c r="A351" s="4" t="s">
        <v>372</v>
      </c>
      <c r="B351" s="4" t="s">
        <v>371</v>
      </c>
      <c r="C351" s="4">
        <v>2007.0</v>
      </c>
      <c r="D351" s="4" t="s">
        <v>1074</v>
      </c>
      <c r="E351" s="39" t="s">
        <v>1041</v>
      </c>
      <c r="F351" s="4">
        <v>1700888.07</v>
      </c>
    </row>
    <row r="352" ht="12.75" customHeight="1">
      <c r="A352" s="4" t="s">
        <v>372</v>
      </c>
      <c r="B352" s="4" t="s">
        <v>371</v>
      </c>
      <c r="C352" s="4">
        <v>2007.0</v>
      </c>
      <c r="D352" s="4" t="s">
        <v>1074</v>
      </c>
      <c r="E352" s="39" t="s">
        <v>1042</v>
      </c>
      <c r="F352" s="4">
        <v>2.381739323E7</v>
      </c>
    </row>
    <row r="353" ht="12.75" customHeight="1">
      <c r="A353" s="4" t="s">
        <v>372</v>
      </c>
      <c r="B353" s="4" t="s">
        <v>371</v>
      </c>
      <c r="C353" s="4">
        <v>2007.0</v>
      </c>
      <c r="D353" s="4" t="s">
        <v>1074</v>
      </c>
      <c r="E353" s="39" t="s">
        <v>1043</v>
      </c>
      <c r="F353" s="4">
        <v>1.393598802E7</v>
      </c>
    </row>
    <row r="354" ht="12.75" customHeight="1">
      <c r="A354" s="4" t="s">
        <v>372</v>
      </c>
      <c r="B354" s="4" t="s">
        <v>371</v>
      </c>
      <c r="C354" s="4">
        <v>2007.0</v>
      </c>
      <c r="D354" s="4" t="s">
        <v>1074</v>
      </c>
      <c r="E354" s="39" t="s">
        <v>1044</v>
      </c>
      <c r="F354" s="4">
        <v>4830190.02</v>
      </c>
    </row>
    <row r="355" ht="12.75" customHeight="1">
      <c r="A355" s="4" t="s">
        <v>372</v>
      </c>
      <c r="B355" s="4" t="s">
        <v>371</v>
      </c>
      <c r="C355" s="4">
        <v>2007.0</v>
      </c>
      <c r="D355" s="4" t="s">
        <v>1074</v>
      </c>
      <c r="E355" s="39" t="s">
        <v>1045</v>
      </c>
      <c r="F355" s="4">
        <v>2808608.26</v>
      </c>
    </row>
    <row r="356" ht="12.75" customHeight="1">
      <c r="A356" s="4" t="s">
        <v>372</v>
      </c>
      <c r="B356" s="4" t="s">
        <v>371</v>
      </c>
      <c r="C356" s="4">
        <v>2007.0</v>
      </c>
      <c r="D356" s="4" t="s">
        <v>1074</v>
      </c>
      <c r="E356" s="39" t="s">
        <v>998</v>
      </c>
      <c r="F356" s="4">
        <v>6.800905316E7</v>
      </c>
    </row>
    <row r="357" ht="12.75" customHeight="1">
      <c r="A357" s="4" t="s">
        <v>372</v>
      </c>
      <c r="B357" s="4" t="s">
        <v>371</v>
      </c>
      <c r="C357" s="4">
        <v>2007.0</v>
      </c>
      <c r="D357" s="4" t="s">
        <v>1074</v>
      </c>
      <c r="E357" s="39" t="s">
        <v>1046</v>
      </c>
      <c r="F357" s="4">
        <v>4828969.48</v>
      </c>
    </row>
    <row r="358" ht="12.75" customHeight="1">
      <c r="A358" s="4" t="s">
        <v>372</v>
      </c>
      <c r="B358" s="4" t="s">
        <v>371</v>
      </c>
      <c r="C358" s="4">
        <v>2007.0</v>
      </c>
      <c r="D358" s="4" t="s">
        <v>1074</v>
      </c>
      <c r="E358" s="39" t="s">
        <v>1047</v>
      </c>
      <c r="F358" s="4">
        <v>2.42451398E7</v>
      </c>
    </row>
    <row r="359" ht="12.75" customHeight="1">
      <c r="A359" s="4" t="s">
        <v>372</v>
      </c>
      <c r="B359" s="4" t="s">
        <v>371</v>
      </c>
      <c r="C359" s="4">
        <v>2008.0</v>
      </c>
      <c r="D359" s="4" t="s">
        <v>1074</v>
      </c>
      <c r="E359" s="39" t="s">
        <v>1031</v>
      </c>
      <c r="F359" s="4">
        <v>3.3907407615E8</v>
      </c>
    </row>
    <row r="360" ht="12.75" customHeight="1">
      <c r="A360" s="4" t="s">
        <v>372</v>
      </c>
      <c r="B360" s="4" t="s">
        <v>371</v>
      </c>
      <c r="C360" s="4">
        <v>2008.0</v>
      </c>
      <c r="D360" s="4" t="s">
        <v>1074</v>
      </c>
      <c r="E360" s="39" t="s">
        <v>1032</v>
      </c>
      <c r="F360" s="4">
        <v>5.377144303E7</v>
      </c>
    </row>
    <row r="361" ht="12.75" customHeight="1">
      <c r="A361" s="4" t="s">
        <v>372</v>
      </c>
      <c r="B361" s="4" t="s">
        <v>371</v>
      </c>
      <c r="C361" s="4">
        <v>2008.0</v>
      </c>
      <c r="D361" s="4" t="s">
        <v>1074</v>
      </c>
      <c r="E361" s="39" t="s">
        <v>1033</v>
      </c>
      <c r="F361" s="4">
        <v>1.132363069E8</v>
      </c>
    </row>
    <row r="362" ht="12.75" customHeight="1">
      <c r="A362" s="4" t="s">
        <v>372</v>
      </c>
      <c r="B362" s="4" t="s">
        <v>371</v>
      </c>
      <c r="C362" s="4">
        <v>2008.0</v>
      </c>
      <c r="D362" s="4" t="s">
        <v>1074</v>
      </c>
      <c r="E362" s="39" t="s">
        <v>1034</v>
      </c>
      <c r="F362" s="4">
        <v>7.722038041E7</v>
      </c>
    </row>
    <row r="363" ht="12.75" customHeight="1">
      <c r="A363" s="4" t="s">
        <v>372</v>
      </c>
      <c r="B363" s="4" t="s">
        <v>371</v>
      </c>
      <c r="C363" s="4">
        <v>2008.0</v>
      </c>
      <c r="D363" s="4" t="s">
        <v>1074</v>
      </c>
      <c r="E363" s="39" t="s">
        <v>1035</v>
      </c>
      <c r="F363" s="4">
        <v>7.966107281E7</v>
      </c>
    </row>
    <row r="364" ht="12.75" customHeight="1">
      <c r="A364" s="4" t="s">
        <v>372</v>
      </c>
      <c r="B364" s="4" t="s">
        <v>371</v>
      </c>
      <c r="C364" s="4">
        <v>2008.0</v>
      </c>
      <c r="D364" s="4" t="s">
        <v>1074</v>
      </c>
      <c r="E364" s="39" t="s">
        <v>1036</v>
      </c>
      <c r="F364" s="4">
        <v>6082747.09</v>
      </c>
    </row>
    <row r="365" ht="12.75" customHeight="1">
      <c r="A365" s="4" t="s">
        <v>372</v>
      </c>
      <c r="B365" s="4" t="s">
        <v>371</v>
      </c>
      <c r="C365" s="4">
        <v>2008.0</v>
      </c>
      <c r="D365" s="4" t="s">
        <v>1074</v>
      </c>
      <c r="E365" s="39" t="s">
        <v>993</v>
      </c>
      <c r="F365" s="4">
        <v>2.031287983E7</v>
      </c>
    </row>
    <row r="366" ht="12.75" customHeight="1">
      <c r="A366" s="4" t="s">
        <v>372</v>
      </c>
      <c r="B366" s="4" t="s">
        <v>371</v>
      </c>
      <c r="C366" s="4">
        <v>2008.0</v>
      </c>
      <c r="D366" s="4" t="s">
        <v>1074</v>
      </c>
      <c r="E366" s="39" t="s">
        <v>1037</v>
      </c>
      <c r="F366" s="4">
        <v>7613578.29</v>
      </c>
    </row>
    <row r="367" ht="12.75" customHeight="1">
      <c r="A367" s="4" t="s">
        <v>372</v>
      </c>
      <c r="B367" s="4" t="s">
        <v>371</v>
      </c>
      <c r="C367" s="4">
        <v>2008.0</v>
      </c>
      <c r="D367" s="4" t="s">
        <v>1074</v>
      </c>
      <c r="E367" s="39" t="s">
        <v>1038</v>
      </c>
      <c r="F367" s="4">
        <v>129660.69</v>
      </c>
    </row>
    <row r="368" ht="12.75" customHeight="1">
      <c r="A368" s="4" t="s">
        <v>372</v>
      </c>
      <c r="B368" s="4" t="s">
        <v>371</v>
      </c>
      <c r="C368" s="4">
        <v>2008.0</v>
      </c>
      <c r="D368" s="4" t="s">
        <v>1074</v>
      </c>
      <c r="E368" s="39" t="s">
        <v>994</v>
      </c>
      <c r="F368" s="4">
        <v>1.1308167242E8</v>
      </c>
    </row>
    <row r="369" ht="12.75" customHeight="1">
      <c r="A369" s="4" t="s">
        <v>372</v>
      </c>
      <c r="B369" s="4" t="s">
        <v>371</v>
      </c>
      <c r="C369" s="4">
        <v>2008.0</v>
      </c>
      <c r="D369" s="4" t="s">
        <v>1074</v>
      </c>
      <c r="E369" s="39" t="s">
        <v>1039</v>
      </c>
      <c r="F369" s="4">
        <v>212319.07</v>
      </c>
    </row>
    <row r="370" ht="12.75" customHeight="1">
      <c r="A370" s="4" t="s">
        <v>372</v>
      </c>
      <c r="B370" s="4" t="s">
        <v>371</v>
      </c>
      <c r="C370" s="4">
        <v>2008.0</v>
      </c>
      <c r="D370" s="4" t="s">
        <v>1074</v>
      </c>
      <c r="E370" s="39" t="s">
        <v>1040</v>
      </c>
      <c r="F370" s="4">
        <v>3.190139111E7</v>
      </c>
    </row>
    <row r="371" ht="12.75" customHeight="1">
      <c r="A371" s="4" t="s">
        <v>372</v>
      </c>
      <c r="B371" s="4" t="s">
        <v>371</v>
      </c>
      <c r="C371" s="4">
        <v>2008.0</v>
      </c>
      <c r="D371" s="4" t="s">
        <v>1074</v>
      </c>
      <c r="E371" s="39" t="s">
        <v>996</v>
      </c>
      <c r="F371" s="4">
        <v>2.97459409E7</v>
      </c>
    </row>
    <row r="372" ht="12.75" customHeight="1">
      <c r="A372" s="4" t="s">
        <v>372</v>
      </c>
      <c r="B372" s="4" t="s">
        <v>371</v>
      </c>
      <c r="C372" s="4">
        <v>2008.0</v>
      </c>
      <c r="D372" s="4" t="s">
        <v>1074</v>
      </c>
      <c r="E372" s="39" t="s">
        <v>1041</v>
      </c>
      <c r="F372" s="4">
        <v>2503049.52</v>
      </c>
    </row>
    <row r="373" ht="12.75" customHeight="1">
      <c r="A373" s="4" t="s">
        <v>372</v>
      </c>
      <c r="B373" s="4" t="s">
        <v>371</v>
      </c>
      <c r="C373" s="4">
        <v>2008.0</v>
      </c>
      <c r="D373" s="4" t="s">
        <v>1074</v>
      </c>
      <c r="E373" s="39" t="s">
        <v>1042</v>
      </c>
      <c r="F373" s="4">
        <v>2.336643107E7</v>
      </c>
    </row>
    <row r="374" ht="12.75" customHeight="1">
      <c r="A374" s="4" t="s">
        <v>372</v>
      </c>
      <c r="B374" s="4" t="s">
        <v>371</v>
      </c>
      <c r="C374" s="4">
        <v>2008.0</v>
      </c>
      <c r="D374" s="4" t="s">
        <v>1074</v>
      </c>
      <c r="E374" s="39" t="s">
        <v>1043</v>
      </c>
      <c r="F374" s="4">
        <v>1.370749526E7</v>
      </c>
    </row>
    <row r="375" ht="12.75" customHeight="1">
      <c r="A375" s="4" t="s">
        <v>372</v>
      </c>
      <c r="B375" s="4" t="s">
        <v>371</v>
      </c>
      <c r="C375" s="4">
        <v>2008.0</v>
      </c>
      <c r="D375" s="4" t="s">
        <v>1074</v>
      </c>
      <c r="E375" s="39" t="s">
        <v>1044</v>
      </c>
      <c r="F375" s="4">
        <v>5483833.49</v>
      </c>
    </row>
    <row r="376" ht="12.75" customHeight="1">
      <c r="A376" s="4" t="s">
        <v>372</v>
      </c>
      <c r="B376" s="4" t="s">
        <v>371</v>
      </c>
      <c r="C376" s="4">
        <v>2008.0</v>
      </c>
      <c r="D376" s="4" t="s">
        <v>1074</v>
      </c>
      <c r="E376" s="39" t="s">
        <v>1045</v>
      </c>
      <c r="F376" s="4">
        <v>2222603.89</v>
      </c>
    </row>
    <row r="377" ht="12.75" customHeight="1">
      <c r="A377" s="4" t="s">
        <v>372</v>
      </c>
      <c r="B377" s="4" t="s">
        <v>371</v>
      </c>
      <c r="C377" s="4">
        <v>2008.0</v>
      </c>
      <c r="D377" s="4" t="s">
        <v>1074</v>
      </c>
      <c r="E377" s="39" t="s">
        <v>998</v>
      </c>
      <c r="F377" s="4">
        <v>5.434707094E7</v>
      </c>
    </row>
    <row r="378" ht="12.75" customHeight="1">
      <c r="A378" s="4" t="s">
        <v>372</v>
      </c>
      <c r="B378" s="4" t="s">
        <v>371</v>
      </c>
      <c r="C378" s="4">
        <v>2008.0</v>
      </c>
      <c r="D378" s="4" t="s">
        <v>1074</v>
      </c>
      <c r="E378" s="39" t="s">
        <v>1046</v>
      </c>
      <c r="F378" s="4">
        <v>7181941.48</v>
      </c>
    </row>
    <row r="379" ht="12.75" customHeight="1">
      <c r="A379" s="4" t="s">
        <v>372</v>
      </c>
      <c r="B379" s="4" t="s">
        <v>371</v>
      </c>
      <c r="C379" s="4">
        <v>2008.0</v>
      </c>
      <c r="D379" s="4" t="s">
        <v>1074</v>
      </c>
      <c r="E379" s="39" t="s">
        <v>1047</v>
      </c>
      <c r="F379" s="4">
        <v>2.118146112E7</v>
      </c>
    </row>
    <row r="380" ht="12.75" customHeight="1">
      <c r="A380" s="4" t="s">
        <v>372</v>
      </c>
      <c r="B380" s="4" t="s">
        <v>371</v>
      </c>
      <c r="C380" s="4">
        <v>2009.0</v>
      </c>
      <c r="D380" s="4" t="s">
        <v>1074</v>
      </c>
      <c r="E380" s="39" t="s">
        <v>1031</v>
      </c>
      <c r="F380" s="4">
        <v>2.2757735421E8</v>
      </c>
    </row>
    <row r="381" ht="12.75" customHeight="1">
      <c r="A381" s="4" t="s">
        <v>372</v>
      </c>
      <c r="B381" s="4" t="s">
        <v>371</v>
      </c>
      <c r="C381" s="4">
        <v>2009.0</v>
      </c>
      <c r="D381" s="4" t="s">
        <v>1074</v>
      </c>
      <c r="E381" s="39" t="s">
        <v>1032</v>
      </c>
      <c r="F381" s="4">
        <v>3.763494671E7</v>
      </c>
    </row>
    <row r="382" ht="12.75" customHeight="1">
      <c r="A382" s="4" t="s">
        <v>372</v>
      </c>
      <c r="B382" s="4" t="s">
        <v>371</v>
      </c>
      <c r="C382" s="4">
        <v>2009.0</v>
      </c>
      <c r="D382" s="4" t="s">
        <v>1074</v>
      </c>
      <c r="E382" s="39" t="s">
        <v>1033</v>
      </c>
      <c r="F382" s="4">
        <v>7.817806224E7</v>
      </c>
    </row>
    <row r="383" ht="12.75" customHeight="1">
      <c r="A383" s="4" t="s">
        <v>372</v>
      </c>
      <c r="B383" s="4" t="s">
        <v>371</v>
      </c>
      <c r="C383" s="4">
        <v>2009.0</v>
      </c>
      <c r="D383" s="4" t="s">
        <v>1074</v>
      </c>
      <c r="E383" s="39" t="s">
        <v>1034</v>
      </c>
      <c r="F383" s="4">
        <v>5.12278632E7</v>
      </c>
    </row>
    <row r="384" ht="12.75" customHeight="1">
      <c r="A384" s="4" t="s">
        <v>372</v>
      </c>
      <c r="B384" s="4" t="s">
        <v>371</v>
      </c>
      <c r="C384" s="4">
        <v>2009.0</v>
      </c>
      <c r="D384" s="4" t="s">
        <v>1074</v>
      </c>
      <c r="E384" s="39" t="s">
        <v>1035</v>
      </c>
      <c r="F384" s="4">
        <v>4.907565229E7</v>
      </c>
    </row>
    <row r="385" ht="12.75" customHeight="1">
      <c r="A385" s="4" t="s">
        <v>372</v>
      </c>
      <c r="B385" s="4" t="s">
        <v>371</v>
      </c>
      <c r="C385" s="4">
        <v>2009.0</v>
      </c>
      <c r="D385" s="4" t="s">
        <v>1074</v>
      </c>
      <c r="E385" s="39" t="s">
        <v>1036</v>
      </c>
      <c r="F385" s="4">
        <v>4929346.85</v>
      </c>
    </row>
    <row r="386" ht="12.75" customHeight="1">
      <c r="A386" s="4" t="s">
        <v>372</v>
      </c>
      <c r="B386" s="4" t="s">
        <v>371</v>
      </c>
      <c r="C386" s="4">
        <v>2009.0</v>
      </c>
      <c r="D386" s="4" t="s">
        <v>1074</v>
      </c>
      <c r="E386" s="39" t="s">
        <v>993</v>
      </c>
      <c r="F386" s="4">
        <v>1.61640345E7</v>
      </c>
    </row>
    <row r="387" ht="12.75" customHeight="1">
      <c r="A387" s="4" t="s">
        <v>372</v>
      </c>
      <c r="B387" s="4" t="s">
        <v>371</v>
      </c>
      <c r="C387" s="4">
        <v>2009.0</v>
      </c>
      <c r="D387" s="4" t="s">
        <v>1074</v>
      </c>
      <c r="E387" s="39" t="s">
        <v>1037</v>
      </c>
      <c r="F387" s="4">
        <v>7036609.59</v>
      </c>
    </row>
    <row r="388" ht="12.75" customHeight="1">
      <c r="A388" s="4" t="s">
        <v>372</v>
      </c>
      <c r="B388" s="4" t="s">
        <v>371</v>
      </c>
      <c r="C388" s="4">
        <v>2009.0</v>
      </c>
      <c r="D388" s="4" t="s">
        <v>1074</v>
      </c>
      <c r="E388" s="39" t="s">
        <v>1038</v>
      </c>
      <c r="F388" s="4">
        <v>108219.19</v>
      </c>
    </row>
    <row r="389" ht="12.75" customHeight="1">
      <c r="A389" s="4" t="s">
        <v>372</v>
      </c>
      <c r="B389" s="4" t="s">
        <v>371</v>
      </c>
      <c r="C389" s="4">
        <v>2009.0</v>
      </c>
      <c r="D389" s="4" t="s">
        <v>1074</v>
      </c>
      <c r="E389" s="39" t="s">
        <v>994</v>
      </c>
      <c r="F389" s="4">
        <v>6.494194494E7</v>
      </c>
    </row>
    <row r="390" ht="12.75" customHeight="1">
      <c r="A390" s="4" t="s">
        <v>372</v>
      </c>
      <c r="B390" s="4" t="s">
        <v>371</v>
      </c>
      <c r="C390" s="4">
        <v>2009.0</v>
      </c>
      <c r="D390" s="4" t="s">
        <v>1074</v>
      </c>
      <c r="E390" s="39" t="s">
        <v>1039</v>
      </c>
      <c r="F390" s="4">
        <v>169692.66</v>
      </c>
    </row>
    <row r="391" ht="12.75" customHeight="1">
      <c r="A391" s="4" t="s">
        <v>372</v>
      </c>
      <c r="B391" s="4" t="s">
        <v>371</v>
      </c>
      <c r="C391" s="4">
        <v>2009.0</v>
      </c>
      <c r="D391" s="4" t="s">
        <v>1074</v>
      </c>
      <c r="E391" s="39" t="s">
        <v>1040</v>
      </c>
      <c r="F391" s="4">
        <v>2.398697946E7</v>
      </c>
    </row>
    <row r="392" ht="12.75" customHeight="1">
      <c r="A392" s="4" t="s">
        <v>372</v>
      </c>
      <c r="B392" s="4" t="s">
        <v>371</v>
      </c>
      <c r="C392" s="4">
        <v>2009.0</v>
      </c>
      <c r="D392" s="4" t="s">
        <v>1074</v>
      </c>
      <c r="E392" s="39" t="s">
        <v>996</v>
      </c>
      <c r="F392" s="4">
        <v>1.698081054E7</v>
      </c>
    </row>
    <row r="393" ht="12.75" customHeight="1">
      <c r="A393" s="4" t="s">
        <v>372</v>
      </c>
      <c r="B393" s="4" t="s">
        <v>371</v>
      </c>
      <c r="C393" s="4">
        <v>2009.0</v>
      </c>
      <c r="D393" s="4" t="s">
        <v>1074</v>
      </c>
      <c r="E393" s="39" t="s">
        <v>1041</v>
      </c>
      <c r="F393" s="4">
        <v>1499149.7</v>
      </c>
    </row>
    <row r="394" ht="12.75" customHeight="1">
      <c r="A394" s="4" t="s">
        <v>372</v>
      </c>
      <c r="B394" s="4" t="s">
        <v>371</v>
      </c>
      <c r="C394" s="4">
        <v>2009.0</v>
      </c>
      <c r="D394" s="4" t="s">
        <v>1074</v>
      </c>
      <c r="E394" s="39" t="s">
        <v>1042</v>
      </c>
      <c r="F394" s="4">
        <v>1.742941892E7</v>
      </c>
    </row>
    <row r="395" ht="12.75" customHeight="1">
      <c r="A395" s="4" t="s">
        <v>372</v>
      </c>
      <c r="B395" s="4" t="s">
        <v>371</v>
      </c>
      <c r="C395" s="4">
        <v>2009.0</v>
      </c>
      <c r="D395" s="4" t="s">
        <v>1074</v>
      </c>
      <c r="E395" s="39" t="s">
        <v>1043</v>
      </c>
      <c r="F395" s="4">
        <v>1.013309341E7</v>
      </c>
    </row>
    <row r="396" ht="12.75" customHeight="1">
      <c r="A396" s="4" t="s">
        <v>372</v>
      </c>
      <c r="B396" s="4" t="s">
        <v>371</v>
      </c>
      <c r="C396" s="4">
        <v>2009.0</v>
      </c>
      <c r="D396" s="4" t="s">
        <v>1074</v>
      </c>
      <c r="E396" s="39" t="s">
        <v>1044</v>
      </c>
      <c r="F396" s="4">
        <v>4301994.86</v>
      </c>
    </row>
    <row r="397" ht="12.75" customHeight="1">
      <c r="A397" s="4" t="s">
        <v>372</v>
      </c>
      <c r="B397" s="4" t="s">
        <v>371</v>
      </c>
      <c r="C397" s="4">
        <v>2009.0</v>
      </c>
      <c r="D397" s="4" t="s">
        <v>1074</v>
      </c>
      <c r="E397" s="39" t="s">
        <v>1045</v>
      </c>
      <c r="F397" s="4">
        <v>1772431.04</v>
      </c>
    </row>
    <row r="398" ht="12.75" customHeight="1">
      <c r="A398" s="4" t="s">
        <v>372</v>
      </c>
      <c r="B398" s="4" t="s">
        <v>371</v>
      </c>
      <c r="C398" s="4">
        <v>2009.0</v>
      </c>
      <c r="D398" s="4" t="s">
        <v>1074</v>
      </c>
      <c r="E398" s="39" t="s">
        <v>998</v>
      </c>
      <c r="F398" s="4">
        <v>3.739823126E7</v>
      </c>
    </row>
    <row r="399" ht="12.75" customHeight="1">
      <c r="A399" s="4" t="s">
        <v>372</v>
      </c>
      <c r="B399" s="4" t="s">
        <v>371</v>
      </c>
      <c r="C399" s="4">
        <v>2009.0</v>
      </c>
      <c r="D399" s="4" t="s">
        <v>1074</v>
      </c>
      <c r="E399" s="39" t="s">
        <v>1046</v>
      </c>
      <c r="F399" s="4">
        <v>5394617.3</v>
      </c>
    </row>
    <row r="400" ht="12.75" customHeight="1">
      <c r="A400" s="4" t="s">
        <v>372</v>
      </c>
      <c r="B400" s="4" t="s">
        <v>371</v>
      </c>
      <c r="C400" s="4">
        <v>2009.0</v>
      </c>
      <c r="D400" s="4" t="s">
        <v>1074</v>
      </c>
      <c r="E400" s="39" t="s">
        <v>1047</v>
      </c>
      <c r="F400" s="4">
        <v>1.533077999E7</v>
      </c>
    </row>
    <row r="401" ht="12.75" customHeight="1">
      <c r="A401" s="4" t="s">
        <v>372</v>
      </c>
      <c r="B401" s="4" t="s">
        <v>371</v>
      </c>
      <c r="C401" s="4">
        <v>2010.0</v>
      </c>
      <c r="D401" s="4" t="s">
        <v>1074</v>
      </c>
      <c r="E401" s="39" t="s">
        <v>1031</v>
      </c>
      <c r="F401" s="4">
        <v>2.804265178E8</v>
      </c>
    </row>
    <row r="402" ht="12.75" customHeight="1">
      <c r="A402" s="4" t="s">
        <v>372</v>
      </c>
      <c r="B402" s="4" t="s">
        <v>371</v>
      </c>
      <c r="C402" s="4">
        <v>2010.0</v>
      </c>
      <c r="D402" s="4" t="s">
        <v>1074</v>
      </c>
      <c r="E402" s="39" t="s">
        <v>1032</v>
      </c>
      <c r="F402" s="4">
        <v>4.061979877E7</v>
      </c>
    </row>
    <row r="403" ht="12.75" customHeight="1">
      <c r="A403" s="4" t="s">
        <v>372</v>
      </c>
      <c r="B403" s="4" t="s">
        <v>371</v>
      </c>
      <c r="C403" s="4">
        <v>2010.0</v>
      </c>
      <c r="D403" s="4" t="s">
        <v>1074</v>
      </c>
      <c r="E403" s="39" t="s">
        <v>1033</v>
      </c>
      <c r="F403" s="4">
        <v>1.0091316745E8</v>
      </c>
    </row>
    <row r="404" ht="12.75" customHeight="1">
      <c r="A404" s="4" t="s">
        <v>372</v>
      </c>
      <c r="B404" s="4" t="s">
        <v>371</v>
      </c>
      <c r="C404" s="4">
        <v>2010.0</v>
      </c>
      <c r="D404" s="4" t="s">
        <v>1074</v>
      </c>
      <c r="E404" s="39" t="s">
        <v>1034</v>
      </c>
      <c r="F404" s="4">
        <v>6.51255503E7</v>
      </c>
    </row>
    <row r="405" ht="12.75" customHeight="1">
      <c r="A405" s="4" t="s">
        <v>372</v>
      </c>
      <c r="B405" s="4" t="s">
        <v>371</v>
      </c>
      <c r="C405" s="4">
        <v>2010.0</v>
      </c>
      <c r="D405" s="4" t="s">
        <v>1074</v>
      </c>
      <c r="E405" s="39" t="s">
        <v>1035</v>
      </c>
      <c r="F405" s="4">
        <v>6.381375261E7</v>
      </c>
    </row>
    <row r="406" ht="12.75" customHeight="1">
      <c r="A406" s="4" t="s">
        <v>372</v>
      </c>
      <c r="B406" s="4" t="s">
        <v>371</v>
      </c>
      <c r="C406" s="4">
        <v>2010.0</v>
      </c>
      <c r="D406" s="4" t="s">
        <v>1074</v>
      </c>
      <c r="E406" s="39" t="s">
        <v>1036</v>
      </c>
      <c r="F406" s="4">
        <v>5785783.91</v>
      </c>
    </row>
    <row r="407" ht="12.75" customHeight="1">
      <c r="A407" s="4" t="s">
        <v>372</v>
      </c>
      <c r="B407" s="4" t="s">
        <v>371</v>
      </c>
      <c r="C407" s="4">
        <v>2010.0</v>
      </c>
      <c r="D407" s="4" t="s">
        <v>1074</v>
      </c>
      <c r="E407" s="39" t="s">
        <v>993</v>
      </c>
      <c r="F407" s="4">
        <v>1.865011883E7</v>
      </c>
    </row>
    <row r="408" ht="12.75" customHeight="1">
      <c r="A408" s="4" t="s">
        <v>372</v>
      </c>
      <c r="B408" s="4" t="s">
        <v>371</v>
      </c>
      <c r="C408" s="4">
        <v>2010.0</v>
      </c>
      <c r="D408" s="4" t="s">
        <v>1074</v>
      </c>
      <c r="E408" s="39" t="s">
        <v>1037</v>
      </c>
      <c r="F408" s="4">
        <v>7830205.67</v>
      </c>
    </row>
    <row r="409" ht="12.75" customHeight="1">
      <c r="A409" s="4" t="s">
        <v>372</v>
      </c>
      <c r="B409" s="4" t="s">
        <v>371</v>
      </c>
      <c r="C409" s="4">
        <v>2010.0</v>
      </c>
      <c r="D409" s="4" t="s">
        <v>1074</v>
      </c>
      <c r="E409" s="39" t="s">
        <v>1038</v>
      </c>
      <c r="F409" s="4">
        <v>110513.7</v>
      </c>
    </row>
    <row r="410" ht="12.75" customHeight="1">
      <c r="A410" s="4" t="s">
        <v>372</v>
      </c>
      <c r="B410" s="4" t="s">
        <v>371</v>
      </c>
      <c r="C410" s="4">
        <v>2010.0</v>
      </c>
      <c r="D410" s="4" t="s">
        <v>1074</v>
      </c>
      <c r="E410" s="39" t="s">
        <v>994</v>
      </c>
      <c r="F410" s="4">
        <v>8.5270546E7</v>
      </c>
    </row>
    <row r="411" ht="12.75" customHeight="1">
      <c r="A411" s="4" t="s">
        <v>372</v>
      </c>
      <c r="B411" s="4" t="s">
        <v>371</v>
      </c>
      <c r="C411" s="4">
        <v>2010.0</v>
      </c>
      <c r="D411" s="4" t="s">
        <v>1074</v>
      </c>
      <c r="E411" s="39" t="s">
        <v>1039</v>
      </c>
      <c r="F411" s="4">
        <v>225242.24</v>
      </c>
    </row>
    <row r="412" ht="12.75" customHeight="1">
      <c r="A412" s="4" t="s">
        <v>372</v>
      </c>
      <c r="B412" s="4" t="s">
        <v>371</v>
      </c>
      <c r="C412" s="4">
        <v>2010.0</v>
      </c>
      <c r="D412" s="4" t="s">
        <v>1074</v>
      </c>
      <c r="E412" s="39" t="s">
        <v>1040</v>
      </c>
      <c r="F412" s="4">
        <v>2.58332873E7</v>
      </c>
    </row>
    <row r="413" ht="12.75" customHeight="1">
      <c r="A413" s="4" t="s">
        <v>372</v>
      </c>
      <c r="B413" s="4" t="s">
        <v>371</v>
      </c>
      <c r="C413" s="4">
        <v>2010.0</v>
      </c>
      <c r="D413" s="4" t="s">
        <v>1074</v>
      </c>
      <c r="E413" s="39" t="s">
        <v>996</v>
      </c>
      <c r="F413" s="4">
        <v>2.245633047E7</v>
      </c>
    </row>
    <row r="414" ht="12.75" customHeight="1">
      <c r="A414" s="4" t="s">
        <v>372</v>
      </c>
      <c r="B414" s="4" t="s">
        <v>371</v>
      </c>
      <c r="C414" s="4">
        <v>2010.0</v>
      </c>
      <c r="D414" s="4" t="s">
        <v>1074</v>
      </c>
      <c r="E414" s="39" t="s">
        <v>1041</v>
      </c>
      <c r="F414" s="4">
        <v>1706972.5</v>
      </c>
    </row>
    <row r="415" ht="12.75" customHeight="1">
      <c r="A415" s="4" t="s">
        <v>372</v>
      </c>
      <c r="B415" s="4" t="s">
        <v>371</v>
      </c>
      <c r="C415" s="4">
        <v>2010.0</v>
      </c>
      <c r="D415" s="4" t="s">
        <v>1074</v>
      </c>
      <c r="E415" s="39" t="s">
        <v>1042</v>
      </c>
      <c r="F415" s="4">
        <v>1.698970512E7</v>
      </c>
    </row>
    <row r="416" ht="12.75" customHeight="1">
      <c r="A416" s="4" t="s">
        <v>372</v>
      </c>
      <c r="B416" s="4" t="s">
        <v>371</v>
      </c>
      <c r="C416" s="4">
        <v>2010.0</v>
      </c>
      <c r="D416" s="4" t="s">
        <v>1074</v>
      </c>
      <c r="E416" s="39" t="s">
        <v>1043</v>
      </c>
      <c r="F416" s="4">
        <v>1.22571124E7</v>
      </c>
    </row>
    <row r="417" ht="12.75" customHeight="1">
      <c r="A417" s="4" t="s">
        <v>372</v>
      </c>
      <c r="B417" s="4" t="s">
        <v>371</v>
      </c>
      <c r="C417" s="4">
        <v>2010.0</v>
      </c>
      <c r="D417" s="4" t="s">
        <v>1074</v>
      </c>
      <c r="E417" s="39" t="s">
        <v>1044</v>
      </c>
      <c r="F417" s="4">
        <v>7369505.93</v>
      </c>
    </row>
    <row r="418" ht="12.75" customHeight="1">
      <c r="A418" s="4" t="s">
        <v>372</v>
      </c>
      <c r="B418" s="4" t="s">
        <v>371</v>
      </c>
      <c r="C418" s="4">
        <v>2010.0</v>
      </c>
      <c r="D418" s="4" t="s">
        <v>1074</v>
      </c>
      <c r="E418" s="39" t="s">
        <v>1045</v>
      </c>
      <c r="F418" s="4">
        <v>1965386.02</v>
      </c>
    </row>
    <row r="419" ht="12.75" customHeight="1">
      <c r="A419" s="4" t="s">
        <v>372</v>
      </c>
      <c r="B419" s="4" t="s">
        <v>371</v>
      </c>
      <c r="C419" s="4">
        <v>2010.0</v>
      </c>
      <c r="D419" s="4" t="s">
        <v>1074</v>
      </c>
      <c r="E419" s="39" t="s">
        <v>998</v>
      </c>
      <c r="F419" s="4">
        <v>5.126452897E7</v>
      </c>
    </row>
    <row r="420" ht="12.75" customHeight="1">
      <c r="A420" s="4" t="s">
        <v>372</v>
      </c>
      <c r="B420" s="4" t="s">
        <v>371</v>
      </c>
      <c r="C420" s="4">
        <v>2010.0</v>
      </c>
      <c r="D420" s="4" t="s">
        <v>1074</v>
      </c>
      <c r="E420" s="39" t="s">
        <v>1046</v>
      </c>
      <c r="F420" s="4">
        <v>5600135.2</v>
      </c>
    </row>
    <row r="421" ht="12.75" customHeight="1">
      <c r="A421" s="4" t="s">
        <v>372</v>
      </c>
      <c r="B421" s="4" t="s">
        <v>371</v>
      </c>
      <c r="C421" s="4">
        <v>2010.0</v>
      </c>
      <c r="D421" s="4" t="s">
        <v>1074</v>
      </c>
      <c r="E421" s="39" t="s">
        <v>1047</v>
      </c>
      <c r="F421" s="4">
        <v>1.711114354E7</v>
      </c>
    </row>
    <row r="422" ht="12.75" customHeight="1">
      <c r="A422" s="4" t="s">
        <v>372</v>
      </c>
      <c r="B422" s="4" t="s">
        <v>371</v>
      </c>
      <c r="C422" s="4">
        <v>2011.0</v>
      </c>
      <c r="D422" s="4" t="s">
        <v>1074</v>
      </c>
      <c r="E422" s="39" t="s">
        <v>1031</v>
      </c>
      <c r="F422" s="4">
        <v>3.1792122003E8</v>
      </c>
    </row>
    <row r="423" ht="12.75" customHeight="1">
      <c r="A423" s="4" t="s">
        <v>372</v>
      </c>
      <c r="B423" s="4" t="s">
        <v>371</v>
      </c>
      <c r="C423" s="4">
        <v>2011.0</v>
      </c>
      <c r="D423" s="4" t="s">
        <v>1074</v>
      </c>
      <c r="E423" s="39" t="s">
        <v>1032</v>
      </c>
      <c r="F423" s="4">
        <v>4.515378226E7</v>
      </c>
    </row>
    <row r="424" ht="12.75" customHeight="1">
      <c r="A424" s="4" t="s">
        <v>372</v>
      </c>
      <c r="B424" s="4" t="s">
        <v>371</v>
      </c>
      <c r="C424" s="4">
        <v>2011.0</v>
      </c>
      <c r="D424" s="4" t="s">
        <v>1074</v>
      </c>
      <c r="E424" s="39" t="s">
        <v>1033</v>
      </c>
      <c r="F424" s="4">
        <v>1.0489935332E8</v>
      </c>
    </row>
    <row r="425" ht="12.75" customHeight="1">
      <c r="A425" s="4" t="s">
        <v>372</v>
      </c>
      <c r="B425" s="4" t="s">
        <v>371</v>
      </c>
      <c r="C425" s="4">
        <v>2011.0</v>
      </c>
      <c r="D425" s="4" t="s">
        <v>1074</v>
      </c>
      <c r="E425" s="39" t="s">
        <v>1034</v>
      </c>
      <c r="F425" s="4">
        <v>7.245275531E7</v>
      </c>
    </row>
    <row r="426" ht="12.75" customHeight="1">
      <c r="A426" s="4" t="s">
        <v>372</v>
      </c>
      <c r="B426" s="4" t="s">
        <v>371</v>
      </c>
      <c r="C426" s="4">
        <v>2011.0</v>
      </c>
      <c r="D426" s="4" t="s">
        <v>1074</v>
      </c>
      <c r="E426" s="39" t="s">
        <v>1035</v>
      </c>
      <c r="F426" s="4">
        <v>8.464025995E7</v>
      </c>
    </row>
    <row r="427" ht="12.75" customHeight="1">
      <c r="A427" s="4" t="s">
        <v>372</v>
      </c>
      <c r="B427" s="4" t="s">
        <v>371</v>
      </c>
      <c r="C427" s="4">
        <v>2011.0</v>
      </c>
      <c r="D427" s="4" t="s">
        <v>1074</v>
      </c>
      <c r="E427" s="39" t="s">
        <v>1036</v>
      </c>
      <c r="F427" s="4">
        <v>5784899.11</v>
      </c>
    </row>
    <row r="428" ht="12.75" customHeight="1">
      <c r="A428" s="4" t="s">
        <v>372</v>
      </c>
      <c r="B428" s="4" t="s">
        <v>371</v>
      </c>
      <c r="C428" s="4">
        <v>2011.0</v>
      </c>
      <c r="D428" s="4" t="s">
        <v>1074</v>
      </c>
      <c r="E428" s="39" t="s">
        <v>993</v>
      </c>
      <c r="F428" s="4">
        <v>2.142616623E7</v>
      </c>
    </row>
    <row r="429" ht="12.75" customHeight="1">
      <c r="A429" s="4" t="s">
        <v>372</v>
      </c>
      <c r="B429" s="4" t="s">
        <v>371</v>
      </c>
      <c r="C429" s="4">
        <v>2011.0</v>
      </c>
      <c r="D429" s="4" t="s">
        <v>1074</v>
      </c>
      <c r="E429" s="39" t="s">
        <v>1037</v>
      </c>
      <c r="F429" s="4">
        <v>8823348.91</v>
      </c>
    </row>
    <row r="430" ht="12.75" customHeight="1">
      <c r="A430" s="4" t="s">
        <v>372</v>
      </c>
      <c r="B430" s="4" t="s">
        <v>371</v>
      </c>
      <c r="C430" s="4">
        <v>2011.0</v>
      </c>
      <c r="D430" s="4" t="s">
        <v>1074</v>
      </c>
      <c r="E430" s="39" t="s">
        <v>1038</v>
      </c>
      <c r="F430" s="4">
        <v>101416.65</v>
      </c>
    </row>
    <row r="431" ht="12.75" customHeight="1">
      <c r="A431" s="4" t="s">
        <v>372</v>
      </c>
      <c r="B431" s="4" t="s">
        <v>371</v>
      </c>
      <c r="C431" s="4">
        <v>2011.0</v>
      </c>
      <c r="D431" s="4" t="s">
        <v>1074</v>
      </c>
      <c r="E431" s="39" t="s">
        <v>994</v>
      </c>
      <c r="F431" s="4">
        <v>1.034046585E8</v>
      </c>
    </row>
    <row r="432" ht="12.75" customHeight="1">
      <c r="A432" s="4" t="s">
        <v>372</v>
      </c>
      <c r="B432" s="4" t="s">
        <v>371</v>
      </c>
      <c r="C432" s="4">
        <v>2011.0</v>
      </c>
      <c r="D432" s="4" t="s">
        <v>1074</v>
      </c>
      <c r="E432" s="39" t="s">
        <v>1039</v>
      </c>
      <c r="F432" s="4">
        <v>233929.17</v>
      </c>
    </row>
    <row r="433" ht="12.75" customHeight="1">
      <c r="A433" s="4" t="s">
        <v>372</v>
      </c>
      <c r="B433" s="4" t="s">
        <v>371</v>
      </c>
      <c r="C433" s="4">
        <v>2011.0</v>
      </c>
      <c r="D433" s="4" t="s">
        <v>1074</v>
      </c>
      <c r="E433" s="39" t="s">
        <v>1040</v>
      </c>
      <c r="F433" s="4">
        <v>2.836332875E7</v>
      </c>
    </row>
    <row r="434" ht="12.75" customHeight="1">
      <c r="A434" s="4" t="s">
        <v>372</v>
      </c>
      <c r="B434" s="4" t="s">
        <v>371</v>
      </c>
      <c r="C434" s="4">
        <v>2011.0</v>
      </c>
      <c r="D434" s="4" t="s">
        <v>1074</v>
      </c>
      <c r="E434" s="39" t="s">
        <v>996</v>
      </c>
      <c r="F434" s="4">
        <v>2.490160011E7</v>
      </c>
    </row>
    <row r="435" ht="12.75" customHeight="1">
      <c r="A435" s="4" t="s">
        <v>372</v>
      </c>
      <c r="B435" s="4" t="s">
        <v>371</v>
      </c>
      <c r="C435" s="4">
        <v>2011.0</v>
      </c>
      <c r="D435" s="4" t="s">
        <v>1074</v>
      </c>
      <c r="E435" s="39" t="s">
        <v>1041</v>
      </c>
      <c r="F435" s="4">
        <v>2148555.76</v>
      </c>
    </row>
    <row r="436" ht="12.75" customHeight="1">
      <c r="A436" s="4" t="s">
        <v>372</v>
      </c>
      <c r="B436" s="4" t="s">
        <v>371</v>
      </c>
      <c r="C436" s="4">
        <v>2011.0</v>
      </c>
      <c r="D436" s="4" t="s">
        <v>1074</v>
      </c>
      <c r="E436" s="39" t="s">
        <v>1042</v>
      </c>
      <c r="F436" s="4">
        <v>1.843405161E7</v>
      </c>
    </row>
    <row r="437" ht="12.75" customHeight="1">
      <c r="A437" s="4" t="s">
        <v>372</v>
      </c>
      <c r="B437" s="4" t="s">
        <v>371</v>
      </c>
      <c r="C437" s="4">
        <v>2011.0</v>
      </c>
      <c r="D437" s="4" t="s">
        <v>1074</v>
      </c>
      <c r="E437" s="39" t="s">
        <v>1043</v>
      </c>
      <c r="F437" s="4">
        <v>1.396192161E7</v>
      </c>
    </row>
    <row r="438" ht="12.75" customHeight="1">
      <c r="A438" s="4" t="s">
        <v>372</v>
      </c>
      <c r="B438" s="4" t="s">
        <v>371</v>
      </c>
      <c r="C438" s="4">
        <v>2011.0</v>
      </c>
      <c r="D438" s="4" t="s">
        <v>1074</v>
      </c>
      <c r="E438" s="39" t="s">
        <v>1044</v>
      </c>
      <c r="F438" s="4">
        <v>7799539.6</v>
      </c>
    </row>
    <row r="439" ht="12.75" customHeight="1">
      <c r="A439" s="4" t="s">
        <v>372</v>
      </c>
      <c r="B439" s="4" t="s">
        <v>371</v>
      </c>
      <c r="C439" s="4">
        <v>2011.0</v>
      </c>
      <c r="D439" s="4" t="s">
        <v>1074</v>
      </c>
      <c r="E439" s="39" t="s">
        <v>1045</v>
      </c>
      <c r="F439" s="4">
        <v>2049377.43</v>
      </c>
    </row>
    <row r="440" ht="12.75" customHeight="1">
      <c r="A440" s="4" t="s">
        <v>372</v>
      </c>
      <c r="B440" s="4" t="s">
        <v>371</v>
      </c>
      <c r="C440" s="4">
        <v>2011.0</v>
      </c>
      <c r="D440" s="4" t="s">
        <v>1074</v>
      </c>
      <c r="E440" s="39" t="s">
        <v>998</v>
      </c>
      <c r="F440" s="4">
        <v>5.587775673E7</v>
      </c>
    </row>
    <row r="441" ht="12.75" customHeight="1">
      <c r="A441" s="4" t="s">
        <v>372</v>
      </c>
      <c r="B441" s="4" t="s">
        <v>371</v>
      </c>
      <c r="C441" s="4">
        <v>2011.0</v>
      </c>
      <c r="D441" s="4" t="s">
        <v>1074</v>
      </c>
      <c r="E441" s="39" t="s">
        <v>1046</v>
      </c>
      <c r="F441" s="4">
        <v>7540111.28</v>
      </c>
    </row>
    <row r="442" ht="12.75" customHeight="1">
      <c r="A442" s="4" t="s">
        <v>372</v>
      </c>
      <c r="B442" s="4" t="s">
        <v>371</v>
      </c>
      <c r="C442" s="4">
        <v>2011.0</v>
      </c>
      <c r="D442" s="4" t="s">
        <v>1074</v>
      </c>
      <c r="E442" s="39" t="s">
        <v>1047</v>
      </c>
      <c r="F442" s="4">
        <v>1.707055858E7</v>
      </c>
    </row>
    <row r="443" ht="12.75" customHeight="1">
      <c r="A443" s="4" t="s">
        <v>372</v>
      </c>
      <c r="B443" s="4" t="s">
        <v>371</v>
      </c>
      <c r="C443" s="4">
        <v>2012.0</v>
      </c>
      <c r="D443" s="4" t="s">
        <v>1074</v>
      </c>
      <c r="E443" s="39" t="s">
        <v>1031</v>
      </c>
      <c r="F443" s="4">
        <v>3.2302640179E8</v>
      </c>
    </row>
    <row r="444" ht="12.75" customHeight="1">
      <c r="A444" s="4" t="s">
        <v>372</v>
      </c>
      <c r="B444" s="4" t="s">
        <v>371</v>
      </c>
      <c r="C444" s="4">
        <v>2012.0</v>
      </c>
      <c r="D444" s="4" t="s">
        <v>1074</v>
      </c>
      <c r="E444" s="39" t="s">
        <v>1032</v>
      </c>
      <c r="F444" s="4">
        <v>4.689350218E7</v>
      </c>
    </row>
    <row r="445" ht="12.75" customHeight="1">
      <c r="A445" s="4" t="s">
        <v>372</v>
      </c>
      <c r="B445" s="4" t="s">
        <v>371</v>
      </c>
      <c r="C445" s="4">
        <v>2012.0</v>
      </c>
      <c r="D445" s="4" t="s">
        <v>1074</v>
      </c>
      <c r="E445" s="39" t="s">
        <v>1033</v>
      </c>
      <c r="F445" s="4">
        <v>1.0875635942E8</v>
      </c>
    </row>
    <row r="446" ht="12.75" customHeight="1">
      <c r="A446" s="4" t="s">
        <v>372</v>
      </c>
      <c r="B446" s="4" t="s">
        <v>371</v>
      </c>
      <c r="C446" s="4">
        <v>2012.0</v>
      </c>
      <c r="D446" s="4" t="s">
        <v>1074</v>
      </c>
      <c r="E446" s="39" t="s">
        <v>1034</v>
      </c>
      <c r="F446" s="4">
        <v>6.762100467E7</v>
      </c>
    </row>
    <row r="447" ht="12.75" customHeight="1">
      <c r="A447" s="4" t="s">
        <v>372</v>
      </c>
      <c r="B447" s="4" t="s">
        <v>371</v>
      </c>
      <c r="C447" s="4">
        <v>2012.0</v>
      </c>
      <c r="D447" s="4" t="s">
        <v>1074</v>
      </c>
      <c r="E447" s="39" t="s">
        <v>1035</v>
      </c>
      <c r="F447" s="4">
        <v>8.820732671E7</v>
      </c>
    </row>
    <row r="448" ht="12.75" customHeight="1">
      <c r="A448" s="4" t="s">
        <v>372</v>
      </c>
      <c r="B448" s="4" t="s">
        <v>371</v>
      </c>
      <c r="C448" s="4">
        <v>2012.0</v>
      </c>
      <c r="D448" s="4" t="s">
        <v>1074</v>
      </c>
      <c r="E448" s="39" t="s">
        <v>1036</v>
      </c>
      <c r="F448" s="4">
        <v>5827577.99</v>
      </c>
    </row>
    <row r="449" ht="12.75" customHeight="1">
      <c r="A449" s="4" t="s">
        <v>372</v>
      </c>
      <c r="B449" s="4" t="s">
        <v>371</v>
      </c>
      <c r="C449" s="4">
        <v>2012.0</v>
      </c>
      <c r="D449" s="4" t="s">
        <v>1074</v>
      </c>
      <c r="E449" s="39" t="s">
        <v>993</v>
      </c>
      <c r="F449" s="4">
        <v>1.984213947E7</v>
      </c>
    </row>
    <row r="450" ht="12.75" customHeight="1">
      <c r="A450" s="4" t="s">
        <v>372</v>
      </c>
      <c r="B450" s="4" t="s">
        <v>371</v>
      </c>
      <c r="C450" s="4">
        <v>2012.0</v>
      </c>
      <c r="D450" s="4" t="s">
        <v>1074</v>
      </c>
      <c r="E450" s="39" t="s">
        <v>1037</v>
      </c>
      <c r="F450" s="4">
        <v>9477500.18</v>
      </c>
    </row>
    <row r="451" ht="12.75" customHeight="1">
      <c r="A451" s="4" t="s">
        <v>372</v>
      </c>
      <c r="B451" s="4" t="s">
        <v>371</v>
      </c>
      <c r="C451" s="4">
        <v>2012.0</v>
      </c>
      <c r="D451" s="4" t="s">
        <v>1074</v>
      </c>
      <c r="E451" s="39" t="s">
        <v>1038</v>
      </c>
      <c r="F451" s="4">
        <v>88238.58</v>
      </c>
    </row>
    <row r="452" ht="12.75" customHeight="1">
      <c r="A452" s="4" t="s">
        <v>372</v>
      </c>
      <c r="B452" s="4" t="s">
        <v>371</v>
      </c>
      <c r="C452" s="4">
        <v>2012.0</v>
      </c>
      <c r="D452" s="4" t="s">
        <v>1074</v>
      </c>
      <c r="E452" s="39" t="s">
        <v>994</v>
      </c>
      <c r="F452" s="4">
        <v>1.0365536174E8</v>
      </c>
    </row>
    <row r="453" ht="12.75" customHeight="1">
      <c r="A453" s="4" t="s">
        <v>372</v>
      </c>
      <c r="B453" s="4" t="s">
        <v>371</v>
      </c>
      <c r="C453" s="4">
        <v>2012.0</v>
      </c>
      <c r="D453" s="4" t="s">
        <v>1074</v>
      </c>
      <c r="E453" s="39" t="s">
        <v>1039</v>
      </c>
      <c r="F453" s="4">
        <v>275333.53</v>
      </c>
    </row>
    <row r="454" ht="12.75" customHeight="1">
      <c r="A454" s="4" t="s">
        <v>372</v>
      </c>
      <c r="B454" s="4" t="s">
        <v>371</v>
      </c>
      <c r="C454" s="4">
        <v>2012.0</v>
      </c>
      <c r="D454" s="4" t="s">
        <v>1074</v>
      </c>
      <c r="E454" s="39" t="s">
        <v>1040</v>
      </c>
      <c r="F454" s="4">
        <v>2.894734546E7</v>
      </c>
    </row>
    <row r="455" ht="12.75" customHeight="1">
      <c r="A455" s="4" t="s">
        <v>372</v>
      </c>
      <c r="B455" s="4" t="s">
        <v>371</v>
      </c>
      <c r="C455" s="4">
        <v>2012.0</v>
      </c>
      <c r="D455" s="4" t="s">
        <v>1074</v>
      </c>
      <c r="E455" s="39" t="s">
        <v>996</v>
      </c>
      <c r="F455" s="4">
        <v>2.317467052E7</v>
      </c>
    </row>
    <row r="456" ht="12.75" customHeight="1">
      <c r="A456" s="4" t="s">
        <v>372</v>
      </c>
      <c r="B456" s="4" t="s">
        <v>371</v>
      </c>
      <c r="C456" s="4">
        <v>2012.0</v>
      </c>
      <c r="D456" s="4" t="s">
        <v>1074</v>
      </c>
      <c r="E456" s="39" t="s">
        <v>1041</v>
      </c>
      <c r="F456" s="4">
        <v>1986044.41</v>
      </c>
    </row>
    <row r="457" ht="12.75" customHeight="1">
      <c r="A457" s="4" t="s">
        <v>372</v>
      </c>
      <c r="B457" s="4" t="s">
        <v>371</v>
      </c>
      <c r="C457" s="4">
        <v>2012.0</v>
      </c>
      <c r="D457" s="4" t="s">
        <v>1074</v>
      </c>
      <c r="E457" s="39" t="s">
        <v>1042</v>
      </c>
      <c r="F457" s="4">
        <v>1.919542077E7</v>
      </c>
    </row>
    <row r="458" ht="12.75" customHeight="1">
      <c r="A458" s="4" t="s">
        <v>372</v>
      </c>
      <c r="B458" s="4" t="s">
        <v>371</v>
      </c>
      <c r="C458" s="4">
        <v>2012.0</v>
      </c>
      <c r="D458" s="4" t="s">
        <v>1074</v>
      </c>
      <c r="E458" s="39" t="s">
        <v>1043</v>
      </c>
      <c r="F458" s="4">
        <v>1.364736194E7</v>
      </c>
    </row>
    <row r="459" ht="12.75" customHeight="1">
      <c r="A459" s="4" t="s">
        <v>372</v>
      </c>
      <c r="B459" s="4" t="s">
        <v>371</v>
      </c>
      <c r="C459" s="4">
        <v>2012.0</v>
      </c>
      <c r="D459" s="4" t="s">
        <v>1074</v>
      </c>
      <c r="E459" s="39" t="s">
        <v>1044</v>
      </c>
      <c r="F459" s="4">
        <v>6543756.34</v>
      </c>
    </row>
    <row r="460" ht="12.75" customHeight="1">
      <c r="A460" s="4" t="s">
        <v>372</v>
      </c>
      <c r="B460" s="4" t="s">
        <v>371</v>
      </c>
      <c r="C460" s="4">
        <v>2012.0</v>
      </c>
      <c r="D460" s="4" t="s">
        <v>1074</v>
      </c>
      <c r="E460" s="39" t="s">
        <v>1045</v>
      </c>
      <c r="F460" s="4">
        <v>2057760.51</v>
      </c>
    </row>
    <row r="461" ht="12.75" customHeight="1">
      <c r="A461" s="4" t="s">
        <v>372</v>
      </c>
      <c r="B461" s="4" t="s">
        <v>371</v>
      </c>
      <c r="C461" s="4">
        <v>2012.0</v>
      </c>
      <c r="D461" s="4" t="s">
        <v>1074</v>
      </c>
      <c r="E461" s="39" t="s">
        <v>998</v>
      </c>
      <c r="F461" s="4">
        <v>6.402155801E7</v>
      </c>
    </row>
    <row r="462" ht="12.75" customHeight="1">
      <c r="A462" s="4" t="s">
        <v>372</v>
      </c>
      <c r="B462" s="4" t="s">
        <v>371</v>
      </c>
      <c r="C462" s="4">
        <v>2012.0</v>
      </c>
      <c r="D462" s="4" t="s">
        <v>1074</v>
      </c>
      <c r="E462" s="39" t="s">
        <v>1046</v>
      </c>
      <c r="F462" s="4">
        <v>7739284.2</v>
      </c>
    </row>
    <row r="463" ht="12.75" customHeight="1">
      <c r="A463" s="4" t="s">
        <v>372</v>
      </c>
      <c r="B463" s="4" t="s">
        <v>371</v>
      </c>
      <c r="C463" s="4">
        <v>2012.0</v>
      </c>
      <c r="D463" s="4" t="s">
        <v>1074</v>
      </c>
      <c r="E463" s="39" t="s">
        <v>1047</v>
      </c>
      <c r="F463" s="4">
        <v>1.654704814E7</v>
      </c>
    </row>
    <row r="464" ht="12.75" customHeight="1">
      <c r="A464" s="4" t="s">
        <v>372</v>
      </c>
      <c r="B464" s="4" t="s">
        <v>371</v>
      </c>
      <c r="C464" s="4">
        <v>2013.0</v>
      </c>
      <c r="D464" s="4" t="s">
        <v>1074</v>
      </c>
      <c r="E464" s="39" t="s">
        <v>1031</v>
      </c>
      <c r="F464" s="4">
        <v>3.3101624934E8</v>
      </c>
    </row>
    <row r="465" ht="12.75" customHeight="1">
      <c r="A465" s="4" t="s">
        <v>372</v>
      </c>
      <c r="B465" s="4" t="s">
        <v>371</v>
      </c>
      <c r="C465" s="4">
        <v>2013.0</v>
      </c>
      <c r="D465" s="4" t="s">
        <v>1074</v>
      </c>
      <c r="E465" s="39" t="s">
        <v>1032</v>
      </c>
      <c r="F465" s="4">
        <v>4.641242079E7</v>
      </c>
    </row>
    <row r="466" ht="12.75" customHeight="1">
      <c r="A466" s="4" t="s">
        <v>372</v>
      </c>
      <c r="B466" s="4" t="s">
        <v>371</v>
      </c>
      <c r="C466" s="4">
        <v>2013.0</v>
      </c>
      <c r="D466" s="4" t="s">
        <v>1074</v>
      </c>
      <c r="E466" s="39" t="s">
        <v>1033</v>
      </c>
      <c r="F466" s="4">
        <v>1.087657789E8</v>
      </c>
    </row>
    <row r="467" ht="12.75" customHeight="1">
      <c r="A467" s="4" t="s">
        <v>372</v>
      </c>
      <c r="B467" s="4" t="s">
        <v>371</v>
      </c>
      <c r="C467" s="4">
        <v>2013.0</v>
      </c>
      <c r="D467" s="4" t="s">
        <v>1074</v>
      </c>
      <c r="E467" s="39" t="s">
        <v>1034</v>
      </c>
      <c r="F467" s="4">
        <v>7.093809022E7</v>
      </c>
    </row>
    <row r="468" ht="12.75" customHeight="1">
      <c r="A468" s="4" t="s">
        <v>372</v>
      </c>
      <c r="B468" s="4" t="s">
        <v>371</v>
      </c>
      <c r="C468" s="4">
        <v>2013.0</v>
      </c>
      <c r="D468" s="4" t="s">
        <v>1074</v>
      </c>
      <c r="E468" s="39" t="s">
        <v>1035</v>
      </c>
      <c r="F468" s="4">
        <v>9.256992644E7</v>
      </c>
    </row>
    <row r="469" ht="12.75" customHeight="1">
      <c r="A469" s="4" t="s">
        <v>372</v>
      </c>
      <c r="B469" s="4" t="s">
        <v>371</v>
      </c>
      <c r="C469" s="4">
        <v>2013.0</v>
      </c>
      <c r="D469" s="4" t="s">
        <v>1074</v>
      </c>
      <c r="E469" s="39" t="s">
        <v>1036</v>
      </c>
      <c r="F469" s="4">
        <v>6347049.53</v>
      </c>
    </row>
    <row r="470" ht="12.75" customHeight="1">
      <c r="A470" s="4" t="s">
        <v>372</v>
      </c>
      <c r="B470" s="4" t="s">
        <v>371</v>
      </c>
      <c r="C470" s="4">
        <v>2013.0</v>
      </c>
      <c r="D470" s="4" t="s">
        <v>1074</v>
      </c>
      <c r="E470" s="39" t="s">
        <v>993</v>
      </c>
      <c r="F470" s="4">
        <v>1.988819931E7</v>
      </c>
    </row>
    <row r="471" ht="12.75" customHeight="1">
      <c r="A471" s="4" t="s">
        <v>372</v>
      </c>
      <c r="B471" s="4" t="s">
        <v>371</v>
      </c>
      <c r="C471" s="4">
        <v>2013.0</v>
      </c>
      <c r="D471" s="4" t="s">
        <v>1074</v>
      </c>
      <c r="E471" s="39" t="s">
        <v>1037</v>
      </c>
      <c r="F471" s="4">
        <v>1.009074376E7</v>
      </c>
    </row>
    <row r="472" ht="12.75" customHeight="1">
      <c r="A472" s="4" t="s">
        <v>372</v>
      </c>
      <c r="B472" s="4" t="s">
        <v>371</v>
      </c>
      <c r="C472" s="4">
        <v>2013.0</v>
      </c>
      <c r="D472" s="4" t="s">
        <v>1074</v>
      </c>
      <c r="E472" s="39" t="s">
        <v>1038</v>
      </c>
      <c r="F472" s="4">
        <v>82858.74</v>
      </c>
    </row>
    <row r="473" ht="12.75" customHeight="1">
      <c r="A473" s="4" t="s">
        <v>372</v>
      </c>
      <c r="B473" s="4" t="s">
        <v>371</v>
      </c>
      <c r="C473" s="4">
        <v>2013.0</v>
      </c>
      <c r="D473" s="4" t="s">
        <v>1074</v>
      </c>
      <c r="E473" s="39" t="s">
        <v>994</v>
      </c>
      <c r="F473" s="4">
        <v>1.0957547243E8</v>
      </c>
    </row>
    <row r="474" ht="12.75" customHeight="1">
      <c r="A474" s="4" t="s">
        <v>372</v>
      </c>
      <c r="B474" s="4" t="s">
        <v>371</v>
      </c>
      <c r="C474" s="4">
        <v>2013.0</v>
      </c>
      <c r="D474" s="4" t="s">
        <v>1074</v>
      </c>
      <c r="E474" s="39" t="s">
        <v>1039</v>
      </c>
      <c r="F474" s="4">
        <v>295648.69</v>
      </c>
    </row>
    <row r="475" ht="12.75" customHeight="1">
      <c r="A475" s="4" t="s">
        <v>372</v>
      </c>
      <c r="B475" s="4" t="s">
        <v>371</v>
      </c>
      <c r="C475" s="4">
        <v>2013.0</v>
      </c>
      <c r="D475" s="4" t="s">
        <v>1074</v>
      </c>
      <c r="E475" s="39" t="s">
        <v>1040</v>
      </c>
      <c r="F475" s="4">
        <v>2.778938064E7</v>
      </c>
    </row>
    <row r="476" ht="12.75" customHeight="1">
      <c r="A476" s="4" t="s">
        <v>372</v>
      </c>
      <c r="B476" s="4" t="s">
        <v>371</v>
      </c>
      <c r="C476" s="4">
        <v>2013.0</v>
      </c>
      <c r="D476" s="4" t="s">
        <v>1074</v>
      </c>
      <c r="E476" s="39" t="s">
        <v>996</v>
      </c>
      <c r="F476" s="4">
        <v>2.267148491E7</v>
      </c>
    </row>
    <row r="477" ht="12.75" customHeight="1">
      <c r="A477" s="4" t="s">
        <v>372</v>
      </c>
      <c r="B477" s="4" t="s">
        <v>371</v>
      </c>
      <c r="C477" s="4">
        <v>2013.0</v>
      </c>
      <c r="D477" s="4" t="s">
        <v>1074</v>
      </c>
      <c r="E477" s="39" t="s">
        <v>1041</v>
      </c>
      <c r="F477" s="4">
        <v>1682291.97</v>
      </c>
    </row>
    <row r="478" ht="12.75" customHeight="1">
      <c r="A478" s="4" t="s">
        <v>372</v>
      </c>
      <c r="B478" s="4" t="s">
        <v>371</v>
      </c>
      <c r="C478" s="4">
        <v>2013.0</v>
      </c>
      <c r="D478" s="4" t="s">
        <v>1074</v>
      </c>
      <c r="E478" s="39" t="s">
        <v>1042</v>
      </c>
      <c r="F478" s="4">
        <v>1.995614553E7</v>
      </c>
    </row>
    <row r="479" ht="12.75" customHeight="1">
      <c r="A479" s="4" t="s">
        <v>372</v>
      </c>
      <c r="B479" s="4" t="s">
        <v>371</v>
      </c>
      <c r="C479" s="4">
        <v>2013.0</v>
      </c>
      <c r="D479" s="4" t="s">
        <v>1074</v>
      </c>
      <c r="E479" s="39" t="s">
        <v>1043</v>
      </c>
      <c r="F479" s="4">
        <v>1.383752589E7</v>
      </c>
    </row>
    <row r="480" ht="12.75" customHeight="1">
      <c r="A480" s="4" t="s">
        <v>372</v>
      </c>
      <c r="B480" s="4" t="s">
        <v>371</v>
      </c>
      <c r="C480" s="4">
        <v>2013.0</v>
      </c>
      <c r="D480" s="4" t="s">
        <v>1074</v>
      </c>
      <c r="E480" s="39" t="s">
        <v>1044</v>
      </c>
      <c r="F480" s="4">
        <v>7350383.68</v>
      </c>
    </row>
    <row r="481" ht="12.75" customHeight="1">
      <c r="A481" s="4" t="s">
        <v>372</v>
      </c>
      <c r="B481" s="4" t="s">
        <v>371</v>
      </c>
      <c r="C481" s="4">
        <v>2013.0</v>
      </c>
      <c r="D481" s="4" t="s">
        <v>1074</v>
      </c>
      <c r="E481" s="39" t="s">
        <v>1045</v>
      </c>
      <c r="F481" s="4">
        <v>1985135.59</v>
      </c>
    </row>
    <row r="482" ht="12.75" customHeight="1">
      <c r="A482" s="4" t="s">
        <v>372</v>
      </c>
      <c r="B482" s="4" t="s">
        <v>371</v>
      </c>
      <c r="C482" s="4">
        <v>2013.0</v>
      </c>
      <c r="D482" s="4" t="s">
        <v>1074</v>
      </c>
      <c r="E482" s="39" t="s">
        <v>998</v>
      </c>
      <c r="F482" s="4">
        <v>6.297419865E7</v>
      </c>
    </row>
    <row r="483" ht="12.75" customHeight="1">
      <c r="A483" s="4" t="s">
        <v>372</v>
      </c>
      <c r="B483" s="4" t="s">
        <v>371</v>
      </c>
      <c r="C483" s="4">
        <v>2013.0</v>
      </c>
      <c r="D483" s="4" t="s">
        <v>1074</v>
      </c>
      <c r="E483" s="39" t="s">
        <v>1046</v>
      </c>
      <c r="F483" s="4">
        <v>8296951.73</v>
      </c>
    </row>
    <row r="484" ht="12.75" customHeight="1">
      <c r="A484" s="4" t="s">
        <v>372</v>
      </c>
      <c r="B484" s="4" t="s">
        <v>371</v>
      </c>
      <c r="C484" s="4">
        <v>2013.0</v>
      </c>
      <c r="D484" s="4" t="s">
        <v>1074</v>
      </c>
      <c r="E484" s="39" t="s">
        <v>1047</v>
      </c>
      <c r="F484" s="4">
        <v>1.81927783E7</v>
      </c>
    </row>
    <row r="485" ht="12.75" customHeight="1">
      <c r="A485" s="4" t="s">
        <v>372</v>
      </c>
      <c r="B485" s="4" t="s">
        <v>371</v>
      </c>
      <c r="C485" s="4">
        <v>2014.0</v>
      </c>
      <c r="D485" s="4" t="s">
        <v>1074</v>
      </c>
      <c r="E485" s="39" t="s">
        <v>1031</v>
      </c>
      <c r="F485" s="4">
        <v>3.541718254E8</v>
      </c>
    </row>
    <row r="486" ht="12.75" customHeight="1">
      <c r="A486" s="4" t="s">
        <v>372</v>
      </c>
      <c r="B486" s="4" t="s">
        <v>371</v>
      </c>
      <c r="C486" s="4">
        <v>2014.0</v>
      </c>
      <c r="D486" s="4" t="s">
        <v>1074</v>
      </c>
      <c r="E486" s="39" t="s">
        <v>1032</v>
      </c>
      <c r="F486" s="4">
        <v>4.9820119E7</v>
      </c>
    </row>
    <row r="487" ht="12.75" customHeight="1">
      <c r="A487" s="4" t="s">
        <v>372</v>
      </c>
      <c r="B487" s="4" t="s">
        <v>371</v>
      </c>
      <c r="C487" s="4">
        <v>2014.0</v>
      </c>
      <c r="D487" s="4" t="s">
        <v>1074</v>
      </c>
      <c r="E487" s="39" t="s">
        <v>1033</v>
      </c>
      <c r="F487" s="4">
        <v>1.1290447138E8</v>
      </c>
    </row>
    <row r="488" ht="12.75" customHeight="1">
      <c r="A488" s="4" t="s">
        <v>372</v>
      </c>
      <c r="B488" s="4" t="s">
        <v>371</v>
      </c>
      <c r="C488" s="4">
        <v>2014.0</v>
      </c>
      <c r="D488" s="4" t="s">
        <v>1074</v>
      </c>
      <c r="E488" s="39" t="s">
        <v>1034</v>
      </c>
      <c r="F488" s="4">
        <v>7.399626887E7</v>
      </c>
    </row>
    <row r="489" ht="12.75" customHeight="1">
      <c r="A489" s="4" t="s">
        <v>372</v>
      </c>
      <c r="B489" s="4" t="s">
        <v>371</v>
      </c>
      <c r="C489" s="4">
        <v>2014.0</v>
      </c>
      <c r="D489" s="4" t="s">
        <v>1074</v>
      </c>
      <c r="E489" s="39" t="s">
        <v>1035</v>
      </c>
      <c r="F489" s="4">
        <v>1.0338241726E8</v>
      </c>
    </row>
    <row r="490" ht="12.75" customHeight="1">
      <c r="A490" s="4" t="s">
        <v>372</v>
      </c>
      <c r="B490" s="4" t="s">
        <v>371</v>
      </c>
      <c r="C490" s="4">
        <v>2014.0</v>
      </c>
      <c r="D490" s="4" t="s">
        <v>1074</v>
      </c>
      <c r="E490" s="39" t="s">
        <v>1036</v>
      </c>
      <c r="F490" s="4">
        <v>7656121.79</v>
      </c>
    </row>
    <row r="491" ht="12.75" customHeight="1">
      <c r="A491" s="4" t="s">
        <v>372</v>
      </c>
      <c r="B491" s="4" t="s">
        <v>371</v>
      </c>
      <c r="C491" s="4">
        <v>2014.0</v>
      </c>
      <c r="D491" s="4" t="s">
        <v>1074</v>
      </c>
      <c r="E491" s="39" t="s">
        <v>993</v>
      </c>
      <c r="F491" s="4">
        <v>2.002770894E7</v>
      </c>
    </row>
    <row r="492" ht="12.75" customHeight="1">
      <c r="A492" s="4" t="s">
        <v>372</v>
      </c>
      <c r="B492" s="4" t="s">
        <v>371</v>
      </c>
      <c r="C492" s="4">
        <v>2014.0</v>
      </c>
      <c r="D492" s="4" t="s">
        <v>1074</v>
      </c>
      <c r="E492" s="39" t="s">
        <v>1037</v>
      </c>
      <c r="F492" s="4">
        <v>1.057872038E7</v>
      </c>
    </row>
    <row r="493" ht="12.75" customHeight="1">
      <c r="A493" s="4" t="s">
        <v>372</v>
      </c>
      <c r="B493" s="4" t="s">
        <v>371</v>
      </c>
      <c r="C493" s="4">
        <v>2014.0</v>
      </c>
      <c r="D493" s="4" t="s">
        <v>1074</v>
      </c>
      <c r="E493" s="39" t="s">
        <v>1038</v>
      </c>
      <c r="F493" s="4">
        <v>98421.7</v>
      </c>
    </row>
    <row r="494" ht="12.75" customHeight="1">
      <c r="A494" s="4" t="s">
        <v>372</v>
      </c>
      <c r="B494" s="4" t="s">
        <v>371</v>
      </c>
      <c r="C494" s="4">
        <v>2014.0</v>
      </c>
      <c r="D494" s="4" t="s">
        <v>1074</v>
      </c>
      <c r="E494" s="39" t="s">
        <v>994</v>
      </c>
      <c r="F494" s="4">
        <v>1.2176115634E8</v>
      </c>
    </row>
    <row r="495" ht="12.75" customHeight="1">
      <c r="A495" s="4" t="s">
        <v>372</v>
      </c>
      <c r="B495" s="4" t="s">
        <v>371</v>
      </c>
      <c r="C495" s="4">
        <v>2014.0</v>
      </c>
      <c r="D495" s="4" t="s">
        <v>1074</v>
      </c>
      <c r="E495" s="39" t="s">
        <v>1039</v>
      </c>
      <c r="F495" s="4">
        <v>338514.15</v>
      </c>
    </row>
    <row r="496" ht="12.75" customHeight="1">
      <c r="A496" s="4" t="s">
        <v>372</v>
      </c>
      <c r="B496" s="4" t="s">
        <v>371</v>
      </c>
      <c r="C496" s="4">
        <v>2014.0</v>
      </c>
      <c r="D496" s="4" t="s">
        <v>1074</v>
      </c>
      <c r="E496" s="39" t="s">
        <v>1040</v>
      </c>
      <c r="F496" s="4">
        <v>2.918525687E7</v>
      </c>
    </row>
    <row r="497" ht="12.75" customHeight="1">
      <c r="A497" s="4" t="s">
        <v>372</v>
      </c>
      <c r="B497" s="4" t="s">
        <v>371</v>
      </c>
      <c r="C497" s="4">
        <v>2014.0</v>
      </c>
      <c r="D497" s="4" t="s">
        <v>1074</v>
      </c>
      <c r="E497" s="39" t="s">
        <v>996</v>
      </c>
      <c r="F497" s="4">
        <v>2.460482173E7</v>
      </c>
    </row>
    <row r="498" ht="12.75" customHeight="1">
      <c r="A498" s="4" t="s">
        <v>372</v>
      </c>
      <c r="B498" s="4" t="s">
        <v>371</v>
      </c>
      <c r="C498" s="4">
        <v>2014.0</v>
      </c>
      <c r="D498" s="4" t="s">
        <v>1074</v>
      </c>
      <c r="E498" s="39" t="s">
        <v>1041</v>
      </c>
      <c r="F498" s="4">
        <v>1971968.21</v>
      </c>
    </row>
    <row r="499" ht="12.75" customHeight="1">
      <c r="A499" s="4" t="s">
        <v>372</v>
      </c>
      <c r="B499" s="4" t="s">
        <v>371</v>
      </c>
      <c r="C499" s="4">
        <v>2014.0</v>
      </c>
      <c r="D499" s="4" t="s">
        <v>1074</v>
      </c>
      <c r="E499" s="39" t="s">
        <v>1042</v>
      </c>
      <c r="F499" s="4">
        <v>2.18224815E7</v>
      </c>
    </row>
    <row r="500" ht="12.75" customHeight="1">
      <c r="A500" s="4" t="s">
        <v>372</v>
      </c>
      <c r="B500" s="4" t="s">
        <v>371</v>
      </c>
      <c r="C500" s="4">
        <v>2014.0</v>
      </c>
      <c r="D500" s="4" t="s">
        <v>1074</v>
      </c>
      <c r="E500" s="39" t="s">
        <v>1043</v>
      </c>
      <c r="F500" s="4">
        <v>1.453956579E7</v>
      </c>
    </row>
    <row r="501" ht="12.75" customHeight="1">
      <c r="A501" s="4" t="s">
        <v>372</v>
      </c>
      <c r="B501" s="4" t="s">
        <v>371</v>
      </c>
      <c r="C501" s="4">
        <v>2014.0</v>
      </c>
      <c r="D501" s="4" t="s">
        <v>1074</v>
      </c>
      <c r="E501" s="39" t="s">
        <v>1044</v>
      </c>
      <c r="F501" s="4">
        <v>6934870.45</v>
      </c>
    </row>
    <row r="502" ht="12.75" customHeight="1">
      <c r="A502" s="4" t="s">
        <v>372</v>
      </c>
      <c r="B502" s="4" t="s">
        <v>371</v>
      </c>
      <c r="C502" s="4">
        <v>2014.0</v>
      </c>
      <c r="D502" s="4" t="s">
        <v>1074</v>
      </c>
      <c r="E502" s="39" t="s">
        <v>1045</v>
      </c>
      <c r="F502" s="4">
        <v>1991235.63</v>
      </c>
    </row>
    <row r="503" ht="12.75" customHeight="1">
      <c r="A503" s="4" t="s">
        <v>372</v>
      </c>
      <c r="B503" s="4" t="s">
        <v>371</v>
      </c>
      <c r="C503" s="4">
        <v>2014.0</v>
      </c>
      <c r="D503" s="4" t="s">
        <v>1074</v>
      </c>
      <c r="E503" s="39" t="s">
        <v>998</v>
      </c>
      <c r="F503" s="4">
        <v>6.480051494E7</v>
      </c>
    </row>
    <row r="504" ht="12.75" customHeight="1">
      <c r="A504" s="4" t="s">
        <v>372</v>
      </c>
      <c r="B504" s="4" t="s">
        <v>371</v>
      </c>
      <c r="C504" s="4">
        <v>2014.0</v>
      </c>
      <c r="D504" s="4" t="s">
        <v>1074</v>
      </c>
      <c r="E504" s="39" t="s">
        <v>1046</v>
      </c>
      <c r="F504" s="4">
        <v>8235094.43</v>
      </c>
    </row>
    <row r="505" ht="12.75" customHeight="1">
      <c r="A505" s="4" t="s">
        <v>372</v>
      </c>
      <c r="B505" s="4" t="s">
        <v>371</v>
      </c>
      <c r="C505" s="4">
        <v>2014.0</v>
      </c>
      <c r="D505" s="4" t="s">
        <v>1074</v>
      </c>
      <c r="E505" s="39" t="s">
        <v>1047</v>
      </c>
      <c r="F505" s="4">
        <v>1.962537254E7</v>
      </c>
    </row>
    <row r="506" ht="12.75" customHeight="1">
      <c r="A506" s="4" t="s">
        <v>372</v>
      </c>
      <c r="B506" s="4" t="s">
        <v>371</v>
      </c>
      <c r="C506" s="4">
        <v>2015.0</v>
      </c>
      <c r="D506" s="4" t="s">
        <v>1074</v>
      </c>
      <c r="E506" s="39" t="s">
        <v>1031</v>
      </c>
      <c r="F506" s="4">
        <v>3.0194270509E8</v>
      </c>
    </row>
    <row r="507" ht="12.75" customHeight="1">
      <c r="A507" s="4" t="s">
        <v>372</v>
      </c>
      <c r="B507" s="4" t="s">
        <v>371</v>
      </c>
      <c r="C507" s="4">
        <v>2015.0</v>
      </c>
      <c r="D507" s="4" t="s">
        <v>1074</v>
      </c>
      <c r="E507" s="39" t="s">
        <v>1032</v>
      </c>
      <c r="F507" s="4">
        <v>4.923475108E7</v>
      </c>
    </row>
    <row r="508" ht="12.75" customHeight="1">
      <c r="A508" s="4" t="s">
        <v>372</v>
      </c>
      <c r="B508" s="4" t="s">
        <v>371</v>
      </c>
      <c r="C508" s="4">
        <v>2015.0</v>
      </c>
      <c r="D508" s="4" t="s">
        <v>1074</v>
      </c>
      <c r="E508" s="39" t="s">
        <v>1033</v>
      </c>
      <c r="F508" s="4">
        <v>1.0329964643E8</v>
      </c>
    </row>
    <row r="509" ht="12.75" customHeight="1">
      <c r="A509" s="4" t="s">
        <v>372</v>
      </c>
      <c r="B509" s="4" t="s">
        <v>371</v>
      </c>
      <c r="C509" s="4">
        <v>2015.0</v>
      </c>
      <c r="D509" s="4" t="s">
        <v>1074</v>
      </c>
      <c r="E509" s="39" t="s">
        <v>1034</v>
      </c>
      <c r="F509" s="4">
        <v>6.734674886E7</v>
      </c>
    </row>
    <row r="510" ht="12.75" customHeight="1">
      <c r="A510" s="4" t="s">
        <v>372</v>
      </c>
      <c r="B510" s="4" t="s">
        <v>371</v>
      </c>
      <c r="C510" s="4">
        <v>2015.0</v>
      </c>
      <c r="D510" s="4" t="s">
        <v>1074</v>
      </c>
      <c r="E510" s="39" t="s">
        <v>1035</v>
      </c>
      <c r="F510" s="4">
        <v>6.513398771E7</v>
      </c>
    </row>
    <row r="511" ht="12.75" customHeight="1">
      <c r="A511" s="4" t="s">
        <v>372</v>
      </c>
      <c r="B511" s="4" t="s">
        <v>371</v>
      </c>
      <c r="C511" s="4">
        <v>2015.0</v>
      </c>
      <c r="D511" s="4" t="s">
        <v>1074</v>
      </c>
      <c r="E511" s="39" t="s">
        <v>1036</v>
      </c>
      <c r="F511" s="4">
        <v>7217483.7</v>
      </c>
    </row>
    <row r="512" ht="12.75" customHeight="1">
      <c r="A512" s="4" t="s">
        <v>372</v>
      </c>
      <c r="B512" s="4" t="s">
        <v>371</v>
      </c>
      <c r="C512" s="4">
        <v>2015.0</v>
      </c>
      <c r="D512" s="4" t="s">
        <v>1074</v>
      </c>
      <c r="E512" s="39" t="s">
        <v>993</v>
      </c>
      <c r="F512" s="4">
        <v>1.950283444E7</v>
      </c>
    </row>
    <row r="513" ht="12.75" customHeight="1">
      <c r="A513" s="4" t="s">
        <v>372</v>
      </c>
      <c r="B513" s="4" t="s">
        <v>371</v>
      </c>
      <c r="C513" s="4">
        <v>2015.0</v>
      </c>
      <c r="D513" s="4" t="s">
        <v>1074</v>
      </c>
      <c r="E513" s="39" t="s">
        <v>1037</v>
      </c>
      <c r="F513" s="4">
        <v>1.075320088E7</v>
      </c>
    </row>
    <row r="514" ht="12.75" customHeight="1">
      <c r="A514" s="4" t="s">
        <v>372</v>
      </c>
      <c r="B514" s="4" t="s">
        <v>371</v>
      </c>
      <c r="C514" s="4">
        <v>2015.0</v>
      </c>
      <c r="D514" s="4" t="s">
        <v>1074</v>
      </c>
      <c r="E514" s="39" t="s">
        <v>1038</v>
      </c>
      <c r="F514" s="4">
        <v>113913.83</v>
      </c>
    </row>
    <row r="515" ht="12.75" customHeight="1">
      <c r="A515" s="4" t="s">
        <v>372</v>
      </c>
      <c r="B515" s="4" t="s">
        <v>371</v>
      </c>
      <c r="C515" s="4">
        <v>2015.0</v>
      </c>
      <c r="D515" s="4" t="s">
        <v>1074</v>
      </c>
      <c r="E515" s="39" t="s">
        <v>994</v>
      </c>
      <c r="F515" s="4">
        <v>7.436315096E7</v>
      </c>
    </row>
    <row r="516" ht="12.75" customHeight="1">
      <c r="A516" s="4" t="s">
        <v>372</v>
      </c>
      <c r="B516" s="4" t="s">
        <v>371</v>
      </c>
      <c r="C516" s="4">
        <v>2015.0</v>
      </c>
      <c r="D516" s="4" t="s">
        <v>1074</v>
      </c>
      <c r="E516" s="39" t="s">
        <v>1039</v>
      </c>
      <c r="F516" s="4">
        <v>301304.76</v>
      </c>
    </row>
    <row r="517" ht="12.75" customHeight="1">
      <c r="A517" s="4" t="s">
        <v>372</v>
      </c>
      <c r="B517" s="4" t="s">
        <v>371</v>
      </c>
      <c r="C517" s="4">
        <v>2015.0</v>
      </c>
      <c r="D517" s="4" t="s">
        <v>1074</v>
      </c>
      <c r="E517" s="39" t="s">
        <v>1040</v>
      </c>
      <c r="F517" s="4">
        <v>2.770373884E7</v>
      </c>
    </row>
    <row r="518" ht="12.75" customHeight="1">
      <c r="A518" s="4" t="s">
        <v>372</v>
      </c>
      <c r="B518" s="4" t="s">
        <v>371</v>
      </c>
      <c r="C518" s="4">
        <v>2015.0</v>
      </c>
      <c r="D518" s="4" t="s">
        <v>1074</v>
      </c>
      <c r="E518" s="39" t="s">
        <v>996</v>
      </c>
      <c r="F518" s="4">
        <v>2.200437326E7</v>
      </c>
    </row>
    <row r="519" ht="12.75" customHeight="1">
      <c r="A519" s="4" t="s">
        <v>372</v>
      </c>
      <c r="B519" s="4" t="s">
        <v>371</v>
      </c>
      <c r="C519" s="4">
        <v>2015.0</v>
      </c>
      <c r="D519" s="4" t="s">
        <v>1074</v>
      </c>
      <c r="E519" s="39" t="s">
        <v>1041</v>
      </c>
      <c r="F519" s="4">
        <v>1649523.71</v>
      </c>
    </row>
    <row r="520" ht="12.75" customHeight="1">
      <c r="A520" s="4" t="s">
        <v>372</v>
      </c>
      <c r="B520" s="4" t="s">
        <v>371</v>
      </c>
      <c r="C520" s="4">
        <v>2015.0</v>
      </c>
      <c r="D520" s="4" t="s">
        <v>1074</v>
      </c>
      <c r="E520" s="39" t="s">
        <v>1042</v>
      </c>
      <c r="F520" s="4">
        <v>2.519676338E7</v>
      </c>
    </row>
    <row r="521" ht="12.75" customHeight="1">
      <c r="A521" s="4" t="s">
        <v>372</v>
      </c>
      <c r="B521" s="4" t="s">
        <v>371</v>
      </c>
      <c r="C521" s="4">
        <v>2015.0</v>
      </c>
      <c r="D521" s="4" t="s">
        <v>1074</v>
      </c>
      <c r="E521" s="39" t="s">
        <v>1043</v>
      </c>
      <c r="F521" s="4">
        <v>1.361635205E7</v>
      </c>
    </row>
    <row r="522" ht="12.75" customHeight="1">
      <c r="A522" s="4" t="s">
        <v>372</v>
      </c>
      <c r="B522" s="4" t="s">
        <v>371</v>
      </c>
      <c r="C522" s="4">
        <v>2015.0</v>
      </c>
      <c r="D522" s="4" t="s">
        <v>1074</v>
      </c>
      <c r="E522" s="39" t="s">
        <v>1044</v>
      </c>
      <c r="F522" s="4">
        <v>6634420.78</v>
      </c>
    </row>
    <row r="523" ht="12.75" customHeight="1">
      <c r="A523" s="4" t="s">
        <v>372</v>
      </c>
      <c r="B523" s="4" t="s">
        <v>371</v>
      </c>
      <c r="C523" s="4">
        <v>2015.0</v>
      </c>
      <c r="D523" s="4" t="s">
        <v>1074</v>
      </c>
      <c r="E523" s="39" t="s">
        <v>1045</v>
      </c>
      <c r="F523" s="4">
        <v>1963610.52</v>
      </c>
    </row>
    <row r="524" ht="12.75" customHeight="1">
      <c r="A524" s="4" t="s">
        <v>372</v>
      </c>
      <c r="B524" s="4" t="s">
        <v>371</v>
      </c>
      <c r="C524" s="4">
        <v>2015.0</v>
      </c>
      <c r="D524" s="4" t="s">
        <v>1074</v>
      </c>
      <c r="E524" s="39" t="s">
        <v>998</v>
      </c>
      <c r="F524" s="4">
        <v>6.475237279E7</v>
      </c>
    </row>
    <row r="525" ht="12.75" customHeight="1">
      <c r="A525" s="4" t="s">
        <v>372</v>
      </c>
      <c r="B525" s="4" t="s">
        <v>371</v>
      </c>
      <c r="C525" s="4">
        <v>2015.0</v>
      </c>
      <c r="D525" s="4" t="s">
        <v>1074</v>
      </c>
      <c r="E525" s="39" t="s">
        <v>1046</v>
      </c>
      <c r="F525" s="4">
        <v>7462635.57</v>
      </c>
    </row>
    <row r="526" ht="12.75" customHeight="1">
      <c r="A526" s="4" t="s">
        <v>372</v>
      </c>
      <c r="B526" s="4" t="s">
        <v>371</v>
      </c>
      <c r="C526" s="4">
        <v>2015.0</v>
      </c>
      <c r="D526" s="4" t="s">
        <v>1074</v>
      </c>
      <c r="E526" s="39" t="s">
        <v>1047</v>
      </c>
      <c r="F526" s="4">
        <v>1.870702561E7</v>
      </c>
    </row>
    <row r="527" ht="12.75" customHeight="1">
      <c r="A527" s="4" t="s">
        <v>372</v>
      </c>
      <c r="B527" s="4" t="s">
        <v>371</v>
      </c>
      <c r="C527" s="4">
        <v>2016.0</v>
      </c>
      <c r="D527" s="4" t="s">
        <v>1074</v>
      </c>
      <c r="E527" s="39" t="s">
        <v>1031</v>
      </c>
      <c r="F527" s="4">
        <v>2.8291921812E8</v>
      </c>
    </row>
    <row r="528" ht="12.75" customHeight="1">
      <c r="A528" s="4" t="s">
        <v>372</v>
      </c>
      <c r="B528" s="4" t="s">
        <v>371</v>
      </c>
      <c r="C528" s="4">
        <v>2016.0</v>
      </c>
      <c r="D528" s="4" t="s">
        <v>1074</v>
      </c>
      <c r="E528" s="39" t="s">
        <v>1032</v>
      </c>
      <c r="F528" s="4">
        <v>4.55165067E7</v>
      </c>
    </row>
    <row r="529" ht="12.75" customHeight="1">
      <c r="A529" s="4" t="s">
        <v>372</v>
      </c>
      <c r="B529" s="4" t="s">
        <v>371</v>
      </c>
      <c r="C529" s="4">
        <v>2016.0</v>
      </c>
      <c r="D529" s="4" t="s">
        <v>1074</v>
      </c>
      <c r="E529" s="39" t="s">
        <v>1033</v>
      </c>
      <c r="F529" s="4">
        <v>1.0184883028E8</v>
      </c>
    </row>
    <row r="530" ht="12.75" customHeight="1">
      <c r="A530" s="4" t="s">
        <v>372</v>
      </c>
      <c r="B530" s="4" t="s">
        <v>371</v>
      </c>
      <c r="C530" s="4">
        <v>2016.0</v>
      </c>
      <c r="D530" s="4" t="s">
        <v>1074</v>
      </c>
      <c r="E530" s="39" t="s">
        <v>1034</v>
      </c>
      <c r="F530" s="4">
        <v>6.423077887E7</v>
      </c>
    </row>
    <row r="531" ht="12.75" customHeight="1">
      <c r="A531" s="4" t="s">
        <v>372</v>
      </c>
      <c r="B531" s="4" t="s">
        <v>371</v>
      </c>
      <c r="C531" s="4">
        <v>2016.0</v>
      </c>
      <c r="D531" s="4" t="s">
        <v>1074</v>
      </c>
      <c r="E531" s="39" t="s">
        <v>1035</v>
      </c>
      <c r="F531" s="4">
        <v>5.301899104E7</v>
      </c>
    </row>
    <row r="532" ht="12.75" customHeight="1">
      <c r="A532" s="4" t="s">
        <v>372</v>
      </c>
      <c r="B532" s="4" t="s">
        <v>371</v>
      </c>
      <c r="C532" s="4">
        <v>2016.0</v>
      </c>
      <c r="D532" s="4" t="s">
        <v>1074</v>
      </c>
      <c r="E532" s="39" t="s">
        <v>1036</v>
      </c>
      <c r="F532" s="4">
        <v>7008666.74</v>
      </c>
    </row>
    <row r="533" ht="12.75" customHeight="1">
      <c r="A533" s="4" t="s">
        <v>372</v>
      </c>
      <c r="B533" s="4" t="s">
        <v>371</v>
      </c>
      <c r="C533" s="4">
        <v>2016.0</v>
      </c>
      <c r="D533" s="4" t="s">
        <v>1074</v>
      </c>
      <c r="E533" s="39" t="s">
        <v>993</v>
      </c>
      <c r="F533" s="4">
        <v>1.765904803E7</v>
      </c>
    </row>
    <row r="534" ht="12.75" customHeight="1">
      <c r="A534" s="4" t="s">
        <v>372</v>
      </c>
      <c r="B534" s="4" t="s">
        <v>371</v>
      </c>
      <c r="C534" s="4">
        <v>2016.0</v>
      </c>
      <c r="D534" s="4" t="s">
        <v>1074</v>
      </c>
      <c r="E534" s="39" t="s">
        <v>1037</v>
      </c>
      <c r="F534" s="4">
        <v>1.11276336E7</v>
      </c>
    </row>
    <row r="535" ht="12.75" customHeight="1">
      <c r="A535" s="4" t="s">
        <v>372</v>
      </c>
      <c r="B535" s="4" t="s">
        <v>371</v>
      </c>
      <c r="C535" s="4">
        <v>2016.0</v>
      </c>
      <c r="D535" s="4" t="s">
        <v>1074</v>
      </c>
      <c r="E535" s="39" t="s">
        <v>1038</v>
      </c>
      <c r="F535" s="4">
        <v>91307.9</v>
      </c>
    </row>
    <row r="536" ht="12.75" customHeight="1">
      <c r="A536" s="4" t="s">
        <v>372</v>
      </c>
      <c r="B536" s="4" t="s">
        <v>371</v>
      </c>
      <c r="C536" s="4">
        <v>2016.0</v>
      </c>
      <c r="D536" s="4" t="s">
        <v>1074</v>
      </c>
      <c r="E536" s="39" t="s">
        <v>994</v>
      </c>
      <c r="F536" s="4">
        <v>5.776317053E7</v>
      </c>
    </row>
    <row r="537" ht="12.75" customHeight="1">
      <c r="A537" s="4" t="s">
        <v>372</v>
      </c>
      <c r="B537" s="4" t="s">
        <v>371</v>
      </c>
      <c r="C537" s="4">
        <v>2016.0</v>
      </c>
      <c r="D537" s="4" t="s">
        <v>1074</v>
      </c>
      <c r="E537" s="39" t="s">
        <v>1039</v>
      </c>
      <c r="F537" s="4">
        <v>233950.71</v>
      </c>
    </row>
    <row r="538" ht="12.75" customHeight="1">
      <c r="A538" s="4" t="s">
        <v>372</v>
      </c>
      <c r="B538" s="4" t="s">
        <v>371</v>
      </c>
      <c r="C538" s="4">
        <v>2016.0</v>
      </c>
      <c r="D538" s="4" t="s">
        <v>1074</v>
      </c>
      <c r="E538" s="39" t="s">
        <v>1040</v>
      </c>
      <c r="F538" s="4">
        <v>2.672409535E7</v>
      </c>
    </row>
    <row r="539" ht="12.75" customHeight="1">
      <c r="A539" s="4" t="s">
        <v>372</v>
      </c>
      <c r="B539" s="4" t="s">
        <v>371</v>
      </c>
      <c r="C539" s="4">
        <v>2016.0</v>
      </c>
      <c r="D539" s="4" t="s">
        <v>1074</v>
      </c>
      <c r="E539" s="39" t="s">
        <v>996</v>
      </c>
      <c r="F539" s="4">
        <v>2.058807588E7</v>
      </c>
    </row>
    <row r="540" ht="12.75" customHeight="1">
      <c r="A540" s="4" t="s">
        <v>372</v>
      </c>
      <c r="B540" s="4" t="s">
        <v>371</v>
      </c>
      <c r="C540" s="4">
        <v>2016.0</v>
      </c>
      <c r="D540" s="4" t="s">
        <v>1074</v>
      </c>
      <c r="E540" s="39" t="s">
        <v>1041</v>
      </c>
      <c r="F540" s="4">
        <v>1325027.36</v>
      </c>
    </row>
    <row r="541" ht="12.75" customHeight="1">
      <c r="A541" s="4" t="s">
        <v>372</v>
      </c>
      <c r="B541" s="4" t="s">
        <v>371</v>
      </c>
      <c r="C541" s="4">
        <v>2016.0</v>
      </c>
      <c r="D541" s="4" t="s">
        <v>1074</v>
      </c>
      <c r="E541" s="39" t="s">
        <v>1042</v>
      </c>
      <c r="F541" s="4">
        <v>2.699426735E7</v>
      </c>
    </row>
    <row r="542" ht="12.75" customHeight="1">
      <c r="A542" s="4" t="s">
        <v>372</v>
      </c>
      <c r="B542" s="4" t="s">
        <v>371</v>
      </c>
      <c r="C542" s="4">
        <v>2016.0</v>
      </c>
      <c r="D542" s="4" t="s">
        <v>1074</v>
      </c>
      <c r="E542" s="39" t="s">
        <v>1043</v>
      </c>
      <c r="F542" s="4">
        <v>1.320599922E7</v>
      </c>
    </row>
    <row r="543" ht="12.75" customHeight="1">
      <c r="A543" s="4" t="s">
        <v>372</v>
      </c>
      <c r="B543" s="4" t="s">
        <v>371</v>
      </c>
      <c r="C543" s="4">
        <v>2016.0</v>
      </c>
      <c r="D543" s="4" t="s">
        <v>1074</v>
      </c>
      <c r="E543" s="39" t="s">
        <v>1044</v>
      </c>
      <c r="F543" s="4">
        <v>7077533.64</v>
      </c>
    </row>
    <row r="544" ht="12.75" customHeight="1">
      <c r="A544" s="4" t="s">
        <v>372</v>
      </c>
      <c r="B544" s="4" t="s">
        <v>371</v>
      </c>
      <c r="C544" s="4">
        <v>2016.0</v>
      </c>
      <c r="D544" s="4" t="s">
        <v>1074</v>
      </c>
      <c r="E544" s="39" t="s">
        <v>1045</v>
      </c>
      <c r="F544" s="4">
        <v>1903704.83</v>
      </c>
    </row>
    <row r="545" ht="12.75" customHeight="1">
      <c r="A545" s="4" t="s">
        <v>372</v>
      </c>
      <c r="B545" s="4" t="s">
        <v>371</v>
      </c>
      <c r="C545" s="4">
        <v>2016.0</v>
      </c>
      <c r="D545" s="4" t="s">
        <v>1074</v>
      </c>
      <c r="E545" s="39" t="s">
        <v>998</v>
      </c>
      <c r="F545" s="4">
        <v>6.467410781E7</v>
      </c>
    </row>
    <row r="546" ht="12.75" customHeight="1">
      <c r="A546" s="4" t="s">
        <v>372</v>
      </c>
      <c r="B546" s="4" t="s">
        <v>371</v>
      </c>
      <c r="C546" s="4">
        <v>2016.0</v>
      </c>
      <c r="D546" s="4" t="s">
        <v>1074</v>
      </c>
      <c r="E546" s="39" t="s">
        <v>1046</v>
      </c>
      <c r="F546" s="4">
        <v>7305996.84</v>
      </c>
    </row>
    <row r="547" ht="12.75" customHeight="1">
      <c r="A547" s="4" t="s">
        <v>372</v>
      </c>
      <c r="B547" s="4" t="s">
        <v>371</v>
      </c>
      <c r="C547" s="4">
        <v>2016.0</v>
      </c>
      <c r="D547" s="4" t="s">
        <v>1074</v>
      </c>
      <c r="E547" s="39" t="s">
        <v>1047</v>
      </c>
      <c r="F547" s="4">
        <v>1.923663233E7</v>
      </c>
    </row>
    <row r="548" ht="12.75" customHeight="1">
      <c r="A548" s="4" t="s">
        <v>372</v>
      </c>
      <c r="B548" s="4" t="s">
        <v>371</v>
      </c>
      <c r="C548" s="4">
        <v>2017.0</v>
      </c>
      <c r="D548" s="4" t="s">
        <v>1074</v>
      </c>
      <c r="E548" s="39" t="s">
        <v>1031</v>
      </c>
      <c r="F548" s="4">
        <v>3.0564765943E8</v>
      </c>
    </row>
    <row r="549" ht="12.75" customHeight="1">
      <c r="A549" s="4" t="s">
        <v>372</v>
      </c>
      <c r="B549" s="4" t="s">
        <v>371</v>
      </c>
      <c r="C549" s="4">
        <v>2017.0</v>
      </c>
      <c r="D549" s="4" t="s">
        <v>1074</v>
      </c>
      <c r="E549" s="39" t="s">
        <v>1032</v>
      </c>
      <c r="F549" s="4">
        <v>4.767930308E7</v>
      </c>
    </row>
    <row r="550" ht="12.75" customHeight="1">
      <c r="A550" s="4" t="s">
        <v>372</v>
      </c>
      <c r="B550" s="4" t="s">
        <v>371</v>
      </c>
      <c r="C550" s="4">
        <v>2017.0</v>
      </c>
      <c r="D550" s="4" t="s">
        <v>1074</v>
      </c>
      <c r="E550" s="39" t="s">
        <v>1033</v>
      </c>
      <c r="F550" s="4">
        <v>1.0386068502E8</v>
      </c>
    </row>
    <row r="551" ht="12.75" customHeight="1">
      <c r="A551" s="4" t="s">
        <v>372</v>
      </c>
      <c r="B551" s="4" t="s">
        <v>371</v>
      </c>
      <c r="C551" s="4">
        <v>2017.0</v>
      </c>
      <c r="D551" s="4" t="s">
        <v>1074</v>
      </c>
      <c r="E551" s="39" t="s">
        <v>1034</v>
      </c>
      <c r="F551" s="4">
        <v>6.213229294E7</v>
      </c>
    </row>
    <row r="552" ht="12.75" customHeight="1">
      <c r="A552" s="4" t="s">
        <v>372</v>
      </c>
      <c r="B552" s="4" t="s">
        <v>371</v>
      </c>
      <c r="C552" s="4">
        <v>2017.0</v>
      </c>
      <c r="D552" s="4" t="s">
        <v>1074</v>
      </c>
      <c r="E552" s="39" t="s">
        <v>1035</v>
      </c>
      <c r="F552" s="4">
        <v>6.837884007E7</v>
      </c>
    </row>
    <row r="553" ht="12.75" customHeight="1">
      <c r="A553" s="4" t="s">
        <v>372</v>
      </c>
      <c r="B553" s="4" t="s">
        <v>371</v>
      </c>
      <c r="C553" s="4">
        <v>2017.0</v>
      </c>
      <c r="D553" s="4" t="s">
        <v>1074</v>
      </c>
      <c r="E553" s="39" t="s">
        <v>1036</v>
      </c>
      <c r="F553" s="4">
        <v>6953544.11</v>
      </c>
    </row>
    <row r="554" ht="12.75" customHeight="1">
      <c r="A554" s="4" t="s">
        <v>372</v>
      </c>
      <c r="B554" s="4" t="s">
        <v>371</v>
      </c>
      <c r="C554" s="4">
        <v>2017.0</v>
      </c>
      <c r="D554" s="4" t="s">
        <v>1074</v>
      </c>
      <c r="E554" s="39" t="s">
        <v>993</v>
      </c>
      <c r="F554" s="4">
        <v>1.708914735E7</v>
      </c>
    </row>
    <row r="555" ht="12.75" customHeight="1">
      <c r="A555" s="4" t="s">
        <v>372</v>
      </c>
      <c r="B555" s="4" t="s">
        <v>371</v>
      </c>
      <c r="C555" s="4">
        <v>2017.0</v>
      </c>
      <c r="D555" s="4" t="s">
        <v>1074</v>
      </c>
      <c r="E555" s="39" t="s">
        <v>1037</v>
      </c>
      <c r="F555" s="4">
        <v>1.148229768E7</v>
      </c>
    </row>
    <row r="556" ht="12.75" customHeight="1">
      <c r="A556" s="4" t="s">
        <v>372</v>
      </c>
      <c r="B556" s="4" t="s">
        <v>371</v>
      </c>
      <c r="C556" s="4">
        <v>2017.0</v>
      </c>
      <c r="D556" s="4" t="s">
        <v>1074</v>
      </c>
      <c r="E556" s="39" t="s">
        <v>1038</v>
      </c>
      <c r="F556" s="4">
        <v>91328.52</v>
      </c>
    </row>
    <row r="557" ht="12.75" customHeight="1">
      <c r="A557" s="4" t="s">
        <v>372</v>
      </c>
      <c r="B557" s="4" t="s">
        <v>371</v>
      </c>
      <c r="C557" s="4">
        <v>2017.0</v>
      </c>
      <c r="D557" s="4" t="s">
        <v>1074</v>
      </c>
      <c r="E557" s="39" t="s">
        <v>994</v>
      </c>
      <c r="F557" s="4">
        <v>7.728805868E7</v>
      </c>
    </row>
    <row r="558" ht="12.75" customHeight="1">
      <c r="A558" s="4" t="s">
        <v>372</v>
      </c>
      <c r="B558" s="4" t="s">
        <v>371</v>
      </c>
      <c r="C558" s="4">
        <v>2017.0</v>
      </c>
      <c r="D558" s="4" t="s">
        <v>1074</v>
      </c>
      <c r="E558" s="39" t="s">
        <v>1039</v>
      </c>
      <c r="F558" s="4">
        <v>178056.31</v>
      </c>
    </row>
    <row r="559" ht="12.75" customHeight="1">
      <c r="A559" s="4" t="s">
        <v>372</v>
      </c>
      <c r="B559" s="4" t="s">
        <v>371</v>
      </c>
      <c r="C559" s="4">
        <v>2017.0</v>
      </c>
      <c r="D559" s="4" t="s">
        <v>1074</v>
      </c>
      <c r="E559" s="39" t="s">
        <v>1040</v>
      </c>
      <c r="F559" s="4">
        <v>2.906393871E7</v>
      </c>
    </row>
    <row r="560" ht="12.75" customHeight="1">
      <c r="A560" s="4" t="s">
        <v>372</v>
      </c>
      <c r="B560" s="4" t="s">
        <v>371</v>
      </c>
      <c r="C560" s="4">
        <v>2017.0</v>
      </c>
      <c r="D560" s="4" t="s">
        <v>1074</v>
      </c>
      <c r="E560" s="39" t="s">
        <v>996</v>
      </c>
      <c r="F560" s="4">
        <v>2.475460448E7</v>
      </c>
    </row>
    <row r="561" ht="12.75" customHeight="1">
      <c r="A561" s="4" t="s">
        <v>372</v>
      </c>
      <c r="B561" s="4" t="s">
        <v>371</v>
      </c>
      <c r="C561" s="4">
        <v>2017.0</v>
      </c>
      <c r="D561" s="4" t="s">
        <v>1074</v>
      </c>
      <c r="E561" s="39" t="s">
        <v>1041</v>
      </c>
      <c r="F561" s="4">
        <v>1520817.51</v>
      </c>
    </row>
    <row r="562" ht="12.75" customHeight="1">
      <c r="A562" s="4" t="s">
        <v>372</v>
      </c>
      <c r="B562" s="4" t="s">
        <v>371</v>
      </c>
      <c r="C562" s="4">
        <v>2017.0</v>
      </c>
      <c r="D562" s="4" t="s">
        <v>1074</v>
      </c>
      <c r="E562" s="39" t="s">
        <v>1042</v>
      </c>
      <c r="F562" s="4">
        <v>2.63903609E7</v>
      </c>
    </row>
    <row r="563" ht="12.75" customHeight="1">
      <c r="A563" s="4" t="s">
        <v>372</v>
      </c>
      <c r="B563" s="4" t="s">
        <v>371</v>
      </c>
      <c r="C563" s="4">
        <v>2017.0</v>
      </c>
      <c r="D563" s="4" t="s">
        <v>1074</v>
      </c>
      <c r="E563" s="39" t="s">
        <v>1043</v>
      </c>
      <c r="F563" s="4">
        <v>1.365782942E7</v>
      </c>
    </row>
    <row r="564" ht="12.75" customHeight="1">
      <c r="A564" s="4" t="s">
        <v>372</v>
      </c>
      <c r="B564" s="4" t="s">
        <v>371</v>
      </c>
      <c r="C564" s="4">
        <v>2017.0</v>
      </c>
      <c r="D564" s="4" t="s">
        <v>1074</v>
      </c>
      <c r="E564" s="39" t="s">
        <v>1044</v>
      </c>
      <c r="F564" s="4">
        <v>5673973.7</v>
      </c>
    </row>
    <row r="565" ht="12.75" customHeight="1">
      <c r="A565" s="4" t="s">
        <v>372</v>
      </c>
      <c r="B565" s="4" t="s">
        <v>371</v>
      </c>
      <c r="C565" s="4">
        <v>2017.0</v>
      </c>
      <c r="D565" s="4" t="s">
        <v>1074</v>
      </c>
      <c r="E565" s="39" t="s">
        <v>1045</v>
      </c>
      <c r="F565" s="4">
        <v>1863613.83</v>
      </c>
    </row>
    <row r="566" ht="12.75" customHeight="1">
      <c r="A566" s="4" t="s">
        <v>372</v>
      </c>
      <c r="B566" s="4" t="s">
        <v>371</v>
      </c>
      <c r="C566" s="4">
        <v>2017.0</v>
      </c>
      <c r="D566" s="4" t="s">
        <v>1074</v>
      </c>
      <c r="E566" s="39" t="s">
        <v>998</v>
      </c>
      <c r="F566" s="4">
        <v>6.195235725E7</v>
      </c>
    </row>
    <row r="567" ht="12.75" customHeight="1">
      <c r="A567" s="4" t="s">
        <v>372</v>
      </c>
      <c r="B567" s="4" t="s">
        <v>371</v>
      </c>
      <c r="C567" s="4">
        <v>2017.0</v>
      </c>
      <c r="D567" s="4" t="s">
        <v>1074</v>
      </c>
      <c r="E567" s="39" t="s">
        <v>1046</v>
      </c>
      <c r="F567" s="4">
        <v>7921513.72</v>
      </c>
    </row>
    <row r="568" ht="12.75" customHeight="1">
      <c r="A568" s="4" t="s">
        <v>372</v>
      </c>
      <c r="B568" s="4" t="s">
        <v>371</v>
      </c>
      <c r="C568" s="4">
        <v>2017.0</v>
      </c>
      <c r="D568" s="4" t="s">
        <v>1074</v>
      </c>
      <c r="E568" s="39" t="s">
        <v>1047</v>
      </c>
      <c r="F568" s="4">
        <v>1.976621727E7</v>
      </c>
    </row>
    <row r="569" ht="12.75" customHeight="1">
      <c r="A569" s="4" t="s">
        <v>372</v>
      </c>
      <c r="B569" s="4" t="s">
        <v>371</v>
      </c>
      <c r="C569" s="4">
        <v>2018.0</v>
      </c>
      <c r="D569" s="4" t="s">
        <v>1074</v>
      </c>
      <c r="E569" s="39" t="s">
        <v>1031</v>
      </c>
      <c r="F569" s="4">
        <v>3.2568355089E8</v>
      </c>
    </row>
    <row r="570" ht="12.75" customHeight="1">
      <c r="A570" s="4" t="s">
        <v>372</v>
      </c>
      <c r="B570" s="4" t="s">
        <v>371</v>
      </c>
      <c r="C570" s="4">
        <v>2018.0</v>
      </c>
      <c r="D570" s="4" t="s">
        <v>1074</v>
      </c>
      <c r="E570" s="39" t="s">
        <v>1032</v>
      </c>
      <c r="F570" s="4">
        <v>5.344081055E7</v>
      </c>
    </row>
    <row r="571" ht="12.75" customHeight="1">
      <c r="A571" s="4" t="s">
        <v>372</v>
      </c>
      <c r="B571" s="4" t="s">
        <v>371</v>
      </c>
      <c r="C571" s="4">
        <v>2018.0</v>
      </c>
      <c r="D571" s="4" t="s">
        <v>1074</v>
      </c>
      <c r="E571" s="39" t="s">
        <v>1033</v>
      </c>
      <c r="F571" s="4">
        <v>1.0220316071E8</v>
      </c>
    </row>
    <row r="572" ht="12.75" customHeight="1">
      <c r="A572" s="4" t="s">
        <v>372</v>
      </c>
      <c r="B572" s="4" t="s">
        <v>371</v>
      </c>
      <c r="C572" s="4">
        <v>2018.0</v>
      </c>
      <c r="D572" s="4" t="s">
        <v>1074</v>
      </c>
      <c r="E572" s="39" t="s">
        <v>1034</v>
      </c>
      <c r="F572" s="4">
        <v>6.654469707E7</v>
      </c>
    </row>
    <row r="573" ht="12.75" customHeight="1">
      <c r="A573" s="4" t="s">
        <v>372</v>
      </c>
      <c r="B573" s="4" t="s">
        <v>371</v>
      </c>
      <c r="C573" s="4">
        <v>2018.0</v>
      </c>
      <c r="D573" s="4" t="s">
        <v>1074</v>
      </c>
      <c r="E573" s="39" t="s">
        <v>1035</v>
      </c>
      <c r="F573" s="4">
        <v>8.016653156E7</v>
      </c>
    </row>
    <row r="574" ht="12.75" customHeight="1">
      <c r="A574" s="4" t="s">
        <v>372</v>
      </c>
      <c r="B574" s="4" t="s">
        <v>371</v>
      </c>
      <c r="C574" s="4">
        <v>2018.0</v>
      </c>
      <c r="D574" s="4" t="s">
        <v>1074</v>
      </c>
      <c r="E574" s="39" t="s">
        <v>1036</v>
      </c>
      <c r="F574" s="4">
        <v>6901061.15</v>
      </c>
    </row>
    <row r="575" ht="12.75" customHeight="1">
      <c r="A575" s="4" t="s">
        <v>372</v>
      </c>
      <c r="B575" s="4" t="s">
        <v>371</v>
      </c>
      <c r="C575" s="4">
        <v>2018.0</v>
      </c>
      <c r="D575" s="4" t="s">
        <v>1074</v>
      </c>
      <c r="E575" s="39" t="s">
        <v>993</v>
      </c>
      <c r="F575" s="4">
        <v>1.918044245E7</v>
      </c>
    </row>
    <row r="576" ht="12.75" customHeight="1">
      <c r="A576" s="4" t="s">
        <v>372</v>
      </c>
      <c r="B576" s="4" t="s">
        <v>371</v>
      </c>
      <c r="C576" s="4">
        <v>2018.0</v>
      </c>
      <c r="D576" s="4" t="s">
        <v>1074</v>
      </c>
      <c r="E576" s="39" t="s">
        <v>1037</v>
      </c>
      <c r="F576" s="4">
        <v>1.228177538E7</v>
      </c>
    </row>
    <row r="577" ht="12.75" customHeight="1">
      <c r="A577" s="4" t="s">
        <v>372</v>
      </c>
      <c r="B577" s="4" t="s">
        <v>371</v>
      </c>
      <c r="C577" s="4">
        <v>2018.0</v>
      </c>
      <c r="D577" s="4" t="s">
        <v>1074</v>
      </c>
      <c r="E577" s="39" t="s">
        <v>1038</v>
      </c>
      <c r="F577" s="4">
        <v>95017.91</v>
      </c>
    </row>
    <row r="578" ht="12.75" customHeight="1">
      <c r="A578" s="4" t="s">
        <v>372</v>
      </c>
      <c r="B578" s="4" t="s">
        <v>371</v>
      </c>
      <c r="C578" s="4">
        <v>2018.0</v>
      </c>
      <c r="D578" s="4" t="s">
        <v>1074</v>
      </c>
      <c r="E578" s="39" t="s">
        <v>994</v>
      </c>
      <c r="F578" s="4">
        <v>8.95208553E7</v>
      </c>
    </row>
    <row r="579" ht="12.75" customHeight="1">
      <c r="A579" s="4" t="s">
        <v>372</v>
      </c>
      <c r="B579" s="4" t="s">
        <v>371</v>
      </c>
      <c r="C579" s="4">
        <v>2018.0</v>
      </c>
      <c r="D579" s="4" t="s">
        <v>1074</v>
      </c>
      <c r="E579" s="39" t="s">
        <v>1039</v>
      </c>
      <c r="F579" s="4">
        <v>124888.85</v>
      </c>
    </row>
    <row r="580" ht="12.75" customHeight="1">
      <c r="A580" s="4" t="s">
        <v>372</v>
      </c>
      <c r="B580" s="4" t="s">
        <v>371</v>
      </c>
      <c r="C580" s="4">
        <v>2018.0</v>
      </c>
      <c r="D580" s="4" t="s">
        <v>1074</v>
      </c>
      <c r="E580" s="39" t="s">
        <v>1040</v>
      </c>
      <c r="F580" s="4">
        <v>3.144482029E7</v>
      </c>
    </row>
    <row r="581" ht="12.75" customHeight="1">
      <c r="A581" s="4" t="s">
        <v>372</v>
      </c>
      <c r="B581" s="4" t="s">
        <v>371</v>
      </c>
      <c r="C581" s="4">
        <v>2018.0</v>
      </c>
      <c r="D581" s="4" t="s">
        <v>1074</v>
      </c>
      <c r="E581" s="39" t="s">
        <v>996</v>
      </c>
      <c r="F581" s="4">
        <v>2.648463708E7</v>
      </c>
    </row>
    <row r="582" ht="12.75" customHeight="1">
      <c r="A582" s="4" t="s">
        <v>372</v>
      </c>
      <c r="B582" s="4" t="s">
        <v>371</v>
      </c>
      <c r="C582" s="4">
        <v>2018.0</v>
      </c>
      <c r="D582" s="4" t="s">
        <v>1074</v>
      </c>
      <c r="E582" s="39" t="s">
        <v>1041</v>
      </c>
      <c r="F582" s="4">
        <v>1814404.44</v>
      </c>
    </row>
    <row r="583" ht="12.75" customHeight="1">
      <c r="A583" s="4" t="s">
        <v>372</v>
      </c>
      <c r="B583" s="4" t="s">
        <v>371</v>
      </c>
      <c r="C583" s="4">
        <v>2018.0</v>
      </c>
      <c r="D583" s="4" t="s">
        <v>1074</v>
      </c>
      <c r="E583" s="39" t="s">
        <v>1042</v>
      </c>
      <c r="F583" s="4">
        <v>2.776327356E7</v>
      </c>
    </row>
    <row r="584" ht="12.75" customHeight="1">
      <c r="A584" s="4" t="s">
        <v>372</v>
      </c>
      <c r="B584" s="4" t="s">
        <v>371</v>
      </c>
      <c r="C584" s="4">
        <v>2018.0</v>
      </c>
      <c r="D584" s="4" t="s">
        <v>1074</v>
      </c>
      <c r="E584" s="39" t="s">
        <v>1043</v>
      </c>
      <c r="F584" s="4">
        <v>1.463368695E7</v>
      </c>
    </row>
    <row r="585" ht="12.75" customHeight="1">
      <c r="A585" s="4" t="s">
        <v>372</v>
      </c>
      <c r="B585" s="4" t="s">
        <v>371</v>
      </c>
      <c r="C585" s="4">
        <v>2018.0</v>
      </c>
      <c r="D585" s="4" t="s">
        <v>1074</v>
      </c>
      <c r="E585" s="39" t="s">
        <v>1044</v>
      </c>
      <c r="F585" s="4">
        <v>5248502.67</v>
      </c>
    </row>
    <row r="586" ht="12.75" customHeight="1">
      <c r="A586" s="4" t="s">
        <v>372</v>
      </c>
      <c r="B586" s="4" t="s">
        <v>371</v>
      </c>
      <c r="C586" s="4">
        <v>2018.0</v>
      </c>
      <c r="D586" s="4" t="s">
        <v>1074</v>
      </c>
      <c r="E586" s="39" t="s">
        <v>1045</v>
      </c>
      <c r="F586" s="4">
        <v>1913558.1</v>
      </c>
    </row>
    <row r="587" ht="12.75" customHeight="1">
      <c r="A587" s="4" t="s">
        <v>372</v>
      </c>
      <c r="B587" s="4" t="s">
        <v>371</v>
      </c>
      <c r="C587" s="4">
        <v>2018.0</v>
      </c>
      <c r="D587" s="4" t="s">
        <v>1074</v>
      </c>
      <c r="E587" s="39" t="s">
        <v>998</v>
      </c>
      <c r="F587" s="4">
        <v>5.97125147E7</v>
      </c>
    </row>
    <row r="588" ht="12.75" customHeight="1">
      <c r="A588" s="4" t="s">
        <v>372</v>
      </c>
      <c r="B588" s="4" t="s">
        <v>371</v>
      </c>
      <c r="C588" s="4">
        <v>2018.0</v>
      </c>
      <c r="D588" s="4" t="s">
        <v>1074</v>
      </c>
      <c r="E588" s="39" t="s">
        <v>1046</v>
      </c>
      <c r="F588" s="4">
        <v>8016941.9</v>
      </c>
    </row>
    <row r="589" ht="12.75" customHeight="1">
      <c r="A589" s="4" t="s">
        <v>372</v>
      </c>
      <c r="B589" s="4" t="s">
        <v>371</v>
      </c>
      <c r="C589" s="4">
        <v>2018.0</v>
      </c>
      <c r="D589" s="4" t="s">
        <v>1074</v>
      </c>
      <c r="E589" s="39" t="s">
        <v>1047</v>
      </c>
      <c r="F589" s="4">
        <v>2.054717017E7</v>
      </c>
    </row>
    <row r="590" ht="12.75" customHeight="1">
      <c r="A590" s="4" t="s">
        <v>372</v>
      </c>
      <c r="B590" s="4" t="s">
        <v>371</v>
      </c>
      <c r="C590" s="4">
        <v>2019.0</v>
      </c>
      <c r="D590" s="4" t="s">
        <v>1074</v>
      </c>
      <c r="E590" s="39" t="s">
        <v>1031</v>
      </c>
      <c r="F590" s="4">
        <v>3.266285591E8</v>
      </c>
    </row>
    <row r="591" ht="12.75" customHeight="1">
      <c r="A591" s="4" t="s">
        <v>372</v>
      </c>
      <c r="B591" s="4" t="s">
        <v>371</v>
      </c>
      <c r="C591" s="4">
        <v>2019.0</v>
      </c>
      <c r="D591" s="4" t="s">
        <v>1074</v>
      </c>
      <c r="E591" s="39" t="s">
        <v>1032</v>
      </c>
      <c r="F591" s="4">
        <v>5.531704602E7</v>
      </c>
    </row>
    <row r="592" ht="12.75" customHeight="1">
      <c r="A592" s="4" t="s">
        <v>372</v>
      </c>
      <c r="B592" s="4" t="s">
        <v>371</v>
      </c>
      <c r="C592" s="4">
        <v>2019.0</v>
      </c>
      <c r="D592" s="4" t="s">
        <v>1074</v>
      </c>
      <c r="E592" s="39" t="s">
        <v>1033</v>
      </c>
      <c r="F592" s="4">
        <v>1.0342175744E8</v>
      </c>
    </row>
    <row r="593" ht="12.75" customHeight="1">
      <c r="A593" s="4" t="s">
        <v>372</v>
      </c>
      <c r="B593" s="4" t="s">
        <v>371</v>
      </c>
      <c r="C593" s="4">
        <v>2019.0</v>
      </c>
      <c r="D593" s="4" t="s">
        <v>1074</v>
      </c>
      <c r="E593" s="39" t="s">
        <v>1034</v>
      </c>
      <c r="F593" s="4">
        <v>6.548398262E7</v>
      </c>
    </row>
    <row r="594" ht="12.75" customHeight="1">
      <c r="A594" s="4" t="s">
        <v>372</v>
      </c>
      <c r="B594" s="4" t="s">
        <v>371</v>
      </c>
      <c r="C594" s="4">
        <v>2019.0</v>
      </c>
      <c r="D594" s="4" t="s">
        <v>1074</v>
      </c>
      <c r="E594" s="39" t="s">
        <v>1035</v>
      </c>
      <c r="F594" s="4">
        <v>8.175362285E7</v>
      </c>
    </row>
    <row r="595" ht="12.75" customHeight="1">
      <c r="A595" s="4" t="s">
        <v>372</v>
      </c>
      <c r="B595" s="4" t="s">
        <v>371</v>
      </c>
      <c r="C595" s="4">
        <v>2019.0</v>
      </c>
      <c r="D595" s="4" t="s">
        <v>1074</v>
      </c>
      <c r="E595" s="39" t="s">
        <v>1036</v>
      </c>
      <c r="F595" s="4">
        <v>7327986.4</v>
      </c>
    </row>
    <row r="596" ht="12.75" customHeight="1">
      <c r="A596" s="4" t="s">
        <v>372</v>
      </c>
      <c r="B596" s="4" t="s">
        <v>371</v>
      </c>
      <c r="C596" s="4">
        <v>2019.0</v>
      </c>
      <c r="D596" s="4" t="s">
        <v>1074</v>
      </c>
      <c r="E596" s="39" t="s">
        <v>993</v>
      </c>
      <c r="F596" s="4">
        <v>1.902289624E7</v>
      </c>
    </row>
    <row r="597" ht="12.75" customHeight="1">
      <c r="A597" s="4" t="s">
        <v>372</v>
      </c>
      <c r="B597" s="4" t="s">
        <v>371</v>
      </c>
      <c r="C597" s="4">
        <v>2019.0</v>
      </c>
      <c r="D597" s="4" t="s">
        <v>1074</v>
      </c>
      <c r="E597" s="39" t="s">
        <v>1037</v>
      </c>
      <c r="F597" s="4">
        <v>1.290511535E7</v>
      </c>
    </row>
    <row r="598" ht="12.75" customHeight="1">
      <c r="A598" s="4" t="s">
        <v>372</v>
      </c>
      <c r="B598" s="4" t="s">
        <v>371</v>
      </c>
      <c r="C598" s="4">
        <v>2019.0</v>
      </c>
      <c r="D598" s="4" t="s">
        <v>1074</v>
      </c>
      <c r="E598" s="39" t="s">
        <v>1038</v>
      </c>
      <c r="F598" s="4">
        <v>111537.19</v>
      </c>
    </row>
    <row r="599" ht="12.75" customHeight="1">
      <c r="A599" s="4" t="s">
        <v>372</v>
      </c>
      <c r="B599" s="4" t="s">
        <v>371</v>
      </c>
      <c r="C599" s="4">
        <v>2019.0</v>
      </c>
      <c r="D599" s="4" t="s">
        <v>1074</v>
      </c>
      <c r="E599" s="39" t="s">
        <v>994</v>
      </c>
      <c r="F599" s="4">
        <v>9.064428153E7</v>
      </c>
    </row>
    <row r="600" ht="12.75" customHeight="1">
      <c r="A600" s="4" t="s">
        <v>372</v>
      </c>
      <c r="B600" s="4" t="s">
        <v>371</v>
      </c>
      <c r="C600" s="4">
        <v>2019.0</v>
      </c>
      <c r="D600" s="4" t="s">
        <v>1074</v>
      </c>
      <c r="E600" s="39" t="s">
        <v>1039</v>
      </c>
      <c r="F600" s="4">
        <v>126733.73</v>
      </c>
    </row>
    <row r="601" ht="12.75" customHeight="1">
      <c r="A601" s="4" t="s">
        <v>372</v>
      </c>
      <c r="B601" s="4" t="s">
        <v>371</v>
      </c>
      <c r="C601" s="4">
        <v>2019.0</v>
      </c>
      <c r="D601" s="4" t="s">
        <v>1074</v>
      </c>
      <c r="E601" s="39" t="s">
        <v>1040</v>
      </c>
      <c r="F601" s="4">
        <v>3.175356136E7</v>
      </c>
    </row>
    <row r="602" ht="12.75" customHeight="1">
      <c r="A602" s="4" t="s">
        <v>372</v>
      </c>
      <c r="B602" s="4" t="s">
        <v>371</v>
      </c>
      <c r="C602" s="4">
        <v>2019.0</v>
      </c>
      <c r="D602" s="4" t="s">
        <v>1074</v>
      </c>
      <c r="E602" s="39" t="s">
        <v>996</v>
      </c>
      <c r="F602" s="4">
        <v>2.32696401E7</v>
      </c>
    </row>
    <row r="603" ht="12.75" customHeight="1">
      <c r="A603" s="4" t="s">
        <v>372</v>
      </c>
      <c r="B603" s="4" t="s">
        <v>371</v>
      </c>
      <c r="C603" s="4">
        <v>2019.0</v>
      </c>
      <c r="D603" s="4" t="s">
        <v>1074</v>
      </c>
      <c r="E603" s="39" t="s">
        <v>1041</v>
      </c>
      <c r="F603" s="4">
        <v>1926469.12</v>
      </c>
    </row>
    <row r="604" ht="12.75" customHeight="1">
      <c r="A604" s="4" t="s">
        <v>372</v>
      </c>
      <c r="B604" s="4" t="s">
        <v>371</v>
      </c>
      <c r="C604" s="4">
        <v>2019.0</v>
      </c>
      <c r="D604" s="4" t="s">
        <v>1074</v>
      </c>
      <c r="E604" s="39" t="s">
        <v>1042</v>
      </c>
      <c r="F604" s="4">
        <v>3.030802694E7</v>
      </c>
    </row>
    <row r="605" ht="12.75" customHeight="1">
      <c r="A605" s="4" t="s">
        <v>372</v>
      </c>
      <c r="B605" s="4" t="s">
        <v>371</v>
      </c>
      <c r="C605" s="4">
        <v>2019.0</v>
      </c>
      <c r="D605" s="4" t="s">
        <v>1074</v>
      </c>
      <c r="E605" s="39" t="s">
        <v>1043</v>
      </c>
      <c r="F605" s="4">
        <v>1.389180962E7</v>
      </c>
    </row>
    <row r="606" ht="12.75" customHeight="1">
      <c r="A606" s="4" t="s">
        <v>372</v>
      </c>
      <c r="B606" s="4" t="s">
        <v>371</v>
      </c>
      <c r="C606" s="4">
        <v>2019.0</v>
      </c>
      <c r="D606" s="4" t="s">
        <v>1074</v>
      </c>
      <c r="E606" s="39" t="s">
        <v>1044</v>
      </c>
      <c r="F606" s="4">
        <v>6723561.17</v>
      </c>
    </row>
    <row r="607" ht="12.75" customHeight="1">
      <c r="A607" s="4" t="s">
        <v>372</v>
      </c>
      <c r="B607" s="4" t="s">
        <v>371</v>
      </c>
      <c r="C607" s="4">
        <v>2019.0</v>
      </c>
      <c r="D607" s="4" t="s">
        <v>1074</v>
      </c>
      <c r="E607" s="39" t="s">
        <v>1045</v>
      </c>
      <c r="F607" s="4">
        <v>1773267.08</v>
      </c>
    </row>
    <row r="608" ht="12.75" customHeight="1">
      <c r="A608" s="4" t="s">
        <v>372</v>
      </c>
      <c r="B608" s="4" t="s">
        <v>371</v>
      </c>
      <c r="C608" s="4">
        <v>2019.0</v>
      </c>
      <c r="D608" s="4" t="s">
        <v>1074</v>
      </c>
      <c r="E608" s="39" t="s">
        <v>998</v>
      </c>
      <c r="F608" s="4">
        <v>6.098142543E7</v>
      </c>
    </row>
    <row r="609" ht="12.75" customHeight="1">
      <c r="A609" s="4" t="s">
        <v>372</v>
      </c>
      <c r="B609" s="4" t="s">
        <v>371</v>
      </c>
      <c r="C609" s="4">
        <v>2019.0</v>
      </c>
      <c r="D609" s="4" t="s">
        <v>1074</v>
      </c>
      <c r="E609" s="39" t="s">
        <v>1046</v>
      </c>
      <c r="F609" s="4">
        <v>7760110.28</v>
      </c>
    </row>
    <row r="610" ht="12.75" customHeight="1">
      <c r="A610" s="4" t="s">
        <v>372</v>
      </c>
      <c r="B610" s="4" t="s">
        <v>371</v>
      </c>
      <c r="C610" s="4">
        <v>2019.0</v>
      </c>
      <c r="D610" s="4" t="s">
        <v>1074</v>
      </c>
      <c r="E610" s="39" t="s">
        <v>1047</v>
      </c>
      <c r="F610" s="4">
        <v>1.81021376E7</v>
      </c>
    </row>
    <row r="611" ht="12.75" customHeight="1">
      <c r="E611" s="39"/>
    </row>
    <row r="612" ht="12.75" customHeight="1">
      <c r="E612" s="39"/>
    </row>
    <row r="613" ht="12.75" customHeight="1">
      <c r="E613" s="39"/>
    </row>
    <row r="614" ht="12.75" customHeight="1">
      <c r="E614" s="39"/>
    </row>
    <row r="615" ht="12.75" customHeight="1">
      <c r="E615" s="39"/>
    </row>
    <row r="616" ht="12.75" customHeight="1">
      <c r="E616" s="39"/>
    </row>
    <row r="617" ht="12.75" customHeight="1">
      <c r="E617" s="39"/>
    </row>
    <row r="618" ht="12.75" customHeight="1">
      <c r="E618" s="39"/>
    </row>
    <row r="619" ht="12.75" customHeight="1">
      <c r="E619" s="39"/>
    </row>
    <row r="620" ht="12.75" customHeight="1">
      <c r="E620" s="39"/>
    </row>
    <row r="621" ht="12.75" customHeight="1">
      <c r="E621" s="39"/>
    </row>
    <row r="622" ht="12.75" customHeight="1">
      <c r="E622" s="39"/>
    </row>
    <row r="623" ht="12.75" customHeight="1">
      <c r="E623" s="39"/>
    </row>
    <row r="624" ht="12.75" customHeight="1">
      <c r="E624" s="39"/>
    </row>
    <row r="625" ht="12.75" customHeight="1">
      <c r="E625" s="39"/>
    </row>
    <row r="626" ht="12.75" customHeight="1">
      <c r="E626" s="39"/>
    </row>
    <row r="627" ht="12.75" customHeight="1">
      <c r="E627" s="39"/>
    </row>
    <row r="628" ht="12.75" customHeight="1">
      <c r="E628" s="39"/>
    </row>
    <row r="629" ht="12.75" customHeight="1">
      <c r="E629" s="39"/>
    </row>
    <row r="630" ht="12.75" customHeight="1">
      <c r="E630" s="39"/>
    </row>
    <row r="631" ht="12.75" customHeight="1">
      <c r="E631" s="39"/>
    </row>
    <row r="632" ht="12.75" customHeight="1">
      <c r="E632" s="39"/>
    </row>
    <row r="633" ht="12.75" customHeight="1">
      <c r="E633" s="39"/>
    </row>
    <row r="634" ht="12.75" customHeight="1">
      <c r="E634" s="39"/>
    </row>
    <row r="635" ht="12.75" customHeight="1">
      <c r="E635" s="39"/>
    </row>
    <row r="636" ht="12.75" customHeight="1">
      <c r="E636" s="39"/>
    </row>
    <row r="637" ht="12.75" customHeight="1">
      <c r="E637" s="39"/>
    </row>
    <row r="638" ht="12.75" customHeight="1">
      <c r="E638" s="39"/>
    </row>
    <row r="639" ht="12.75" customHeight="1">
      <c r="E639" s="39"/>
    </row>
    <row r="640" ht="12.75" customHeight="1">
      <c r="E640" s="39"/>
    </row>
    <row r="641" ht="12.75" customHeight="1">
      <c r="E641" s="39"/>
    </row>
    <row r="642" ht="12.75" customHeight="1">
      <c r="E642" s="39"/>
    </row>
    <row r="643" ht="12.75" customHeight="1">
      <c r="E643" s="39"/>
    </row>
    <row r="644" ht="12.75" customHeight="1">
      <c r="E644" s="39"/>
    </row>
    <row r="645" ht="12.75" customHeight="1">
      <c r="E645" s="39"/>
    </row>
    <row r="646" ht="12.75" customHeight="1">
      <c r="E646" s="39"/>
    </row>
    <row r="647" ht="12.75" customHeight="1">
      <c r="E647" s="39"/>
    </row>
    <row r="648" ht="12.75" customHeight="1">
      <c r="E648" s="39"/>
    </row>
    <row r="649" ht="12.75" customHeight="1">
      <c r="E649" s="39"/>
    </row>
    <row r="650" ht="12.75" customHeight="1">
      <c r="E650" s="39"/>
    </row>
    <row r="651" ht="12.75" customHeight="1">
      <c r="E651" s="39"/>
    </row>
    <row r="652" ht="12.75" customHeight="1">
      <c r="E652" s="39"/>
    </row>
    <row r="653" ht="12.75" customHeight="1">
      <c r="E653" s="39"/>
    </row>
    <row r="654" ht="12.75" customHeight="1">
      <c r="E654" s="39"/>
    </row>
    <row r="655" ht="12.75" customHeight="1">
      <c r="E655" s="39"/>
    </row>
    <row r="656" ht="12.75" customHeight="1">
      <c r="E656" s="39"/>
    </row>
    <row r="657" ht="12.75" customHeight="1">
      <c r="E657" s="39"/>
    </row>
    <row r="658" ht="12.75" customHeight="1">
      <c r="E658" s="39"/>
    </row>
    <row r="659" ht="12.75" customHeight="1">
      <c r="E659" s="39"/>
    </row>
    <row r="660" ht="12.75" customHeight="1">
      <c r="E660" s="39"/>
    </row>
    <row r="661" ht="12.75" customHeight="1">
      <c r="E661" s="39"/>
    </row>
    <row r="662" ht="12.75" customHeight="1">
      <c r="E662" s="39"/>
    </row>
    <row r="663" ht="12.75" customHeight="1">
      <c r="E663" s="39"/>
    </row>
    <row r="664" ht="12.75" customHeight="1">
      <c r="E664" s="39"/>
    </row>
    <row r="665" ht="12.75" customHeight="1">
      <c r="E665" s="39"/>
    </row>
    <row r="666" ht="12.75" customHeight="1">
      <c r="E666" s="39"/>
    </row>
    <row r="667" ht="12.75" customHeight="1">
      <c r="E667" s="39"/>
    </row>
    <row r="668" ht="12.75" customHeight="1">
      <c r="E668" s="39"/>
    </row>
    <row r="669" ht="12.75" customHeight="1">
      <c r="E669" s="39"/>
    </row>
    <row r="670" ht="12.75" customHeight="1">
      <c r="E670" s="39"/>
    </row>
    <row r="671" ht="12.75" customHeight="1">
      <c r="E671" s="39"/>
    </row>
    <row r="672" ht="12.75" customHeight="1">
      <c r="E672" s="39"/>
    </row>
    <row r="673" ht="12.75" customHeight="1">
      <c r="E673" s="39"/>
    </row>
    <row r="674" ht="12.75" customHeight="1">
      <c r="E674" s="39"/>
    </row>
    <row r="675" ht="12.75" customHeight="1">
      <c r="E675" s="39"/>
    </row>
    <row r="676" ht="12.75" customHeight="1">
      <c r="E676" s="39"/>
    </row>
    <row r="677" ht="12.75" customHeight="1">
      <c r="E677" s="39"/>
    </row>
    <row r="678" ht="12.75" customHeight="1">
      <c r="E678" s="39"/>
    </row>
    <row r="679" ht="12.75" customHeight="1">
      <c r="E679" s="39"/>
    </row>
    <row r="680" ht="12.75" customHeight="1">
      <c r="E680" s="39"/>
    </row>
    <row r="681" ht="12.75" customHeight="1">
      <c r="E681" s="39"/>
    </row>
    <row r="682" ht="12.75" customHeight="1">
      <c r="E682" s="39"/>
    </row>
    <row r="683" ht="12.75" customHeight="1">
      <c r="E683" s="39"/>
    </row>
    <row r="684" ht="12.75" customHeight="1">
      <c r="E684" s="39"/>
    </row>
    <row r="685" ht="12.75" customHeight="1">
      <c r="E685" s="39"/>
    </row>
    <row r="686" ht="12.75" customHeight="1">
      <c r="E686" s="39"/>
    </row>
    <row r="687" ht="12.75" customHeight="1">
      <c r="E687" s="39"/>
    </row>
    <row r="688" ht="12.75" customHeight="1">
      <c r="E688" s="39"/>
    </row>
    <row r="689" ht="12.75" customHeight="1">
      <c r="E689" s="39"/>
    </row>
    <row r="690" ht="12.75" customHeight="1">
      <c r="E690" s="39"/>
    </row>
    <row r="691" ht="12.75" customHeight="1">
      <c r="E691" s="39"/>
    </row>
    <row r="692" ht="12.75" customHeight="1">
      <c r="E692" s="39"/>
    </row>
    <row r="693" ht="12.75" customHeight="1">
      <c r="E693" s="39"/>
    </row>
    <row r="694" ht="12.75" customHeight="1">
      <c r="E694" s="39"/>
    </row>
    <row r="695" ht="12.75" customHeight="1">
      <c r="E695" s="39"/>
    </row>
    <row r="696" ht="12.75" customHeight="1">
      <c r="E696" s="39"/>
    </row>
    <row r="697" ht="12.75" customHeight="1">
      <c r="E697" s="39"/>
    </row>
    <row r="698" ht="12.75" customHeight="1">
      <c r="E698" s="39"/>
    </row>
    <row r="699" ht="12.75" customHeight="1">
      <c r="E699" s="39"/>
    </row>
    <row r="700" ht="12.75" customHeight="1">
      <c r="E700" s="39"/>
    </row>
    <row r="701" ht="12.75" customHeight="1">
      <c r="E701" s="39"/>
    </row>
    <row r="702" ht="12.75" customHeight="1">
      <c r="E702" s="39"/>
    </row>
    <row r="703" ht="12.75" customHeight="1">
      <c r="E703" s="39"/>
    </row>
    <row r="704" ht="12.75" customHeight="1">
      <c r="E704" s="39"/>
    </row>
    <row r="705" ht="12.75" customHeight="1">
      <c r="E705" s="39"/>
    </row>
    <row r="706" ht="12.75" customHeight="1">
      <c r="E706" s="39"/>
    </row>
    <row r="707" ht="12.75" customHeight="1">
      <c r="E707" s="39"/>
    </row>
    <row r="708" ht="12.75" customHeight="1">
      <c r="E708" s="39"/>
    </row>
    <row r="709" ht="12.75" customHeight="1">
      <c r="E709" s="39"/>
    </row>
    <row r="710" ht="12.75" customHeight="1">
      <c r="E710" s="39"/>
    </row>
    <row r="711" ht="12.75" customHeight="1">
      <c r="E711" s="39"/>
    </row>
    <row r="712" ht="12.75" customHeight="1">
      <c r="E712" s="39"/>
    </row>
    <row r="713" ht="12.75" customHeight="1">
      <c r="E713" s="39"/>
    </row>
    <row r="714" ht="12.75" customHeight="1">
      <c r="E714" s="39"/>
    </row>
    <row r="715" ht="12.75" customHeight="1">
      <c r="E715" s="39"/>
    </row>
    <row r="716" ht="12.75" customHeight="1">
      <c r="E716" s="39"/>
    </row>
    <row r="717" ht="12.75" customHeight="1">
      <c r="E717" s="39"/>
    </row>
    <row r="718" ht="12.75" customHeight="1">
      <c r="E718" s="39"/>
    </row>
    <row r="719" ht="12.75" customHeight="1">
      <c r="E719" s="39"/>
    </row>
    <row r="720" ht="12.75" customHeight="1">
      <c r="E720" s="39"/>
    </row>
    <row r="721" ht="12.75" customHeight="1">
      <c r="E721" s="39"/>
    </row>
    <row r="722" ht="12.75" customHeight="1">
      <c r="E722" s="39"/>
    </row>
    <row r="723" ht="12.75" customHeight="1">
      <c r="E723" s="39"/>
    </row>
    <row r="724" ht="12.75" customHeight="1">
      <c r="E724" s="39"/>
    </row>
    <row r="725" ht="12.75" customHeight="1">
      <c r="E725" s="39"/>
    </row>
    <row r="726" ht="12.75" customHeight="1">
      <c r="E726" s="39"/>
    </row>
    <row r="727" ht="12.75" customHeight="1">
      <c r="E727" s="39"/>
    </row>
    <row r="728" ht="12.75" customHeight="1">
      <c r="E728" s="39"/>
    </row>
    <row r="729" ht="12.75" customHeight="1">
      <c r="E729" s="39"/>
    </row>
    <row r="730" ht="12.75" customHeight="1">
      <c r="E730" s="39"/>
    </row>
    <row r="731" ht="12.75" customHeight="1">
      <c r="E731" s="39"/>
    </row>
    <row r="732" ht="12.75" customHeight="1">
      <c r="E732" s="39"/>
    </row>
    <row r="733" ht="12.75" customHeight="1">
      <c r="E733" s="39"/>
    </row>
    <row r="734" ht="12.75" customHeight="1">
      <c r="E734" s="39"/>
    </row>
    <row r="735" ht="12.75" customHeight="1">
      <c r="E735" s="39"/>
    </row>
    <row r="736" ht="12.75" customHeight="1">
      <c r="E736" s="39"/>
    </row>
    <row r="737" ht="12.75" customHeight="1">
      <c r="E737" s="39"/>
    </row>
    <row r="738" ht="12.75" customHeight="1">
      <c r="E738" s="39"/>
    </row>
    <row r="739" ht="12.75" customHeight="1">
      <c r="E739" s="39"/>
    </row>
    <row r="740" ht="12.75" customHeight="1">
      <c r="E740" s="39"/>
    </row>
    <row r="741" ht="12.75" customHeight="1">
      <c r="E741" s="39"/>
    </row>
    <row r="742" ht="12.75" customHeight="1">
      <c r="E742" s="39"/>
    </row>
    <row r="743" ht="12.75" customHeight="1">
      <c r="E743" s="39"/>
    </row>
    <row r="744" ht="12.75" customHeight="1">
      <c r="E744" s="39"/>
    </row>
    <row r="745" ht="12.75" customHeight="1">
      <c r="E745" s="39"/>
    </row>
    <row r="746" ht="12.75" customHeight="1">
      <c r="E746" s="39"/>
    </row>
    <row r="747" ht="12.75" customHeight="1">
      <c r="E747" s="39"/>
    </row>
    <row r="748" ht="12.75" customHeight="1">
      <c r="E748" s="39"/>
    </row>
    <row r="749" ht="12.75" customHeight="1">
      <c r="E749" s="39"/>
    </row>
    <row r="750" ht="12.75" customHeight="1">
      <c r="E750" s="39"/>
    </row>
    <row r="751" ht="12.75" customHeight="1">
      <c r="E751" s="39"/>
    </row>
    <row r="752" ht="12.75" customHeight="1">
      <c r="E752" s="39"/>
    </row>
    <row r="753" ht="12.75" customHeight="1">
      <c r="E753" s="39"/>
    </row>
    <row r="754" ht="12.75" customHeight="1">
      <c r="E754" s="39"/>
    </row>
    <row r="755" ht="12.75" customHeight="1">
      <c r="E755" s="39"/>
    </row>
    <row r="756" ht="12.75" customHeight="1">
      <c r="E756" s="39"/>
    </row>
    <row r="757" ht="12.75" customHeight="1">
      <c r="E757" s="39"/>
    </row>
    <row r="758" ht="12.75" customHeight="1">
      <c r="E758" s="39"/>
    </row>
    <row r="759" ht="12.75" customHeight="1">
      <c r="E759" s="39"/>
    </row>
    <row r="760" ht="12.75" customHeight="1">
      <c r="E760" s="39"/>
    </row>
    <row r="761" ht="12.75" customHeight="1">
      <c r="E761" s="39"/>
    </row>
    <row r="762" ht="12.75" customHeight="1">
      <c r="E762" s="39"/>
    </row>
    <row r="763" ht="12.75" customHeight="1">
      <c r="E763" s="39"/>
    </row>
    <row r="764" ht="12.75" customHeight="1">
      <c r="E764" s="39"/>
    </row>
    <row r="765" ht="12.75" customHeight="1">
      <c r="E765" s="39"/>
    </row>
    <row r="766" ht="12.75" customHeight="1">
      <c r="E766" s="39"/>
    </row>
    <row r="767" ht="12.75" customHeight="1">
      <c r="E767" s="39"/>
    </row>
    <row r="768" ht="12.75" customHeight="1">
      <c r="E768" s="39"/>
    </row>
    <row r="769" ht="12.75" customHeight="1">
      <c r="E769" s="39"/>
    </row>
    <row r="770" ht="12.75" customHeight="1">
      <c r="E770" s="39"/>
    </row>
    <row r="771" ht="12.75" customHeight="1">
      <c r="E771" s="39"/>
    </row>
    <row r="772" ht="12.75" customHeight="1">
      <c r="E772" s="39"/>
    </row>
    <row r="773" ht="12.75" customHeight="1">
      <c r="E773" s="39"/>
    </row>
    <row r="774" ht="12.75" customHeight="1">
      <c r="E774" s="39"/>
    </row>
    <row r="775" ht="12.75" customHeight="1">
      <c r="E775" s="39"/>
    </row>
    <row r="776" ht="12.75" customHeight="1">
      <c r="E776" s="39"/>
    </row>
    <row r="777" ht="12.75" customHeight="1">
      <c r="E777" s="39"/>
    </row>
    <row r="778" ht="12.75" customHeight="1">
      <c r="E778" s="39"/>
    </row>
    <row r="779" ht="12.75" customHeight="1">
      <c r="E779" s="39"/>
    </row>
    <row r="780" ht="12.75" customHeight="1">
      <c r="E780" s="39"/>
    </row>
    <row r="781" ht="12.75" customHeight="1">
      <c r="E781" s="39"/>
    </row>
    <row r="782" ht="12.75" customHeight="1">
      <c r="E782" s="39"/>
    </row>
    <row r="783" ht="12.75" customHeight="1">
      <c r="E783" s="39"/>
    </row>
    <row r="784" ht="12.75" customHeight="1">
      <c r="E784" s="39"/>
    </row>
    <row r="785" ht="12.75" customHeight="1">
      <c r="E785" s="39"/>
    </row>
    <row r="786" ht="12.75" customHeight="1">
      <c r="E786" s="39"/>
    </row>
    <row r="787" ht="12.75" customHeight="1">
      <c r="E787" s="39"/>
    </row>
    <row r="788" ht="12.75" customHeight="1">
      <c r="E788" s="39"/>
    </row>
    <row r="789" ht="12.75" customHeight="1">
      <c r="E789" s="39"/>
    </row>
    <row r="790" ht="12.75" customHeight="1">
      <c r="E790" s="39"/>
    </row>
    <row r="791" ht="12.75" customHeight="1">
      <c r="E791" s="39"/>
    </row>
    <row r="792" ht="12.75" customHeight="1">
      <c r="E792" s="39"/>
    </row>
    <row r="793" ht="12.75" customHeight="1">
      <c r="E793" s="39"/>
    </row>
    <row r="794" ht="12.75" customHeight="1">
      <c r="E794" s="39"/>
    </row>
    <row r="795" ht="12.75" customHeight="1">
      <c r="E795" s="39"/>
    </row>
    <row r="796" ht="12.75" customHeight="1">
      <c r="E796" s="39"/>
    </row>
    <row r="797" ht="12.75" customHeight="1">
      <c r="E797" s="39"/>
    </row>
    <row r="798" ht="12.75" customHeight="1">
      <c r="E798" s="39"/>
    </row>
    <row r="799" ht="12.75" customHeight="1">
      <c r="E799" s="39"/>
    </row>
    <row r="800" ht="12.75" customHeight="1">
      <c r="E800" s="39"/>
    </row>
    <row r="801" ht="12.75" customHeight="1">
      <c r="E801" s="39"/>
    </row>
    <row r="802" ht="12.75" customHeight="1">
      <c r="E802" s="39"/>
    </row>
    <row r="803" ht="12.75" customHeight="1">
      <c r="E803" s="39"/>
    </row>
    <row r="804" ht="12.75" customHeight="1">
      <c r="E804" s="39"/>
    </row>
    <row r="805" ht="12.75" customHeight="1">
      <c r="E805" s="39"/>
    </row>
    <row r="806" ht="12.75" customHeight="1">
      <c r="E806" s="39"/>
    </row>
    <row r="807" ht="12.75" customHeight="1">
      <c r="E807" s="39"/>
    </row>
    <row r="808" ht="12.75" customHeight="1">
      <c r="E808" s="39"/>
    </row>
    <row r="809" ht="12.75" customHeight="1">
      <c r="E809" s="39"/>
    </row>
    <row r="810" ht="12.75" customHeight="1">
      <c r="E810" s="39"/>
    </row>
    <row r="811" ht="12.75" customHeight="1">
      <c r="E811" s="39"/>
    </row>
    <row r="812" ht="12.75" customHeight="1">
      <c r="E812" s="39"/>
    </row>
    <row r="813" ht="12.75" customHeight="1">
      <c r="E813" s="39"/>
    </row>
    <row r="814" ht="12.75" customHeight="1">
      <c r="E814" s="39"/>
    </row>
    <row r="815" ht="12.75" customHeight="1">
      <c r="E815" s="39"/>
    </row>
    <row r="816" ht="12.75" customHeight="1">
      <c r="E816" s="39"/>
    </row>
    <row r="817" ht="12.75" customHeight="1">
      <c r="E817" s="39"/>
    </row>
    <row r="818" ht="12.75" customHeight="1">
      <c r="E818" s="39"/>
    </row>
    <row r="819" ht="12.75" customHeight="1">
      <c r="E819" s="39"/>
    </row>
    <row r="820" ht="12.75" customHeight="1">
      <c r="E820" s="39"/>
    </row>
    <row r="821" ht="12.75" customHeight="1">
      <c r="E821" s="39"/>
    </row>
    <row r="822" ht="12.75" customHeight="1">
      <c r="E822" s="39"/>
    </row>
    <row r="823" ht="12.75" customHeight="1">
      <c r="E823" s="39"/>
    </row>
    <row r="824" ht="12.75" customHeight="1">
      <c r="E824" s="39"/>
    </row>
    <row r="825" ht="12.75" customHeight="1">
      <c r="E825" s="39"/>
    </row>
    <row r="826" ht="12.75" customHeight="1">
      <c r="E826" s="39"/>
    </row>
    <row r="827" ht="12.75" customHeight="1">
      <c r="E827" s="39"/>
    </row>
    <row r="828" ht="12.75" customHeight="1">
      <c r="E828" s="39"/>
    </row>
    <row r="829" ht="12.75" customHeight="1">
      <c r="E829" s="39"/>
    </row>
    <row r="830" ht="12.75" customHeight="1">
      <c r="E830" s="39"/>
    </row>
    <row r="831" ht="12.75" customHeight="1">
      <c r="E831" s="39"/>
    </row>
    <row r="832" ht="12.75" customHeight="1">
      <c r="E832" s="39"/>
    </row>
    <row r="833" ht="12.75" customHeight="1">
      <c r="E833" s="39"/>
    </row>
    <row r="834" ht="12.75" customHeight="1">
      <c r="E834" s="39"/>
    </row>
    <row r="835" ht="12.75" customHeight="1">
      <c r="E835" s="39"/>
    </row>
    <row r="836" ht="12.75" customHeight="1">
      <c r="E836" s="39"/>
    </row>
    <row r="837" ht="12.75" customHeight="1">
      <c r="E837" s="39"/>
    </row>
    <row r="838" ht="12.75" customHeight="1">
      <c r="E838" s="39"/>
    </row>
    <row r="839" ht="12.75" customHeight="1">
      <c r="E839" s="39"/>
    </row>
    <row r="840" ht="12.75" customHeight="1">
      <c r="E840" s="39"/>
    </row>
    <row r="841" ht="12.75" customHeight="1">
      <c r="E841" s="39"/>
    </row>
    <row r="842" ht="12.75" customHeight="1">
      <c r="E842" s="39"/>
    </row>
    <row r="843" ht="12.75" customHeight="1">
      <c r="E843" s="39"/>
    </row>
    <row r="844" ht="12.75" customHeight="1">
      <c r="E844" s="39"/>
    </row>
    <row r="845" ht="12.75" customHeight="1">
      <c r="E845" s="39"/>
    </row>
    <row r="846" ht="12.75" customHeight="1">
      <c r="E846" s="39"/>
    </row>
    <row r="847" ht="12.75" customHeight="1">
      <c r="E847" s="39"/>
    </row>
    <row r="848" ht="12.75" customHeight="1">
      <c r="E848" s="39"/>
    </row>
    <row r="849" ht="12.75" customHeight="1">
      <c r="E849" s="39"/>
    </row>
    <row r="850" ht="12.75" customHeight="1">
      <c r="E850" s="39"/>
    </row>
    <row r="851" ht="12.75" customHeight="1">
      <c r="E851" s="39"/>
    </row>
    <row r="852" ht="12.75" customHeight="1">
      <c r="E852" s="39"/>
    </row>
    <row r="853" ht="12.75" customHeight="1">
      <c r="E853" s="39"/>
    </row>
    <row r="854" ht="12.75" customHeight="1">
      <c r="E854" s="39"/>
    </row>
    <row r="855" ht="12.75" customHeight="1">
      <c r="E855" s="39"/>
    </row>
    <row r="856" ht="12.75" customHeight="1">
      <c r="E856" s="39"/>
    </row>
    <row r="857" ht="12.75" customHeight="1">
      <c r="E857" s="39"/>
    </row>
    <row r="858" ht="12.75" customHeight="1">
      <c r="E858" s="39"/>
    </row>
    <row r="859" ht="12.75" customHeight="1">
      <c r="E859" s="39"/>
    </row>
    <row r="860" ht="12.75" customHeight="1">
      <c r="E860" s="39"/>
    </row>
    <row r="861" ht="12.75" customHeight="1">
      <c r="E861" s="39"/>
    </row>
    <row r="862" ht="12.75" customHeight="1">
      <c r="E862" s="39"/>
    </row>
    <row r="863" ht="12.75" customHeight="1">
      <c r="E863" s="39"/>
    </row>
    <row r="864" ht="12.75" customHeight="1">
      <c r="E864" s="39"/>
    </row>
    <row r="865" ht="12.75" customHeight="1">
      <c r="E865" s="39"/>
    </row>
    <row r="866" ht="12.75" customHeight="1">
      <c r="E866" s="39"/>
    </row>
    <row r="867" ht="12.75" customHeight="1">
      <c r="E867" s="39"/>
    </row>
    <row r="868" ht="12.75" customHeight="1">
      <c r="E868" s="39"/>
    </row>
    <row r="869" ht="12.75" customHeight="1">
      <c r="E869" s="39"/>
    </row>
    <row r="870" ht="12.75" customHeight="1">
      <c r="E870" s="39"/>
    </row>
    <row r="871" ht="12.75" customHeight="1">
      <c r="E871" s="39"/>
    </row>
    <row r="872" ht="12.75" customHeight="1">
      <c r="E872" s="39"/>
    </row>
    <row r="873" ht="12.75" customHeight="1">
      <c r="E873" s="39"/>
    </row>
    <row r="874" ht="12.75" customHeight="1">
      <c r="E874" s="39"/>
    </row>
    <row r="875" ht="12.75" customHeight="1">
      <c r="E875" s="39"/>
    </row>
    <row r="876" ht="12.75" customHeight="1">
      <c r="E876" s="39"/>
    </row>
    <row r="877" ht="12.75" customHeight="1">
      <c r="E877" s="39"/>
    </row>
    <row r="878" ht="12.75" customHeight="1">
      <c r="E878" s="39"/>
    </row>
    <row r="879" ht="12.75" customHeight="1">
      <c r="E879" s="39"/>
    </row>
    <row r="880" ht="12.75" customHeight="1">
      <c r="E880" s="39"/>
    </row>
    <row r="881" ht="12.75" customHeight="1">
      <c r="E881" s="39"/>
    </row>
    <row r="882" ht="12.75" customHeight="1">
      <c r="E882" s="39"/>
    </row>
    <row r="883" ht="12.75" customHeight="1">
      <c r="E883" s="39"/>
    </row>
    <row r="884" ht="12.75" customHeight="1">
      <c r="E884" s="39"/>
    </row>
    <row r="885" ht="12.75" customHeight="1">
      <c r="E885" s="39"/>
    </row>
    <row r="886" ht="12.75" customHeight="1">
      <c r="E886" s="39"/>
    </row>
    <row r="887" ht="12.75" customHeight="1">
      <c r="E887" s="39"/>
    </row>
    <row r="888" ht="12.75" customHeight="1">
      <c r="E888" s="39"/>
    </row>
    <row r="889" ht="12.75" customHeight="1">
      <c r="E889" s="39"/>
    </row>
    <row r="890" ht="12.75" customHeight="1">
      <c r="E890" s="39"/>
    </row>
    <row r="891" ht="12.75" customHeight="1">
      <c r="E891" s="39"/>
    </row>
    <row r="892" ht="12.75" customHeight="1">
      <c r="E892" s="39"/>
    </row>
    <row r="893" ht="12.75" customHeight="1">
      <c r="E893" s="39"/>
    </row>
    <row r="894" ht="12.75" customHeight="1">
      <c r="E894" s="39"/>
    </row>
    <row r="895" ht="12.75" customHeight="1">
      <c r="E895" s="39"/>
    </row>
    <row r="896" ht="12.75" customHeight="1">
      <c r="E896" s="39"/>
    </row>
    <row r="897" ht="12.75" customHeight="1">
      <c r="E897" s="39"/>
    </row>
    <row r="898" ht="12.75" customHeight="1">
      <c r="E898" s="39"/>
    </row>
    <row r="899" ht="12.75" customHeight="1">
      <c r="E899" s="39"/>
    </row>
    <row r="900" ht="12.75" customHeight="1">
      <c r="E900" s="39"/>
    </row>
    <row r="901" ht="12.75" customHeight="1">
      <c r="E901" s="39"/>
    </row>
    <row r="902" ht="12.75" customHeight="1">
      <c r="E902" s="39"/>
    </row>
    <row r="903" ht="12.75" customHeight="1">
      <c r="E903" s="39"/>
    </row>
    <row r="904" ht="12.75" customHeight="1">
      <c r="E904" s="39"/>
    </row>
    <row r="905" ht="12.75" customHeight="1">
      <c r="E905" s="39"/>
    </row>
    <row r="906" ht="12.75" customHeight="1">
      <c r="E906" s="39"/>
    </row>
    <row r="907" ht="12.75" customHeight="1">
      <c r="E907" s="39"/>
    </row>
    <row r="908" ht="12.75" customHeight="1">
      <c r="E908" s="39"/>
    </row>
    <row r="909" ht="12.75" customHeight="1">
      <c r="E909" s="39"/>
    </row>
    <row r="910" ht="12.75" customHeight="1">
      <c r="E910" s="39"/>
    </row>
    <row r="911" ht="12.75" customHeight="1">
      <c r="E911" s="39"/>
    </row>
    <row r="912" ht="12.75" customHeight="1">
      <c r="E912" s="39"/>
    </row>
    <row r="913" ht="12.75" customHeight="1">
      <c r="E913" s="39"/>
    </row>
    <row r="914" ht="12.75" customHeight="1">
      <c r="E914" s="39"/>
    </row>
    <row r="915" ht="12.75" customHeight="1">
      <c r="E915" s="39"/>
    </row>
    <row r="916" ht="12.75" customHeight="1">
      <c r="E916" s="39"/>
    </row>
    <row r="917" ht="12.75" customHeight="1">
      <c r="E917" s="39"/>
    </row>
    <row r="918" ht="12.75" customHeight="1">
      <c r="E918" s="39"/>
    </row>
    <row r="919" ht="12.75" customHeight="1">
      <c r="E919" s="39"/>
    </row>
    <row r="920" ht="12.75" customHeight="1">
      <c r="E920" s="39"/>
    </row>
    <row r="921" ht="12.75" customHeight="1">
      <c r="E921" s="39"/>
    </row>
    <row r="922" ht="12.75" customHeight="1">
      <c r="E922" s="39"/>
    </row>
    <row r="923" ht="12.75" customHeight="1">
      <c r="E923" s="39"/>
    </row>
    <row r="924" ht="12.75" customHeight="1">
      <c r="E924" s="39"/>
    </row>
    <row r="925" ht="12.75" customHeight="1">
      <c r="E925" s="39"/>
    </row>
    <row r="926" ht="12.75" customHeight="1">
      <c r="E926" s="39"/>
    </row>
    <row r="927" ht="12.75" customHeight="1">
      <c r="E927" s="39"/>
    </row>
    <row r="928" ht="12.75" customHeight="1">
      <c r="E928" s="39"/>
    </row>
    <row r="929" ht="12.75" customHeight="1">
      <c r="E929" s="39"/>
    </row>
    <row r="930" ht="12.75" customHeight="1">
      <c r="E930" s="39"/>
    </row>
    <row r="931" ht="12.75" customHeight="1">
      <c r="E931" s="39"/>
    </row>
    <row r="932" ht="12.75" customHeight="1">
      <c r="E932" s="39"/>
    </row>
    <row r="933" ht="12.75" customHeight="1">
      <c r="E933" s="39"/>
    </row>
    <row r="934" ht="12.75" customHeight="1">
      <c r="E934" s="39"/>
    </row>
    <row r="935" ht="12.75" customHeight="1">
      <c r="E935" s="39"/>
    </row>
    <row r="936" ht="12.75" customHeight="1">
      <c r="E936" s="39"/>
    </row>
    <row r="937" ht="12.75" customHeight="1">
      <c r="E937" s="39"/>
    </row>
    <row r="938" ht="12.75" customHeight="1">
      <c r="E938" s="39"/>
    </row>
    <row r="939" ht="12.75" customHeight="1">
      <c r="E939" s="39"/>
    </row>
    <row r="940" ht="12.75" customHeight="1">
      <c r="E940" s="39"/>
    </row>
    <row r="941" ht="12.75" customHeight="1">
      <c r="E941" s="39"/>
    </row>
    <row r="942" ht="12.75" customHeight="1">
      <c r="E942" s="39"/>
    </row>
    <row r="943" ht="12.75" customHeight="1">
      <c r="E943" s="39"/>
    </row>
    <row r="944" ht="12.75" customHeight="1">
      <c r="E944" s="39"/>
    </row>
    <row r="945" ht="12.75" customHeight="1">
      <c r="E945" s="39"/>
    </row>
    <row r="946" ht="12.75" customHeight="1">
      <c r="E946" s="39"/>
    </row>
    <row r="947" ht="12.75" customHeight="1">
      <c r="E947" s="39"/>
    </row>
    <row r="948" ht="12.75" customHeight="1">
      <c r="E948" s="39"/>
    </row>
    <row r="949" ht="12.75" customHeight="1">
      <c r="E949" s="39"/>
    </row>
    <row r="950" ht="12.75" customHeight="1">
      <c r="E950" s="39"/>
    </row>
    <row r="951" ht="12.75" customHeight="1">
      <c r="E951" s="39"/>
    </row>
    <row r="952" ht="12.75" customHeight="1">
      <c r="E952" s="39"/>
    </row>
    <row r="953" ht="12.75" customHeight="1">
      <c r="E953" s="39"/>
    </row>
    <row r="954" ht="12.75" customHeight="1">
      <c r="E954" s="39"/>
    </row>
    <row r="955" ht="12.75" customHeight="1">
      <c r="E955" s="39"/>
    </row>
    <row r="956" ht="12.75" customHeight="1">
      <c r="E956" s="39"/>
    </row>
    <row r="957" ht="12.75" customHeight="1">
      <c r="E957" s="39"/>
    </row>
    <row r="958" ht="12.75" customHeight="1">
      <c r="E958" s="39"/>
    </row>
    <row r="959" ht="12.75" customHeight="1">
      <c r="E959" s="39"/>
    </row>
    <row r="960" ht="12.75" customHeight="1">
      <c r="E960" s="39"/>
    </row>
    <row r="961" ht="12.75" customHeight="1">
      <c r="E961" s="39"/>
    </row>
    <row r="962" ht="12.75" customHeight="1">
      <c r="E962" s="39"/>
    </row>
    <row r="963" ht="12.75" customHeight="1">
      <c r="E963" s="39"/>
    </row>
    <row r="964" ht="12.75" customHeight="1">
      <c r="E964" s="39"/>
    </row>
    <row r="965" ht="12.75" customHeight="1">
      <c r="E965" s="39"/>
    </row>
    <row r="966" ht="12.75" customHeight="1">
      <c r="E966" s="39"/>
    </row>
    <row r="967" ht="12.75" customHeight="1">
      <c r="E967" s="39"/>
    </row>
    <row r="968" ht="12.75" customHeight="1">
      <c r="E968" s="39"/>
    </row>
    <row r="969" ht="12.75" customHeight="1">
      <c r="E969" s="39"/>
    </row>
    <row r="970" ht="12.75" customHeight="1">
      <c r="E970" s="39"/>
    </row>
    <row r="971" ht="12.75" customHeight="1">
      <c r="E971" s="39"/>
    </row>
    <row r="972" ht="12.75" customHeight="1">
      <c r="E972" s="39"/>
    </row>
    <row r="973" ht="12.75" customHeight="1">
      <c r="E973" s="39"/>
    </row>
    <row r="974" ht="12.75" customHeight="1">
      <c r="E974" s="39"/>
    </row>
    <row r="975" ht="12.75" customHeight="1">
      <c r="E975" s="39"/>
    </row>
    <row r="976" ht="12.75" customHeight="1">
      <c r="E976" s="39"/>
    </row>
    <row r="977" ht="12.75" customHeight="1">
      <c r="E977" s="39"/>
    </row>
    <row r="978" ht="12.75" customHeight="1">
      <c r="E978" s="39"/>
    </row>
    <row r="979" ht="12.75" customHeight="1">
      <c r="E979" s="39"/>
    </row>
    <row r="980" ht="12.75" customHeight="1">
      <c r="E980" s="39"/>
    </row>
    <row r="981" ht="12.75" customHeight="1">
      <c r="E981" s="39"/>
    </row>
    <row r="982" ht="12.75" customHeight="1">
      <c r="E982" s="39"/>
    </row>
    <row r="983" ht="12.75" customHeight="1">
      <c r="E983" s="39"/>
    </row>
    <row r="984" ht="12.75" customHeight="1">
      <c r="E984" s="39"/>
    </row>
    <row r="985" ht="12.75" customHeight="1">
      <c r="E985" s="39"/>
    </row>
    <row r="986" ht="12.75" customHeight="1">
      <c r="E986" s="39"/>
    </row>
    <row r="987" ht="12.75" customHeight="1">
      <c r="E987" s="39"/>
    </row>
    <row r="988" ht="12.75" customHeight="1">
      <c r="E988" s="39"/>
    </row>
    <row r="989" ht="12.75" customHeight="1">
      <c r="E989" s="39"/>
    </row>
    <row r="990" ht="12.75" customHeight="1">
      <c r="E990" s="39"/>
    </row>
    <row r="991" ht="12.75" customHeight="1">
      <c r="E991" s="39"/>
    </row>
    <row r="992" ht="12.75" customHeight="1">
      <c r="E992" s="39"/>
    </row>
    <row r="993" ht="12.75" customHeight="1">
      <c r="E993" s="39"/>
    </row>
    <row r="994" ht="12.75" customHeight="1">
      <c r="E994" s="39"/>
    </row>
    <row r="995" ht="12.75" customHeight="1">
      <c r="E995" s="39"/>
    </row>
    <row r="996" ht="12.75" customHeight="1">
      <c r="E996" s="39"/>
    </row>
    <row r="997" ht="12.75" customHeight="1">
      <c r="E997" s="39"/>
    </row>
    <row r="998" ht="12.75" customHeight="1">
      <c r="E998" s="39"/>
    </row>
    <row r="999" ht="12.75" customHeight="1">
      <c r="E999" s="39"/>
    </row>
    <row r="1000" ht="12.75" customHeight="1">
      <c r="E1000" s="39"/>
    </row>
  </sheetData>
  <customSheetViews>
    <customSheetView guid="{C16D498A-09FD-450C-ACF8-EE673F1E38AE}" filter="1" showAutoFilter="1">
      <autoFilter ref="$E$2:$E$610">
        <filterColumn colId="0">
          <filters>
            <filter val="Mach and Elec"/>
            <filter val="Metals"/>
            <filter val="Transportation"/>
            <filter val="Capital goods"/>
            <filter val="Plastic or Rubber"/>
            <filter val="Raw materials"/>
            <filter val="Fuels"/>
            <filter val="Chemicals"/>
            <filter val="Intermediate goods"/>
            <filter val="Consumer goods"/>
          </filters>
        </filterColumn>
      </autoFilter>
    </customSheetView>
  </customSheetView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29"/>
    <col customWidth="1" min="7" max="7" width="21.0"/>
    <col customWidth="1" min="8" max="8" width="27.71"/>
    <col customWidth="1" min="9" max="9" width="15.57"/>
    <col customWidth="1" min="10" max="10" width="17.0"/>
    <col customWidth="1" min="11" max="26" width="8.71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4" t="s">
        <v>1024</v>
      </c>
      <c r="F1" s="4" t="s">
        <v>1025</v>
      </c>
      <c r="G1" s="4" t="s">
        <v>1026</v>
      </c>
      <c r="H1" s="4" t="s">
        <v>1027</v>
      </c>
      <c r="I1" s="4" t="s">
        <v>1028</v>
      </c>
      <c r="J1" s="4" t="s">
        <v>1029</v>
      </c>
    </row>
    <row r="2" ht="12.75" customHeight="1">
      <c r="A2" s="4" t="s">
        <v>372</v>
      </c>
      <c r="B2" s="4" t="s">
        <v>371</v>
      </c>
      <c r="C2" s="4">
        <v>1991.0</v>
      </c>
      <c r="D2" s="4" t="s">
        <v>1030</v>
      </c>
      <c r="E2" s="4" t="s">
        <v>1031</v>
      </c>
      <c r="F2" s="4">
        <v>8.511946752E7</v>
      </c>
      <c r="G2" s="4">
        <v>100.0</v>
      </c>
      <c r="H2" s="4">
        <v>1.0</v>
      </c>
      <c r="I2" s="4">
        <v>0.68</v>
      </c>
      <c r="J2" s="4">
        <v>0.02</v>
      </c>
    </row>
    <row r="3" ht="12.75" customHeight="1">
      <c r="A3" s="4" t="s">
        <v>372</v>
      </c>
      <c r="B3" s="4" t="s">
        <v>371</v>
      </c>
      <c r="C3" s="4">
        <v>1991.0</v>
      </c>
      <c r="D3" s="4" t="s">
        <v>1030</v>
      </c>
      <c r="E3" s="4" t="s">
        <v>1032</v>
      </c>
      <c r="F3" s="4">
        <v>3.91116319E7</v>
      </c>
      <c r="G3" s="4">
        <v>45.95</v>
      </c>
      <c r="H3" s="4">
        <v>1.11</v>
      </c>
      <c r="I3" s="4">
        <v>0.15</v>
      </c>
      <c r="J3" s="4">
        <v>-1.64</v>
      </c>
    </row>
    <row r="4" ht="12.75" customHeight="1">
      <c r="A4" s="4" t="s">
        <v>372</v>
      </c>
      <c r="B4" s="4" t="s">
        <v>371</v>
      </c>
      <c r="C4" s="4">
        <v>1991.0</v>
      </c>
      <c r="D4" s="4" t="s">
        <v>1030</v>
      </c>
      <c r="E4" s="4" t="s">
        <v>1033</v>
      </c>
      <c r="F4" s="4">
        <v>2.316974873E7</v>
      </c>
      <c r="G4" s="4">
        <v>27.22</v>
      </c>
      <c r="H4" s="4">
        <v>0.91</v>
      </c>
      <c r="I4" s="4">
        <v>4.19</v>
      </c>
      <c r="J4" s="4">
        <v>4.59</v>
      </c>
    </row>
    <row r="5" ht="12.75" customHeight="1">
      <c r="A5" s="4" t="s">
        <v>372</v>
      </c>
      <c r="B5" s="4" t="s">
        <v>371</v>
      </c>
      <c r="C5" s="4">
        <v>1991.0</v>
      </c>
      <c r="D5" s="4" t="s">
        <v>1030</v>
      </c>
      <c r="E5" s="4" t="s">
        <v>1034</v>
      </c>
      <c r="F5" s="4">
        <v>1.408266642E7</v>
      </c>
      <c r="G5" s="4">
        <v>16.54</v>
      </c>
      <c r="H5" s="4">
        <v>1.11</v>
      </c>
      <c r="I5" s="4">
        <v>-2.78</v>
      </c>
      <c r="J5" s="4">
        <v>-2.31</v>
      </c>
    </row>
    <row r="6" ht="12.75" customHeight="1">
      <c r="A6" s="4" t="s">
        <v>372</v>
      </c>
      <c r="B6" s="4" t="s">
        <v>371</v>
      </c>
      <c r="C6" s="4">
        <v>1991.0</v>
      </c>
      <c r="D6" s="4" t="s">
        <v>1030</v>
      </c>
      <c r="E6" s="4" t="s">
        <v>1035</v>
      </c>
      <c r="F6" s="4">
        <v>5502257.01</v>
      </c>
      <c r="G6" s="4">
        <v>6.46</v>
      </c>
      <c r="H6" s="4">
        <v>0.68</v>
      </c>
      <c r="I6" s="4">
        <v>-3.03</v>
      </c>
      <c r="J6" s="4">
        <v>-1.98</v>
      </c>
    </row>
    <row r="7" ht="12.75" customHeight="1">
      <c r="A7" s="4" t="s">
        <v>372</v>
      </c>
      <c r="B7" s="4" t="s">
        <v>371</v>
      </c>
      <c r="C7" s="4">
        <v>1991.0</v>
      </c>
      <c r="D7" s="4" t="s">
        <v>1030</v>
      </c>
      <c r="E7" s="4" t="s">
        <v>1036</v>
      </c>
      <c r="F7" s="4">
        <v>1031836.93</v>
      </c>
      <c r="G7" s="4">
        <v>1.21</v>
      </c>
      <c r="H7" s="4">
        <v>0.95</v>
      </c>
      <c r="I7" s="4">
        <v>5.22</v>
      </c>
      <c r="J7" s="4">
        <v>8.17</v>
      </c>
    </row>
    <row r="8" ht="12.75" customHeight="1">
      <c r="A8" s="4" t="s">
        <v>372</v>
      </c>
      <c r="B8" s="4" t="s">
        <v>371</v>
      </c>
      <c r="C8" s="4">
        <v>1991.0</v>
      </c>
      <c r="D8" s="4" t="s">
        <v>1030</v>
      </c>
      <c r="E8" s="4" t="s">
        <v>993</v>
      </c>
      <c r="F8" s="4">
        <v>5263275.0</v>
      </c>
      <c r="G8" s="4">
        <v>6.18</v>
      </c>
      <c r="H8" s="4">
        <v>1.09</v>
      </c>
      <c r="I8" s="4">
        <v>3.31</v>
      </c>
      <c r="J8" s="4">
        <v>4.5</v>
      </c>
    </row>
    <row r="9" ht="12.75" customHeight="1">
      <c r="A9" s="4" t="s">
        <v>372</v>
      </c>
      <c r="B9" s="4" t="s">
        <v>371</v>
      </c>
      <c r="C9" s="4">
        <v>1991.0</v>
      </c>
      <c r="D9" s="4" t="s">
        <v>1030</v>
      </c>
      <c r="E9" s="4" t="s">
        <v>1037</v>
      </c>
      <c r="F9" s="4">
        <v>1985114.77</v>
      </c>
      <c r="G9" s="4">
        <v>2.33</v>
      </c>
      <c r="H9" s="4">
        <v>0.82</v>
      </c>
      <c r="I9" s="4">
        <v>2.13</v>
      </c>
      <c r="J9" s="4">
        <v>7.3</v>
      </c>
    </row>
    <row r="10" ht="12.75" customHeight="1">
      <c r="A10" s="4" t="s">
        <v>372</v>
      </c>
      <c r="B10" s="4" t="s">
        <v>371</v>
      </c>
      <c r="C10" s="4">
        <v>1991.0</v>
      </c>
      <c r="D10" s="4" t="s">
        <v>1030</v>
      </c>
      <c r="E10" s="4" t="s">
        <v>1038</v>
      </c>
      <c r="F10" s="4">
        <v>131332.73</v>
      </c>
      <c r="G10" s="4">
        <v>0.15</v>
      </c>
      <c r="H10" s="4">
        <v>0.15</v>
      </c>
      <c r="I10" s="4">
        <v>-1.51</v>
      </c>
      <c r="J10" s="4">
        <v>4.73</v>
      </c>
    </row>
    <row r="11" ht="12.75" customHeight="1">
      <c r="A11" s="4" t="s">
        <v>372</v>
      </c>
      <c r="B11" s="4" t="s">
        <v>371</v>
      </c>
      <c r="C11" s="4">
        <v>1991.0</v>
      </c>
      <c r="D11" s="4" t="s">
        <v>1030</v>
      </c>
      <c r="E11" s="4" t="s">
        <v>994</v>
      </c>
      <c r="F11" s="4">
        <v>1343551.62</v>
      </c>
      <c r="G11" s="4">
        <v>1.58</v>
      </c>
      <c r="H11" s="4">
        <v>0.34</v>
      </c>
      <c r="I11" s="4">
        <v>-11.35</v>
      </c>
      <c r="J11" s="4">
        <v>-22.68</v>
      </c>
    </row>
    <row r="12" ht="12.75" customHeight="1">
      <c r="A12" s="4" t="s">
        <v>372</v>
      </c>
      <c r="B12" s="4" t="s">
        <v>371</v>
      </c>
      <c r="C12" s="4">
        <v>1991.0</v>
      </c>
      <c r="D12" s="4" t="s">
        <v>1030</v>
      </c>
      <c r="E12" s="4" t="s">
        <v>1039</v>
      </c>
      <c r="F12" s="4">
        <v>190782.46</v>
      </c>
      <c r="G12" s="4">
        <v>0.22</v>
      </c>
      <c r="H12" s="4">
        <v>0.35</v>
      </c>
      <c r="I12" s="4">
        <v>-9.02</v>
      </c>
      <c r="J12" s="4">
        <v>-15.51</v>
      </c>
    </row>
    <row r="13" ht="12.75" customHeight="1">
      <c r="A13" s="4" t="s">
        <v>372</v>
      </c>
      <c r="B13" s="4" t="s">
        <v>371</v>
      </c>
      <c r="C13" s="4">
        <v>1991.0</v>
      </c>
      <c r="D13" s="4" t="s">
        <v>1030</v>
      </c>
      <c r="E13" s="4" t="s">
        <v>1040</v>
      </c>
      <c r="F13" s="4">
        <v>2.687083315E7</v>
      </c>
      <c r="G13" s="4">
        <v>31.57</v>
      </c>
      <c r="H13" s="4">
        <v>1.03</v>
      </c>
      <c r="I13" s="4">
        <v>0.73</v>
      </c>
      <c r="J13" s="4">
        <v>-1.31</v>
      </c>
    </row>
    <row r="14" ht="12.75" customHeight="1">
      <c r="A14" s="4" t="s">
        <v>372</v>
      </c>
      <c r="B14" s="4" t="s">
        <v>371</v>
      </c>
      <c r="C14" s="4">
        <v>1991.0</v>
      </c>
      <c r="D14" s="4" t="s">
        <v>1030</v>
      </c>
      <c r="E14" s="4" t="s">
        <v>996</v>
      </c>
      <c r="F14" s="4">
        <v>5411160.03</v>
      </c>
      <c r="G14" s="4">
        <v>6.36</v>
      </c>
      <c r="H14" s="4">
        <v>1.08</v>
      </c>
      <c r="I14" s="4">
        <v>-1.54</v>
      </c>
      <c r="J14" s="4">
        <v>-1.73</v>
      </c>
    </row>
    <row r="15" ht="12.75" customHeight="1">
      <c r="A15" s="4" t="s">
        <v>372</v>
      </c>
      <c r="B15" s="4" t="s">
        <v>371</v>
      </c>
      <c r="C15" s="4">
        <v>1991.0</v>
      </c>
      <c r="D15" s="4" t="s">
        <v>1030</v>
      </c>
      <c r="E15" s="4" t="s">
        <v>1041</v>
      </c>
      <c r="F15" s="4">
        <v>723078.56</v>
      </c>
      <c r="G15" s="4">
        <v>0.85</v>
      </c>
      <c r="H15" s="4">
        <v>1.08</v>
      </c>
      <c r="I15" s="4">
        <v>-3.57</v>
      </c>
      <c r="J15" s="4">
        <v>0.58</v>
      </c>
    </row>
    <row r="16" ht="12.75" customHeight="1">
      <c r="A16" s="4" t="s">
        <v>372</v>
      </c>
      <c r="B16" s="4" t="s">
        <v>371</v>
      </c>
      <c r="C16" s="4">
        <v>1991.0</v>
      </c>
      <c r="D16" s="4" t="s">
        <v>1030</v>
      </c>
      <c r="E16" s="4" t="s">
        <v>1042</v>
      </c>
      <c r="F16" s="4">
        <v>7727501.19</v>
      </c>
      <c r="G16" s="4">
        <v>9.08</v>
      </c>
      <c r="H16" s="4">
        <v>0.95</v>
      </c>
      <c r="I16" s="4">
        <v>3.98</v>
      </c>
      <c r="J16" s="4">
        <v>4.75</v>
      </c>
    </row>
    <row r="17" ht="12.75" customHeight="1">
      <c r="A17" s="4" t="s">
        <v>372</v>
      </c>
      <c r="B17" s="4" t="s">
        <v>371</v>
      </c>
      <c r="C17" s="4">
        <v>1991.0</v>
      </c>
      <c r="D17" s="4" t="s">
        <v>1030</v>
      </c>
      <c r="E17" s="4" t="s">
        <v>1043</v>
      </c>
      <c r="F17" s="4">
        <v>4065371.26</v>
      </c>
      <c r="G17" s="4">
        <v>4.78</v>
      </c>
      <c r="H17" s="4">
        <v>1.23</v>
      </c>
      <c r="I17" s="4">
        <v>2.12</v>
      </c>
      <c r="J17" s="4">
        <v>2.45</v>
      </c>
    </row>
    <row r="18" ht="12.75" customHeight="1">
      <c r="A18" s="4" t="s">
        <v>372</v>
      </c>
      <c r="B18" s="4" t="s">
        <v>371</v>
      </c>
      <c r="C18" s="4">
        <v>1991.0</v>
      </c>
      <c r="D18" s="4" t="s">
        <v>1030</v>
      </c>
      <c r="E18" s="4" t="s">
        <v>1044</v>
      </c>
      <c r="F18" s="4">
        <v>1816800.62</v>
      </c>
      <c r="G18" s="4">
        <v>2.13</v>
      </c>
      <c r="H18" s="4">
        <v>0.98</v>
      </c>
      <c r="I18" s="4">
        <v>-2.79</v>
      </c>
      <c r="J18" s="4">
        <v>-3.42</v>
      </c>
    </row>
    <row r="19" ht="12.75" customHeight="1">
      <c r="A19" s="4" t="s">
        <v>372</v>
      </c>
      <c r="B19" s="4" t="s">
        <v>371</v>
      </c>
      <c r="C19" s="4">
        <v>1991.0</v>
      </c>
      <c r="D19" s="4" t="s">
        <v>1030</v>
      </c>
      <c r="E19" s="4" t="s">
        <v>1045</v>
      </c>
      <c r="F19" s="4">
        <v>1769521.21</v>
      </c>
      <c r="G19" s="4">
        <v>2.08</v>
      </c>
      <c r="H19" s="4">
        <v>0.57</v>
      </c>
      <c r="I19" s="4">
        <v>-0.14</v>
      </c>
      <c r="J19" s="4">
        <v>6.03</v>
      </c>
    </row>
    <row r="20" ht="12.75" customHeight="1">
      <c r="A20" s="4" t="s">
        <v>372</v>
      </c>
      <c r="B20" s="4" t="s">
        <v>371</v>
      </c>
      <c r="C20" s="4">
        <v>1991.0</v>
      </c>
      <c r="D20" s="4" t="s">
        <v>1030</v>
      </c>
      <c r="E20" s="4" t="s">
        <v>998</v>
      </c>
      <c r="F20" s="4">
        <v>1.982005278E7</v>
      </c>
      <c r="G20" s="4">
        <v>23.29</v>
      </c>
      <c r="H20" s="4">
        <v>1.12</v>
      </c>
      <c r="I20" s="4">
        <v>2.56</v>
      </c>
      <c r="J20" s="4">
        <v>-0.25</v>
      </c>
    </row>
    <row r="21" ht="12.75" customHeight="1">
      <c r="A21" s="4" t="s">
        <v>372</v>
      </c>
      <c r="B21" s="4" t="s">
        <v>371</v>
      </c>
      <c r="C21" s="4">
        <v>1991.0</v>
      </c>
      <c r="D21" s="4" t="s">
        <v>1030</v>
      </c>
      <c r="E21" s="4" t="s">
        <v>1046</v>
      </c>
      <c r="F21" s="4">
        <v>2530380.66</v>
      </c>
      <c r="G21" s="4">
        <v>2.97</v>
      </c>
      <c r="H21" s="4">
        <v>0.94</v>
      </c>
      <c r="I21" s="4">
        <v>1.7</v>
      </c>
      <c r="J21" s="4">
        <v>-0.67</v>
      </c>
    </row>
    <row r="22" ht="12.75" customHeight="1">
      <c r="A22" s="4" t="s">
        <v>372</v>
      </c>
      <c r="B22" s="4" t="s">
        <v>371</v>
      </c>
      <c r="C22" s="4">
        <v>1991.0</v>
      </c>
      <c r="D22" s="4" t="s">
        <v>1030</v>
      </c>
      <c r="E22" s="4" t="s">
        <v>1047</v>
      </c>
      <c r="F22" s="4">
        <v>4438874.18</v>
      </c>
      <c r="G22" s="4">
        <v>5.21</v>
      </c>
      <c r="H22" s="4">
        <v>1.35</v>
      </c>
      <c r="I22" s="4">
        <v>1.98</v>
      </c>
      <c r="J22" s="4">
        <v>3.08</v>
      </c>
    </row>
    <row r="23" ht="12.75" customHeight="1">
      <c r="A23" s="4" t="s">
        <v>372</v>
      </c>
      <c r="B23" s="4" t="s">
        <v>371</v>
      </c>
      <c r="C23" s="4">
        <v>1992.0</v>
      </c>
      <c r="D23" s="4" t="s">
        <v>1030</v>
      </c>
      <c r="E23" s="4" t="s">
        <v>1031</v>
      </c>
      <c r="F23" s="4">
        <v>9.015534387E7</v>
      </c>
      <c r="G23" s="4">
        <v>100.0</v>
      </c>
      <c r="H23" s="4">
        <v>1.0</v>
      </c>
      <c r="I23" s="4">
        <v>1.82</v>
      </c>
      <c r="J23" s="4">
        <v>2.98</v>
      </c>
    </row>
    <row r="24" ht="12.75" customHeight="1">
      <c r="A24" s="4" t="s">
        <v>372</v>
      </c>
      <c r="B24" s="4" t="s">
        <v>371</v>
      </c>
      <c r="C24" s="4">
        <v>1992.0</v>
      </c>
      <c r="D24" s="4" t="s">
        <v>1030</v>
      </c>
      <c r="E24" s="4" t="s">
        <v>1032</v>
      </c>
      <c r="F24" s="4">
        <v>4.160218756E7</v>
      </c>
      <c r="G24" s="4">
        <v>46.15</v>
      </c>
      <c r="H24" s="4">
        <v>1.1</v>
      </c>
      <c r="I24" s="4">
        <v>2.4</v>
      </c>
      <c r="J24" s="4">
        <v>3.37</v>
      </c>
    </row>
    <row r="25" ht="12.75" customHeight="1">
      <c r="A25" s="4" t="s">
        <v>372</v>
      </c>
      <c r="B25" s="4" t="s">
        <v>371</v>
      </c>
      <c r="C25" s="4">
        <v>1992.0</v>
      </c>
      <c r="D25" s="4" t="s">
        <v>1030</v>
      </c>
      <c r="E25" s="4" t="s">
        <v>1033</v>
      </c>
      <c r="F25" s="4">
        <v>2.461440955E7</v>
      </c>
      <c r="G25" s="4">
        <v>27.3</v>
      </c>
      <c r="H25" s="4">
        <v>0.91</v>
      </c>
      <c r="I25" s="4">
        <v>2.29</v>
      </c>
      <c r="J25" s="4">
        <v>3.46</v>
      </c>
    </row>
    <row r="26" ht="12.75" customHeight="1">
      <c r="A26" s="4" t="s">
        <v>372</v>
      </c>
      <c r="B26" s="4" t="s">
        <v>371</v>
      </c>
      <c r="C26" s="4">
        <v>1992.0</v>
      </c>
      <c r="D26" s="4" t="s">
        <v>1030</v>
      </c>
      <c r="E26" s="4" t="s">
        <v>1034</v>
      </c>
      <c r="F26" s="4">
        <v>1.452968518E7</v>
      </c>
      <c r="G26" s="4">
        <v>16.12</v>
      </c>
      <c r="H26" s="4">
        <v>1.1</v>
      </c>
      <c r="I26" s="4">
        <v>1.67</v>
      </c>
      <c r="J26" s="4">
        <v>2.34</v>
      </c>
    </row>
    <row r="27" ht="12.75" customHeight="1">
      <c r="A27" s="4" t="s">
        <v>372</v>
      </c>
      <c r="B27" s="4" t="s">
        <v>371</v>
      </c>
      <c r="C27" s="4">
        <v>1992.0</v>
      </c>
      <c r="D27" s="4" t="s">
        <v>1030</v>
      </c>
      <c r="E27" s="4" t="s">
        <v>1035</v>
      </c>
      <c r="F27" s="4">
        <v>5617160.06</v>
      </c>
      <c r="G27" s="4">
        <v>6.23</v>
      </c>
      <c r="H27" s="4">
        <v>0.72</v>
      </c>
      <c r="I27" s="4">
        <v>-1.55</v>
      </c>
      <c r="J27" s="4">
        <v>2.13</v>
      </c>
    </row>
    <row r="28" ht="12.75" customHeight="1">
      <c r="A28" s="4" t="s">
        <v>372</v>
      </c>
      <c r="B28" s="4" t="s">
        <v>371</v>
      </c>
      <c r="C28" s="4">
        <v>1992.0</v>
      </c>
      <c r="D28" s="4" t="s">
        <v>1030</v>
      </c>
      <c r="E28" s="4" t="s">
        <v>1036</v>
      </c>
      <c r="F28" s="4">
        <v>971438.02</v>
      </c>
      <c r="G28" s="4">
        <v>1.08</v>
      </c>
      <c r="H28" s="4">
        <v>0.91</v>
      </c>
      <c r="I28" s="4">
        <v>-0.78</v>
      </c>
      <c r="J28" s="4">
        <v>-2.09</v>
      </c>
    </row>
    <row r="29" ht="12.75" customHeight="1">
      <c r="A29" s="4" t="s">
        <v>372</v>
      </c>
      <c r="B29" s="4" t="s">
        <v>371</v>
      </c>
      <c r="C29" s="4">
        <v>1992.0</v>
      </c>
      <c r="D29" s="4" t="s">
        <v>1030</v>
      </c>
      <c r="E29" s="4" t="s">
        <v>993</v>
      </c>
      <c r="F29" s="4">
        <v>5659806.79</v>
      </c>
      <c r="G29" s="4">
        <v>6.28</v>
      </c>
      <c r="H29" s="4">
        <v>1.06</v>
      </c>
      <c r="I29" s="4">
        <v>4.38</v>
      </c>
      <c r="J29" s="4">
        <v>4.11</v>
      </c>
    </row>
    <row r="30" ht="12.75" customHeight="1">
      <c r="A30" s="4" t="s">
        <v>372</v>
      </c>
      <c r="B30" s="4" t="s">
        <v>371</v>
      </c>
      <c r="C30" s="4">
        <v>1992.0</v>
      </c>
      <c r="D30" s="4" t="s">
        <v>1030</v>
      </c>
      <c r="E30" s="4" t="s">
        <v>1037</v>
      </c>
      <c r="F30" s="4">
        <v>2201668.39</v>
      </c>
      <c r="G30" s="4">
        <v>2.44</v>
      </c>
      <c r="H30" s="4">
        <v>0.83</v>
      </c>
      <c r="I30" s="4">
        <v>3.68</v>
      </c>
      <c r="J30" s="4">
        <v>5.53</v>
      </c>
    </row>
    <row r="31" ht="12.75" customHeight="1">
      <c r="A31" s="4" t="s">
        <v>372</v>
      </c>
      <c r="B31" s="4" t="s">
        <v>371</v>
      </c>
      <c r="C31" s="4">
        <v>1992.0</v>
      </c>
      <c r="D31" s="4" t="s">
        <v>1030</v>
      </c>
      <c r="E31" s="4" t="s">
        <v>1038</v>
      </c>
      <c r="F31" s="4">
        <v>134121.89</v>
      </c>
      <c r="G31" s="4">
        <v>0.15</v>
      </c>
      <c r="H31" s="4">
        <v>0.16</v>
      </c>
      <c r="I31" s="4">
        <v>0.17</v>
      </c>
      <c r="J31" s="4">
        <v>4.38</v>
      </c>
    </row>
    <row r="32" ht="12.75" customHeight="1">
      <c r="A32" s="4" t="s">
        <v>372</v>
      </c>
      <c r="B32" s="4" t="s">
        <v>371</v>
      </c>
      <c r="C32" s="4">
        <v>1992.0</v>
      </c>
      <c r="D32" s="4" t="s">
        <v>1030</v>
      </c>
      <c r="E32" s="4" t="s">
        <v>994</v>
      </c>
      <c r="F32" s="4">
        <v>1371532.29</v>
      </c>
      <c r="G32" s="4">
        <v>1.52</v>
      </c>
      <c r="H32" s="4">
        <v>0.37</v>
      </c>
      <c r="I32" s="4">
        <v>-3.77</v>
      </c>
      <c r="J32" s="4">
        <v>1.44</v>
      </c>
    </row>
    <row r="33" ht="12.75" customHeight="1">
      <c r="A33" s="4" t="s">
        <v>372</v>
      </c>
      <c r="B33" s="4" t="s">
        <v>371</v>
      </c>
      <c r="C33" s="4">
        <v>1992.0</v>
      </c>
      <c r="D33" s="4" t="s">
        <v>1030</v>
      </c>
      <c r="E33" s="4" t="s">
        <v>1039</v>
      </c>
      <c r="F33" s="4">
        <v>209219.14</v>
      </c>
      <c r="G33" s="4">
        <v>0.23</v>
      </c>
      <c r="H33" s="4">
        <v>0.37</v>
      </c>
      <c r="I33" s="4">
        <v>1.32</v>
      </c>
      <c r="J33" s="4">
        <v>5.36</v>
      </c>
    </row>
    <row r="34" ht="12.75" customHeight="1">
      <c r="A34" s="4" t="s">
        <v>372</v>
      </c>
      <c r="B34" s="4" t="s">
        <v>371</v>
      </c>
      <c r="C34" s="4">
        <v>1992.0</v>
      </c>
      <c r="D34" s="4" t="s">
        <v>1030</v>
      </c>
      <c r="E34" s="4" t="s">
        <v>1040</v>
      </c>
      <c r="F34" s="4">
        <v>2.86111447E7</v>
      </c>
      <c r="G34" s="4">
        <v>31.74</v>
      </c>
      <c r="H34" s="4">
        <v>1.03</v>
      </c>
      <c r="I34" s="4">
        <v>2.13</v>
      </c>
      <c r="J34" s="4">
        <v>3.13</v>
      </c>
    </row>
    <row r="35" ht="12.75" customHeight="1">
      <c r="A35" s="4" t="s">
        <v>372</v>
      </c>
      <c r="B35" s="4" t="s">
        <v>371</v>
      </c>
      <c r="C35" s="4">
        <v>1992.0</v>
      </c>
      <c r="D35" s="4" t="s">
        <v>1030</v>
      </c>
      <c r="E35" s="4" t="s">
        <v>996</v>
      </c>
      <c r="F35" s="4">
        <v>5622715.65</v>
      </c>
      <c r="G35" s="4">
        <v>6.24</v>
      </c>
      <c r="H35" s="4">
        <v>1.09</v>
      </c>
      <c r="I35" s="4">
        <v>1.0</v>
      </c>
      <c r="J35" s="4">
        <v>2.59</v>
      </c>
    </row>
    <row r="36" ht="12.75" customHeight="1">
      <c r="A36" s="4" t="s">
        <v>372</v>
      </c>
      <c r="B36" s="4" t="s">
        <v>371</v>
      </c>
      <c r="C36" s="4">
        <v>1992.0</v>
      </c>
      <c r="D36" s="4" t="s">
        <v>1030</v>
      </c>
      <c r="E36" s="4" t="s">
        <v>1041</v>
      </c>
      <c r="F36" s="4">
        <v>721050.05</v>
      </c>
      <c r="G36" s="4">
        <v>0.8</v>
      </c>
      <c r="H36" s="4">
        <v>0.99</v>
      </c>
      <c r="I36" s="4">
        <v>4.76</v>
      </c>
      <c r="J36" s="4">
        <v>1.62</v>
      </c>
    </row>
    <row r="37" ht="12.75" customHeight="1">
      <c r="A37" s="4" t="s">
        <v>372</v>
      </c>
      <c r="B37" s="4" t="s">
        <v>371</v>
      </c>
      <c r="C37" s="4">
        <v>1992.0</v>
      </c>
      <c r="D37" s="4" t="s">
        <v>1030</v>
      </c>
      <c r="E37" s="4" t="s">
        <v>1042</v>
      </c>
      <c r="F37" s="4">
        <v>8778559.13</v>
      </c>
      <c r="G37" s="4">
        <v>9.74</v>
      </c>
      <c r="H37" s="4">
        <v>0.92</v>
      </c>
      <c r="I37" s="4">
        <v>3.96</v>
      </c>
      <c r="J37" s="4">
        <v>3.61</v>
      </c>
    </row>
    <row r="38" ht="12.75" customHeight="1">
      <c r="A38" s="4" t="s">
        <v>372</v>
      </c>
      <c r="B38" s="4" t="s">
        <v>371</v>
      </c>
      <c r="C38" s="4">
        <v>1992.0</v>
      </c>
      <c r="D38" s="4" t="s">
        <v>1030</v>
      </c>
      <c r="E38" s="4" t="s">
        <v>1043</v>
      </c>
      <c r="F38" s="4">
        <v>4475784.19</v>
      </c>
      <c r="G38" s="4">
        <v>4.96</v>
      </c>
      <c r="H38" s="4">
        <v>1.23</v>
      </c>
      <c r="I38" s="4">
        <v>4.12</v>
      </c>
      <c r="J38" s="4">
        <v>5.07</v>
      </c>
    </row>
    <row r="39" ht="12.75" customHeight="1">
      <c r="A39" s="4" t="s">
        <v>372</v>
      </c>
      <c r="B39" s="4" t="s">
        <v>371</v>
      </c>
      <c r="C39" s="4">
        <v>1992.0</v>
      </c>
      <c r="D39" s="4" t="s">
        <v>1030</v>
      </c>
      <c r="E39" s="4" t="s">
        <v>1044</v>
      </c>
      <c r="F39" s="4">
        <v>1960567.09</v>
      </c>
      <c r="G39" s="4">
        <v>2.17</v>
      </c>
      <c r="H39" s="4">
        <v>1.0</v>
      </c>
      <c r="I39" s="4">
        <v>3.2</v>
      </c>
      <c r="J39" s="4">
        <v>5.46</v>
      </c>
    </row>
    <row r="40" ht="12.75" customHeight="1">
      <c r="A40" s="4" t="s">
        <v>372</v>
      </c>
      <c r="B40" s="4" t="s">
        <v>371</v>
      </c>
      <c r="C40" s="4">
        <v>1992.0</v>
      </c>
      <c r="D40" s="4" t="s">
        <v>1030</v>
      </c>
      <c r="E40" s="4" t="s">
        <v>1045</v>
      </c>
      <c r="F40" s="4">
        <v>1900698.77</v>
      </c>
      <c r="G40" s="4">
        <v>2.11</v>
      </c>
      <c r="H40" s="4">
        <v>0.57</v>
      </c>
      <c r="I40" s="4">
        <v>2.9</v>
      </c>
      <c r="J40" s="4">
        <v>4.46</v>
      </c>
    </row>
    <row r="41" ht="12.75" customHeight="1">
      <c r="A41" s="4" t="s">
        <v>372</v>
      </c>
      <c r="B41" s="4" t="s">
        <v>371</v>
      </c>
      <c r="C41" s="4">
        <v>1992.0</v>
      </c>
      <c r="D41" s="4" t="s">
        <v>1030</v>
      </c>
      <c r="E41" s="4" t="s">
        <v>998</v>
      </c>
      <c r="F41" s="4">
        <v>2.023814944E7</v>
      </c>
      <c r="G41" s="4">
        <v>22.45</v>
      </c>
      <c r="H41" s="4">
        <v>1.13</v>
      </c>
      <c r="I41" s="4">
        <v>0.44</v>
      </c>
      <c r="J41" s="4">
        <v>1.7</v>
      </c>
    </row>
    <row r="42" ht="12.75" customHeight="1">
      <c r="A42" s="4" t="s">
        <v>372</v>
      </c>
      <c r="B42" s="4" t="s">
        <v>371</v>
      </c>
      <c r="C42" s="4">
        <v>1992.0</v>
      </c>
      <c r="D42" s="4" t="s">
        <v>1030</v>
      </c>
      <c r="E42" s="4" t="s">
        <v>1046</v>
      </c>
      <c r="F42" s="4">
        <v>2623379.38</v>
      </c>
      <c r="G42" s="4">
        <v>2.91</v>
      </c>
      <c r="H42" s="4">
        <v>0.99</v>
      </c>
      <c r="I42" s="4">
        <v>0.2</v>
      </c>
      <c r="J42" s="4">
        <v>3.71</v>
      </c>
    </row>
    <row r="43" ht="12.75" customHeight="1">
      <c r="A43" s="4" t="s">
        <v>372</v>
      </c>
      <c r="B43" s="4" t="s">
        <v>371</v>
      </c>
      <c r="C43" s="4">
        <v>1992.0</v>
      </c>
      <c r="D43" s="4" t="s">
        <v>1030</v>
      </c>
      <c r="E43" s="4" t="s">
        <v>1047</v>
      </c>
      <c r="F43" s="4">
        <v>4675505.57</v>
      </c>
      <c r="G43" s="4">
        <v>5.19</v>
      </c>
      <c r="H43" s="4">
        <v>1.32</v>
      </c>
      <c r="I43" s="4">
        <v>2.61</v>
      </c>
      <c r="J43" s="4">
        <v>2.89</v>
      </c>
    </row>
    <row r="44" ht="12.75" customHeight="1">
      <c r="A44" s="4" t="s">
        <v>372</v>
      </c>
      <c r="B44" s="4" t="s">
        <v>371</v>
      </c>
      <c r="C44" s="4">
        <v>1993.0</v>
      </c>
      <c r="D44" s="4" t="s">
        <v>1030</v>
      </c>
      <c r="E44" s="4" t="s">
        <v>1031</v>
      </c>
      <c r="F44" s="4">
        <v>1.0018889728E8</v>
      </c>
      <c r="G44" s="4">
        <v>100.0</v>
      </c>
      <c r="H44" s="4">
        <v>1.0</v>
      </c>
      <c r="I44" s="4">
        <v>3.57</v>
      </c>
      <c r="J44" s="4">
        <v>5.02</v>
      </c>
    </row>
    <row r="45" ht="12.75" customHeight="1">
      <c r="A45" s="4" t="s">
        <v>372</v>
      </c>
      <c r="B45" s="4" t="s">
        <v>371</v>
      </c>
      <c r="C45" s="4">
        <v>1993.0</v>
      </c>
      <c r="D45" s="4" t="s">
        <v>1030</v>
      </c>
      <c r="E45" s="4" t="s">
        <v>1032</v>
      </c>
      <c r="F45" s="4">
        <v>4.701019857E7</v>
      </c>
      <c r="G45" s="4">
        <v>46.92</v>
      </c>
      <c r="H45" s="4">
        <v>1.1</v>
      </c>
      <c r="I45" s="4">
        <v>4.77</v>
      </c>
      <c r="J45" s="4">
        <v>5.84</v>
      </c>
    </row>
    <row r="46" ht="12.75" customHeight="1">
      <c r="A46" s="4" t="s">
        <v>372</v>
      </c>
      <c r="B46" s="4" t="s">
        <v>371</v>
      </c>
      <c r="C46" s="4">
        <v>1993.0</v>
      </c>
      <c r="D46" s="4" t="s">
        <v>1030</v>
      </c>
      <c r="E46" s="4" t="s">
        <v>1033</v>
      </c>
      <c r="F46" s="4">
        <v>2.692488197E7</v>
      </c>
      <c r="G46" s="4">
        <v>26.87</v>
      </c>
      <c r="H46" s="4">
        <v>0.93</v>
      </c>
      <c r="I46" s="4">
        <v>1.86</v>
      </c>
      <c r="J46" s="4">
        <v>4.22</v>
      </c>
    </row>
    <row r="47" ht="12.75" customHeight="1">
      <c r="A47" s="4" t="s">
        <v>372</v>
      </c>
      <c r="B47" s="4" t="s">
        <v>371</v>
      </c>
      <c r="C47" s="4">
        <v>1993.0</v>
      </c>
      <c r="D47" s="4" t="s">
        <v>1030</v>
      </c>
      <c r="E47" s="4" t="s">
        <v>1034</v>
      </c>
      <c r="F47" s="4">
        <v>1.641278382E7</v>
      </c>
      <c r="G47" s="4">
        <v>16.38</v>
      </c>
      <c r="H47" s="4">
        <v>1.07</v>
      </c>
      <c r="I47" s="4">
        <v>5.61</v>
      </c>
      <c r="J47" s="4">
        <v>5.66</v>
      </c>
    </row>
    <row r="48" ht="12.75" customHeight="1">
      <c r="A48" s="4" t="s">
        <v>372</v>
      </c>
      <c r="B48" s="4" t="s">
        <v>371</v>
      </c>
      <c r="C48" s="4">
        <v>1993.0</v>
      </c>
      <c r="D48" s="4" t="s">
        <v>1030</v>
      </c>
      <c r="E48" s="4" t="s">
        <v>1035</v>
      </c>
      <c r="F48" s="4">
        <v>5782945.24</v>
      </c>
      <c r="G48" s="4">
        <v>5.77</v>
      </c>
      <c r="H48" s="4">
        <v>0.7</v>
      </c>
      <c r="I48" s="4">
        <v>1.76</v>
      </c>
      <c r="J48" s="4">
        <v>2.19</v>
      </c>
    </row>
    <row r="49" ht="12.75" customHeight="1">
      <c r="A49" s="4" t="s">
        <v>372</v>
      </c>
      <c r="B49" s="4" t="s">
        <v>371</v>
      </c>
      <c r="C49" s="4">
        <v>1993.0</v>
      </c>
      <c r="D49" s="4" t="s">
        <v>1030</v>
      </c>
      <c r="E49" s="4" t="s">
        <v>1036</v>
      </c>
      <c r="F49" s="4">
        <v>1015368.35</v>
      </c>
      <c r="G49" s="4">
        <v>1.01</v>
      </c>
      <c r="H49" s="4">
        <v>0.84</v>
      </c>
      <c r="I49" s="4">
        <v>4.97</v>
      </c>
      <c r="J49" s="4">
        <v>2.64</v>
      </c>
    </row>
    <row r="50" ht="12.75" customHeight="1">
      <c r="A50" s="4" t="s">
        <v>372</v>
      </c>
      <c r="B50" s="4" t="s">
        <v>371</v>
      </c>
      <c r="C50" s="4">
        <v>1993.0</v>
      </c>
      <c r="D50" s="4" t="s">
        <v>1030</v>
      </c>
      <c r="E50" s="4" t="s">
        <v>993</v>
      </c>
      <c r="F50" s="4">
        <v>6448585.76</v>
      </c>
      <c r="G50" s="4">
        <v>6.44</v>
      </c>
      <c r="H50" s="4">
        <v>1.05</v>
      </c>
      <c r="I50" s="4">
        <v>5.77</v>
      </c>
      <c r="J50" s="4">
        <v>6.53</v>
      </c>
    </row>
    <row r="51" ht="12.75" customHeight="1">
      <c r="A51" s="4" t="s">
        <v>372</v>
      </c>
      <c r="B51" s="4" t="s">
        <v>371</v>
      </c>
      <c r="C51" s="4">
        <v>1993.0</v>
      </c>
      <c r="D51" s="4" t="s">
        <v>1030</v>
      </c>
      <c r="E51" s="4" t="s">
        <v>1037</v>
      </c>
      <c r="F51" s="4">
        <v>2378481.14</v>
      </c>
      <c r="G51" s="4">
        <v>2.37</v>
      </c>
      <c r="H51" s="4">
        <v>0.86</v>
      </c>
      <c r="I51" s="4">
        <v>2.1</v>
      </c>
      <c r="J51" s="4">
        <v>5.39</v>
      </c>
    </row>
    <row r="52" ht="12.75" customHeight="1">
      <c r="A52" s="4" t="s">
        <v>372</v>
      </c>
      <c r="B52" s="4" t="s">
        <v>371</v>
      </c>
      <c r="C52" s="4">
        <v>1993.0</v>
      </c>
      <c r="D52" s="4" t="s">
        <v>1030</v>
      </c>
      <c r="E52" s="4" t="s">
        <v>1038</v>
      </c>
      <c r="F52" s="4">
        <v>159200.89</v>
      </c>
      <c r="G52" s="4">
        <v>0.16</v>
      </c>
      <c r="H52" s="4">
        <v>0.18</v>
      </c>
      <c r="I52" s="4">
        <v>2.14</v>
      </c>
      <c r="J52" s="4">
        <v>7.14</v>
      </c>
    </row>
    <row r="53" ht="12.75" customHeight="1">
      <c r="A53" s="4" t="s">
        <v>372</v>
      </c>
      <c r="B53" s="4" t="s">
        <v>371</v>
      </c>
      <c r="C53" s="4">
        <v>1993.0</v>
      </c>
      <c r="D53" s="4" t="s">
        <v>1030</v>
      </c>
      <c r="E53" s="4" t="s">
        <v>994</v>
      </c>
      <c r="F53" s="4">
        <v>1258764.93</v>
      </c>
      <c r="G53" s="4">
        <v>1.26</v>
      </c>
      <c r="H53" s="4">
        <v>0.33</v>
      </c>
      <c r="I53" s="4">
        <v>-0.84</v>
      </c>
      <c r="J53" s="4">
        <v>-5.2</v>
      </c>
    </row>
    <row r="54" ht="12.75" customHeight="1">
      <c r="A54" s="4" t="s">
        <v>372</v>
      </c>
      <c r="B54" s="4" t="s">
        <v>371</v>
      </c>
      <c r="C54" s="4">
        <v>1993.0</v>
      </c>
      <c r="D54" s="4" t="s">
        <v>1030</v>
      </c>
      <c r="E54" s="4" t="s">
        <v>1039</v>
      </c>
      <c r="F54" s="4">
        <v>225306.95</v>
      </c>
      <c r="G54" s="4">
        <v>0.22</v>
      </c>
      <c r="H54" s="4">
        <v>0.37</v>
      </c>
      <c r="I54" s="4">
        <v>-0.1</v>
      </c>
      <c r="J54" s="4">
        <v>1.99</v>
      </c>
    </row>
    <row r="55" ht="12.75" customHeight="1">
      <c r="A55" s="4" t="s">
        <v>372</v>
      </c>
      <c r="B55" s="4" t="s">
        <v>371</v>
      </c>
      <c r="C55" s="4">
        <v>1993.0</v>
      </c>
      <c r="D55" s="4" t="s">
        <v>1030</v>
      </c>
      <c r="E55" s="4" t="s">
        <v>1040</v>
      </c>
      <c r="F55" s="4">
        <v>3.210961408E7</v>
      </c>
      <c r="G55" s="4">
        <v>32.05</v>
      </c>
      <c r="H55" s="4">
        <v>1.0</v>
      </c>
      <c r="I55" s="4">
        <v>5.02</v>
      </c>
      <c r="J55" s="4">
        <v>5.21</v>
      </c>
    </row>
    <row r="56" ht="12.75" customHeight="1">
      <c r="A56" s="4" t="s">
        <v>372</v>
      </c>
      <c r="B56" s="4" t="s">
        <v>371</v>
      </c>
      <c r="C56" s="4">
        <v>1993.0</v>
      </c>
      <c r="D56" s="4" t="s">
        <v>1030</v>
      </c>
      <c r="E56" s="4" t="s">
        <v>996</v>
      </c>
      <c r="F56" s="4">
        <v>6278725.64</v>
      </c>
      <c r="G56" s="4">
        <v>6.27</v>
      </c>
      <c r="H56" s="4">
        <v>1.05</v>
      </c>
      <c r="I56" s="4">
        <v>5.71</v>
      </c>
      <c r="J56" s="4">
        <v>5.35</v>
      </c>
    </row>
    <row r="57" ht="12.75" customHeight="1">
      <c r="A57" s="4" t="s">
        <v>372</v>
      </c>
      <c r="B57" s="4" t="s">
        <v>371</v>
      </c>
      <c r="C57" s="4">
        <v>1993.0</v>
      </c>
      <c r="D57" s="4" t="s">
        <v>1030</v>
      </c>
      <c r="E57" s="4" t="s">
        <v>1041</v>
      </c>
      <c r="F57" s="4">
        <v>714064.61</v>
      </c>
      <c r="G57" s="4">
        <v>0.71</v>
      </c>
      <c r="H57" s="4">
        <v>0.99</v>
      </c>
      <c r="I57" s="4">
        <v>-2.45</v>
      </c>
      <c r="J57" s="4">
        <v>-0.99</v>
      </c>
    </row>
    <row r="58" ht="12.75" customHeight="1">
      <c r="A58" s="4" t="s">
        <v>372</v>
      </c>
      <c r="B58" s="4" t="s">
        <v>371</v>
      </c>
      <c r="C58" s="4">
        <v>1993.0</v>
      </c>
      <c r="D58" s="4" t="s">
        <v>1030</v>
      </c>
      <c r="E58" s="4" t="s">
        <v>1042</v>
      </c>
      <c r="F58" s="4">
        <v>9577368.38</v>
      </c>
      <c r="G58" s="4">
        <v>9.56</v>
      </c>
      <c r="H58" s="4">
        <v>0.91</v>
      </c>
      <c r="I58" s="4">
        <v>2.41</v>
      </c>
      <c r="J58" s="4">
        <v>3.21</v>
      </c>
    </row>
    <row r="59" ht="12.75" customHeight="1">
      <c r="A59" s="4" t="s">
        <v>372</v>
      </c>
      <c r="B59" s="4" t="s">
        <v>371</v>
      </c>
      <c r="C59" s="4">
        <v>1993.0</v>
      </c>
      <c r="D59" s="4" t="s">
        <v>1030</v>
      </c>
      <c r="E59" s="4" t="s">
        <v>1043</v>
      </c>
      <c r="F59" s="4">
        <v>4986113.02</v>
      </c>
      <c r="G59" s="4">
        <v>4.98</v>
      </c>
      <c r="H59" s="4">
        <v>1.2</v>
      </c>
      <c r="I59" s="4">
        <v>5.05</v>
      </c>
      <c r="J59" s="4">
        <v>5.51</v>
      </c>
    </row>
    <row r="60" ht="12.75" customHeight="1">
      <c r="A60" s="4" t="s">
        <v>372</v>
      </c>
      <c r="B60" s="4" t="s">
        <v>371</v>
      </c>
      <c r="C60" s="4">
        <v>1993.0</v>
      </c>
      <c r="D60" s="4" t="s">
        <v>1030</v>
      </c>
      <c r="E60" s="4" t="s">
        <v>1044</v>
      </c>
      <c r="F60" s="4">
        <v>2417772.22</v>
      </c>
      <c r="G60" s="4">
        <v>2.41</v>
      </c>
      <c r="H60" s="4">
        <v>1.03</v>
      </c>
      <c r="I60" s="4">
        <v>7.29</v>
      </c>
      <c r="J60" s="4">
        <v>10.86</v>
      </c>
    </row>
    <row r="61" ht="12.75" customHeight="1">
      <c r="A61" s="4" t="s">
        <v>372</v>
      </c>
      <c r="B61" s="4" t="s">
        <v>371</v>
      </c>
      <c r="C61" s="4">
        <v>1993.0</v>
      </c>
      <c r="D61" s="4" t="s">
        <v>1030</v>
      </c>
      <c r="E61" s="4" t="s">
        <v>1045</v>
      </c>
      <c r="F61" s="4">
        <v>2185449.25</v>
      </c>
      <c r="G61" s="4">
        <v>2.18</v>
      </c>
      <c r="H61" s="4">
        <v>0.6</v>
      </c>
      <c r="I61" s="4">
        <v>3.07</v>
      </c>
      <c r="J61" s="4">
        <v>6.93</v>
      </c>
    </row>
    <row r="62" ht="12.75" customHeight="1">
      <c r="A62" s="4" t="s">
        <v>372</v>
      </c>
      <c r="B62" s="4" t="s">
        <v>371</v>
      </c>
      <c r="C62" s="4">
        <v>1993.0</v>
      </c>
      <c r="D62" s="4" t="s">
        <v>1030</v>
      </c>
      <c r="E62" s="4" t="s">
        <v>998</v>
      </c>
      <c r="F62" s="4">
        <v>2.270849714E7</v>
      </c>
      <c r="G62" s="4">
        <v>22.67</v>
      </c>
      <c r="H62" s="4">
        <v>1.18</v>
      </c>
      <c r="I62" s="4">
        <v>1.95</v>
      </c>
      <c r="J62" s="4">
        <v>5.81</v>
      </c>
    </row>
    <row r="63" ht="12.75" customHeight="1">
      <c r="A63" s="4" t="s">
        <v>372</v>
      </c>
      <c r="B63" s="4" t="s">
        <v>371</v>
      </c>
      <c r="C63" s="4">
        <v>1993.0</v>
      </c>
      <c r="D63" s="4" t="s">
        <v>1030</v>
      </c>
      <c r="E63" s="4" t="s">
        <v>1046</v>
      </c>
      <c r="F63" s="4">
        <v>2815533.45</v>
      </c>
      <c r="G63" s="4">
        <v>2.81</v>
      </c>
      <c r="H63" s="4">
        <v>0.96</v>
      </c>
      <c r="I63" s="4">
        <v>2.7</v>
      </c>
      <c r="J63" s="4">
        <v>2.87</v>
      </c>
    </row>
    <row r="64" ht="12.75" customHeight="1">
      <c r="A64" s="4" t="s">
        <v>372</v>
      </c>
      <c r="B64" s="4" t="s">
        <v>371</v>
      </c>
      <c r="C64" s="4">
        <v>1993.0</v>
      </c>
      <c r="D64" s="4" t="s">
        <v>1030</v>
      </c>
      <c r="E64" s="4" t="s">
        <v>1047</v>
      </c>
      <c r="F64" s="4">
        <v>4910047.27</v>
      </c>
      <c r="G64" s="4">
        <v>4.9</v>
      </c>
      <c r="H64" s="4">
        <v>1.29</v>
      </c>
      <c r="I64" s="4">
        <v>2.25</v>
      </c>
      <c r="J64" s="4">
        <v>2.43</v>
      </c>
    </row>
    <row r="65" ht="12.75" customHeight="1">
      <c r="A65" s="4" t="s">
        <v>372</v>
      </c>
      <c r="B65" s="4" t="s">
        <v>371</v>
      </c>
      <c r="C65" s="4">
        <v>1994.0</v>
      </c>
      <c r="D65" s="4" t="s">
        <v>1030</v>
      </c>
      <c r="E65" s="4" t="s">
        <v>1031</v>
      </c>
      <c r="F65" s="4">
        <v>1.1425302938E8</v>
      </c>
      <c r="G65" s="4">
        <v>100.0</v>
      </c>
      <c r="H65" s="4">
        <v>1.0</v>
      </c>
      <c r="I65" s="4">
        <v>6.22</v>
      </c>
      <c r="J65" s="4">
        <v>6.7</v>
      </c>
    </row>
    <row r="66" ht="12.75" customHeight="1">
      <c r="A66" s="4" t="s">
        <v>372</v>
      </c>
      <c r="B66" s="4" t="s">
        <v>371</v>
      </c>
      <c r="C66" s="4">
        <v>1994.0</v>
      </c>
      <c r="D66" s="4" t="s">
        <v>1030</v>
      </c>
      <c r="E66" s="4" t="s">
        <v>1032</v>
      </c>
      <c r="F66" s="4">
        <v>5.498598506E7</v>
      </c>
      <c r="G66" s="4">
        <v>48.13</v>
      </c>
      <c r="H66" s="4">
        <v>1.08</v>
      </c>
      <c r="I66" s="4">
        <v>7.94</v>
      </c>
      <c r="J66" s="4">
        <v>7.77</v>
      </c>
    </row>
    <row r="67" ht="12.75" customHeight="1">
      <c r="A67" s="4" t="s">
        <v>372</v>
      </c>
      <c r="B67" s="4" t="s">
        <v>371</v>
      </c>
      <c r="C67" s="4">
        <v>1994.0</v>
      </c>
      <c r="D67" s="4" t="s">
        <v>1030</v>
      </c>
      <c r="E67" s="4" t="s">
        <v>1033</v>
      </c>
      <c r="F67" s="4">
        <v>3.036600719E7</v>
      </c>
      <c r="G67" s="4">
        <v>26.58</v>
      </c>
      <c r="H67" s="4">
        <v>0.96</v>
      </c>
      <c r="I67" s="4">
        <v>4.45</v>
      </c>
      <c r="J67" s="4">
        <v>6.43</v>
      </c>
    </row>
    <row r="68" ht="12.75" customHeight="1">
      <c r="A68" s="4" t="s">
        <v>372</v>
      </c>
      <c r="B68" s="4" t="s">
        <v>371</v>
      </c>
      <c r="C68" s="4">
        <v>1994.0</v>
      </c>
      <c r="D68" s="4" t="s">
        <v>1030</v>
      </c>
      <c r="E68" s="4" t="s">
        <v>1034</v>
      </c>
      <c r="F68" s="4">
        <v>1.850230511E7</v>
      </c>
      <c r="G68" s="4">
        <v>16.19</v>
      </c>
      <c r="H68" s="4">
        <v>1.03</v>
      </c>
      <c r="I68" s="4">
        <v>7.41</v>
      </c>
      <c r="J68" s="4">
        <v>6.07</v>
      </c>
    </row>
    <row r="69" ht="12.75" customHeight="1">
      <c r="A69" s="4" t="s">
        <v>372</v>
      </c>
      <c r="B69" s="4" t="s">
        <v>371</v>
      </c>
      <c r="C69" s="4">
        <v>1994.0</v>
      </c>
      <c r="D69" s="4" t="s">
        <v>1030</v>
      </c>
      <c r="E69" s="4" t="s">
        <v>1035</v>
      </c>
      <c r="F69" s="4">
        <v>6173198.21</v>
      </c>
      <c r="G69" s="4">
        <v>5.4</v>
      </c>
      <c r="H69" s="4">
        <v>0.7</v>
      </c>
      <c r="I69" s="4">
        <v>2.54</v>
      </c>
      <c r="J69" s="4">
        <v>2.7</v>
      </c>
    </row>
    <row r="70" ht="12.75" customHeight="1">
      <c r="A70" s="4" t="s">
        <v>372</v>
      </c>
      <c r="B70" s="4" t="s">
        <v>371</v>
      </c>
      <c r="C70" s="4">
        <v>1994.0</v>
      </c>
      <c r="D70" s="4" t="s">
        <v>1030</v>
      </c>
      <c r="E70" s="4" t="s">
        <v>1036</v>
      </c>
      <c r="F70" s="4">
        <v>1093296.58</v>
      </c>
      <c r="G70" s="4">
        <v>0.96</v>
      </c>
      <c r="H70" s="4">
        <v>0.83</v>
      </c>
      <c r="I70" s="4">
        <v>4.6</v>
      </c>
      <c r="J70" s="4">
        <v>3.89</v>
      </c>
    </row>
    <row r="71" ht="12.75" customHeight="1">
      <c r="A71" s="4" t="s">
        <v>372</v>
      </c>
      <c r="B71" s="4" t="s">
        <v>371</v>
      </c>
      <c r="C71" s="4">
        <v>1994.0</v>
      </c>
      <c r="D71" s="4" t="s">
        <v>1030</v>
      </c>
      <c r="E71" s="4" t="s">
        <v>993</v>
      </c>
      <c r="F71" s="4">
        <v>7245108.26</v>
      </c>
      <c r="G71" s="4">
        <v>6.34</v>
      </c>
      <c r="H71" s="4">
        <v>1.03</v>
      </c>
      <c r="I71" s="4">
        <v>6.32</v>
      </c>
      <c r="J71" s="4">
        <v>6.07</v>
      </c>
    </row>
    <row r="72" ht="12.75" customHeight="1">
      <c r="A72" s="4" t="s">
        <v>372</v>
      </c>
      <c r="B72" s="4" t="s">
        <v>371</v>
      </c>
      <c r="C72" s="4">
        <v>1994.0</v>
      </c>
      <c r="D72" s="4" t="s">
        <v>1030</v>
      </c>
      <c r="E72" s="4" t="s">
        <v>1037</v>
      </c>
      <c r="F72" s="4">
        <v>2688054.3</v>
      </c>
      <c r="G72" s="4">
        <v>2.35</v>
      </c>
      <c r="H72" s="4">
        <v>0.86</v>
      </c>
      <c r="I72" s="4">
        <v>6.08</v>
      </c>
      <c r="J72" s="4">
        <v>6.66</v>
      </c>
    </row>
    <row r="73" ht="12.75" customHeight="1">
      <c r="A73" s="4" t="s">
        <v>372</v>
      </c>
      <c r="B73" s="4" t="s">
        <v>371</v>
      </c>
      <c r="C73" s="4">
        <v>1994.0</v>
      </c>
      <c r="D73" s="4" t="s">
        <v>1030</v>
      </c>
      <c r="E73" s="4" t="s">
        <v>1038</v>
      </c>
      <c r="F73" s="4">
        <v>171521.53</v>
      </c>
      <c r="G73" s="4">
        <v>0.15</v>
      </c>
      <c r="H73" s="4">
        <v>0.17</v>
      </c>
      <c r="I73" s="4">
        <v>3.25</v>
      </c>
      <c r="J73" s="4">
        <v>1.17</v>
      </c>
    </row>
    <row r="74" ht="12.75" customHeight="1">
      <c r="A74" s="4" t="s">
        <v>372</v>
      </c>
      <c r="B74" s="4" t="s">
        <v>371</v>
      </c>
      <c r="C74" s="4">
        <v>1994.0</v>
      </c>
      <c r="D74" s="4" t="s">
        <v>1030</v>
      </c>
      <c r="E74" s="4" t="s">
        <v>994</v>
      </c>
      <c r="F74" s="4">
        <v>1272731.78</v>
      </c>
      <c r="G74" s="4">
        <v>1.11</v>
      </c>
      <c r="H74" s="4">
        <v>0.34</v>
      </c>
      <c r="I74" s="4">
        <v>-0.71</v>
      </c>
      <c r="J74" s="4">
        <v>1.64</v>
      </c>
    </row>
    <row r="75" ht="12.75" customHeight="1">
      <c r="A75" s="4" t="s">
        <v>372</v>
      </c>
      <c r="B75" s="4" t="s">
        <v>371</v>
      </c>
      <c r="C75" s="4">
        <v>1994.0</v>
      </c>
      <c r="D75" s="4" t="s">
        <v>1030</v>
      </c>
      <c r="E75" s="4" t="s">
        <v>1039</v>
      </c>
      <c r="F75" s="4">
        <v>269952.22</v>
      </c>
      <c r="G75" s="4">
        <v>0.24</v>
      </c>
      <c r="H75" s="4">
        <v>0.41</v>
      </c>
      <c r="I75" s="4">
        <v>4.64</v>
      </c>
      <c r="J75" s="4">
        <v>9.71</v>
      </c>
    </row>
    <row r="76" ht="12.75" customHeight="1">
      <c r="A76" s="4" t="s">
        <v>372</v>
      </c>
      <c r="B76" s="4" t="s">
        <v>371</v>
      </c>
      <c r="C76" s="4">
        <v>1994.0</v>
      </c>
      <c r="D76" s="4" t="s">
        <v>1030</v>
      </c>
      <c r="E76" s="4" t="s">
        <v>1040</v>
      </c>
      <c r="F76" s="4">
        <v>3.730927309E7</v>
      </c>
      <c r="G76" s="4">
        <v>32.66</v>
      </c>
      <c r="H76" s="4">
        <v>0.98</v>
      </c>
      <c r="I76" s="4">
        <v>8.13</v>
      </c>
      <c r="J76" s="4">
        <v>7.31</v>
      </c>
    </row>
    <row r="77" ht="12.75" customHeight="1">
      <c r="A77" s="4" t="s">
        <v>372</v>
      </c>
      <c r="B77" s="4" t="s">
        <v>371</v>
      </c>
      <c r="C77" s="4">
        <v>1994.0</v>
      </c>
      <c r="D77" s="4" t="s">
        <v>1030</v>
      </c>
      <c r="E77" s="4" t="s">
        <v>996</v>
      </c>
      <c r="F77" s="4">
        <v>7393561.43</v>
      </c>
      <c r="G77" s="4">
        <v>6.47</v>
      </c>
      <c r="H77" s="4">
        <v>1.01</v>
      </c>
      <c r="I77" s="4">
        <v>10.27</v>
      </c>
      <c r="J77" s="4">
        <v>8.4</v>
      </c>
    </row>
    <row r="78" ht="12.75" customHeight="1">
      <c r="A78" s="4" t="s">
        <v>372</v>
      </c>
      <c r="B78" s="4" t="s">
        <v>371</v>
      </c>
      <c r="C78" s="4">
        <v>1994.0</v>
      </c>
      <c r="D78" s="4" t="s">
        <v>1030</v>
      </c>
      <c r="E78" s="4" t="s">
        <v>1041</v>
      </c>
      <c r="F78" s="4">
        <v>850067.33</v>
      </c>
      <c r="G78" s="4">
        <v>0.74</v>
      </c>
      <c r="H78" s="4">
        <v>1.02</v>
      </c>
      <c r="I78" s="4">
        <v>7.49</v>
      </c>
      <c r="J78" s="4">
        <v>9.68</v>
      </c>
    </row>
    <row r="79" ht="12.75" customHeight="1">
      <c r="A79" s="4" t="s">
        <v>372</v>
      </c>
      <c r="B79" s="4" t="s">
        <v>371</v>
      </c>
      <c r="C79" s="4">
        <v>1994.0</v>
      </c>
      <c r="D79" s="4" t="s">
        <v>1030</v>
      </c>
      <c r="E79" s="4" t="s">
        <v>1042</v>
      </c>
      <c r="F79" s="4">
        <v>1.075817577E7</v>
      </c>
      <c r="G79" s="4">
        <v>9.42</v>
      </c>
      <c r="H79" s="4">
        <v>0.92</v>
      </c>
      <c r="I79" s="4">
        <v>5.66</v>
      </c>
      <c r="J79" s="4">
        <v>6.64</v>
      </c>
    </row>
    <row r="80" ht="12.75" customHeight="1">
      <c r="A80" s="4" t="s">
        <v>372</v>
      </c>
      <c r="B80" s="4" t="s">
        <v>371</v>
      </c>
      <c r="C80" s="4">
        <v>1994.0</v>
      </c>
      <c r="D80" s="4" t="s">
        <v>1030</v>
      </c>
      <c r="E80" s="4" t="s">
        <v>1043</v>
      </c>
      <c r="F80" s="4">
        <v>5753806.46</v>
      </c>
      <c r="G80" s="4">
        <v>5.04</v>
      </c>
      <c r="H80" s="4">
        <v>1.19</v>
      </c>
      <c r="I80" s="4">
        <v>7.67</v>
      </c>
      <c r="J80" s="4">
        <v>7.76</v>
      </c>
    </row>
    <row r="81" ht="12.75" customHeight="1">
      <c r="A81" s="4" t="s">
        <v>372</v>
      </c>
      <c r="B81" s="4" t="s">
        <v>371</v>
      </c>
      <c r="C81" s="4">
        <v>1994.0</v>
      </c>
      <c r="D81" s="4" t="s">
        <v>1030</v>
      </c>
      <c r="E81" s="4" t="s">
        <v>1044</v>
      </c>
      <c r="F81" s="4">
        <v>2245101.1</v>
      </c>
      <c r="G81" s="4">
        <v>1.97</v>
      </c>
      <c r="H81" s="4">
        <v>0.97</v>
      </c>
      <c r="I81" s="4">
        <v>-0.82</v>
      </c>
      <c r="J81" s="4">
        <v>-3.68</v>
      </c>
    </row>
    <row r="82" ht="12.75" customHeight="1">
      <c r="A82" s="4" t="s">
        <v>372</v>
      </c>
      <c r="B82" s="4" t="s">
        <v>371</v>
      </c>
      <c r="C82" s="4">
        <v>1994.0</v>
      </c>
      <c r="D82" s="4" t="s">
        <v>1030</v>
      </c>
      <c r="E82" s="4" t="s">
        <v>1045</v>
      </c>
      <c r="F82" s="4">
        <v>2439257.33</v>
      </c>
      <c r="G82" s="4">
        <v>2.13</v>
      </c>
      <c r="H82" s="4">
        <v>0.64</v>
      </c>
      <c r="I82" s="4">
        <v>2.37</v>
      </c>
      <c r="J82" s="4">
        <v>6.08</v>
      </c>
    </row>
    <row r="83" ht="12.75" customHeight="1">
      <c r="A83" s="4" t="s">
        <v>372</v>
      </c>
      <c r="B83" s="4" t="s">
        <v>371</v>
      </c>
      <c r="C83" s="4">
        <v>1994.0</v>
      </c>
      <c r="D83" s="4" t="s">
        <v>1030</v>
      </c>
      <c r="E83" s="4" t="s">
        <v>998</v>
      </c>
      <c r="F83" s="4">
        <v>2.65608785E7</v>
      </c>
      <c r="G83" s="4">
        <v>23.25</v>
      </c>
      <c r="H83" s="4">
        <v>1.22</v>
      </c>
      <c r="I83" s="4">
        <v>5.85</v>
      </c>
      <c r="J83" s="4">
        <v>7.87</v>
      </c>
    </row>
    <row r="84" ht="12.75" customHeight="1">
      <c r="A84" s="4" t="s">
        <v>372</v>
      </c>
      <c r="B84" s="4" t="s">
        <v>371</v>
      </c>
      <c r="C84" s="4">
        <v>1994.0</v>
      </c>
      <c r="D84" s="4" t="s">
        <v>1030</v>
      </c>
      <c r="E84" s="4" t="s">
        <v>1046</v>
      </c>
      <c r="F84" s="4">
        <v>2791732.38</v>
      </c>
      <c r="G84" s="4">
        <v>2.44</v>
      </c>
      <c r="H84" s="4">
        <v>0.88</v>
      </c>
      <c r="I84" s="4">
        <v>1.69</v>
      </c>
      <c r="J84" s="4">
        <v>-2.07</v>
      </c>
    </row>
    <row r="85" ht="12.75" customHeight="1">
      <c r="A85" s="4" t="s">
        <v>372</v>
      </c>
      <c r="B85" s="4" t="s">
        <v>371</v>
      </c>
      <c r="C85" s="4">
        <v>1994.0</v>
      </c>
      <c r="D85" s="4" t="s">
        <v>1030</v>
      </c>
      <c r="E85" s="4" t="s">
        <v>1047</v>
      </c>
      <c r="F85" s="4">
        <v>5410514.17</v>
      </c>
      <c r="G85" s="4">
        <v>4.74</v>
      </c>
      <c r="H85" s="4">
        <v>1.29</v>
      </c>
      <c r="I85" s="4">
        <v>5.23</v>
      </c>
      <c r="J85" s="4">
        <v>5.52</v>
      </c>
    </row>
    <row r="86" ht="12.75" customHeight="1">
      <c r="A86" s="4" t="s">
        <v>372</v>
      </c>
      <c r="B86" s="4" t="s">
        <v>371</v>
      </c>
      <c r="C86" s="4">
        <v>1995.0</v>
      </c>
      <c r="D86" s="4" t="s">
        <v>1030</v>
      </c>
      <c r="E86" s="4" t="s">
        <v>1031</v>
      </c>
      <c r="F86" s="4">
        <v>1.2602175488E8</v>
      </c>
      <c r="G86" s="4">
        <v>100.0</v>
      </c>
      <c r="H86" s="4">
        <v>1.0</v>
      </c>
      <c r="I86" s="4">
        <v>5.32</v>
      </c>
      <c r="J86" s="4">
        <v>4.67</v>
      </c>
    </row>
    <row r="87" ht="12.75" customHeight="1">
      <c r="A87" s="4" t="s">
        <v>372</v>
      </c>
      <c r="B87" s="4" t="s">
        <v>371</v>
      </c>
      <c r="C87" s="4">
        <v>1995.0</v>
      </c>
      <c r="D87" s="4" t="s">
        <v>1030</v>
      </c>
      <c r="E87" s="4" t="s">
        <v>1032</v>
      </c>
      <c r="F87" s="4">
        <v>6.133129188E7</v>
      </c>
      <c r="G87" s="4">
        <v>48.67</v>
      </c>
      <c r="H87" s="4">
        <v>1.08</v>
      </c>
      <c r="I87" s="4">
        <v>6.34</v>
      </c>
      <c r="J87" s="4">
        <v>5.43</v>
      </c>
    </row>
    <row r="88" ht="12.75" customHeight="1">
      <c r="A88" s="4" t="s">
        <v>372</v>
      </c>
      <c r="B88" s="4" t="s">
        <v>371</v>
      </c>
      <c r="C88" s="4">
        <v>1995.0</v>
      </c>
      <c r="D88" s="4" t="s">
        <v>1030</v>
      </c>
      <c r="E88" s="4" t="s">
        <v>1033</v>
      </c>
      <c r="F88" s="4">
        <v>3.211868473E7</v>
      </c>
      <c r="G88" s="4">
        <v>25.49</v>
      </c>
      <c r="H88" s="4">
        <v>0.96</v>
      </c>
      <c r="I88" s="4">
        <v>2.33</v>
      </c>
      <c r="J88" s="4">
        <v>1.97</v>
      </c>
    </row>
    <row r="89" ht="12.75" customHeight="1">
      <c r="A89" s="4" t="s">
        <v>372</v>
      </c>
      <c r="B89" s="4" t="s">
        <v>371</v>
      </c>
      <c r="C89" s="4">
        <v>1995.0</v>
      </c>
      <c r="D89" s="4" t="s">
        <v>1030</v>
      </c>
      <c r="E89" s="4" t="s">
        <v>1034</v>
      </c>
      <c r="F89" s="4">
        <v>2.106530312E7</v>
      </c>
      <c r="G89" s="4">
        <v>16.72</v>
      </c>
      <c r="H89" s="4">
        <v>1.03</v>
      </c>
      <c r="I89" s="4">
        <v>7.08</v>
      </c>
      <c r="J89" s="4">
        <v>6.48</v>
      </c>
    </row>
    <row r="90" ht="12.75" customHeight="1">
      <c r="A90" s="4" t="s">
        <v>372</v>
      </c>
      <c r="B90" s="4" t="s">
        <v>371</v>
      </c>
      <c r="C90" s="4">
        <v>1995.0</v>
      </c>
      <c r="D90" s="4" t="s">
        <v>1030</v>
      </c>
      <c r="E90" s="4" t="s">
        <v>1035</v>
      </c>
      <c r="F90" s="4">
        <v>7029319.53</v>
      </c>
      <c r="G90" s="4">
        <v>5.58</v>
      </c>
      <c r="H90" s="4">
        <v>0.7</v>
      </c>
      <c r="I90" s="4">
        <v>7.71</v>
      </c>
      <c r="J90" s="4">
        <v>6.7</v>
      </c>
    </row>
    <row r="91" ht="12.75" customHeight="1">
      <c r="A91" s="4" t="s">
        <v>372</v>
      </c>
      <c r="B91" s="4" t="s">
        <v>371</v>
      </c>
      <c r="C91" s="4">
        <v>1995.0</v>
      </c>
      <c r="D91" s="4" t="s">
        <v>1030</v>
      </c>
      <c r="E91" s="4" t="s">
        <v>1036</v>
      </c>
      <c r="F91" s="4">
        <v>1157125.92</v>
      </c>
      <c r="G91" s="4">
        <v>0.92</v>
      </c>
      <c r="H91" s="4">
        <v>0.85</v>
      </c>
      <c r="I91" s="4">
        <v>1.1</v>
      </c>
      <c r="J91" s="4">
        <v>1.94</v>
      </c>
    </row>
    <row r="92" ht="12.75" customHeight="1">
      <c r="A92" s="4" t="s">
        <v>372</v>
      </c>
      <c r="B92" s="4" t="s">
        <v>371</v>
      </c>
      <c r="C92" s="4">
        <v>1995.0</v>
      </c>
      <c r="D92" s="4" t="s">
        <v>1030</v>
      </c>
      <c r="E92" s="4" t="s">
        <v>993</v>
      </c>
      <c r="F92" s="4">
        <v>7888556.83</v>
      </c>
      <c r="G92" s="4">
        <v>6.26</v>
      </c>
      <c r="H92" s="4">
        <v>1.01</v>
      </c>
      <c r="I92" s="4">
        <v>6.34</v>
      </c>
      <c r="J92" s="4">
        <v>4.64</v>
      </c>
    </row>
    <row r="93" ht="12.75" customHeight="1">
      <c r="A93" s="4" t="s">
        <v>372</v>
      </c>
      <c r="B93" s="4" t="s">
        <v>371</v>
      </c>
      <c r="C93" s="4">
        <v>1995.0</v>
      </c>
      <c r="D93" s="4" t="s">
        <v>1030</v>
      </c>
      <c r="E93" s="4" t="s">
        <v>1037</v>
      </c>
      <c r="F93" s="4">
        <v>2699427.33</v>
      </c>
      <c r="G93" s="4">
        <v>2.14</v>
      </c>
      <c r="H93" s="4">
        <v>0.86</v>
      </c>
      <c r="I93" s="4">
        <v>1.19</v>
      </c>
      <c r="J93" s="4">
        <v>0.67</v>
      </c>
    </row>
    <row r="94" ht="12.75" customHeight="1">
      <c r="A94" s="4" t="s">
        <v>372</v>
      </c>
      <c r="B94" s="4" t="s">
        <v>371</v>
      </c>
      <c r="C94" s="4">
        <v>1995.0</v>
      </c>
      <c r="D94" s="4" t="s">
        <v>1030</v>
      </c>
      <c r="E94" s="4" t="s">
        <v>1038</v>
      </c>
      <c r="F94" s="4">
        <v>187336.46</v>
      </c>
      <c r="G94" s="4">
        <v>0.15</v>
      </c>
      <c r="H94" s="4">
        <v>0.15</v>
      </c>
      <c r="I94" s="4">
        <v>3.92</v>
      </c>
      <c r="J94" s="4">
        <v>-1.19</v>
      </c>
    </row>
    <row r="95" ht="12.75" customHeight="1">
      <c r="A95" s="4" t="s">
        <v>372</v>
      </c>
      <c r="B95" s="4" t="s">
        <v>371</v>
      </c>
      <c r="C95" s="4">
        <v>1995.0</v>
      </c>
      <c r="D95" s="4" t="s">
        <v>1030</v>
      </c>
      <c r="E95" s="4" t="s">
        <v>994</v>
      </c>
      <c r="F95" s="4">
        <v>1475262.98</v>
      </c>
      <c r="G95" s="4">
        <v>1.17</v>
      </c>
      <c r="H95" s="4">
        <v>0.34</v>
      </c>
      <c r="I95" s="4">
        <v>7.51</v>
      </c>
      <c r="J95" s="4">
        <v>6.01</v>
      </c>
    </row>
    <row r="96" ht="12.75" customHeight="1">
      <c r="A96" s="4" t="s">
        <v>372</v>
      </c>
      <c r="B96" s="4" t="s">
        <v>371</v>
      </c>
      <c r="C96" s="4">
        <v>1995.0</v>
      </c>
      <c r="D96" s="4" t="s">
        <v>1030</v>
      </c>
      <c r="E96" s="4" t="s">
        <v>1039</v>
      </c>
      <c r="F96" s="4">
        <v>261603.49</v>
      </c>
      <c r="G96" s="4">
        <v>0.21</v>
      </c>
      <c r="H96" s="4">
        <v>0.39</v>
      </c>
      <c r="I96" s="4">
        <v>-0.27</v>
      </c>
      <c r="J96" s="4">
        <v>-3.46</v>
      </c>
    </row>
    <row r="97" ht="12.75" customHeight="1">
      <c r="A97" s="4" t="s">
        <v>372</v>
      </c>
      <c r="B97" s="4" t="s">
        <v>371</v>
      </c>
      <c r="C97" s="4">
        <v>1995.0</v>
      </c>
      <c r="D97" s="4" t="s">
        <v>1030</v>
      </c>
      <c r="E97" s="4" t="s">
        <v>1040</v>
      </c>
      <c r="F97" s="4">
        <v>4.206249165E7</v>
      </c>
      <c r="G97" s="4">
        <v>33.38</v>
      </c>
      <c r="H97" s="4">
        <v>0.96</v>
      </c>
      <c r="I97" s="4">
        <v>6.65</v>
      </c>
      <c r="J97" s="4">
        <v>5.26</v>
      </c>
    </row>
    <row r="98" ht="12.75" customHeight="1">
      <c r="A98" s="4" t="s">
        <v>372</v>
      </c>
      <c r="B98" s="4" t="s">
        <v>371</v>
      </c>
      <c r="C98" s="4">
        <v>1995.0</v>
      </c>
      <c r="D98" s="4" t="s">
        <v>1030</v>
      </c>
      <c r="E98" s="4" t="s">
        <v>996</v>
      </c>
      <c r="F98" s="4">
        <v>8609531.73</v>
      </c>
      <c r="G98" s="4">
        <v>6.83</v>
      </c>
      <c r="H98" s="4">
        <v>1.02</v>
      </c>
      <c r="I98" s="4">
        <v>7.54</v>
      </c>
      <c r="J98" s="4">
        <v>7.38</v>
      </c>
    </row>
    <row r="99" ht="12.75" customHeight="1">
      <c r="A99" s="4" t="s">
        <v>372</v>
      </c>
      <c r="B99" s="4" t="s">
        <v>371</v>
      </c>
      <c r="C99" s="4">
        <v>1995.0</v>
      </c>
      <c r="D99" s="4" t="s">
        <v>1030</v>
      </c>
      <c r="E99" s="4" t="s">
        <v>1041</v>
      </c>
      <c r="F99" s="4">
        <v>970527.07</v>
      </c>
      <c r="G99" s="4">
        <v>0.77</v>
      </c>
      <c r="H99" s="4">
        <v>1.0</v>
      </c>
      <c r="I99" s="4">
        <v>8.03</v>
      </c>
      <c r="J99" s="4">
        <v>5.99</v>
      </c>
    </row>
    <row r="100" ht="12.75" customHeight="1">
      <c r="A100" s="4" t="s">
        <v>372</v>
      </c>
      <c r="B100" s="4" t="s">
        <v>371</v>
      </c>
      <c r="C100" s="4">
        <v>1995.0</v>
      </c>
      <c r="D100" s="4" t="s">
        <v>1030</v>
      </c>
      <c r="E100" s="4" t="s">
        <v>1042</v>
      </c>
      <c r="F100" s="4">
        <v>1.12959298E7</v>
      </c>
      <c r="G100" s="4">
        <v>8.96</v>
      </c>
      <c r="H100" s="4">
        <v>0.9</v>
      </c>
      <c r="I100" s="4">
        <v>4.28</v>
      </c>
      <c r="J100" s="4">
        <v>2.47</v>
      </c>
    </row>
    <row r="101" ht="12.75" customHeight="1">
      <c r="A101" s="4" t="s">
        <v>372</v>
      </c>
      <c r="B101" s="4" t="s">
        <v>371</v>
      </c>
      <c r="C101" s="4">
        <v>1995.0</v>
      </c>
      <c r="D101" s="4" t="s">
        <v>1030</v>
      </c>
      <c r="E101" s="4" t="s">
        <v>1043</v>
      </c>
      <c r="F101" s="4">
        <v>6441453.7</v>
      </c>
      <c r="G101" s="4">
        <v>5.11</v>
      </c>
      <c r="H101" s="4">
        <v>1.19</v>
      </c>
      <c r="I101" s="4">
        <v>6.12</v>
      </c>
      <c r="J101" s="4">
        <v>5.41</v>
      </c>
    </row>
    <row r="102" ht="12.75" customHeight="1">
      <c r="A102" s="4" t="s">
        <v>372</v>
      </c>
      <c r="B102" s="4" t="s">
        <v>371</v>
      </c>
      <c r="C102" s="4">
        <v>1995.0</v>
      </c>
      <c r="D102" s="4" t="s">
        <v>1030</v>
      </c>
      <c r="E102" s="4" t="s">
        <v>1044</v>
      </c>
      <c r="F102" s="4">
        <v>2250418.3</v>
      </c>
      <c r="G102" s="4">
        <v>1.79</v>
      </c>
      <c r="H102" s="4">
        <v>0.97</v>
      </c>
      <c r="I102" s="4">
        <v>-1.66</v>
      </c>
      <c r="J102" s="4">
        <v>-2.21</v>
      </c>
    </row>
    <row r="103" ht="12.75" customHeight="1">
      <c r="A103" s="4" t="s">
        <v>372</v>
      </c>
      <c r="B103" s="4" t="s">
        <v>371</v>
      </c>
      <c r="C103" s="4">
        <v>1995.0</v>
      </c>
      <c r="D103" s="4" t="s">
        <v>1030</v>
      </c>
      <c r="E103" s="4" t="s">
        <v>1045</v>
      </c>
      <c r="F103" s="4">
        <v>2828339.11</v>
      </c>
      <c r="G103" s="4">
        <v>2.24</v>
      </c>
      <c r="H103" s="4">
        <v>0.67</v>
      </c>
      <c r="I103" s="4">
        <v>4.8</v>
      </c>
      <c r="J103" s="4">
        <v>6.6</v>
      </c>
    </row>
    <row r="104" ht="12.75" customHeight="1">
      <c r="A104" s="4" t="s">
        <v>372</v>
      </c>
      <c r="B104" s="4" t="s">
        <v>371</v>
      </c>
      <c r="C104" s="4">
        <v>1995.0</v>
      </c>
      <c r="D104" s="4" t="s">
        <v>1030</v>
      </c>
      <c r="E104" s="4" t="s">
        <v>998</v>
      </c>
      <c r="F104" s="4">
        <v>2.838204315E7</v>
      </c>
      <c r="G104" s="4">
        <v>22.52</v>
      </c>
      <c r="H104" s="4">
        <v>1.24</v>
      </c>
      <c r="I104" s="4">
        <v>3.22</v>
      </c>
      <c r="J104" s="4">
        <v>3.73</v>
      </c>
    </row>
    <row r="105" ht="12.75" customHeight="1">
      <c r="A105" s="4" t="s">
        <v>372</v>
      </c>
      <c r="B105" s="4" t="s">
        <v>371</v>
      </c>
      <c r="C105" s="4">
        <v>1995.0</v>
      </c>
      <c r="D105" s="4" t="s">
        <v>1030</v>
      </c>
      <c r="E105" s="4" t="s">
        <v>1046</v>
      </c>
      <c r="F105" s="4">
        <v>3059496.46</v>
      </c>
      <c r="G105" s="4">
        <v>2.43</v>
      </c>
      <c r="H105" s="4">
        <v>0.89</v>
      </c>
      <c r="I105" s="4">
        <v>4.91</v>
      </c>
      <c r="J105" s="4">
        <v>4.65</v>
      </c>
    </row>
    <row r="106" ht="12.75" customHeight="1">
      <c r="A106" s="4" t="s">
        <v>372</v>
      </c>
      <c r="B106" s="4" t="s">
        <v>371</v>
      </c>
      <c r="C106" s="4">
        <v>1995.0</v>
      </c>
      <c r="D106" s="4" t="s">
        <v>1030</v>
      </c>
      <c r="E106" s="4" t="s">
        <v>1047</v>
      </c>
      <c r="F106" s="4">
        <v>6452206.97</v>
      </c>
      <c r="G106" s="4">
        <v>5.12</v>
      </c>
      <c r="H106" s="4">
        <v>1.31</v>
      </c>
      <c r="I106" s="4">
        <v>8.62</v>
      </c>
      <c r="J106" s="4">
        <v>9.05</v>
      </c>
    </row>
    <row r="107" ht="12.75" customHeight="1">
      <c r="A107" s="4" t="s">
        <v>372</v>
      </c>
      <c r="B107" s="4" t="s">
        <v>371</v>
      </c>
      <c r="C107" s="4">
        <v>1996.0</v>
      </c>
      <c r="D107" s="4" t="s">
        <v>1030</v>
      </c>
      <c r="E107" s="4" t="s">
        <v>1031</v>
      </c>
      <c r="F107" s="4">
        <v>1.3257955738E8</v>
      </c>
      <c r="G107" s="4">
        <v>100.0</v>
      </c>
      <c r="H107" s="4">
        <v>1.0</v>
      </c>
      <c r="I107" s="4">
        <v>1.88</v>
      </c>
      <c r="J107" s="4">
        <v>2.13</v>
      </c>
    </row>
    <row r="108" ht="12.75" customHeight="1">
      <c r="A108" s="4" t="s">
        <v>372</v>
      </c>
      <c r="B108" s="4" t="s">
        <v>371</v>
      </c>
      <c r="C108" s="4">
        <v>1996.0</v>
      </c>
      <c r="D108" s="4" t="s">
        <v>1030</v>
      </c>
      <c r="E108" s="4" t="s">
        <v>1032</v>
      </c>
      <c r="F108" s="4">
        <v>6.388338435E7</v>
      </c>
      <c r="G108" s="4">
        <v>48.18</v>
      </c>
      <c r="H108" s="4">
        <v>1.09</v>
      </c>
      <c r="I108" s="4">
        <v>1.11</v>
      </c>
      <c r="J108" s="4">
        <v>2.11</v>
      </c>
    </row>
    <row r="109" ht="12.75" customHeight="1">
      <c r="A109" s="4" t="s">
        <v>372</v>
      </c>
      <c r="B109" s="4" t="s">
        <v>371</v>
      </c>
      <c r="C109" s="4">
        <v>1996.0</v>
      </c>
      <c r="D109" s="4" t="s">
        <v>1030</v>
      </c>
      <c r="E109" s="4" t="s">
        <v>1033</v>
      </c>
      <c r="F109" s="4">
        <v>3.412648694E7</v>
      </c>
      <c r="G109" s="4">
        <v>25.74</v>
      </c>
      <c r="H109" s="4">
        <v>0.97</v>
      </c>
      <c r="I109" s="4">
        <v>1.06</v>
      </c>
      <c r="J109" s="4">
        <v>2.02</v>
      </c>
    </row>
    <row r="110" ht="12.75" customHeight="1">
      <c r="A110" s="4" t="s">
        <v>372</v>
      </c>
      <c r="B110" s="4" t="s">
        <v>371</v>
      </c>
      <c r="C110" s="4">
        <v>1996.0</v>
      </c>
      <c r="D110" s="4" t="s">
        <v>1030</v>
      </c>
      <c r="E110" s="4" t="s">
        <v>1034</v>
      </c>
      <c r="F110" s="4">
        <v>2.239678344E7</v>
      </c>
      <c r="G110" s="4">
        <v>16.89</v>
      </c>
      <c r="H110" s="4">
        <v>1.05</v>
      </c>
      <c r="I110" s="4">
        <v>2.39</v>
      </c>
      <c r="J110" s="4">
        <v>3.35</v>
      </c>
    </row>
    <row r="111" ht="12.75" customHeight="1">
      <c r="A111" s="4" t="s">
        <v>372</v>
      </c>
      <c r="B111" s="4" t="s">
        <v>371</v>
      </c>
      <c r="C111" s="4">
        <v>1996.0</v>
      </c>
      <c r="D111" s="4" t="s">
        <v>1030</v>
      </c>
      <c r="E111" s="4" t="s">
        <v>1035</v>
      </c>
      <c r="F111" s="4">
        <v>6771576.81</v>
      </c>
      <c r="G111" s="4">
        <v>5.11</v>
      </c>
      <c r="H111" s="4">
        <v>0.62</v>
      </c>
      <c r="I111" s="4">
        <v>3.14</v>
      </c>
      <c r="J111" s="4">
        <v>-2.21</v>
      </c>
    </row>
    <row r="112" ht="12.75" customHeight="1">
      <c r="A112" s="4" t="s">
        <v>372</v>
      </c>
      <c r="B112" s="4" t="s">
        <v>371</v>
      </c>
      <c r="C112" s="4">
        <v>1996.0</v>
      </c>
      <c r="D112" s="4" t="s">
        <v>1030</v>
      </c>
      <c r="E112" s="4" t="s">
        <v>1036</v>
      </c>
      <c r="F112" s="4">
        <v>1175227.78</v>
      </c>
      <c r="G112" s="4">
        <v>0.89</v>
      </c>
      <c r="H112" s="4">
        <v>0.8</v>
      </c>
      <c r="I112" s="4">
        <v>3.28</v>
      </c>
      <c r="J112" s="4">
        <v>0.54</v>
      </c>
    </row>
    <row r="113" ht="12.75" customHeight="1">
      <c r="A113" s="4" t="s">
        <v>372</v>
      </c>
      <c r="B113" s="4" t="s">
        <v>371</v>
      </c>
      <c r="C113" s="4">
        <v>1996.0</v>
      </c>
      <c r="D113" s="4" t="s">
        <v>1030</v>
      </c>
      <c r="E113" s="4" t="s">
        <v>993</v>
      </c>
      <c r="F113" s="4">
        <v>8537461.44</v>
      </c>
      <c r="G113" s="4">
        <v>6.44</v>
      </c>
      <c r="H113" s="4">
        <v>1.01</v>
      </c>
      <c r="I113" s="4">
        <v>3.83</v>
      </c>
      <c r="J113" s="4">
        <v>3.94</v>
      </c>
    </row>
    <row r="114" ht="12.75" customHeight="1">
      <c r="A114" s="4" t="s">
        <v>372</v>
      </c>
      <c r="B114" s="4" t="s">
        <v>371</v>
      </c>
      <c r="C114" s="4">
        <v>1996.0</v>
      </c>
      <c r="D114" s="4" t="s">
        <v>1030</v>
      </c>
      <c r="E114" s="4" t="s">
        <v>1037</v>
      </c>
      <c r="F114" s="4">
        <v>2955476.9</v>
      </c>
      <c r="G114" s="4">
        <v>2.23</v>
      </c>
      <c r="H114" s="4">
        <v>0.86</v>
      </c>
      <c r="I114" s="4">
        <v>4.04</v>
      </c>
      <c r="J114" s="4">
        <v>4.15</v>
      </c>
    </row>
    <row r="115" ht="12.75" customHeight="1">
      <c r="A115" s="4" t="s">
        <v>372</v>
      </c>
      <c r="B115" s="4" t="s">
        <v>371</v>
      </c>
      <c r="C115" s="4">
        <v>1996.0</v>
      </c>
      <c r="D115" s="4" t="s">
        <v>1030</v>
      </c>
      <c r="E115" s="4" t="s">
        <v>1038</v>
      </c>
      <c r="F115" s="4">
        <v>179974.99</v>
      </c>
      <c r="G115" s="4">
        <v>0.14</v>
      </c>
      <c r="H115" s="4">
        <v>0.15</v>
      </c>
      <c r="I115" s="4">
        <v>-3.45</v>
      </c>
      <c r="J115" s="4">
        <v>-4.96</v>
      </c>
    </row>
    <row r="116" ht="12.75" customHeight="1">
      <c r="A116" s="4" t="s">
        <v>372</v>
      </c>
      <c r="B116" s="4" t="s">
        <v>371</v>
      </c>
      <c r="C116" s="4">
        <v>1996.0</v>
      </c>
      <c r="D116" s="4" t="s">
        <v>1030</v>
      </c>
      <c r="E116" s="4" t="s">
        <v>994</v>
      </c>
      <c r="F116" s="4">
        <v>1903175.04</v>
      </c>
      <c r="G116" s="4">
        <v>1.44</v>
      </c>
      <c r="H116" s="4">
        <v>0.24</v>
      </c>
      <c r="I116" s="4">
        <v>11.12</v>
      </c>
      <c r="J116" s="4">
        <v>-6.96</v>
      </c>
    </row>
    <row r="117" ht="12.75" customHeight="1">
      <c r="A117" s="4" t="s">
        <v>372</v>
      </c>
      <c r="B117" s="4" t="s">
        <v>371</v>
      </c>
      <c r="C117" s="4">
        <v>1996.0</v>
      </c>
      <c r="D117" s="4" t="s">
        <v>1030</v>
      </c>
      <c r="E117" s="4" t="s">
        <v>1039</v>
      </c>
      <c r="F117" s="4">
        <v>288996.3</v>
      </c>
      <c r="G117" s="4">
        <v>0.22</v>
      </c>
      <c r="H117" s="4">
        <v>0.42</v>
      </c>
      <c r="I117" s="4">
        <v>-0.46</v>
      </c>
      <c r="J117" s="4">
        <v>3.81</v>
      </c>
    </row>
    <row r="118" ht="12.75" customHeight="1">
      <c r="A118" s="4" t="s">
        <v>372</v>
      </c>
      <c r="B118" s="4" t="s">
        <v>371</v>
      </c>
      <c r="C118" s="4">
        <v>1996.0</v>
      </c>
      <c r="D118" s="4" t="s">
        <v>1030</v>
      </c>
      <c r="E118" s="4" t="s">
        <v>1040</v>
      </c>
      <c r="F118" s="4">
        <v>4.422173082E7</v>
      </c>
      <c r="G118" s="4">
        <v>33.35</v>
      </c>
      <c r="H118" s="4">
        <v>0.98</v>
      </c>
      <c r="I118" s="4">
        <v>1.34</v>
      </c>
      <c r="J118" s="4">
        <v>2.68</v>
      </c>
    </row>
    <row r="119" ht="12.75" customHeight="1">
      <c r="A119" s="4" t="s">
        <v>372</v>
      </c>
      <c r="B119" s="4" t="s">
        <v>371</v>
      </c>
      <c r="C119" s="4">
        <v>1996.0</v>
      </c>
      <c r="D119" s="4" t="s">
        <v>1030</v>
      </c>
      <c r="E119" s="4" t="s">
        <v>996</v>
      </c>
      <c r="F119" s="4">
        <v>8695963.13</v>
      </c>
      <c r="G119" s="4">
        <v>6.56</v>
      </c>
      <c r="H119" s="4">
        <v>1.04</v>
      </c>
      <c r="I119" s="4">
        <v>-1.46</v>
      </c>
      <c r="J119" s="4">
        <v>0.17</v>
      </c>
    </row>
    <row r="120" ht="12.75" customHeight="1">
      <c r="A120" s="4" t="s">
        <v>372</v>
      </c>
      <c r="B120" s="4" t="s">
        <v>371</v>
      </c>
      <c r="C120" s="4">
        <v>1996.0</v>
      </c>
      <c r="D120" s="4" t="s">
        <v>1030</v>
      </c>
      <c r="E120" s="4" t="s">
        <v>1041</v>
      </c>
      <c r="F120" s="4">
        <v>865778.43</v>
      </c>
      <c r="G120" s="4">
        <v>0.65</v>
      </c>
      <c r="H120" s="4">
        <v>0.9</v>
      </c>
      <c r="I120" s="4">
        <v>-1.38</v>
      </c>
      <c r="J120" s="4">
        <v>-5.96</v>
      </c>
    </row>
    <row r="121" ht="12.75" customHeight="1">
      <c r="A121" s="4" t="s">
        <v>372</v>
      </c>
      <c r="B121" s="4" t="s">
        <v>371</v>
      </c>
      <c r="C121" s="4">
        <v>1996.0</v>
      </c>
      <c r="D121" s="4" t="s">
        <v>1030</v>
      </c>
      <c r="E121" s="4" t="s">
        <v>1042</v>
      </c>
      <c r="F121" s="4">
        <v>1.242780116E7</v>
      </c>
      <c r="G121" s="4">
        <v>9.37</v>
      </c>
      <c r="H121" s="4">
        <v>0.91</v>
      </c>
      <c r="I121" s="4">
        <v>4.39</v>
      </c>
      <c r="J121" s="4">
        <v>5.2</v>
      </c>
    </row>
    <row r="122" ht="12.75" customHeight="1">
      <c r="A122" s="4" t="s">
        <v>372</v>
      </c>
      <c r="B122" s="4" t="s">
        <v>371</v>
      </c>
      <c r="C122" s="4">
        <v>1996.0</v>
      </c>
      <c r="D122" s="4" t="s">
        <v>1030</v>
      </c>
      <c r="E122" s="4" t="s">
        <v>1043</v>
      </c>
      <c r="F122" s="4">
        <v>7026508.42</v>
      </c>
      <c r="G122" s="4">
        <v>5.3</v>
      </c>
      <c r="H122" s="4">
        <v>1.22</v>
      </c>
      <c r="I122" s="4">
        <v>2.62</v>
      </c>
      <c r="J122" s="4">
        <v>3.97</v>
      </c>
    </row>
    <row r="123" ht="12.75" customHeight="1">
      <c r="A123" s="4" t="s">
        <v>372</v>
      </c>
      <c r="B123" s="4" t="s">
        <v>371</v>
      </c>
      <c r="C123" s="4">
        <v>1996.0</v>
      </c>
      <c r="D123" s="4" t="s">
        <v>1030</v>
      </c>
      <c r="E123" s="4" t="s">
        <v>1044</v>
      </c>
      <c r="F123" s="4">
        <v>2494616.42</v>
      </c>
      <c r="G123" s="4">
        <v>1.88</v>
      </c>
      <c r="H123" s="4">
        <v>0.97</v>
      </c>
      <c r="I123" s="4">
        <v>4.59</v>
      </c>
      <c r="J123" s="4">
        <v>5.0</v>
      </c>
    </row>
    <row r="124" ht="12.75" customHeight="1">
      <c r="A124" s="4" t="s">
        <v>372</v>
      </c>
      <c r="B124" s="4" t="s">
        <v>371</v>
      </c>
      <c r="C124" s="4">
        <v>1996.0</v>
      </c>
      <c r="D124" s="4" t="s">
        <v>1030</v>
      </c>
      <c r="E124" s="4" t="s">
        <v>1045</v>
      </c>
      <c r="F124" s="4">
        <v>3050446.93</v>
      </c>
      <c r="G124" s="4">
        <v>2.3</v>
      </c>
      <c r="H124" s="4">
        <v>0.71</v>
      </c>
      <c r="I124" s="4">
        <v>-0.1</v>
      </c>
      <c r="J124" s="4">
        <v>3.34</v>
      </c>
    </row>
    <row r="125" ht="12.75" customHeight="1">
      <c r="A125" s="4" t="s">
        <v>372</v>
      </c>
      <c r="B125" s="4" t="s">
        <v>371</v>
      </c>
      <c r="C125" s="4">
        <v>1996.0</v>
      </c>
      <c r="D125" s="4" t="s">
        <v>1030</v>
      </c>
      <c r="E125" s="4" t="s">
        <v>998</v>
      </c>
      <c r="F125" s="4">
        <v>2.93820484E7</v>
      </c>
      <c r="G125" s="4">
        <v>22.16</v>
      </c>
      <c r="H125" s="4">
        <v>1.24</v>
      </c>
      <c r="I125" s="4">
        <v>1.08</v>
      </c>
      <c r="J125" s="4">
        <v>1.22</v>
      </c>
    </row>
    <row r="126" ht="12.75" customHeight="1">
      <c r="A126" s="4" t="s">
        <v>372</v>
      </c>
      <c r="B126" s="4" t="s">
        <v>371</v>
      </c>
      <c r="C126" s="4">
        <v>1996.0</v>
      </c>
      <c r="D126" s="4" t="s">
        <v>1030</v>
      </c>
      <c r="E126" s="4" t="s">
        <v>1046</v>
      </c>
      <c r="F126" s="4">
        <v>3153919.01</v>
      </c>
      <c r="G126" s="4">
        <v>2.38</v>
      </c>
      <c r="H126" s="4">
        <v>0.89</v>
      </c>
      <c r="I126" s="4">
        <v>1.68</v>
      </c>
      <c r="J126" s="4">
        <v>2.08</v>
      </c>
    </row>
    <row r="127" ht="12.75" customHeight="1">
      <c r="A127" s="4" t="s">
        <v>372</v>
      </c>
      <c r="B127" s="4" t="s">
        <v>371</v>
      </c>
      <c r="C127" s="4">
        <v>1996.0</v>
      </c>
      <c r="D127" s="4" t="s">
        <v>1030</v>
      </c>
      <c r="E127" s="4" t="s">
        <v>1047</v>
      </c>
      <c r="F127" s="4">
        <v>6220435.53</v>
      </c>
      <c r="G127" s="4">
        <v>4.69</v>
      </c>
      <c r="H127" s="4">
        <v>1.31</v>
      </c>
      <c r="I127" s="4">
        <v>-1.93</v>
      </c>
      <c r="J127" s="4">
        <v>-1.81</v>
      </c>
    </row>
    <row r="128" ht="12.75" customHeight="1">
      <c r="A128" s="4" t="s">
        <v>372</v>
      </c>
      <c r="B128" s="4" t="s">
        <v>371</v>
      </c>
      <c r="C128" s="4">
        <v>1997.0</v>
      </c>
      <c r="D128" s="4" t="s">
        <v>1030</v>
      </c>
      <c r="E128" s="4" t="s">
        <v>1031</v>
      </c>
      <c r="F128" s="4">
        <v>1.5012041523E8</v>
      </c>
      <c r="G128" s="4">
        <v>100.0</v>
      </c>
      <c r="H128" s="4">
        <v>1.0</v>
      </c>
      <c r="I128" s="4">
        <v>7.46</v>
      </c>
      <c r="J128" s="4">
        <v>7.8</v>
      </c>
    </row>
    <row r="129" ht="12.75" customHeight="1">
      <c r="A129" s="4" t="s">
        <v>372</v>
      </c>
      <c r="B129" s="4" t="s">
        <v>371</v>
      </c>
      <c r="C129" s="4">
        <v>1997.0</v>
      </c>
      <c r="D129" s="4" t="s">
        <v>1030</v>
      </c>
      <c r="E129" s="4" t="s">
        <v>1032</v>
      </c>
      <c r="F129" s="4">
        <v>7.210714029E7</v>
      </c>
      <c r="G129" s="4">
        <v>48.03</v>
      </c>
      <c r="H129" s="4">
        <v>1.08</v>
      </c>
      <c r="I129" s="4">
        <v>7.68</v>
      </c>
      <c r="J129" s="4">
        <v>7.47</v>
      </c>
    </row>
    <row r="130" ht="12.75" customHeight="1">
      <c r="A130" s="4" t="s">
        <v>372</v>
      </c>
      <c r="B130" s="4" t="s">
        <v>371</v>
      </c>
      <c r="C130" s="4">
        <v>1997.0</v>
      </c>
      <c r="D130" s="4" t="s">
        <v>1030</v>
      </c>
      <c r="E130" s="4" t="s">
        <v>1033</v>
      </c>
      <c r="F130" s="4">
        <v>3.931822983E7</v>
      </c>
      <c r="G130" s="4">
        <v>26.19</v>
      </c>
      <c r="H130" s="4">
        <v>0.97</v>
      </c>
      <c r="I130" s="4">
        <v>8.81</v>
      </c>
      <c r="J130" s="4">
        <v>8.63</v>
      </c>
    </row>
    <row r="131" ht="12.75" customHeight="1">
      <c r="A131" s="4" t="s">
        <v>372</v>
      </c>
      <c r="B131" s="4" t="s">
        <v>371</v>
      </c>
      <c r="C131" s="4">
        <v>1997.0</v>
      </c>
      <c r="D131" s="4" t="s">
        <v>1030</v>
      </c>
      <c r="E131" s="4" t="s">
        <v>1034</v>
      </c>
      <c r="F131" s="4">
        <v>2.586402889E7</v>
      </c>
      <c r="G131" s="4">
        <v>17.23</v>
      </c>
      <c r="H131" s="4">
        <v>1.06</v>
      </c>
      <c r="I131" s="4">
        <v>7.24</v>
      </c>
      <c r="J131" s="4">
        <v>8.27</v>
      </c>
    </row>
    <row r="132" ht="12.75" customHeight="1">
      <c r="A132" s="4" t="s">
        <v>372</v>
      </c>
      <c r="B132" s="4" t="s">
        <v>371</v>
      </c>
      <c r="C132" s="4">
        <v>1997.0</v>
      </c>
      <c r="D132" s="4" t="s">
        <v>1030</v>
      </c>
      <c r="E132" s="4" t="s">
        <v>1035</v>
      </c>
      <c r="F132" s="4">
        <v>7464074.98</v>
      </c>
      <c r="G132" s="4">
        <v>4.97</v>
      </c>
      <c r="H132" s="4">
        <v>0.62</v>
      </c>
      <c r="I132" s="4">
        <v>5.31</v>
      </c>
      <c r="J132" s="4">
        <v>5.86</v>
      </c>
    </row>
    <row r="133" ht="12.75" customHeight="1">
      <c r="A133" s="4" t="s">
        <v>372</v>
      </c>
      <c r="B133" s="4" t="s">
        <v>371</v>
      </c>
      <c r="C133" s="4">
        <v>1997.0</v>
      </c>
      <c r="D133" s="4" t="s">
        <v>1030</v>
      </c>
      <c r="E133" s="4" t="s">
        <v>1036</v>
      </c>
      <c r="F133" s="4">
        <v>1209057.67</v>
      </c>
      <c r="G133" s="4">
        <v>0.81</v>
      </c>
      <c r="H133" s="4">
        <v>0.81</v>
      </c>
      <c r="I133" s="4">
        <v>1.64</v>
      </c>
      <c r="J133" s="4">
        <v>2.22</v>
      </c>
    </row>
    <row r="134" ht="12.75" customHeight="1">
      <c r="A134" s="4" t="s">
        <v>372</v>
      </c>
      <c r="B134" s="4" t="s">
        <v>371</v>
      </c>
      <c r="C134" s="4">
        <v>1997.0</v>
      </c>
      <c r="D134" s="4" t="s">
        <v>1030</v>
      </c>
      <c r="E134" s="4" t="s">
        <v>993</v>
      </c>
      <c r="F134" s="4">
        <v>9560102.93</v>
      </c>
      <c r="G134" s="4">
        <v>6.37</v>
      </c>
      <c r="H134" s="4">
        <v>1.04</v>
      </c>
      <c r="I134" s="4">
        <v>4.82</v>
      </c>
      <c r="J134" s="4">
        <v>6.78</v>
      </c>
    </row>
    <row r="135" ht="12.75" customHeight="1">
      <c r="A135" s="4" t="s">
        <v>372</v>
      </c>
      <c r="B135" s="4" t="s">
        <v>371</v>
      </c>
      <c r="C135" s="4">
        <v>1997.0</v>
      </c>
      <c r="D135" s="4" t="s">
        <v>1030</v>
      </c>
      <c r="E135" s="4" t="s">
        <v>1037</v>
      </c>
      <c r="F135" s="4">
        <v>3334361.56</v>
      </c>
      <c r="G135" s="4">
        <v>2.22</v>
      </c>
      <c r="H135" s="4">
        <v>0.88</v>
      </c>
      <c r="I135" s="4">
        <v>5.53</v>
      </c>
      <c r="J135" s="4">
        <v>7.13</v>
      </c>
    </row>
    <row r="136" ht="12.75" customHeight="1">
      <c r="A136" s="4" t="s">
        <v>372</v>
      </c>
      <c r="B136" s="4" t="s">
        <v>371</v>
      </c>
      <c r="C136" s="4">
        <v>1997.0</v>
      </c>
      <c r="D136" s="4" t="s">
        <v>1030</v>
      </c>
      <c r="E136" s="4" t="s">
        <v>1038</v>
      </c>
      <c r="F136" s="4">
        <v>206664.57</v>
      </c>
      <c r="G136" s="4">
        <v>0.14</v>
      </c>
      <c r="H136" s="4">
        <v>0.13</v>
      </c>
      <c r="I136" s="4">
        <v>9.11</v>
      </c>
      <c r="J136" s="4">
        <v>4.21</v>
      </c>
    </row>
    <row r="137" ht="12.75" customHeight="1">
      <c r="A137" s="4" t="s">
        <v>372</v>
      </c>
      <c r="B137" s="4" t="s">
        <v>371</v>
      </c>
      <c r="C137" s="4">
        <v>1997.0</v>
      </c>
      <c r="D137" s="4" t="s">
        <v>1030</v>
      </c>
      <c r="E137" s="4" t="s">
        <v>994</v>
      </c>
      <c r="F137" s="4">
        <v>2436302.34</v>
      </c>
      <c r="G137" s="4">
        <v>1.62</v>
      </c>
      <c r="H137" s="4">
        <v>0.38</v>
      </c>
      <c r="I137" s="4">
        <v>8.41</v>
      </c>
      <c r="J137" s="4">
        <v>38.17</v>
      </c>
    </row>
    <row r="138" ht="12.75" customHeight="1">
      <c r="A138" s="4" t="s">
        <v>372</v>
      </c>
      <c r="B138" s="4" t="s">
        <v>371</v>
      </c>
      <c r="C138" s="4">
        <v>1997.0</v>
      </c>
      <c r="D138" s="4" t="s">
        <v>1030</v>
      </c>
      <c r="E138" s="4" t="s">
        <v>1039</v>
      </c>
      <c r="F138" s="4">
        <v>337440.93</v>
      </c>
      <c r="G138" s="4">
        <v>0.22</v>
      </c>
      <c r="H138" s="4">
        <v>0.43</v>
      </c>
      <c r="I138" s="4">
        <v>7.62</v>
      </c>
      <c r="J138" s="4">
        <v>9.45</v>
      </c>
    </row>
    <row r="139" ht="12.75" customHeight="1">
      <c r="A139" s="4" t="s">
        <v>372</v>
      </c>
      <c r="B139" s="4" t="s">
        <v>371</v>
      </c>
      <c r="C139" s="4">
        <v>1997.0</v>
      </c>
      <c r="D139" s="4" t="s">
        <v>1030</v>
      </c>
      <c r="E139" s="4" t="s">
        <v>1040</v>
      </c>
      <c r="F139" s="4">
        <v>4.972502835E7</v>
      </c>
      <c r="G139" s="4">
        <v>33.12</v>
      </c>
      <c r="H139" s="4">
        <v>0.98</v>
      </c>
      <c r="I139" s="4">
        <v>7.04</v>
      </c>
      <c r="J139" s="4">
        <v>7.36</v>
      </c>
    </row>
    <row r="140" ht="12.75" customHeight="1">
      <c r="A140" s="4" t="s">
        <v>372</v>
      </c>
      <c r="B140" s="4" t="s">
        <v>371</v>
      </c>
      <c r="C140" s="4">
        <v>1997.0</v>
      </c>
      <c r="D140" s="4" t="s">
        <v>1030</v>
      </c>
      <c r="E140" s="4" t="s">
        <v>996</v>
      </c>
      <c r="F140" s="4">
        <v>1.036307882E7</v>
      </c>
      <c r="G140" s="4">
        <v>6.9</v>
      </c>
      <c r="H140" s="4">
        <v>1.06</v>
      </c>
      <c r="I140" s="4">
        <v>10.07</v>
      </c>
      <c r="J140" s="4">
        <v>11.2</v>
      </c>
    </row>
    <row r="141" ht="12.75" customHeight="1">
      <c r="A141" s="4" t="s">
        <v>372</v>
      </c>
      <c r="B141" s="4" t="s">
        <v>371</v>
      </c>
      <c r="C141" s="4">
        <v>1997.0</v>
      </c>
      <c r="D141" s="4" t="s">
        <v>1030</v>
      </c>
      <c r="E141" s="4" t="s">
        <v>1041</v>
      </c>
      <c r="F141" s="4">
        <v>931063.97</v>
      </c>
      <c r="G141" s="4">
        <v>0.62</v>
      </c>
      <c r="H141" s="4">
        <v>0.94</v>
      </c>
      <c r="I141" s="4">
        <v>2.91</v>
      </c>
      <c r="J141" s="4">
        <v>5.61</v>
      </c>
    </row>
    <row r="142" ht="12.75" customHeight="1">
      <c r="A142" s="4" t="s">
        <v>372</v>
      </c>
      <c r="B142" s="4" t="s">
        <v>371</v>
      </c>
      <c r="C142" s="4">
        <v>1997.0</v>
      </c>
      <c r="D142" s="4" t="s">
        <v>1030</v>
      </c>
      <c r="E142" s="4" t="s">
        <v>1042</v>
      </c>
      <c r="F142" s="4">
        <v>1.333804692E7</v>
      </c>
      <c r="G142" s="4">
        <v>8.88</v>
      </c>
      <c r="H142" s="4">
        <v>0.89</v>
      </c>
      <c r="I142" s="4">
        <v>4.06</v>
      </c>
      <c r="J142" s="4">
        <v>3.11</v>
      </c>
    </row>
    <row r="143" ht="12.75" customHeight="1">
      <c r="A143" s="4" t="s">
        <v>372</v>
      </c>
      <c r="B143" s="4" t="s">
        <v>371</v>
      </c>
      <c r="C143" s="4">
        <v>1997.0</v>
      </c>
      <c r="D143" s="4" t="s">
        <v>1030</v>
      </c>
      <c r="E143" s="4" t="s">
        <v>1043</v>
      </c>
      <c r="F143" s="4">
        <v>7969872.9</v>
      </c>
      <c r="G143" s="4">
        <v>5.31</v>
      </c>
      <c r="H143" s="4">
        <v>1.23</v>
      </c>
      <c r="I143" s="4">
        <v>6.88</v>
      </c>
      <c r="J143" s="4">
        <v>7.88</v>
      </c>
    </row>
    <row r="144" ht="12.75" customHeight="1">
      <c r="A144" s="4" t="s">
        <v>372</v>
      </c>
      <c r="B144" s="4" t="s">
        <v>371</v>
      </c>
      <c r="C144" s="4">
        <v>1997.0</v>
      </c>
      <c r="D144" s="4" t="s">
        <v>1030</v>
      </c>
      <c r="E144" s="4" t="s">
        <v>1044</v>
      </c>
      <c r="F144" s="4">
        <v>2869180.74</v>
      </c>
      <c r="G144" s="4">
        <v>1.91</v>
      </c>
      <c r="H144" s="4">
        <v>0.97</v>
      </c>
      <c r="I144" s="4">
        <v>8.41</v>
      </c>
      <c r="J144" s="4">
        <v>8.54</v>
      </c>
    </row>
    <row r="145" ht="12.75" customHeight="1">
      <c r="A145" s="4" t="s">
        <v>372</v>
      </c>
      <c r="B145" s="4" t="s">
        <v>371</v>
      </c>
      <c r="C145" s="4">
        <v>1997.0</v>
      </c>
      <c r="D145" s="4" t="s">
        <v>1030</v>
      </c>
      <c r="E145" s="4" t="s">
        <v>1045</v>
      </c>
      <c r="F145" s="4">
        <v>3529687.48</v>
      </c>
      <c r="G145" s="4">
        <v>2.35</v>
      </c>
      <c r="H145" s="4">
        <v>0.71</v>
      </c>
      <c r="I145" s="4">
        <v>8.39</v>
      </c>
      <c r="J145" s="4">
        <v>8.21</v>
      </c>
    </row>
    <row r="146" ht="12.75" customHeight="1">
      <c r="A146" s="4" t="s">
        <v>372</v>
      </c>
      <c r="B146" s="4" t="s">
        <v>371</v>
      </c>
      <c r="C146" s="4">
        <v>1997.0</v>
      </c>
      <c r="D146" s="4" t="s">
        <v>1030</v>
      </c>
      <c r="E146" s="4" t="s">
        <v>998</v>
      </c>
      <c r="F146" s="4">
        <v>3.392793245E7</v>
      </c>
      <c r="G146" s="4">
        <v>22.6</v>
      </c>
      <c r="H146" s="4">
        <v>1.19</v>
      </c>
      <c r="I146" s="4">
        <v>10.51</v>
      </c>
      <c r="J146" s="4">
        <v>8.5</v>
      </c>
    </row>
    <row r="147" ht="12.75" customHeight="1">
      <c r="A147" s="4" t="s">
        <v>372</v>
      </c>
      <c r="B147" s="4" t="s">
        <v>371</v>
      </c>
      <c r="C147" s="4">
        <v>1997.0</v>
      </c>
      <c r="D147" s="4" t="s">
        <v>1030</v>
      </c>
      <c r="E147" s="4" t="s">
        <v>1046</v>
      </c>
      <c r="F147" s="4">
        <v>3454390.42</v>
      </c>
      <c r="G147" s="4">
        <v>2.3</v>
      </c>
      <c r="H147" s="4">
        <v>0.89</v>
      </c>
      <c r="I147" s="4">
        <v>5.44</v>
      </c>
      <c r="J147" s="4">
        <v>5.73</v>
      </c>
    </row>
    <row r="148" ht="12.75" customHeight="1">
      <c r="A148" s="4" t="s">
        <v>372</v>
      </c>
      <c r="B148" s="4" t="s">
        <v>371</v>
      </c>
      <c r="C148" s="4">
        <v>1997.0</v>
      </c>
      <c r="D148" s="4" t="s">
        <v>1030</v>
      </c>
      <c r="E148" s="4" t="s">
        <v>1047</v>
      </c>
      <c r="F148" s="4">
        <v>6928195.48</v>
      </c>
      <c r="G148" s="4">
        <v>4.62</v>
      </c>
      <c r="H148" s="4">
        <v>1.3</v>
      </c>
      <c r="I148" s="4">
        <v>6.44</v>
      </c>
      <c r="J148" s="4">
        <v>6.32</v>
      </c>
    </row>
    <row r="149" ht="12.75" customHeight="1">
      <c r="A149" s="4" t="s">
        <v>372</v>
      </c>
      <c r="B149" s="4" t="s">
        <v>371</v>
      </c>
      <c r="C149" s="4">
        <v>1998.0</v>
      </c>
      <c r="D149" s="4" t="s">
        <v>1030</v>
      </c>
      <c r="E149" s="4" t="s">
        <v>1031</v>
      </c>
      <c r="F149" s="4">
        <v>1.5414809395E8</v>
      </c>
      <c r="G149" s="4">
        <v>100.0</v>
      </c>
      <c r="H149" s="4">
        <v>1.0</v>
      </c>
      <c r="I149" s="4">
        <v>1.1</v>
      </c>
      <c r="J149" s="4">
        <v>1.57</v>
      </c>
    </row>
    <row r="150" ht="12.75" customHeight="1">
      <c r="A150" s="4" t="s">
        <v>372</v>
      </c>
      <c r="B150" s="4" t="s">
        <v>371</v>
      </c>
      <c r="C150" s="4">
        <v>1998.0</v>
      </c>
      <c r="D150" s="4" t="s">
        <v>1030</v>
      </c>
      <c r="E150" s="4" t="s">
        <v>1032</v>
      </c>
      <c r="F150" s="4">
        <v>7.491677902E7</v>
      </c>
      <c r="G150" s="4">
        <v>48.6</v>
      </c>
      <c r="H150" s="4">
        <v>1.08</v>
      </c>
      <c r="I150" s="4">
        <v>2.0</v>
      </c>
      <c r="J150" s="4">
        <v>2.26</v>
      </c>
    </row>
    <row r="151" ht="12.75" customHeight="1">
      <c r="A151" s="4" t="s">
        <v>372</v>
      </c>
      <c r="B151" s="4" t="s">
        <v>371</v>
      </c>
      <c r="C151" s="4">
        <v>1998.0</v>
      </c>
      <c r="D151" s="4" t="s">
        <v>1030</v>
      </c>
      <c r="E151" s="4" t="s">
        <v>1033</v>
      </c>
      <c r="F151" s="4">
        <v>4.080374898E7</v>
      </c>
      <c r="G151" s="4">
        <v>26.47</v>
      </c>
      <c r="H151" s="4">
        <v>0.94</v>
      </c>
      <c r="I151" s="4">
        <v>2.11</v>
      </c>
      <c r="J151" s="4">
        <v>1.33</v>
      </c>
    </row>
    <row r="152" ht="12.75" customHeight="1">
      <c r="A152" s="4" t="s">
        <v>372</v>
      </c>
      <c r="B152" s="4" t="s">
        <v>371</v>
      </c>
      <c r="C152" s="4">
        <v>1998.0</v>
      </c>
      <c r="D152" s="4" t="s">
        <v>1030</v>
      </c>
      <c r="E152" s="4" t="s">
        <v>1034</v>
      </c>
      <c r="F152" s="4">
        <v>2.643519519E7</v>
      </c>
      <c r="G152" s="4">
        <v>17.15</v>
      </c>
      <c r="H152" s="4">
        <v>1.04</v>
      </c>
      <c r="I152" s="4">
        <v>1.93</v>
      </c>
      <c r="J152" s="4">
        <v>1.35</v>
      </c>
    </row>
    <row r="153" ht="12.75" customHeight="1">
      <c r="A153" s="4" t="s">
        <v>372</v>
      </c>
      <c r="B153" s="4" t="s">
        <v>371</v>
      </c>
      <c r="C153" s="4">
        <v>1998.0</v>
      </c>
      <c r="D153" s="4" t="s">
        <v>1030</v>
      </c>
      <c r="E153" s="4" t="s">
        <v>1035</v>
      </c>
      <c r="F153" s="4">
        <v>7414066.65</v>
      </c>
      <c r="G153" s="4">
        <v>4.81</v>
      </c>
      <c r="H153" s="4">
        <v>0.72</v>
      </c>
      <c r="I153" s="4">
        <v>-5.77</v>
      </c>
      <c r="J153" s="4">
        <v>1.84</v>
      </c>
    </row>
    <row r="154" ht="12.75" customHeight="1">
      <c r="A154" s="4" t="s">
        <v>372</v>
      </c>
      <c r="B154" s="4" t="s">
        <v>371</v>
      </c>
      <c r="C154" s="4">
        <v>1998.0</v>
      </c>
      <c r="D154" s="4" t="s">
        <v>1030</v>
      </c>
      <c r="E154" s="4" t="s">
        <v>1036</v>
      </c>
      <c r="F154" s="4">
        <v>1223702.36</v>
      </c>
      <c r="G154" s="4">
        <v>0.79</v>
      </c>
      <c r="H154" s="4">
        <v>0.79</v>
      </c>
      <c r="I154" s="4">
        <v>1.42</v>
      </c>
      <c r="J154" s="4">
        <v>0.98</v>
      </c>
    </row>
    <row r="155" ht="12.75" customHeight="1">
      <c r="A155" s="4" t="s">
        <v>372</v>
      </c>
      <c r="B155" s="4" t="s">
        <v>371</v>
      </c>
      <c r="C155" s="4">
        <v>1998.0</v>
      </c>
      <c r="D155" s="4" t="s">
        <v>1030</v>
      </c>
      <c r="E155" s="4" t="s">
        <v>993</v>
      </c>
      <c r="F155" s="4">
        <v>1.006327063E7</v>
      </c>
      <c r="G155" s="4">
        <v>6.53</v>
      </c>
      <c r="H155" s="4">
        <v>1.03</v>
      </c>
      <c r="I155" s="4">
        <v>2.91</v>
      </c>
      <c r="J155" s="4">
        <v>2.87</v>
      </c>
    </row>
    <row r="156" ht="12.75" customHeight="1">
      <c r="A156" s="4" t="s">
        <v>372</v>
      </c>
      <c r="B156" s="4" t="s">
        <v>371</v>
      </c>
      <c r="C156" s="4">
        <v>1998.0</v>
      </c>
      <c r="D156" s="4" t="s">
        <v>1030</v>
      </c>
      <c r="E156" s="4" t="s">
        <v>1037</v>
      </c>
      <c r="F156" s="4">
        <v>3593753.85</v>
      </c>
      <c r="G156" s="4">
        <v>2.33</v>
      </c>
      <c r="H156" s="4">
        <v>0.9</v>
      </c>
      <c r="I156" s="4">
        <v>2.51</v>
      </c>
      <c r="J156" s="4">
        <v>3.94</v>
      </c>
    </row>
    <row r="157" ht="12.75" customHeight="1">
      <c r="A157" s="4" t="s">
        <v>372</v>
      </c>
      <c r="B157" s="4" t="s">
        <v>371</v>
      </c>
      <c r="C157" s="4">
        <v>1998.0</v>
      </c>
      <c r="D157" s="4" t="s">
        <v>1030</v>
      </c>
      <c r="E157" s="4" t="s">
        <v>1038</v>
      </c>
      <c r="F157" s="4">
        <v>228445.2</v>
      </c>
      <c r="G157" s="4">
        <v>0.15</v>
      </c>
      <c r="H157" s="4">
        <v>0.13</v>
      </c>
      <c r="I157" s="4">
        <v>-0.29</v>
      </c>
      <c r="J157" s="4">
        <v>0.35</v>
      </c>
    </row>
    <row r="158" ht="12.75" customHeight="1">
      <c r="A158" s="4" t="s">
        <v>372</v>
      </c>
      <c r="B158" s="4" t="s">
        <v>371</v>
      </c>
      <c r="C158" s="4">
        <v>1998.0</v>
      </c>
      <c r="D158" s="4" t="s">
        <v>1030</v>
      </c>
      <c r="E158" s="4" t="s">
        <v>994</v>
      </c>
      <c r="F158" s="4">
        <v>2468822.27</v>
      </c>
      <c r="G158" s="4">
        <v>1.6</v>
      </c>
      <c r="H158" s="4">
        <v>0.56</v>
      </c>
      <c r="I158" s="4">
        <v>-11.71</v>
      </c>
      <c r="J158" s="4">
        <v>7.26</v>
      </c>
    </row>
    <row r="159" ht="12.75" customHeight="1">
      <c r="A159" s="4" t="s">
        <v>372</v>
      </c>
      <c r="B159" s="4" t="s">
        <v>371</v>
      </c>
      <c r="C159" s="4">
        <v>1998.0</v>
      </c>
      <c r="D159" s="4" t="s">
        <v>1030</v>
      </c>
      <c r="E159" s="4" t="s">
        <v>1039</v>
      </c>
      <c r="F159" s="4">
        <v>301008.73</v>
      </c>
      <c r="G159" s="4">
        <v>0.2</v>
      </c>
      <c r="H159" s="4">
        <v>0.38</v>
      </c>
      <c r="I159" s="4">
        <v>-2.22</v>
      </c>
      <c r="J159" s="4">
        <v>-7.75</v>
      </c>
    </row>
    <row r="160" ht="12.75" customHeight="1">
      <c r="A160" s="4" t="s">
        <v>372</v>
      </c>
      <c r="B160" s="4" t="s">
        <v>371</v>
      </c>
      <c r="C160" s="4">
        <v>1998.0</v>
      </c>
      <c r="D160" s="4" t="s">
        <v>1030</v>
      </c>
      <c r="E160" s="4" t="s">
        <v>1040</v>
      </c>
      <c r="F160" s="4">
        <v>5.182654669E7</v>
      </c>
      <c r="G160" s="4">
        <v>33.62</v>
      </c>
      <c r="H160" s="4">
        <v>0.98</v>
      </c>
      <c r="I160" s="4">
        <v>2.15</v>
      </c>
      <c r="J160" s="4">
        <v>2.21</v>
      </c>
    </row>
    <row r="161" ht="12.75" customHeight="1">
      <c r="A161" s="4" t="s">
        <v>372</v>
      </c>
      <c r="B161" s="4" t="s">
        <v>371</v>
      </c>
      <c r="C161" s="4">
        <v>1998.0</v>
      </c>
      <c r="D161" s="4" t="s">
        <v>1030</v>
      </c>
      <c r="E161" s="4" t="s">
        <v>996</v>
      </c>
      <c r="F161" s="4">
        <v>1.049444466E7</v>
      </c>
      <c r="G161" s="4">
        <v>6.81</v>
      </c>
      <c r="H161" s="4">
        <v>1.01</v>
      </c>
      <c r="I161" s="4">
        <v>2.4</v>
      </c>
      <c r="J161" s="4">
        <v>0.59</v>
      </c>
    </row>
    <row r="162" ht="12.75" customHeight="1">
      <c r="A162" s="4" t="s">
        <v>372</v>
      </c>
      <c r="B162" s="4" t="s">
        <v>371</v>
      </c>
      <c r="C162" s="4">
        <v>1998.0</v>
      </c>
      <c r="D162" s="4" t="s">
        <v>1030</v>
      </c>
      <c r="E162" s="4" t="s">
        <v>1041</v>
      </c>
      <c r="F162" s="4">
        <v>827268.48</v>
      </c>
      <c r="G162" s="4">
        <v>0.54</v>
      </c>
      <c r="H162" s="4">
        <v>0.82</v>
      </c>
      <c r="I162" s="4">
        <v>0.82</v>
      </c>
      <c r="J162" s="4">
        <v>-5.47</v>
      </c>
    </row>
    <row r="163" ht="12.75" customHeight="1">
      <c r="A163" s="4" t="s">
        <v>372</v>
      </c>
      <c r="B163" s="4" t="s">
        <v>371</v>
      </c>
      <c r="C163" s="4">
        <v>1998.0</v>
      </c>
      <c r="D163" s="4" t="s">
        <v>1030</v>
      </c>
      <c r="E163" s="4" t="s">
        <v>1042</v>
      </c>
      <c r="F163" s="4">
        <v>1.331657157E7</v>
      </c>
      <c r="G163" s="4">
        <v>8.64</v>
      </c>
      <c r="H163" s="4">
        <v>0.88</v>
      </c>
      <c r="I163" s="4">
        <v>0.35</v>
      </c>
      <c r="J163" s="4">
        <v>0.5</v>
      </c>
    </row>
    <row r="164" ht="12.75" customHeight="1">
      <c r="A164" s="4" t="s">
        <v>372</v>
      </c>
      <c r="B164" s="4" t="s">
        <v>371</v>
      </c>
      <c r="C164" s="4">
        <v>1998.0</v>
      </c>
      <c r="D164" s="4" t="s">
        <v>1030</v>
      </c>
      <c r="E164" s="4" t="s">
        <v>1043</v>
      </c>
      <c r="F164" s="4">
        <v>8423674.62</v>
      </c>
      <c r="G164" s="4">
        <v>5.46</v>
      </c>
      <c r="H164" s="4">
        <v>1.23</v>
      </c>
      <c r="I164" s="4">
        <v>2.22</v>
      </c>
      <c r="J164" s="4">
        <v>2.7</v>
      </c>
    </row>
    <row r="165" ht="12.75" customHeight="1">
      <c r="A165" s="4" t="s">
        <v>372</v>
      </c>
      <c r="B165" s="4" t="s">
        <v>371</v>
      </c>
      <c r="C165" s="4">
        <v>1998.0</v>
      </c>
      <c r="D165" s="4" t="s">
        <v>1030</v>
      </c>
      <c r="E165" s="4" t="s">
        <v>1044</v>
      </c>
      <c r="F165" s="4">
        <v>2881133.18</v>
      </c>
      <c r="G165" s="4">
        <v>1.87</v>
      </c>
      <c r="H165" s="4">
        <v>0.96</v>
      </c>
      <c r="I165" s="4">
        <v>2.14</v>
      </c>
      <c r="J165" s="4">
        <v>2.05</v>
      </c>
    </row>
    <row r="166" ht="12.75" customHeight="1">
      <c r="A166" s="4" t="s">
        <v>372</v>
      </c>
      <c r="B166" s="4" t="s">
        <v>371</v>
      </c>
      <c r="C166" s="4">
        <v>1998.0</v>
      </c>
      <c r="D166" s="4" t="s">
        <v>1030</v>
      </c>
      <c r="E166" s="4" t="s">
        <v>1045</v>
      </c>
      <c r="F166" s="4">
        <v>3720199.75</v>
      </c>
      <c r="G166" s="4">
        <v>2.41</v>
      </c>
      <c r="H166" s="4">
        <v>0.69</v>
      </c>
      <c r="I166" s="4">
        <v>2.87</v>
      </c>
      <c r="J166" s="4">
        <v>2.32</v>
      </c>
    </row>
    <row r="167" ht="12.75" customHeight="1">
      <c r="A167" s="4" t="s">
        <v>372</v>
      </c>
      <c r="B167" s="4" t="s">
        <v>371</v>
      </c>
      <c r="C167" s="4">
        <v>1998.0</v>
      </c>
      <c r="D167" s="4" t="s">
        <v>1030</v>
      </c>
      <c r="E167" s="4" t="s">
        <v>998</v>
      </c>
      <c r="F167" s="4">
        <v>3.431064203E7</v>
      </c>
      <c r="G167" s="4">
        <v>22.26</v>
      </c>
      <c r="H167" s="4">
        <v>1.18</v>
      </c>
      <c r="I167" s="4">
        <v>0.7</v>
      </c>
      <c r="J167" s="4">
        <v>0.69</v>
      </c>
    </row>
    <row r="168" ht="12.75" customHeight="1">
      <c r="A168" s="4" t="s">
        <v>372</v>
      </c>
      <c r="B168" s="4" t="s">
        <v>371</v>
      </c>
      <c r="C168" s="4">
        <v>1998.0</v>
      </c>
      <c r="D168" s="4" t="s">
        <v>1030</v>
      </c>
      <c r="E168" s="4" t="s">
        <v>1046</v>
      </c>
      <c r="F168" s="4">
        <v>3446669.71</v>
      </c>
      <c r="G168" s="4">
        <v>2.24</v>
      </c>
      <c r="H168" s="4">
        <v>0.87</v>
      </c>
      <c r="I168" s="4">
        <v>0.15</v>
      </c>
      <c r="J168" s="4">
        <v>-0.67</v>
      </c>
    </row>
    <row r="169" ht="12.75" customHeight="1">
      <c r="A169" s="4" t="s">
        <v>372</v>
      </c>
      <c r="B169" s="4" t="s">
        <v>371</v>
      </c>
      <c r="C169" s="4">
        <v>1998.0</v>
      </c>
      <c r="D169" s="4" t="s">
        <v>1030</v>
      </c>
      <c r="E169" s="4" t="s">
        <v>1047</v>
      </c>
      <c r="F169" s="4">
        <v>7021945.33</v>
      </c>
      <c r="G169" s="4">
        <v>4.56</v>
      </c>
      <c r="H169" s="4">
        <v>1.27</v>
      </c>
      <c r="I169" s="4">
        <v>1.28</v>
      </c>
      <c r="J169" s="4">
        <v>0.44</v>
      </c>
    </row>
    <row r="170" ht="12.75" customHeight="1">
      <c r="A170" s="4" t="s">
        <v>372</v>
      </c>
      <c r="B170" s="4" t="s">
        <v>371</v>
      </c>
      <c r="C170" s="4">
        <v>1999.0</v>
      </c>
      <c r="D170" s="4" t="s">
        <v>1030</v>
      </c>
      <c r="E170" s="4" t="s">
        <v>1031</v>
      </c>
      <c r="F170" s="4">
        <v>1.6390355354E8</v>
      </c>
      <c r="G170" s="4">
        <v>100.0</v>
      </c>
      <c r="H170" s="4">
        <v>1.0</v>
      </c>
      <c r="I170" s="4">
        <v>3.46</v>
      </c>
      <c r="J170" s="4">
        <v>2.56</v>
      </c>
    </row>
    <row r="171" ht="12.75" customHeight="1">
      <c r="A171" s="4" t="s">
        <v>372</v>
      </c>
      <c r="B171" s="4" t="s">
        <v>371</v>
      </c>
      <c r="C171" s="4">
        <v>1999.0</v>
      </c>
      <c r="D171" s="4" t="s">
        <v>1030</v>
      </c>
      <c r="E171" s="4" t="s">
        <v>1032</v>
      </c>
      <c r="F171" s="4">
        <v>8.086942911E7</v>
      </c>
      <c r="G171" s="4">
        <v>49.34</v>
      </c>
      <c r="H171" s="4">
        <v>1.07</v>
      </c>
      <c r="I171" s="4">
        <v>4.44</v>
      </c>
      <c r="J171" s="4">
        <v>3.41</v>
      </c>
    </row>
    <row r="172" ht="12.75" customHeight="1">
      <c r="A172" s="4" t="s">
        <v>372</v>
      </c>
      <c r="B172" s="4" t="s">
        <v>371</v>
      </c>
      <c r="C172" s="4">
        <v>1999.0</v>
      </c>
      <c r="D172" s="4" t="s">
        <v>1030</v>
      </c>
      <c r="E172" s="4" t="s">
        <v>1033</v>
      </c>
      <c r="F172" s="4">
        <v>4.381566273E7</v>
      </c>
      <c r="G172" s="4">
        <v>26.73</v>
      </c>
      <c r="H172" s="4">
        <v>0.94</v>
      </c>
      <c r="I172" s="4">
        <v>4.02</v>
      </c>
      <c r="J172" s="4">
        <v>3.21</v>
      </c>
    </row>
    <row r="173" ht="12.75" customHeight="1">
      <c r="A173" s="4" t="s">
        <v>372</v>
      </c>
      <c r="B173" s="4" t="s">
        <v>371</v>
      </c>
      <c r="C173" s="4">
        <v>1999.0</v>
      </c>
      <c r="D173" s="4" t="s">
        <v>1030</v>
      </c>
      <c r="E173" s="4" t="s">
        <v>1034</v>
      </c>
      <c r="F173" s="4">
        <v>2.759953249E7</v>
      </c>
      <c r="G173" s="4">
        <v>16.84</v>
      </c>
      <c r="H173" s="4">
        <v>1.07</v>
      </c>
      <c r="I173" s="4">
        <v>1.01</v>
      </c>
      <c r="J173" s="4">
        <v>1.8</v>
      </c>
    </row>
    <row r="174" ht="12.75" customHeight="1">
      <c r="A174" s="4" t="s">
        <v>372</v>
      </c>
      <c r="B174" s="4" t="s">
        <v>371</v>
      </c>
      <c r="C174" s="4">
        <v>1999.0</v>
      </c>
      <c r="D174" s="4" t="s">
        <v>1030</v>
      </c>
      <c r="E174" s="4" t="s">
        <v>1035</v>
      </c>
      <c r="F174" s="4">
        <v>7225366.75</v>
      </c>
      <c r="G174" s="4">
        <v>4.41</v>
      </c>
      <c r="H174" s="4">
        <v>0.67</v>
      </c>
      <c r="I174" s="4">
        <v>1.54</v>
      </c>
      <c r="J174" s="4">
        <v>-2.97</v>
      </c>
    </row>
    <row r="175" ht="12.75" customHeight="1">
      <c r="A175" s="4" t="s">
        <v>372</v>
      </c>
      <c r="B175" s="4" t="s">
        <v>371</v>
      </c>
      <c r="C175" s="4">
        <v>1999.0</v>
      </c>
      <c r="D175" s="4" t="s">
        <v>1030</v>
      </c>
      <c r="E175" s="4" t="s">
        <v>1036</v>
      </c>
      <c r="F175" s="4">
        <v>1365170.0</v>
      </c>
      <c r="G175" s="4">
        <v>0.83</v>
      </c>
      <c r="H175" s="4">
        <v>0.81</v>
      </c>
      <c r="I175" s="4">
        <v>5.09</v>
      </c>
      <c r="J175" s="4">
        <v>5.74</v>
      </c>
    </row>
    <row r="176" ht="12.75" customHeight="1">
      <c r="A176" s="4" t="s">
        <v>372</v>
      </c>
      <c r="B176" s="4" t="s">
        <v>371</v>
      </c>
      <c r="C176" s="4">
        <v>1999.0</v>
      </c>
      <c r="D176" s="4" t="s">
        <v>1030</v>
      </c>
      <c r="E176" s="4" t="s">
        <v>993</v>
      </c>
      <c r="F176" s="4">
        <v>1.086901659E7</v>
      </c>
      <c r="G176" s="4">
        <v>6.63</v>
      </c>
      <c r="H176" s="4">
        <v>1.05</v>
      </c>
      <c r="I176" s="4">
        <v>3.89</v>
      </c>
      <c r="J176" s="4">
        <v>3.98</v>
      </c>
    </row>
    <row r="177" ht="12.75" customHeight="1">
      <c r="A177" s="4" t="s">
        <v>372</v>
      </c>
      <c r="B177" s="4" t="s">
        <v>371</v>
      </c>
      <c r="C177" s="4">
        <v>1999.0</v>
      </c>
      <c r="D177" s="4" t="s">
        <v>1030</v>
      </c>
      <c r="E177" s="4" t="s">
        <v>1037</v>
      </c>
      <c r="F177" s="4">
        <v>3659261.31</v>
      </c>
      <c r="G177" s="4">
        <v>2.23</v>
      </c>
      <c r="H177" s="4">
        <v>0.91</v>
      </c>
      <c r="I177" s="4">
        <v>0.83</v>
      </c>
      <c r="J177" s="4">
        <v>0.69</v>
      </c>
    </row>
    <row r="178" ht="12.75" customHeight="1">
      <c r="A178" s="4" t="s">
        <v>372</v>
      </c>
      <c r="B178" s="4" t="s">
        <v>371</v>
      </c>
      <c r="C178" s="4">
        <v>1999.0</v>
      </c>
      <c r="D178" s="4" t="s">
        <v>1030</v>
      </c>
      <c r="E178" s="4" t="s">
        <v>1038</v>
      </c>
      <c r="F178" s="4">
        <v>241523.2</v>
      </c>
      <c r="G178" s="4">
        <v>0.15</v>
      </c>
      <c r="H178" s="4">
        <v>0.14</v>
      </c>
      <c r="I178" s="4">
        <v>1.41</v>
      </c>
      <c r="J178" s="4">
        <v>2.41</v>
      </c>
    </row>
    <row r="179" ht="12.75" customHeight="1">
      <c r="A179" s="4" t="s">
        <v>372</v>
      </c>
      <c r="B179" s="4" t="s">
        <v>371</v>
      </c>
      <c r="C179" s="4">
        <v>1999.0</v>
      </c>
      <c r="D179" s="4" t="s">
        <v>1030</v>
      </c>
      <c r="E179" s="4" t="s">
        <v>994</v>
      </c>
      <c r="F179" s="4">
        <v>2259983.62</v>
      </c>
      <c r="G179" s="4">
        <v>1.38</v>
      </c>
      <c r="H179" s="4">
        <v>0.31</v>
      </c>
      <c r="I179" s="4">
        <v>3.09</v>
      </c>
      <c r="J179" s="4">
        <v>-23.19</v>
      </c>
    </row>
    <row r="180" ht="12.75" customHeight="1">
      <c r="A180" s="4" t="s">
        <v>372</v>
      </c>
      <c r="B180" s="4" t="s">
        <v>371</v>
      </c>
      <c r="C180" s="4">
        <v>1999.0</v>
      </c>
      <c r="D180" s="4" t="s">
        <v>1030</v>
      </c>
      <c r="E180" s="4" t="s">
        <v>1039</v>
      </c>
      <c r="F180" s="4">
        <v>278826.4</v>
      </c>
      <c r="G180" s="4">
        <v>0.17</v>
      </c>
      <c r="H180" s="4">
        <v>0.36</v>
      </c>
      <c r="I180" s="4">
        <v>-2.02</v>
      </c>
      <c r="J180" s="4">
        <v>-5.32</v>
      </c>
    </row>
    <row r="181" ht="12.75" customHeight="1">
      <c r="A181" s="4" t="s">
        <v>372</v>
      </c>
      <c r="B181" s="4" t="s">
        <v>371</v>
      </c>
      <c r="C181" s="4">
        <v>1999.0</v>
      </c>
      <c r="D181" s="4" t="s">
        <v>1030</v>
      </c>
      <c r="E181" s="4" t="s">
        <v>1040</v>
      </c>
      <c r="F181" s="4">
        <v>5.538989261E7</v>
      </c>
      <c r="G181" s="4">
        <v>33.79</v>
      </c>
      <c r="H181" s="4">
        <v>0.96</v>
      </c>
      <c r="I181" s="4">
        <v>4.43</v>
      </c>
      <c r="J181" s="4">
        <v>2.47</v>
      </c>
    </row>
    <row r="182" ht="12.75" customHeight="1">
      <c r="A182" s="4" t="s">
        <v>372</v>
      </c>
      <c r="B182" s="4" t="s">
        <v>371</v>
      </c>
      <c r="C182" s="4">
        <v>1999.0</v>
      </c>
      <c r="D182" s="4" t="s">
        <v>1030</v>
      </c>
      <c r="E182" s="4" t="s">
        <v>996</v>
      </c>
      <c r="F182" s="4">
        <v>1.097059612E7</v>
      </c>
      <c r="G182" s="4">
        <v>6.69</v>
      </c>
      <c r="H182" s="4">
        <v>1.08</v>
      </c>
      <c r="I182" s="4">
        <v>-0.28</v>
      </c>
      <c r="J182" s="4">
        <v>2.13</v>
      </c>
    </row>
    <row r="183" ht="12.75" customHeight="1">
      <c r="A183" s="4" t="s">
        <v>372</v>
      </c>
      <c r="B183" s="4" t="s">
        <v>371</v>
      </c>
      <c r="C183" s="4">
        <v>1999.0</v>
      </c>
      <c r="D183" s="4" t="s">
        <v>1030</v>
      </c>
      <c r="E183" s="4" t="s">
        <v>1041</v>
      </c>
      <c r="F183" s="4">
        <v>855754.3</v>
      </c>
      <c r="G183" s="4">
        <v>0.52</v>
      </c>
      <c r="H183" s="4">
        <v>0.8</v>
      </c>
      <c r="I183" s="4">
        <v>3.55</v>
      </c>
      <c r="J183" s="4">
        <v>1.05</v>
      </c>
    </row>
    <row r="184" ht="12.75" customHeight="1">
      <c r="A184" s="4" t="s">
        <v>372</v>
      </c>
      <c r="B184" s="4" t="s">
        <v>371</v>
      </c>
      <c r="C184" s="4">
        <v>1999.0</v>
      </c>
      <c r="D184" s="4" t="s">
        <v>1030</v>
      </c>
      <c r="E184" s="4" t="s">
        <v>1042</v>
      </c>
      <c r="F184" s="4">
        <v>1.41337308E7</v>
      </c>
      <c r="G184" s="4">
        <v>8.62</v>
      </c>
      <c r="H184" s="4">
        <v>0.91</v>
      </c>
      <c r="I184" s="4">
        <v>4.23</v>
      </c>
      <c r="J184" s="4">
        <v>5.06</v>
      </c>
    </row>
    <row r="185" ht="12.75" customHeight="1">
      <c r="A185" s="4" t="s">
        <v>372</v>
      </c>
      <c r="B185" s="4" t="s">
        <v>371</v>
      </c>
      <c r="C185" s="4">
        <v>1999.0</v>
      </c>
      <c r="D185" s="4" t="s">
        <v>1030</v>
      </c>
      <c r="E185" s="4" t="s">
        <v>1043</v>
      </c>
      <c r="F185" s="4">
        <v>9258647.3</v>
      </c>
      <c r="G185" s="4">
        <v>5.65</v>
      </c>
      <c r="H185" s="4">
        <v>1.26</v>
      </c>
      <c r="I185" s="4">
        <v>4.63</v>
      </c>
      <c r="J185" s="4">
        <v>4.67</v>
      </c>
    </row>
    <row r="186" ht="12.75" customHeight="1">
      <c r="A186" s="4" t="s">
        <v>372</v>
      </c>
      <c r="B186" s="4" t="s">
        <v>371</v>
      </c>
      <c r="C186" s="4">
        <v>1999.0</v>
      </c>
      <c r="D186" s="4" t="s">
        <v>1030</v>
      </c>
      <c r="E186" s="4" t="s">
        <v>1044</v>
      </c>
      <c r="F186" s="4">
        <v>2876126.59</v>
      </c>
      <c r="G186" s="4">
        <v>1.75</v>
      </c>
      <c r="H186" s="4">
        <v>0.96</v>
      </c>
      <c r="I186" s="4">
        <v>-0.66</v>
      </c>
      <c r="J186" s="4">
        <v>-1.16</v>
      </c>
    </row>
    <row r="187" ht="12.75" customHeight="1">
      <c r="A187" s="4" t="s">
        <v>372</v>
      </c>
      <c r="B187" s="4" t="s">
        <v>371</v>
      </c>
      <c r="C187" s="4">
        <v>1999.0</v>
      </c>
      <c r="D187" s="4" t="s">
        <v>1030</v>
      </c>
      <c r="E187" s="4" t="s">
        <v>1045</v>
      </c>
      <c r="F187" s="4">
        <v>3590856.99</v>
      </c>
      <c r="G187" s="4">
        <v>2.19</v>
      </c>
      <c r="H187" s="4">
        <v>0.68</v>
      </c>
      <c r="I187" s="4">
        <v>-0.76</v>
      </c>
      <c r="J187" s="4">
        <v>-2.6</v>
      </c>
    </row>
    <row r="188" ht="12.75" customHeight="1">
      <c r="A188" s="4" t="s">
        <v>372</v>
      </c>
      <c r="B188" s="4" t="s">
        <v>371</v>
      </c>
      <c r="C188" s="4">
        <v>1999.0</v>
      </c>
      <c r="D188" s="4" t="s">
        <v>1030</v>
      </c>
      <c r="E188" s="4" t="s">
        <v>998</v>
      </c>
      <c r="F188" s="4">
        <v>3.726152934E7</v>
      </c>
      <c r="G188" s="4">
        <v>22.73</v>
      </c>
      <c r="H188" s="4">
        <v>1.18</v>
      </c>
      <c r="I188" s="4">
        <v>4.49</v>
      </c>
      <c r="J188" s="4">
        <v>3.92</v>
      </c>
    </row>
    <row r="189" ht="12.75" customHeight="1">
      <c r="A189" s="4" t="s">
        <v>372</v>
      </c>
      <c r="B189" s="4" t="s">
        <v>371</v>
      </c>
      <c r="C189" s="4">
        <v>1999.0</v>
      </c>
      <c r="D189" s="4" t="s">
        <v>1030</v>
      </c>
      <c r="E189" s="4" t="s">
        <v>1046</v>
      </c>
      <c r="F189" s="4">
        <v>3414411.91</v>
      </c>
      <c r="G189" s="4">
        <v>2.08</v>
      </c>
      <c r="H189" s="4">
        <v>0.9</v>
      </c>
      <c r="I189" s="4">
        <v>-0.24</v>
      </c>
      <c r="J189" s="4">
        <v>0.34</v>
      </c>
    </row>
    <row r="190" ht="12.75" customHeight="1">
      <c r="A190" s="4" t="s">
        <v>372</v>
      </c>
      <c r="B190" s="4" t="s">
        <v>371</v>
      </c>
      <c r="C190" s="4">
        <v>1999.0</v>
      </c>
      <c r="D190" s="4" t="s">
        <v>1030</v>
      </c>
      <c r="E190" s="4" t="s">
        <v>1047</v>
      </c>
      <c r="F190" s="4">
        <v>7478222.29</v>
      </c>
      <c r="G190" s="4">
        <v>4.56</v>
      </c>
      <c r="H190" s="4">
        <v>1.28</v>
      </c>
      <c r="I190" s="4">
        <v>3.19</v>
      </c>
      <c r="J190" s="4">
        <v>2.75</v>
      </c>
    </row>
    <row r="191" ht="12.75" customHeight="1">
      <c r="A191" s="4" t="s">
        <v>372</v>
      </c>
      <c r="B191" s="4" t="s">
        <v>371</v>
      </c>
      <c r="C191" s="4">
        <v>2000.0</v>
      </c>
      <c r="D191" s="4" t="s">
        <v>1030</v>
      </c>
      <c r="E191" s="4" t="s">
        <v>1031</v>
      </c>
      <c r="F191" s="4">
        <v>1.7891998524E8</v>
      </c>
      <c r="G191" s="4">
        <v>100.0</v>
      </c>
      <c r="H191" s="4">
        <v>1.0</v>
      </c>
      <c r="I191" s="4">
        <v>5.54</v>
      </c>
      <c r="J191" s="4">
        <v>3.43</v>
      </c>
    </row>
    <row r="192" ht="12.75" customHeight="1">
      <c r="A192" s="4" t="s">
        <v>372</v>
      </c>
      <c r="B192" s="4" t="s">
        <v>371</v>
      </c>
      <c r="C192" s="4">
        <v>2000.0</v>
      </c>
      <c r="D192" s="4" t="s">
        <v>1030</v>
      </c>
      <c r="E192" s="4" t="s">
        <v>1032</v>
      </c>
      <c r="F192" s="4">
        <v>8.766264208E7</v>
      </c>
      <c r="G192" s="4">
        <v>49.0</v>
      </c>
      <c r="H192" s="4">
        <v>1.09</v>
      </c>
      <c r="I192" s="4">
        <v>4.0</v>
      </c>
      <c r="J192" s="4">
        <v>2.45</v>
      </c>
    </row>
    <row r="193" ht="12.75" customHeight="1">
      <c r="A193" s="4" t="s">
        <v>372</v>
      </c>
      <c r="B193" s="4" t="s">
        <v>371</v>
      </c>
      <c r="C193" s="4">
        <v>2000.0</v>
      </c>
      <c r="D193" s="4" t="s">
        <v>1030</v>
      </c>
      <c r="E193" s="4" t="s">
        <v>1033</v>
      </c>
      <c r="F193" s="4">
        <v>4.848174612E7</v>
      </c>
      <c r="G193" s="4">
        <v>27.1</v>
      </c>
      <c r="H193" s="4">
        <v>0.96</v>
      </c>
      <c r="I193" s="4">
        <v>6.3</v>
      </c>
      <c r="J193" s="4">
        <v>4.8</v>
      </c>
    </row>
    <row r="194" ht="12.75" customHeight="1">
      <c r="A194" s="4" t="s">
        <v>372</v>
      </c>
      <c r="B194" s="4" t="s">
        <v>371</v>
      </c>
      <c r="C194" s="4">
        <v>2000.0</v>
      </c>
      <c r="D194" s="4" t="s">
        <v>1030</v>
      </c>
      <c r="E194" s="4" t="s">
        <v>1034</v>
      </c>
      <c r="F194" s="4">
        <v>2.978920861E7</v>
      </c>
      <c r="G194" s="4">
        <v>16.65</v>
      </c>
      <c r="H194" s="4">
        <v>1.09</v>
      </c>
      <c r="I194" s="4">
        <v>5.54</v>
      </c>
      <c r="J194" s="4">
        <v>4.07</v>
      </c>
    </row>
    <row r="195" ht="12.75" customHeight="1">
      <c r="A195" s="4" t="s">
        <v>372</v>
      </c>
      <c r="B195" s="4" t="s">
        <v>371</v>
      </c>
      <c r="C195" s="4">
        <v>2000.0</v>
      </c>
      <c r="D195" s="4" t="s">
        <v>1030</v>
      </c>
      <c r="E195" s="4" t="s">
        <v>1035</v>
      </c>
      <c r="F195" s="4">
        <v>7795668.73</v>
      </c>
      <c r="G195" s="4">
        <v>4.36</v>
      </c>
      <c r="H195" s="4">
        <v>0.54</v>
      </c>
      <c r="I195" s="4">
        <v>17.81</v>
      </c>
      <c r="J195" s="4">
        <v>3.75</v>
      </c>
    </row>
    <row r="196" ht="12.75" customHeight="1">
      <c r="A196" s="4" t="s">
        <v>372</v>
      </c>
      <c r="B196" s="4" t="s">
        <v>371</v>
      </c>
      <c r="C196" s="4">
        <v>2000.0</v>
      </c>
      <c r="D196" s="4" t="s">
        <v>1030</v>
      </c>
      <c r="E196" s="4" t="s">
        <v>1036</v>
      </c>
      <c r="F196" s="4">
        <v>1516481.07</v>
      </c>
      <c r="G196" s="4">
        <v>0.85</v>
      </c>
      <c r="H196" s="4">
        <v>0.87</v>
      </c>
      <c r="I196" s="4">
        <v>5.07</v>
      </c>
      <c r="J196" s="4">
        <v>6.15</v>
      </c>
    </row>
    <row r="197" ht="12.75" customHeight="1">
      <c r="A197" s="4" t="s">
        <v>372</v>
      </c>
      <c r="B197" s="4" t="s">
        <v>371</v>
      </c>
      <c r="C197" s="4">
        <v>2000.0</v>
      </c>
      <c r="D197" s="4" t="s">
        <v>1030</v>
      </c>
      <c r="E197" s="4" t="s">
        <v>993</v>
      </c>
      <c r="F197" s="4">
        <v>1.142873407E7</v>
      </c>
      <c r="G197" s="4">
        <v>6.39</v>
      </c>
      <c r="H197" s="4">
        <v>1.08</v>
      </c>
      <c r="I197" s="4">
        <v>4.17</v>
      </c>
      <c r="J197" s="4">
        <v>3.72</v>
      </c>
    </row>
    <row r="198" ht="12.75" customHeight="1">
      <c r="A198" s="4" t="s">
        <v>372</v>
      </c>
      <c r="B198" s="4" t="s">
        <v>371</v>
      </c>
      <c r="C198" s="4">
        <v>2000.0</v>
      </c>
      <c r="D198" s="4" t="s">
        <v>1030</v>
      </c>
      <c r="E198" s="4" t="s">
        <v>1037</v>
      </c>
      <c r="F198" s="4">
        <v>3800818.0</v>
      </c>
      <c r="G198" s="4">
        <v>2.12</v>
      </c>
      <c r="H198" s="4">
        <v>0.96</v>
      </c>
      <c r="I198" s="4">
        <v>1.92</v>
      </c>
      <c r="J198" s="4">
        <v>2.45</v>
      </c>
    </row>
    <row r="199" ht="12.75" customHeight="1">
      <c r="A199" s="4" t="s">
        <v>372</v>
      </c>
      <c r="B199" s="4" t="s">
        <v>371</v>
      </c>
      <c r="C199" s="4">
        <v>2000.0</v>
      </c>
      <c r="D199" s="4" t="s">
        <v>1030</v>
      </c>
      <c r="E199" s="4" t="s">
        <v>1038</v>
      </c>
      <c r="F199" s="4">
        <v>258473.9</v>
      </c>
      <c r="G199" s="4">
        <v>0.14</v>
      </c>
      <c r="H199" s="4">
        <v>0.13</v>
      </c>
      <c r="I199" s="4">
        <v>2.3</v>
      </c>
      <c r="J199" s="4">
        <v>-4.34</v>
      </c>
    </row>
    <row r="200" ht="12.75" customHeight="1">
      <c r="A200" s="4" t="s">
        <v>372</v>
      </c>
      <c r="B200" s="4" t="s">
        <v>371</v>
      </c>
      <c r="C200" s="4">
        <v>2000.0</v>
      </c>
      <c r="D200" s="4" t="s">
        <v>1030</v>
      </c>
      <c r="E200" s="4" t="s">
        <v>994</v>
      </c>
      <c r="F200" s="4">
        <v>2824347.84</v>
      </c>
      <c r="G200" s="4">
        <v>1.58</v>
      </c>
      <c r="H200" s="4">
        <v>0.33</v>
      </c>
      <c r="I200" s="4">
        <v>32.02</v>
      </c>
      <c r="J200" s="4">
        <v>32.5</v>
      </c>
    </row>
    <row r="201" ht="12.75" customHeight="1">
      <c r="A201" s="4" t="s">
        <v>372</v>
      </c>
      <c r="B201" s="4" t="s">
        <v>371</v>
      </c>
      <c r="C201" s="4">
        <v>2000.0</v>
      </c>
      <c r="D201" s="4" t="s">
        <v>1030</v>
      </c>
      <c r="E201" s="4" t="s">
        <v>1039</v>
      </c>
      <c r="F201" s="4">
        <v>302103.63</v>
      </c>
      <c r="G201" s="4">
        <v>0.17</v>
      </c>
      <c r="H201" s="4">
        <v>0.32</v>
      </c>
      <c r="I201" s="4">
        <v>7.37</v>
      </c>
      <c r="J201" s="4">
        <v>-0.42</v>
      </c>
    </row>
    <row r="202" ht="12.75" customHeight="1">
      <c r="A202" s="4" t="s">
        <v>372</v>
      </c>
      <c r="B202" s="4" t="s">
        <v>371</v>
      </c>
      <c r="C202" s="4">
        <v>2000.0</v>
      </c>
      <c r="D202" s="4" t="s">
        <v>1030</v>
      </c>
      <c r="E202" s="4" t="s">
        <v>1040</v>
      </c>
      <c r="F202" s="4">
        <v>6.171217604E7</v>
      </c>
      <c r="G202" s="4">
        <v>34.49</v>
      </c>
      <c r="H202" s="4">
        <v>0.96</v>
      </c>
      <c r="I202" s="4">
        <v>5.51</v>
      </c>
      <c r="J202" s="4">
        <v>3.71</v>
      </c>
    </row>
    <row r="203" ht="12.75" customHeight="1">
      <c r="A203" s="4" t="s">
        <v>372</v>
      </c>
      <c r="B203" s="4" t="s">
        <v>371</v>
      </c>
      <c r="C203" s="4">
        <v>2000.0</v>
      </c>
      <c r="D203" s="4" t="s">
        <v>1030</v>
      </c>
      <c r="E203" s="4" t="s">
        <v>996</v>
      </c>
      <c r="F203" s="4">
        <v>1.31267611E7</v>
      </c>
      <c r="G203" s="4">
        <v>7.34</v>
      </c>
      <c r="H203" s="4">
        <v>1.09</v>
      </c>
      <c r="I203" s="4">
        <v>9.95</v>
      </c>
      <c r="J203" s="4">
        <v>8.25</v>
      </c>
    </row>
    <row r="204" ht="12.75" customHeight="1">
      <c r="A204" s="4" t="s">
        <v>372</v>
      </c>
      <c r="B204" s="4" t="s">
        <v>371</v>
      </c>
      <c r="C204" s="4">
        <v>2000.0</v>
      </c>
      <c r="D204" s="4" t="s">
        <v>1030</v>
      </c>
      <c r="E204" s="4" t="s">
        <v>1041</v>
      </c>
      <c r="F204" s="4">
        <v>873209.54</v>
      </c>
      <c r="G204" s="4">
        <v>0.49</v>
      </c>
      <c r="H204" s="4">
        <v>0.75</v>
      </c>
      <c r="I204" s="4">
        <v>6.34</v>
      </c>
      <c r="J204" s="4">
        <v>1.08</v>
      </c>
    </row>
    <row r="205" ht="12.75" customHeight="1">
      <c r="A205" s="4" t="s">
        <v>372</v>
      </c>
      <c r="B205" s="4" t="s">
        <v>371</v>
      </c>
      <c r="C205" s="4">
        <v>2000.0</v>
      </c>
      <c r="D205" s="4" t="s">
        <v>1030</v>
      </c>
      <c r="E205" s="4" t="s">
        <v>1042</v>
      </c>
      <c r="F205" s="4">
        <v>1.142365643E7</v>
      </c>
      <c r="G205" s="4">
        <v>6.38</v>
      </c>
      <c r="H205" s="4">
        <v>0.74</v>
      </c>
      <c r="I205" s="4">
        <v>4.25</v>
      </c>
      <c r="J205" s="4">
        <v>-8.16</v>
      </c>
    </row>
    <row r="206" ht="12.75" customHeight="1">
      <c r="A206" s="4" t="s">
        <v>372</v>
      </c>
      <c r="B206" s="4" t="s">
        <v>371</v>
      </c>
      <c r="C206" s="4">
        <v>2000.0</v>
      </c>
      <c r="D206" s="4" t="s">
        <v>1030</v>
      </c>
      <c r="E206" s="4" t="s">
        <v>1043</v>
      </c>
      <c r="F206" s="4">
        <v>1.008588985E7</v>
      </c>
      <c r="G206" s="4">
        <v>5.64</v>
      </c>
      <c r="H206" s="4">
        <v>1.3</v>
      </c>
      <c r="I206" s="4">
        <v>4.4</v>
      </c>
      <c r="J206" s="4">
        <v>3.87</v>
      </c>
    </row>
    <row r="207" ht="12.75" customHeight="1">
      <c r="A207" s="4" t="s">
        <v>372</v>
      </c>
      <c r="B207" s="4" t="s">
        <v>371</v>
      </c>
      <c r="C207" s="4">
        <v>2000.0</v>
      </c>
      <c r="D207" s="4" t="s">
        <v>1030</v>
      </c>
      <c r="E207" s="4" t="s">
        <v>1044</v>
      </c>
      <c r="F207" s="4">
        <v>3181880.86</v>
      </c>
      <c r="G207" s="4">
        <v>1.78</v>
      </c>
      <c r="H207" s="4">
        <v>0.99</v>
      </c>
      <c r="I207" s="4">
        <v>3.91</v>
      </c>
      <c r="J207" s="4">
        <v>3.41</v>
      </c>
    </row>
    <row r="208" ht="12.75" customHeight="1">
      <c r="A208" s="4" t="s">
        <v>372</v>
      </c>
      <c r="B208" s="4" t="s">
        <v>371</v>
      </c>
      <c r="C208" s="4">
        <v>2000.0</v>
      </c>
      <c r="D208" s="4" t="s">
        <v>1030</v>
      </c>
      <c r="E208" s="4" t="s">
        <v>1045</v>
      </c>
      <c r="F208" s="4">
        <v>3717472.27</v>
      </c>
      <c r="G208" s="4">
        <v>2.08</v>
      </c>
      <c r="H208" s="4">
        <v>0.68</v>
      </c>
      <c r="I208" s="4">
        <v>3.46</v>
      </c>
      <c r="J208" s="4">
        <v>1.39</v>
      </c>
    </row>
    <row r="209" ht="12.75" customHeight="1">
      <c r="A209" s="4" t="s">
        <v>372</v>
      </c>
      <c r="B209" s="4" t="s">
        <v>371</v>
      </c>
      <c r="C209" s="4">
        <v>2000.0</v>
      </c>
      <c r="D209" s="4" t="s">
        <v>1030</v>
      </c>
      <c r="E209" s="4" t="s">
        <v>998</v>
      </c>
      <c r="F209" s="4">
        <v>3.774775814E7</v>
      </c>
      <c r="G209" s="4">
        <v>21.1</v>
      </c>
      <c r="H209" s="4">
        <v>1.19</v>
      </c>
      <c r="I209" s="4">
        <v>2.12</v>
      </c>
      <c r="J209" s="4">
        <v>0.09</v>
      </c>
    </row>
    <row r="210" ht="12.75" customHeight="1">
      <c r="A210" s="4" t="s">
        <v>372</v>
      </c>
      <c r="B210" s="4" t="s">
        <v>371</v>
      </c>
      <c r="C210" s="4">
        <v>2000.0</v>
      </c>
      <c r="D210" s="4" t="s">
        <v>1030</v>
      </c>
      <c r="E210" s="4" t="s">
        <v>1046</v>
      </c>
      <c r="F210" s="4">
        <v>3599387.32</v>
      </c>
      <c r="G210" s="4">
        <v>2.01</v>
      </c>
      <c r="H210" s="4">
        <v>0.97</v>
      </c>
      <c r="I210" s="4">
        <v>2.04</v>
      </c>
      <c r="J210" s="4">
        <v>4.2</v>
      </c>
    </row>
    <row r="211" ht="12.75" customHeight="1">
      <c r="A211" s="4" t="s">
        <v>372</v>
      </c>
      <c r="B211" s="4" t="s">
        <v>371</v>
      </c>
      <c r="C211" s="4">
        <v>2000.0</v>
      </c>
      <c r="D211" s="4" t="s">
        <v>1030</v>
      </c>
      <c r="E211" s="4" t="s">
        <v>1047</v>
      </c>
      <c r="F211" s="4">
        <v>8153201.71</v>
      </c>
      <c r="G211" s="4">
        <v>4.56</v>
      </c>
      <c r="H211" s="4">
        <v>1.32</v>
      </c>
      <c r="I211" s="4">
        <v>4.4</v>
      </c>
      <c r="J211" s="4">
        <v>4.13</v>
      </c>
    </row>
    <row r="212" ht="12.75" customHeight="1">
      <c r="A212" s="4" t="s">
        <v>372</v>
      </c>
      <c r="B212" s="4" t="s">
        <v>371</v>
      </c>
      <c r="C212" s="4">
        <v>2001.0</v>
      </c>
      <c r="D212" s="4" t="s">
        <v>1030</v>
      </c>
      <c r="E212" s="4" t="s">
        <v>1031</v>
      </c>
      <c r="F212" s="4">
        <v>1.6342111707E8</v>
      </c>
      <c r="G212" s="4">
        <v>100.0</v>
      </c>
      <c r="H212" s="4">
        <v>1.0</v>
      </c>
      <c r="I212" s="4">
        <v>-3.92</v>
      </c>
      <c r="J212" s="4">
        <v>-4.47</v>
      </c>
    </row>
    <row r="213" ht="12.75" customHeight="1">
      <c r="A213" s="4" t="s">
        <v>372</v>
      </c>
      <c r="B213" s="4" t="s">
        <v>371</v>
      </c>
      <c r="C213" s="4">
        <v>2001.0</v>
      </c>
      <c r="D213" s="4" t="s">
        <v>1030</v>
      </c>
      <c r="E213" s="4" t="s">
        <v>1032</v>
      </c>
      <c r="F213" s="4">
        <v>7.653624347E7</v>
      </c>
      <c r="G213" s="4">
        <v>46.83</v>
      </c>
      <c r="H213" s="4">
        <v>1.09</v>
      </c>
      <c r="I213" s="4">
        <v>-6.56</v>
      </c>
      <c r="J213" s="4">
        <v>-6.71</v>
      </c>
    </row>
    <row r="214" ht="12.75" customHeight="1">
      <c r="A214" s="4" t="s">
        <v>372</v>
      </c>
      <c r="B214" s="4" t="s">
        <v>371</v>
      </c>
      <c r="C214" s="4">
        <v>2001.0</v>
      </c>
      <c r="D214" s="4" t="s">
        <v>1030</v>
      </c>
      <c r="E214" s="4" t="s">
        <v>1033</v>
      </c>
      <c r="F214" s="4">
        <v>4.580084438E7</v>
      </c>
      <c r="G214" s="4">
        <v>28.03</v>
      </c>
      <c r="H214" s="4">
        <v>0.94</v>
      </c>
      <c r="I214" s="4">
        <v>-1.19</v>
      </c>
      <c r="J214" s="4">
        <v>-2.71</v>
      </c>
    </row>
    <row r="215" ht="12.75" customHeight="1">
      <c r="A215" s="4" t="s">
        <v>372</v>
      </c>
      <c r="B215" s="4" t="s">
        <v>371</v>
      </c>
      <c r="C215" s="4">
        <v>2001.0</v>
      </c>
      <c r="D215" s="4" t="s">
        <v>1030</v>
      </c>
      <c r="E215" s="4" t="s">
        <v>1034</v>
      </c>
      <c r="F215" s="4">
        <v>2.819777375E7</v>
      </c>
      <c r="G215" s="4">
        <v>17.25</v>
      </c>
      <c r="H215" s="4">
        <v>1.1</v>
      </c>
      <c r="I215" s="4">
        <v>-3.14</v>
      </c>
      <c r="J215" s="4">
        <v>-3.17</v>
      </c>
    </row>
    <row r="216" ht="12.75" customHeight="1">
      <c r="A216" s="4" t="s">
        <v>372</v>
      </c>
      <c r="B216" s="4" t="s">
        <v>371</v>
      </c>
      <c r="C216" s="4">
        <v>2001.0</v>
      </c>
      <c r="D216" s="4" t="s">
        <v>1030</v>
      </c>
      <c r="E216" s="4" t="s">
        <v>1035</v>
      </c>
      <c r="F216" s="4">
        <v>7744758.14</v>
      </c>
      <c r="G216" s="4">
        <v>4.74</v>
      </c>
      <c r="H216" s="4">
        <v>0.58</v>
      </c>
      <c r="I216" s="4">
        <v>-2.55</v>
      </c>
      <c r="J216" s="4">
        <v>0.31</v>
      </c>
    </row>
    <row r="217" ht="12.75" customHeight="1">
      <c r="A217" s="4" t="s">
        <v>372</v>
      </c>
      <c r="B217" s="4" t="s">
        <v>371</v>
      </c>
      <c r="C217" s="4">
        <v>2001.0</v>
      </c>
      <c r="D217" s="4" t="s">
        <v>1030</v>
      </c>
      <c r="E217" s="4" t="s">
        <v>1036</v>
      </c>
      <c r="F217" s="4">
        <v>1506773.46</v>
      </c>
      <c r="G217" s="4">
        <v>0.92</v>
      </c>
      <c r="H217" s="4">
        <v>0.84</v>
      </c>
      <c r="I217" s="4">
        <v>1.88</v>
      </c>
      <c r="J217" s="4">
        <v>0.0</v>
      </c>
    </row>
    <row r="218" ht="12.75" customHeight="1">
      <c r="A218" s="4" t="s">
        <v>372</v>
      </c>
      <c r="B218" s="4" t="s">
        <v>371</v>
      </c>
      <c r="C218" s="4">
        <v>2001.0</v>
      </c>
      <c r="D218" s="4" t="s">
        <v>1030</v>
      </c>
      <c r="E218" s="4" t="s">
        <v>993</v>
      </c>
      <c r="F218" s="4">
        <v>1.142949598E7</v>
      </c>
      <c r="G218" s="4">
        <v>6.99</v>
      </c>
      <c r="H218" s="4">
        <v>1.04</v>
      </c>
      <c r="I218" s="4">
        <v>2.31</v>
      </c>
      <c r="J218" s="4">
        <v>-0.34</v>
      </c>
    </row>
    <row r="219" ht="12.75" customHeight="1">
      <c r="A219" s="4" t="s">
        <v>372</v>
      </c>
      <c r="B219" s="4" t="s">
        <v>371</v>
      </c>
      <c r="C219" s="4">
        <v>2001.0</v>
      </c>
      <c r="D219" s="4" t="s">
        <v>1030</v>
      </c>
      <c r="E219" s="4" t="s">
        <v>1037</v>
      </c>
      <c r="F219" s="4">
        <v>4052796.52</v>
      </c>
      <c r="G219" s="4">
        <v>2.48</v>
      </c>
      <c r="H219" s="4">
        <v>0.99</v>
      </c>
      <c r="I219" s="4">
        <v>2.95</v>
      </c>
      <c r="J219" s="4">
        <v>3.74</v>
      </c>
    </row>
    <row r="220" ht="12.75" customHeight="1">
      <c r="A220" s="4" t="s">
        <v>372</v>
      </c>
      <c r="B220" s="4" t="s">
        <v>371</v>
      </c>
      <c r="C220" s="4">
        <v>2001.0</v>
      </c>
      <c r="D220" s="4" t="s">
        <v>1030</v>
      </c>
      <c r="E220" s="4" t="s">
        <v>1038</v>
      </c>
      <c r="F220" s="4">
        <v>263815.7</v>
      </c>
      <c r="G220" s="4">
        <v>0.16</v>
      </c>
      <c r="H220" s="4">
        <v>0.12</v>
      </c>
      <c r="I220" s="4">
        <v>1.05</v>
      </c>
      <c r="J220" s="4">
        <v>-2.28</v>
      </c>
    </row>
    <row r="221" ht="12.75" customHeight="1">
      <c r="A221" s="4" t="s">
        <v>372</v>
      </c>
      <c r="B221" s="4" t="s">
        <v>371</v>
      </c>
      <c r="C221" s="4">
        <v>2001.0</v>
      </c>
      <c r="D221" s="4" t="s">
        <v>1030</v>
      </c>
      <c r="E221" s="4" t="s">
        <v>994</v>
      </c>
      <c r="F221" s="4">
        <v>3630683.02</v>
      </c>
      <c r="G221" s="4">
        <v>2.22</v>
      </c>
      <c r="H221" s="4">
        <v>0.44</v>
      </c>
      <c r="I221" s="4">
        <v>-0.37</v>
      </c>
      <c r="J221" s="4">
        <v>13.91</v>
      </c>
    </row>
    <row r="222" ht="12.75" customHeight="1">
      <c r="A222" s="4" t="s">
        <v>372</v>
      </c>
      <c r="B222" s="4" t="s">
        <v>371</v>
      </c>
      <c r="C222" s="4">
        <v>2001.0</v>
      </c>
      <c r="D222" s="4" t="s">
        <v>1030</v>
      </c>
      <c r="E222" s="4" t="s">
        <v>1039</v>
      </c>
      <c r="F222" s="4">
        <v>266899.05</v>
      </c>
      <c r="G222" s="4">
        <v>0.16</v>
      </c>
      <c r="H222" s="4">
        <v>0.3</v>
      </c>
      <c r="I222" s="4">
        <v>-1.03</v>
      </c>
      <c r="J222" s="4">
        <v>-5.62</v>
      </c>
    </row>
    <row r="223" ht="12.75" customHeight="1">
      <c r="A223" s="4" t="s">
        <v>372</v>
      </c>
      <c r="B223" s="4" t="s">
        <v>371</v>
      </c>
      <c r="C223" s="4">
        <v>2001.0</v>
      </c>
      <c r="D223" s="4" t="s">
        <v>1030</v>
      </c>
      <c r="E223" s="4" t="s">
        <v>1040</v>
      </c>
      <c r="F223" s="4">
        <v>5.237376666E7</v>
      </c>
      <c r="G223" s="4">
        <v>32.05</v>
      </c>
      <c r="H223" s="4">
        <v>0.98</v>
      </c>
      <c r="I223" s="4">
        <v>-8.07</v>
      </c>
      <c r="J223" s="4">
        <v>-7.67</v>
      </c>
    </row>
    <row r="224" ht="12.75" customHeight="1">
      <c r="A224" s="4" t="s">
        <v>372</v>
      </c>
      <c r="B224" s="4" t="s">
        <v>371</v>
      </c>
      <c r="C224" s="4">
        <v>2001.0</v>
      </c>
      <c r="D224" s="4" t="s">
        <v>1030</v>
      </c>
      <c r="E224" s="4" t="s">
        <v>996</v>
      </c>
      <c r="F224" s="4">
        <v>1.091163193E7</v>
      </c>
      <c r="G224" s="4">
        <v>6.68</v>
      </c>
      <c r="H224" s="4">
        <v>1.12</v>
      </c>
      <c r="I224" s="4">
        <v>-9.48</v>
      </c>
      <c r="J224" s="4">
        <v>-8.86</v>
      </c>
    </row>
    <row r="225" ht="12.75" customHeight="1">
      <c r="A225" s="4" t="s">
        <v>372</v>
      </c>
      <c r="B225" s="4" t="s">
        <v>371</v>
      </c>
      <c r="C225" s="4">
        <v>2001.0</v>
      </c>
      <c r="D225" s="4" t="s">
        <v>1030</v>
      </c>
      <c r="E225" s="4" t="s">
        <v>1041</v>
      </c>
      <c r="F225" s="4">
        <v>826199.08</v>
      </c>
      <c r="G225" s="4">
        <v>0.51</v>
      </c>
      <c r="H225" s="4">
        <v>0.75</v>
      </c>
      <c r="I225" s="4">
        <v>-2.55</v>
      </c>
      <c r="J225" s="4">
        <v>-2.92</v>
      </c>
    </row>
    <row r="226" ht="12.75" customHeight="1">
      <c r="A226" s="4" t="s">
        <v>372</v>
      </c>
      <c r="B226" s="4" t="s">
        <v>371</v>
      </c>
      <c r="C226" s="4">
        <v>2001.0</v>
      </c>
      <c r="D226" s="4" t="s">
        <v>1030</v>
      </c>
      <c r="E226" s="4" t="s">
        <v>1042</v>
      </c>
      <c r="F226" s="4">
        <v>1.062456597E7</v>
      </c>
      <c r="G226" s="4">
        <v>6.5</v>
      </c>
      <c r="H226" s="4">
        <v>0.68</v>
      </c>
      <c r="I226" s="4">
        <v>-1.64</v>
      </c>
      <c r="J226" s="4">
        <v>-5.75</v>
      </c>
    </row>
    <row r="227" ht="12.75" customHeight="1">
      <c r="A227" s="4" t="s">
        <v>372</v>
      </c>
      <c r="B227" s="4" t="s">
        <v>371</v>
      </c>
      <c r="C227" s="4">
        <v>2001.0</v>
      </c>
      <c r="D227" s="4" t="s">
        <v>1030</v>
      </c>
      <c r="E227" s="4" t="s">
        <v>1043</v>
      </c>
      <c r="F227" s="4">
        <v>9625088.56</v>
      </c>
      <c r="G227" s="4">
        <v>5.89</v>
      </c>
      <c r="H227" s="4">
        <v>1.3</v>
      </c>
      <c r="I227" s="4">
        <v>-2.28</v>
      </c>
      <c r="J227" s="4">
        <v>-2.83</v>
      </c>
    </row>
    <row r="228" ht="12.75" customHeight="1">
      <c r="A228" s="4" t="s">
        <v>372</v>
      </c>
      <c r="B228" s="4" t="s">
        <v>371</v>
      </c>
      <c r="C228" s="4">
        <v>2001.0</v>
      </c>
      <c r="D228" s="4" t="s">
        <v>1030</v>
      </c>
      <c r="E228" s="4" t="s">
        <v>1044</v>
      </c>
      <c r="F228" s="4">
        <v>2993784.25</v>
      </c>
      <c r="G228" s="4">
        <v>1.83</v>
      </c>
      <c r="H228" s="4">
        <v>0.98</v>
      </c>
      <c r="I228" s="4">
        <v>-2.6</v>
      </c>
      <c r="J228" s="4">
        <v>-3.81</v>
      </c>
    </row>
    <row r="229" ht="12.75" customHeight="1">
      <c r="A229" s="4" t="s">
        <v>372</v>
      </c>
      <c r="B229" s="4" t="s">
        <v>371</v>
      </c>
      <c r="C229" s="4">
        <v>2001.0</v>
      </c>
      <c r="D229" s="4" t="s">
        <v>1030</v>
      </c>
      <c r="E229" s="4" t="s">
        <v>1045</v>
      </c>
      <c r="F229" s="4">
        <v>3435251.76</v>
      </c>
      <c r="G229" s="4">
        <v>2.1</v>
      </c>
      <c r="H229" s="4">
        <v>0.64</v>
      </c>
      <c r="I229" s="4">
        <v>-0.84</v>
      </c>
      <c r="J229" s="4">
        <v>-4.66</v>
      </c>
    </row>
    <row r="230" ht="12.75" customHeight="1">
      <c r="A230" s="4" t="s">
        <v>372</v>
      </c>
      <c r="B230" s="4" t="s">
        <v>371</v>
      </c>
      <c r="C230" s="4">
        <v>2001.0</v>
      </c>
      <c r="D230" s="4" t="s">
        <v>1030</v>
      </c>
      <c r="E230" s="4" t="s">
        <v>998</v>
      </c>
      <c r="F230" s="4">
        <v>3.473936084E7</v>
      </c>
      <c r="G230" s="4">
        <v>21.26</v>
      </c>
      <c r="H230" s="4">
        <v>1.16</v>
      </c>
      <c r="I230" s="4">
        <v>-2.78</v>
      </c>
      <c r="J230" s="4">
        <v>-4.38</v>
      </c>
    </row>
    <row r="231" ht="12.75" customHeight="1">
      <c r="A231" s="4" t="s">
        <v>372</v>
      </c>
      <c r="B231" s="4" t="s">
        <v>371</v>
      </c>
      <c r="C231" s="4">
        <v>2001.0</v>
      </c>
      <c r="D231" s="4" t="s">
        <v>1030</v>
      </c>
      <c r="E231" s="4" t="s">
        <v>1046</v>
      </c>
      <c r="F231" s="4">
        <v>3834408.83</v>
      </c>
      <c r="G231" s="4">
        <v>2.35</v>
      </c>
      <c r="H231" s="4">
        <v>1.01</v>
      </c>
      <c r="I231" s="4">
        <v>2.38</v>
      </c>
      <c r="J231" s="4">
        <v>4.02</v>
      </c>
    </row>
    <row r="232" ht="12.75" customHeight="1">
      <c r="A232" s="4" t="s">
        <v>372</v>
      </c>
      <c r="B232" s="4" t="s">
        <v>371</v>
      </c>
      <c r="C232" s="4">
        <v>2001.0</v>
      </c>
      <c r="D232" s="4" t="s">
        <v>1030</v>
      </c>
      <c r="E232" s="4" t="s">
        <v>1047</v>
      </c>
      <c r="F232" s="4">
        <v>7787164.86</v>
      </c>
      <c r="G232" s="4">
        <v>4.77</v>
      </c>
      <c r="H232" s="4">
        <v>1.33</v>
      </c>
      <c r="I232" s="4">
        <v>-2.25</v>
      </c>
      <c r="J232" s="4">
        <v>-2.69</v>
      </c>
    </row>
    <row r="233" ht="12.75" customHeight="1">
      <c r="A233" s="4" t="s">
        <v>372</v>
      </c>
      <c r="B233" s="4" t="s">
        <v>371</v>
      </c>
      <c r="C233" s="4">
        <v>2002.0</v>
      </c>
      <c r="D233" s="4" t="s">
        <v>1030</v>
      </c>
      <c r="E233" s="4" t="s">
        <v>1031</v>
      </c>
      <c r="F233" s="4">
        <v>1.6091822463E8</v>
      </c>
      <c r="G233" s="4">
        <v>100.0</v>
      </c>
      <c r="H233" s="4">
        <v>1.0</v>
      </c>
      <c r="I233" s="4">
        <v>0.18</v>
      </c>
      <c r="J233" s="4">
        <v>-0.61</v>
      </c>
    </row>
    <row r="234" ht="12.75" customHeight="1">
      <c r="A234" s="4" t="s">
        <v>372</v>
      </c>
      <c r="B234" s="4" t="s">
        <v>371</v>
      </c>
      <c r="C234" s="4">
        <v>2002.0</v>
      </c>
      <c r="D234" s="4" t="s">
        <v>1030</v>
      </c>
      <c r="E234" s="4" t="s">
        <v>1032</v>
      </c>
      <c r="F234" s="4">
        <v>7.336431129E7</v>
      </c>
      <c r="G234" s="4">
        <v>45.59</v>
      </c>
      <c r="H234" s="4">
        <v>1.1</v>
      </c>
      <c r="I234" s="4">
        <v>-1.48</v>
      </c>
      <c r="J234" s="4">
        <v>-1.97</v>
      </c>
    </row>
    <row r="235" ht="12.75" customHeight="1">
      <c r="A235" s="4" t="s">
        <v>372</v>
      </c>
      <c r="B235" s="4" t="s">
        <v>371</v>
      </c>
      <c r="C235" s="4">
        <v>2002.0</v>
      </c>
      <c r="D235" s="4" t="s">
        <v>1030</v>
      </c>
      <c r="E235" s="4" t="s">
        <v>1033</v>
      </c>
      <c r="F235" s="4">
        <v>4.790831942E7</v>
      </c>
      <c r="G235" s="4">
        <v>29.77</v>
      </c>
      <c r="H235" s="4">
        <v>0.93</v>
      </c>
      <c r="I235" s="4">
        <v>3.45</v>
      </c>
      <c r="J235" s="4">
        <v>2.42</v>
      </c>
    </row>
    <row r="236" ht="12.75" customHeight="1">
      <c r="A236" s="4" t="s">
        <v>372</v>
      </c>
      <c r="B236" s="4" t="s">
        <v>371</v>
      </c>
      <c r="C236" s="4">
        <v>2002.0</v>
      </c>
      <c r="D236" s="4" t="s">
        <v>1030</v>
      </c>
      <c r="E236" s="4" t="s">
        <v>1034</v>
      </c>
      <c r="F236" s="4">
        <v>2.708290267E7</v>
      </c>
      <c r="G236" s="4">
        <v>16.83</v>
      </c>
      <c r="H236" s="4">
        <v>1.07</v>
      </c>
      <c r="I236" s="4">
        <v>-0.34</v>
      </c>
      <c r="J236" s="4">
        <v>-2.25</v>
      </c>
    </row>
    <row r="237" ht="12.75" customHeight="1">
      <c r="A237" s="4" t="s">
        <v>372</v>
      </c>
      <c r="B237" s="4" t="s">
        <v>371</v>
      </c>
      <c r="C237" s="4">
        <v>2002.0</v>
      </c>
      <c r="D237" s="4" t="s">
        <v>1030</v>
      </c>
      <c r="E237" s="4" t="s">
        <v>1035</v>
      </c>
      <c r="F237" s="4">
        <v>8006474.31</v>
      </c>
      <c r="G237" s="4">
        <v>4.98</v>
      </c>
      <c r="H237" s="4">
        <v>0.62</v>
      </c>
      <c r="I237" s="4">
        <v>-0.76</v>
      </c>
      <c r="J237" s="4">
        <v>1.47</v>
      </c>
    </row>
    <row r="238" ht="12.75" customHeight="1">
      <c r="A238" s="4" t="s">
        <v>372</v>
      </c>
      <c r="B238" s="4" t="s">
        <v>371</v>
      </c>
      <c r="C238" s="4">
        <v>2002.0</v>
      </c>
      <c r="D238" s="4" t="s">
        <v>1030</v>
      </c>
      <c r="E238" s="4" t="s">
        <v>1036</v>
      </c>
      <c r="F238" s="4">
        <v>1409101.75</v>
      </c>
      <c r="G238" s="4">
        <v>0.88</v>
      </c>
      <c r="H238" s="4">
        <v>0.84</v>
      </c>
      <c r="I238" s="4">
        <v>-2.76</v>
      </c>
      <c r="J238" s="4">
        <v>-3.92</v>
      </c>
    </row>
    <row r="239" ht="12.75" customHeight="1">
      <c r="A239" s="4" t="s">
        <v>372</v>
      </c>
      <c r="B239" s="4" t="s">
        <v>371</v>
      </c>
      <c r="C239" s="4">
        <v>2002.0</v>
      </c>
      <c r="D239" s="4" t="s">
        <v>1030</v>
      </c>
      <c r="E239" s="4" t="s">
        <v>993</v>
      </c>
      <c r="F239" s="4">
        <v>1.169394337E7</v>
      </c>
      <c r="G239" s="4">
        <v>7.27</v>
      </c>
      <c r="H239" s="4">
        <v>1.03</v>
      </c>
      <c r="I239" s="4">
        <v>2.35</v>
      </c>
      <c r="J239" s="4">
        <v>1.13</v>
      </c>
    </row>
    <row r="240" ht="12.75" customHeight="1">
      <c r="A240" s="4" t="s">
        <v>372</v>
      </c>
      <c r="B240" s="4" t="s">
        <v>371</v>
      </c>
      <c r="C240" s="4">
        <v>2002.0</v>
      </c>
      <c r="D240" s="4" t="s">
        <v>1030</v>
      </c>
      <c r="E240" s="4" t="s">
        <v>1037</v>
      </c>
      <c r="F240" s="4">
        <v>4276716.0</v>
      </c>
      <c r="G240" s="4">
        <v>2.66</v>
      </c>
      <c r="H240" s="4">
        <v>0.99</v>
      </c>
      <c r="I240" s="4">
        <v>2.8</v>
      </c>
      <c r="J240" s="4">
        <v>2.27</v>
      </c>
    </row>
    <row r="241" ht="12.75" customHeight="1">
      <c r="A241" s="4" t="s">
        <v>372</v>
      </c>
      <c r="B241" s="4" t="s">
        <v>371</v>
      </c>
      <c r="C241" s="4">
        <v>2002.0</v>
      </c>
      <c r="D241" s="4" t="s">
        <v>1030</v>
      </c>
      <c r="E241" s="4" t="s">
        <v>1038</v>
      </c>
      <c r="F241" s="4">
        <v>248966.02</v>
      </c>
      <c r="G241" s="4">
        <v>0.15</v>
      </c>
      <c r="H241" s="4">
        <v>0.1</v>
      </c>
      <c r="I241" s="4">
        <v>1.95</v>
      </c>
      <c r="J241" s="4">
        <v>-7.47</v>
      </c>
    </row>
    <row r="242" ht="12.75" customHeight="1">
      <c r="A242" s="4" t="s">
        <v>372</v>
      </c>
      <c r="B242" s="4" t="s">
        <v>371</v>
      </c>
      <c r="C242" s="4">
        <v>2002.0</v>
      </c>
      <c r="D242" s="4" t="s">
        <v>1030</v>
      </c>
      <c r="E242" s="4" t="s">
        <v>994</v>
      </c>
      <c r="F242" s="4">
        <v>2665475.85</v>
      </c>
      <c r="G242" s="4">
        <v>1.66</v>
      </c>
      <c r="H242" s="4">
        <v>0.39</v>
      </c>
      <c r="I242" s="4">
        <v>-6.13</v>
      </c>
      <c r="J242" s="4">
        <v>-12.15</v>
      </c>
    </row>
    <row r="243" ht="12.75" customHeight="1">
      <c r="A243" s="4" t="s">
        <v>372</v>
      </c>
      <c r="B243" s="4" t="s">
        <v>371</v>
      </c>
      <c r="C243" s="4">
        <v>2002.0</v>
      </c>
      <c r="D243" s="4" t="s">
        <v>1030</v>
      </c>
      <c r="E243" s="4" t="s">
        <v>1039</v>
      </c>
      <c r="F243" s="4">
        <v>256435.18</v>
      </c>
      <c r="G243" s="4">
        <v>0.16</v>
      </c>
      <c r="H243" s="4">
        <v>0.29</v>
      </c>
      <c r="I243" s="4">
        <v>0.08</v>
      </c>
      <c r="J243" s="4">
        <v>-1.56</v>
      </c>
    </row>
    <row r="244" ht="12.75" customHeight="1">
      <c r="A244" s="4" t="s">
        <v>372</v>
      </c>
      <c r="B244" s="4" t="s">
        <v>371</v>
      </c>
      <c r="C244" s="4">
        <v>2002.0</v>
      </c>
      <c r="D244" s="4" t="s">
        <v>1030</v>
      </c>
      <c r="E244" s="4" t="s">
        <v>1040</v>
      </c>
      <c r="F244" s="4">
        <v>4.800799622E7</v>
      </c>
      <c r="G244" s="4">
        <v>29.83</v>
      </c>
      <c r="H244" s="4">
        <v>0.98</v>
      </c>
      <c r="I244" s="4">
        <v>-3.19</v>
      </c>
      <c r="J244" s="4">
        <v>-4.24</v>
      </c>
    </row>
    <row r="245" ht="12.75" customHeight="1">
      <c r="A245" s="4" t="s">
        <v>372</v>
      </c>
      <c r="B245" s="4" t="s">
        <v>371</v>
      </c>
      <c r="C245" s="4">
        <v>2002.0</v>
      </c>
      <c r="D245" s="4" t="s">
        <v>1030</v>
      </c>
      <c r="E245" s="4" t="s">
        <v>996</v>
      </c>
      <c r="F245" s="4">
        <v>1.106791574E7</v>
      </c>
      <c r="G245" s="4">
        <v>6.88</v>
      </c>
      <c r="H245" s="4">
        <v>1.09</v>
      </c>
      <c r="I245" s="4">
        <v>2.55</v>
      </c>
      <c r="J245" s="4">
        <v>0.4</v>
      </c>
    </row>
    <row r="246" ht="12.75" customHeight="1">
      <c r="A246" s="4" t="s">
        <v>372</v>
      </c>
      <c r="B246" s="4" t="s">
        <v>371</v>
      </c>
      <c r="C246" s="4">
        <v>2002.0</v>
      </c>
      <c r="D246" s="4" t="s">
        <v>1030</v>
      </c>
      <c r="E246" s="4" t="s">
        <v>1041</v>
      </c>
      <c r="F246" s="4">
        <v>809190.23</v>
      </c>
      <c r="G246" s="4">
        <v>0.5</v>
      </c>
      <c r="H246" s="4">
        <v>0.8</v>
      </c>
      <c r="I246" s="4">
        <v>-2.99</v>
      </c>
      <c r="J246" s="4">
        <v>-0.79</v>
      </c>
    </row>
    <row r="247" ht="12.75" customHeight="1">
      <c r="A247" s="4" t="s">
        <v>372</v>
      </c>
      <c r="B247" s="4" t="s">
        <v>371</v>
      </c>
      <c r="C247" s="4">
        <v>2002.0</v>
      </c>
      <c r="D247" s="4" t="s">
        <v>1030</v>
      </c>
      <c r="E247" s="4" t="s">
        <v>1042</v>
      </c>
      <c r="F247" s="4">
        <v>9960610.66</v>
      </c>
      <c r="G247" s="4">
        <v>6.19</v>
      </c>
      <c r="H247" s="4">
        <v>0.88</v>
      </c>
      <c r="I247" s="4">
        <v>-2.26</v>
      </c>
      <c r="J247" s="4">
        <v>10.29</v>
      </c>
    </row>
    <row r="248" ht="12.75" customHeight="1">
      <c r="A248" s="4" t="s">
        <v>372</v>
      </c>
      <c r="B248" s="4" t="s">
        <v>371</v>
      </c>
      <c r="C248" s="4">
        <v>2002.0</v>
      </c>
      <c r="D248" s="4" t="s">
        <v>1030</v>
      </c>
      <c r="E248" s="4" t="s">
        <v>1043</v>
      </c>
      <c r="F248" s="4">
        <v>9985939.3</v>
      </c>
      <c r="G248" s="4">
        <v>6.21</v>
      </c>
      <c r="H248" s="4">
        <v>1.29</v>
      </c>
      <c r="I248" s="4">
        <v>2.85</v>
      </c>
      <c r="J248" s="4">
        <v>1.78</v>
      </c>
    </row>
    <row r="249" ht="12.75" customHeight="1">
      <c r="A249" s="4" t="s">
        <v>372</v>
      </c>
      <c r="B249" s="4" t="s">
        <v>371</v>
      </c>
      <c r="C249" s="4">
        <v>2002.0</v>
      </c>
      <c r="D249" s="4" t="s">
        <v>1030</v>
      </c>
      <c r="E249" s="4" t="s">
        <v>1044</v>
      </c>
      <c r="F249" s="4">
        <v>3155735.51</v>
      </c>
      <c r="G249" s="4">
        <v>1.96</v>
      </c>
      <c r="H249" s="4">
        <v>0.94</v>
      </c>
      <c r="I249" s="4">
        <v>3.55</v>
      </c>
      <c r="J249" s="4">
        <v>0.68</v>
      </c>
    </row>
    <row r="250" ht="12.75" customHeight="1">
      <c r="A250" s="4" t="s">
        <v>372</v>
      </c>
      <c r="B250" s="4" t="s">
        <v>371</v>
      </c>
      <c r="C250" s="4">
        <v>2002.0</v>
      </c>
      <c r="D250" s="4" t="s">
        <v>1030</v>
      </c>
      <c r="E250" s="4" t="s">
        <v>1045</v>
      </c>
      <c r="F250" s="4">
        <v>3305396.2</v>
      </c>
      <c r="G250" s="4">
        <v>2.05</v>
      </c>
      <c r="H250" s="4">
        <v>0.6</v>
      </c>
      <c r="I250" s="4">
        <v>0.32</v>
      </c>
      <c r="J250" s="4">
        <v>-2.92</v>
      </c>
    </row>
    <row r="251" ht="12.75" customHeight="1">
      <c r="A251" s="4" t="s">
        <v>372</v>
      </c>
      <c r="B251" s="4" t="s">
        <v>371</v>
      </c>
      <c r="C251" s="4">
        <v>2002.0</v>
      </c>
      <c r="D251" s="4" t="s">
        <v>1030</v>
      </c>
      <c r="E251" s="4" t="s">
        <v>998</v>
      </c>
      <c r="F251" s="4">
        <v>3.744740091E7</v>
      </c>
      <c r="G251" s="4">
        <v>23.27</v>
      </c>
      <c r="H251" s="4">
        <v>1.16</v>
      </c>
      <c r="I251" s="4">
        <v>4.33</v>
      </c>
      <c r="J251" s="4">
        <v>3.72</v>
      </c>
    </row>
    <row r="252" ht="12.75" customHeight="1">
      <c r="A252" s="4" t="s">
        <v>372</v>
      </c>
      <c r="B252" s="4" t="s">
        <v>371</v>
      </c>
      <c r="C252" s="4">
        <v>2002.0</v>
      </c>
      <c r="D252" s="4" t="s">
        <v>1030</v>
      </c>
      <c r="E252" s="4" t="s">
        <v>1046</v>
      </c>
      <c r="F252" s="4">
        <v>4234326.15</v>
      </c>
      <c r="G252" s="4">
        <v>2.63</v>
      </c>
      <c r="H252" s="4">
        <v>1.05</v>
      </c>
      <c r="I252" s="4">
        <v>3.93</v>
      </c>
      <c r="J252" s="4">
        <v>4.74</v>
      </c>
    </row>
    <row r="253" ht="12.75" customHeight="1">
      <c r="A253" s="4" t="s">
        <v>372</v>
      </c>
      <c r="B253" s="4" t="s">
        <v>371</v>
      </c>
      <c r="C253" s="4">
        <v>2002.0</v>
      </c>
      <c r="D253" s="4" t="s">
        <v>1030</v>
      </c>
      <c r="E253" s="4" t="s">
        <v>1047</v>
      </c>
      <c r="F253" s="4">
        <v>7857430.74</v>
      </c>
      <c r="G253" s="4">
        <v>4.88</v>
      </c>
      <c r="H253" s="4">
        <v>1.31</v>
      </c>
      <c r="I253" s="4">
        <v>1.86</v>
      </c>
      <c r="J253" s="4">
        <v>0.24</v>
      </c>
    </row>
    <row r="254" ht="12.75" customHeight="1">
      <c r="A254" s="4" t="s">
        <v>372</v>
      </c>
      <c r="B254" s="4" t="s">
        <v>371</v>
      </c>
      <c r="C254" s="4">
        <v>2003.0</v>
      </c>
      <c r="D254" s="4" t="s">
        <v>1030</v>
      </c>
      <c r="E254" s="4" t="s">
        <v>1031</v>
      </c>
      <c r="F254" s="4">
        <v>1.6992017011E8</v>
      </c>
      <c r="G254" s="4">
        <v>100.0</v>
      </c>
      <c r="H254" s="4">
        <v>1.0</v>
      </c>
      <c r="I254" s="4">
        <v>3.95</v>
      </c>
      <c r="J254" s="4">
        <v>2.3</v>
      </c>
    </row>
    <row r="255" ht="12.75" customHeight="1">
      <c r="A255" s="4" t="s">
        <v>372</v>
      </c>
      <c r="B255" s="4" t="s">
        <v>371</v>
      </c>
      <c r="C255" s="4">
        <v>2003.0</v>
      </c>
      <c r="D255" s="4" t="s">
        <v>1030</v>
      </c>
      <c r="E255" s="4" t="s">
        <v>1032</v>
      </c>
      <c r="F255" s="4">
        <v>7.599253308E7</v>
      </c>
      <c r="G255" s="4">
        <v>44.72</v>
      </c>
      <c r="H255" s="4">
        <v>1.11</v>
      </c>
      <c r="I255" s="4">
        <v>2.33</v>
      </c>
      <c r="J255" s="4">
        <v>0.9</v>
      </c>
    </row>
    <row r="256" ht="12.75" customHeight="1">
      <c r="A256" s="4" t="s">
        <v>372</v>
      </c>
      <c r="B256" s="4" t="s">
        <v>371</v>
      </c>
      <c r="C256" s="4">
        <v>2003.0</v>
      </c>
      <c r="D256" s="4" t="s">
        <v>1030</v>
      </c>
      <c r="E256" s="4" t="s">
        <v>1033</v>
      </c>
      <c r="F256" s="4">
        <v>5.177213719E7</v>
      </c>
      <c r="G256" s="4">
        <v>30.47</v>
      </c>
      <c r="H256" s="4">
        <v>0.93</v>
      </c>
      <c r="I256" s="4">
        <v>5.06</v>
      </c>
      <c r="J256" s="4">
        <v>3.37</v>
      </c>
    </row>
    <row r="257" ht="12.75" customHeight="1">
      <c r="A257" s="4" t="s">
        <v>372</v>
      </c>
      <c r="B257" s="4" t="s">
        <v>371</v>
      </c>
      <c r="C257" s="4">
        <v>2003.0</v>
      </c>
      <c r="D257" s="4" t="s">
        <v>1030</v>
      </c>
      <c r="E257" s="4" t="s">
        <v>1034</v>
      </c>
      <c r="F257" s="4">
        <v>2.897271327E7</v>
      </c>
      <c r="G257" s="4">
        <v>17.05</v>
      </c>
      <c r="H257" s="4">
        <v>1.1</v>
      </c>
      <c r="I257" s="4">
        <v>4.1</v>
      </c>
      <c r="J257" s="4">
        <v>3.73</v>
      </c>
    </row>
    <row r="258" ht="12.75" customHeight="1">
      <c r="A258" s="4" t="s">
        <v>372</v>
      </c>
      <c r="B258" s="4" t="s">
        <v>371</v>
      </c>
      <c r="C258" s="4">
        <v>2003.0</v>
      </c>
      <c r="D258" s="4" t="s">
        <v>1030</v>
      </c>
      <c r="E258" s="4" t="s">
        <v>1035</v>
      </c>
      <c r="F258" s="4">
        <v>8606455.78</v>
      </c>
      <c r="G258" s="4">
        <v>5.07</v>
      </c>
      <c r="H258" s="4">
        <v>0.58</v>
      </c>
      <c r="I258" s="4">
        <v>7.9</v>
      </c>
      <c r="J258" s="4">
        <v>2.69</v>
      </c>
    </row>
    <row r="259" ht="12.75" customHeight="1">
      <c r="A259" s="4" t="s">
        <v>372</v>
      </c>
      <c r="B259" s="4" t="s">
        <v>371</v>
      </c>
      <c r="C259" s="4">
        <v>2003.0</v>
      </c>
      <c r="D259" s="4" t="s">
        <v>1030</v>
      </c>
      <c r="E259" s="4" t="s">
        <v>1036</v>
      </c>
      <c r="F259" s="4">
        <v>1462036.5</v>
      </c>
      <c r="G259" s="4">
        <v>0.86</v>
      </c>
      <c r="H259" s="4">
        <v>0.85</v>
      </c>
      <c r="I259" s="4">
        <v>2.05</v>
      </c>
      <c r="J259" s="4">
        <v>1.01</v>
      </c>
    </row>
    <row r="260" ht="12.75" customHeight="1">
      <c r="A260" s="4" t="s">
        <v>372</v>
      </c>
      <c r="B260" s="4" t="s">
        <v>371</v>
      </c>
      <c r="C260" s="4">
        <v>2003.0</v>
      </c>
      <c r="D260" s="4" t="s">
        <v>1030</v>
      </c>
      <c r="E260" s="4" t="s">
        <v>993</v>
      </c>
      <c r="F260" s="4">
        <v>1.27910893E7</v>
      </c>
      <c r="G260" s="4">
        <v>7.53</v>
      </c>
      <c r="H260" s="4">
        <v>1.03</v>
      </c>
      <c r="I260" s="4">
        <v>7.06</v>
      </c>
      <c r="J260" s="4">
        <v>5.12</v>
      </c>
    </row>
    <row r="261" ht="12.75" customHeight="1">
      <c r="A261" s="4" t="s">
        <v>372</v>
      </c>
      <c r="B261" s="4" t="s">
        <v>371</v>
      </c>
      <c r="C261" s="4">
        <v>2003.0</v>
      </c>
      <c r="D261" s="4" t="s">
        <v>1030</v>
      </c>
      <c r="E261" s="4" t="s">
        <v>1037</v>
      </c>
      <c r="F261" s="4">
        <v>4688872.24</v>
      </c>
      <c r="G261" s="4">
        <v>2.76</v>
      </c>
      <c r="H261" s="4">
        <v>0.98</v>
      </c>
      <c r="I261" s="4">
        <v>7.06</v>
      </c>
      <c r="J261" s="4">
        <v>4.55</v>
      </c>
    </row>
    <row r="262" ht="12.75" customHeight="1">
      <c r="A262" s="4" t="s">
        <v>372</v>
      </c>
      <c r="B262" s="4" t="s">
        <v>371</v>
      </c>
      <c r="C262" s="4">
        <v>2003.0</v>
      </c>
      <c r="D262" s="4" t="s">
        <v>1030</v>
      </c>
      <c r="E262" s="4" t="s">
        <v>1038</v>
      </c>
      <c r="F262" s="4">
        <v>262725.33</v>
      </c>
      <c r="G262" s="4">
        <v>0.15</v>
      </c>
      <c r="H262" s="4">
        <v>0.09</v>
      </c>
      <c r="I262" s="4">
        <v>3.07</v>
      </c>
      <c r="J262" s="4">
        <v>-2.84</v>
      </c>
    </row>
    <row r="263" ht="12.75" customHeight="1">
      <c r="A263" s="4" t="s">
        <v>372</v>
      </c>
      <c r="B263" s="4" t="s">
        <v>371</v>
      </c>
      <c r="C263" s="4">
        <v>2003.0</v>
      </c>
      <c r="D263" s="4" t="s">
        <v>1030</v>
      </c>
      <c r="E263" s="4" t="s">
        <v>994</v>
      </c>
      <c r="F263" s="4">
        <v>4216858.63</v>
      </c>
      <c r="G263" s="4">
        <v>2.48</v>
      </c>
      <c r="H263" s="4">
        <v>0.46</v>
      </c>
      <c r="I263" s="4">
        <v>17.74</v>
      </c>
      <c r="J263" s="4">
        <v>25.65</v>
      </c>
    </row>
    <row r="264" ht="12.75" customHeight="1">
      <c r="A264" s="4" t="s">
        <v>372</v>
      </c>
      <c r="B264" s="4" t="s">
        <v>371</v>
      </c>
      <c r="C264" s="4">
        <v>2003.0</v>
      </c>
      <c r="D264" s="4" t="s">
        <v>1030</v>
      </c>
      <c r="E264" s="4" t="s">
        <v>1039</v>
      </c>
      <c r="F264" s="4">
        <v>268184.84</v>
      </c>
      <c r="G264" s="4">
        <v>0.16</v>
      </c>
      <c r="H264" s="4">
        <v>0.26</v>
      </c>
      <c r="I264" s="4">
        <v>3.24</v>
      </c>
      <c r="J264" s="4">
        <v>-4.62</v>
      </c>
    </row>
    <row r="265" ht="12.75" customHeight="1">
      <c r="A265" s="4" t="s">
        <v>372</v>
      </c>
      <c r="B265" s="4" t="s">
        <v>371</v>
      </c>
      <c r="C265" s="4">
        <v>2003.0</v>
      </c>
      <c r="D265" s="4" t="s">
        <v>1030</v>
      </c>
      <c r="E265" s="4" t="s">
        <v>1040</v>
      </c>
      <c r="F265" s="4">
        <v>4.928187099E7</v>
      </c>
      <c r="G265" s="4">
        <v>29.0</v>
      </c>
      <c r="H265" s="4">
        <v>0.95</v>
      </c>
      <c r="I265" s="4">
        <v>2.28</v>
      </c>
      <c r="J265" s="4">
        <v>-0.61</v>
      </c>
    </row>
    <row r="266" ht="12.75" customHeight="1">
      <c r="A266" s="4" t="s">
        <v>372</v>
      </c>
      <c r="B266" s="4" t="s">
        <v>371</v>
      </c>
      <c r="C266" s="4">
        <v>2003.0</v>
      </c>
      <c r="D266" s="4" t="s">
        <v>1030</v>
      </c>
      <c r="E266" s="4" t="s">
        <v>996</v>
      </c>
      <c r="F266" s="4">
        <v>1.132873123E7</v>
      </c>
      <c r="G266" s="4">
        <v>6.67</v>
      </c>
      <c r="H266" s="4">
        <v>1.09</v>
      </c>
      <c r="I266" s="4">
        <v>2.2</v>
      </c>
      <c r="J266" s="4">
        <v>0.67</v>
      </c>
    </row>
    <row r="267" ht="12.75" customHeight="1">
      <c r="A267" s="4" t="s">
        <v>372</v>
      </c>
      <c r="B267" s="4" t="s">
        <v>371</v>
      </c>
      <c r="C267" s="4">
        <v>2003.0</v>
      </c>
      <c r="D267" s="4" t="s">
        <v>1030</v>
      </c>
      <c r="E267" s="4" t="s">
        <v>1041</v>
      </c>
      <c r="F267" s="4">
        <v>891329.3</v>
      </c>
      <c r="G267" s="4">
        <v>0.52</v>
      </c>
      <c r="H267" s="4">
        <v>0.8</v>
      </c>
      <c r="I267" s="4">
        <v>5.9</v>
      </c>
      <c r="J267" s="4">
        <v>4.27</v>
      </c>
    </row>
    <row r="268" ht="12.75" customHeight="1">
      <c r="A268" s="4" t="s">
        <v>372</v>
      </c>
      <c r="B268" s="4" t="s">
        <v>371</v>
      </c>
      <c r="C268" s="4">
        <v>2003.0</v>
      </c>
      <c r="D268" s="4" t="s">
        <v>1030</v>
      </c>
      <c r="E268" s="4" t="s">
        <v>1042</v>
      </c>
      <c r="F268" s="4">
        <v>1.059644079E7</v>
      </c>
      <c r="G268" s="4">
        <v>6.24</v>
      </c>
      <c r="H268" s="4">
        <v>0.88</v>
      </c>
      <c r="I268" s="4">
        <v>3.12</v>
      </c>
      <c r="J268" s="4">
        <v>1.34</v>
      </c>
    </row>
    <row r="269" ht="12.75" customHeight="1">
      <c r="A269" s="4" t="s">
        <v>372</v>
      </c>
      <c r="B269" s="4" t="s">
        <v>371</v>
      </c>
      <c r="C269" s="4">
        <v>2003.0</v>
      </c>
      <c r="D269" s="4" t="s">
        <v>1030</v>
      </c>
      <c r="E269" s="4" t="s">
        <v>1043</v>
      </c>
      <c r="F269" s="4">
        <v>1.05075466E7</v>
      </c>
      <c r="G269" s="4">
        <v>6.18</v>
      </c>
      <c r="H269" s="4">
        <v>1.31</v>
      </c>
      <c r="I269" s="4">
        <v>3.21</v>
      </c>
      <c r="J269" s="4">
        <v>2.46</v>
      </c>
    </row>
    <row r="270" ht="12.75" customHeight="1">
      <c r="A270" s="4" t="s">
        <v>372</v>
      </c>
      <c r="B270" s="4" t="s">
        <v>371</v>
      </c>
      <c r="C270" s="4">
        <v>2003.0</v>
      </c>
      <c r="D270" s="4" t="s">
        <v>1030</v>
      </c>
      <c r="E270" s="4" t="s">
        <v>1044</v>
      </c>
      <c r="F270" s="4">
        <v>3251447.41</v>
      </c>
      <c r="G270" s="4">
        <v>1.91</v>
      </c>
      <c r="H270" s="4">
        <v>0.97</v>
      </c>
      <c r="I270" s="4">
        <v>3.02</v>
      </c>
      <c r="J270" s="4">
        <v>2.75</v>
      </c>
    </row>
    <row r="271" ht="12.75" customHeight="1">
      <c r="A271" s="4" t="s">
        <v>372</v>
      </c>
      <c r="B271" s="4" t="s">
        <v>371</v>
      </c>
      <c r="C271" s="4">
        <v>2003.0</v>
      </c>
      <c r="D271" s="4" t="s">
        <v>1030</v>
      </c>
      <c r="E271" s="4" t="s">
        <v>1045</v>
      </c>
      <c r="F271" s="4">
        <v>3316339.63</v>
      </c>
      <c r="G271" s="4">
        <v>1.95</v>
      </c>
      <c r="H271" s="4">
        <v>0.57</v>
      </c>
      <c r="I271" s="4">
        <v>3.61</v>
      </c>
      <c r="J271" s="4">
        <v>-0.96</v>
      </c>
    </row>
    <row r="272" ht="12.75" customHeight="1">
      <c r="A272" s="4" t="s">
        <v>372</v>
      </c>
      <c r="B272" s="4" t="s">
        <v>371</v>
      </c>
      <c r="C272" s="4">
        <v>2003.0</v>
      </c>
      <c r="D272" s="4" t="s">
        <v>1030</v>
      </c>
      <c r="E272" s="4" t="s">
        <v>998</v>
      </c>
      <c r="F272" s="4">
        <v>3.94205421E7</v>
      </c>
      <c r="G272" s="4">
        <v>23.2</v>
      </c>
      <c r="H272" s="4">
        <v>1.22</v>
      </c>
      <c r="I272" s="4">
        <v>2.3</v>
      </c>
      <c r="J272" s="4">
        <v>2.94</v>
      </c>
    </row>
    <row r="273" ht="12.75" customHeight="1">
      <c r="A273" s="4" t="s">
        <v>372</v>
      </c>
      <c r="B273" s="4" t="s">
        <v>371</v>
      </c>
      <c r="C273" s="4">
        <v>2003.0</v>
      </c>
      <c r="D273" s="4" t="s">
        <v>1030</v>
      </c>
      <c r="E273" s="4" t="s">
        <v>1046</v>
      </c>
      <c r="F273" s="4">
        <v>4632925.64</v>
      </c>
      <c r="G273" s="4">
        <v>2.73</v>
      </c>
      <c r="H273" s="4">
        <v>1.05</v>
      </c>
      <c r="I273" s="4">
        <v>4.73</v>
      </c>
      <c r="J273" s="4">
        <v>2.99</v>
      </c>
    </row>
    <row r="274" ht="12.75" customHeight="1">
      <c r="A274" s="4" t="s">
        <v>372</v>
      </c>
      <c r="B274" s="4" t="s">
        <v>371</v>
      </c>
      <c r="C274" s="4">
        <v>2003.0</v>
      </c>
      <c r="D274" s="4" t="s">
        <v>1030</v>
      </c>
      <c r="E274" s="4" t="s">
        <v>1047</v>
      </c>
      <c r="F274" s="4">
        <v>8449483.66</v>
      </c>
      <c r="G274" s="4">
        <v>4.97</v>
      </c>
      <c r="H274" s="4">
        <v>1.32</v>
      </c>
      <c r="I274" s="4">
        <v>4.18</v>
      </c>
      <c r="J274" s="4">
        <v>3.25</v>
      </c>
    </row>
    <row r="275" ht="12.75" customHeight="1">
      <c r="A275" s="4" t="s">
        <v>372</v>
      </c>
      <c r="B275" s="4" t="s">
        <v>371</v>
      </c>
      <c r="C275" s="4">
        <v>2004.0</v>
      </c>
      <c r="D275" s="4" t="s">
        <v>1030</v>
      </c>
      <c r="E275" s="4" t="s">
        <v>1031</v>
      </c>
      <c r="F275" s="4">
        <v>1.8987878365E8</v>
      </c>
      <c r="G275" s="4">
        <v>100.0</v>
      </c>
      <c r="H275" s="4">
        <v>1.0</v>
      </c>
      <c r="I275" s="4">
        <v>6.74</v>
      </c>
      <c r="J275" s="4">
        <v>5.04</v>
      </c>
    </row>
    <row r="276" ht="12.75" customHeight="1">
      <c r="A276" s="4" t="s">
        <v>372</v>
      </c>
      <c r="B276" s="4" t="s">
        <v>371</v>
      </c>
      <c r="C276" s="4">
        <v>2004.0</v>
      </c>
      <c r="D276" s="4" t="s">
        <v>1030</v>
      </c>
      <c r="E276" s="4" t="s">
        <v>1032</v>
      </c>
      <c r="F276" s="4">
        <v>8.232793271E7</v>
      </c>
      <c r="G276" s="4">
        <v>43.36</v>
      </c>
      <c r="H276" s="4">
        <v>1.11</v>
      </c>
      <c r="I276" s="4">
        <v>6.21</v>
      </c>
      <c r="J276" s="4">
        <v>4.64</v>
      </c>
    </row>
    <row r="277" ht="12.75" customHeight="1">
      <c r="A277" s="4" t="s">
        <v>372</v>
      </c>
      <c r="B277" s="4" t="s">
        <v>371</v>
      </c>
      <c r="C277" s="4">
        <v>2004.0</v>
      </c>
      <c r="D277" s="4" t="s">
        <v>1030</v>
      </c>
      <c r="E277" s="4" t="s">
        <v>1033</v>
      </c>
      <c r="F277" s="4">
        <v>5.624383875E7</v>
      </c>
      <c r="G277" s="4">
        <v>29.62</v>
      </c>
      <c r="H277" s="4">
        <v>0.93</v>
      </c>
      <c r="I277" s="4">
        <v>5.07</v>
      </c>
      <c r="J277" s="4">
        <v>3.39</v>
      </c>
    </row>
    <row r="278" ht="12.75" customHeight="1">
      <c r="A278" s="4" t="s">
        <v>372</v>
      </c>
      <c r="B278" s="4" t="s">
        <v>371</v>
      </c>
      <c r="C278" s="4">
        <v>2004.0</v>
      </c>
      <c r="D278" s="4" t="s">
        <v>1030</v>
      </c>
      <c r="E278" s="4" t="s">
        <v>1034</v>
      </c>
      <c r="F278" s="4">
        <v>3.332781319E7</v>
      </c>
      <c r="G278" s="4">
        <v>17.55</v>
      </c>
      <c r="H278" s="4">
        <v>1.09</v>
      </c>
      <c r="I278" s="4">
        <v>10.54</v>
      </c>
      <c r="J278" s="4">
        <v>8.41</v>
      </c>
    </row>
    <row r="279" ht="12.75" customHeight="1">
      <c r="A279" s="4" t="s">
        <v>372</v>
      </c>
      <c r="B279" s="4" t="s">
        <v>371</v>
      </c>
      <c r="C279" s="4">
        <v>2004.0</v>
      </c>
      <c r="D279" s="4" t="s">
        <v>1030</v>
      </c>
      <c r="E279" s="4" t="s">
        <v>1035</v>
      </c>
      <c r="F279" s="4">
        <v>9654222.43</v>
      </c>
      <c r="G279" s="4">
        <v>5.08</v>
      </c>
      <c r="H279" s="4">
        <v>0.58</v>
      </c>
      <c r="I279" s="4">
        <v>8.65</v>
      </c>
      <c r="J279" s="4">
        <v>6.76</v>
      </c>
    </row>
    <row r="280" ht="12.75" customHeight="1">
      <c r="A280" s="4" t="s">
        <v>372</v>
      </c>
      <c r="B280" s="4" t="s">
        <v>371</v>
      </c>
      <c r="C280" s="4">
        <v>2004.0</v>
      </c>
      <c r="D280" s="4" t="s">
        <v>1030</v>
      </c>
      <c r="E280" s="4" t="s">
        <v>1036</v>
      </c>
      <c r="F280" s="4">
        <v>1449596.15</v>
      </c>
      <c r="G280" s="4">
        <v>0.76</v>
      </c>
      <c r="H280" s="4">
        <v>0.86</v>
      </c>
      <c r="I280" s="4">
        <v>0.14</v>
      </c>
      <c r="J280" s="4">
        <v>-0.59</v>
      </c>
    </row>
    <row r="281" ht="12.75" customHeight="1">
      <c r="A281" s="4" t="s">
        <v>372</v>
      </c>
      <c r="B281" s="4" t="s">
        <v>371</v>
      </c>
      <c r="C281" s="4">
        <v>2004.0</v>
      </c>
      <c r="D281" s="4" t="s">
        <v>1030</v>
      </c>
      <c r="E281" s="4" t="s">
        <v>993</v>
      </c>
      <c r="F281" s="4">
        <v>1.423054914E7</v>
      </c>
      <c r="G281" s="4">
        <v>7.49</v>
      </c>
      <c r="H281" s="4">
        <v>1.02</v>
      </c>
      <c r="I281" s="4">
        <v>7.06</v>
      </c>
      <c r="J281" s="4">
        <v>4.82</v>
      </c>
    </row>
    <row r="282" ht="12.75" customHeight="1">
      <c r="A282" s="4" t="s">
        <v>372</v>
      </c>
      <c r="B282" s="4" t="s">
        <v>371</v>
      </c>
      <c r="C282" s="4">
        <v>2004.0</v>
      </c>
      <c r="D282" s="4" t="s">
        <v>1030</v>
      </c>
      <c r="E282" s="4" t="s">
        <v>1037</v>
      </c>
      <c r="F282" s="4">
        <v>5062124.08</v>
      </c>
      <c r="G282" s="4">
        <v>2.67</v>
      </c>
      <c r="H282" s="4">
        <v>1.0</v>
      </c>
      <c r="I282" s="4">
        <v>4.79</v>
      </c>
      <c r="J282" s="4">
        <v>4.24</v>
      </c>
    </row>
    <row r="283" ht="12.75" customHeight="1">
      <c r="A283" s="4" t="s">
        <v>372</v>
      </c>
      <c r="B283" s="4" t="s">
        <v>371</v>
      </c>
      <c r="C283" s="4">
        <v>2004.0</v>
      </c>
      <c r="D283" s="4" t="s">
        <v>1030</v>
      </c>
      <c r="E283" s="4" t="s">
        <v>1038</v>
      </c>
      <c r="F283" s="4">
        <v>290711.52</v>
      </c>
      <c r="G283" s="4">
        <v>0.15</v>
      </c>
      <c r="H283" s="4">
        <v>0.09</v>
      </c>
      <c r="I283" s="4">
        <v>4.83</v>
      </c>
      <c r="J283" s="4">
        <v>2.22</v>
      </c>
    </row>
    <row r="284" ht="12.75" customHeight="1">
      <c r="A284" s="4" t="s">
        <v>372</v>
      </c>
      <c r="B284" s="4" t="s">
        <v>371</v>
      </c>
      <c r="C284" s="4">
        <v>2004.0</v>
      </c>
      <c r="D284" s="4" t="s">
        <v>1030</v>
      </c>
      <c r="E284" s="4" t="s">
        <v>994</v>
      </c>
      <c r="F284" s="4">
        <v>5654124.26</v>
      </c>
      <c r="G284" s="4">
        <v>2.98</v>
      </c>
      <c r="H284" s="4">
        <v>0.49</v>
      </c>
      <c r="I284" s="4">
        <v>13.19</v>
      </c>
      <c r="J284" s="4">
        <v>15.62</v>
      </c>
    </row>
    <row r="285" ht="12.75" customHeight="1">
      <c r="A285" s="4" t="s">
        <v>372</v>
      </c>
      <c r="B285" s="4" t="s">
        <v>371</v>
      </c>
      <c r="C285" s="4">
        <v>2004.0</v>
      </c>
      <c r="D285" s="4" t="s">
        <v>1030</v>
      </c>
      <c r="E285" s="4" t="s">
        <v>1039</v>
      </c>
      <c r="F285" s="4">
        <v>301131.47</v>
      </c>
      <c r="G285" s="4">
        <v>0.16</v>
      </c>
      <c r="H285" s="4">
        <v>0.23</v>
      </c>
      <c r="I285" s="4">
        <v>4.57</v>
      </c>
      <c r="J285" s="4">
        <v>-2.94</v>
      </c>
    </row>
    <row r="286" ht="12.75" customHeight="1">
      <c r="A286" s="4" t="s">
        <v>372</v>
      </c>
      <c r="B286" s="4" t="s">
        <v>371</v>
      </c>
      <c r="C286" s="4">
        <v>2004.0</v>
      </c>
      <c r="D286" s="4" t="s">
        <v>1030</v>
      </c>
      <c r="E286" s="4" t="s">
        <v>1040</v>
      </c>
      <c r="F286" s="4">
        <v>5.354543189E7</v>
      </c>
      <c r="G286" s="4">
        <v>28.2</v>
      </c>
      <c r="H286" s="4">
        <v>0.93</v>
      </c>
      <c r="I286" s="4">
        <v>6.36</v>
      </c>
      <c r="J286" s="4">
        <v>3.45</v>
      </c>
    </row>
    <row r="287" ht="12.75" customHeight="1">
      <c r="A287" s="4" t="s">
        <v>372</v>
      </c>
      <c r="B287" s="4" t="s">
        <v>371</v>
      </c>
      <c r="C287" s="4">
        <v>2004.0</v>
      </c>
      <c r="D287" s="4" t="s">
        <v>1030</v>
      </c>
      <c r="E287" s="4" t="s">
        <v>996</v>
      </c>
      <c r="F287" s="4">
        <v>1.393832737E7</v>
      </c>
      <c r="G287" s="4">
        <v>7.34</v>
      </c>
      <c r="H287" s="4">
        <v>1.05</v>
      </c>
      <c r="I287" s="4">
        <v>14.14</v>
      </c>
      <c r="J287" s="4">
        <v>10.36</v>
      </c>
    </row>
    <row r="288" ht="12.75" customHeight="1">
      <c r="A288" s="4" t="s">
        <v>372</v>
      </c>
      <c r="B288" s="4" t="s">
        <v>371</v>
      </c>
      <c r="C288" s="4">
        <v>2004.0</v>
      </c>
      <c r="D288" s="4" t="s">
        <v>1030</v>
      </c>
      <c r="E288" s="4" t="s">
        <v>1041</v>
      </c>
      <c r="F288" s="4">
        <v>1121862.67</v>
      </c>
      <c r="G288" s="4">
        <v>0.59</v>
      </c>
      <c r="H288" s="4">
        <v>0.84</v>
      </c>
      <c r="I288" s="4">
        <v>11.56</v>
      </c>
      <c r="J288" s="4">
        <v>12.46</v>
      </c>
    </row>
    <row r="289" ht="12.75" customHeight="1">
      <c r="A289" s="4" t="s">
        <v>372</v>
      </c>
      <c r="B289" s="4" t="s">
        <v>371</v>
      </c>
      <c r="C289" s="4">
        <v>2004.0</v>
      </c>
      <c r="D289" s="4" t="s">
        <v>1030</v>
      </c>
      <c r="E289" s="4" t="s">
        <v>1042</v>
      </c>
      <c r="F289" s="4">
        <v>1.185197538E7</v>
      </c>
      <c r="G289" s="4">
        <v>6.24</v>
      </c>
      <c r="H289" s="4">
        <v>0.89</v>
      </c>
      <c r="I289" s="4">
        <v>6.47</v>
      </c>
      <c r="J289" s="4">
        <v>5.26</v>
      </c>
    </row>
    <row r="290" ht="12.75" customHeight="1">
      <c r="A290" s="4" t="s">
        <v>372</v>
      </c>
      <c r="B290" s="4" t="s">
        <v>371</v>
      </c>
      <c r="C290" s="4">
        <v>2004.0</v>
      </c>
      <c r="D290" s="4" t="s">
        <v>1030</v>
      </c>
      <c r="E290" s="4" t="s">
        <v>1043</v>
      </c>
      <c r="F290" s="4">
        <v>1.177208754E7</v>
      </c>
      <c r="G290" s="4">
        <v>6.2</v>
      </c>
      <c r="H290" s="4">
        <v>1.33</v>
      </c>
      <c r="I290" s="4">
        <v>6.32</v>
      </c>
      <c r="J290" s="4">
        <v>5.43</v>
      </c>
    </row>
    <row r="291" ht="12.75" customHeight="1">
      <c r="A291" s="4" t="s">
        <v>372</v>
      </c>
      <c r="B291" s="4" t="s">
        <v>371</v>
      </c>
      <c r="C291" s="4">
        <v>2004.0</v>
      </c>
      <c r="D291" s="4" t="s">
        <v>1030</v>
      </c>
      <c r="E291" s="4" t="s">
        <v>1044</v>
      </c>
      <c r="F291" s="4">
        <v>3919071.16</v>
      </c>
      <c r="G291" s="4">
        <v>2.06</v>
      </c>
      <c r="H291" s="4">
        <v>0.98</v>
      </c>
      <c r="I291" s="4">
        <v>13.21</v>
      </c>
      <c r="J291" s="4">
        <v>12.16</v>
      </c>
    </row>
    <row r="292" ht="12.75" customHeight="1">
      <c r="A292" s="4" t="s">
        <v>372</v>
      </c>
      <c r="B292" s="4" t="s">
        <v>371</v>
      </c>
      <c r="C292" s="4">
        <v>2004.0</v>
      </c>
      <c r="D292" s="4" t="s">
        <v>1030</v>
      </c>
      <c r="E292" s="4" t="s">
        <v>1045</v>
      </c>
      <c r="F292" s="4">
        <v>3566675.49</v>
      </c>
      <c r="G292" s="4">
        <v>1.88</v>
      </c>
      <c r="H292" s="4">
        <v>0.55</v>
      </c>
      <c r="I292" s="4">
        <v>5.47</v>
      </c>
      <c r="J292" s="4">
        <v>2.24</v>
      </c>
    </row>
    <row r="293" ht="12.75" customHeight="1">
      <c r="A293" s="4" t="s">
        <v>372</v>
      </c>
      <c r="B293" s="4" t="s">
        <v>371</v>
      </c>
      <c r="C293" s="4">
        <v>2004.0</v>
      </c>
      <c r="D293" s="4" t="s">
        <v>1030</v>
      </c>
      <c r="E293" s="4" t="s">
        <v>998</v>
      </c>
      <c r="F293" s="4">
        <v>4.081930101E7</v>
      </c>
      <c r="G293" s="4">
        <v>21.5</v>
      </c>
      <c r="H293" s="4">
        <v>1.27</v>
      </c>
      <c r="I293" s="4">
        <v>3.83</v>
      </c>
      <c r="J293" s="4">
        <v>4.17</v>
      </c>
    </row>
    <row r="294" ht="12.75" customHeight="1">
      <c r="A294" s="4" t="s">
        <v>372</v>
      </c>
      <c r="B294" s="4" t="s">
        <v>371</v>
      </c>
      <c r="C294" s="4">
        <v>2004.0</v>
      </c>
      <c r="D294" s="4" t="s">
        <v>1030</v>
      </c>
      <c r="E294" s="4" t="s">
        <v>1046</v>
      </c>
      <c r="F294" s="4">
        <v>4874899.58</v>
      </c>
      <c r="G294" s="4">
        <v>2.57</v>
      </c>
      <c r="H294" s="4">
        <v>1.04</v>
      </c>
      <c r="I294" s="4">
        <v>3.3</v>
      </c>
      <c r="J294" s="4">
        <v>1.4</v>
      </c>
    </row>
    <row r="295" ht="12.75" customHeight="1">
      <c r="A295" s="4" t="s">
        <v>372</v>
      </c>
      <c r="B295" s="4" t="s">
        <v>371</v>
      </c>
      <c r="C295" s="4">
        <v>2004.0</v>
      </c>
      <c r="D295" s="4" t="s">
        <v>1030</v>
      </c>
      <c r="E295" s="4" t="s">
        <v>1047</v>
      </c>
      <c r="F295" s="4">
        <v>9182797.71</v>
      </c>
      <c r="G295" s="4">
        <v>4.84</v>
      </c>
      <c r="H295" s="4">
        <v>1.35</v>
      </c>
      <c r="I295" s="4">
        <v>4.77</v>
      </c>
      <c r="J295" s="4">
        <v>4.03</v>
      </c>
    </row>
    <row r="296" ht="12.75" customHeight="1">
      <c r="A296" s="4" t="s">
        <v>372</v>
      </c>
      <c r="B296" s="4" t="s">
        <v>371</v>
      </c>
      <c r="C296" s="4">
        <v>2005.0</v>
      </c>
      <c r="D296" s="4" t="s">
        <v>1030</v>
      </c>
      <c r="E296" s="4" t="s">
        <v>1031</v>
      </c>
      <c r="F296" s="4">
        <v>2.1189528755E8</v>
      </c>
      <c r="G296" s="4">
        <v>100.0</v>
      </c>
      <c r="H296" s="4">
        <v>1.0</v>
      </c>
      <c r="I296" s="4">
        <v>7.15</v>
      </c>
      <c r="J296" s="4">
        <v>5.1</v>
      </c>
    </row>
    <row r="297" ht="12.75" customHeight="1">
      <c r="A297" s="4" t="s">
        <v>372</v>
      </c>
      <c r="B297" s="4" t="s">
        <v>371</v>
      </c>
      <c r="C297" s="4">
        <v>2005.0</v>
      </c>
      <c r="D297" s="4" t="s">
        <v>1030</v>
      </c>
      <c r="E297" s="4" t="s">
        <v>1032</v>
      </c>
      <c r="F297" s="4">
        <v>8.948086693E7</v>
      </c>
      <c r="G297" s="4">
        <v>42.23</v>
      </c>
      <c r="H297" s="4">
        <v>1.11</v>
      </c>
      <c r="I297" s="4">
        <v>5.52</v>
      </c>
      <c r="J297" s="4">
        <v>3.78</v>
      </c>
    </row>
    <row r="298" ht="12.75" customHeight="1">
      <c r="A298" s="4" t="s">
        <v>372</v>
      </c>
      <c r="B298" s="4" t="s">
        <v>371</v>
      </c>
      <c r="C298" s="4">
        <v>2005.0</v>
      </c>
      <c r="D298" s="4" t="s">
        <v>1030</v>
      </c>
      <c r="E298" s="4" t="s">
        <v>1033</v>
      </c>
      <c r="F298" s="4">
        <v>6.416260252E7</v>
      </c>
      <c r="G298" s="4">
        <v>30.28</v>
      </c>
      <c r="H298" s="4">
        <v>0.95</v>
      </c>
      <c r="I298" s="4">
        <v>7.38</v>
      </c>
      <c r="J298" s="4">
        <v>6.1</v>
      </c>
    </row>
    <row r="299" ht="12.75" customHeight="1">
      <c r="A299" s="4" t="s">
        <v>372</v>
      </c>
      <c r="B299" s="4" t="s">
        <v>371</v>
      </c>
      <c r="C299" s="4">
        <v>2005.0</v>
      </c>
      <c r="D299" s="4" t="s">
        <v>1030</v>
      </c>
      <c r="E299" s="4" t="s">
        <v>1034</v>
      </c>
      <c r="F299" s="4">
        <v>3.758548182E7</v>
      </c>
      <c r="G299" s="4">
        <v>17.74</v>
      </c>
      <c r="H299" s="4">
        <v>1.1</v>
      </c>
      <c r="I299" s="4">
        <v>7.56</v>
      </c>
      <c r="J299" s="4">
        <v>5.86</v>
      </c>
    </row>
    <row r="300" ht="12.75" customHeight="1">
      <c r="A300" s="4" t="s">
        <v>372</v>
      </c>
      <c r="B300" s="4" t="s">
        <v>371</v>
      </c>
      <c r="C300" s="4">
        <v>2005.0</v>
      </c>
      <c r="D300" s="4" t="s">
        <v>1030</v>
      </c>
      <c r="E300" s="4" t="s">
        <v>1035</v>
      </c>
      <c r="F300" s="4">
        <v>1.100880292E7</v>
      </c>
      <c r="G300" s="4">
        <v>5.2</v>
      </c>
      <c r="H300" s="4">
        <v>0.53</v>
      </c>
      <c r="I300" s="4">
        <v>13.12</v>
      </c>
      <c r="J300" s="4">
        <v>6.39</v>
      </c>
    </row>
    <row r="301" ht="12.75" customHeight="1">
      <c r="A301" s="4" t="s">
        <v>372</v>
      </c>
      <c r="B301" s="4" t="s">
        <v>371</v>
      </c>
      <c r="C301" s="4">
        <v>2005.0</v>
      </c>
      <c r="D301" s="4" t="s">
        <v>1030</v>
      </c>
      <c r="E301" s="4" t="s">
        <v>1036</v>
      </c>
      <c r="F301" s="4">
        <v>1643173.22</v>
      </c>
      <c r="G301" s="4">
        <v>0.78</v>
      </c>
      <c r="H301" s="4">
        <v>0.91</v>
      </c>
      <c r="I301" s="4">
        <v>5.6</v>
      </c>
      <c r="J301" s="4">
        <v>6.22</v>
      </c>
    </row>
    <row r="302" ht="12.75" customHeight="1">
      <c r="A302" s="4" t="s">
        <v>372</v>
      </c>
      <c r="B302" s="4" t="s">
        <v>371</v>
      </c>
      <c r="C302" s="4">
        <v>2005.0</v>
      </c>
      <c r="D302" s="4" t="s">
        <v>1030</v>
      </c>
      <c r="E302" s="4" t="s">
        <v>993</v>
      </c>
      <c r="F302" s="4">
        <v>1.577614332E7</v>
      </c>
      <c r="G302" s="4">
        <v>7.45</v>
      </c>
      <c r="H302" s="4">
        <v>1.03</v>
      </c>
      <c r="I302" s="4">
        <v>5.83</v>
      </c>
      <c r="J302" s="4">
        <v>4.44</v>
      </c>
    </row>
    <row r="303" ht="12.75" customHeight="1">
      <c r="A303" s="4" t="s">
        <v>372</v>
      </c>
      <c r="B303" s="4" t="s">
        <v>371</v>
      </c>
      <c r="C303" s="4">
        <v>2005.0</v>
      </c>
      <c r="D303" s="4" t="s">
        <v>1030</v>
      </c>
      <c r="E303" s="4" t="s">
        <v>1037</v>
      </c>
      <c r="F303" s="4">
        <v>5588563.56</v>
      </c>
      <c r="G303" s="4">
        <v>2.64</v>
      </c>
      <c r="H303" s="4">
        <v>1.02</v>
      </c>
      <c r="I303" s="4">
        <v>5.46</v>
      </c>
      <c r="J303" s="4">
        <v>4.75</v>
      </c>
    </row>
    <row r="304" ht="12.75" customHeight="1">
      <c r="A304" s="4" t="s">
        <v>372</v>
      </c>
      <c r="B304" s="4" t="s">
        <v>371</v>
      </c>
      <c r="C304" s="4">
        <v>2005.0</v>
      </c>
      <c r="D304" s="4" t="s">
        <v>1030</v>
      </c>
      <c r="E304" s="4" t="s">
        <v>1038</v>
      </c>
      <c r="F304" s="4">
        <v>318859.26</v>
      </c>
      <c r="G304" s="4">
        <v>0.15</v>
      </c>
      <c r="H304" s="4">
        <v>0.09</v>
      </c>
      <c r="I304" s="4">
        <v>5.29</v>
      </c>
      <c r="J304" s="4">
        <v>2.54</v>
      </c>
    </row>
    <row r="305" ht="12.75" customHeight="1">
      <c r="A305" s="4" t="s">
        <v>372</v>
      </c>
      <c r="B305" s="4" t="s">
        <v>371</v>
      </c>
      <c r="C305" s="4">
        <v>2005.0</v>
      </c>
      <c r="D305" s="4" t="s">
        <v>1030</v>
      </c>
      <c r="E305" s="4" t="s">
        <v>994</v>
      </c>
      <c r="F305" s="4">
        <v>8306611.4</v>
      </c>
      <c r="G305" s="4">
        <v>3.92</v>
      </c>
      <c r="H305" s="4">
        <v>0.5</v>
      </c>
      <c r="I305" s="4">
        <v>21.96</v>
      </c>
      <c r="J305" s="4">
        <v>21.1</v>
      </c>
    </row>
    <row r="306" ht="12.75" customHeight="1">
      <c r="A306" s="4" t="s">
        <v>372</v>
      </c>
      <c r="B306" s="4" t="s">
        <v>371</v>
      </c>
      <c r="C306" s="4">
        <v>2005.0</v>
      </c>
      <c r="D306" s="4" t="s">
        <v>1030</v>
      </c>
      <c r="E306" s="4" t="s">
        <v>1039</v>
      </c>
      <c r="F306" s="4">
        <v>330224.94</v>
      </c>
      <c r="G306" s="4">
        <v>0.16</v>
      </c>
      <c r="H306" s="4">
        <v>0.23</v>
      </c>
      <c r="I306" s="4">
        <v>3.48</v>
      </c>
      <c r="J306" s="4">
        <v>1.06</v>
      </c>
    </row>
    <row r="307" ht="12.75" customHeight="1">
      <c r="A307" s="4" t="s">
        <v>372</v>
      </c>
      <c r="B307" s="4" t="s">
        <v>371</v>
      </c>
      <c r="C307" s="4">
        <v>2005.0</v>
      </c>
      <c r="D307" s="4" t="s">
        <v>1030</v>
      </c>
      <c r="E307" s="4" t="s">
        <v>1040</v>
      </c>
      <c r="F307" s="4">
        <v>5.942909906E7</v>
      </c>
      <c r="G307" s="4">
        <v>28.05</v>
      </c>
      <c r="H307" s="4">
        <v>0.94</v>
      </c>
      <c r="I307" s="4">
        <v>6.09</v>
      </c>
      <c r="J307" s="4">
        <v>4.76</v>
      </c>
    </row>
    <row r="308" ht="12.75" customHeight="1">
      <c r="A308" s="4" t="s">
        <v>372</v>
      </c>
      <c r="B308" s="4" t="s">
        <v>371</v>
      </c>
      <c r="C308" s="4">
        <v>2005.0</v>
      </c>
      <c r="D308" s="4" t="s">
        <v>1030</v>
      </c>
      <c r="E308" s="4" t="s">
        <v>996</v>
      </c>
      <c r="F308" s="4">
        <v>1.621810381E7</v>
      </c>
      <c r="G308" s="4">
        <v>7.65</v>
      </c>
      <c r="H308" s="4">
        <v>1.06</v>
      </c>
      <c r="I308" s="4">
        <v>8.7</v>
      </c>
      <c r="J308" s="4">
        <v>6.91</v>
      </c>
    </row>
    <row r="309" ht="12.75" customHeight="1">
      <c r="A309" s="4" t="s">
        <v>372</v>
      </c>
      <c r="B309" s="4" t="s">
        <v>371</v>
      </c>
      <c r="C309" s="4">
        <v>2005.0</v>
      </c>
      <c r="D309" s="4" t="s">
        <v>1030</v>
      </c>
      <c r="E309" s="4" t="s">
        <v>1041</v>
      </c>
      <c r="F309" s="4">
        <v>1527868.06</v>
      </c>
      <c r="G309" s="4">
        <v>0.72</v>
      </c>
      <c r="H309" s="4">
        <v>1.06</v>
      </c>
      <c r="I309" s="4">
        <v>5.77</v>
      </c>
      <c r="J309" s="4">
        <v>16.63</v>
      </c>
    </row>
    <row r="310" ht="12.75" customHeight="1">
      <c r="A310" s="4" t="s">
        <v>372</v>
      </c>
      <c r="B310" s="4" t="s">
        <v>371</v>
      </c>
      <c r="C310" s="4">
        <v>2005.0</v>
      </c>
      <c r="D310" s="4" t="s">
        <v>1030</v>
      </c>
      <c r="E310" s="4" t="s">
        <v>1042</v>
      </c>
      <c r="F310" s="4">
        <v>1.265613862E7</v>
      </c>
      <c r="G310" s="4">
        <v>5.97</v>
      </c>
      <c r="H310" s="4">
        <v>0.67</v>
      </c>
      <c r="I310" s="4">
        <v>4.3</v>
      </c>
      <c r="J310" s="4">
        <v>-11.47</v>
      </c>
    </row>
    <row r="311" ht="12.75" customHeight="1">
      <c r="A311" s="4" t="s">
        <v>372</v>
      </c>
      <c r="B311" s="4" t="s">
        <v>371</v>
      </c>
      <c r="C311" s="4">
        <v>2005.0</v>
      </c>
      <c r="D311" s="4" t="s">
        <v>1030</v>
      </c>
      <c r="E311" s="4" t="s">
        <v>1043</v>
      </c>
      <c r="F311" s="4">
        <v>1.326938855E7</v>
      </c>
      <c r="G311" s="4">
        <v>6.26</v>
      </c>
      <c r="H311" s="4">
        <v>1.35</v>
      </c>
      <c r="I311" s="4">
        <v>7.03</v>
      </c>
      <c r="J311" s="4">
        <v>5.75</v>
      </c>
    </row>
    <row r="312" ht="12.75" customHeight="1">
      <c r="A312" s="4" t="s">
        <v>372</v>
      </c>
      <c r="B312" s="4" t="s">
        <v>371</v>
      </c>
      <c r="C312" s="4">
        <v>2005.0</v>
      </c>
      <c r="D312" s="4" t="s">
        <v>1030</v>
      </c>
      <c r="E312" s="4" t="s">
        <v>1044</v>
      </c>
      <c r="F312" s="4">
        <v>3840383.82</v>
      </c>
      <c r="G312" s="4">
        <v>1.81</v>
      </c>
      <c r="H312" s="4">
        <v>0.8</v>
      </c>
      <c r="I312" s="4">
        <v>9.63</v>
      </c>
      <c r="J312" s="4">
        <v>-2.66</v>
      </c>
    </row>
    <row r="313" ht="12.75" customHeight="1">
      <c r="A313" s="4" t="s">
        <v>372</v>
      </c>
      <c r="B313" s="4" t="s">
        <v>371</v>
      </c>
      <c r="C313" s="4">
        <v>2005.0</v>
      </c>
      <c r="D313" s="4" t="s">
        <v>1030</v>
      </c>
      <c r="E313" s="4" t="s">
        <v>1045</v>
      </c>
      <c r="F313" s="4">
        <v>3838759.58</v>
      </c>
      <c r="G313" s="4">
        <v>1.81</v>
      </c>
      <c r="H313" s="4">
        <v>0.53</v>
      </c>
      <c r="I313" s="4">
        <v>4.57</v>
      </c>
      <c r="J313" s="4">
        <v>0.5</v>
      </c>
    </row>
    <row r="314" ht="12.75" customHeight="1">
      <c r="A314" s="4" t="s">
        <v>372</v>
      </c>
      <c r="B314" s="4" t="s">
        <v>371</v>
      </c>
      <c r="C314" s="4">
        <v>2005.0</v>
      </c>
      <c r="D314" s="4" t="s">
        <v>1030</v>
      </c>
      <c r="E314" s="4" t="s">
        <v>998</v>
      </c>
      <c r="F314" s="4">
        <v>4.448362536E7</v>
      </c>
      <c r="G314" s="4">
        <v>20.99</v>
      </c>
      <c r="H314" s="4">
        <v>1.29</v>
      </c>
      <c r="I314" s="4">
        <v>5.62</v>
      </c>
      <c r="J314" s="4">
        <v>4.38</v>
      </c>
    </row>
    <row r="315" ht="12.75" customHeight="1">
      <c r="A315" s="4" t="s">
        <v>372</v>
      </c>
      <c r="B315" s="4" t="s">
        <v>371</v>
      </c>
      <c r="C315" s="4">
        <v>2005.0</v>
      </c>
      <c r="D315" s="4" t="s">
        <v>1030</v>
      </c>
      <c r="E315" s="4" t="s">
        <v>1046</v>
      </c>
      <c r="F315" s="4">
        <v>5348647.87</v>
      </c>
      <c r="G315" s="4">
        <v>2.52</v>
      </c>
      <c r="H315" s="4">
        <v>1.05</v>
      </c>
      <c r="I315" s="4">
        <v>6.06</v>
      </c>
      <c r="J315" s="4">
        <v>4.5</v>
      </c>
    </row>
    <row r="316" ht="12.75" customHeight="1">
      <c r="A316" s="4" t="s">
        <v>372</v>
      </c>
      <c r="B316" s="4" t="s">
        <v>371</v>
      </c>
      <c r="C316" s="4">
        <v>2005.0</v>
      </c>
      <c r="D316" s="4" t="s">
        <v>1030</v>
      </c>
      <c r="E316" s="4" t="s">
        <v>1047</v>
      </c>
      <c r="F316" s="4">
        <v>9700105.18</v>
      </c>
      <c r="G316" s="4">
        <v>4.58</v>
      </c>
      <c r="H316" s="4">
        <v>1.38</v>
      </c>
      <c r="I316" s="4">
        <v>3.23</v>
      </c>
      <c r="J316" s="4">
        <v>2.43</v>
      </c>
    </row>
    <row r="317" ht="12.75" customHeight="1">
      <c r="A317" s="4" t="s">
        <v>372</v>
      </c>
      <c r="B317" s="4" t="s">
        <v>371</v>
      </c>
      <c r="C317" s="4">
        <v>2006.0</v>
      </c>
      <c r="D317" s="4" t="s">
        <v>1030</v>
      </c>
      <c r="E317" s="4" t="s">
        <v>1031</v>
      </c>
      <c r="F317" s="4">
        <v>2.3024412676E8</v>
      </c>
      <c r="G317" s="4">
        <v>100.0</v>
      </c>
      <c r="H317" s="4">
        <v>1.0</v>
      </c>
      <c r="I317" s="4">
        <v>5.54</v>
      </c>
      <c r="J317" s="4">
        <v>4.01</v>
      </c>
    </row>
    <row r="318" ht="12.75" customHeight="1">
      <c r="A318" s="4" t="s">
        <v>372</v>
      </c>
      <c r="B318" s="4" t="s">
        <v>371</v>
      </c>
      <c r="C318" s="4">
        <v>2006.0</v>
      </c>
      <c r="D318" s="4" t="s">
        <v>1030</v>
      </c>
      <c r="E318" s="4" t="s">
        <v>1032</v>
      </c>
      <c r="F318" s="4">
        <v>9.819499891E7</v>
      </c>
      <c r="G318" s="4">
        <v>42.65</v>
      </c>
      <c r="H318" s="4">
        <v>1.12</v>
      </c>
      <c r="I318" s="4">
        <v>4.03</v>
      </c>
      <c r="J318" s="4">
        <v>2.66</v>
      </c>
    </row>
    <row r="319" ht="12.75" customHeight="1">
      <c r="A319" s="4" t="s">
        <v>372</v>
      </c>
      <c r="B319" s="4" t="s">
        <v>371</v>
      </c>
      <c r="C319" s="4">
        <v>2006.0</v>
      </c>
      <c r="D319" s="4" t="s">
        <v>1030</v>
      </c>
      <c r="E319" s="4" t="s">
        <v>1033</v>
      </c>
      <c r="F319" s="4">
        <v>7.015388858E7</v>
      </c>
      <c r="G319" s="4">
        <v>30.47</v>
      </c>
      <c r="H319" s="4">
        <v>0.94</v>
      </c>
      <c r="I319" s="4">
        <v>6.2</v>
      </c>
      <c r="J319" s="4">
        <v>4.13</v>
      </c>
    </row>
    <row r="320" ht="12.75" customHeight="1">
      <c r="A320" s="4" t="s">
        <v>372</v>
      </c>
      <c r="B320" s="4" t="s">
        <v>371</v>
      </c>
      <c r="C320" s="4">
        <v>2006.0</v>
      </c>
      <c r="D320" s="4" t="s">
        <v>1030</v>
      </c>
      <c r="E320" s="4" t="s">
        <v>1034</v>
      </c>
      <c r="F320" s="4">
        <v>4.246811938E7</v>
      </c>
      <c r="G320" s="4">
        <v>18.44</v>
      </c>
      <c r="H320" s="4">
        <v>1.1</v>
      </c>
      <c r="I320" s="4">
        <v>6.1</v>
      </c>
      <c r="J320" s="4">
        <v>4.71</v>
      </c>
    </row>
    <row r="321" ht="12.75" customHeight="1">
      <c r="A321" s="4" t="s">
        <v>372</v>
      </c>
      <c r="B321" s="4" t="s">
        <v>371</v>
      </c>
      <c r="C321" s="4">
        <v>2006.0</v>
      </c>
      <c r="D321" s="4" t="s">
        <v>1030</v>
      </c>
      <c r="E321" s="4" t="s">
        <v>1035</v>
      </c>
      <c r="F321" s="4">
        <v>1.333564982E7</v>
      </c>
      <c r="G321" s="4">
        <v>5.79</v>
      </c>
      <c r="H321" s="4">
        <v>0.56</v>
      </c>
      <c r="I321" s="4">
        <v>7.77</v>
      </c>
      <c r="J321" s="4">
        <v>9.7</v>
      </c>
    </row>
    <row r="322" ht="12.75" customHeight="1">
      <c r="A322" s="4" t="s">
        <v>372</v>
      </c>
      <c r="B322" s="4" t="s">
        <v>371</v>
      </c>
      <c r="C322" s="4">
        <v>2006.0</v>
      </c>
      <c r="D322" s="4" t="s">
        <v>1030</v>
      </c>
      <c r="E322" s="4" t="s">
        <v>1036</v>
      </c>
      <c r="F322" s="4">
        <v>1914084.5</v>
      </c>
      <c r="G322" s="4">
        <v>0.83</v>
      </c>
      <c r="H322" s="4">
        <v>0.99</v>
      </c>
      <c r="I322" s="4">
        <v>4.82</v>
      </c>
      <c r="J322" s="4">
        <v>7.88</v>
      </c>
    </row>
    <row r="323" ht="12.75" customHeight="1">
      <c r="A323" s="4" t="s">
        <v>372</v>
      </c>
      <c r="B323" s="4" t="s">
        <v>371</v>
      </c>
      <c r="C323" s="4">
        <v>2006.0</v>
      </c>
      <c r="D323" s="4" t="s">
        <v>1030</v>
      </c>
      <c r="E323" s="4" t="s">
        <v>993</v>
      </c>
      <c r="F323" s="4">
        <v>1.725715778E7</v>
      </c>
      <c r="G323" s="4">
        <v>7.5</v>
      </c>
      <c r="H323" s="4">
        <v>1.01</v>
      </c>
      <c r="I323" s="4">
        <v>7.26</v>
      </c>
      <c r="J323" s="4">
        <v>4.62</v>
      </c>
    </row>
    <row r="324" ht="12.75" customHeight="1">
      <c r="A324" s="4" t="s">
        <v>372</v>
      </c>
      <c r="B324" s="4" t="s">
        <v>371</v>
      </c>
      <c r="C324" s="4">
        <v>2006.0</v>
      </c>
      <c r="D324" s="4" t="s">
        <v>1030</v>
      </c>
      <c r="E324" s="4" t="s">
        <v>1037</v>
      </c>
      <c r="F324" s="4">
        <v>6346728.38</v>
      </c>
      <c r="G324" s="4">
        <v>2.76</v>
      </c>
      <c r="H324" s="4">
        <v>1.02</v>
      </c>
      <c r="I324" s="4">
        <v>8.35</v>
      </c>
      <c r="J324" s="4">
        <v>6.54</v>
      </c>
    </row>
    <row r="325" ht="12.75" customHeight="1">
      <c r="A325" s="4" t="s">
        <v>372</v>
      </c>
      <c r="B325" s="4" t="s">
        <v>371</v>
      </c>
      <c r="C325" s="4">
        <v>2006.0</v>
      </c>
      <c r="D325" s="4" t="s">
        <v>1030</v>
      </c>
      <c r="E325" s="4" t="s">
        <v>1038</v>
      </c>
      <c r="F325" s="4">
        <v>364839.78</v>
      </c>
      <c r="G325" s="4">
        <v>0.16</v>
      </c>
      <c r="H325" s="4">
        <v>0.08</v>
      </c>
      <c r="I325" s="4">
        <v>6.37</v>
      </c>
      <c r="J325" s="4">
        <v>1.45</v>
      </c>
    </row>
    <row r="326" ht="12.75" customHeight="1">
      <c r="A326" s="4" t="s">
        <v>372</v>
      </c>
      <c r="B326" s="4" t="s">
        <v>371</v>
      </c>
      <c r="C326" s="4">
        <v>2006.0</v>
      </c>
      <c r="D326" s="4" t="s">
        <v>1030</v>
      </c>
      <c r="E326" s="4" t="s">
        <v>994</v>
      </c>
      <c r="F326" s="4">
        <v>8517171.4</v>
      </c>
      <c r="G326" s="4">
        <v>3.7</v>
      </c>
      <c r="H326" s="4">
        <v>0.47</v>
      </c>
      <c r="I326" s="4">
        <v>5.27</v>
      </c>
      <c r="J326" s="4">
        <v>0.32</v>
      </c>
    </row>
    <row r="327" ht="12.75" customHeight="1">
      <c r="A327" s="4" t="s">
        <v>372</v>
      </c>
      <c r="B327" s="4" t="s">
        <v>371</v>
      </c>
      <c r="C327" s="4">
        <v>2006.0</v>
      </c>
      <c r="D327" s="4" t="s">
        <v>1030</v>
      </c>
      <c r="E327" s="4" t="s">
        <v>1039</v>
      </c>
      <c r="F327" s="4">
        <v>354627.31</v>
      </c>
      <c r="G327" s="4">
        <v>0.15</v>
      </c>
      <c r="H327" s="4">
        <v>0.25</v>
      </c>
      <c r="I327" s="4">
        <v>4.13</v>
      </c>
      <c r="J327" s="4">
        <v>7.48</v>
      </c>
    </row>
    <row r="328" ht="12.75" customHeight="1">
      <c r="A328" s="4" t="s">
        <v>372</v>
      </c>
      <c r="B328" s="4" t="s">
        <v>371</v>
      </c>
      <c r="C328" s="4">
        <v>2006.0</v>
      </c>
      <c r="D328" s="4" t="s">
        <v>1030</v>
      </c>
      <c r="E328" s="4" t="s">
        <v>1040</v>
      </c>
      <c r="F328" s="4">
        <v>6.442790292E7</v>
      </c>
      <c r="G328" s="4">
        <v>27.98</v>
      </c>
      <c r="H328" s="4">
        <v>0.92</v>
      </c>
      <c r="I328" s="4">
        <v>4.84</v>
      </c>
      <c r="J328" s="4">
        <v>2.33</v>
      </c>
    </row>
    <row r="329" ht="12.75" customHeight="1">
      <c r="A329" s="4" t="s">
        <v>372</v>
      </c>
      <c r="B329" s="4" t="s">
        <v>371</v>
      </c>
      <c r="C329" s="4">
        <v>2006.0</v>
      </c>
      <c r="D329" s="4" t="s">
        <v>1030</v>
      </c>
      <c r="E329" s="4" t="s">
        <v>996</v>
      </c>
      <c r="F329" s="4">
        <v>1.85354089E7</v>
      </c>
      <c r="G329" s="4">
        <v>8.05</v>
      </c>
      <c r="H329" s="4">
        <v>1.08</v>
      </c>
      <c r="I329" s="4">
        <v>7.62</v>
      </c>
      <c r="J329" s="4">
        <v>7.26</v>
      </c>
    </row>
    <row r="330" ht="12.75" customHeight="1">
      <c r="A330" s="4" t="s">
        <v>372</v>
      </c>
      <c r="B330" s="4" t="s">
        <v>371</v>
      </c>
      <c r="C330" s="4">
        <v>2006.0</v>
      </c>
      <c r="D330" s="4" t="s">
        <v>1030</v>
      </c>
      <c r="E330" s="4" t="s">
        <v>1041</v>
      </c>
      <c r="F330" s="4">
        <v>2024381.78</v>
      </c>
      <c r="G330" s="4">
        <v>0.88</v>
      </c>
      <c r="H330" s="4">
        <v>1.1</v>
      </c>
      <c r="I330" s="4">
        <v>14.62</v>
      </c>
      <c r="J330" s="4">
        <v>14.96</v>
      </c>
    </row>
    <row r="331" ht="12.75" customHeight="1">
      <c r="A331" s="4" t="s">
        <v>372</v>
      </c>
      <c r="B331" s="4" t="s">
        <v>371</v>
      </c>
      <c r="C331" s="4">
        <v>2006.0</v>
      </c>
      <c r="D331" s="4" t="s">
        <v>1030</v>
      </c>
      <c r="E331" s="4" t="s">
        <v>1042</v>
      </c>
      <c r="F331" s="4">
        <v>1.414283916E7</v>
      </c>
      <c r="G331" s="4">
        <v>6.14</v>
      </c>
      <c r="H331" s="4">
        <v>0.67</v>
      </c>
      <c r="I331" s="4">
        <v>5.32</v>
      </c>
      <c r="J331" s="4">
        <v>3.99</v>
      </c>
    </row>
    <row r="332" ht="12.75" customHeight="1">
      <c r="A332" s="4" t="s">
        <v>372</v>
      </c>
      <c r="B332" s="4" t="s">
        <v>371</v>
      </c>
      <c r="C332" s="4">
        <v>2006.0</v>
      </c>
      <c r="D332" s="4" t="s">
        <v>1030</v>
      </c>
      <c r="E332" s="4" t="s">
        <v>1043</v>
      </c>
      <c r="F332" s="4">
        <v>1.414006242E7</v>
      </c>
      <c r="G332" s="4">
        <v>6.14</v>
      </c>
      <c r="H332" s="4">
        <v>1.37</v>
      </c>
      <c r="I332" s="4">
        <v>4.13</v>
      </c>
      <c r="J332" s="4">
        <v>3.37</v>
      </c>
    </row>
    <row r="333" ht="12.75" customHeight="1">
      <c r="A333" s="4" t="s">
        <v>372</v>
      </c>
      <c r="B333" s="4" t="s">
        <v>371</v>
      </c>
      <c r="C333" s="4">
        <v>2006.0</v>
      </c>
      <c r="D333" s="4" t="s">
        <v>1030</v>
      </c>
      <c r="E333" s="4" t="s">
        <v>1044</v>
      </c>
      <c r="F333" s="4">
        <v>5113147.94</v>
      </c>
      <c r="G333" s="4">
        <v>2.22</v>
      </c>
      <c r="H333" s="4">
        <v>0.85</v>
      </c>
      <c r="I333" s="4">
        <v>12.0</v>
      </c>
      <c r="J333" s="4">
        <v>13.63</v>
      </c>
    </row>
    <row r="334" ht="12.75" customHeight="1">
      <c r="A334" s="4" t="s">
        <v>372</v>
      </c>
      <c r="B334" s="4" t="s">
        <v>371</v>
      </c>
      <c r="C334" s="4">
        <v>2006.0</v>
      </c>
      <c r="D334" s="4" t="s">
        <v>1030</v>
      </c>
      <c r="E334" s="4" t="s">
        <v>1045</v>
      </c>
      <c r="F334" s="4">
        <v>4006327.44</v>
      </c>
      <c r="G334" s="4">
        <v>1.74</v>
      </c>
      <c r="H334" s="4">
        <v>0.5</v>
      </c>
      <c r="I334" s="4">
        <v>4.05</v>
      </c>
      <c r="J334" s="4">
        <v>-0.73</v>
      </c>
    </row>
    <row r="335" ht="12.75" customHeight="1">
      <c r="A335" s="4" t="s">
        <v>372</v>
      </c>
      <c r="B335" s="4" t="s">
        <v>371</v>
      </c>
      <c r="C335" s="4">
        <v>2006.0</v>
      </c>
      <c r="D335" s="4" t="s">
        <v>1030</v>
      </c>
      <c r="E335" s="4" t="s">
        <v>998</v>
      </c>
      <c r="F335" s="4">
        <v>5.07169387E7</v>
      </c>
      <c r="G335" s="4">
        <v>22.03</v>
      </c>
      <c r="H335" s="4">
        <v>1.3</v>
      </c>
      <c r="I335" s="4">
        <v>4.55</v>
      </c>
      <c r="J335" s="4">
        <v>3.72</v>
      </c>
    </row>
    <row r="336" ht="12.75" customHeight="1">
      <c r="A336" s="4" t="s">
        <v>372</v>
      </c>
      <c r="B336" s="4" t="s">
        <v>371</v>
      </c>
      <c r="C336" s="4">
        <v>2006.0</v>
      </c>
      <c r="D336" s="4" t="s">
        <v>1030</v>
      </c>
      <c r="E336" s="4" t="s">
        <v>1046</v>
      </c>
      <c r="F336" s="4">
        <v>5882608.92</v>
      </c>
      <c r="G336" s="4">
        <v>2.55</v>
      </c>
      <c r="H336" s="4">
        <v>1.06</v>
      </c>
      <c r="I336" s="4">
        <v>4.82</v>
      </c>
      <c r="J336" s="4">
        <v>4.01</v>
      </c>
    </row>
    <row r="337" ht="12.75" customHeight="1">
      <c r="A337" s="4" t="s">
        <v>372</v>
      </c>
      <c r="B337" s="4" t="s">
        <v>371</v>
      </c>
      <c r="C337" s="4">
        <v>2006.0</v>
      </c>
      <c r="D337" s="4" t="s">
        <v>1030</v>
      </c>
      <c r="E337" s="4" t="s">
        <v>1047</v>
      </c>
      <c r="F337" s="4">
        <v>1.044865546E7</v>
      </c>
      <c r="G337" s="4">
        <v>4.54</v>
      </c>
      <c r="H337" s="4">
        <v>1.41</v>
      </c>
      <c r="I337" s="4">
        <v>4.14</v>
      </c>
      <c r="J337" s="4">
        <v>3.86</v>
      </c>
    </row>
    <row r="338" ht="12.75" customHeight="1">
      <c r="A338" s="4" t="s">
        <v>372</v>
      </c>
      <c r="B338" s="4" t="s">
        <v>371</v>
      </c>
      <c r="C338" s="4">
        <v>2007.0</v>
      </c>
      <c r="D338" s="4" t="s">
        <v>1030</v>
      </c>
      <c r="E338" s="4" t="s">
        <v>1031</v>
      </c>
      <c r="F338" s="4">
        <v>2.484086535E8</v>
      </c>
      <c r="G338" s="4">
        <v>100.0</v>
      </c>
      <c r="H338" s="4">
        <v>1.0</v>
      </c>
      <c r="I338" s="4">
        <v>4.25</v>
      </c>
      <c r="J338" s="4">
        <v>3.64</v>
      </c>
    </row>
    <row r="339" ht="12.75" customHeight="1">
      <c r="A339" s="4" t="s">
        <v>372</v>
      </c>
      <c r="B339" s="4" t="s">
        <v>371</v>
      </c>
      <c r="C339" s="4">
        <v>2007.0</v>
      </c>
      <c r="D339" s="4" t="s">
        <v>1030</v>
      </c>
      <c r="E339" s="4" t="s">
        <v>1032</v>
      </c>
      <c r="F339" s="4">
        <v>1.0186457915E8</v>
      </c>
      <c r="G339" s="4">
        <v>41.01</v>
      </c>
      <c r="H339" s="4">
        <v>1.12</v>
      </c>
      <c r="I339" s="4">
        <v>2.83</v>
      </c>
      <c r="J339" s="4">
        <v>2.33</v>
      </c>
    </row>
    <row r="340" ht="12.75" customHeight="1">
      <c r="A340" s="4" t="s">
        <v>372</v>
      </c>
      <c r="B340" s="4" t="s">
        <v>371</v>
      </c>
      <c r="C340" s="4">
        <v>2007.0</v>
      </c>
      <c r="D340" s="4" t="s">
        <v>1030</v>
      </c>
      <c r="E340" s="4" t="s">
        <v>1033</v>
      </c>
      <c r="F340" s="4">
        <v>7.838873645E7</v>
      </c>
      <c r="G340" s="4">
        <v>31.56</v>
      </c>
      <c r="H340" s="4">
        <v>0.93</v>
      </c>
      <c r="I340" s="4">
        <v>5.92</v>
      </c>
      <c r="J340" s="4">
        <v>5.09</v>
      </c>
    </row>
    <row r="341" ht="12.75" customHeight="1">
      <c r="A341" s="4" t="s">
        <v>372</v>
      </c>
      <c r="B341" s="4" t="s">
        <v>371</v>
      </c>
      <c r="C341" s="4">
        <v>2007.0</v>
      </c>
      <c r="D341" s="4" t="s">
        <v>1030</v>
      </c>
      <c r="E341" s="4" t="s">
        <v>1034</v>
      </c>
      <c r="F341" s="4">
        <v>4.44210303E7</v>
      </c>
      <c r="G341" s="4">
        <v>17.88</v>
      </c>
      <c r="H341" s="4">
        <v>1.11</v>
      </c>
      <c r="I341" s="4">
        <v>2.47</v>
      </c>
      <c r="J341" s="4">
        <v>2.24</v>
      </c>
    </row>
    <row r="342" ht="12.75" customHeight="1">
      <c r="A342" s="4" t="s">
        <v>372</v>
      </c>
      <c r="B342" s="4" t="s">
        <v>371</v>
      </c>
      <c r="C342" s="4">
        <v>2007.0</v>
      </c>
      <c r="D342" s="4" t="s">
        <v>1030</v>
      </c>
      <c r="E342" s="4" t="s">
        <v>1035</v>
      </c>
      <c r="F342" s="4">
        <v>1.554194428E7</v>
      </c>
      <c r="G342" s="4">
        <v>6.26</v>
      </c>
      <c r="H342" s="4">
        <v>0.6</v>
      </c>
      <c r="I342" s="4">
        <v>5.92</v>
      </c>
      <c r="J342" s="4">
        <v>8.39</v>
      </c>
    </row>
    <row r="343" ht="12.75" customHeight="1">
      <c r="A343" s="4" t="s">
        <v>372</v>
      </c>
      <c r="B343" s="4" t="s">
        <v>371</v>
      </c>
      <c r="C343" s="4">
        <v>2007.0</v>
      </c>
      <c r="D343" s="4" t="s">
        <v>1030</v>
      </c>
      <c r="E343" s="4" t="s">
        <v>1036</v>
      </c>
      <c r="F343" s="4">
        <v>2307225.6</v>
      </c>
      <c r="G343" s="4">
        <v>0.93</v>
      </c>
      <c r="H343" s="4">
        <v>1.02</v>
      </c>
      <c r="I343" s="4">
        <v>9.0</v>
      </c>
      <c r="J343" s="4">
        <v>9.97</v>
      </c>
    </row>
    <row r="344" ht="12.75" customHeight="1">
      <c r="A344" s="4" t="s">
        <v>372</v>
      </c>
      <c r="B344" s="4" t="s">
        <v>371</v>
      </c>
      <c r="C344" s="4">
        <v>2007.0</v>
      </c>
      <c r="D344" s="4" t="s">
        <v>1030</v>
      </c>
      <c r="E344" s="4" t="s">
        <v>993</v>
      </c>
      <c r="F344" s="4">
        <v>1.767390509E7</v>
      </c>
      <c r="G344" s="4">
        <v>7.11</v>
      </c>
      <c r="H344" s="4">
        <v>0.97</v>
      </c>
      <c r="I344" s="4">
        <v>4.73</v>
      </c>
      <c r="J344" s="4">
        <v>2.22</v>
      </c>
    </row>
    <row r="345" ht="12.75" customHeight="1">
      <c r="A345" s="4" t="s">
        <v>372</v>
      </c>
      <c r="B345" s="4" t="s">
        <v>371</v>
      </c>
      <c r="C345" s="4">
        <v>2007.0</v>
      </c>
      <c r="D345" s="4" t="s">
        <v>1030</v>
      </c>
      <c r="E345" s="4" t="s">
        <v>1037</v>
      </c>
      <c r="F345" s="4">
        <v>7513896.94</v>
      </c>
      <c r="G345" s="4">
        <v>3.02</v>
      </c>
      <c r="H345" s="4">
        <v>1.05</v>
      </c>
      <c r="I345" s="4">
        <v>7.95</v>
      </c>
      <c r="J345" s="4">
        <v>8.86</v>
      </c>
    </row>
    <row r="346" ht="12.75" customHeight="1">
      <c r="A346" s="4" t="s">
        <v>372</v>
      </c>
      <c r="B346" s="4" t="s">
        <v>371</v>
      </c>
      <c r="C346" s="4">
        <v>2007.0</v>
      </c>
      <c r="D346" s="4" t="s">
        <v>1030</v>
      </c>
      <c r="E346" s="4" t="s">
        <v>1038</v>
      </c>
      <c r="F346" s="4">
        <v>397802.15</v>
      </c>
      <c r="G346" s="4">
        <v>0.16</v>
      </c>
      <c r="H346" s="4">
        <v>0.08</v>
      </c>
      <c r="I346" s="4">
        <v>5.52</v>
      </c>
      <c r="J346" s="4">
        <v>5.2</v>
      </c>
    </row>
    <row r="347" ht="12.75" customHeight="1">
      <c r="A347" s="4" t="s">
        <v>372</v>
      </c>
      <c r="B347" s="4" t="s">
        <v>371</v>
      </c>
      <c r="C347" s="4">
        <v>2007.0</v>
      </c>
      <c r="D347" s="4" t="s">
        <v>1030</v>
      </c>
      <c r="E347" s="4" t="s">
        <v>994</v>
      </c>
      <c r="F347" s="4">
        <v>1.038292632E7</v>
      </c>
      <c r="G347" s="4">
        <v>4.18</v>
      </c>
      <c r="H347" s="4">
        <v>0.53</v>
      </c>
      <c r="I347" s="4">
        <v>5.28</v>
      </c>
      <c r="J347" s="4">
        <v>10.66</v>
      </c>
    </row>
    <row r="348" ht="12.75" customHeight="1">
      <c r="A348" s="4" t="s">
        <v>372</v>
      </c>
      <c r="B348" s="4" t="s">
        <v>371</v>
      </c>
      <c r="C348" s="4">
        <v>2007.0</v>
      </c>
      <c r="D348" s="4" t="s">
        <v>1030</v>
      </c>
      <c r="E348" s="4" t="s">
        <v>1039</v>
      </c>
      <c r="F348" s="4">
        <v>410468.34</v>
      </c>
      <c r="G348" s="4">
        <v>0.17</v>
      </c>
      <c r="H348" s="4">
        <v>0.27</v>
      </c>
      <c r="I348" s="4">
        <v>5.38</v>
      </c>
      <c r="J348" s="4">
        <v>10.22</v>
      </c>
    </row>
    <row r="349" ht="12.75" customHeight="1">
      <c r="A349" s="4" t="s">
        <v>372</v>
      </c>
      <c r="B349" s="4" t="s">
        <v>371</v>
      </c>
      <c r="C349" s="4">
        <v>2007.0</v>
      </c>
      <c r="D349" s="4" t="s">
        <v>1030</v>
      </c>
      <c r="E349" s="4" t="s">
        <v>1040</v>
      </c>
      <c r="F349" s="4">
        <v>6.615747747E7</v>
      </c>
      <c r="G349" s="4">
        <v>26.63</v>
      </c>
      <c r="H349" s="4">
        <v>0.91</v>
      </c>
      <c r="I349" s="4">
        <v>3.15</v>
      </c>
      <c r="J349" s="4">
        <v>1.51</v>
      </c>
    </row>
    <row r="350" ht="12.75" customHeight="1">
      <c r="A350" s="4" t="s">
        <v>372</v>
      </c>
      <c r="B350" s="4" t="s">
        <v>371</v>
      </c>
      <c r="C350" s="4">
        <v>2007.0</v>
      </c>
      <c r="D350" s="4" t="s">
        <v>1030</v>
      </c>
      <c r="E350" s="4" t="s">
        <v>996</v>
      </c>
      <c r="F350" s="4">
        <v>1.97519271E7</v>
      </c>
      <c r="G350" s="4">
        <v>7.95</v>
      </c>
      <c r="H350" s="4">
        <v>1.14</v>
      </c>
      <c r="I350" s="4">
        <v>1.27</v>
      </c>
      <c r="J350" s="4">
        <v>3.33</v>
      </c>
    </row>
    <row r="351" ht="12.75" customHeight="1">
      <c r="A351" s="4" t="s">
        <v>372</v>
      </c>
      <c r="B351" s="4" t="s">
        <v>371</v>
      </c>
      <c r="C351" s="4">
        <v>2007.0</v>
      </c>
      <c r="D351" s="4" t="s">
        <v>1030</v>
      </c>
      <c r="E351" s="4" t="s">
        <v>1041</v>
      </c>
      <c r="F351" s="4">
        <v>2336266.1</v>
      </c>
      <c r="G351" s="4">
        <v>0.94</v>
      </c>
      <c r="H351" s="4">
        <v>1.15</v>
      </c>
      <c r="I351" s="4">
        <v>7.0</v>
      </c>
      <c r="J351" s="4">
        <v>8.65</v>
      </c>
    </row>
    <row r="352" ht="12.75" customHeight="1">
      <c r="A352" s="4" t="s">
        <v>372</v>
      </c>
      <c r="B352" s="4" t="s">
        <v>371</v>
      </c>
      <c r="C352" s="4">
        <v>2007.0</v>
      </c>
      <c r="D352" s="4" t="s">
        <v>1030</v>
      </c>
      <c r="E352" s="4" t="s">
        <v>1042</v>
      </c>
      <c r="F352" s="4">
        <v>2.380187395E7</v>
      </c>
      <c r="G352" s="4">
        <v>9.58</v>
      </c>
      <c r="H352" s="4">
        <v>0.91</v>
      </c>
      <c r="I352" s="4">
        <v>6.11</v>
      </c>
      <c r="J352" s="4">
        <v>23.06</v>
      </c>
    </row>
    <row r="353" ht="12.75" customHeight="1">
      <c r="A353" s="4" t="s">
        <v>372</v>
      </c>
      <c r="B353" s="4" t="s">
        <v>371</v>
      </c>
      <c r="C353" s="4">
        <v>2007.0</v>
      </c>
      <c r="D353" s="4" t="s">
        <v>1030</v>
      </c>
      <c r="E353" s="4" t="s">
        <v>1043</v>
      </c>
      <c r="F353" s="4">
        <v>1.446323678E7</v>
      </c>
      <c r="G353" s="4">
        <v>5.82</v>
      </c>
      <c r="H353" s="4">
        <v>1.36</v>
      </c>
      <c r="I353" s="4">
        <v>1.86</v>
      </c>
      <c r="J353" s="4">
        <v>0.79</v>
      </c>
    </row>
    <row r="354" ht="12.75" customHeight="1">
      <c r="A354" s="4" t="s">
        <v>372</v>
      </c>
      <c r="B354" s="4" t="s">
        <v>371</v>
      </c>
      <c r="C354" s="4">
        <v>2007.0</v>
      </c>
      <c r="D354" s="4" t="s">
        <v>1030</v>
      </c>
      <c r="E354" s="4" t="s">
        <v>1044</v>
      </c>
      <c r="F354" s="4">
        <v>5820113.46</v>
      </c>
      <c r="G354" s="4">
        <v>2.34</v>
      </c>
      <c r="H354" s="4">
        <v>0.85</v>
      </c>
      <c r="I354" s="4">
        <v>7.64</v>
      </c>
      <c r="J354" s="4">
        <v>6.84</v>
      </c>
    </row>
    <row r="355" ht="12.75" customHeight="1">
      <c r="A355" s="4" t="s">
        <v>372</v>
      </c>
      <c r="B355" s="4" t="s">
        <v>371</v>
      </c>
      <c r="C355" s="4">
        <v>2007.0</v>
      </c>
      <c r="D355" s="4" t="s">
        <v>1030</v>
      </c>
      <c r="E355" s="4" t="s">
        <v>1045</v>
      </c>
      <c r="F355" s="4">
        <v>3943302.48</v>
      </c>
      <c r="G355" s="4">
        <v>1.59</v>
      </c>
      <c r="H355" s="4">
        <v>0.45</v>
      </c>
      <c r="I355" s="4">
        <v>3.73</v>
      </c>
      <c r="J355" s="4">
        <v>-1.78</v>
      </c>
    </row>
    <row r="356" ht="12.75" customHeight="1">
      <c r="A356" s="4" t="s">
        <v>372</v>
      </c>
      <c r="B356" s="4" t="s">
        <v>371</v>
      </c>
      <c r="C356" s="4">
        <v>2007.0</v>
      </c>
      <c r="D356" s="4" t="s">
        <v>1030</v>
      </c>
      <c r="E356" s="4" t="s">
        <v>998</v>
      </c>
      <c r="F356" s="4">
        <v>5.564293227E7</v>
      </c>
      <c r="G356" s="4">
        <v>22.4</v>
      </c>
      <c r="H356" s="4">
        <v>1.31</v>
      </c>
      <c r="I356" s="4">
        <v>4.5</v>
      </c>
      <c r="J356" s="4">
        <v>4.27</v>
      </c>
    </row>
    <row r="357" ht="12.75" customHeight="1">
      <c r="A357" s="4" t="s">
        <v>372</v>
      </c>
      <c r="B357" s="4" t="s">
        <v>371</v>
      </c>
      <c r="C357" s="4">
        <v>2007.0</v>
      </c>
      <c r="D357" s="4" t="s">
        <v>1030</v>
      </c>
      <c r="E357" s="4" t="s">
        <v>1046</v>
      </c>
      <c r="F357" s="4">
        <v>6924697.48</v>
      </c>
      <c r="G357" s="4">
        <v>2.79</v>
      </c>
      <c r="H357" s="4">
        <v>1.08</v>
      </c>
      <c r="I357" s="4">
        <v>8.45</v>
      </c>
      <c r="J357" s="4">
        <v>8.7</v>
      </c>
    </row>
    <row r="358" ht="12.75" customHeight="1">
      <c r="A358" s="4" t="s">
        <v>372</v>
      </c>
      <c r="B358" s="4" t="s">
        <v>371</v>
      </c>
      <c r="C358" s="4">
        <v>2007.0</v>
      </c>
      <c r="D358" s="4" t="s">
        <v>1030</v>
      </c>
      <c r="E358" s="4" t="s">
        <v>1047</v>
      </c>
      <c r="F358" s="4">
        <v>1.088060198E7</v>
      </c>
      <c r="G358" s="4">
        <v>4.38</v>
      </c>
      <c r="H358" s="4">
        <v>1.41</v>
      </c>
      <c r="I358" s="4">
        <v>2.62</v>
      </c>
      <c r="J358" s="4">
        <v>2.11</v>
      </c>
    </row>
    <row r="359" ht="12.75" customHeight="1">
      <c r="A359" s="4" t="s">
        <v>372</v>
      </c>
      <c r="B359" s="4" t="s">
        <v>371</v>
      </c>
      <c r="C359" s="4">
        <v>2008.0</v>
      </c>
      <c r="D359" s="4" t="s">
        <v>1030</v>
      </c>
      <c r="E359" s="4" t="s">
        <v>1031</v>
      </c>
      <c r="F359" s="4">
        <v>2.6089016724E8</v>
      </c>
      <c r="G359" s="4">
        <v>100.0</v>
      </c>
      <c r="H359" s="4">
        <v>1.0</v>
      </c>
      <c r="I359" s="4">
        <v>3.63</v>
      </c>
      <c r="J359" s="4">
        <v>1.83</v>
      </c>
    </row>
    <row r="360" ht="12.75" customHeight="1">
      <c r="A360" s="4" t="s">
        <v>372</v>
      </c>
      <c r="B360" s="4" t="s">
        <v>371</v>
      </c>
      <c r="C360" s="4">
        <v>2008.0</v>
      </c>
      <c r="D360" s="4" t="s">
        <v>1030</v>
      </c>
      <c r="E360" s="4" t="s">
        <v>1032</v>
      </c>
      <c r="F360" s="4">
        <v>9.975040354E7</v>
      </c>
      <c r="G360" s="4">
        <v>38.23</v>
      </c>
      <c r="H360" s="4">
        <v>1.12</v>
      </c>
      <c r="I360" s="4">
        <v>-0.38</v>
      </c>
      <c r="J360" s="4">
        <v>-2.17</v>
      </c>
    </row>
    <row r="361" ht="12.75" customHeight="1">
      <c r="A361" s="4" t="s">
        <v>372</v>
      </c>
      <c r="B361" s="4" t="s">
        <v>371</v>
      </c>
      <c r="C361" s="4">
        <v>2008.0</v>
      </c>
      <c r="D361" s="4" t="s">
        <v>1030</v>
      </c>
      <c r="E361" s="4" t="s">
        <v>1033</v>
      </c>
      <c r="F361" s="4">
        <v>8.509011495E7</v>
      </c>
      <c r="G361" s="4">
        <v>32.62</v>
      </c>
      <c r="H361" s="4">
        <v>0.96</v>
      </c>
      <c r="I361" s="4">
        <v>3.9</v>
      </c>
      <c r="J361" s="4">
        <v>3.34</v>
      </c>
    </row>
    <row r="362" ht="12.75" customHeight="1">
      <c r="A362" s="4" t="s">
        <v>372</v>
      </c>
      <c r="B362" s="4" t="s">
        <v>371</v>
      </c>
      <c r="C362" s="4">
        <v>2008.0</v>
      </c>
      <c r="D362" s="4" t="s">
        <v>1030</v>
      </c>
      <c r="E362" s="4" t="s">
        <v>1034</v>
      </c>
      <c r="F362" s="4">
        <v>4.932258211E7</v>
      </c>
      <c r="G362" s="4">
        <v>18.91</v>
      </c>
      <c r="H362" s="4">
        <v>1.14</v>
      </c>
      <c r="I362" s="4">
        <v>4.36</v>
      </c>
      <c r="J362" s="4">
        <v>4.06</v>
      </c>
    </row>
    <row r="363" ht="12.75" customHeight="1">
      <c r="A363" s="4" t="s">
        <v>372</v>
      </c>
      <c r="B363" s="4" t="s">
        <v>371</v>
      </c>
      <c r="C363" s="4">
        <v>2008.0</v>
      </c>
      <c r="D363" s="4" t="s">
        <v>1030</v>
      </c>
      <c r="E363" s="4" t="s">
        <v>1035</v>
      </c>
      <c r="F363" s="4">
        <v>1.936477198E7</v>
      </c>
      <c r="G363" s="4">
        <v>7.42</v>
      </c>
      <c r="H363" s="4">
        <v>0.6</v>
      </c>
      <c r="I363" s="4">
        <v>13.66</v>
      </c>
      <c r="J363" s="4">
        <v>12.24</v>
      </c>
    </row>
    <row r="364" ht="12.75" customHeight="1">
      <c r="A364" s="4" t="s">
        <v>372</v>
      </c>
      <c r="B364" s="4" t="s">
        <v>371</v>
      </c>
      <c r="C364" s="4">
        <v>2008.0</v>
      </c>
      <c r="D364" s="4" t="s">
        <v>1030</v>
      </c>
      <c r="E364" s="4" t="s">
        <v>1036</v>
      </c>
      <c r="F364" s="4">
        <v>2507171.25</v>
      </c>
      <c r="G364" s="4">
        <v>0.96</v>
      </c>
      <c r="H364" s="4">
        <v>1.13</v>
      </c>
      <c r="I364" s="4">
        <v>1.39</v>
      </c>
      <c r="J364" s="4">
        <v>5.05</v>
      </c>
    </row>
    <row r="365" ht="12.75" customHeight="1">
      <c r="A365" s="4" t="s">
        <v>372</v>
      </c>
      <c r="B365" s="4" t="s">
        <v>371</v>
      </c>
      <c r="C365" s="4">
        <v>2008.0</v>
      </c>
      <c r="D365" s="4" t="s">
        <v>1030</v>
      </c>
      <c r="E365" s="4" t="s">
        <v>993</v>
      </c>
      <c r="F365" s="4">
        <v>1.9292777E7</v>
      </c>
      <c r="G365" s="4">
        <v>7.39</v>
      </c>
      <c r="H365" s="4">
        <v>0.97</v>
      </c>
      <c r="I365" s="4">
        <v>3.05</v>
      </c>
      <c r="J365" s="4">
        <v>1.32</v>
      </c>
    </row>
    <row r="366" ht="12.75" customHeight="1">
      <c r="A366" s="4" t="s">
        <v>372</v>
      </c>
      <c r="B366" s="4" t="s">
        <v>371</v>
      </c>
      <c r="C366" s="4">
        <v>2008.0</v>
      </c>
      <c r="D366" s="4" t="s">
        <v>1030</v>
      </c>
      <c r="E366" s="4" t="s">
        <v>1037</v>
      </c>
      <c r="F366" s="4">
        <v>8875085.54</v>
      </c>
      <c r="G366" s="4">
        <v>3.4</v>
      </c>
      <c r="H366" s="4">
        <v>1.13</v>
      </c>
      <c r="I366" s="4">
        <v>6.01</v>
      </c>
      <c r="J366" s="4">
        <v>8.31</v>
      </c>
    </row>
    <row r="367" ht="12.75" customHeight="1">
      <c r="A367" s="4" t="s">
        <v>372</v>
      </c>
      <c r="B367" s="4" t="s">
        <v>371</v>
      </c>
      <c r="C367" s="4">
        <v>2008.0</v>
      </c>
      <c r="D367" s="4" t="s">
        <v>1030</v>
      </c>
      <c r="E367" s="4" t="s">
        <v>1038</v>
      </c>
      <c r="F367" s="4">
        <v>458923.89</v>
      </c>
      <c r="G367" s="4">
        <v>0.18</v>
      </c>
      <c r="H367" s="4">
        <v>0.1</v>
      </c>
      <c r="I367" s="4">
        <v>2.85</v>
      </c>
      <c r="J367" s="4">
        <v>8.05</v>
      </c>
    </row>
    <row r="368" ht="12.75" customHeight="1">
      <c r="A368" s="4" t="s">
        <v>372</v>
      </c>
      <c r="B368" s="4" t="s">
        <v>371</v>
      </c>
      <c r="C368" s="4">
        <v>2008.0</v>
      </c>
      <c r="D368" s="4" t="s">
        <v>1030</v>
      </c>
      <c r="E368" s="4" t="s">
        <v>994</v>
      </c>
      <c r="F368" s="4">
        <v>1.651353497E7</v>
      </c>
      <c r="G368" s="4">
        <v>6.33</v>
      </c>
      <c r="H368" s="4">
        <v>0.61</v>
      </c>
      <c r="I368" s="4">
        <v>19.43</v>
      </c>
      <c r="J368" s="4">
        <v>25.85</v>
      </c>
    </row>
    <row r="369" ht="12.75" customHeight="1">
      <c r="A369" s="4" t="s">
        <v>372</v>
      </c>
      <c r="B369" s="4" t="s">
        <v>371</v>
      </c>
      <c r="C369" s="4">
        <v>2008.0</v>
      </c>
      <c r="D369" s="4" t="s">
        <v>1030</v>
      </c>
      <c r="E369" s="4" t="s">
        <v>1039</v>
      </c>
      <c r="F369" s="4">
        <v>423206.52</v>
      </c>
      <c r="G369" s="4">
        <v>0.16</v>
      </c>
      <c r="H369" s="4">
        <v>0.23</v>
      </c>
      <c r="I369" s="4">
        <v>2.74</v>
      </c>
      <c r="J369" s="4">
        <v>-6.63</v>
      </c>
    </row>
    <row r="370" ht="12.75" customHeight="1">
      <c r="A370" s="4" t="s">
        <v>372</v>
      </c>
      <c r="B370" s="4" t="s">
        <v>371</v>
      </c>
      <c r="C370" s="4">
        <v>2008.0</v>
      </c>
      <c r="D370" s="4" t="s">
        <v>1030</v>
      </c>
      <c r="E370" s="4" t="s">
        <v>1040</v>
      </c>
      <c r="F370" s="4">
        <v>6.717841928E7</v>
      </c>
      <c r="G370" s="4">
        <v>25.75</v>
      </c>
      <c r="H370" s="4">
        <v>0.91</v>
      </c>
      <c r="I370" s="4">
        <v>1.78</v>
      </c>
      <c r="J370" s="4">
        <v>0.18</v>
      </c>
    </row>
    <row r="371" ht="12.75" customHeight="1">
      <c r="A371" s="4" t="s">
        <v>372</v>
      </c>
      <c r="B371" s="4" t="s">
        <v>371</v>
      </c>
      <c r="C371" s="4">
        <v>2008.0</v>
      </c>
      <c r="D371" s="4" t="s">
        <v>1030</v>
      </c>
      <c r="E371" s="4" t="s">
        <v>996</v>
      </c>
      <c r="F371" s="4">
        <v>2.18172519E7</v>
      </c>
      <c r="G371" s="4">
        <v>8.36</v>
      </c>
      <c r="H371" s="4">
        <v>1.17</v>
      </c>
      <c r="I371" s="4">
        <v>4.77</v>
      </c>
      <c r="J371" s="4">
        <v>4.13</v>
      </c>
    </row>
    <row r="372" ht="12.75" customHeight="1">
      <c r="A372" s="4" t="s">
        <v>372</v>
      </c>
      <c r="B372" s="4" t="s">
        <v>371</v>
      </c>
      <c r="C372" s="4">
        <v>2008.0</v>
      </c>
      <c r="D372" s="4" t="s">
        <v>1030</v>
      </c>
      <c r="E372" s="4" t="s">
        <v>1041</v>
      </c>
      <c r="F372" s="4">
        <v>2656328.54</v>
      </c>
      <c r="G372" s="4">
        <v>1.02</v>
      </c>
      <c r="H372" s="4">
        <v>1.38</v>
      </c>
      <c r="I372" s="4">
        <v>-1.83</v>
      </c>
      <c r="J372" s="4">
        <v>5.72</v>
      </c>
    </row>
    <row r="373" ht="12.75" customHeight="1">
      <c r="A373" s="4" t="s">
        <v>372</v>
      </c>
      <c r="B373" s="4" t="s">
        <v>371</v>
      </c>
      <c r="C373" s="4">
        <v>2008.0</v>
      </c>
      <c r="D373" s="4" t="s">
        <v>1030</v>
      </c>
      <c r="E373" s="4" t="s">
        <v>1042</v>
      </c>
      <c r="F373" s="4">
        <v>2.384192238E7</v>
      </c>
      <c r="G373" s="4">
        <v>9.14</v>
      </c>
      <c r="H373" s="4">
        <v>0.88</v>
      </c>
      <c r="I373" s="4">
        <v>3.5</v>
      </c>
      <c r="J373" s="4">
        <v>0.12</v>
      </c>
    </row>
    <row r="374" ht="12.75" customHeight="1">
      <c r="A374" s="4" t="s">
        <v>372</v>
      </c>
      <c r="B374" s="4" t="s">
        <v>371</v>
      </c>
      <c r="C374" s="4">
        <v>2008.0</v>
      </c>
      <c r="D374" s="4" t="s">
        <v>1030</v>
      </c>
      <c r="E374" s="4" t="s">
        <v>1043</v>
      </c>
      <c r="F374" s="4">
        <v>1.517363193E7</v>
      </c>
      <c r="G374" s="4">
        <v>5.82</v>
      </c>
      <c r="H374" s="4">
        <v>1.38</v>
      </c>
      <c r="I374" s="4">
        <v>2.54</v>
      </c>
      <c r="J374" s="4">
        <v>1.6</v>
      </c>
    </row>
    <row r="375" ht="12.75" customHeight="1">
      <c r="A375" s="4" t="s">
        <v>372</v>
      </c>
      <c r="B375" s="4" t="s">
        <v>371</v>
      </c>
      <c r="C375" s="4">
        <v>2008.0</v>
      </c>
      <c r="D375" s="4" t="s">
        <v>1030</v>
      </c>
      <c r="E375" s="4" t="s">
        <v>1044</v>
      </c>
      <c r="F375" s="4">
        <v>7349090.08</v>
      </c>
      <c r="G375" s="4">
        <v>2.82</v>
      </c>
      <c r="H375" s="4">
        <v>0.91</v>
      </c>
      <c r="I375" s="4">
        <v>11.04</v>
      </c>
      <c r="J375" s="4">
        <v>12.78</v>
      </c>
    </row>
    <row r="376" ht="12.75" customHeight="1">
      <c r="A376" s="4" t="s">
        <v>372</v>
      </c>
      <c r="B376" s="4" t="s">
        <v>371</v>
      </c>
      <c r="C376" s="4">
        <v>2008.0</v>
      </c>
      <c r="D376" s="4" t="s">
        <v>1030</v>
      </c>
      <c r="E376" s="4" t="s">
        <v>1045</v>
      </c>
      <c r="F376" s="4">
        <v>4043653.87</v>
      </c>
      <c r="G376" s="4">
        <v>1.55</v>
      </c>
      <c r="H376" s="4">
        <v>0.44</v>
      </c>
      <c r="I376" s="4">
        <v>1.67</v>
      </c>
      <c r="J376" s="4">
        <v>-1.75</v>
      </c>
    </row>
    <row r="377" ht="12.75" customHeight="1">
      <c r="A377" s="4" t="s">
        <v>372</v>
      </c>
      <c r="B377" s="4" t="s">
        <v>371</v>
      </c>
      <c r="C377" s="4">
        <v>2008.0</v>
      </c>
      <c r="D377" s="4" t="s">
        <v>1030</v>
      </c>
      <c r="E377" s="4" t="s">
        <v>998</v>
      </c>
      <c r="F377" s="4">
        <v>5.147793965E7</v>
      </c>
      <c r="G377" s="4">
        <v>19.73</v>
      </c>
      <c r="H377" s="4">
        <v>1.31</v>
      </c>
      <c r="I377" s="4">
        <v>-3.0</v>
      </c>
      <c r="J377" s="4">
        <v>-4.72</v>
      </c>
    </row>
    <row r="378" ht="12.75" customHeight="1">
      <c r="A378" s="4" t="s">
        <v>372</v>
      </c>
      <c r="B378" s="4" t="s">
        <v>371</v>
      </c>
      <c r="C378" s="4">
        <v>2008.0</v>
      </c>
      <c r="D378" s="4" t="s">
        <v>1030</v>
      </c>
      <c r="E378" s="4" t="s">
        <v>1046</v>
      </c>
      <c r="F378" s="4">
        <v>8053046.28</v>
      </c>
      <c r="G378" s="4">
        <v>3.09</v>
      </c>
      <c r="H378" s="4">
        <v>1.14</v>
      </c>
      <c r="I378" s="4">
        <v>7.64</v>
      </c>
      <c r="J378" s="4">
        <v>8.47</v>
      </c>
    </row>
    <row r="379" ht="12.75" customHeight="1">
      <c r="A379" s="4" t="s">
        <v>372</v>
      </c>
      <c r="B379" s="4" t="s">
        <v>371</v>
      </c>
      <c r="C379" s="4">
        <v>2008.0</v>
      </c>
      <c r="D379" s="4" t="s">
        <v>1030</v>
      </c>
      <c r="E379" s="4" t="s">
        <v>1047</v>
      </c>
      <c r="F379" s="4">
        <v>1.122818418E7</v>
      </c>
      <c r="G379" s="4">
        <v>4.3</v>
      </c>
      <c r="H379" s="4">
        <v>1.48</v>
      </c>
      <c r="I379" s="4">
        <v>0.46</v>
      </c>
      <c r="J379" s="4">
        <v>0.84</v>
      </c>
    </row>
    <row r="380" ht="12.75" customHeight="1">
      <c r="A380" s="4" t="s">
        <v>372</v>
      </c>
      <c r="B380" s="4" t="s">
        <v>371</v>
      </c>
      <c r="C380" s="4">
        <v>2009.0</v>
      </c>
      <c r="D380" s="4" t="s">
        <v>1030</v>
      </c>
      <c r="E380" s="4" t="s">
        <v>1031</v>
      </c>
      <c r="F380" s="4">
        <v>2.0472082731E8</v>
      </c>
      <c r="G380" s="4">
        <v>100.0</v>
      </c>
      <c r="H380" s="4">
        <v>1.0</v>
      </c>
      <c r="I380" s="4">
        <v>-11.35</v>
      </c>
      <c r="J380" s="4">
        <v>-12.4</v>
      </c>
    </row>
    <row r="381" ht="12.75" customHeight="1">
      <c r="A381" s="4" t="s">
        <v>372</v>
      </c>
      <c r="B381" s="4" t="s">
        <v>371</v>
      </c>
      <c r="C381" s="4">
        <v>2009.0</v>
      </c>
      <c r="D381" s="4" t="s">
        <v>1030</v>
      </c>
      <c r="E381" s="4" t="s">
        <v>1032</v>
      </c>
      <c r="F381" s="4">
        <v>7.466100726E7</v>
      </c>
      <c r="G381" s="4">
        <v>36.47</v>
      </c>
      <c r="H381" s="4">
        <v>1.09</v>
      </c>
      <c r="I381" s="4">
        <v>-10.68</v>
      </c>
      <c r="J381" s="4">
        <v>-12.81</v>
      </c>
    </row>
    <row r="382" ht="12.75" customHeight="1">
      <c r="A382" s="4" t="s">
        <v>372</v>
      </c>
      <c r="B382" s="4" t="s">
        <v>371</v>
      </c>
      <c r="C382" s="4">
        <v>2009.0</v>
      </c>
      <c r="D382" s="4" t="s">
        <v>1030</v>
      </c>
      <c r="E382" s="4" t="s">
        <v>1033</v>
      </c>
      <c r="F382" s="4">
        <v>6.860375235E7</v>
      </c>
      <c r="G382" s="4">
        <v>33.51</v>
      </c>
      <c r="H382" s="4">
        <v>0.93</v>
      </c>
      <c r="I382" s="4">
        <v>-8.93</v>
      </c>
      <c r="J382" s="4">
        <v>-11.31</v>
      </c>
    </row>
    <row r="383" ht="12.75" customHeight="1">
      <c r="A383" s="4" t="s">
        <v>372</v>
      </c>
      <c r="B383" s="4" t="s">
        <v>371</v>
      </c>
      <c r="C383" s="4">
        <v>2009.0</v>
      </c>
      <c r="D383" s="4" t="s">
        <v>1030</v>
      </c>
      <c r="E383" s="4" t="s">
        <v>1034</v>
      </c>
      <c r="F383" s="4">
        <v>3.506969312E7</v>
      </c>
      <c r="G383" s="4">
        <v>17.13</v>
      </c>
      <c r="H383" s="4">
        <v>1.14</v>
      </c>
      <c r="I383" s="4">
        <v>-12.62</v>
      </c>
      <c r="J383" s="4">
        <v>-13.82</v>
      </c>
    </row>
    <row r="384" ht="12.75" customHeight="1">
      <c r="A384" s="4" t="s">
        <v>372</v>
      </c>
      <c r="B384" s="4" t="s">
        <v>371</v>
      </c>
      <c r="C384" s="4">
        <v>2009.0</v>
      </c>
      <c r="D384" s="4" t="s">
        <v>1030</v>
      </c>
      <c r="E384" s="4" t="s">
        <v>1035</v>
      </c>
      <c r="F384" s="4">
        <v>1.525337741E7</v>
      </c>
      <c r="G384" s="4">
        <v>7.45</v>
      </c>
      <c r="H384" s="4">
        <v>0.68</v>
      </c>
      <c r="I384" s="4">
        <v>-17.43</v>
      </c>
      <c r="J384" s="4">
        <v>-13.23</v>
      </c>
    </row>
    <row r="385" ht="12.75" customHeight="1">
      <c r="A385" s="4" t="s">
        <v>372</v>
      </c>
      <c r="B385" s="4" t="s">
        <v>371</v>
      </c>
      <c r="C385" s="4">
        <v>2009.0</v>
      </c>
      <c r="D385" s="4" t="s">
        <v>1030</v>
      </c>
      <c r="E385" s="4" t="s">
        <v>1036</v>
      </c>
      <c r="F385" s="4">
        <v>2333090.3</v>
      </c>
      <c r="G385" s="4">
        <v>1.14</v>
      </c>
      <c r="H385" s="4">
        <v>1.12</v>
      </c>
      <c r="I385" s="4">
        <v>-2.26</v>
      </c>
      <c r="J385" s="4">
        <v>-4.03</v>
      </c>
    </row>
    <row r="386" ht="12.75" customHeight="1">
      <c r="A386" s="4" t="s">
        <v>372</v>
      </c>
      <c r="B386" s="4" t="s">
        <v>371</v>
      </c>
      <c r="C386" s="4">
        <v>2009.0</v>
      </c>
      <c r="D386" s="4" t="s">
        <v>1030</v>
      </c>
      <c r="E386" s="4" t="s">
        <v>993</v>
      </c>
      <c r="F386" s="4">
        <v>1.860245803E7</v>
      </c>
      <c r="G386" s="4">
        <v>9.09</v>
      </c>
      <c r="H386" s="4">
        <v>1.01</v>
      </c>
      <c r="I386" s="4">
        <v>-4.7</v>
      </c>
      <c r="J386" s="4">
        <v>-4.05</v>
      </c>
    </row>
    <row r="387" ht="12.75" customHeight="1">
      <c r="A387" s="4" t="s">
        <v>372</v>
      </c>
      <c r="B387" s="4" t="s">
        <v>371</v>
      </c>
      <c r="C387" s="4">
        <v>2009.0</v>
      </c>
      <c r="D387" s="4" t="s">
        <v>1030</v>
      </c>
      <c r="E387" s="4" t="s">
        <v>1037</v>
      </c>
      <c r="F387" s="4">
        <v>8854936.17</v>
      </c>
      <c r="G387" s="4">
        <v>4.33</v>
      </c>
      <c r="H387" s="4">
        <v>1.18</v>
      </c>
      <c r="I387" s="4">
        <v>-1.59</v>
      </c>
      <c r="J387" s="4">
        <v>-0.69</v>
      </c>
    </row>
    <row r="388" ht="12.75" customHeight="1">
      <c r="A388" s="4" t="s">
        <v>372</v>
      </c>
      <c r="B388" s="4" t="s">
        <v>371</v>
      </c>
      <c r="C388" s="4">
        <v>2009.0</v>
      </c>
      <c r="D388" s="4" t="s">
        <v>1030</v>
      </c>
      <c r="E388" s="4" t="s">
        <v>1038</v>
      </c>
      <c r="F388" s="4">
        <v>418642.98</v>
      </c>
      <c r="G388" s="4">
        <v>0.2</v>
      </c>
      <c r="H388" s="4">
        <v>0.08</v>
      </c>
      <c r="I388" s="4">
        <v>-3.31</v>
      </c>
      <c r="J388" s="4">
        <v>-13.54</v>
      </c>
    </row>
    <row r="389" ht="12.75" customHeight="1">
      <c r="A389" s="4" t="s">
        <v>372</v>
      </c>
      <c r="B389" s="4" t="s">
        <v>371</v>
      </c>
      <c r="C389" s="4">
        <v>2009.0</v>
      </c>
      <c r="D389" s="4" t="s">
        <v>1030</v>
      </c>
      <c r="E389" s="4" t="s">
        <v>994</v>
      </c>
      <c r="F389" s="4">
        <v>9674171.17</v>
      </c>
      <c r="G389" s="4">
        <v>4.73</v>
      </c>
      <c r="H389" s="4">
        <v>0.61</v>
      </c>
      <c r="I389" s="4">
        <v>-22.73</v>
      </c>
      <c r="J389" s="4">
        <v>-23.36</v>
      </c>
    </row>
    <row r="390" ht="12.75" customHeight="1">
      <c r="A390" s="4" t="s">
        <v>372</v>
      </c>
      <c r="B390" s="4" t="s">
        <v>371</v>
      </c>
      <c r="C390" s="4">
        <v>2009.0</v>
      </c>
      <c r="D390" s="4" t="s">
        <v>1030</v>
      </c>
      <c r="E390" s="4" t="s">
        <v>1039</v>
      </c>
      <c r="F390" s="4">
        <v>368636.82</v>
      </c>
      <c r="G390" s="4">
        <v>0.18</v>
      </c>
      <c r="H390" s="4">
        <v>0.23</v>
      </c>
      <c r="I390" s="4">
        <v>-8.05</v>
      </c>
      <c r="J390" s="4">
        <v>-9.28</v>
      </c>
    </row>
    <row r="391" ht="12.75" customHeight="1">
      <c r="A391" s="4" t="s">
        <v>372</v>
      </c>
      <c r="B391" s="4" t="s">
        <v>371</v>
      </c>
      <c r="C391" s="4">
        <v>2009.0</v>
      </c>
      <c r="D391" s="4" t="s">
        <v>1030</v>
      </c>
      <c r="E391" s="4" t="s">
        <v>1040</v>
      </c>
      <c r="F391" s="4">
        <v>5.178524669E7</v>
      </c>
      <c r="G391" s="4">
        <v>25.3</v>
      </c>
      <c r="H391" s="4">
        <v>0.89</v>
      </c>
      <c r="I391" s="4">
        <v>-10.38</v>
      </c>
      <c r="J391" s="4">
        <v>-12.18</v>
      </c>
    </row>
    <row r="392" ht="12.75" customHeight="1">
      <c r="A392" s="4" t="s">
        <v>372</v>
      </c>
      <c r="B392" s="4" t="s">
        <v>371</v>
      </c>
      <c r="C392" s="4">
        <v>2009.0</v>
      </c>
      <c r="D392" s="4" t="s">
        <v>1030</v>
      </c>
      <c r="E392" s="4" t="s">
        <v>996</v>
      </c>
      <c r="F392" s="4">
        <v>1.462370884E7</v>
      </c>
      <c r="G392" s="4">
        <v>7.14</v>
      </c>
      <c r="H392" s="4">
        <v>1.2</v>
      </c>
      <c r="I392" s="4">
        <v>-19.01</v>
      </c>
      <c r="J392" s="4">
        <v>-18.8</v>
      </c>
    </row>
    <row r="393" ht="12.75" customHeight="1">
      <c r="A393" s="4" t="s">
        <v>372</v>
      </c>
      <c r="B393" s="4" t="s">
        <v>371</v>
      </c>
      <c r="C393" s="4">
        <v>2009.0</v>
      </c>
      <c r="D393" s="4" t="s">
        <v>1030</v>
      </c>
      <c r="E393" s="4" t="s">
        <v>1041</v>
      </c>
      <c r="F393" s="4">
        <v>1427187.52</v>
      </c>
      <c r="G393" s="4">
        <v>0.7</v>
      </c>
      <c r="H393" s="4">
        <v>1.09</v>
      </c>
      <c r="I393" s="4">
        <v>-17.47</v>
      </c>
      <c r="J393" s="4">
        <v>-27.51</v>
      </c>
    </row>
    <row r="394" ht="12.75" customHeight="1">
      <c r="A394" s="4" t="s">
        <v>372</v>
      </c>
      <c r="B394" s="4" t="s">
        <v>371</v>
      </c>
      <c r="C394" s="4">
        <v>2009.0</v>
      </c>
      <c r="D394" s="4" t="s">
        <v>1030</v>
      </c>
      <c r="E394" s="4" t="s">
        <v>1042</v>
      </c>
      <c r="F394" s="4">
        <v>2.521978242E7</v>
      </c>
      <c r="G394" s="4">
        <v>12.32</v>
      </c>
      <c r="H394" s="4">
        <v>0.94</v>
      </c>
      <c r="I394" s="4">
        <v>-8.98</v>
      </c>
      <c r="J394" s="4">
        <v>-7.31</v>
      </c>
    </row>
    <row r="395" ht="12.75" customHeight="1">
      <c r="A395" s="4" t="s">
        <v>372</v>
      </c>
      <c r="B395" s="4" t="s">
        <v>371</v>
      </c>
      <c r="C395" s="4">
        <v>2009.0</v>
      </c>
      <c r="D395" s="4" t="s">
        <v>1030</v>
      </c>
      <c r="E395" s="4" t="s">
        <v>1043</v>
      </c>
      <c r="F395" s="4">
        <v>1.259060904E7</v>
      </c>
      <c r="G395" s="4">
        <v>6.15</v>
      </c>
      <c r="H395" s="4">
        <v>1.39</v>
      </c>
      <c r="I395" s="4">
        <v>-8.92</v>
      </c>
      <c r="J395" s="4">
        <v>-9.55</v>
      </c>
    </row>
    <row r="396" ht="12.75" customHeight="1">
      <c r="A396" s="4" t="s">
        <v>372</v>
      </c>
      <c r="B396" s="4" t="s">
        <v>371</v>
      </c>
      <c r="C396" s="4">
        <v>2009.0</v>
      </c>
      <c r="D396" s="4" t="s">
        <v>1030</v>
      </c>
      <c r="E396" s="4" t="s">
        <v>1044</v>
      </c>
      <c r="F396" s="4">
        <v>5735242.39</v>
      </c>
      <c r="G396" s="4">
        <v>2.8</v>
      </c>
      <c r="H396" s="4">
        <v>0.79</v>
      </c>
      <c r="I396" s="4">
        <v>-3.09</v>
      </c>
      <c r="J396" s="4">
        <v>-10.69</v>
      </c>
    </row>
    <row r="397" ht="12.75" customHeight="1">
      <c r="A397" s="4" t="s">
        <v>372</v>
      </c>
      <c r="B397" s="4" t="s">
        <v>371</v>
      </c>
      <c r="C397" s="4">
        <v>2009.0</v>
      </c>
      <c r="D397" s="4" t="s">
        <v>1030</v>
      </c>
      <c r="E397" s="4" t="s">
        <v>1045</v>
      </c>
      <c r="F397" s="4">
        <v>3449389.16</v>
      </c>
      <c r="G397" s="4">
        <v>1.68</v>
      </c>
      <c r="H397" s="4">
        <v>0.42</v>
      </c>
      <c r="I397" s="4">
        <v>-5.86</v>
      </c>
      <c r="J397" s="4">
        <v>-8.91</v>
      </c>
    </row>
    <row r="398" ht="12.75" customHeight="1">
      <c r="A398" s="4" t="s">
        <v>372</v>
      </c>
      <c r="B398" s="4" t="s">
        <v>371</v>
      </c>
      <c r="C398" s="4">
        <v>2009.0</v>
      </c>
      <c r="D398" s="4" t="s">
        <v>1030</v>
      </c>
      <c r="E398" s="4" t="s">
        <v>998</v>
      </c>
      <c r="F398" s="4">
        <v>3.235357802E7</v>
      </c>
      <c r="G398" s="4">
        <v>15.8</v>
      </c>
      <c r="H398" s="4">
        <v>1.25</v>
      </c>
      <c r="I398" s="4">
        <v>-14.32</v>
      </c>
      <c r="J398" s="4">
        <v>-17.17</v>
      </c>
    </row>
    <row r="399" ht="12.75" customHeight="1">
      <c r="A399" s="4" t="s">
        <v>372</v>
      </c>
      <c r="B399" s="4" t="s">
        <v>371</v>
      </c>
      <c r="C399" s="4">
        <v>2009.0</v>
      </c>
      <c r="D399" s="4" t="s">
        <v>1030</v>
      </c>
      <c r="E399" s="4" t="s">
        <v>1046</v>
      </c>
      <c r="F399" s="4">
        <v>7585063.08</v>
      </c>
      <c r="G399" s="4">
        <v>3.71</v>
      </c>
      <c r="H399" s="4">
        <v>1.14</v>
      </c>
      <c r="I399" s="4">
        <v>-2.82</v>
      </c>
      <c r="J399" s="4">
        <v>-3.68</v>
      </c>
    </row>
    <row r="400" ht="12.75" customHeight="1">
      <c r="A400" s="4" t="s">
        <v>372</v>
      </c>
      <c r="B400" s="4" t="s">
        <v>371</v>
      </c>
      <c r="C400" s="4">
        <v>2009.0</v>
      </c>
      <c r="D400" s="4" t="s">
        <v>1030</v>
      </c>
      <c r="E400" s="4" t="s">
        <v>1047</v>
      </c>
      <c r="F400" s="4">
        <v>9699084.68</v>
      </c>
      <c r="G400" s="4">
        <v>4.74</v>
      </c>
      <c r="H400" s="4">
        <v>1.52</v>
      </c>
      <c r="I400" s="4">
        <v>-7.24</v>
      </c>
      <c r="J400" s="4">
        <v>-7.1</v>
      </c>
    </row>
    <row r="401" ht="12.75" customHeight="1">
      <c r="A401" s="4" t="s">
        <v>372</v>
      </c>
      <c r="B401" s="4" t="s">
        <v>371</v>
      </c>
      <c r="C401" s="4">
        <v>2010.0</v>
      </c>
      <c r="D401" s="4" t="s">
        <v>1030</v>
      </c>
      <c r="E401" s="4" t="s">
        <v>1031</v>
      </c>
      <c r="F401" s="4">
        <v>2.4924866568E8</v>
      </c>
      <c r="G401" s="4">
        <v>100.0</v>
      </c>
      <c r="H401" s="4">
        <v>1.0</v>
      </c>
      <c r="I401" s="4">
        <v>10.48</v>
      </c>
      <c r="J401" s="4">
        <v>9.67</v>
      </c>
    </row>
    <row r="402" ht="12.75" customHeight="1">
      <c r="A402" s="4" t="s">
        <v>372</v>
      </c>
      <c r="B402" s="4" t="s">
        <v>371</v>
      </c>
      <c r="C402" s="4">
        <v>2010.0</v>
      </c>
      <c r="D402" s="4" t="s">
        <v>1030</v>
      </c>
      <c r="E402" s="4" t="s">
        <v>1032</v>
      </c>
      <c r="F402" s="4">
        <v>9.461632152E7</v>
      </c>
      <c r="G402" s="4">
        <v>37.96</v>
      </c>
      <c r="H402" s="4">
        <v>1.09</v>
      </c>
      <c r="I402" s="4">
        <v>11.2</v>
      </c>
      <c r="J402" s="4">
        <v>10.14</v>
      </c>
    </row>
    <row r="403" ht="12.75" customHeight="1">
      <c r="A403" s="4" t="s">
        <v>372</v>
      </c>
      <c r="B403" s="4" t="s">
        <v>371</v>
      </c>
      <c r="C403" s="4">
        <v>2010.0</v>
      </c>
      <c r="D403" s="4" t="s">
        <v>1030</v>
      </c>
      <c r="E403" s="4" t="s">
        <v>1033</v>
      </c>
      <c r="F403" s="4">
        <v>8.185022074E7</v>
      </c>
      <c r="G403" s="4">
        <v>32.84</v>
      </c>
      <c r="H403" s="4">
        <v>0.95</v>
      </c>
      <c r="I403" s="4">
        <v>8.64</v>
      </c>
      <c r="J403" s="4">
        <v>9.17</v>
      </c>
    </row>
    <row r="404" ht="12.75" customHeight="1">
      <c r="A404" s="4" t="s">
        <v>372</v>
      </c>
      <c r="B404" s="4" t="s">
        <v>371</v>
      </c>
      <c r="C404" s="4">
        <v>2010.0</v>
      </c>
      <c r="D404" s="4" t="s">
        <v>1030</v>
      </c>
      <c r="E404" s="4" t="s">
        <v>1034</v>
      </c>
      <c r="F404" s="4">
        <v>4.508756872E7</v>
      </c>
      <c r="G404" s="4">
        <v>18.09</v>
      </c>
      <c r="H404" s="4">
        <v>1.11</v>
      </c>
      <c r="I404" s="4">
        <v>13.55</v>
      </c>
      <c r="J404" s="4">
        <v>11.24</v>
      </c>
    </row>
    <row r="405" ht="12.75" customHeight="1">
      <c r="A405" s="4" t="s">
        <v>372</v>
      </c>
      <c r="B405" s="4" t="s">
        <v>371</v>
      </c>
      <c r="C405" s="4">
        <v>2010.0</v>
      </c>
      <c r="D405" s="4" t="s">
        <v>1030</v>
      </c>
      <c r="E405" s="4" t="s">
        <v>1035</v>
      </c>
      <c r="F405" s="4">
        <v>1.746837222E7</v>
      </c>
      <c r="G405" s="4">
        <v>7.01</v>
      </c>
      <c r="H405" s="4">
        <v>0.65</v>
      </c>
      <c r="I405" s="4">
        <v>9.74</v>
      </c>
      <c r="J405" s="4">
        <v>6.2</v>
      </c>
    </row>
    <row r="406" ht="12.75" customHeight="1">
      <c r="A406" s="4" t="s">
        <v>372</v>
      </c>
      <c r="B406" s="4" t="s">
        <v>371</v>
      </c>
      <c r="C406" s="4">
        <v>2010.0</v>
      </c>
      <c r="D406" s="4" t="s">
        <v>1030</v>
      </c>
      <c r="E406" s="4" t="s">
        <v>1036</v>
      </c>
      <c r="F406" s="4">
        <v>2715316.89</v>
      </c>
      <c r="G406" s="4">
        <v>1.09</v>
      </c>
      <c r="H406" s="4">
        <v>1.19</v>
      </c>
      <c r="I406" s="4">
        <v>5.95</v>
      </c>
      <c r="J406" s="4">
        <v>8.43</v>
      </c>
    </row>
    <row r="407" ht="12.75" customHeight="1">
      <c r="A407" s="4" t="s">
        <v>372</v>
      </c>
      <c r="B407" s="4" t="s">
        <v>371</v>
      </c>
      <c r="C407" s="4">
        <v>2010.0</v>
      </c>
      <c r="D407" s="4" t="s">
        <v>1030</v>
      </c>
      <c r="E407" s="4" t="s">
        <v>993</v>
      </c>
      <c r="F407" s="4">
        <v>2.13099286E7</v>
      </c>
      <c r="G407" s="4">
        <v>8.55</v>
      </c>
      <c r="H407" s="4">
        <v>1.05</v>
      </c>
      <c r="I407" s="4">
        <v>5.03</v>
      </c>
      <c r="J407" s="4">
        <v>6.22</v>
      </c>
    </row>
    <row r="408" ht="12.75" customHeight="1">
      <c r="A408" s="4" t="s">
        <v>372</v>
      </c>
      <c r="B408" s="4" t="s">
        <v>371</v>
      </c>
      <c r="C408" s="4">
        <v>2010.0</v>
      </c>
      <c r="D408" s="4" t="s">
        <v>1030</v>
      </c>
      <c r="E408" s="4" t="s">
        <v>1037</v>
      </c>
      <c r="F408" s="4">
        <v>9777448.97</v>
      </c>
      <c r="G408" s="4">
        <v>3.92</v>
      </c>
      <c r="H408" s="4">
        <v>1.17</v>
      </c>
      <c r="I408" s="4">
        <v>5.53</v>
      </c>
      <c r="J408" s="4">
        <v>4.39</v>
      </c>
    </row>
    <row r="409" ht="12.75" customHeight="1">
      <c r="A409" s="4" t="s">
        <v>372</v>
      </c>
      <c r="B409" s="4" t="s">
        <v>371</v>
      </c>
      <c r="C409" s="4">
        <v>2010.0</v>
      </c>
      <c r="D409" s="4" t="s">
        <v>1030</v>
      </c>
      <c r="E409" s="4" t="s">
        <v>1038</v>
      </c>
      <c r="F409" s="4">
        <v>459749.62</v>
      </c>
      <c r="G409" s="4">
        <v>0.18</v>
      </c>
      <c r="H409" s="4">
        <v>0.07</v>
      </c>
      <c r="I409" s="4">
        <v>5.99</v>
      </c>
      <c r="J409" s="4">
        <v>0.98</v>
      </c>
    </row>
    <row r="410" ht="12.75" customHeight="1">
      <c r="A410" s="4" t="s">
        <v>372</v>
      </c>
      <c r="B410" s="4" t="s">
        <v>371</v>
      </c>
      <c r="C410" s="4">
        <v>2010.0</v>
      </c>
      <c r="D410" s="4" t="s">
        <v>1030</v>
      </c>
      <c r="E410" s="4" t="s">
        <v>994</v>
      </c>
      <c r="F410" s="4">
        <v>1.315360779E7</v>
      </c>
      <c r="G410" s="4">
        <v>5.28</v>
      </c>
      <c r="H410" s="4">
        <v>0.61</v>
      </c>
      <c r="I410" s="4">
        <v>14.42</v>
      </c>
      <c r="J410" s="4">
        <v>13.26</v>
      </c>
    </row>
    <row r="411" ht="12.75" customHeight="1">
      <c r="A411" s="4" t="s">
        <v>372</v>
      </c>
      <c r="B411" s="4" t="s">
        <v>371</v>
      </c>
      <c r="C411" s="4">
        <v>2010.0</v>
      </c>
      <c r="D411" s="4" t="s">
        <v>1030</v>
      </c>
      <c r="E411" s="4" t="s">
        <v>1039</v>
      </c>
      <c r="F411" s="4">
        <v>450737.76</v>
      </c>
      <c r="G411" s="4">
        <v>0.18</v>
      </c>
      <c r="H411" s="4">
        <v>0.21</v>
      </c>
      <c r="I411" s="4">
        <v>8.02</v>
      </c>
      <c r="J411" s="4">
        <v>1.07</v>
      </c>
    </row>
    <row r="412" ht="12.75" customHeight="1">
      <c r="A412" s="4" t="s">
        <v>372</v>
      </c>
      <c r="B412" s="4" t="s">
        <v>371</v>
      </c>
      <c r="C412" s="4">
        <v>2010.0</v>
      </c>
      <c r="D412" s="4" t="s">
        <v>1030</v>
      </c>
      <c r="E412" s="4" t="s">
        <v>1040</v>
      </c>
      <c r="F412" s="4">
        <v>6.37972076E7</v>
      </c>
      <c r="G412" s="4">
        <v>25.6</v>
      </c>
      <c r="H412" s="4">
        <v>0.88</v>
      </c>
      <c r="I412" s="4">
        <v>9.84</v>
      </c>
      <c r="J412" s="4">
        <v>8.06</v>
      </c>
    </row>
    <row r="413" ht="12.75" customHeight="1">
      <c r="A413" s="4" t="s">
        <v>372</v>
      </c>
      <c r="B413" s="4" t="s">
        <v>371</v>
      </c>
      <c r="C413" s="4">
        <v>2010.0</v>
      </c>
      <c r="D413" s="4" t="s">
        <v>1030</v>
      </c>
      <c r="E413" s="4" t="s">
        <v>996</v>
      </c>
      <c r="F413" s="4">
        <v>1.968071277E7</v>
      </c>
      <c r="G413" s="4">
        <v>7.9</v>
      </c>
      <c r="H413" s="4">
        <v>1.24</v>
      </c>
      <c r="I413" s="4">
        <v>15.16</v>
      </c>
      <c r="J413" s="4">
        <v>15.91</v>
      </c>
    </row>
    <row r="414" ht="12.75" customHeight="1">
      <c r="A414" s="4" t="s">
        <v>372</v>
      </c>
      <c r="B414" s="4" t="s">
        <v>371</v>
      </c>
      <c r="C414" s="4">
        <v>2010.0</v>
      </c>
      <c r="D414" s="4" t="s">
        <v>1030</v>
      </c>
      <c r="E414" s="4" t="s">
        <v>1041</v>
      </c>
      <c r="F414" s="4">
        <v>2286843.76</v>
      </c>
      <c r="G414" s="4">
        <v>0.92</v>
      </c>
      <c r="H414" s="4">
        <v>1.17</v>
      </c>
      <c r="I414" s="4">
        <v>24.12</v>
      </c>
      <c r="J414" s="4">
        <v>27.58</v>
      </c>
    </row>
    <row r="415" ht="12.75" customHeight="1">
      <c r="A415" s="4" t="s">
        <v>372</v>
      </c>
      <c r="B415" s="4" t="s">
        <v>371</v>
      </c>
      <c r="C415" s="4">
        <v>2010.0</v>
      </c>
      <c r="D415" s="4" t="s">
        <v>1030</v>
      </c>
      <c r="E415" s="4" t="s">
        <v>1042</v>
      </c>
      <c r="F415" s="4">
        <v>2.605203481E7</v>
      </c>
      <c r="G415" s="4">
        <v>10.45</v>
      </c>
      <c r="H415" s="4">
        <v>0.92</v>
      </c>
      <c r="I415" s="4">
        <v>7.45</v>
      </c>
      <c r="J415" s="4">
        <v>5.85</v>
      </c>
    </row>
    <row r="416" ht="12.75" customHeight="1">
      <c r="A416" s="4" t="s">
        <v>372</v>
      </c>
      <c r="B416" s="4" t="s">
        <v>371</v>
      </c>
      <c r="C416" s="4">
        <v>2010.0</v>
      </c>
      <c r="D416" s="4" t="s">
        <v>1030</v>
      </c>
      <c r="E416" s="4" t="s">
        <v>1043</v>
      </c>
      <c r="F416" s="4">
        <v>1.540950005E7</v>
      </c>
      <c r="G416" s="4">
        <v>6.18</v>
      </c>
      <c r="H416" s="4">
        <v>1.41</v>
      </c>
      <c r="I416" s="4">
        <v>10.43</v>
      </c>
      <c r="J416" s="4">
        <v>10.17</v>
      </c>
    </row>
    <row r="417" ht="12.75" customHeight="1">
      <c r="A417" s="4" t="s">
        <v>372</v>
      </c>
      <c r="B417" s="4" t="s">
        <v>371</v>
      </c>
      <c r="C417" s="4">
        <v>2010.0</v>
      </c>
      <c r="D417" s="4" t="s">
        <v>1030</v>
      </c>
      <c r="E417" s="4" t="s">
        <v>1044</v>
      </c>
      <c r="F417" s="4">
        <v>7131978.05</v>
      </c>
      <c r="G417" s="4">
        <v>2.86</v>
      </c>
      <c r="H417" s="4">
        <v>0.67</v>
      </c>
      <c r="I417" s="4">
        <v>18.68</v>
      </c>
      <c r="J417" s="4">
        <v>8.64</v>
      </c>
    </row>
    <row r="418" ht="12.75" customHeight="1">
      <c r="A418" s="4" t="s">
        <v>372</v>
      </c>
      <c r="B418" s="4" t="s">
        <v>371</v>
      </c>
      <c r="C418" s="4">
        <v>2010.0</v>
      </c>
      <c r="D418" s="4" t="s">
        <v>1030</v>
      </c>
      <c r="E418" s="4" t="s">
        <v>1045</v>
      </c>
      <c r="F418" s="4">
        <v>3939420.2</v>
      </c>
      <c r="G418" s="4">
        <v>1.58</v>
      </c>
      <c r="H418" s="4">
        <v>0.42</v>
      </c>
      <c r="I418" s="4">
        <v>5.99</v>
      </c>
      <c r="J418" s="4">
        <v>5.17</v>
      </c>
    </row>
    <row r="419" ht="12.75" customHeight="1">
      <c r="A419" s="4" t="s">
        <v>372</v>
      </c>
      <c r="B419" s="4" t="s">
        <v>371</v>
      </c>
      <c r="C419" s="4">
        <v>2010.0</v>
      </c>
      <c r="D419" s="4" t="s">
        <v>1030</v>
      </c>
      <c r="E419" s="4" t="s">
        <v>998</v>
      </c>
      <c r="F419" s="4">
        <v>4.402975374E7</v>
      </c>
      <c r="G419" s="4">
        <v>17.66</v>
      </c>
      <c r="H419" s="4">
        <v>1.28</v>
      </c>
      <c r="I419" s="4">
        <v>14.12</v>
      </c>
      <c r="J419" s="4">
        <v>14.39</v>
      </c>
    </row>
    <row r="420" ht="12.75" customHeight="1">
      <c r="A420" s="4" t="s">
        <v>372</v>
      </c>
      <c r="B420" s="4" t="s">
        <v>371</v>
      </c>
      <c r="C420" s="4">
        <v>2010.0</v>
      </c>
      <c r="D420" s="4" t="s">
        <v>1030</v>
      </c>
      <c r="E420" s="4" t="s">
        <v>1046</v>
      </c>
      <c r="F420" s="4">
        <v>8247099.53</v>
      </c>
      <c r="G420" s="4">
        <v>3.31</v>
      </c>
      <c r="H420" s="4">
        <v>1.1</v>
      </c>
      <c r="I420" s="4">
        <v>4.9</v>
      </c>
      <c r="J420" s="4">
        <v>2.06</v>
      </c>
    </row>
    <row r="421" ht="12.75" customHeight="1">
      <c r="A421" s="4" t="s">
        <v>372</v>
      </c>
      <c r="B421" s="4" t="s">
        <v>371</v>
      </c>
      <c r="C421" s="4">
        <v>2010.0</v>
      </c>
      <c r="D421" s="4" t="s">
        <v>1030</v>
      </c>
      <c r="E421" s="4" t="s">
        <v>1047</v>
      </c>
      <c r="F421" s="4">
        <v>1.080732554E7</v>
      </c>
      <c r="G421" s="4">
        <v>4.34</v>
      </c>
      <c r="H421" s="4">
        <v>1.53</v>
      </c>
      <c r="I421" s="4">
        <v>5.68</v>
      </c>
      <c r="J421" s="4">
        <v>5.24</v>
      </c>
    </row>
    <row r="422" ht="12.75" customHeight="1">
      <c r="A422" s="4" t="s">
        <v>372</v>
      </c>
      <c r="B422" s="4" t="s">
        <v>371</v>
      </c>
      <c r="C422" s="4">
        <v>2011.0</v>
      </c>
      <c r="D422" s="4" t="s">
        <v>1030</v>
      </c>
      <c r="E422" s="4" t="s">
        <v>1031</v>
      </c>
      <c r="F422" s="4">
        <v>2.8123716908E8</v>
      </c>
      <c r="G422" s="4">
        <v>100.0</v>
      </c>
      <c r="H422" s="4">
        <v>1.0</v>
      </c>
      <c r="I422" s="4">
        <v>7.2</v>
      </c>
      <c r="J422" s="4">
        <v>6.29</v>
      </c>
    </row>
    <row r="423" ht="12.75" customHeight="1">
      <c r="A423" s="4" t="s">
        <v>372</v>
      </c>
      <c r="B423" s="4" t="s">
        <v>371</v>
      </c>
      <c r="C423" s="4">
        <v>2011.0</v>
      </c>
      <c r="D423" s="4" t="s">
        <v>1030</v>
      </c>
      <c r="E423" s="4" t="s">
        <v>1032</v>
      </c>
      <c r="F423" s="4">
        <v>1.0638192538E8</v>
      </c>
      <c r="G423" s="4">
        <v>37.83</v>
      </c>
      <c r="H423" s="4">
        <v>1.08</v>
      </c>
      <c r="I423" s="4">
        <v>6.82</v>
      </c>
      <c r="J423" s="4">
        <v>5.67</v>
      </c>
    </row>
    <row r="424" ht="12.75" customHeight="1">
      <c r="A424" s="4" t="s">
        <v>372</v>
      </c>
      <c r="B424" s="4" t="s">
        <v>371</v>
      </c>
      <c r="C424" s="4">
        <v>2011.0</v>
      </c>
      <c r="D424" s="4" t="s">
        <v>1030</v>
      </c>
      <c r="E424" s="4" t="s">
        <v>1033</v>
      </c>
      <c r="F424" s="4">
        <v>9.32882387E7</v>
      </c>
      <c r="G424" s="4">
        <v>33.17</v>
      </c>
      <c r="H424" s="4">
        <v>0.98</v>
      </c>
      <c r="I424" s="4">
        <v>6.09</v>
      </c>
      <c r="J424" s="4">
        <v>7.02</v>
      </c>
    </row>
    <row r="425" ht="12.75" customHeight="1">
      <c r="A425" s="4" t="s">
        <v>372</v>
      </c>
      <c r="B425" s="4" t="s">
        <v>371</v>
      </c>
      <c r="C425" s="4">
        <v>2011.0</v>
      </c>
      <c r="D425" s="4" t="s">
        <v>1030</v>
      </c>
      <c r="E425" s="4" t="s">
        <v>1034</v>
      </c>
      <c r="F425" s="4">
        <v>5.0496157E7</v>
      </c>
      <c r="G425" s="4">
        <v>17.95</v>
      </c>
      <c r="H425" s="4">
        <v>1.09</v>
      </c>
      <c r="I425" s="4">
        <v>8.1</v>
      </c>
      <c r="J425" s="4">
        <v>6.04</v>
      </c>
    </row>
    <row r="426" ht="12.75" customHeight="1">
      <c r="A426" s="4" t="s">
        <v>372</v>
      </c>
      <c r="B426" s="4" t="s">
        <v>371</v>
      </c>
      <c r="C426" s="4">
        <v>2011.0</v>
      </c>
      <c r="D426" s="4" t="s">
        <v>1030</v>
      </c>
      <c r="E426" s="4" t="s">
        <v>1035</v>
      </c>
      <c r="F426" s="4">
        <v>1.998206338E7</v>
      </c>
      <c r="G426" s="4">
        <v>7.11</v>
      </c>
      <c r="H426" s="4">
        <v>0.62</v>
      </c>
      <c r="I426" s="4">
        <v>10.26</v>
      </c>
      <c r="J426" s="4">
        <v>6.74</v>
      </c>
    </row>
    <row r="427" ht="12.75" customHeight="1">
      <c r="A427" s="4" t="s">
        <v>372</v>
      </c>
      <c r="B427" s="4" t="s">
        <v>371</v>
      </c>
      <c r="C427" s="4">
        <v>2011.0</v>
      </c>
      <c r="D427" s="4" t="s">
        <v>1030</v>
      </c>
      <c r="E427" s="4" t="s">
        <v>1036</v>
      </c>
      <c r="F427" s="4">
        <v>3237904.01</v>
      </c>
      <c r="G427" s="4">
        <v>1.15</v>
      </c>
      <c r="H427" s="4">
        <v>1.21</v>
      </c>
      <c r="I427" s="4">
        <v>9.34</v>
      </c>
      <c r="J427" s="4">
        <v>9.43</v>
      </c>
    </row>
    <row r="428" ht="12.75" customHeight="1">
      <c r="A428" s="4" t="s">
        <v>372</v>
      </c>
      <c r="B428" s="4" t="s">
        <v>371</v>
      </c>
      <c r="C428" s="4">
        <v>2011.0</v>
      </c>
      <c r="D428" s="4" t="s">
        <v>1030</v>
      </c>
      <c r="E428" s="4" t="s">
        <v>993</v>
      </c>
      <c r="F428" s="4">
        <v>2.349883996E7</v>
      </c>
      <c r="G428" s="4">
        <v>8.36</v>
      </c>
      <c r="H428" s="4">
        <v>1.1</v>
      </c>
      <c r="I428" s="4">
        <v>4.12</v>
      </c>
      <c r="J428" s="4">
        <v>5.59</v>
      </c>
    </row>
    <row r="429" ht="12.75" customHeight="1">
      <c r="A429" s="4" t="s">
        <v>372</v>
      </c>
      <c r="B429" s="4" t="s">
        <v>371</v>
      </c>
      <c r="C429" s="4">
        <v>2011.0</v>
      </c>
      <c r="D429" s="4" t="s">
        <v>1030</v>
      </c>
      <c r="E429" s="4" t="s">
        <v>1037</v>
      </c>
      <c r="F429" s="4">
        <v>1.120911681E7</v>
      </c>
      <c r="G429" s="4">
        <v>3.99</v>
      </c>
      <c r="H429" s="4">
        <v>1.2</v>
      </c>
      <c r="I429" s="4">
        <v>7.19</v>
      </c>
      <c r="J429" s="4">
        <v>7.3</v>
      </c>
    </row>
    <row r="430" ht="12.75" customHeight="1">
      <c r="A430" s="4" t="s">
        <v>372</v>
      </c>
      <c r="B430" s="4" t="s">
        <v>371</v>
      </c>
      <c r="C430" s="4">
        <v>2011.0</v>
      </c>
      <c r="D430" s="4" t="s">
        <v>1030</v>
      </c>
      <c r="E430" s="4" t="s">
        <v>1038</v>
      </c>
      <c r="F430" s="4">
        <v>505786.59</v>
      </c>
      <c r="G430" s="4">
        <v>0.18</v>
      </c>
      <c r="H430" s="4">
        <v>0.07</v>
      </c>
      <c r="I430" s="4">
        <v>6.08</v>
      </c>
      <c r="J430" s="4">
        <v>4.41</v>
      </c>
    </row>
    <row r="431" ht="12.75" customHeight="1">
      <c r="A431" s="4" t="s">
        <v>372</v>
      </c>
      <c r="B431" s="4" t="s">
        <v>371</v>
      </c>
      <c r="C431" s="4">
        <v>2011.0</v>
      </c>
      <c r="D431" s="4" t="s">
        <v>1030</v>
      </c>
      <c r="E431" s="4" t="s">
        <v>994</v>
      </c>
      <c r="F431" s="4">
        <v>1.88117876E7</v>
      </c>
      <c r="G431" s="4">
        <v>6.69</v>
      </c>
      <c r="H431" s="4">
        <v>0.64</v>
      </c>
      <c r="I431" s="4">
        <v>16.02</v>
      </c>
      <c r="J431" s="4">
        <v>18.18</v>
      </c>
    </row>
    <row r="432" ht="12.75" customHeight="1">
      <c r="A432" s="4" t="s">
        <v>372</v>
      </c>
      <c r="B432" s="4" t="s">
        <v>371</v>
      </c>
      <c r="C432" s="4">
        <v>2011.0</v>
      </c>
      <c r="D432" s="4" t="s">
        <v>1030</v>
      </c>
      <c r="E432" s="4" t="s">
        <v>1039</v>
      </c>
      <c r="F432" s="4">
        <v>576552.4</v>
      </c>
      <c r="G432" s="4">
        <v>0.2</v>
      </c>
      <c r="H432" s="4">
        <v>0.27</v>
      </c>
      <c r="I432" s="4">
        <v>7.03</v>
      </c>
      <c r="J432" s="4">
        <v>20.28</v>
      </c>
    </row>
    <row r="433" ht="12.75" customHeight="1">
      <c r="A433" s="4" t="s">
        <v>372</v>
      </c>
      <c r="B433" s="4" t="s">
        <v>371</v>
      </c>
      <c r="C433" s="4">
        <v>2011.0</v>
      </c>
      <c r="D433" s="4" t="s">
        <v>1030</v>
      </c>
      <c r="E433" s="4" t="s">
        <v>1040</v>
      </c>
      <c r="F433" s="4">
        <v>7.131901108E7</v>
      </c>
      <c r="G433" s="4">
        <v>25.36</v>
      </c>
      <c r="H433" s="4">
        <v>0.87</v>
      </c>
      <c r="I433" s="4">
        <v>6.49</v>
      </c>
      <c r="J433" s="4">
        <v>4.94</v>
      </c>
    </row>
    <row r="434" ht="12.75" customHeight="1">
      <c r="A434" s="4" t="s">
        <v>372</v>
      </c>
      <c r="B434" s="4" t="s">
        <v>371</v>
      </c>
      <c r="C434" s="4">
        <v>2011.0</v>
      </c>
      <c r="D434" s="4" t="s">
        <v>1030</v>
      </c>
      <c r="E434" s="4" t="s">
        <v>996</v>
      </c>
      <c r="F434" s="4">
        <v>2.234822473E7</v>
      </c>
      <c r="G434" s="4">
        <v>7.95</v>
      </c>
      <c r="H434" s="4">
        <v>1.25</v>
      </c>
      <c r="I434" s="4">
        <v>7.2</v>
      </c>
      <c r="J434" s="4">
        <v>6.68</v>
      </c>
    </row>
    <row r="435" ht="12.75" customHeight="1">
      <c r="A435" s="4" t="s">
        <v>372</v>
      </c>
      <c r="B435" s="4" t="s">
        <v>371</v>
      </c>
      <c r="C435" s="4">
        <v>2011.0</v>
      </c>
      <c r="D435" s="4" t="s">
        <v>1030</v>
      </c>
      <c r="E435" s="4" t="s">
        <v>1041</v>
      </c>
      <c r="F435" s="4">
        <v>2794863.03</v>
      </c>
      <c r="G435" s="4">
        <v>0.99</v>
      </c>
      <c r="H435" s="4">
        <v>1.16</v>
      </c>
      <c r="I435" s="4">
        <v>11.88</v>
      </c>
      <c r="J435" s="4">
        <v>10.66</v>
      </c>
    </row>
    <row r="436" ht="12.75" customHeight="1">
      <c r="A436" s="4" t="s">
        <v>372</v>
      </c>
      <c r="B436" s="4" t="s">
        <v>371</v>
      </c>
      <c r="C436" s="4">
        <v>2011.0</v>
      </c>
      <c r="D436" s="4" t="s">
        <v>1030</v>
      </c>
      <c r="E436" s="4" t="s">
        <v>1042</v>
      </c>
      <c r="F436" s="4">
        <v>2.811839835E7</v>
      </c>
      <c r="G436" s="4">
        <v>10.0</v>
      </c>
      <c r="H436" s="4">
        <v>0.96</v>
      </c>
      <c r="I436" s="4">
        <v>4.48</v>
      </c>
      <c r="J436" s="4">
        <v>5.54</v>
      </c>
    </row>
    <row r="437" ht="12.75" customHeight="1">
      <c r="A437" s="4" t="s">
        <v>372</v>
      </c>
      <c r="B437" s="4" t="s">
        <v>371</v>
      </c>
      <c r="C437" s="4">
        <v>2011.0</v>
      </c>
      <c r="D437" s="4" t="s">
        <v>1030</v>
      </c>
      <c r="E437" s="4" t="s">
        <v>1043</v>
      </c>
      <c r="F437" s="4">
        <v>1.728572917E7</v>
      </c>
      <c r="G437" s="4">
        <v>6.15</v>
      </c>
      <c r="H437" s="4">
        <v>1.39</v>
      </c>
      <c r="I437" s="4">
        <v>7.2</v>
      </c>
      <c r="J437" s="4">
        <v>5.58</v>
      </c>
    </row>
    <row r="438" ht="12.75" customHeight="1">
      <c r="A438" s="4" t="s">
        <v>372</v>
      </c>
      <c r="B438" s="4" t="s">
        <v>371</v>
      </c>
      <c r="C438" s="4">
        <v>2011.0</v>
      </c>
      <c r="D438" s="4" t="s">
        <v>1030</v>
      </c>
      <c r="E438" s="4" t="s">
        <v>1044</v>
      </c>
      <c r="F438" s="4">
        <v>8082059.14</v>
      </c>
      <c r="G438" s="4">
        <v>2.87</v>
      </c>
      <c r="H438" s="4">
        <v>0.6</v>
      </c>
      <c r="I438" s="4">
        <v>14.23</v>
      </c>
      <c r="J438" s="4">
        <v>7.6</v>
      </c>
    </row>
    <row r="439" ht="12.75" customHeight="1">
      <c r="A439" s="4" t="s">
        <v>372</v>
      </c>
      <c r="B439" s="4" t="s">
        <v>371</v>
      </c>
      <c r="C439" s="4">
        <v>2011.0</v>
      </c>
      <c r="D439" s="4" t="s">
        <v>1030</v>
      </c>
      <c r="E439" s="4" t="s">
        <v>1045</v>
      </c>
      <c r="F439" s="4">
        <v>4344053.76</v>
      </c>
      <c r="G439" s="4">
        <v>1.54</v>
      </c>
      <c r="H439" s="4">
        <v>0.4</v>
      </c>
      <c r="I439" s="4">
        <v>6.12</v>
      </c>
      <c r="J439" s="4">
        <v>3.43</v>
      </c>
    </row>
    <row r="440" ht="12.75" customHeight="1">
      <c r="A440" s="4" t="s">
        <v>372</v>
      </c>
      <c r="B440" s="4" t="s">
        <v>371</v>
      </c>
      <c r="C440" s="4">
        <v>2011.0</v>
      </c>
      <c r="D440" s="4" t="s">
        <v>1030</v>
      </c>
      <c r="E440" s="4" t="s">
        <v>998</v>
      </c>
      <c r="F440" s="4">
        <v>4.897437874E7</v>
      </c>
      <c r="G440" s="4">
        <v>17.41</v>
      </c>
      <c r="H440" s="4">
        <v>1.31</v>
      </c>
      <c r="I440" s="4">
        <v>4.84</v>
      </c>
      <c r="J440" s="4">
        <v>5.38</v>
      </c>
    </row>
    <row r="441" ht="12.75" customHeight="1">
      <c r="A441" s="4" t="s">
        <v>372</v>
      </c>
      <c r="B441" s="4" t="s">
        <v>371</v>
      </c>
      <c r="C441" s="4">
        <v>2011.0</v>
      </c>
      <c r="D441" s="4" t="s">
        <v>1030</v>
      </c>
      <c r="E441" s="4" t="s">
        <v>1046</v>
      </c>
      <c r="F441" s="4">
        <v>9202355.52</v>
      </c>
      <c r="G441" s="4">
        <v>3.27</v>
      </c>
      <c r="H441" s="4">
        <v>1.1</v>
      </c>
      <c r="I441" s="4">
        <v>6.89</v>
      </c>
      <c r="J441" s="4">
        <v>5.85</v>
      </c>
    </row>
    <row r="442" ht="12.75" customHeight="1">
      <c r="A442" s="4" t="s">
        <v>372</v>
      </c>
      <c r="B442" s="4" t="s">
        <v>371</v>
      </c>
      <c r="C442" s="4">
        <v>2011.0</v>
      </c>
      <c r="D442" s="4" t="s">
        <v>1030</v>
      </c>
      <c r="E442" s="4" t="s">
        <v>1047</v>
      </c>
      <c r="F442" s="4">
        <v>1.092810818E7</v>
      </c>
      <c r="G442" s="4">
        <v>3.89</v>
      </c>
      <c r="H442" s="4">
        <v>1.56</v>
      </c>
      <c r="I442" s="4">
        <v>0.14</v>
      </c>
      <c r="J442" s="4">
        <v>0.24</v>
      </c>
    </row>
    <row r="443" ht="12.75" customHeight="1">
      <c r="A443" s="4" t="s">
        <v>372</v>
      </c>
      <c r="B443" s="4" t="s">
        <v>371</v>
      </c>
      <c r="C443" s="4">
        <v>2012.0</v>
      </c>
      <c r="D443" s="4" t="s">
        <v>1030</v>
      </c>
      <c r="E443" s="4" t="s">
        <v>1031</v>
      </c>
      <c r="F443" s="4">
        <v>2.9256776674E8</v>
      </c>
      <c r="G443" s="4">
        <v>100.0</v>
      </c>
      <c r="H443" s="4">
        <v>1.0</v>
      </c>
      <c r="I443" s="4">
        <v>1.3</v>
      </c>
      <c r="J443" s="4">
        <v>2.41</v>
      </c>
    </row>
    <row r="444" ht="12.75" customHeight="1">
      <c r="A444" s="4" t="s">
        <v>372</v>
      </c>
      <c r="B444" s="4" t="s">
        <v>371</v>
      </c>
      <c r="C444" s="4">
        <v>2012.0</v>
      </c>
      <c r="D444" s="4" t="s">
        <v>1030</v>
      </c>
      <c r="E444" s="4" t="s">
        <v>1032</v>
      </c>
      <c r="F444" s="4">
        <v>1.1294928176E8</v>
      </c>
      <c r="G444" s="4">
        <v>38.61</v>
      </c>
      <c r="H444" s="4">
        <v>1.08</v>
      </c>
      <c r="I444" s="4">
        <v>2.47</v>
      </c>
      <c r="J444" s="4">
        <v>3.7</v>
      </c>
    </row>
    <row r="445" ht="12.75" customHeight="1">
      <c r="A445" s="4" t="s">
        <v>372</v>
      </c>
      <c r="B445" s="4" t="s">
        <v>371</v>
      </c>
      <c r="C445" s="4">
        <v>2012.0</v>
      </c>
      <c r="D445" s="4" t="s">
        <v>1030</v>
      </c>
      <c r="E445" s="4" t="s">
        <v>1033</v>
      </c>
      <c r="F445" s="4">
        <v>9.671553197E7</v>
      </c>
      <c r="G445" s="4">
        <v>33.06</v>
      </c>
      <c r="H445" s="4">
        <v>0.97</v>
      </c>
      <c r="I445" s="4">
        <v>1.22</v>
      </c>
      <c r="J445" s="4">
        <v>1.8</v>
      </c>
    </row>
    <row r="446" ht="12.75" customHeight="1">
      <c r="A446" s="4" t="s">
        <v>372</v>
      </c>
      <c r="B446" s="4" t="s">
        <v>371</v>
      </c>
      <c r="C446" s="4">
        <v>2012.0</v>
      </c>
      <c r="D446" s="4" t="s">
        <v>1030</v>
      </c>
      <c r="E446" s="4" t="s">
        <v>1034</v>
      </c>
      <c r="F446" s="4">
        <v>5.143749397E7</v>
      </c>
      <c r="G446" s="4">
        <v>17.58</v>
      </c>
      <c r="H446" s="4">
        <v>1.1</v>
      </c>
      <c r="I446" s="4">
        <v>-0.05</v>
      </c>
      <c r="J446" s="4">
        <v>1.49</v>
      </c>
    </row>
    <row r="447" ht="12.75" customHeight="1">
      <c r="A447" s="4" t="s">
        <v>372</v>
      </c>
      <c r="B447" s="4" t="s">
        <v>371</v>
      </c>
      <c r="C447" s="4">
        <v>2012.0</v>
      </c>
      <c r="D447" s="4" t="s">
        <v>1030</v>
      </c>
      <c r="E447" s="4" t="s">
        <v>1035</v>
      </c>
      <c r="F447" s="4">
        <v>1.990139057E7</v>
      </c>
      <c r="G447" s="4">
        <v>6.8</v>
      </c>
      <c r="H447" s="4">
        <v>0.61</v>
      </c>
      <c r="I447" s="4">
        <v>0.39</v>
      </c>
      <c r="J447" s="4">
        <v>0.95</v>
      </c>
    </row>
    <row r="448" ht="12.75" customHeight="1">
      <c r="A448" s="4" t="s">
        <v>372</v>
      </c>
      <c r="B448" s="4" t="s">
        <v>371</v>
      </c>
      <c r="C448" s="4">
        <v>2012.0</v>
      </c>
      <c r="D448" s="4" t="s">
        <v>1030</v>
      </c>
      <c r="E448" s="4" t="s">
        <v>1036</v>
      </c>
      <c r="F448" s="4">
        <v>3564897.52</v>
      </c>
      <c r="G448" s="4">
        <v>1.22</v>
      </c>
      <c r="H448" s="4">
        <v>1.22</v>
      </c>
      <c r="I448" s="4">
        <v>3.27</v>
      </c>
      <c r="J448" s="4">
        <v>5.05</v>
      </c>
    </row>
    <row r="449" ht="12.75" customHeight="1">
      <c r="A449" s="4" t="s">
        <v>372</v>
      </c>
      <c r="B449" s="4" t="s">
        <v>371</v>
      </c>
      <c r="C449" s="4">
        <v>2012.0</v>
      </c>
      <c r="D449" s="4" t="s">
        <v>1030</v>
      </c>
      <c r="E449" s="4" t="s">
        <v>993</v>
      </c>
      <c r="F449" s="4">
        <v>2.315191152E7</v>
      </c>
      <c r="G449" s="4">
        <v>7.91</v>
      </c>
      <c r="H449" s="4">
        <v>1.08</v>
      </c>
      <c r="I449" s="4">
        <v>0.47</v>
      </c>
      <c r="J449" s="4">
        <v>0.64</v>
      </c>
    </row>
    <row r="450" ht="12.75" customHeight="1">
      <c r="A450" s="4" t="s">
        <v>372</v>
      </c>
      <c r="B450" s="4" t="s">
        <v>371</v>
      </c>
      <c r="C450" s="4">
        <v>2012.0</v>
      </c>
      <c r="D450" s="4" t="s">
        <v>1030</v>
      </c>
      <c r="E450" s="4" t="s">
        <v>1037</v>
      </c>
      <c r="F450" s="4">
        <v>1.219235744E7</v>
      </c>
      <c r="G450" s="4">
        <v>4.17</v>
      </c>
      <c r="H450" s="4">
        <v>1.22</v>
      </c>
      <c r="I450" s="4">
        <v>2.68</v>
      </c>
      <c r="J450" s="4">
        <v>4.7</v>
      </c>
    </row>
    <row r="451" ht="12.75" customHeight="1">
      <c r="A451" s="4" t="s">
        <v>372</v>
      </c>
      <c r="B451" s="4" t="s">
        <v>371</v>
      </c>
      <c r="C451" s="4">
        <v>2012.0</v>
      </c>
      <c r="D451" s="4" t="s">
        <v>1030</v>
      </c>
      <c r="E451" s="4" t="s">
        <v>1038</v>
      </c>
      <c r="F451" s="4">
        <v>590937.97</v>
      </c>
      <c r="G451" s="4">
        <v>0.2</v>
      </c>
      <c r="H451" s="4">
        <v>0.08</v>
      </c>
      <c r="I451" s="4">
        <v>1.47</v>
      </c>
      <c r="J451" s="4">
        <v>8.0</v>
      </c>
    </row>
    <row r="452" ht="12.75" customHeight="1">
      <c r="A452" s="4" t="s">
        <v>372</v>
      </c>
      <c r="B452" s="4" t="s">
        <v>371</v>
      </c>
      <c r="C452" s="4">
        <v>2012.0</v>
      </c>
      <c r="D452" s="4" t="s">
        <v>1030</v>
      </c>
      <c r="E452" s="4" t="s">
        <v>994</v>
      </c>
      <c r="F452" s="4">
        <v>1.89278549E7</v>
      </c>
      <c r="G452" s="4">
        <v>6.47</v>
      </c>
      <c r="H452" s="4">
        <v>0.67</v>
      </c>
      <c r="I452" s="4">
        <v>-1.72</v>
      </c>
      <c r="J452" s="4">
        <v>1.76</v>
      </c>
    </row>
    <row r="453" ht="12.75" customHeight="1">
      <c r="A453" s="4" t="s">
        <v>372</v>
      </c>
      <c r="B453" s="4" t="s">
        <v>371</v>
      </c>
      <c r="C453" s="4">
        <v>2012.0</v>
      </c>
      <c r="D453" s="4" t="s">
        <v>1030</v>
      </c>
      <c r="E453" s="4" t="s">
        <v>1039</v>
      </c>
      <c r="F453" s="4">
        <v>716451.29</v>
      </c>
      <c r="G453" s="4">
        <v>0.24</v>
      </c>
      <c r="H453" s="4">
        <v>0.3</v>
      </c>
      <c r="I453" s="4">
        <v>3.81</v>
      </c>
      <c r="J453" s="4">
        <v>11.04</v>
      </c>
    </row>
    <row r="454" ht="12.75" customHeight="1">
      <c r="A454" s="4" t="s">
        <v>372</v>
      </c>
      <c r="B454" s="4" t="s">
        <v>371</v>
      </c>
      <c r="C454" s="4">
        <v>2012.0</v>
      </c>
      <c r="D454" s="4" t="s">
        <v>1030</v>
      </c>
      <c r="E454" s="4" t="s">
        <v>1040</v>
      </c>
      <c r="F454" s="4">
        <v>7.465500077E7</v>
      </c>
      <c r="G454" s="4">
        <v>25.52</v>
      </c>
      <c r="H454" s="4">
        <v>0.88</v>
      </c>
      <c r="I454" s="4">
        <v>1.44</v>
      </c>
      <c r="J454" s="4">
        <v>3.37</v>
      </c>
    </row>
    <row r="455" ht="12.75" customHeight="1">
      <c r="A455" s="4" t="s">
        <v>372</v>
      </c>
      <c r="B455" s="4" t="s">
        <v>371</v>
      </c>
      <c r="C455" s="4">
        <v>2012.0</v>
      </c>
      <c r="D455" s="4" t="s">
        <v>1030</v>
      </c>
      <c r="E455" s="4" t="s">
        <v>996</v>
      </c>
      <c r="F455" s="4">
        <v>2.293027877E7</v>
      </c>
      <c r="G455" s="4">
        <v>7.84</v>
      </c>
      <c r="H455" s="4">
        <v>1.18</v>
      </c>
      <c r="I455" s="4">
        <v>2.33</v>
      </c>
      <c r="J455" s="4">
        <v>0.91</v>
      </c>
    </row>
    <row r="456" ht="12.75" customHeight="1">
      <c r="A456" s="4" t="s">
        <v>372</v>
      </c>
      <c r="B456" s="4" t="s">
        <v>371</v>
      </c>
      <c r="C456" s="4">
        <v>2012.0</v>
      </c>
      <c r="D456" s="4" t="s">
        <v>1030</v>
      </c>
      <c r="E456" s="4" t="s">
        <v>1041</v>
      </c>
      <c r="F456" s="4">
        <v>2563989.13</v>
      </c>
      <c r="G456" s="4">
        <v>0.88</v>
      </c>
      <c r="H456" s="4">
        <v>1.03</v>
      </c>
      <c r="I456" s="4">
        <v>0.08</v>
      </c>
      <c r="J456" s="4">
        <v>-4.97</v>
      </c>
    </row>
    <row r="457" ht="12.75" customHeight="1">
      <c r="A457" s="4" t="s">
        <v>372</v>
      </c>
      <c r="B457" s="4" t="s">
        <v>371</v>
      </c>
      <c r="C457" s="4">
        <v>2012.0</v>
      </c>
      <c r="D457" s="4" t="s">
        <v>1030</v>
      </c>
      <c r="E457" s="4" t="s">
        <v>1042</v>
      </c>
      <c r="F457" s="4">
        <v>3.024147477E7</v>
      </c>
      <c r="G457" s="4">
        <v>10.34</v>
      </c>
      <c r="H457" s="4">
        <v>0.96</v>
      </c>
      <c r="I457" s="4">
        <v>2.71</v>
      </c>
      <c r="J457" s="4">
        <v>4.24</v>
      </c>
    </row>
    <row r="458" ht="12.75" customHeight="1">
      <c r="A458" s="4" t="s">
        <v>372</v>
      </c>
      <c r="B458" s="4" t="s">
        <v>371</v>
      </c>
      <c r="C458" s="4">
        <v>2012.0</v>
      </c>
      <c r="D458" s="4" t="s">
        <v>1030</v>
      </c>
      <c r="E458" s="4" t="s">
        <v>1043</v>
      </c>
      <c r="F458" s="4">
        <v>1.797552962E7</v>
      </c>
      <c r="G458" s="4">
        <v>6.14</v>
      </c>
      <c r="H458" s="4">
        <v>1.36</v>
      </c>
      <c r="I458" s="4">
        <v>1.81</v>
      </c>
      <c r="J458" s="4">
        <v>1.67</v>
      </c>
    </row>
    <row r="459" ht="12.75" customHeight="1">
      <c r="A459" s="4" t="s">
        <v>372</v>
      </c>
      <c r="B459" s="4" t="s">
        <v>371</v>
      </c>
      <c r="C459" s="4">
        <v>2012.0</v>
      </c>
      <c r="D459" s="4" t="s">
        <v>1030</v>
      </c>
      <c r="E459" s="4" t="s">
        <v>1044</v>
      </c>
      <c r="F459" s="4">
        <v>7996056.39</v>
      </c>
      <c r="G459" s="4">
        <v>2.73</v>
      </c>
      <c r="H459" s="4">
        <v>0.65</v>
      </c>
      <c r="I459" s="4">
        <v>-4.51</v>
      </c>
      <c r="J459" s="4">
        <v>-0.08</v>
      </c>
    </row>
    <row r="460" ht="12.75" customHeight="1">
      <c r="A460" s="4" t="s">
        <v>372</v>
      </c>
      <c r="B460" s="4" t="s">
        <v>371</v>
      </c>
      <c r="C460" s="4">
        <v>2012.0</v>
      </c>
      <c r="D460" s="4" t="s">
        <v>1030</v>
      </c>
      <c r="E460" s="4" t="s">
        <v>1045</v>
      </c>
      <c r="F460" s="4">
        <v>4589156.69</v>
      </c>
      <c r="G460" s="4">
        <v>1.57</v>
      </c>
      <c r="H460" s="4">
        <v>0.41</v>
      </c>
      <c r="I460" s="4">
        <v>-0.18</v>
      </c>
      <c r="J460" s="4">
        <v>1.27</v>
      </c>
    </row>
    <row r="461" ht="12.75" customHeight="1">
      <c r="A461" s="4" t="s">
        <v>372</v>
      </c>
      <c r="B461" s="4" t="s">
        <v>371</v>
      </c>
      <c r="C461" s="4">
        <v>2012.0</v>
      </c>
      <c r="D461" s="4" t="s">
        <v>1030</v>
      </c>
      <c r="E461" s="4" t="s">
        <v>998</v>
      </c>
      <c r="F461" s="4">
        <v>5.210872786E7</v>
      </c>
      <c r="G461" s="4">
        <v>17.81</v>
      </c>
      <c r="H461" s="4">
        <v>1.27</v>
      </c>
      <c r="I461" s="4">
        <v>4.08</v>
      </c>
      <c r="J461" s="4">
        <v>3.24</v>
      </c>
    </row>
    <row r="462" ht="12.75" customHeight="1">
      <c r="A462" s="4" t="s">
        <v>372</v>
      </c>
      <c r="B462" s="4" t="s">
        <v>371</v>
      </c>
      <c r="C462" s="4">
        <v>2012.0</v>
      </c>
      <c r="D462" s="4" t="s">
        <v>1030</v>
      </c>
      <c r="E462" s="4" t="s">
        <v>1046</v>
      </c>
      <c r="F462" s="4">
        <v>9441563.83</v>
      </c>
      <c r="G462" s="4">
        <v>3.23</v>
      </c>
      <c r="H462" s="4">
        <v>1.09</v>
      </c>
      <c r="I462" s="4">
        <v>1.73</v>
      </c>
      <c r="J462" s="4">
        <v>2.39</v>
      </c>
    </row>
    <row r="463" ht="12.75" customHeight="1">
      <c r="A463" s="4" t="s">
        <v>372</v>
      </c>
      <c r="B463" s="4" t="s">
        <v>371</v>
      </c>
      <c r="C463" s="4">
        <v>2012.0</v>
      </c>
      <c r="D463" s="4" t="s">
        <v>1030</v>
      </c>
      <c r="E463" s="4" t="s">
        <v>1047</v>
      </c>
      <c r="F463" s="4">
        <v>1.092157827E7</v>
      </c>
      <c r="G463" s="4">
        <v>3.73</v>
      </c>
      <c r="H463" s="4">
        <v>1.51</v>
      </c>
      <c r="I463" s="4">
        <v>0.33</v>
      </c>
      <c r="J463" s="4">
        <v>0.03</v>
      </c>
    </row>
    <row r="464" ht="12.75" customHeight="1">
      <c r="A464" s="4" t="s">
        <v>372</v>
      </c>
      <c r="B464" s="4" t="s">
        <v>371</v>
      </c>
      <c r="C464" s="4">
        <v>2013.0</v>
      </c>
      <c r="D464" s="4" t="s">
        <v>1030</v>
      </c>
      <c r="E464" s="4" t="s">
        <v>1031</v>
      </c>
      <c r="F464" s="4">
        <v>3.0068561056E8</v>
      </c>
      <c r="G464" s="4">
        <v>100.0</v>
      </c>
      <c r="H464" s="4">
        <v>1.0</v>
      </c>
      <c r="I464" s="4">
        <v>-0.06</v>
      </c>
      <c r="J464" s="4">
        <v>1.39</v>
      </c>
    </row>
    <row r="465" ht="12.75" customHeight="1">
      <c r="A465" s="4" t="s">
        <v>372</v>
      </c>
      <c r="B465" s="4" t="s">
        <v>371</v>
      </c>
      <c r="C465" s="4">
        <v>2013.0</v>
      </c>
      <c r="D465" s="4" t="s">
        <v>1030</v>
      </c>
      <c r="E465" s="4" t="s">
        <v>1032</v>
      </c>
      <c r="F465" s="4">
        <v>1.1203273333E8</v>
      </c>
      <c r="G465" s="4">
        <v>37.26</v>
      </c>
      <c r="H465" s="4">
        <v>1.04</v>
      </c>
      <c r="I465" s="4">
        <v>-0.05</v>
      </c>
      <c r="J465" s="4">
        <v>-0.61</v>
      </c>
    </row>
    <row r="466" ht="12.75" customHeight="1">
      <c r="A466" s="4" t="s">
        <v>372</v>
      </c>
      <c r="B466" s="4" t="s">
        <v>371</v>
      </c>
      <c r="C466" s="4">
        <v>2013.0</v>
      </c>
      <c r="D466" s="4" t="s">
        <v>1030</v>
      </c>
      <c r="E466" s="4" t="s">
        <v>1033</v>
      </c>
      <c r="F466" s="4">
        <v>1.0223142956E8</v>
      </c>
      <c r="G466" s="4">
        <v>34.0</v>
      </c>
      <c r="H466" s="4">
        <v>0.98</v>
      </c>
      <c r="I466" s="4">
        <v>1.3</v>
      </c>
      <c r="J466" s="4">
        <v>3.07</v>
      </c>
    </row>
    <row r="467" ht="12.75" customHeight="1">
      <c r="A467" s="4" t="s">
        <v>372</v>
      </c>
      <c r="B467" s="4" t="s">
        <v>371</v>
      </c>
      <c r="C467" s="4">
        <v>2013.0</v>
      </c>
      <c r="D467" s="4" t="s">
        <v>1030</v>
      </c>
      <c r="E467" s="4" t="s">
        <v>1034</v>
      </c>
      <c r="F467" s="4">
        <v>5.121655648E7</v>
      </c>
      <c r="G467" s="4">
        <v>17.03</v>
      </c>
      <c r="H467" s="4">
        <v>1.08</v>
      </c>
      <c r="I467" s="4">
        <v>-0.77</v>
      </c>
      <c r="J467" s="4">
        <v>-0.11</v>
      </c>
    </row>
    <row r="468" ht="12.75" customHeight="1">
      <c r="A468" s="4" t="s">
        <v>372</v>
      </c>
      <c r="B468" s="4" t="s">
        <v>371</v>
      </c>
      <c r="C468" s="4">
        <v>2013.0</v>
      </c>
      <c r="D468" s="4" t="s">
        <v>1030</v>
      </c>
      <c r="E468" s="4" t="s">
        <v>1035</v>
      </c>
      <c r="F468" s="4">
        <v>2.151964496E7</v>
      </c>
      <c r="G468" s="4">
        <v>7.16</v>
      </c>
      <c r="H468" s="4">
        <v>0.71</v>
      </c>
      <c r="I468" s="4">
        <v>-4.27</v>
      </c>
      <c r="J468" s="4">
        <v>4.53</v>
      </c>
    </row>
    <row r="469" ht="12.75" customHeight="1">
      <c r="A469" s="4" t="s">
        <v>372</v>
      </c>
      <c r="B469" s="4" t="s">
        <v>371</v>
      </c>
      <c r="C469" s="4">
        <v>2013.0</v>
      </c>
      <c r="D469" s="4" t="s">
        <v>1030</v>
      </c>
      <c r="E469" s="4" t="s">
        <v>1036</v>
      </c>
      <c r="F469" s="4">
        <v>3604487.43</v>
      </c>
      <c r="G469" s="4">
        <v>1.2</v>
      </c>
      <c r="H469" s="4">
        <v>1.16</v>
      </c>
      <c r="I469" s="4">
        <v>1.14</v>
      </c>
      <c r="J469" s="4">
        <v>0.06</v>
      </c>
    </row>
    <row r="470" ht="12.75" customHeight="1">
      <c r="A470" s="4" t="s">
        <v>372</v>
      </c>
      <c r="B470" s="4" t="s">
        <v>371</v>
      </c>
      <c r="C470" s="4">
        <v>2013.0</v>
      </c>
      <c r="D470" s="4" t="s">
        <v>1030</v>
      </c>
      <c r="E470" s="4" t="s">
        <v>993</v>
      </c>
      <c r="F470" s="4">
        <v>2.37680328E7</v>
      </c>
      <c r="G470" s="4">
        <v>7.9</v>
      </c>
      <c r="H470" s="4">
        <v>1.04</v>
      </c>
      <c r="I470" s="4">
        <v>1.04</v>
      </c>
      <c r="J470" s="4">
        <v>0.89</v>
      </c>
    </row>
    <row r="471" ht="12.75" customHeight="1">
      <c r="A471" s="4" t="s">
        <v>372</v>
      </c>
      <c r="B471" s="4" t="s">
        <v>371</v>
      </c>
      <c r="C471" s="4">
        <v>2013.0</v>
      </c>
      <c r="D471" s="4" t="s">
        <v>1030</v>
      </c>
      <c r="E471" s="4" t="s">
        <v>1037</v>
      </c>
      <c r="F471" s="4">
        <v>1.301094255E7</v>
      </c>
      <c r="G471" s="4">
        <v>4.33</v>
      </c>
      <c r="H471" s="4">
        <v>1.21</v>
      </c>
      <c r="I471" s="4">
        <v>1.83</v>
      </c>
      <c r="J471" s="4">
        <v>2.94</v>
      </c>
    </row>
    <row r="472" ht="12.75" customHeight="1">
      <c r="A472" s="4" t="s">
        <v>372</v>
      </c>
      <c r="B472" s="4" t="s">
        <v>371</v>
      </c>
      <c r="C472" s="4">
        <v>2013.0</v>
      </c>
      <c r="D472" s="4" t="s">
        <v>1030</v>
      </c>
      <c r="E472" s="4" t="s">
        <v>1038</v>
      </c>
      <c r="F472" s="4">
        <v>631333.06</v>
      </c>
      <c r="G472" s="4">
        <v>0.21</v>
      </c>
      <c r="H472" s="4">
        <v>0.08</v>
      </c>
      <c r="I472" s="4">
        <v>1.82</v>
      </c>
      <c r="J472" s="4">
        <v>0.99</v>
      </c>
    </row>
    <row r="473" ht="12.75" customHeight="1">
      <c r="A473" s="4" t="s">
        <v>372</v>
      </c>
      <c r="B473" s="4" t="s">
        <v>371</v>
      </c>
      <c r="C473" s="4">
        <v>2013.0</v>
      </c>
      <c r="D473" s="4" t="s">
        <v>1030</v>
      </c>
      <c r="E473" s="4" t="s">
        <v>994</v>
      </c>
      <c r="F473" s="4">
        <v>2.495470485E7</v>
      </c>
      <c r="G473" s="4">
        <v>8.3</v>
      </c>
      <c r="H473" s="4">
        <v>0.91</v>
      </c>
      <c r="I473" s="4">
        <v>-1.14</v>
      </c>
      <c r="J473" s="4">
        <v>16.43</v>
      </c>
    </row>
    <row r="474" ht="12.75" customHeight="1">
      <c r="A474" s="4" t="s">
        <v>372</v>
      </c>
      <c r="B474" s="4" t="s">
        <v>371</v>
      </c>
      <c r="C474" s="4">
        <v>2013.0</v>
      </c>
      <c r="D474" s="4" t="s">
        <v>1030</v>
      </c>
      <c r="E474" s="4" t="s">
        <v>1039</v>
      </c>
      <c r="F474" s="4">
        <v>819797.61</v>
      </c>
      <c r="G474" s="4">
        <v>0.27</v>
      </c>
      <c r="H474" s="4">
        <v>0.3</v>
      </c>
      <c r="I474" s="4">
        <v>7.44</v>
      </c>
      <c r="J474" s="4">
        <v>8.63</v>
      </c>
    </row>
    <row r="475" ht="12.75" customHeight="1">
      <c r="A475" s="4" t="s">
        <v>372</v>
      </c>
      <c r="B475" s="4" t="s">
        <v>371</v>
      </c>
      <c r="C475" s="4">
        <v>2013.0</v>
      </c>
      <c r="D475" s="4" t="s">
        <v>1030</v>
      </c>
      <c r="E475" s="4" t="s">
        <v>1040</v>
      </c>
      <c r="F475" s="4">
        <v>7.254498842E7</v>
      </c>
      <c r="G475" s="4">
        <v>24.13</v>
      </c>
      <c r="H475" s="4">
        <v>0.83</v>
      </c>
      <c r="I475" s="4">
        <v>-0.78</v>
      </c>
      <c r="J475" s="4">
        <v>-2.28</v>
      </c>
    </row>
    <row r="476" ht="12.75" customHeight="1">
      <c r="A476" s="4" t="s">
        <v>372</v>
      </c>
      <c r="B476" s="4" t="s">
        <v>371</v>
      </c>
      <c r="C476" s="4">
        <v>2013.0</v>
      </c>
      <c r="D476" s="4" t="s">
        <v>1030</v>
      </c>
      <c r="E476" s="4" t="s">
        <v>996</v>
      </c>
      <c r="F476" s="4">
        <v>2.21154093E7</v>
      </c>
      <c r="G476" s="4">
        <v>7.36</v>
      </c>
      <c r="H476" s="4">
        <v>1.16</v>
      </c>
      <c r="I476" s="4">
        <v>-2.5</v>
      </c>
      <c r="J476" s="4">
        <v>-1.97</v>
      </c>
    </row>
    <row r="477" ht="12.75" customHeight="1">
      <c r="A477" s="4" t="s">
        <v>372</v>
      </c>
      <c r="B477" s="4" t="s">
        <v>371</v>
      </c>
      <c r="C477" s="4">
        <v>2013.0</v>
      </c>
      <c r="D477" s="4" t="s">
        <v>1030</v>
      </c>
      <c r="E477" s="4" t="s">
        <v>1041</v>
      </c>
      <c r="F477" s="4">
        <v>2497384.62</v>
      </c>
      <c r="G477" s="4">
        <v>0.83</v>
      </c>
      <c r="H477" s="4">
        <v>1.03</v>
      </c>
      <c r="I477" s="4">
        <v>-3.34</v>
      </c>
      <c r="J477" s="4">
        <v>-1.87</v>
      </c>
    </row>
    <row r="478" ht="12.75" customHeight="1">
      <c r="A478" s="4" t="s">
        <v>372</v>
      </c>
      <c r="B478" s="4" t="s">
        <v>371</v>
      </c>
      <c r="C478" s="4">
        <v>2013.0</v>
      </c>
      <c r="D478" s="4" t="s">
        <v>1030</v>
      </c>
      <c r="E478" s="4" t="s">
        <v>1042</v>
      </c>
      <c r="F478" s="4">
        <v>3.210743027E7</v>
      </c>
      <c r="G478" s="4">
        <v>10.68</v>
      </c>
      <c r="H478" s="4">
        <v>0.96</v>
      </c>
      <c r="I478" s="4">
        <v>1.44</v>
      </c>
      <c r="J478" s="4">
        <v>2.79</v>
      </c>
    </row>
    <row r="479" ht="12.75" customHeight="1">
      <c r="A479" s="4" t="s">
        <v>372</v>
      </c>
      <c r="B479" s="4" t="s">
        <v>371</v>
      </c>
      <c r="C479" s="4">
        <v>2013.0</v>
      </c>
      <c r="D479" s="4" t="s">
        <v>1030</v>
      </c>
      <c r="E479" s="4" t="s">
        <v>1043</v>
      </c>
      <c r="F479" s="4">
        <v>1.777226942E7</v>
      </c>
      <c r="G479" s="4">
        <v>5.91</v>
      </c>
      <c r="H479" s="4">
        <v>1.31</v>
      </c>
      <c r="I479" s="4">
        <v>-0.69</v>
      </c>
      <c r="J479" s="4">
        <v>-0.85</v>
      </c>
    </row>
    <row r="480" ht="12.75" customHeight="1">
      <c r="A480" s="4" t="s">
        <v>372</v>
      </c>
      <c r="B480" s="4" t="s">
        <v>371</v>
      </c>
      <c r="C480" s="4">
        <v>2013.0</v>
      </c>
      <c r="D480" s="4" t="s">
        <v>1030</v>
      </c>
      <c r="E480" s="4" t="s">
        <v>1044</v>
      </c>
      <c r="F480" s="4">
        <v>7615444.22</v>
      </c>
      <c r="G480" s="4">
        <v>2.53</v>
      </c>
      <c r="H480" s="4">
        <v>0.63</v>
      </c>
      <c r="I480" s="4">
        <v>-3.58</v>
      </c>
      <c r="J480" s="4">
        <v>-3.53</v>
      </c>
    </row>
    <row r="481" ht="12.75" customHeight="1">
      <c r="A481" s="4" t="s">
        <v>372</v>
      </c>
      <c r="B481" s="4" t="s">
        <v>371</v>
      </c>
      <c r="C481" s="4">
        <v>2013.0</v>
      </c>
      <c r="D481" s="4" t="s">
        <v>1030</v>
      </c>
      <c r="E481" s="4" t="s">
        <v>1045</v>
      </c>
      <c r="F481" s="4">
        <v>4747667.45</v>
      </c>
      <c r="G481" s="4">
        <v>1.58</v>
      </c>
      <c r="H481" s="4">
        <v>0.37</v>
      </c>
      <c r="I481" s="4">
        <v>1.97</v>
      </c>
      <c r="J481" s="4">
        <v>-1.89</v>
      </c>
    </row>
    <row r="482" ht="12.75" customHeight="1">
      <c r="A482" s="4" t="s">
        <v>372</v>
      </c>
      <c r="B482" s="4" t="s">
        <v>371</v>
      </c>
      <c r="C482" s="4">
        <v>2013.0</v>
      </c>
      <c r="D482" s="4" t="s">
        <v>1030</v>
      </c>
      <c r="E482" s="4" t="s">
        <v>998</v>
      </c>
      <c r="F482" s="4">
        <v>5.381259071E7</v>
      </c>
      <c r="G482" s="4">
        <v>17.9</v>
      </c>
      <c r="H482" s="4">
        <v>1.25</v>
      </c>
      <c r="I482" s="4">
        <v>1.32</v>
      </c>
      <c r="J482" s="4">
        <v>2.04</v>
      </c>
    </row>
    <row r="483" ht="12.75" customHeight="1">
      <c r="A483" s="4" t="s">
        <v>372</v>
      </c>
      <c r="B483" s="4" t="s">
        <v>371</v>
      </c>
      <c r="C483" s="4">
        <v>2013.0</v>
      </c>
      <c r="D483" s="4" t="s">
        <v>1030</v>
      </c>
      <c r="E483" s="4" t="s">
        <v>1046</v>
      </c>
      <c r="F483" s="4">
        <v>9661297.73</v>
      </c>
      <c r="G483" s="4">
        <v>3.21</v>
      </c>
      <c r="H483" s="4">
        <v>1.05</v>
      </c>
      <c r="I483" s="4">
        <v>0.9</v>
      </c>
      <c r="J483" s="4">
        <v>0.52</v>
      </c>
    </row>
    <row r="484" ht="12.75" customHeight="1">
      <c r="A484" s="4" t="s">
        <v>372</v>
      </c>
      <c r="B484" s="4" t="s">
        <v>371</v>
      </c>
      <c r="C484" s="4">
        <v>2013.0</v>
      </c>
      <c r="D484" s="4" t="s">
        <v>1030</v>
      </c>
      <c r="E484" s="4" t="s">
        <v>1047</v>
      </c>
      <c r="F484" s="4">
        <v>1.102183012E7</v>
      </c>
      <c r="G484" s="4">
        <v>3.67</v>
      </c>
      <c r="H484" s="4">
        <v>1.46</v>
      </c>
      <c r="I484" s="4">
        <v>0.5</v>
      </c>
      <c r="J484" s="4">
        <v>0.18</v>
      </c>
    </row>
    <row r="485" ht="12.75" customHeight="1">
      <c r="A485" s="4" t="s">
        <v>372</v>
      </c>
      <c r="B485" s="4" t="s">
        <v>371</v>
      </c>
      <c r="C485" s="4">
        <v>2014.0</v>
      </c>
      <c r="D485" s="4" t="s">
        <v>1030</v>
      </c>
      <c r="E485" s="4" t="s">
        <v>1031</v>
      </c>
      <c r="F485" s="4">
        <v>3.1237147116E8</v>
      </c>
      <c r="G485" s="4">
        <v>100.0</v>
      </c>
      <c r="H485" s="4">
        <v>1.0</v>
      </c>
      <c r="I485" s="4">
        <v>0.14</v>
      </c>
      <c r="J485" s="4">
        <v>2.3</v>
      </c>
    </row>
    <row r="486" ht="12.75" customHeight="1">
      <c r="A486" s="4" t="s">
        <v>372</v>
      </c>
      <c r="B486" s="4" t="s">
        <v>371</v>
      </c>
      <c r="C486" s="4">
        <v>2014.0</v>
      </c>
      <c r="D486" s="4" t="s">
        <v>1030</v>
      </c>
      <c r="E486" s="4" t="s">
        <v>1032</v>
      </c>
      <c r="F486" s="4">
        <v>1.128247457E8</v>
      </c>
      <c r="G486" s="4">
        <v>36.12</v>
      </c>
      <c r="H486" s="4">
        <v>1.0</v>
      </c>
      <c r="I486" s="4">
        <v>0.01</v>
      </c>
      <c r="J486" s="4">
        <v>0.31</v>
      </c>
    </row>
    <row r="487" ht="12.75" customHeight="1">
      <c r="A487" s="4" t="s">
        <v>372</v>
      </c>
      <c r="B487" s="4" t="s">
        <v>371</v>
      </c>
      <c r="C487" s="4">
        <v>2014.0</v>
      </c>
      <c r="D487" s="4" t="s">
        <v>1030</v>
      </c>
      <c r="E487" s="4" t="s">
        <v>1033</v>
      </c>
      <c r="F487" s="4">
        <v>1.0481760515E8</v>
      </c>
      <c r="G487" s="4">
        <v>33.56</v>
      </c>
      <c r="H487" s="4">
        <v>0.96</v>
      </c>
      <c r="I487" s="4">
        <v>1.07</v>
      </c>
      <c r="J487" s="4">
        <v>1.97</v>
      </c>
    </row>
    <row r="488" ht="12.75" customHeight="1">
      <c r="A488" s="4" t="s">
        <v>372</v>
      </c>
      <c r="B488" s="4" t="s">
        <v>371</v>
      </c>
      <c r="C488" s="4">
        <v>2014.0</v>
      </c>
      <c r="D488" s="4" t="s">
        <v>1030</v>
      </c>
      <c r="E488" s="4" t="s">
        <v>1034</v>
      </c>
      <c r="F488" s="4">
        <v>5.116350203E7</v>
      </c>
      <c r="G488" s="4">
        <v>16.38</v>
      </c>
      <c r="H488" s="4">
        <v>1.02</v>
      </c>
      <c r="I488" s="4">
        <v>0.85</v>
      </c>
      <c r="J488" s="4">
        <v>0.28</v>
      </c>
    </row>
    <row r="489" ht="12.75" customHeight="1">
      <c r="A489" s="4" t="s">
        <v>372</v>
      </c>
      <c r="B489" s="4" t="s">
        <v>371</v>
      </c>
      <c r="C489" s="4">
        <v>2014.0</v>
      </c>
      <c r="D489" s="4" t="s">
        <v>1030</v>
      </c>
      <c r="E489" s="4" t="s">
        <v>1035</v>
      </c>
      <c r="F489" s="4">
        <v>2.872792144E7</v>
      </c>
      <c r="G489" s="4">
        <v>9.2</v>
      </c>
      <c r="H489" s="4">
        <v>1.02</v>
      </c>
      <c r="I489" s="4">
        <v>-4.0</v>
      </c>
      <c r="J489" s="4">
        <v>17.65</v>
      </c>
    </row>
    <row r="490" ht="12.75" customHeight="1">
      <c r="A490" s="4" t="s">
        <v>372</v>
      </c>
      <c r="B490" s="4" t="s">
        <v>371</v>
      </c>
      <c r="C490" s="4">
        <v>2014.0</v>
      </c>
      <c r="D490" s="4" t="s">
        <v>1030</v>
      </c>
      <c r="E490" s="4" t="s">
        <v>1036</v>
      </c>
      <c r="F490" s="4">
        <v>3510141.31</v>
      </c>
      <c r="G490" s="4">
        <v>1.12</v>
      </c>
      <c r="H490" s="4">
        <v>1.04</v>
      </c>
      <c r="I490" s="4">
        <v>1.81</v>
      </c>
      <c r="J490" s="4">
        <v>-1.47</v>
      </c>
    </row>
    <row r="491" ht="12.75" customHeight="1">
      <c r="A491" s="4" t="s">
        <v>372</v>
      </c>
      <c r="B491" s="4" t="s">
        <v>371</v>
      </c>
      <c r="C491" s="4">
        <v>2014.0</v>
      </c>
      <c r="D491" s="4" t="s">
        <v>1030</v>
      </c>
      <c r="E491" s="4" t="s">
        <v>993</v>
      </c>
      <c r="F491" s="4">
        <v>2.395308446E7</v>
      </c>
      <c r="G491" s="4">
        <v>7.67</v>
      </c>
      <c r="H491" s="4">
        <v>1.02</v>
      </c>
      <c r="I491" s="4">
        <v>-0.1</v>
      </c>
      <c r="J491" s="4">
        <v>0.79</v>
      </c>
    </row>
    <row r="492" ht="12.75" customHeight="1">
      <c r="A492" s="4" t="s">
        <v>372</v>
      </c>
      <c r="B492" s="4" t="s">
        <v>371</v>
      </c>
      <c r="C492" s="4">
        <v>2014.0</v>
      </c>
      <c r="D492" s="4" t="s">
        <v>1030</v>
      </c>
      <c r="E492" s="4" t="s">
        <v>1037</v>
      </c>
      <c r="F492" s="4">
        <v>1.360791961E7</v>
      </c>
      <c r="G492" s="4">
        <v>4.36</v>
      </c>
      <c r="H492" s="4">
        <v>1.17</v>
      </c>
      <c r="I492" s="4">
        <v>1.7</v>
      </c>
      <c r="J492" s="4">
        <v>2.17</v>
      </c>
    </row>
    <row r="493" ht="12.75" customHeight="1">
      <c r="A493" s="4" t="s">
        <v>372</v>
      </c>
      <c r="B493" s="4" t="s">
        <v>371</v>
      </c>
      <c r="C493" s="4">
        <v>2014.0</v>
      </c>
      <c r="D493" s="4" t="s">
        <v>1030</v>
      </c>
      <c r="E493" s="4" t="s">
        <v>1038</v>
      </c>
      <c r="F493" s="4">
        <v>675769.94</v>
      </c>
      <c r="G493" s="4">
        <v>0.22</v>
      </c>
      <c r="H493" s="4">
        <v>0.07</v>
      </c>
      <c r="I493" s="4">
        <v>3.58</v>
      </c>
      <c r="J493" s="4">
        <v>1.65</v>
      </c>
    </row>
    <row r="494" ht="12.75" customHeight="1">
      <c r="A494" s="4" t="s">
        <v>372</v>
      </c>
      <c r="B494" s="4" t="s">
        <v>371</v>
      </c>
      <c r="C494" s="4">
        <v>2014.0</v>
      </c>
      <c r="D494" s="4" t="s">
        <v>1030</v>
      </c>
      <c r="E494" s="4" t="s">
        <v>994</v>
      </c>
      <c r="F494" s="4">
        <v>3.280421999E7</v>
      </c>
      <c r="G494" s="4">
        <v>10.5</v>
      </c>
      <c r="H494" s="4">
        <v>1.25</v>
      </c>
      <c r="I494" s="4">
        <v>-2.49</v>
      </c>
      <c r="J494" s="4">
        <v>16.8</v>
      </c>
    </row>
    <row r="495" ht="12.75" customHeight="1">
      <c r="A495" s="4" t="s">
        <v>372</v>
      </c>
      <c r="B495" s="4" t="s">
        <v>371</v>
      </c>
      <c r="C495" s="4">
        <v>2014.0</v>
      </c>
      <c r="D495" s="4" t="s">
        <v>1030</v>
      </c>
      <c r="E495" s="4" t="s">
        <v>1039</v>
      </c>
      <c r="F495" s="4">
        <v>903618.02</v>
      </c>
      <c r="G495" s="4">
        <v>0.29</v>
      </c>
      <c r="H495" s="4">
        <v>0.3</v>
      </c>
      <c r="I495" s="4">
        <v>5.62</v>
      </c>
      <c r="J495" s="4">
        <v>8.38</v>
      </c>
    </row>
    <row r="496" ht="12.75" customHeight="1">
      <c r="A496" s="4" t="s">
        <v>372</v>
      </c>
      <c r="B496" s="4" t="s">
        <v>371</v>
      </c>
      <c r="C496" s="4">
        <v>2014.0</v>
      </c>
      <c r="D496" s="4" t="s">
        <v>1030</v>
      </c>
      <c r="E496" s="4" t="s">
        <v>1040</v>
      </c>
      <c r="F496" s="4">
        <v>7.443015513E7</v>
      </c>
      <c r="G496" s="4">
        <v>23.83</v>
      </c>
      <c r="H496" s="4">
        <v>0.8</v>
      </c>
      <c r="I496" s="4">
        <v>0.2</v>
      </c>
      <c r="J496" s="4">
        <v>0.64</v>
      </c>
    </row>
    <row r="497" ht="12.75" customHeight="1">
      <c r="A497" s="4" t="s">
        <v>372</v>
      </c>
      <c r="B497" s="4" t="s">
        <v>371</v>
      </c>
      <c r="C497" s="4">
        <v>2014.0</v>
      </c>
      <c r="D497" s="4" t="s">
        <v>1030</v>
      </c>
      <c r="E497" s="4" t="s">
        <v>996</v>
      </c>
      <c r="F497" s="4">
        <v>2.234598624E7</v>
      </c>
      <c r="G497" s="4">
        <v>7.15</v>
      </c>
      <c r="H497" s="4">
        <v>1.06</v>
      </c>
      <c r="I497" s="4">
        <v>3.08</v>
      </c>
      <c r="J497" s="4">
        <v>0.43</v>
      </c>
    </row>
    <row r="498" ht="12.75" customHeight="1">
      <c r="A498" s="4" t="s">
        <v>372</v>
      </c>
      <c r="B498" s="4" t="s">
        <v>371</v>
      </c>
      <c r="C498" s="4">
        <v>2014.0</v>
      </c>
      <c r="D498" s="4" t="s">
        <v>1030</v>
      </c>
      <c r="E498" s="4" t="s">
        <v>1041</v>
      </c>
      <c r="F498" s="4">
        <v>2752747.9</v>
      </c>
      <c r="G498" s="4">
        <v>0.88</v>
      </c>
      <c r="H498" s="4">
        <v>1.06</v>
      </c>
      <c r="I498" s="4">
        <v>1.79</v>
      </c>
      <c r="J498" s="4">
        <v>5.9</v>
      </c>
    </row>
    <row r="499" ht="12.75" customHeight="1">
      <c r="A499" s="4" t="s">
        <v>372</v>
      </c>
      <c r="B499" s="4" t="s">
        <v>371</v>
      </c>
      <c r="C499" s="4">
        <v>2014.0</v>
      </c>
      <c r="D499" s="4" t="s">
        <v>1030</v>
      </c>
      <c r="E499" s="4" t="s">
        <v>1042</v>
      </c>
      <c r="F499" s="4">
        <v>3.305694663E7</v>
      </c>
      <c r="G499" s="4">
        <v>10.58</v>
      </c>
      <c r="H499" s="4">
        <v>0.9</v>
      </c>
      <c r="I499" s="4">
        <v>0.03</v>
      </c>
      <c r="J499" s="4">
        <v>-1.22</v>
      </c>
    </row>
    <row r="500" ht="12.75" customHeight="1">
      <c r="A500" s="4" t="s">
        <v>372</v>
      </c>
      <c r="B500" s="4" t="s">
        <v>371</v>
      </c>
      <c r="C500" s="4">
        <v>2014.0</v>
      </c>
      <c r="D500" s="4" t="s">
        <v>1030</v>
      </c>
      <c r="E500" s="4" t="s">
        <v>1043</v>
      </c>
      <c r="F500" s="4">
        <v>1.835125719E7</v>
      </c>
      <c r="G500" s="4">
        <v>5.87</v>
      </c>
      <c r="H500" s="4">
        <v>1.26</v>
      </c>
      <c r="I500" s="4">
        <v>1.38</v>
      </c>
      <c r="J500" s="4">
        <v>1.5</v>
      </c>
    </row>
    <row r="501" ht="12.75" customHeight="1">
      <c r="A501" s="4" t="s">
        <v>372</v>
      </c>
      <c r="B501" s="4" t="s">
        <v>371</v>
      </c>
      <c r="C501" s="4">
        <v>2014.0</v>
      </c>
      <c r="D501" s="4" t="s">
        <v>1030</v>
      </c>
      <c r="E501" s="4" t="s">
        <v>1044</v>
      </c>
      <c r="F501" s="4">
        <v>7171349.88</v>
      </c>
      <c r="G501" s="4">
        <v>2.3</v>
      </c>
      <c r="H501" s="4">
        <v>0.6</v>
      </c>
      <c r="I501" s="4">
        <v>-2.47</v>
      </c>
      <c r="J501" s="4">
        <v>-2.43</v>
      </c>
    </row>
    <row r="502" ht="12.75" customHeight="1">
      <c r="A502" s="4" t="s">
        <v>372</v>
      </c>
      <c r="B502" s="4" t="s">
        <v>371</v>
      </c>
      <c r="C502" s="4">
        <v>2014.0</v>
      </c>
      <c r="D502" s="4" t="s">
        <v>1030</v>
      </c>
      <c r="E502" s="4" t="s">
        <v>1045</v>
      </c>
      <c r="F502" s="4">
        <v>4840783.91</v>
      </c>
      <c r="G502" s="4">
        <v>1.55</v>
      </c>
      <c r="H502" s="4">
        <v>0.34</v>
      </c>
      <c r="I502" s="4">
        <v>0.42</v>
      </c>
      <c r="J502" s="4">
        <v>-0.95</v>
      </c>
    </row>
    <row r="503" ht="12.75" customHeight="1">
      <c r="A503" s="4" t="s">
        <v>372</v>
      </c>
      <c r="B503" s="4" t="s">
        <v>371</v>
      </c>
      <c r="C503" s="4">
        <v>2014.0</v>
      </c>
      <c r="D503" s="4" t="s">
        <v>1030</v>
      </c>
      <c r="E503" s="4" t="s">
        <v>998</v>
      </c>
      <c r="F503" s="4">
        <v>5.330327594E7</v>
      </c>
      <c r="G503" s="4">
        <v>17.06</v>
      </c>
      <c r="H503" s="4">
        <v>1.22</v>
      </c>
      <c r="I503" s="4">
        <v>-0.04</v>
      </c>
      <c r="J503" s="4">
        <v>1.03</v>
      </c>
    </row>
    <row r="504" ht="12.75" customHeight="1">
      <c r="A504" s="4" t="s">
        <v>372</v>
      </c>
      <c r="B504" s="4" t="s">
        <v>371</v>
      </c>
      <c r="C504" s="4">
        <v>2014.0</v>
      </c>
      <c r="D504" s="4" t="s">
        <v>1030</v>
      </c>
      <c r="E504" s="4" t="s">
        <v>1046</v>
      </c>
      <c r="F504" s="4">
        <v>9865873.62</v>
      </c>
      <c r="G504" s="4">
        <v>3.16</v>
      </c>
      <c r="H504" s="4">
        <v>0.99</v>
      </c>
      <c r="I504" s="4">
        <v>2.06</v>
      </c>
      <c r="J504" s="4">
        <v>1.06</v>
      </c>
    </row>
    <row r="505" ht="12.75" customHeight="1">
      <c r="A505" s="4" t="s">
        <v>372</v>
      </c>
      <c r="B505" s="4" t="s">
        <v>371</v>
      </c>
      <c r="C505" s="4">
        <v>2014.0</v>
      </c>
      <c r="D505" s="4" t="s">
        <v>1030</v>
      </c>
      <c r="E505" s="4" t="s">
        <v>1047</v>
      </c>
      <c r="F505" s="4">
        <v>1.079834139E7</v>
      </c>
      <c r="G505" s="4">
        <v>3.46</v>
      </c>
      <c r="H505" s="4">
        <v>1.4</v>
      </c>
      <c r="I505" s="4">
        <v>-0.88</v>
      </c>
      <c r="J505" s="4">
        <v>-1.03</v>
      </c>
    </row>
    <row r="506" ht="12.75" customHeight="1">
      <c r="A506" s="4" t="s">
        <v>372</v>
      </c>
      <c r="B506" s="4" t="s">
        <v>371</v>
      </c>
      <c r="C506" s="4">
        <v>2015.0</v>
      </c>
      <c r="D506" s="4" t="s">
        <v>1030</v>
      </c>
      <c r="E506" s="4" t="s">
        <v>1031</v>
      </c>
      <c r="F506" s="4">
        <v>2.8058244847E8</v>
      </c>
      <c r="G506" s="4">
        <v>100.0</v>
      </c>
      <c r="H506" s="4">
        <v>1.0</v>
      </c>
      <c r="I506" s="4">
        <v>-4.84</v>
      </c>
      <c r="J506" s="4">
        <v>-5.86</v>
      </c>
    </row>
    <row r="507" ht="12.75" customHeight="1">
      <c r="A507" s="4" t="s">
        <v>372</v>
      </c>
      <c r="B507" s="4" t="s">
        <v>371</v>
      </c>
      <c r="C507" s="4">
        <v>2015.0</v>
      </c>
      <c r="D507" s="4" t="s">
        <v>1030</v>
      </c>
      <c r="E507" s="4" t="s">
        <v>1032</v>
      </c>
      <c r="F507" s="4">
        <v>1.0378528731E8</v>
      </c>
      <c r="G507" s="4">
        <v>36.99</v>
      </c>
      <c r="H507" s="4">
        <v>1.0</v>
      </c>
      <c r="I507" s="4">
        <v>-2.4</v>
      </c>
      <c r="J507" s="4">
        <v>-3.68</v>
      </c>
    </row>
    <row r="508" ht="12.75" customHeight="1">
      <c r="A508" s="4" t="s">
        <v>372</v>
      </c>
      <c r="B508" s="4" t="s">
        <v>371</v>
      </c>
      <c r="C508" s="4">
        <v>2015.0</v>
      </c>
      <c r="D508" s="4" t="s">
        <v>1030</v>
      </c>
      <c r="E508" s="4" t="s">
        <v>1033</v>
      </c>
      <c r="F508" s="4">
        <v>9.25318383E7</v>
      </c>
      <c r="G508" s="4">
        <v>32.98</v>
      </c>
      <c r="H508" s="4">
        <v>0.94</v>
      </c>
      <c r="I508" s="4">
        <v>-5.11</v>
      </c>
      <c r="J508" s="4">
        <v>-7.01</v>
      </c>
    </row>
    <row r="509" ht="12.75" customHeight="1">
      <c r="A509" s="4" t="s">
        <v>372</v>
      </c>
      <c r="B509" s="4" t="s">
        <v>371</v>
      </c>
      <c r="C509" s="4">
        <v>2015.0</v>
      </c>
      <c r="D509" s="4" t="s">
        <v>1030</v>
      </c>
      <c r="E509" s="4" t="s">
        <v>1034</v>
      </c>
      <c r="F509" s="4">
        <v>4.521534408E7</v>
      </c>
      <c r="G509" s="4">
        <v>16.11</v>
      </c>
      <c r="H509" s="4">
        <v>1.04</v>
      </c>
      <c r="I509" s="4">
        <v>-5.55</v>
      </c>
      <c r="J509" s="4">
        <v>-5.94</v>
      </c>
    </row>
    <row r="510" ht="12.75" customHeight="1">
      <c r="A510" s="4" t="s">
        <v>372</v>
      </c>
      <c r="B510" s="4" t="s">
        <v>371</v>
      </c>
      <c r="C510" s="4">
        <v>2015.0</v>
      </c>
      <c r="D510" s="4" t="s">
        <v>1030</v>
      </c>
      <c r="E510" s="4" t="s">
        <v>1035</v>
      </c>
      <c r="F510" s="4">
        <v>2.366502185E7</v>
      </c>
      <c r="G510" s="4">
        <v>8.43</v>
      </c>
      <c r="H510" s="4">
        <v>1.09</v>
      </c>
      <c r="I510" s="4">
        <v>-12.0</v>
      </c>
      <c r="J510" s="4">
        <v>-10.12</v>
      </c>
    </row>
    <row r="511" ht="12.75" customHeight="1">
      <c r="A511" s="4" t="s">
        <v>372</v>
      </c>
      <c r="B511" s="4" t="s">
        <v>371</v>
      </c>
      <c r="C511" s="4">
        <v>2015.0</v>
      </c>
      <c r="D511" s="4" t="s">
        <v>1030</v>
      </c>
      <c r="E511" s="4" t="s">
        <v>1036</v>
      </c>
      <c r="F511" s="4">
        <v>3252797.0</v>
      </c>
      <c r="G511" s="4">
        <v>1.16</v>
      </c>
      <c r="H511" s="4">
        <v>1.06</v>
      </c>
      <c r="I511" s="4">
        <v>-2.78</v>
      </c>
      <c r="J511" s="4">
        <v>-3.07</v>
      </c>
    </row>
    <row r="512" ht="12.75" customHeight="1">
      <c r="A512" s="4" t="s">
        <v>372</v>
      </c>
      <c r="B512" s="4" t="s">
        <v>371</v>
      </c>
      <c r="C512" s="4">
        <v>2015.0</v>
      </c>
      <c r="D512" s="4" t="s">
        <v>1030</v>
      </c>
      <c r="E512" s="4" t="s">
        <v>993</v>
      </c>
      <c r="F512" s="4">
        <v>2.247879509E7</v>
      </c>
      <c r="G512" s="4">
        <v>8.01</v>
      </c>
      <c r="H512" s="4">
        <v>1.05</v>
      </c>
      <c r="I512" s="4">
        <v>-3.22</v>
      </c>
      <c r="J512" s="4">
        <v>-2.65</v>
      </c>
    </row>
    <row r="513" ht="12.75" customHeight="1">
      <c r="A513" s="4" t="s">
        <v>372</v>
      </c>
      <c r="B513" s="4" t="s">
        <v>371</v>
      </c>
      <c r="C513" s="4">
        <v>2015.0</v>
      </c>
      <c r="D513" s="4" t="s">
        <v>1030</v>
      </c>
      <c r="E513" s="4" t="s">
        <v>1037</v>
      </c>
      <c r="F513" s="4">
        <v>1.326249472E7</v>
      </c>
      <c r="G513" s="4">
        <v>4.73</v>
      </c>
      <c r="H513" s="4">
        <v>1.22</v>
      </c>
      <c r="I513" s="4">
        <v>-2.52</v>
      </c>
      <c r="J513" s="4">
        <v>-1.66</v>
      </c>
    </row>
    <row r="514" ht="12.75" customHeight="1">
      <c r="A514" s="4" t="s">
        <v>372</v>
      </c>
      <c r="B514" s="4" t="s">
        <v>371</v>
      </c>
      <c r="C514" s="4">
        <v>2015.0</v>
      </c>
      <c r="D514" s="4" t="s">
        <v>1030</v>
      </c>
      <c r="E514" s="4" t="s">
        <v>1038</v>
      </c>
      <c r="F514" s="4">
        <v>676382.46</v>
      </c>
      <c r="G514" s="4">
        <v>0.24</v>
      </c>
      <c r="H514" s="4">
        <v>0.06</v>
      </c>
      <c r="I514" s="4">
        <v>-0.11</v>
      </c>
      <c r="J514" s="4">
        <v>-7.92</v>
      </c>
    </row>
    <row r="515" ht="12.75" customHeight="1">
      <c r="A515" s="4" t="s">
        <v>372</v>
      </c>
      <c r="B515" s="4" t="s">
        <v>371</v>
      </c>
      <c r="C515" s="4">
        <v>2015.0</v>
      </c>
      <c r="D515" s="4" t="s">
        <v>1030</v>
      </c>
      <c r="E515" s="4" t="s">
        <v>994</v>
      </c>
      <c r="F515" s="4">
        <v>2.133179014E7</v>
      </c>
      <c r="G515" s="4">
        <v>7.6</v>
      </c>
      <c r="H515" s="4">
        <v>1.31</v>
      </c>
      <c r="I515" s="4">
        <v>-21.48</v>
      </c>
      <c r="J515" s="4">
        <v>-20.22</v>
      </c>
    </row>
    <row r="516" ht="12.75" customHeight="1">
      <c r="A516" s="4" t="s">
        <v>372</v>
      </c>
      <c r="B516" s="4" t="s">
        <v>371</v>
      </c>
      <c r="C516" s="4">
        <v>2015.0</v>
      </c>
      <c r="D516" s="4" t="s">
        <v>1030</v>
      </c>
      <c r="E516" s="4" t="s">
        <v>1039</v>
      </c>
      <c r="F516" s="4">
        <v>839951.34</v>
      </c>
      <c r="G516" s="4">
        <v>0.3</v>
      </c>
      <c r="H516" s="4">
        <v>0.25</v>
      </c>
      <c r="I516" s="4">
        <v>-4.12</v>
      </c>
      <c r="J516" s="4">
        <v>-12.57</v>
      </c>
    </row>
    <row r="517" ht="12.75" customHeight="1">
      <c r="A517" s="4" t="s">
        <v>372</v>
      </c>
      <c r="B517" s="4" t="s">
        <v>371</v>
      </c>
      <c r="C517" s="4">
        <v>2015.0</v>
      </c>
      <c r="D517" s="4" t="s">
        <v>1030</v>
      </c>
      <c r="E517" s="4" t="s">
        <v>1040</v>
      </c>
      <c r="F517" s="4">
        <v>6.818171612E7</v>
      </c>
      <c r="G517" s="4">
        <v>24.3</v>
      </c>
      <c r="H517" s="4">
        <v>0.8</v>
      </c>
      <c r="I517" s="4">
        <v>-3.11</v>
      </c>
      <c r="J517" s="4">
        <v>-4.52</v>
      </c>
    </row>
    <row r="518" ht="12.75" customHeight="1">
      <c r="A518" s="4" t="s">
        <v>372</v>
      </c>
      <c r="B518" s="4" t="s">
        <v>371</v>
      </c>
      <c r="C518" s="4">
        <v>2015.0</v>
      </c>
      <c r="D518" s="4" t="s">
        <v>1030</v>
      </c>
      <c r="E518" s="4" t="s">
        <v>996</v>
      </c>
      <c r="F518" s="4">
        <v>1.869244104E7</v>
      </c>
      <c r="G518" s="4">
        <v>6.66</v>
      </c>
      <c r="H518" s="4">
        <v>1.06</v>
      </c>
      <c r="I518" s="4">
        <v>-7.72</v>
      </c>
      <c r="J518" s="4">
        <v>-8.77</v>
      </c>
    </row>
    <row r="519" ht="12.75" customHeight="1">
      <c r="A519" s="4" t="s">
        <v>372</v>
      </c>
      <c r="B519" s="4" t="s">
        <v>371</v>
      </c>
      <c r="C519" s="4">
        <v>2015.0</v>
      </c>
      <c r="D519" s="4" t="s">
        <v>1030</v>
      </c>
      <c r="E519" s="4" t="s">
        <v>1041</v>
      </c>
      <c r="F519" s="4">
        <v>2239025.9</v>
      </c>
      <c r="G519" s="4">
        <v>0.8</v>
      </c>
      <c r="H519" s="4">
        <v>1.04</v>
      </c>
      <c r="I519" s="4">
        <v>-7.8</v>
      </c>
      <c r="J519" s="4">
        <v>-9.76</v>
      </c>
    </row>
    <row r="520" ht="12.75" customHeight="1">
      <c r="A520" s="4" t="s">
        <v>372</v>
      </c>
      <c r="B520" s="4" t="s">
        <v>371</v>
      </c>
      <c r="C520" s="4">
        <v>2015.0</v>
      </c>
      <c r="D520" s="4" t="s">
        <v>1030</v>
      </c>
      <c r="E520" s="4" t="s">
        <v>1042</v>
      </c>
      <c r="F520" s="4">
        <v>3.245096405E7</v>
      </c>
      <c r="G520" s="4">
        <v>11.57</v>
      </c>
      <c r="H520" s="4">
        <v>0.89</v>
      </c>
      <c r="I520" s="4">
        <v>-2.1</v>
      </c>
      <c r="J520" s="4">
        <v>-3.41</v>
      </c>
    </row>
    <row r="521" ht="12.75" customHeight="1">
      <c r="A521" s="4" t="s">
        <v>372</v>
      </c>
      <c r="B521" s="4" t="s">
        <v>371</v>
      </c>
      <c r="C521" s="4">
        <v>2015.0</v>
      </c>
      <c r="D521" s="4" t="s">
        <v>1030</v>
      </c>
      <c r="E521" s="4" t="s">
        <v>1043</v>
      </c>
      <c r="F521" s="4">
        <v>1.676004119E7</v>
      </c>
      <c r="G521" s="4">
        <v>5.97</v>
      </c>
      <c r="H521" s="4">
        <v>1.26</v>
      </c>
      <c r="I521" s="4">
        <v>-3.7</v>
      </c>
      <c r="J521" s="4">
        <v>-4.83</v>
      </c>
    </row>
    <row r="522" ht="12.75" customHeight="1">
      <c r="A522" s="4" t="s">
        <v>372</v>
      </c>
      <c r="B522" s="4" t="s">
        <v>371</v>
      </c>
      <c r="C522" s="4">
        <v>2015.0</v>
      </c>
      <c r="D522" s="4" t="s">
        <v>1030</v>
      </c>
      <c r="E522" s="4" t="s">
        <v>1044</v>
      </c>
      <c r="F522" s="4">
        <v>6839433.28</v>
      </c>
      <c r="G522" s="4">
        <v>2.44</v>
      </c>
      <c r="H522" s="4">
        <v>0.66</v>
      </c>
      <c r="I522" s="4">
        <v>-5.58</v>
      </c>
      <c r="J522" s="4">
        <v>-2.62</v>
      </c>
    </row>
    <row r="523" ht="12.75" customHeight="1">
      <c r="A523" s="4" t="s">
        <v>372</v>
      </c>
      <c r="B523" s="4" t="s">
        <v>371</v>
      </c>
      <c r="C523" s="4">
        <v>2015.0</v>
      </c>
      <c r="D523" s="4" t="s">
        <v>1030</v>
      </c>
      <c r="E523" s="4" t="s">
        <v>1045</v>
      </c>
      <c r="F523" s="4">
        <v>4552672.53</v>
      </c>
      <c r="G523" s="4">
        <v>1.62</v>
      </c>
      <c r="H523" s="4">
        <v>0.32</v>
      </c>
      <c r="I523" s="4">
        <v>-1.45</v>
      </c>
      <c r="J523" s="4">
        <v>-4.98</v>
      </c>
    </row>
    <row r="524" ht="12.75" customHeight="1">
      <c r="A524" s="4" t="s">
        <v>372</v>
      </c>
      <c r="B524" s="4" t="s">
        <v>371</v>
      </c>
      <c r="C524" s="4">
        <v>2015.0</v>
      </c>
      <c r="D524" s="4" t="s">
        <v>1030</v>
      </c>
      <c r="E524" s="4" t="s">
        <v>998</v>
      </c>
      <c r="F524" s="4">
        <v>4.953104258E7</v>
      </c>
      <c r="G524" s="4">
        <v>17.65</v>
      </c>
      <c r="H524" s="4">
        <v>1.22</v>
      </c>
      <c r="I524" s="4">
        <v>-1.56</v>
      </c>
      <c r="J524" s="4">
        <v>-2.73</v>
      </c>
    </row>
    <row r="525" ht="12.75" customHeight="1">
      <c r="A525" s="4" t="s">
        <v>372</v>
      </c>
      <c r="B525" s="4" t="s">
        <v>371</v>
      </c>
      <c r="C525" s="4">
        <v>2015.0</v>
      </c>
      <c r="D525" s="4" t="s">
        <v>1030</v>
      </c>
      <c r="E525" s="4" t="s">
        <v>1046</v>
      </c>
      <c r="F525" s="4">
        <v>9282806.68</v>
      </c>
      <c r="G525" s="4">
        <v>3.31</v>
      </c>
      <c r="H525" s="4">
        <v>0.98</v>
      </c>
      <c r="I525" s="4">
        <v>-1.73</v>
      </c>
      <c r="J525" s="4">
        <v>-3.21</v>
      </c>
    </row>
    <row r="526" ht="12.75" customHeight="1">
      <c r="A526" s="4" t="s">
        <v>372</v>
      </c>
      <c r="B526" s="4" t="s">
        <v>371</v>
      </c>
      <c r="C526" s="4">
        <v>2015.0</v>
      </c>
      <c r="D526" s="4" t="s">
        <v>1030</v>
      </c>
      <c r="E526" s="4" t="s">
        <v>1047</v>
      </c>
      <c r="F526" s="4">
        <v>1.021009434E7</v>
      </c>
      <c r="G526" s="4">
        <v>3.64</v>
      </c>
      <c r="H526" s="4">
        <v>1.42</v>
      </c>
      <c r="I526" s="4">
        <v>-2.7</v>
      </c>
      <c r="J526" s="4">
        <v>-3.04</v>
      </c>
    </row>
    <row r="527" ht="12.75" customHeight="1">
      <c r="A527" s="4" t="s">
        <v>372</v>
      </c>
      <c r="B527" s="4" t="s">
        <v>371</v>
      </c>
      <c r="C527" s="4">
        <v>2016.0</v>
      </c>
      <c r="D527" s="4" t="s">
        <v>1030</v>
      </c>
      <c r="E527" s="4" t="s">
        <v>1031</v>
      </c>
      <c r="F527" s="4">
        <v>2.6670192035E8</v>
      </c>
      <c r="G527" s="4">
        <v>100.0</v>
      </c>
      <c r="H527" s="4">
        <v>1.0</v>
      </c>
      <c r="I527" s="4">
        <v>-2.06</v>
      </c>
      <c r="J527" s="4">
        <v>-3.01</v>
      </c>
    </row>
    <row r="528" ht="12.75" customHeight="1">
      <c r="A528" s="4" t="s">
        <v>372</v>
      </c>
      <c r="B528" s="4" t="s">
        <v>371</v>
      </c>
      <c r="C528" s="4">
        <v>2016.0</v>
      </c>
      <c r="D528" s="4" t="s">
        <v>1030</v>
      </c>
      <c r="E528" s="4" t="s">
        <v>1032</v>
      </c>
      <c r="F528" s="4">
        <v>1.0043991086E8</v>
      </c>
      <c r="G528" s="4">
        <v>37.66</v>
      </c>
      <c r="H528" s="4">
        <v>1.0</v>
      </c>
      <c r="I528" s="4">
        <v>-1.59</v>
      </c>
      <c r="J528" s="4">
        <v>-2.28</v>
      </c>
    </row>
    <row r="529" ht="12.75" customHeight="1">
      <c r="A529" s="4" t="s">
        <v>372</v>
      </c>
      <c r="B529" s="4" t="s">
        <v>371</v>
      </c>
      <c r="C529" s="4">
        <v>2016.0</v>
      </c>
      <c r="D529" s="4" t="s">
        <v>1030</v>
      </c>
      <c r="E529" s="4" t="s">
        <v>1033</v>
      </c>
      <c r="F529" s="4">
        <v>8.864703393E7</v>
      </c>
      <c r="G529" s="4">
        <v>33.24</v>
      </c>
      <c r="H529" s="4">
        <v>0.93</v>
      </c>
      <c r="I529" s="4">
        <v>-1.59</v>
      </c>
      <c r="J529" s="4">
        <v>-2.92</v>
      </c>
    </row>
    <row r="530" ht="12.75" customHeight="1">
      <c r="A530" s="4" t="s">
        <v>372</v>
      </c>
      <c r="B530" s="4" t="s">
        <v>371</v>
      </c>
      <c r="C530" s="4">
        <v>2016.0</v>
      </c>
      <c r="D530" s="4" t="s">
        <v>1030</v>
      </c>
      <c r="E530" s="4" t="s">
        <v>1034</v>
      </c>
      <c r="F530" s="4">
        <v>4.249952976E7</v>
      </c>
      <c r="G530" s="4">
        <v>15.94</v>
      </c>
      <c r="H530" s="4">
        <v>1.07</v>
      </c>
      <c r="I530" s="4">
        <v>-3.24</v>
      </c>
      <c r="J530" s="4">
        <v>-2.87</v>
      </c>
    </row>
    <row r="531" ht="12.75" customHeight="1">
      <c r="A531" s="4" t="s">
        <v>372</v>
      </c>
      <c r="B531" s="4" t="s">
        <v>371</v>
      </c>
      <c r="C531" s="4">
        <v>2016.0</v>
      </c>
      <c r="D531" s="4" t="s">
        <v>1030</v>
      </c>
      <c r="E531" s="4" t="s">
        <v>1035</v>
      </c>
      <c r="F531" s="4">
        <v>2.059384088E7</v>
      </c>
      <c r="G531" s="4">
        <v>7.72</v>
      </c>
      <c r="H531" s="4">
        <v>1.04</v>
      </c>
      <c r="I531" s="4">
        <v>-3.97</v>
      </c>
      <c r="J531" s="4">
        <v>-7.26</v>
      </c>
    </row>
    <row r="532" ht="12.75" customHeight="1">
      <c r="A532" s="4" t="s">
        <v>372</v>
      </c>
      <c r="B532" s="4" t="s">
        <v>371</v>
      </c>
      <c r="C532" s="4">
        <v>2016.0</v>
      </c>
      <c r="D532" s="4" t="s">
        <v>1030</v>
      </c>
      <c r="E532" s="4" t="s">
        <v>1036</v>
      </c>
      <c r="F532" s="4">
        <v>3115327.0</v>
      </c>
      <c r="G532" s="4">
        <v>1.17</v>
      </c>
      <c r="H532" s="4">
        <v>1.07</v>
      </c>
      <c r="I532" s="4">
        <v>-1.71</v>
      </c>
      <c r="J532" s="4">
        <v>-2.08</v>
      </c>
    </row>
    <row r="533" ht="12.75" customHeight="1">
      <c r="A533" s="4" t="s">
        <v>372</v>
      </c>
      <c r="B533" s="4" t="s">
        <v>371</v>
      </c>
      <c r="C533" s="4">
        <v>2016.0</v>
      </c>
      <c r="D533" s="4" t="s">
        <v>1030</v>
      </c>
      <c r="E533" s="4" t="s">
        <v>993</v>
      </c>
      <c r="F533" s="4">
        <v>2.124144229E7</v>
      </c>
      <c r="G533" s="4">
        <v>7.96</v>
      </c>
      <c r="H533" s="4">
        <v>1.06</v>
      </c>
      <c r="I533" s="4">
        <v>-2.03</v>
      </c>
      <c r="J533" s="4">
        <v>-2.58</v>
      </c>
    </row>
    <row r="534" ht="12.75" customHeight="1">
      <c r="A534" s="4" t="s">
        <v>372</v>
      </c>
      <c r="B534" s="4" t="s">
        <v>371</v>
      </c>
      <c r="C534" s="4">
        <v>2016.0</v>
      </c>
      <c r="D534" s="4" t="s">
        <v>1030</v>
      </c>
      <c r="E534" s="4" t="s">
        <v>1037</v>
      </c>
      <c r="F534" s="4">
        <v>1.322438339E7</v>
      </c>
      <c r="G534" s="4">
        <v>4.96</v>
      </c>
      <c r="H534" s="4">
        <v>1.21</v>
      </c>
      <c r="I534" s="4">
        <v>-0.29</v>
      </c>
      <c r="J534" s="4">
        <v>-1.31</v>
      </c>
    </row>
    <row r="535" ht="12.75" customHeight="1">
      <c r="A535" s="4" t="s">
        <v>372</v>
      </c>
      <c r="B535" s="4" t="s">
        <v>371</v>
      </c>
      <c r="C535" s="4">
        <v>2016.0</v>
      </c>
      <c r="D535" s="4" t="s">
        <v>1030</v>
      </c>
      <c r="E535" s="4" t="s">
        <v>1038</v>
      </c>
      <c r="F535" s="4">
        <v>683272.15</v>
      </c>
      <c r="G535" s="4">
        <v>0.26</v>
      </c>
      <c r="H535" s="4">
        <v>0.06</v>
      </c>
      <c r="I535" s="4">
        <v>-2.62</v>
      </c>
      <c r="J535" s="4">
        <v>-5.83</v>
      </c>
    </row>
    <row r="536" ht="12.75" customHeight="1">
      <c r="A536" s="4" t="s">
        <v>372</v>
      </c>
      <c r="B536" s="4" t="s">
        <v>371</v>
      </c>
      <c r="C536" s="4">
        <v>2016.0</v>
      </c>
      <c r="D536" s="4" t="s">
        <v>1030</v>
      </c>
      <c r="E536" s="4" t="s">
        <v>994</v>
      </c>
      <c r="F536" s="4">
        <v>1.677855072E7</v>
      </c>
      <c r="G536" s="4">
        <v>6.29</v>
      </c>
      <c r="H536" s="4">
        <v>1.23</v>
      </c>
      <c r="I536" s="4">
        <v>-7.43</v>
      </c>
      <c r="J536" s="4">
        <v>-11.39</v>
      </c>
    </row>
    <row r="537" ht="12.75" customHeight="1">
      <c r="A537" s="4" t="s">
        <v>372</v>
      </c>
      <c r="B537" s="4" t="s">
        <v>371</v>
      </c>
      <c r="C537" s="4">
        <v>2016.0</v>
      </c>
      <c r="D537" s="4" t="s">
        <v>1030</v>
      </c>
      <c r="E537" s="4" t="s">
        <v>1039</v>
      </c>
      <c r="F537" s="4">
        <v>821175.92</v>
      </c>
      <c r="G537" s="4">
        <v>0.31</v>
      </c>
      <c r="H537" s="4">
        <v>0.26</v>
      </c>
      <c r="I537" s="4">
        <v>-2.73</v>
      </c>
      <c r="J537" s="4">
        <v>-2.68</v>
      </c>
    </row>
    <row r="538" ht="12.75" customHeight="1">
      <c r="A538" s="4" t="s">
        <v>372</v>
      </c>
      <c r="B538" s="4" t="s">
        <v>371</v>
      </c>
      <c r="C538" s="4">
        <v>2016.0</v>
      </c>
      <c r="D538" s="4" t="s">
        <v>1030</v>
      </c>
      <c r="E538" s="4" t="s">
        <v>1040</v>
      </c>
      <c r="F538" s="4">
        <v>6.423315601E7</v>
      </c>
      <c r="G538" s="4">
        <v>24.08</v>
      </c>
      <c r="H538" s="4">
        <v>0.78</v>
      </c>
      <c r="I538" s="4">
        <v>-1.67</v>
      </c>
      <c r="J538" s="4">
        <v>-3.94</v>
      </c>
    </row>
    <row r="539" ht="12.75" customHeight="1">
      <c r="A539" s="4" t="s">
        <v>372</v>
      </c>
      <c r="B539" s="4" t="s">
        <v>371</v>
      </c>
      <c r="C539" s="4">
        <v>2016.0</v>
      </c>
      <c r="D539" s="4" t="s">
        <v>1030</v>
      </c>
      <c r="E539" s="4" t="s">
        <v>996</v>
      </c>
      <c r="F539" s="4">
        <v>1.69644671E7</v>
      </c>
      <c r="G539" s="4">
        <v>6.36</v>
      </c>
      <c r="H539" s="4">
        <v>1.1</v>
      </c>
      <c r="I539" s="4">
        <v>-5.7</v>
      </c>
      <c r="J539" s="4">
        <v>-4.84</v>
      </c>
    </row>
    <row r="540" ht="12.75" customHeight="1">
      <c r="A540" s="4" t="s">
        <v>372</v>
      </c>
      <c r="B540" s="4" t="s">
        <v>371</v>
      </c>
      <c r="C540" s="4">
        <v>2016.0</v>
      </c>
      <c r="D540" s="4" t="s">
        <v>1030</v>
      </c>
      <c r="E540" s="4" t="s">
        <v>1041</v>
      </c>
      <c r="F540" s="4">
        <v>2079178.25</v>
      </c>
      <c r="G540" s="4">
        <v>0.78</v>
      </c>
      <c r="H540" s="4">
        <v>1.06</v>
      </c>
      <c r="I540" s="4">
        <v>-3.41</v>
      </c>
      <c r="J540" s="4">
        <v>-3.75</v>
      </c>
    </row>
    <row r="541" ht="12.75" customHeight="1">
      <c r="A541" s="4" t="s">
        <v>372</v>
      </c>
      <c r="B541" s="4" t="s">
        <v>371</v>
      </c>
      <c r="C541" s="4">
        <v>2016.0</v>
      </c>
      <c r="D541" s="4" t="s">
        <v>1030</v>
      </c>
      <c r="E541" s="4" t="s">
        <v>1042</v>
      </c>
      <c r="F541" s="4">
        <v>2.350686395E7</v>
      </c>
      <c r="G541" s="4">
        <v>8.81</v>
      </c>
      <c r="H541" s="4">
        <v>0.89</v>
      </c>
      <c r="I541" s="4">
        <v>-1.03</v>
      </c>
      <c r="J541" s="4">
        <v>-2.01</v>
      </c>
    </row>
    <row r="542" ht="12.75" customHeight="1">
      <c r="A542" s="4" t="s">
        <v>372</v>
      </c>
      <c r="B542" s="4" t="s">
        <v>371</v>
      </c>
      <c r="C542" s="4">
        <v>2016.0</v>
      </c>
      <c r="D542" s="4" t="s">
        <v>1030</v>
      </c>
      <c r="E542" s="4" t="s">
        <v>1043</v>
      </c>
      <c r="F542" s="4">
        <v>1.622284758E7</v>
      </c>
      <c r="G542" s="4">
        <v>6.08</v>
      </c>
      <c r="H542" s="4">
        <v>1.27</v>
      </c>
      <c r="I542" s="4">
        <v>-1.42</v>
      </c>
      <c r="J542" s="4">
        <v>-1.88</v>
      </c>
    </row>
    <row r="543" ht="12.75" customHeight="1">
      <c r="A543" s="4" t="s">
        <v>372</v>
      </c>
      <c r="B543" s="4" t="s">
        <v>371</v>
      </c>
      <c r="C543" s="4">
        <v>2016.0</v>
      </c>
      <c r="D543" s="4" t="s">
        <v>1030</v>
      </c>
      <c r="E543" s="4" t="s">
        <v>1044</v>
      </c>
      <c r="F543" s="4">
        <v>6959283.05</v>
      </c>
      <c r="G543" s="4">
        <v>2.61</v>
      </c>
      <c r="H543" s="4">
        <v>0.7</v>
      </c>
      <c r="I543" s="4">
        <v>-1.49</v>
      </c>
      <c r="J543" s="4">
        <v>0.64</v>
      </c>
    </row>
    <row r="544" ht="12.75" customHeight="1">
      <c r="A544" s="4" t="s">
        <v>372</v>
      </c>
      <c r="B544" s="4" t="s">
        <v>371</v>
      </c>
      <c r="C544" s="4">
        <v>2016.0</v>
      </c>
      <c r="D544" s="4" t="s">
        <v>1030</v>
      </c>
      <c r="E544" s="4" t="s">
        <v>1045</v>
      </c>
      <c r="F544" s="4">
        <v>4434694.96</v>
      </c>
      <c r="G544" s="4">
        <v>1.66</v>
      </c>
      <c r="H544" s="4">
        <v>0.32</v>
      </c>
      <c r="I544" s="4">
        <v>-1.26</v>
      </c>
      <c r="J544" s="4">
        <v>-3.01</v>
      </c>
    </row>
    <row r="545" ht="12.75" customHeight="1">
      <c r="A545" s="4" t="s">
        <v>372</v>
      </c>
      <c r="B545" s="4" t="s">
        <v>371</v>
      </c>
      <c r="C545" s="4">
        <v>2016.0</v>
      </c>
      <c r="D545" s="4" t="s">
        <v>1030</v>
      </c>
      <c r="E545" s="4" t="s">
        <v>998</v>
      </c>
      <c r="F545" s="4">
        <v>5.751264531E7</v>
      </c>
      <c r="G545" s="4">
        <v>21.56</v>
      </c>
      <c r="H545" s="4">
        <v>1.26</v>
      </c>
      <c r="I545" s="4">
        <v>-0.92</v>
      </c>
      <c r="J545" s="4">
        <v>-0.36</v>
      </c>
    </row>
    <row r="546" ht="12.75" customHeight="1">
      <c r="A546" s="4" t="s">
        <v>372</v>
      </c>
      <c r="B546" s="4" t="s">
        <v>371</v>
      </c>
      <c r="C546" s="4">
        <v>2016.0</v>
      </c>
      <c r="D546" s="4" t="s">
        <v>1030</v>
      </c>
      <c r="E546" s="4" t="s">
        <v>1046</v>
      </c>
      <c r="F546" s="4">
        <v>9200916.05</v>
      </c>
      <c r="G546" s="4">
        <v>3.45</v>
      </c>
      <c r="H546" s="4">
        <v>0.96</v>
      </c>
      <c r="I546" s="4">
        <v>0.0</v>
      </c>
      <c r="J546" s="4">
        <v>-1.57</v>
      </c>
    </row>
    <row r="547" ht="12.75" customHeight="1">
      <c r="A547" s="4" t="s">
        <v>372</v>
      </c>
      <c r="B547" s="4" t="s">
        <v>371</v>
      </c>
      <c r="C547" s="4">
        <v>2016.0</v>
      </c>
      <c r="D547" s="4" t="s">
        <v>1030</v>
      </c>
      <c r="E547" s="4" t="s">
        <v>1047</v>
      </c>
      <c r="F547" s="4">
        <v>9723716.62</v>
      </c>
      <c r="G547" s="4">
        <v>3.65</v>
      </c>
      <c r="H547" s="4">
        <v>1.43</v>
      </c>
      <c r="I547" s="4">
        <v>-2.15</v>
      </c>
      <c r="J547" s="4">
        <v>-2.58</v>
      </c>
    </row>
    <row r="548" ht="12.75" customHeight="1">
      <c r="A548" s="4" t="s">
        <v>372</v>
      </c>
      <c r="B548" s="4" t="s">
        <v>371</v>
      </c>
      <c r="C548" s="4">
        <v>2017.0</v>
      </c>
      <c r="D548" s="4" t="s">
        <v>1030</v>
      </c>
      <c r="E548" s="4" t="s">
        <v>1031</v>
      </c>
      <c r="F548" s="4">
        <v>2.82450324E8</v>
      </c>
      <c r="G548" s="4">
        <v>100.0</v>
      </c>
      <c r="H548" s="4">
        <v>1.0</v>
      </c>
      <c r="I548" s="4">
        <v>3.75</v>
      </c>
      <c r="J548" s="4">
        <v>2.97</v>
      </c>
    </row>
    <row r="549" ht="12.75" customHeight="1">
      <c r="A549" s="4" t="s">
        <v>372</v>
      </c>
      <c r="B549" s="4" t="s">
        <v>371</v>
      </c>
      <c r="C549" s="4">
        <v>2017.0</v>
      </c>
      <c r="D549" s="4" t="s">
        <v>1030</v>
      </c>
      <c r="E549" s="4" t="s">
        <v>1032</v>
      </c>
      <c r="F549" s="4">
        <v>1.0654714603E8</v>
      </c>
      <c r="G549" s="4">
        <v>37.72</v>
      </c>
      <c r="H549" s="4">
        <v>1.01</v>
      </c>
      <c r="I549" s="4">
        <v>3.31</v>
      </c>
      <c r="J549" s="4">
        <v>2.96</v>
      </c>
    </row>
    <row r="550" ht="12.75" customHeight="1">
      <c r="A550" s="4" t="s">
        <v>372</v>
      </c>
      <c r="B550" s="4" t="s">
        <v>371</v>
      </c>
      <c r="C550" s="4">
        <v>2017.0</v>
      </c>
      <c r="D550" s="4" t="s">
        <v>1030</v>
      </c>
      <c r="E550" s="4" t="s">
        <v>1033</v>
      </c>
      <c r="F550" s="4">
        <v>9.285338269E7</v>
      </c>
      <c r="G550" s="4">
        <v>32.87</v>
      </c>
      <c r="H550" s="4">
        <v>0.92</v>
      </c>
      <c r="I550" s="4">
        <v>3.43</v>
      </c>
      <c r="J550" s="4">
        <v>2.05</v>
      </c>
    </row>
    <row r="551" ht="12.75" customHeight="1">
      <c r="A551" s="4" t="s">
        <v>372</v>
      </c>
      <c r="B551" s="4" t="s">
        <v>371</v>
      </c>
      <c r="C551" s="4">
        <v>2017.0</v>
      </c>
      <c r="D551" s="4" t="s">
        <v>1030</v>
      </c>
      <c r="E551" s="4" t="s">
        <v>1034</v>
      </c>
      <c r="F551" s="4">
        <v>4.455678845E7</v>
      </c>
      <c r="G551" s="4">
        <v>15.78</v>
      </c>
      <c r="H551" s="4">
        <v>1.06</v>
      </c>
      <c r="I551" s="4">
        <v>3.94</v>
      </c>
      <c r="J551" s="4">
        <v>2.67</v>
      </c>
    </row>
    <row r="552" ht="12.75" customHeight="1">
      <c r="A552" s="4" t="s">
        <v>372</v>
      </c>
      <c r="B552" s="4" t="s">
        <v>371</v>
      </c>
      <c r="C552" s="4">
        <v>2017.0</v>
      </c>
      <c r="D552" s="4" t="s">
        <v>1030</v>
      </c>
      <c r="E552" s="4" t="s">
        <v>1035</v>
      </c>
      <c r="F552" s="4">
        <v>2.244399395E7</v>
      </c>
      <c r="G552" s="4">
        <v>7.95</v>
      </c>
      <c r="H552" s="4">
        <v>1.06</v>
      </c>
      <c r="I552" s="4">
        <v>5.73</v>
      </c>
      <c r="J552" s="4">
        <v>6.17</v>
      </c>
    </row>
    <row r="553" ht="12.75" customHeight="1">
      <c r="A553" s="4" t="s">
        <v>372</v>
      </c>
      <c r="B553" s="4" t="s">
        <v>371</v>
      </c>
      <c r="C553" s="4">
        <v>2017.0</v>
      </c>
      <c r="D553" s="4" t="s">
        <v>1030</v>
      </c>
      <c r="E553" s="4" t="s">
        <v>1036</v>
      </c>
      <c r="F553" s="4">
        <v>3063191.73</v>
      </c>
      <c r="G553" s="4">
        <v>1.08</v>
      </c>
      <c r="H553" s="4">
        <v>1.05</v>
      </c>
      <c r="I553" s="4">
        <v>0.74</v>
      </c>
      <c r="J553" s="4">
        <v>-1.2</v>
      </c>
    </row>
    <row r="554" ht="12.75" customHeight="1">
      <c r="A554" s="4" t="s">
        <v>372</v>
      </c>
      <c r="B554" s="4" t="s">
        <v>371</v>
      </c>
      <c r="C554" s="4">
        <v>2017.0</v>
      </c>
      <c r="D554" s="4" t="s">
        <v>1030</v>
      </c>
      <c r="E554" s="4" t="s">
        <v>993</v>
      </c>
      <c r="F554" s="4">
        <v>2.228584247E7</v>
      </c>
      <c r="G554" s="4">
        <v>7.89</v>
      </c>
      <c r="H554" s="4">
        <v>1.05</v>
      </c>
      <c r="I554" s="4">
        <v>3.52</v>
      </c>
      <c r="J554" s="4">
        <v>2.19</v>
      </c>
    </row>
    <row r="555" ht="12.75" customHeight="1">
      <c r="A555" s="4" t="s">
        <v>372</v>
      </c>
      <c r="B555" s="4" t="s">
        <v>371</v>
      </c>
      <c r="C555" s="4">
        <v>2017.0</v>
      </c>
      <c r="D555" s="4" t="s">
        <v>1030</v>
      </c>
      <c r="E555" s="4" t="s">
        <v>1037</v>
      </c>
      <c r="F555" s="4">
        <v>1.371909011E7</v>
      </c>
      <c r="G555" s="4">
        <v>4.86</v>
      </c>
      <c r="H555" s="4">
        <v>1.22</v>
      </c>
      <c r="I555" s="4">
        <v>2.17</v>
      </c>
      <c r="J555" s="4">
        <v>1.49</v>
      </c>
    </row>
    <row r="556" ht="12.75" customHeight="1">
      <c r="A556" s="4" t="s">
        <v>372</v>
      </c>
      <c r="B556" s="4" t="s">
        <v>371</v>
      </c>
      <c r="C556" s="4">
        <v>2017.0</v>
      </c>
      <c r="D556" s="4" t="s">
        <v>1030</v>
      </c>
      <c r="E556" s="4" t="s">
        <v>1038</v>
      </c>
      <c r="F556" s="4">
        <v>696852.36</v>
      </c>
      <c r="G556" s="4">
        <v>0.25</v>
      </c>
      <c r="H556" s="4">
        <v>0.06</v>
      </c>
      <c r="I556" s="4">
        <v>2.55</v>
      </c>
      <c r="J556" s="4">
        <v>4.16</v>
      </c>
    </row>
    <row r="557" ht="12.75" customHeight="1">
      <c r="A557" s="4" t="s">
        <v>372</v>
      </c>
      <c r="B557" s="4" t="s">
        <v>371</v>
      </c>
      <c r="C557" s="4">
        <v>2017.0</v>
      </c>
      <c r="D557" s="4" t="s">
        <v>1030</v>
      </c>
      <c r="E557" s="4" t="s">
        <v>994</v>
      </c>
      <c r="F557" s="4">
        <v>1.963353128E7</v>
      </c>
      <c r="G557" s="4">
        <v>6.95</v>
      </c>
      <c r="H557" s="4">
        <v>1.26</v>
      </c>
      <c r="I557" s="4">
        <v>9.22</v>
      </c>
      <c r="J557" s="4">
        <v>9.73</v>
      </c>
    </row>
    <row r="558" ht="12.75" customHeight="1">
      <c r="A558" s="4" t="s">
        <v>372</v>
      </c>
      <c r="B558" s="4" t="s">
        <v>371</v>
      </c>
      <c r="C558" s="4">
        <v>2017.0</v>
      </c>
      <c r="D558" s="4" t="s">
        <v>1030</v>
      </c>
      <c r="E558" s="4" t="s">
        <v>1039</v>
      </c>
      <c r="F558" s="4">
        <v>737234.71</v>
      </c>
      <c r="G558" s="4">
        <v>0.26</v>
      </c>
      <c r="H558" s="4">
        <v>0.2</v>
      </c>
      <c r="I558" s="4">
        <v>-1.67</v>
      </c>
      <c r="J558" s="4">
        <v>-14.88</v>
      </c>
    </row>
    <row r="559" ht="12.75" customHeight="1">
      <c r="A559" s="4" t="s">
        <v>372</v>
      </c>
      <c r="B559" s="4" t="s">
        <v>371</v>
      </c>
      <c r="C559" s="4">
        <v>2017.0</v>
      </c>
      <c r="D559" s="4" t="s">
        <v>1030</v>
      </c>
      <c r="E559" s="4" t="s">
        <v>1040</v>
      </c>
      <c r="F559" s="4">
        <v>6.77635111E7</v>
      </c>
      <c r="G559" s="4">
        <v>23.99</v>
      </c>
      <c r="H559" s="4">
        <v>0.79</v>
      </c>
      <c r="I559" s="4">
        <v>2.31</v>
      </c>
      <c r="J559" s="4">
        <v>2.33</v>
      </c>
    </row>
    <row r="560" ht="12.75" customHeight="1">
      <c r="A560" s="4" t="s">
        <v>372</v>
      </c>
      <c r="B560" s="4" t="s">
        <v>371</v>
      </c>
      <c r="C560" s="4">
        <v>2017.0</v>
      </c>
      <c r="D560" s="4" t="s">
        <v>1030</v>
      </c>
      <c r="E560" s="4" t="s">
        <v>996</v>
      </c>
      <c r="F560" s="4">
        <v>1.874543917E7</v>
      </c>
      <c r="G560" s="4">
        <v>6.64</v>
      </c>
      <c r="H560" s="4">
        <v>1.05</v>
      </c>
      <c r="I560" s="4">
        <v>8.08</v>
      </c>
      <c r="J560" s="4">
        <v>5.03</v>
      </c>
    </row>
    <row r="561" ht="12.75" customHeight="1">
      <c r="A561" s="4" t="s">
        <v>372</v>
      </c>
      <c r="B561" s="4" t="s">
        <v>371</v>
      </c>
      <c r="C561" s="4">
        <v>2017.0</v>
      </c>
      <c r="D561" s="4" t="s">
        <v>1030</v>
      </c>
      <c r="E561" s="4" t="s">
        <v>1041</v>
      </c>
      <c r="F561" s="4">
        <v>2561071.3</v>
      </c>
      <c r="G561" s="4">
        <v>0.91</v>
      </c>
      <c r="H561" s="4">
        <v>1.11</v>
      </c>
      <c r="I561" s="4">
        <v>8.9</v>
      </c>
      <c r="J561" s="4">
        <v>10.91</v>
      </c>
    </row>
    <row r="562" ht="12.75" customHeight="1">
      <c r="A562" s="4" t="s">
        <v>372</v>
      </c>
      <c r="B562" s="4" t="s">
        <v>371</v>
      </c>
      <c r="C562" s="4">
        <v>2017.0</v>
      </c>
      <c r="D562" s="4" t="s">
        <v>1030</v>
      </c>
      <c r="E562" s="4" t="s">
        <v>1042</v>
      </c>
      <c r="F562" s="4">
        <v>2.426066363E7</v>
      </c>
      <c r="G562" s="4">
        <v>8.59</v>
      </c>
      <c r="H562" s="4">
        <v>0.87</v>
      </c>
      <c r="I562" s="4">
        <v>2.53</v>
      </c>
      <c r="J562" s="4">
        <v>0.64</v>
      </c>
    </row>
    <row r="563" ht="12.75" customHeight="1">
      <c r="A563" s="4" t="s">
        <v>372</v>
      </c>
      <c r="B563" s="4" t="s">
        <v>371</v>
      </c>
      <c r="C563" s="4">
        <v>2017.0</v>
      </c>
      <c r="D563" s="4" t="s">
        <v>1030</v>
      </c>
      <c r="E563" s="4" t="s">
        <v>1043</v>
      </c>
      <c r="F563" s="4">
        <v>1.722878404E7</v>
      </c>
      <c r="G563" s="4">
        <v>6.1</v>
      </c>
      <c r="H563" s="4">
        <v>1.26</v>
      </c>
      <c r="I563" s="4">
        <v>4.25</v>
      </c>
      <c r="J563" s="4">
        <v>3.09</v>
      </c>
    </row>
    <row r="564" ht="12.75" customHeight="1">
      <c r="A564" s="4" t="s">
        <v>372</v>
      </c>
      <c r="B564" s="4" t="s">
        <v>371</v>
      </c>
      <c r="C564" s="4">
        <v>2017.0</v>
      </c>
      <c r="D564" s="4" t="s">
        <v>1030</v>
      </c>
      <c r="E564" s="4" t="s">
        <v>1044</v>
      </c>
      <c r="F564" s="4">
        <v>6181000.09</v>
      </c>
      <c r="G564" s="4">
        <v>2.19</v>
      </c>
      <c r="H564" s="4">
        <v>0.64</v>
      </c>
      <c r="I564" s="4">
        <v>-1.85</v>
      </c>
      <c r="J564" s="4">
        <v>-7.06</v>
      </c>
    </row>
    <row r="565" ht="12.75" customHeight="1">
      <c r="A565" s="4" t="s">
        <v>372</v>
      </c>
      <c r="B565" s="4" t="s">
        <v>371</v>
      </c>
      <c r="C565" s="4">
        <v>2017.0</v>
      </c>
      <c r="D565" s="4" t="s">
        <v>1030</v>
      </c>
      <c r="E565" s="4" t="s">
        <v>1045</v>
      </c>
      <c r="F565" s="4">
        <v>4582451.07</v>
      </c>
      <c r="G565" s="4">
        <v>1.62</v>
      </c>
      <c r="H565" s="4">
        <v>0.31</v>
      </c>
      <c r="I565" s="4">
        <v>2.39</v>
      </c>
      <c r="J565" s="4">
        <v>0.75</v>
      </c>
    </row>
    <row r="566" ht="12.75" customHeight="1">
      <c r="A566" s="4" t="s">
        <v>372</v>
      </c>
      <c r="B566" s="4" t="s">
        <v>371</v>
      </c>
      <c r="C566" s="4">
        <v>2017.0</v>
      </c>
      <c r="D566" s="4" t="s">
        <v>1030</v>
      </c>
      <c r="E566" s="4" t="s">
        <v>998</v>
      </c>
      <c r="F566" s="4">
        <v>6.166574739E7</v>
      </c>
      <c r="G566" s="4">
        <v>21.83</v>
      </c>
      <c r="H566" s="4">
        <v>1.24</v>
      </c>
      <c r="I566" s="4">
        <v>5.3</v>
      </c>
      <c r="J566" s="4">
        <v>3.75</v>
      </c>
    </row>
    <row r="567" ht="12.75" customHeight="1">
      <c r="A567" s="4" t="s">
        <v>372</v>
      </c>
      <c r="B567" s="4" t="s">
        <v>371</v>
      </c>
      <c r="C567" s="4">
        <v>2017.0</v>
      </c>
      <c r="D567" s="4" t="s">
        <v>1030</v>
      </c>
      <c r="E567" s="4" t="s">
        <v>1046</v>
      </c>
      <c r="F567" s="4">
        <v>9361574.88</v>
      </c>
      <c r="G567" s="4">
        <v>3.31</v>
      </c>
      <c r="H567" s="4">
        <v>0.96</v>
      </c>
      <c r="I567" s="4">
        <v>2.23</v>
      </c>
      <c r="J567" s="4">
        <v>0.95</v>
      </c>
    </row>
    <row r="568" ht="12.75" customHeight="1">
      <c r="A568" s="4" t="s">
        <v>372</v>
      </c>
      <c r="B568" s="4" t="s">
        <v>371</v>
      </c>
      <c r="C568" s="4">
        <v>2017.0</v>
      </c>
      <c r="D568" s="4" t="s">
        <v>1030</v>
      </c>
      <c r="E568" s="4" t="s">
        <v>1047</v>
      </c>
      <c r="F568" s="4">
        <v>9964338.68</v>
      </c>
      <c r="G568" s="4">
        <v>3.53</v>
      </c>
      <c r="H568" s="4">
        <v>1.44</v>
      </c>
      <c r="I568" s="4">
        <v>1.66</v>
      </c>
      <c r="J568" s="4">
        <v>1.09</v>
      </c>
    </row>
    <row r="569" ht="12.75" customHeight="1">
      <c r="A569" s="4" t="s">
        <v>372</v>
      </c>
      <c r="B569" s="4" t="s">
        <v>371</v>
      </c>
      <c r="C569" s="4">
        <v>2018.0</v>
      </c>
      <c r="D569" s="4" t="s">
        <v>1030</v>
      </c>
      <c r="E569" s="4" t="s">
        <v>1031</v>
      </c>
      <c r="F569" s="4">
        <v>2.9974449254E8</v>
      </c>
      <c r="G569" s="4">
        <v>100.0</v>
      </c>
      <c r="H569" s="4">
        <v>1.0</v>
      </c>
      <c r="I569" s="4">
        <v>3.06</v>
      </c>
      <c r="J569" s="4">
        <v>2.78</v>
      </c>
    </row>
    <row r="570" ht="12.75" customHeight="1">
      <c r="A570" s="4" t="s">
        <v>372</v>
      </c>
      <c r="B570" s="4" t="s">
        <v>371</v>
      </c>
      <c r="C570" s="4">
        <v>2018.0</v>
      </c>
      <c r="D570" s="4" t="s">
        <v>1030</v>
      </c>
      <c r="E570" s="4" t="s">
        <v>1032</v>
      </c>
      <c r="F570" s="4">
        <v>1.1092570184E8</v>
      </c>
      <c r="G570" s="4">
        <v>37.01</v>
      </c>
      <c r="H570" s="4">
        <v>1.0</v>
      </c>
      <c r="I570" s="4">
        <v>2.57</v>
      </c>
      <c r="J570" s="4">
        <v>1.87</v>
      </c>
    </row>
    <row r="571" ht="12.75" customHeight="1">
      <c r="A571" s="4" t="s">
        <v>372</v>
      </c>
      <c r="B571" s="4" t="s">
        <v>371</v>
      </c>
      <c r="C571" s="4">
        <v>2018.0</v>
      </c>
      <c r="D571" s="4" t="s">
        <v>1030</v>
      </c>
      <c r="E571" s="4" t="s">
        <v>1033</v>
      </c>
      <c r="F571" s="4">
        <v>9.770685756E7</v>
      </c>
      <c r="G571" s="4">
        <v>32.6</v>
      </c>
      <c r="H571" s="4">
        <v>0.92</v>
      </c>
      <c r="I571" s="4">
        <v>3.28</v>
      </c>
      <c r="J571" s="4">
        <v>2.73</v>
      </c>
    </row>
    <row r="572" ht="12.75" customHeight="1">
      <c r="A572" s="4" t="s">
        <v>372</v>
      </c>
      <c r="B572" s="4" t="s">
        <v>371</v>
      </c>
      <c r="C572" s="4">
        <v>2018.0</v>
      </c>
      <c r="D572" s="4" t="s">
        <v>1030</v>
      </c>
      <c r="E572" s="4" t="s">
        <v>1034</v>
      </c>
      <c r="F572" s="4">
        <v>4.642214993E7</v>
      </c>
      <c r="G572" s="4">
        <v>15.49</v>
      </c>
      <c r="H572" s="4">
        <v>1.03</v>
      </c>
      <c r="I572" s="4">
        <v>3.57</v>
      </c>
      <c r="J572" s="4">
        <v>2.13</v>
      </c>
    </row>
    <row r="573" ht="12.75" customHeight="1">
      <c r="A573" s="4" t="s">
        <v>372</v>
      </c>
      <c r="B573" s="4" t="s">
        <v>371</v>
      </c>
      <c r="C573" s="4">
        <v>2018.0</v>
      </c>
      <c r="D573" s="4" t="s">
        <v>1030</v>
      </c>
      <c r="E573" s="4" t="s">
        <v>1035</v>
      </c>
      <c r="F573" s="4">
        <v>2.71451695E7</v>
      </c>
      <c r="G573" s="4">
        <v>9.06</v>
      </c>
      <c r="H573" s="4">
        <v>1.18</v>
      </c>
      <c r="I573" s="4">
        <v>3.55</v>
      </c>
      <c r="J573" s="4">
        <v>8.81</v>
      </c>
    </row>
    <row r="574" ht="12.75" customHeight="1">
      <c r="A574" s="4" t="s">
        <v>372</v>
      </c>
      <c r="B574" s="4" t="s">
        <v>371</v>
      </c>
      <c r="C574" s="4">
        <v>2018.0</v>
      </c>
      <c r="D574" s="4" t="s">
        <v>1030</v>
      </c>
      <c r="E574" s="4" t="s">
        <v>1036</v>
      </c>
      <c r="F574" s="4">
        <v>3033624.18</v>
      </c>
      <c r="G574" s="4">
        <v>1.01</v>
      </c>
      <c r="H574" s="4">
        <v>1.03</v>
      </c>
      <c r="I574" s="4">
        <v>0.44</v>
      </c>
      <c r="J574" s="4">
        <v>-0.69</v>
      </c>
    </row>
    <row r="575" ht="12.75" customHeight="1">
      <c r="A575" s="4" t="s">
        <v>372</v>
      </c>
      <c r="B575" s="4" t="s">
        <v>371</v>
      </c>
      <c r="C575" s="4">
        <v>2018.0</v>
      </c>
      <c r="D575" s="4" t="s">
        <v>1030</v>
      </c>
      <c r="E575" s="4" t="s">
        <v>993</v>
      </c>
      <c r="F575" s="4">
        <v>2.276162624E7</v>
      </c>
      <c r="G575" s="4">
        <v>7.59</v>
      </c>
      <c r="H575" s="4">
        <v>0.98</v>
      </c>
      <c r="I575" s="4">
        <v>4.04</v>
      </c>
      <c r="J575" s="4">
        <v>0.22</v>
      </c>
    </row>
    <row r="576" ht="12.75" customHeight="1">
      <c r="A576" s="4" t="s">
        <v>372</v>
      </c>
      <c r="B576" s="4" t="s">
        <v>371</v>
      </c>
      <c r="C576" s="4">
        <v>2018.0</v>
      </c>
      <c r="D576" s="4" t="s">
        <v>1030</v>
      </c>
      <c r="E576" s="4" t="s">
        <v>1037</v>
      </c>
      <c r="F576" s="4">
        <v>1.400312978E7</v>
      </c>
      <c r="G576" s="4">
        <v>4.67</v>
      </c>
      <c r="H576" s="4">
        <v>1.19</v>
      </c>
      <c r="I576" s="4">
        <v>1.45</v>
      </c>
      <c r="J576" s="4">
        <v>0.26</v>
      </c>
    </row>
    <row r="577" ht="12.75" customHeight="1">
      <c r="A577" s="4" t="s">
        <v>372</v>
      </c>
      <c r="B577" s="4" t="s">
        <v>371</v>
      </c>
      <c r="C577" s="4">
        <v>2018.0</v>
      </c>
      <c r="D577" s="4" t="s">
        <v>1030</v>
      </c>
      <c r="E577" s="4" t="s">
        <v>1038</v>
      </c>
      <c r="F577" s="4">
        <v>693325.15</v>
      </c>
      <c r="G577" s="4">
        <v>0.23</v>
      </c>
      <c r="H577" s="4">
        <v>0.06</v>
      </c>
      <c r="I577" s="4">
        <v>1.71</v>
      </c>
      <c r="J577" s="4">
        <v>-1.4</v>
      </c>
    </row>
    <row r="578" ht="12.75" customHeight="1">
      <c r="A578" s="4" t="s">
        <v>372</v>
      </c>
      <c r="B578" s="4" t="s">
        <v>371</v>
      </c>
      <c r="C578" s="4">
        <v>2018.0</v>
      </c>
      <c r="D578" s="4" t="s">
        <v>1030</v>
      </c>
      <c r="E578" s="4" t="s">
        <v>994</v>
      </c>
      <c r="F578" s="4">
        <v>2.694352184E7</v>
      </c>
      <c r="G578" s="4">
        <v>8.99</v>
      </c>
      <c r="H578" s="4">
        <v>1.37</v>
      </c>
      <c r="I578" s="4">
        <v>10.38</v>
      </c>
      <c r="J578" s="4">
        <v>14.8</v>
      </c>
    </row>
    <row r="579" ht="12.75" customHeight="1">
      <c r="A579" s="4" t="s">
        <v>372</v>
      </c>
      <c r="B579" s="4" t="s">
        <v>371</v>
      </c>
      <c r="C579" s="4">
        <v>2018.0</v>
      </c>
      <c r="D579" s="4" t="s">
        <v>1030</v>
      </c>
      <c r="E579" s="4" t="s">
        <v>1039</v>
      </c>
      <c r="F579" s="4">
        <v>800056.76</v>
      </c>
      <c r="G579" s="4">
        <v>0.27</v>
      </c>
      <c r="H579" s="4">
        <v>0.21</v>
      </c>
      <c r="I579" s="4">
        <v>3.46</v>
      </c>
      <c r="J579" s="4">
        <v>7.38</v>
      </c>
    </row>
    <row r="580" ht="12.75" customHeight="1">
      <c r="A580" s="4" t="s">
        <v>372</v>
      </c>
      <c r="B580" s="4" t="s">
        <v>371</v>
      </c>
      <c r="C580" s="4">
        <v>2018.0</v>
      </c>
      <c r="D580" s="4" t="s">
        <v>1030</v>
      </c>
      <c r="E580" s="4" t="s">
        <v>1040</v>
      </c>
      <c r="F580" s="4">
        <v>7.141349398E7</v>
      </c>
      <c r="G580" s="4">
        <v>23.82</v>
      </c>
      <c r="H580" s="4">
        <v>0.78</v>
      </c>
      <c r="I580" s="4">
        <v>3.54</v>
      </c>
      <c r="J580" s="4">
        <v>2.96</v>
      </c>
    </row>
    <row r="581" ht="12.75" customHeight="1">
      <c r="A581" s="4" t="s">
        <v>372</v>
      </c>
      <c r="B581" s="4" t="s">
        <v>371</v>
      </c>
      <c r="C581" s="4">
        <v>2018.0</v>
      </c>
      <c r="D581" s="4" t="s">
        <v>1030</v>
      </c>
      <c r="E581" s="4" t="s">
        <v>996</v>
      </c>
      <c r="F581" s="4">
        <v>1.936263353E7</v>
      </c>
      <c r="G581" s="4">
        <v>6.46</v>
      </c>
      <c r="H581" s="4">
        <v>0.98</v>
      </c>
      <c r="I581" s="4">
        <v>5.23</v>
      </c>
      <c r="J581" s="4">
        <v>1.02</v>
      </c>
    </row>
    <row r="582" ht="12.75" customHeight="1">
      <c r="A582" s="4" t="s">
        <v>372</v>
      </c>
      <c r="B582" s="4" t="s">
        <v>371</v>
      </c>
      <c r="C582" s="4">
        <v>2018.0</v>
      </c>
      <c r="D582" s="4" t="s">
        <v>1030</v>
      </c>
      <c r="E582" s="4" t="s">
        <v>1041</v>
      </c>
      <c r="F582" s="4">
        <v>2799117.62</v>
      </c>
      <c r="G582" s="4">
        <v>0.93</v>
      </c>
      <c r="H582" s="4">
        <v>1.2</v>
      </c>
      <c r="I582" s="4">
        <v>1.49</v>
      </c>
      <c r="J582" s="4">
        <v>4.97</v>
      </c>
    </row>
    <row r="583" ht="12.75" customHeight="1">
      <c r="A583" s="4" t="s">
        <v>372</v>
      </c>
      <c r="B583" s="4" t="s">
        <v>371</v>
      </c>
      <c r="C583" s="4">
        <v>2018.0</v>
      </c>
      <c r="D583" s="4" t="s">
        <v>1030</v>
      </c>
      <c r="E583" s="4" t="s">
        <v>1042</v>
      </c>
      <c r="F583" s="4">
        <v>2.512122695E7</v>
      </c>
      <c r="G583" s="4">
        <v>8.38</v>
      </c>
      <c r="H583" s="4">
        <v>0.88</v>
      </c>
      <c r="I583" s="4">
        <v>2.3</v>
      </c>
      <c r="J583" s="4">
        <v>2.26</v>
      </c>
    </row>
    <row r="584" ht="12.75" customHeight="1">
      <c r="A584" s="4" t="s">
        <v>372</v>
      </c>
      <c r="B584" s="4" t="s">
        <v>371</v>
      </c>
      <c r="C584" s="4">
        <v>2018.0</v>
      </c>
      <c r="D584" s="4" t="s">
        <v>1030</v>
      </c>
      <c r="E584" s="4" t="s">
        <v>1043</v>
      </c>
      <c r="F584" s="4">
        <v>1.800613062E7</v>
      </c>
      <c r="G584" s="4">
        <v>6.01</v>
      </c>
      <c r="H584" s="4">
        <v>1.26</v>
      </c>
      <c r="I584" s="4">
        <v>2.63</v>
      </c>
      <c r="J584" s="4">
        <v>2.21</v>
      </c>
    </row>
    <row r="585" ht="12.75" customHeight="1">
      <c r="A585" s="4" t="s">
        <v>372</v>
      </c>
      <c r="B585" s="4" t="s">
        <v>371</v>
      </c>
      <c r="C585" s="4">
        <v>2018.0</v>
      </c>
      <c r="D585" s="4" t="s">
        <v>1030</v>
      </c>
      <c r="E585" s="4" t="s">
        <v>1044</v>
      </c>
      <c r="F585" s="4">
        <v>7025273.75</v>
      </c>
      <c r="G585" s="4">
        <v>2.34</v>
      </c>
      <c r="H585" s="4">
        <v>0.77</v>
      </c>
      <c r="I585" s="4">
        <v>-2.9</v>
      </c>
      <c r="J585" s="4">
        <v>6.67</v>
      </c>
    </row>
    <row r="586" ht="12.75" customHeight="1">
      <c r="A586" s="4" t="s">
        <v>372</v>
      </c>
      <c r="B586" s="4" t="s">
        <v>371</v>
      </c>
      <c r="C586" s="4">
        <v>2018.0</v>
      </c>
      <c r="D586" s="4" t="s">
        <v>1030</v>
      </c>
      <c r="E586" s="4" t="s">
        <v>1045</v>
      </c>
      <c r="F586" s="4">
        <v>4487864.83</v>
      </c>
      <c r="G586" s="4">
        <v>1.5</v>
      </c>
      <c r="H586" s="4">
        <v>0.29</v>
      </c>
      <c r="I586" s="4">
        <v>2.09</v>
      </c>
      <c r="J586" s="4">
        <v>-1.84</v>
      </c>
    </row>
    <row r="587" ht="12.75" customHeight="1">
      <c r="A587" s="4" t="s">
        <v>372</v>
      </c>
      <c r="B587" s="4" t="s">
        <v>371</v>
      </c>
      <c r="C587" s="4">
        <v>2018.0</v>
      </c>
      <c r="D587" s="4" t="s">
        <v>1030</v>
      </c>
      <c r="E587" s="4" t="s">
        <v>998</v>
      </c>
      <c r="F587" s="4">
        <v>6.342750243E7</v>
      </c>
      <c r="G587" s="4">
        <v>21.16</v>
      </c>
      <c r="H587" s="4">
        <v>1.23</v>
      </c>
      <c r="I587" s="4">
        <v>1.23</v>
      </c>
      <c r="J587" s="4">
        <v>0.54</v>
      </c>
    </row>
    <row r="588" ht="12.75" customHeight="1">
      <c r="A588" s="4" t="s">
        <v>372</v>
      </c>
      <c r="B588" s="4" t="s">
        <v>371</v>
      </c>
      <c r="C588" s="4">
        <v>2018.0</v>
      </c>
      <c r="D588" s="4" t="s">
        <v>1030</v>
      </c>
      <c r="E588" s="4" t="s">
        <v>1046</v>
      </c>
      <c r="F588" s="4">
        <v>9732473.76</v>
      </c>
      <c r="G588" s="4">
        <v>3.25</v>
      </c>
      <c r="H588" s="4">
        <v>0.96</v>
      </c>
      <c r="I588" s="4">
        <v>1.93</v>
      </c>
      <c r="J588" s="4">
        <v>2.16</v>
      </c>
    </row>
    <row r="589" ht="12.75" customHeight="1">
      <c r="A589" s="4" t="s">
        <v>372</v>
      </c>
      <c r="B589" s="4" t="s">
        <v>371</v>
      </c>
      <c r="C589" s="4">
        <v>2018.0</v>
      </c>
      <c r="D589" s="4" t="s">
        <v>1030</v>
      </c>
      <c r="E589" s="4" t="s">
        <v>1047</v>
      </c>
      <c r="F589" s="4">
        <v>1.013349112E7</v>
      </c>
      <c r="G589" s="4">
        <v>3.38</v>
      </c>
      <c r="H589" s="4">
        <v>1.44</v>
      </c>
      <c r="I589" s="4">
        <v>1.39</v>
      </c>
      <c r="J589" s="4">
        <v>1.14</v>
      </c>
    </row>
    <row r="590" ht="12.75" customHeight="1">
      <c r="A590" s="4" t="s">
        <v>372</v>
      </c>
      <c r="B590" s="4" t="s">
        <v>371</v>
      </c>
      <c r="C590" s="4">
        <v>2019.0</v>
      </c>
      <c r="D590" s="4" t="s">
        <v>1030</v>
      </c>
      <c r="E590" s="4" t="s">
        <v>1031</v>
      </c>
      <c r="F590" s="4">
        <v>2.923384334E8</v>
      </c>
      <c r="G590" s="4">
        <v>100.0</v>
      </c>
      <c r="H590" s="4">
        <v>1.0</v>
      </c>
      <c r="I590" s="4">
        <v>-0.72</v>
      </c>
      <c r="J590" s="4">
        <v>-1.09</v>
      </c>
    </row>
    <row r="591" ht="12.75" customHeight="1">
      <c r="A591" s="4" t="s">
        <v>372</v>
      </c>
      <c r="B591" s="4" t="s">
        <v>371</v>
      </c>
      <c r="C591" s="4">
        <v>2019.0</v>
      </c>
      <c r="D591" s="4" t="s">
        <v>1030</v>
      </c>
      <c r="E591" s="4" t="s">
        <v>1032</v>
      </c>
      <c r="F591" s="4">
        <v>1.1030405413E8</v>
      </c>
      <c r="G591" s="4">
        <v>37.73</v>
      </c>
      <c r="H591" s="4">
        <v>1.01</v>
      </c>
      <c r="I591" s="4">
        <v>0.36</v>
      </c>
      <c r="J591" s="4">
        <v>0.33</v>
      </c>
    </row>
    <row r="592" ht="12.75" customHeight="1">
      <c r="A592" s="4" t="s">
        <v>372</v>
      </c>
      <c r="B592" s="4" t="s">
        <v>371</v>
      </c>
      <c r="C592" s="4">
        <v>2019.0</v>
      </c>
      <c r="D592" s="4" t="s">
        <v>1030</v>
      </c>
      <c r="E592" s="4" t="s">
        <v>1033</v>
      </c>
      <c r="F592" s="4">
        <v>9.245533216E7</v>
      </c>
      <c r="G592" s="4">
        <v>31.63</v>
      </c>
      <c r="H592" s="4">
        <v>0.9</v>
      </c>
      <c r="I592" s="4">
        <v>-1.49</v>
      </c>
      <c r="J592" s="4">
        <v>-2.66</v>
      </c>
    </row>
    <row r="593" ht="12.75" customHeight="1">
      <c r="A593" s="4" t="s">
        <v>372</v>
      </c>
      <c r="B593" s="4" t="s">
        <v>371</v>
      </c>
      <c r="C593" s="4">
        <v>2019.0</v>
      </c>
      <c r="D593" s="4" t="s">
        <v>1030</v>
      </c>
      <c r="E593" s="4" t="s">
        <v>1034</v>
      </c>
      <c r="F593" s="4">
        <v>4.351487195E7</v>
      </c>
      <c r="G593" s="4">
        <v>14.89</v>
      </c>
      <c r="H593" s="4">
        <v>1.0</v>
      </c>
      <c r="I593" s="4">
        <v>-1.15</v>
      </c>
      <c r="J593" s="4">
        <v>-3.06</v>
      </c>
    </row>
    <row r="594" ht="12.75" customHeight="1">
      <c r="A594" s="4" t="s">
        <v>372</v>
      </c>
      <c r="B594" s="4" t="s">
        <v>371</v>
      </c>
      <c r="C594" s="4">
        <v>2019.0</v>
      </c>
      <c r="D594" s="4" t="s">
        <v>1030</v>
      </c>
      <c r="E594" s="4" t="s">
        <v>1035</v>
      </c>
      <c r="F594" s="4">
        <v>2.701885331E7</v>
      </c>
      <c r="G594" s="4">
        <v>9.24</v>
      </c>
      <c r="H594" s="4">
        <v>1.25</v>
      </c>
      <c r="I594" s="4">
        <v>-0.97</v>
      </c>
      <c r="J594" s="4">
        <v>1.74</v>
      </c>
    </row>
    <row r="595" ht="12.75" customHeight="1">
      <c r="A595" s="4" t="s">
        <v>372</v>
      </c>
      <c r="B595" s="4" t="s">
        <v>371</v>
      </c>
      <c r="C595" s="4">
        <v>2019.0</v>
      </c>
      <c r="D595" s="4" t="s">
        <v>1030</v>
      </c>
      <c r="E595" s="4" t="s">
        <v>1036</v>
      </c>
      <c r="F595" s="4">
        <v>2987338.86</v>
      </c>
      <c r="G595" s="4">
        <v>1.02</v>
      </c>
      <c r="H595" s="4">
        <v>1.01</v>
      </c>
      <c r="I595" s="4">
        <v>1.17</v>
      </c>
      <c r="J595" s="4">
        <v>-0.36</v>
      </c>
    </row>
    <row r="596" ht="12.75" customHeight="1">
      <c r="A596" s="4" t="s">
        <v>372</v>
      </c>
      <c r="B596" s="4" t="s">
        <v>371</v>
      </c>
      <c r="C596" s="4">
        <v>2019.0</v>
      </c>
      <c r="D596" s="4" t="s">
        <v>1030</v>
      </c>
      <c r="E596" s="4" t="s">
        <v>993</v>
      </c>
      <c r="F596" s="4">
        <v>2.288016422E7</v>
      </c>
      <c r="G596" s="4">
        <v>7.83</v>
      </c>
      <c r="H596" s="4">
        <v>0.96</v>
      </c>
      <c r="I596" s="4">
        <v>0.92</v>
      </c>
      <c r="J596" s="4">
        <v>-0.63</v>
      </c>
    </row>
    <row r="597" ht="12.75" customHeight="1">
      <c r="A597" s="4" t="s">
        <v>372</v>
      </c>
      <c r="B597" s="4" t="s">
        <v>371</v>
      </c>
      <c r="C597" s="4">
        <v>2019.0</v>
      </c>
      <c r="D597" s="4" t="s">
        <v>1030</v>
      </c>
      <c r="E597" s="4" t="s">
        <v>1037</v>
      </c>
      <c r="F597" s="4">
        <v>1.36466836E7</v>
      </c>
      <c r="G597" s="4">
        <v>4.67</v>
      </c>
      <c r="H597" s="4">
        <v>1.19</v>
      </c>
      <c r="I597" s="4">
        <v>0.61</v>
      </c>
      <c r="J597" s="4">
        <v>0.16</v>
      </c>
    </row>
    <row r="598" ht="12.75" customHeight="1">
      <c r="A598" s="4" t="s">
        <v>372</v>
      </c>
      <c r="B598" s="4" t="s">
        <v>371</v>
      </c>
      <c r="C598" s="4">
        <v>2019.0</v>
      </c>
      <c r="D598" s="4" t="s">
        <v>1030</v>
      </c>
      <c r="E598" s="4" t="s">
        <v>1038</v>
      </c>
      <c r="F598" s="4">
        <v>624101.82</v>
      </c>
      <c r="G598" s="4">
        <v>0.21</v>
      </c>
      <c r="H598" s="4">
        <v>0.05</v>
      </c>
      <c r="I598" s="4">
        <v>-0.09</v>
      </c>
      <c r="J598" s="4">
        <v>-3.71</v>
      </c>
    </row>
    <row r="599" ht="12.75" customHeight="1">
      <c r="A599" s="4" t="s">
        <v>372</v>
      </c>
      <c r="B599" s="4" t="s">
        <v>371</v>
      </c>
      <c r="C599" s="4">
        <v>2019.0</v>
      </c>
      <c r="D599" s="4" t="s">
        <v>1030</v>
      </c>
      <c r="E599" s="4" t="s">
        <v>994</v>
      </c>
      <c r="F599" s="4">
        <v>2.440842191E7</v>
      </c>
      <c r="G599" s="4">
        <v>8.35</v>
      </c>
      <c r="H599" s="4">
        <v>1.47</v>
      </c>
      <c r="I599" s="4">
        <v>-5.2</v>
      </c>
      <c r="J599" s="4">
        <v>-2.06</v>
      </c>
    </row>
    <row r="600" ht="12.75" customHeight="1">
      <c r="A600" s="4" t="s">
        <v>372</v>
      </c>
      <c r="B600" s="4" t="s">
        <v>371</v>
      </c>
      <c r="C600" s="4">
        <v>2019.0</v>
      </c>
      <c r="D600" s="4" t="s">
        <v>1030</v>
      </c>
      <c r="E600" s="4" t="s">
        <v>1039</v>
      </c>
      <c r="F600" s="4">
        <v>775999.94</v>
      </c>
      <c r="G600" s="4">
        <v>0.27</v>
      </c>
      <c r="H600" s="4">
        <v>0.19</v>
      </c>
      <c r="I600" s="4">
        <v>-0.74</v>
      </c>
      <c r="J600" s="4">
        <v>-6.63</v>
      </c>
    </row>
    <row r="601" ht="12.75" customHeight="1">
      <c r="A601" s="4" t="s">
        <v>372</v>
      </c>
      <c r="B601" s="4" t="s">
        <v>371</v>
      </c>
      <c r="C601" s="4">
        <v>2019.0</v>
      </c>
      <c r="D601" s="4" t="s">
        <v>1030</v>
      </c>
      <c r="E601" s="4" t="s">
        <v>1040</v>
      </c>
      <c r="F601" s="4">
        <v>6.900972436E7</v>
      </c>
      <c r="G601" s="4">
        <v>23.61</v>
      </c>
      <c r="H601" s="4">
        <v>0.78</v>
      </c>
      <c r="I601" s="4">
        <v>-0.24</v>
      </c>
      <c r="J601" s="4">
        <v>-0.48</v>
      </c>
    </row>
    <row r="602" ht="12.75" customHeight="1">
      <c r="A602" s="4" t="s">
        <v>372</v>
      </c>
      <c r="B602" s="4" t="s">
        <v>371</v>
      </c>
      <c r="C602" s="4">
        <v>2019.0</v>
      </c>
      <c r="D602" s="4" t="s">
        <v>1030</v>
      </c>
      <c r="E602" s="4" t="s">
        <v>996</v>
      </c>
      <c r="F602" s="4">
        <v>1.720631986E7</v>
      </c>
      <c r="G602" s="4">
        <v>5.89</v>
      </c>
      <c r="H602" s="4">
        <v>0.96</v>
      </c>
      <c r="I602" s="4">
        <v>-5.17</v>
      </c>
      <c r="J602" s="4">
        <v>-6.15</v>
      </c>
    </row>
    <row r="603" ht="12.75" customHeight="1">
      <c r="A603" s="4" t="s">
        <v>372</v>
      </c>
      <c r="B603" s="4" t="s">
        <v>371</v>
      </c>
      <c r="C603" s="4">
        <v>2019.0</v>
      </c>
      <c r="D603" s="4" t="s">
        <v>1030</v>
      </c>
      <c r="E603" s="4" t="s">
        <v>1041</v>
      </c>
      <c r="F603" s="4">
        <v>2624984.5</v>
      </c>
      <c r="G603" s="4">
        <v>0.9</v>
      </c>
      <c r="H603" s="4">
        <v>1.19</v>
      </c>
      <c r="I603" s="4">
        <v>-2.98</v>
      </c>
      <c r="J603" s="4">
        <v>-3.53</v>
      </c>
    </row>
    <row r="604" ht="12.75" customHeight="1">
      <c r="A604" s="4" t="s">
        <v>372</v>
      </c>
      <c r="B604" s="4" t="s">
        <v>371</v>
      </c>
      <c r="C604" s="4">
        <v>2019.0</v>
      </c>
      <c r="D604" s="4" t="s">
        <v>1030</v>
      </c>
      <c r="E604" s="4" t="s">
        <v>1042</v>
      </c>
      <c r="F604" s="4">
        <v>2.692473249E7</v>
      </c>
      <c r="G604" s="4">
        <v>9.21</v>
      </c>
      <c r="H604" s="4">
        <v>0.89</v>
      </c>
      <c r="I604" s="4">
        <v>-0.79</v>
      </c>
      <c r="J604" s="4">
        <v>-0.37</v>
      </c>
    </row>
    <row r="605" ht="12.75" customHeight="1">
      <c r="A605" s="4" t="s">
        <v>372</v>
      </c>
      <c r="B605" s="4" t="s">
        <v>371</v>
      </c>
      <c r="C605" s="4">
        <v>2019.0</v>
      </c>
      <c r="D605" s="4" t="s">
        <v>1030</v>
      </c>
      <c r="E605" s="4" t="s">
        <v>1043</v>
      </c>
      <c r="F605" s="4">
        <v>1.697329566E7</v>
      </c>
      <c r="G605" s="4">
        <v>5.81</v>
      </c>
      <c r="H605" s="4">
        <v>1.24</v>
      </c>
      <c r="I605" s="4">
        <v>-1.74</v>
      </c>
      <c r="J605" s="4">
        <v>-2.83</v>
      </c>
    </row>
    <row r="606" ht="12.75" customHeight="1">
      <c r="A606" s="4" t="s">
        <v>372</v>
      </c>
      <c r="B606" s="4" t="s">
        <v>371</v>
      </c>
      <c r="C606" s="4">
        <v>2019.0</v>
      </c>
      <c r="D606" s="4" t="s">
        <v>1030</v>
      </c>
      <c r="E606" s="4" t="s">
        <v>1044</v>
      </c>
      <c r="F606" s="4">
        <v>7364986.92</v>
      </c>
      <c r="G606" s="4">
        <v>2.52</v>
      </c>
      <c r="H606" s="4">
        <v>0.74</v>
      </c>
      <c r="I606" s="4">
        <v>4.27</v>
      </c>
      <c r="J606" s="4">
        <v>1.35</v>
      </c>
    </row>
    <row r="607" ht="12.75" customHeight="1">
      <c r="A607" s="4" t="s">
        <v>372</v>
      </c>
      <c r="B607" s="4" t="s">
        <v>371</v>
      </c>
      <c r="C607" s="4">
        <v>2019.0</v>
      </c>
      <c r="D607" s="4" t="s">
        <v>1030</v>
      </c>
      <c r="E607" s="4" t="s">
        <v>1045</v>
      </c>
      <c r="F607" s="4">
        <v>4440924.15</v>
      </c>
      <c r="G607" s="4">
        <v>1.52</v>
      </c>
      <c r="H607" s="4">
        <v>0.27</v>
      </c>
      <c r="I607" s="4">
        <v>1.04</v>
      </c>
      <c r="J607" s="4">
        <v>-2.63</v>
      </c>
    </row>
    <row r="608" ht="12.75" customHeight="1">
      <c r="A608" s="4" t="s">
        <v>372</v>
      </c>
      <c r="B608" s="4" t="s">
        <v>371</v>
      </c>
      <c r="C608" s="4">
        <v>2019.0</v>
      </c>
      <c r="D608" s="4" t="s">
        <v>1030</v>
      </c>
      <c r="E608" s="4" t="s">
        <v>998</v>
      </c>
      <c r="F608" s="4">
        <v>6.287685435E7</v>
      </c>
      <c r="G608" s="4">
        <v>21.51</v>
      </c>
      <c r="H608" s="4">
        <v>1.23</v>
      </c>
      <c r="I608" s="4">
        <v>0.08</v>
      </c>
      <c r="J608" s="4">
        <v>-0.05</v>
      </c>
    </row>
    <row r="609" ht="12.75" customHeight="1">
      <c r="A609" s="4" t="s">
        <v>372</v>
      </c>
      <c r="B609" s="4" t="s">
        <v>371</v>
      </c>
      <c r="C609" s="4">
        <v>2019.0</v>
      </c>
      <c r="D609" s="4" t="s">
        <v>1030</v>
      </c>
      <c r="E609" s="4" t="s">
        <v>1046</v>
      </c>
      <c r="F609" s="4">
        <v>9766701.02</v>
      </c>
      <c r="G609" s="4">
        <v>3.34</v>
      </c>
      <c r="H609" s="4">
        <v>0.96</v>
      </c>
      <c r="I609" s="4">
        <v>0.55</v>
      </c>
      <c r="J609" s="4">
        <v>-0.18</v>
      </c>
    </row>
    <row r="610" ht="12.75" customHeight="1">
      <c r="A610" s="4" t="s">
        <v>372</v>
      </c>
      <c r="B610" s="4" t="s">
        <v>371</v>
      </c>
      <c r="C610" s="4">
        <v>2019.0</v>
      </c>
      <c r="D610" s="4" t="s">
        <v>1030</v>
      </c>
      <c r="E610" s="4" t="s">
        <v>1047</v>
      </c>
      <c r="F610" s="4">
        <v>9827199.77</v>
      </c>
      <c r="G610" s="4">
        <v>3.36</v>
      </c>
      <c r="H610" s="4">
        <v>1.44</v>
      </c>
      <c r="I610" s="4">
        <v>-1.46</v>
      </c>
      <c r="J610" s="4">
        <v>-1.64</v>
      </c>
    </row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13.43"/>
    <col customWidth="1" min="2" max="2" width="12.29"/>
    <col customWidth="1" min="3" max="3" width="5.0"/>
    <col customWidth="1" min="4" max="4" width="9.86"/>
    <col customWidth="1" min="5" max="5" width="17.71"/>
    <col customWidth="1" min="6" max="6" width="19.57"/>
    <col customWidth="1" min="7" max="7" width="21.29"/>
    <col customWidth="1" min="8" max="8" width="20.14"/>
    <col customWidth="1" min="9" max="9" width="22.57"/>
    <col customWidth="1" min="10" max="10" width="18.0"/>
    <col customWidth="1" min="11" max="11" width="28.71"/>
    <col customWidth="1" min="12" max="12" width="29.86"/>
    <col customWidth="1" min="13" max="13" width="28.14"/>
    <col customWidth="1" min="14" max="14" width="25.14"/>
    <col customWidth="1" min="15" max="15" width="14.86"/>
    <col customWidth="1" min="16" max="16" width="14.57"/>
    <col customWidth="1" min="17" max="17" width="34.43"/>
    <col customWidth="1" min="18" max="18" width="31.29"/>
    <col customWidth="1" min="19" max="19" width="32.43"/>
    <col customWidth="1" min="20" max="20" width="20.71"/>
    <col customWidth="1" min="21" max="21" width="23.14"/>
    <col customWidth="1" min="22" max="22" width="18.57"/>
    <col customWidth="1" min="23" max="23" width="29.29"/>
    <col customWidth="1" min="24" max="24" width="30.43"/>
    <col customWidth="1" min="25" max="25" width="28.71"/>
    <col customWidth="1" min="26" max="26" width="25.86"/>
    <col customWidth="1" min="27" max="27" width="15.57"/>
    <col customWidth="1" min="28" max="28" width="15.14"/>
    <col customWidth="1" min="29" max="29" width="35.0"/>
    <col customWidth="1" min="30" max="30" width="31.86"/>
    <col customWidth="1" min="31" max="31" width="33.0"/>
  </cols>
  <sheetData>
    <row r="1" ht="12.75" customHeight="1">
      <c r="A1" s="4" t="s">
        <v>1020</v>
      </c>
      <c r="B1" s="4" t="s">
        <v>1021</v>
      </c>
      <c r="C1" s="4" t="s">
        <v>1022</v>
      </c>
      <c r="D1" s="4" t="s">
        <v>1023</v>
      </c>
      <c r="E1" s="39" t="s">
        <v>1024</v>
      </c>
      <c r="F1" s="4" t="s">
        <v>1048</v>
      </c>
      <c r="G1" s="4" t="s">
        <v>1049</v>
      </c>
      <c r="H1" s="4" t="s">
        <v>1050</v>
      </c>
      <c r="I1" s="4" t="s">
        <v>1051</v>
      </c>
      <c r="J1" s="4" t="s">
        <v>1052</v>
      </c>
      <c r="K1" s="4" t="s">
        <v>1053</v>
      </c>
      <c r="L1" s="4" t="s">
        <v>1054</v>
      </c>
      <c r="M1" s="4" t="s">
        <v>1055</v>
      </c>
      <c r="N1" s="4" t="s">
        <v>1056</v>
      </c>
      <c r="O1" s="4" t="s">
        <v>1057</v>
      </c>
      <c r="P1" s="4" t="s">
        <v>1058</v>
      </c>
      <c r="Q1" s="4" t="s">
        <v>1059</v>
      </c>
      <c r="R1" s="4" t="s">
        <v>1060</v>
      </c>
      <c r="S1" s="4" t="s">
        <v>1061</v>
      </c>
      <c r="T1" s="4" t="s">
        <v>1062</v>
      </c>
      <c r="U1" s="4" t="s">
        <v>1063</v>
      </c>
      <c r="V1" s="4" t="s">
        <v>1064</v>
      </c>
      <c r="W1" s="4" t="s">
        <v>1065</v>
      </c>
      <c r="X1" s="4" t="s">
        <v>1066</v>
      </c>
      <c r="Y1" s="4" t="s">
        <v>1067</v>
      </c>
      <c r="Z1" s="4" t="s">
        <v>1068</v>
      </c>
      <c r="AA1" s="4" t="s">
        <v>1069</v>
      </c>
      <c r="AB1" s="4" t="s">
        <v>1070</v>
      </c>
      <c r="AC1" s="4" t="s">
        <v>1071</v>
      </c>
      <c r="AD1" s="4" t="s">
        <v>1072</v>
      </c>
      <c r="AE1" s="4" t="s">
        <v>1073</v>
      </c>
    </row>
    <row r="2" ht="12.75" customHeight="1">
      <c r="A2" s="4" t="s">
        <v>372</v>
      </c>
      <c r="B2" s="4" t="s">
        <v>371</v>
      </c>
      <c r="C2" s="4">
        <v>1991.0</v>
      </c>
      <c r="D2" s="4" t="s">
        <v>1074</v>
      </c>
      <c r="E2" s="39" t="s">
        <v>1031</v>
      </c>
      <c r="F2" s="4">
        <v>9.358500659E7</v>
      </c>
      <c r="G2" s="4">
        <v>100.0</v>
      </c>
      <c r="H2" s="4">
        <v>2.92</v>
      </c>
      <c r="I2" s="4">
        <v>0.69</v>
      </c>
      <c r="J2" s="4">
        <v>7635.0</v>
      </c>
      <c r="K2" s="4">
        <v>58.35</v>
      </c>
      <c r="L2" s="4">
        <v>30.4</v>
      </c>
      <c r="M2" s="4">
        <v>2.44</v>
      </c>
      <c r="N2" s="4">
        <v>8.81</v>
      </c>
      <c r="O2" s="4">
        <v>131.36</v>
      </c>
      <c r="P2" s="4">
        <v>0.0</v>
      </c>
      <c r="Q2" s="4">
        <v>7494253.87</v>
      </c>
      <c r="R2" s="4">
        <v>3.222760265E7</v>
      </c>
      <c r="S2" s="4">
        <v>5.667052404E7</v>
      </c>
      <c r="T2" s="4">
        <v>5.59</v>
      </c>
      <c r="U2" s="4">
        <v>3.01</v>
      </c>
      <c r="V2" s="4">
        <v>7635.0</v>
      </c>
      <c r="W2" s="4">
        <v>72.63</v>
      </c>
      <c r="X2" s="4">
        <v>14.13</v>
      </c>
      <c r="Y2" s="4">
        <v>2.83</v>
      </c>
      <c r="Z2" s="4">
        <v>10.41</v>
      </c>
      <c r="AA2" s="4">
        <v>187.65</v>
      </c>
      <c r="AB2" s="4">
        <v>0.0</v>
      </c>
      <c r="AC2" s="4">
        <v>7636023.97</v>
      </c>
      <c r="AD2" s="4">
        <v>6.716379016E7</v>
      </c>
      <c r="AE2" s="4">
        <v>2.173433653E7</v>
      </c>
    </row>
    <row r="3" ht="12.75" customHeight="1">
      <c r="A3" s="4" t="s">
        <v>372</v>
      </c>
      <c r="B3" s="4" t="s">
        <v>371</v>
      </c>
      <c r="C3" s="4">
        <v>1991.0</v>
      </c>
      <c r="D3" s="4" t="s">
        <v>1074</v>
      </c>
      <c r="E3" s="39" t="s">
        <v>1032</v>
      </c>
      <c r="F3" s="4">
        <v>2.565900183E7</v>
      </c>
      <c r="G3" s="4">
        <v>27.42</v>
      </c>
      <c r="H3" s="4">
        <v>1.15</v>
      </c>
      <c r="I3" s="4">
        <v>0.28</v>
      </c>
      <c r="J3" s="4">
        <v>1271.0</v>
      </c>
      <c r="K3" s="4">
        <v>49.17</v>
      </c>
      <c r="L3" s="4">
        <v>49.65</v>
      </c>
      <c r="M3" s="4">
        <v>0.63</v>
      </c>
      <c r="N3" s="4">
        <v>0.55</v>
      </c>
      <c r="O3" s="4">
        <v>14.0</v>
      </c>
      <c r="P3" s="4">
        <v>0.0</v>
      </c>
      <c r="Q3" s="4">
        <v>7535.43</v>
      </c>
      <c r="R3" s="4">
        <v>7518154.18</v>
      </c>
      <c r="S3" s="4">
        <v>1.814084765E7</v>
      </c>
      <c r="T3" s="4">
        <v>3.8</v>
      </c>
      <c r="U3" s="4">
        <v>4.09</v>
      </c>
      <c r="V3" s="4">
        <v>1271.0</v>
      </c>
      <c r="W3" s="4">
        <v>84.97</v>
      </c>
      <c r="X3" s="4">
        <v>13.69</v>
      </c>
      <c r="Y3" s="4">
        <v>0.79</v>
      </c>
      <c r="Z3" s="4">
        <v>0.55</v>
      </c>
      <c r="AA3" s="4">
        <v>20.0</v>
      </c>
      <c r="AB3" s="4">
        <v>0.0</v>
      </c>
      <c r="AC3" s="4">
        <v>16194.63</v>
      </c>
      <c r="AD3" s="4">
        <v>2.352734968E7</v>
      </c>
      <c r="AE3" s="4">
        <v>2131652.16</v>
      </c>
    </row>
    <row r="4" ht="12.75" customHeight="1">
      <c r="A4" s="4" t="s">
        <v>372</v>
      </c>
      <c r="B4" s="4" t="s">
        <v>371</v>
      </c>
      <c r="C4" s="4">
        <v>1991.0</v>
      </c>
      <c r="D4" s="4" t="s">
        <v>1074</v>
      </c>
      <c r="E4" s="39" t="s">
        <v>1033</v>
      </c>
      <c r="F4" s="4">
        <v>2.576092005E7</v>
      </c>
      <c r="G4" s="4">
        <v>27.53</v>
      </c>
      <c r="H4" s="4">
        <v>4.15</v>
      </c>
      <c r="I4" s="4">
        <v>0.87</v>
      </c>
      <c r="J4" s="4">
        <v>2788.0</v>
      </c>
      <c r="K4" s="4">
        <v>65.35</v>
      </c>
      <c r="L4" s="4">
        <v>20.27</v>
      </c>
      <c r="M4" s="4">
        <v>4.56</v>
      </c>
      <c r="N4" s="4">
        <v>9.83</v>
      </c>
      <c r="O4" s="4">
        <v>53.47</v>
      </c>
      <c r="P4" s="4">
        <v>0.0</v>
      </c>
      <c r="Q4" s="4">
        <v>2188653.47</v>
      </c>
      <c r="R4" s="4">
        <v>7623154.67</v>
      </c>
      <c r="S4" s="4">
        <v>2.011248494E7</v>
      </c>
      <c r="T4" s="4">
        <v>7.07</v>
      </c>
      <c r="U4" s="4">
        <v>3.21</v>
      </c>
      <c r="V4" s="4">
        <v>2788.0</v>
      </c>
      <c r="W4" s="4">
        <v>75.72</v>
      </c>
      <c r="X4" s="4">
        <v>8.61</v>
      </c>
      <c r="Y4" s="4">
        <v>5.09</v>
      </c>
      <c r="Z4" s="4">
        <v>10.58</v>
      </c>
      <c r="AA4" s="4">
        <v>76.45</v>
      </c>
      <c r="AB4" s="4">
        <v>0.0</v>
      </c>
      <c r="AC4" s="4">
        <v>2289899.22</v>
      </c>
      <c r="AD4" s="4">
        <v>2.393303071E7</v>
      </c>
      <c r="AE4" s="4">
        <v>3802608.91</v>
      </c>
    </row>
    <row r="5" ht="12.75" customHeight="1">
      <c r="A5" s="4" t="s">
        <v>372</v>
      </c>
      <c r="B5" s="4" t="s">
        <v>371</v>
      </c>
      <c r="C5" s="4">
        <v>1991.0</v>
      </c>
      <c r="D5" s="4" t="s">
        <v>1074</v>
      </c>
      <c r="E5" s="39" t="s">
        <v>1034</v>
      </c>
      <c r="F5" s="4">
        <v>2.569551199E7</v>
      </c>
      <c r="G5" s="4">
        <v>27.46</v>
      </c>
      <c r="H5" s="4">
        <v>3.27</v>
      </c>
      <c r="I5" s="4">
        <v>0.89</v>
      </c>
      <c r="J5" s="4">
        <v>2938.0</v>
      </c>
      <c r="K5" s="4">
        <v>64.98</v>
      </c>
      <c r="L5" s="4">
        <v>25.77</v>
      </c>
      <c r="M5" s="4">
        <v>1.19</v>
      </c>
      <c r="N5" s="4">
        <v>8.07</v>
      </c>
      <c r="O5" s="4">
        <v>38.66</v>
      </c>
      <c r="P5" s="4">
        <v>0.0</v>
      </c>
      <c r="Q5" s="4">
        <v>59883.49</v>
      </c>
      <c r="R5" s="4">
        <v>9578553.56</v>
      </c>
      <c r="S5" s="4">
        <v>1.611704687E7</v>
      </c>
      <c r="T5" s="4">
        <v>6.15</v>
      </c>
      <c r="U5" s="4">
        <v>2.03</v>
      </c>
      <c r="V5" s="4">
        <v>2938.0</v>
      </c>
      <c r="W5" s="4">
        <v>75.66</v>
      </c>
      <c r="X5" s="4">
        <v>12.9</v>
      </c>
      <c r="Y5" s="4">
        <v>1.53</v>
      </c>
      <c r="Z5" s="4">
        <v>9.9</v>
      </c>
      <c r="AA5" s="4">
        <v>80.58</v>
      </c>
      <c r="AB5" s="4">
        <v>0.0</v>
      </c>
      <c r="AC5" s="4">
        <v>71684.93</v>
      </c>
      <c r="AD5" s="4">
        <v>1.20100787E7</v>
      </c>
      <c r="AE5" s="4">
        <v>1.368552173E7</v>
      </c>
    </row>
    <row r="6" ht="12.75" customHeight="1">
      <c r="A6" s="4" t="s">
        <v>372</v>
      </c>
      <c r="B6" s="4" t="s">
        <v>371</v>
      </c>
      <c r="C6" s="4">
        <v>1991.0</v>
      </c>
      <c r="D6" s="4" t="s">
        <v>1074</v>
      </c>
      <c r="E6" s="39" t="s">
        <v>1035</v>
      </c>
      <c r="F6" s="4">
        <v>9807973.25</v>
      </c>
      <c r="G6" s="4">
        <v>10.48</v>
      </c>
      <c r="H6" s="4">
        <v>1.25</v>
      </c>
      <c r="I6" s="4">
        <v>0.7</v>
      </c>
      <c r="J6" s="4">
        <v>641.0</v>
      </c>
      <c r="K6" s="4">
        <v>15.91</v>
      </c>
      <c r="L6" s="4">
        <v>57.41</v>
      </c>
      <c r="M6" s="4">
        <v>2.5</v>
      </c>
      <c r="N6" s="4">
        <v>24.18</v>
      </c>
      <c r="O6" s="4">
        <v>131.36</v>
      </c>
      <c r="P6" s="4">
        <v>0.0</v>
      </c>
      <c r="Q6" s="4">
        <v>5238181.48</v>
      </c>
      <c r="R6" s="4">
        <v>7507828.68</v>
      </c>
      <c r="S6" s="4">
        <v>2300144.57</v>
      </c>
      <c r="T6" s="4">
        <v>2.35</v>
      </c>
      <c r="U6" s="4">
        <v>1.21</v>
      </c>
      <c r="V6" s="4">
        <v>641.0</v>
      </c>
      <c r="W6" s="4">
        <v>20.9</v>
      </c>
      <c r="X6" s="4">
        <v>44.62</v>
      </c>
      <c r="Y6" s="4">
        <v>2.96</v>
      </c>
      <c r="Z6" s="4">
        <v>31.51</v>
      </c>
      <c r="AA6" s="4">
        <v>187.65</v>
      </c>
      <c r="AB6" s="4">
        <v>0.0</v>
      </c>
      <c r="AC6" s="4">
        <v>5258245.2</v>
      </c>
      <c r="AD6" s="4">
        <v>7693419.52</v>
      </c>
      <c r="AE6" s="4">
        <v>2114553.73</v>
      </c>
    </row>
    <row r="7" ht="12.75" customHeight="1">
      <c r="A7" s="4" t="s">
        <v>372</v>
      </c>
      <c r="B7" s="4" t="s">
        <v>371</v>
      </c>
      <c r="C7" s="4">
        <v>1991.0</v>
      </c>
      <c r="D7" s="4" t="s">
        <v>1074</v>
      </c>
      <c r="E7" s="39" t="s">
        <v>1036</v>
      </c>
      <c r="F7" s="4">
        <v>2521881.27</v>
      </c>
      <c r="G7" s="4">
        <v>2.69</v>
      </c>
      <c r="H7" s="4">
        <v>1.27</v>
      </c>
      <c r="I7" s="4">
        <v>0.45</v>
      </c>
      <c r="J7" s="4">
        <v>249.0</v>
      </c>
      <c r="K7" s="4">
        <v>24.9</v>
      </c>
      <c r="L7" s="4">
        <v>55.82</v>
      </c>
      <c r="M7" s="4">
        <v>0.4</v>
      </c>
      <c r="N7" s="4">
        <v>18.88</v>
      </c>
      <c r="O7" s="4">
        <v>17.5</v>
      </c>
      <c r="P7" s="4">
        <v>0.0</v>
      </c>
      <c r="Q7" s="4">
        <v>14754.92</v>
      </c>
      <c r="R7" s="4">
        <v>1752294.38</v>
      </c>
      <c r="S7" s="4">
        <v>769586.95</v>
      </c>
      <c r="T7" s="4">
        <v>2.36</v>
      </c>
      <c r="U7" s="4">
        <v>0.92</v>
      </c>
      <c r="V7" s="4">
        <v>249.0</v>
      </c>
      <c r="W7" s="4">
        <v>31.33</v>
      </c>
      <c r="X7" s="4">
        <v>42.17</v>
      </c>
      <c r="Y7" s="4">
        <v>0.4</v>
      </c>
      <c r="Z7" s="4">
        <v>26.1</v>
      </c>
      <c r="AA7" s="4">
        <v>25.0</v>
      </c>
      <c r="AB7" s="4">
        <v>0.0</v>
      </c>
      <c r="AC7" s="4">
        <v>14754.92</v>
      </c>
      <c r="AD7" s="4">
        <v>1881175.38</v>
      </c>
      <c r="AE7" s="4">
        <v>640705.95</v>
      </c>
    </row>
    <row r="8" ht="12.75" customHeight="1">
      <c r="A8" s="4" t="s">
        <v>372</v>
      </c>
      <c r="B8" s="4" t="s">
        <v>371</v>
      </c>
      <c r="C8" s="4">
        <v>1991.0</v>
      </c>
      <c r="D8" s="4" t="s">
        <v>1074</v>
      </c>
      <c r="E8" s="39" t="s">
        <v>993</v>
      </c>
      <c r="F8" s="4">
        <v>3727406.45</v>
      </c>
      <c r="G8" s="4">
        <v>3.98</v>
      </c>
      <c r="H8" s="4">
        <v>1.9</v>
      </c>
      <c r="I8" s="4">
        <v>1.0</v>
      </c>
      <c r="J8" s="4">
        <v>1170.0</v>
      </c>
      <c r="K8" s="4">
        <v>64.02</v>
      </c>
      <c r="L8" s="4">
        <v>26.41</v>
      </c>
      <c r="M8" s="4">
        <v>0.34</v>
      </c>
      <c r="N8" s="4">
        <v>9.23</v>
      </c>
      <c r="O8" s="4">
        <v>17.88</v>
      </c>
      <c r="P8" s="4">
        <v>0.0</v>
      </c>
      <c r="Q8" s="4">
        <v>12391.93</v>
      </c>
      <c r="R8" s="4">
        <v>1560504.19</v>
      </c>
      <c r="S8" s="4">
        <v>2166141.38</v>
      </c>
      <c r="T8" s="4">
        <v>5.04</v>
      </c>
      <c r="U8" s="4">
        <v>3.15</v>
      </c>
      <c r="V8" s="4">
        <v>1170.0</v>
      </c>
      <c r="W8" s="4">
        <v>74.79</v>
      </c>
      <c r="X8" s="4">
        <v>13.76</v>
      </c>
      <c r="Y8" s="4">
        <v>0.43</v>
      </c>
      <c r="Z8" s="4">
        <v>11.03</v>
      </c>
      <c r="AA8" s="4">
        <v>44.8</v>
      </c>
      <c r="AB8" s="4">
        <v>0.0</v>
      </c>
      <c r="AC8" s="4">
        <v>12391.93</v>
      </c>
      <c r="AD8" s="4">
        <v>1991564.65</v>
      </c>
      <c r="AE8" s="4">
        <v>1735080.91</v>
      </c>
    </row>
    <row r="9" ht="12.75" customHeight="1">
      <c r="A9" s="4" t="s">
        <v>372</v>
      </c>
      <c r="B9" s="4" t="s">
        <v>371</v>
      </c>
      <c r="C9" s="4">
        <v>1991.0</v>
      </c>
      <c r="D9" s="4" t="s">
        <v>1074</v>
      </c>
      <c r="E9" s="39" t="s">
        <v>1037</v>
      </c>
      <c r="F9" s="4">
        <v>1837439.19</v>
      </c>
      <c r="G9" s="4">
        <v>1.96</v>
      </c>
      <c r="H9" s="4">
        <v>4.39</v>
      </c>
      <c r="I9" s="4">
        <v>3.09</v>
      </c>
      <c r="J9" s="4">
        <v>439.0</v>
      </c>
      <c r="K9" s="4">
        <v>41.46</v>
      </c>
      <c r="L9" s="4">
        <v>20.73</v>
      </c>
      <c r="M9" s="4">
        <v>3.64</v>
      </c>
      <c r="N9" s="4">
        <v>34.17</v>
      </c>
      <c r="O9" s="4">
        <v>131.36</v>
      </c>
      <c r="P9" s="4">
        <v>0.0</v>
      </c>
      <c r="Q9" s="4">
        <v>93531.38</v>
      </c>
      <c r="R9" s="4">
        <v>1326733.18</v>
      </c>
      <c r="S9" s="4">
        <v>510706.02</v>
      </c>
      <c r="T9" s="4">
        <v>7.1</v>
      </c>
      <c r="U9" s="4">
        <v>4.79</v>
      </c>
      <c r="V9" s="4">
        <v>439.0</v>
      </c>
      <c r="W9" s="4">
        <v>46.47</v>
      </c>
      <c r="X9" s="4">
        <v>13.21</v>
      </c>
      <c r="Y9" s="4">
        <v>4.1</v>
      </c>
      <c r="Z9" s="4">
        <v>36.22</v>
      </c>
      <c r="AA9" s="4">
        <v>187.65</v>
      </c>
      <c r="AB9" s="4">
        <v>0.0</v>
      </c>
      <c r="AC9" s="4">
        <v>93570.0</v>
      </c>
      <c r="AD9" s="4">
        <v>1725804.16</v>
      </c>
      <c r="AE9" s="4">
        <v>111635.04</v>
      </c>
    </row>
    <row r="10" ht="12.75" customHeight="1">
      <c r="A10" s="4" t="s">
        <v>372</v>
      </c>
      <c r="B10" s="4" t="s">
        <v>371</v>
      </c>
      <c r="C10" s="4">
        <v>1991.0</v>
      </c>
      <c r="D10" s="4" t="s">
        <v>1074</v>
      </c>
      <c r="E10" s="39" t="s">
        <v>1038</v>
      </c>
      <c r="F10" s="4">
        <v>67283.12</v>
      </c>
      <c r="G10" s="4">
        <v>0.07</v>
      </c>
      <c r="H10" s="4">
        <v>8.02</v>
      </c>
      <c r="I10" s="4">
        <v>7.33</v>
      </c>
      <c r="J10" s="4">
        <v>151.0</v>
      </c>
      <c r="K10" s="4">
        <v>78.81</v>
      </c>
      <c r="L10" s="4">
        <v>1.99</v>
      </c>
      <c r="M10" s="4">
        <v>5.96</v>
      </c>
      <c r="N10" s="4">
        <v>13.25</v>
      </c>
      <c r="O10" s="4">
        <v>53.47</v>
      </c>
      <c r="P10" s="4">
        <v>0.0</v>
      </c>
      <c r="Q10" s="4">
        <v>1330.53</v>
      </c>
      <c r="R10" s="4">
        <v>66486.7</v>
      </c>
      <c r="S10" s="4">
        <v>796.42</v>
      </c>
      <c r="T10" s="4">
        <v>12.05</v>
      </c>
      <c r="U10" s="4">
        <v>10.63</v>
      </c>
      <c r="V10" s="4">
        <v>151.0</v>
      </c>
      <c r="W10" s="4">
        <v>79.47</v>
      </c>
      <c r="X10" s="4">
        <v>1.32</v>
      </c>
      <c r="Y10" s="4">
        <v>5.96</v>
      </c>
      <c r="Z10" s="4">
        <v>13.25</v>
      </c>
      <c r="AA10" s="4">
        <v>76.45</v>
      </c>
      <c r="AB10" s="4">
        <v>0.0</v>
      </c>
      <c r="AC10" s="4">
        <v>1330.53</v>
      </c>
      <c r="AD10" s="4">
        <v>67283.12</v>
      </c>
      <c r="AE10" s="4">
        <v>0.0</v>
      </c>
    </row>
    <row r="11" ht="12.75" customHeight="1">
      <c r="A11" s="4" t="s">
        <v>372</v>
      </c>
      <c r="B11" s="4" t="s">
        <v>371</v>
      </c>
      <c r="C11" s="4">
        <v>1991.0</v>
      </c>
      <c r="D11" s="4" t="s">
        <v>1074</v>
      </c>
      <c r="E11" s="39" t="s">
        <v>994</v>
      </c>
      <c r="F11" s="4">
        <v>1.104574874E7</v>
      </c>
      <c r="G11" s="4">
        <v>11.8</v>
      </c>
      <c r="H11" s="4">
        <v>0.35</v>
      </c>
      <c r="I11" s="4">
        <v>1.11</v>
      </c>
      <c r="J11" s="4">
        <v>54.0</v>
      </c>
      <c r="K11" s="4">
        <v>3.7</v>
      </c>
      <c r="L11" s="4">
        <v>70.37</v>
      </c>
      <c r="M11" s="4">
        <v>18.52</v>
      </c>
      <c r="N11" s="4">
        <v>7.41</v>
      </c>
      <c r="O11" s="4">
        <v>7.71</v>
      </c>
      <c r="P11" s="4">
        <v>0.0</v>
      </c>
      <c r="Q11" s="4">
        <v>7189182.03</v>
      </c>
      <c r="R11" s="4">
        <v>7190766.39</v>
      </c>
      <c r="S11" s="4">
        <v>3854982.19</v>
      </c>
      <c r="T11" s="4">
        <v>0.99</v>
      </c>
      <c r="U11" s="4">
        <v>2.84</v>
      </c>
      <c r="V11" s="4">
        <v>54.0</v>
      </c>
      <c r="W11" s="4">
        <v>5.56</v>
      </c>
      <c r="X11" s="4">
        <v>68.52</v>
      </c>
      <c r="Y11" s="4">
        <v>18.52</v>
      </c>
      <c r="Z11" s="4">
        <v>7.41</v>
      </c>
      <c r="AA11" s="4">
        <v>19.66</v>
      </c>
      <c r="AB11" s="4">
        <v>0.0</v>
      </c>
      <c r="AC11" s="4">
        <v>7189182.03</v>
      </c>
      <c r="AD11" s="4">
        <v>7205483.33</v>
      </c>
      <c r="AE11" s="4">
        <v>3840265.25</v>
      </c>
    </row>
    <row r="12" ht="12.75" customHeight="1">
      <c r="A12" s="4" t="s">
        <v>372</v>
      </c>
      <c r="B12" s="4" t="s">
        <v>371</v>
      </c>
      <c r="C12" s="4">
        <v>1991.0</v>
      </c>
      <c r="D12" s="4" t="s">
        <v>1074</v>
      </c>
      <c r="E12" s="39" t="s">
        <v>1039</v>
      </c>
      <c r="F12" s="4">
        <v>181602.3</v>
      </c>
      <c r="G12" s="4">
        <v>0.19</v>
      </c>
      <c r="H12" s="4">
        <v>1.91</v>
      </c>
      <c r="I12" s="4">
        <v>0.76</v>
      </c>
      <c r="J12" s="4">
        <v>123.0</v>
      </c>
      <c r="K12" s="4">
        <v>47.97</v>
      </c>
      <c r="L12" s="4">
        <v>51.22</v>
      </c>
      <c r="M12" s="4">
        <v>0.0</v>
      </c>
      <c r="N12" s="4">
        <v>0.81</v>
      </c>
      <c r="O12" s="4">
        <v>14.0</v>
      </c>
      <c r="P12" s="4">
        <v>0.0</v>
      </c>
      <c r="Q12" s="4">
        <v>0.0</v>
      </c>
      <c r="R12" s="4">
        <v>47110.89</v>
      </c>
      <c r="S12" s="4">
        <v>134491.4</v>
      </c>
      <c r="T12" s="4">
        <v>4.9</v>
      </c>
      <c r="U12" s="4">
        <v>3.0</v>
      </c>
      <c r="V12" s="4">
        <v>123.0</v>
      </c>
      <c r="W12" s="4">
        <v>79.67</v>
      </c>
      <c r="X12" s="4">
        <v>19.51</v>
      </c>
      <c r="Y12" s="4">
        <v>0.0</v>
      </c>
      <c r="Z12" s="4">
        <v>0.81</v>
      </c>
      <c r="AA12" s="4">
        <v>20.0</v>
      </c>
      <c r="AB12" s="4">
        <v>0.0</v>
      </c>
      <c r="AC12" s="4">
        <v>0.0</v>
      </c>
      <c r="AD12" s="4">
        <v>90377.27</v>
      </c>
      <c r="AE12" s="4">
        <v>91225.03</v>
      </c>
    </row>
    <row r="13" ht="12.75" customHeight="1">
      <c r="A13" s="4" t="s">
        <v>372</v>
      </c>
      <c r="B13" s="4" t="s">
        <v>371</v>
      </c>
      <c r="C13" s="4">
        <v>1991.0</v>
      </c>
      <c r="D13" s="4" t="s">
        <v>1074</v>
      </c>
      <c r="E13" s="39" t="s">
        <v>1040</v>
      </c>
      <c r="F13" s="4">
        <v>1.238531789E7</v>
      </c>
      <c r="G13" s="4">
        <v>13.23</v>
      </c>
      <c r="H13" s="4">
        <v>0.96</v>
      </c>
      <c r="I13" s="4">
        <v>0.38</v>
      </c>
      <c r="J13" s="4">
        <v>1033.0</v>
      </c>
      <c r="K13" s="4">
        <v>48.11</v>
      </c>
      <c r="L13" s="4">
        <v>51.21</v>
      </c>
      <c r="M13" s="4">
        <v>0.58</v>
      </c>
      <c r="N13" s="4">
        <v>0.1</v>
      </c>
      <c r="O13" s="4">
        <v>17.5</v>
      </c>
      <c r="P13" s="4">
        <v>0.0</v>
      </c>
      <c r="Q13" s="4">
        <v>98338.4</v>
      </c>
      <c r="R13" s="4">
        <v>3639659.67</v>
      </c>
      <c r="S13" s="4">
        <v>8745658.22</v>
      </c>
      <c r="T13" s="4">
        <v>3.68</v>
      </c>
      <c r="U13" s="4">
        <v>3.02</v>
      </c>
      <c r="V13" s="4">
        <v>1033.0</v>
      </c>
      <c r="W13" s="4">
        <v>86.93</v>
      </c>
      <c r="X13" s="4">
        <v>12.2</v>
      </c>
      <c r="Y13" s="4">
        <v>0.77</v>
      </c>
      <c r="Z13" s="4">
        <v>0.1</v>
      </c>
      <c r="AA13" s="4">
        <v>25.0</v>
      </c>
      <c r="AB13" s="4">
        <v>0.0</v>
      </c>
      <c r="AC13" s="4">
        <v>106997.6</v>
      </c>
      <c r="AD13" s="4">
        <v>1.054212573E7</v>
      </c>
      <c r="AE13" s="4">
        <v>1843192.16</v>
      </c>
    </row>
    <row r="14" ht="12.75" customHeight="1">
      <c r="A14" s="4" t="s">
        <v>372</v>
      </c>
      <c r="B14" s="4" t="s">
        <v>371</v>
      </c>
      <c r="C14" s="4">
        <v>1991.0</v>
      </c>
      <c r="D14" s="4" t="s">
        <v>1074</v>
      </c>
      <c r="E14" s="39" t="s">
        <v>996</v>
      </c>
      <c r="F14" s="4">
        <v>6902934.88</v>
      </c>
      <c r="G14" s="4">
        <v>7.38</v>
      </c>
      <c r="H14" s="4">
        <v>2.4</v>
      </c>
      <c r="I14" s="4">
        <v>1.32</v>
      </c>
      <c r="J14" s="4">
        <v>929.0</v>
      </c>
      <c r="K14" s="4">
        <v>68.35</v>
      </c>
      <c r="L14" s="4">
        <v>25.73</v>
      </c>
      <c r="M14" s="4">
        <v>2.37</v>
      </c>
      <c r="N14" s="4">
        <v>3.55</v>
      </c>
      <c r="O14" s="4">
        <v>13.83</v>
      </c>
      <c r="P14" s="4">
        <v>0.0</v>
      </c>
      <c r="Q14" s="4">
        <v>56389.71</v>
      </c>
      <c r="R14" s="4">
        <v>3514675.21</v>
      </c>
      <c r="S14" s="4">
        <v>3388259.6</v>
      </c>
      <c r="T14" s="4">
        <v>4.54</v>
      </c>
      <c r="U14" s="4">
        <v>2.93</v>
      </c>
      <c r="V14" s="4">
        <v>929.0</v>
      </c>
      <c r="W14" s="4">
        <v>85.36</v>
      </c>
      <c r="X14" s="4">
        <v>7.86</v>
      </c>
      <c r="Y14" s="4">
        <v>2.58</v>
      </c>
      <c r="Z14" s="4">
        <v>4.2</v>
      </c>
      <c r="AA14" s="4">
        <v>22.85</v>
      </c>
      <c r="AB14" s="4">
        <v>0.0</v>
      </c>
      <c r="AC14" s="4">
        <v>57810.59</v>
      </c>
      <c r="AD14" s="4">
        <v>5769618.85</v>
      </c>
      <c r="AE14" s="4">
        <v>1133315.96</v>
      </c>
    </row>
    <row r="15" ht="12.75" customHeight="1">
      <c r="A15" s="4" t="s">
        <v>372</v>
      </c>
      <c r="B15" s="4" t="s">
        <v>371</v>
      </c>
      <c r="C15" s="4">
        <v>1991.0</v>
      </c>
      <c r="D15" s="4" t="s">
        <v>1074</v>
      </c>
      <c r="E15" s="39" t="s">
        <v>1041</v>
      </c>
      <c r="F15" s="4">
        <v>999743.55</v>
      </c>
      <c r="G15" s="4">
        <v>1.07</v>
      </c>
      <c r="H15" s="4">
        <v>0.23</v>
      </c>
      <c r="I15" s="4">
        <v>0.38</v>
      </c>
      <c r="J15" s="4">
        <v>95.0</v>
      </c>
      <c r="K15" s="4">
        <v>5.26</v>
      </c>
      <c r="L15" s="4">
        <v>88.42</v>
      </c>
      <c r="M15" s="4">
        <v>0.0</v>
      </c>
      <c r="N15" s="4">
        <v>6.32</v>
      </c>
      <c r="O15" s="4">
        <v>5.4</v>
      </c>
      <c r="P15" s="4">
        <v>0.0</v>
      </c>
      <c r="Q15" s="4">
        <v>0.0</v>
      </c>
      <c r="R15" s="4">
        <v>167678.91</v>
      </c>
      <c r="S15" s="4">
        <v>832064.63</v>
      </c>
      <c r="T15" s="4">
        <v>1.23</v>
      </c>
      <c r="U15" s="4">
        <v>0.68</v>
      </c>
      <c r="V15" s="4">
        <v>95.0</v>
      </c>
      <c r="W15" s="4">
        <v>14.74</v>
      </c>
      <c r="X15" s="4">
        <v>58.95</v>
      </c>
      <c r="Y15" s="4">
        <v>2.11</v>
      </c>
      <c r="Z15" s="4">
        <v>24.21</v>
      </c>
      <c r="AA15" s="4">
        <v>13.5</v>
      </c>
      <c r="AB15" s="4">
        <v>0.0</v>
      </c>
      <c r="AC15" s="4">
        <v>30281.55</v>
      </c>
      <c r="AD15" s="4">
        <v>214046.06</v>
      </c>
      <c r="AE15" s="4">
        <v>785697.48</v>
      </c>
    </row>
    <row r="16" ht="12.75" customHeight="1">
      <c r="A16" s="4" t="s">
        <v>372</v>
      </c>
      <c r="B16" s="4" t="s">
        <v>371</v>
      </c>
      <c r="C16" s="4">
        <v>1991.0</v>
      </c>
      <c r="D16" s="4" t="s">
        <v>1074</v>
      </c>
      <c r="E16" s="39" t="s">
        <v>1042</v>
      </c>
      <c r="F16" s="4">
        <v>6870944.97</v>
      </c>
      <c r="G16" s="4">
        <v>7.34</v>
      </c>
      <c r="H16" s="4">
        <v>2.97</v>
      </c>
      <c r="I16" s="4">
        <v>1.72</v>
      </c>
      <c r="J16" s="4">
        <v>719.0</v>
      </c>
      <c r="K16" s="4">
        <v>62.59</v>
      </c>
      <c r="L16" s="4">
        <v>21.0</v>
      </c>
      <c r="M16" s="4">
        <v>13.07</v>
      </c>
      <c r="N16" s="4">
        <v>3.34</v>
      </c>
      <c r="O16" s="4">
        <v>30.41</v>
      </c>
      <c r="P16" s="4">
        <v>0.0</v>
      </c>
      <c r="Q16" s="4">
        <v>19224.1</v>
      </c>
      <c r="R16" s="4">
        <v>1722916.05</v>
      </c>
      <c r="S16" s="4">
        <v>462001.15</v>
      </c>
      <c r="T16" s="4">
        <v>5.5</v>
      </c>
      <c r="U16" s="4">
        <v>4.59</v>
      </c>
      <c r="V16" s="4">
        <v>719.0</v>
      </c>
      <c r="W16" s="4">
        <v>75.52</v>
      </c>
      <c r="X16" s="4">
        <v>5.42</v>
      </c>
      <c r="Y16" s="4">
        <v>15.44</v>
      </c>
      <c r="Z16" s="4">
        <v>3.62</v>
      </c>
      <c r="AA16" s="4">
        <v>43.44</v>
      </c>
      <c r="AB16" s="4">
        <v>0.0</v>
      </c>
      <c r="AC16" s="4">
        <v>20055.14</v>
      </c>
      <c r="AD16" s="4">
        <v>2135277.04</v>
      </c>
      <c r="AE16" s="4">
        <v>49640.15</v>
      </c>
    </row>
    <row r="17" ht="12.75" customHeight="1">
      <c r="A17" s="4" t="s">
        <v>372</v>
      </c>
      <c r="B17" s="4" t="s">
        <v>371</v>
      </c>
      <c r="C17" s="4">
        <v>1991.0</v>
      </c>
      <c r="D17" s="4" t="s">
        <v>1074</v>
      </c>
      <c r="E17" s="39" t="s">
        <v>1043</v>
      </c>
      <c r="F17" s="4">
        <v>2677189.76</v>
      </c>
      <c r="G17" s="4">
        <v>2.86</v>
      </c>
      <c r="H17" s="4">
        <v>1.94</v>
      </c>
      <c r="I17" s="4">
        <v>2.61</v>
      </c>
      <c r="J17" s="4">
        <v>284.0</v>
      </c>
      <c r="K17" s="4">
        <v>57.04</v>
      </c>
      <c r="L17" s="4">
        <v>35.56</v>
      </c>
      <c r="M17" s="4">
        <v>0.0</v>
      </c>
      <c r="N17" s="4">
        <v>7.39</v>
      </c>
      <c r="O17" s="4">
        <v>11.2</v>
      </c>
      <c r="P17" s="4">
        <v>0.0</v>
      </c>
      <c r="Q17" s="4">
        <v>0.0</v>
      </c>
      <c r="R17" s="4">
        <v>2165750.35</v>
      </c>
      <c r="S17" s="4">
        <v>511439.28</v>
      </c>
      <c r="T17" s="4">
        <v>4.58</v>
      </c>
      <c r="U17" s="4">
        <v>5.43</v>
      </c>
      <c r="V17" s="4">
        <v>284.0</v>
      </c>
      <c r="W17" s="4">
        <v>76.41</v>
      </c>
      <c r="X17" s="4">
        <v>15.14</v>
      </c>
      <c r="Y17" s="4">
        <v>0.0</v>
      </c>
      <c r="Z17" s="4">
        <v>8.45</v>
      </c>
      <c r="AA17" s="4">
        <v>16.0</v>
      </c>
      <c r="AB17" s="4">
        <v>0.0</v>
      </c>
      <c r="AC17" s="4">
        <v>0.0</v>
      </c>
      <c r="AD17" s="4">
        <v>2476824.59</v>
      </c>
      <c r="AE17" s="4">
        <v>200365.05</v>
      </c>
    </row>
    <row r="18" ht="12.75" customHeight="1">
      <c r="A18" s="4" t="s">
        <v>372</v>
      </c>
      <c r="B18" s="4" t="s">
        <v>371</v>
      </c>
      <c r="C18" s="4">
        <v>1991.0</v>
      </c>
      <c r="D18" s="4" t="s">
        <v>1074</v>
      </c>
      <c r="E18" s="39" t="s">
        <v>1044</v>
      </c>
      <c r="F18" s="4">
        <v>1909854.58</v>
      </c>
      <c r="G18" s="4">
        <v>2.04</v>
      </c>
      <c r="H18" s="4">
        <v>2.38</v>
      </c>
      <c r="I18" s="4">
        <v>1.47</v>
      </c>
      <c r="J18" s="4">
        <v>324.0</v>
      </c>
      <c r="K18" s="4">
        <v>66.05</v>
      </c>
      <c r="L18" s="4">
        <v>30.86</v>
      </c>
      <c r="M18" s="4">
        <v>0.0</v>
      </c>
      <c r="N18" s="4">
        <v>3.09</v>
      </c>
      <c r="O18" s="4">
        <v>26.6</v>
      </c>
      <c r="P18" s="4">
        <v>0.0</v>
      </c>
      <c r="Q18" s="4">
        <v>0.0</v>
      </c>
      <c r="R18" s="4">
        <v>1594457.85</v>
      </c>
      <c r="S18" s="4">
        <v>315396.66</v>
      </c>
      <c r="T18" s="4">
        <v>5.52</v>
      </c>
      <c r="U18" s="4">
        <v>4.08</v>
      </c>
      <c r="V18" s="4">
        <v>324.0</v>
      </c>
      <c r="W18" s="4">
        <v>79.63</v>
      </c>
      <c r="X18" s="4">
        <v>15.43</v>
      </c>
      <c r="Y18" s="4">
        <v>0.31</v>
      </c>
      <c r="Z18" s="4">
        <v>4.63</v>
      </c>
      <c r="AA18" s="4">
        <v>38.0</v>
      </c>
      <c r="AB18" s="4">
        <v>0.0</v>
      </c>
      <c r="AC18" s="4">
        <v>56.37</v>
      </c>
      <c r="AD18" s="4">
        <v>1776960.41</v>
      </c>
      <c r="AE18" s="4">
        <v>132894.11</v>
      </c>
    </row>
    <row r="19" ht="12.75" customHeight="1">
      <c r="A19" s="4" t="s">
        <v>372</v>
      </c>
      <c r="B19" s="4" t="s">
        <v>371</v>
      </c>
      <c r="C19" s="4">
        <v>1991.0</v>
      </c>
      <c r="D19" s="4" t="s">
        <v>1074</v>
      </c>
      <c r="E19" s="39" t="s">
        <v>1045</v>
      </c>
      <c r="F19" s="4">
        <v>820827.71</v>
      </c>
      <c r="G19" s="4">
        <v>0.88</v>
      </c>
      <c r="H19" s="4">
        <v>8.46</v>
      </c>
      <c r="I19" s="4">
        <v>6.88</v>
      </c>
      <c r="J19" s="4">
        <v>1108.0</v>
      </c>
      <c r="K19" s="4">
        <v>85.11</v>
      </c>
      <c r="L19" s="4">
        <v>5.51</v>
      </c>
      <c r="M19" s="4">
        <v>1.26</v>
      </c>
      <c r="N19" s="4">
        <v>8.12</v>
      </c>
      <c r="O19" s="4">
        <v>30.69</v>
      </c>
      <c r="P19" s="4">
        <v>0.0</v>
      </c>
      <c r="Q19" s="4">
        <v>615.82</v>
      </c>
      <c r="R19" s="4">
        <v>714767.7</v>
      </c>
      <c r="S19" s="4">
        <v>106059.99</v>
      </c>
      <c r="T19" s="4">
        <v>12.43</v>
      </c>
      <c r="U19" s="4">
        <v>10.97</v>
      </c>
      <c r="V19" s="4">
        <v>1108.0</v>
      </c>
      <c r="W19" s="4">
        <v>88.09</v>
      </c>
      <c r="X19" s="4">
        <v>2.35</v>
      </c>
      <c r="Y19" s="4">
        <v>1.26</v>
      </c>
      <c r="Z19" s="4">
        <v>8.3</v>
      </c>
      <c r="AA19" s="4">
        <v>43.86</v>
      </c>
      <c r="AB19" s="4">
        <v>0.0</v>
      </c>
      <c r="AC19" s="4">
        <v>615.82</v>
      </c>
      <c r="AD19" s="4">
        <v>805020.25</v>
      </c>
      <c r="AE19" s="4">
        <v>15807.44</v>
      </c>
    </row>
    <row r="20" ht="12.75" customHeight="1">
      <c r="A20" s="4" t="s">
        <v>372</v>
      </c>
      <c r="B20" s="4" t="s">
        <v>371</v>
      </c>
      <c r="C20" s="4">
        <v>1991.0</v>
      </c>
      <c r="D20" s="4" t="s">
        <v>1074</v>
      </c>
      <c r="E20" s="39" t="s">
        <v>998</v>
      </c>
      <c r="F20" s="4">
        <v>2.851372805E7</v>
      </c>
      <c r="G20" s="4">
        <v>30.47</v>
      </c>
      <c r="H20" s="4">
        <v>1.42</v>
      </c>
      <c r="I20" s="4">
        <v>0.07</v>
      </c>
      <c r="J20" s="4">
        <v>181.0</v>
      </c>
      <c r="K20" s="4">
        <v>41.99</v>
      </c>
      <c r="L20" s="4">
        <v>58.01</v>
      </c>
      <c r="M20" s="4">
        <v>0.0</v>
      </c>
      <c r="N20" s="4">
        <v>0.0</v>
      </c>
      <c r="O20" s="4">
        <v>12.6</v>
      </c>
      <c r="P20" s="4">
        <v>0.0</v>
      </c>
      <c r="Q20" s="4">
        <v>0.0</v>
      </c>
      <c r="R20" s="4">
        <v>3673164.28</v>
      </c>
      <c r="S20" s="4">
        <v>2.484056395E7</v>
      </c>
      <c r="T20" s="4">
        <v>3.97</v>
      </c>
      <c r="U20" s="4">
        <v>3.6</v>
      </c>
      <c r="V20" s="4">
        <v>181.0</v>
      </c>
      <c r="W20" s="4">
        <v>78.45</v>
      </c>
      <c r="X20" s="4">
        <v>21.55</v>
      </c>
      <c r="Y20" s="4">
        <v>0.0</v>
      </c>
      <c r="Z20" s="4">
        <v>0.0</v>
      </c>
      <c r="AA20" s="4">
        <v>18.0</v>
      </c>
      <c r="AB20" s="4">
        <v>0.0</v>
      </c>
      <c r="AC20" s="4">
        <v>0.0</v>
      </c>
      <c r="AD20" s="4">
        <v>2.719085931E7</v>
      </c>
      <c r="AE20" s="4">
        <v>1322868.92</v>
      </c>
    </row>
    <row r="21" ht="12.75" customHeight="1">
      <c r="A21" s="4" t="s">
        <v>372</v>
      </c>
      <c r="B21" s="4" t="s">
        <v>371</v>
      </c>
      <c r="C21" s="4">
        <v>1991.0</v>
      </c>
      <c r="D21" s="4" t="s">
        <v>1074</v>
      </c>
      <c r="E21" s="39" t="s">
        <v>1046</v>
      </c>
      <c r="F21" s="4">
        <v>780600.7</v>
      </c>
      <c r="G21" s="4">
        <v>0.83</v>
      </c>
      <c r="H21" s="4">
        <v>2.42</v>
      </c>
      <c r="I21" s="4">
        <v>2.08</v>
      </c>
      <c r="J21" s="4">
        <v>410.0</v>
      </c>
      <c r="K21" s="4">
        <v>26.59</v>
      </c>
      <c r="L21" s="4">
        <v>34.39</v>
      </c>
      <c r="M21" s="4">
        <v>2.44</v>
      </c>
      <c r="N21" s="4">
        <v>36.59</v>
      </c>
      <c r="O21" s="4">
        <v>24.5</v>
      </c>
      <c r="P21" s="4">
        <v>0.0</v>
      </c>
      <c r="Q21" s="4">
        <v>8495.05</v>
      </c>
      <c r="R21" s="4">
        <v>533536.16</v>
      </c>
      <c r="S21" s="4">
        <v>246976.09</v>
      </c>
      <c r="T21" s="4">
        <v>4.22</v>
      </c>
      <c r="U21" s="4">
        <v>3.22</v>
      </c>
      <c r="V21" s="4">
        <v>410.0</v>
      </c>
      <c r="W21" s="4">
        <v>30.0</v>
      </c>
      <c r="X21" s="4">
        <v>23.66</v>
      </c>
      <c r="Y21" s="4">
        <v>2.44</v>
      </c>
      <c r="Z21" s="4">
        <v>43.9</v>
      </c>
      <c r="AA21" s="4">
        <v>35.0</v>
      </c>
      <c r="AB21" s="4">
        <v>0.0</v>
      </c>
      <c r="AC21" s="4">
        <v>8495.05</v>
      </c>
      <c r="AD21" s="4">
        <v>564195.75</v>
      </c>
      <c r="AE21" s="4">
        <v>216316.51</v>
      </c>
    </row>
    <row r="22" ht="12.75" customHeight="1">
      <c r="A22" s="4" t="s">
        <v>372</v>
      </c>
      <c r="B22" s="4" t="s">
        <v>371</v>
      </c>
      <c r="C22" s="4">
        <v>1991.0</v>
      </c>
      <c r="D22" s="4" t="s">
        <v>1074</v>
      </c>
      <c r="E22" s="39" t="s">
        <v>1047</v>
      </c>
      <c r="F22" s="4">
        <v>1.234250088E7</v>
      </c>
      <c r="G22" s="4">
        <v>13.19</v>
      </c>
      <c r="H22" s="4">
        <v>0.95</v>
      </c>
      <c r="I22" s="4">
        <v>0.24</v>
      </c>
      <c r="J22" s="4">
        <v>366.0</v>
      </c>
      <c r="K22" s="4">
        <v>52.19</v>
      </c>
      <c r="L22" s="4">
        <v>45.63</v>
      </c>
      <c r="M22" s="4">
        <v>0.0</v>
      </c>
      <c r="N22" s="4">
        <v>2.19</v>
      </c>
      <c r="O22" s="4">
        <v>20.0</v>
      </c>
      <c r="P22" s="4">
        <v>0.0</v>
      </c>
      <c r="Q22" s="4">
        <v>0.0</v>
      </c>
      <c r="R22" s="4">
        <v>2557100.73</v>
      </c>
      <c r="S22" s="4">
        <v>9785400.1</v>
      </c>
      <c r="T22" s="4">
        <v>2.21</v>
      </c>
      <c r="U22" s="4">
        <v>0.5</v>
      </c>
      <c r="V22" s="4">
        <v>366.0</v>
      </c>
      <c r="W22" s="4">
        <v>55.46</v>
      </c>
      <c r="X22" s="4">
        <v>39.07</v>
      </c>
      <c r="Y22" s="4">
        <v>0.82</v>
      </c>
      <c r="Z22" s="4">
        <v>4.64</v>
      </c>
      <c r="AA22" s="4">
        <v>20.0</v>
      </c>
      <c r="AB22" s="4">
        <v>0.0</v>
      </c>
      <c r="AC22" s="4">
        <v>100482.46</v>
      </c>
      <c r="AD22" s="4">
        <v>2727174.26</v>
      </c>
      <c r="AE22" s="4">
        <v>9615326.58</v>
      </c>
    </row>
    <row r="23" ht="12.75" customHeight="1">
      <c r="A23" s="4" t="s">
        <v>372</v>
      </c>
      <c r="B23" s="4" t="s">
        <v>371</v>
      </c>
      <c r="C23" s="4">
        <v>1992.0</v>
      </c>
      <c r="D23" s="4" t="s">
        <v>1074</v>
      </c>
      <c r="E23" s="39" t="s">
        <v>1031</v>
      </c>
      <c r="F23" s="4">
        <v>1.0124139725E8</v>
      </c>
      <c r="G23" s="4">
        <v>100.0</v>
      </c>
      <c r="H23" s="4">
        <v>2.27</v>
      </c>
      <c r="I23" s="4">
        <v>0.53</v>
      </c>
      <c r="J23" s="4">
        <v>7698.0</v>
      </c>
      <c r="K23" s="4">
        <v>56.21</v>
      </c>
      <c r="L23" s="4">
        <v>33.0</v>
      </c>
      <c r="M23" s="4">
        <v>2.14</v>
      </c>
      <c r="N23" s="4">
        <v>8.65</v>
      </c>
      <c r="O23" s="4">
        <v>109.07</v>
      </c>
      <c r="P23" s="4">
        <v>0.0</v>
      </c>
      <c r="Q23" s="4">
        <v>7621286.84</v>
      </c>
      <c r="R23" s="4">
        <v>3.390590927E7</v>
      </c>
      <c r="S23" s="4">
        <v>6.231857359E7</v>
      </c>
      <c r="T23" s="4">
        <v>5.61</v>
      </c>
      <c r="U23" s="4">
        <v>3.16</v>
      </c>
      <c r="V23" s="4">
        <v>7698.0</v>
      </c>
      <c r="W23" s="4">
        <v>72.38</v>
      </c>
      <c r="X23" s="4">
        <v>14.17</v>
      </c>
      <c r="Y23" s="4">
        <v>2.56</v>
      </c>
      <c r="Z23" s="4">
        <v>10.89</v>
      </c>
      <c r="AA23" s="4">
        <v>181.79</v>
      </c>
      <c r="AB23" s="4">
        <v>0.0</v>
      </c>
      <c r="AC23" s="4">
        <v>7791612.13</v>
      </c>
      <c r="AD23" s="4">
        <v>7.370651558E7</v>
      </c>
      <c r="AE23" s="4">
        <v>2.251796728E7</v>
      </c>
    </row>
    <row r="24" ht="12.75" customHeight="1">
      <c r="A24" s="4" t="s">
        <v>372</v>
      </c>
      <c r="B24" s="4" t="s">
        <v>371</v>
      </c>
      <c r="C24" s="4">
        <v>1992.0</v>
      </c>
      <c r="D24" s="4" t="s">
        <v>1074</v>
      </c>
      <c r="E24" s="39" t="s">
        <v>1032</v>
      </c>
      <c r="F24" s="4">
        <v>2.837625185E7</v>
      </c>
      <c r="G24" s="4">
        <v>28.03</v>
      </c>
      <c r="H24" s="4">
        <v>0.73</v>
      </c>
      <c r="I24" s="4">
        <v>0.18</v>
      </c>
      <c r="J24" s="4">
        <v>1279.0</v>
      </c>
      <c r="K24" s="4">
        <v>46.68</v>
      </c>
      <c r="L24" s="4">
        <v>52.15</v>
      </c>
      <c r="M24" s="4">
        <v>0.63</v>
      </c>
      <c r="N24" s="4">
        <v>0.55</v>
      </c>
      <c r="O24" s="4">
        <v>12.0</v>
      </c>
      <c r="P24" s="4">
        <v>0.0</v>
      </c>
      <c r="Q24" s="4">
        <v>7966.72</v>
      </c>
      <c r="R24" s="4">
        <v>7875117.15</v>
      </c>
      <c r="S24" s="4">
        <v>2.05011347E7</v>
      </c>
      <c r="T24" s="4">
        <v>3.8</v>
      </c>
      <c r="U24" s="4">
        <v>4.25</v>
      </c>
      <c r="V24" s="4">
        <v>1279.0</v>
      </c>
      <c r="W24" s="4">
        <v>84.75</v>
      </c>
      <c r="X24" s="4">
        <v>13.92</v>
      </c>
      <c r="Y24" s="4">
        <v>0.78</v>
      </c>
      <c r="Z24" s="4">
        <v>0.55</v>
      </c>
      <c r="AA24" s="4">
        <v>42.98</v>
      </c>
      <c r="AB24" s="4">
        <v>0.0</v>
      </c>
      <c r="AC24" s="4">
        <v>16321.23</v>
      </c>
      <c r="AD24" s="4">
        <v>2.5991048E7</v>
      </c>
      <c r="AE24" s="4">
        <v>2385203.85</v>
      </c>
    </row>
    <row r="25" ht="12.75" customHeight="1">
      <c r="A25" s="4" t="s">
        <v>372</v>
      </c>
      <c r="B25" s="4" t="s">
        <v>371</v>
      </c>
      <c r="C25" s="4">
        <v>1992.0</v>
      </c>
      <c r="D25" s="4" t="s">
        <v>1074</v>
      </c>
      <c r="E25" s="39" t="s">
        <v>1033</v>
      </c>
      <c r="F25" s="4">
        <v>2.801334935E7</v>
      </c>
      <c r="G25" s="4">
        <v>27.67</v>
      </c>
      <c r="H25" s="4">
        <v>3.36</v>
      </c>
      <c r="I25" s="4">
        <v>0.71</v>
      </c>
      <c r="J25" s="4">
        <v>2821.0</v>
      </c>
      <c r="K25" s="4">
        <v>63.7</v>
      </c>
      <c r="L25" s="4">
        <v>22.05</v>
      </c>
      <c r="M25" s="4">
        <v>4.04</v>
      </c>
      <c r="N25" s="4">
        <v>10.21</v>
      </c>
      <c r="O25" s="4">
        <v>45.62</v>
      </c>
      <c r="P25" s="4">
        <v>0.0</v>
      </c>
      <c r="Q25" s="4">
        <v>2009228.39</v>
      </c>
      <c r="R25" s="4">
        <v>8473999.41</v>
      </c>
      <c r="S25" s="4">
        <v>2.122075881E7</v>
      </c>
      <c r="T25" s="4">
        <v>7.05</v>
      </c>
      <c r="U25" s="4">
        <v>3.25</v>
      </c>
      <c r="V25" s="4">
        <v>2821.0</v>
      </c>
      <c r="W25" s="4">
        <v>75.65</v>
      </c>
      <c r="X25" s="4">
        <v>8.58</v>
      </c>
      <c r="Y25" s="4">
        <v>4.57</v>
      </c>
      <c r="Z25" s="4">
        <v>11.2</v>
      </c>
      <c r="AA25" s="4">
        <v>76.03</v>
      </c>
      <c r="AB25" s="4">
        <v>0.0</v>
      </c>
      <c r="AC25" s="4">
        <v>2132760.13</v>
      </c>
      <c r="AD25" s="4">
        <v>2.556767093E7</v>
      </c>
      <c r="AE25" s="4">
        <v>4127087.29</v>
      </c>
    </row>
    <row r="26" ht="12.75" customHeight="1">
      <c r="A26" s="4" t="s">
        <v>372</v>
      </c>
      <c r="B26" s="4" t="s">
        <v>371</v>
      </c>
      <c r="C26" s="4">
        <v>1992.0</v>
      </c>
      <c r="D26" s="4" t="s">
        <v>1074</v>
      </c>
      <c r="E26" s="39" t="s">
        <v>1034</v>
      </c>
      <c r="F26" s="4">
        <v>2.760384044E7</v>
      </c>
      <c r="G26" s="4">
        <v>27.27</v>
      </c>
      <c r="H26" s="4">
        <v>2.53</v>
      </c>
      <c r="I26" s="4">
        <v>0.68</v>
      </c>
      <c r="J26" s="4">
        <v>2930.0</v>
      </c>
      <c r="K26" s="4">
        <v>62.73</v>
      </c>
      <c r="L26" s="4">
        <v>29.04</v>
      </c>
      <c r="M26" s="4">
        <v>0.82</v>
      </c>
      <c r="N26" s="4">
        <v>7.41</v>
      </c>
      <c r="O26" s="4">
        <v>64.69</v>
      </c>
      <c r="P26" s="4">
        <v>0.0</v>
      </c>
      <c r="Q26" s="4">
        <v>80592.05</v>
      </c>
      <c r="R26" s="4">
        <v>9637730.5</v>
      </c>
      <c r="S26" s="4">
        <v>1.796613727E7</v>
      </c>
      <c r="T26" s="4">
        <v>6.21</v>
      </c>
      <c r="U26" s="4">
        <v>2.25</v>
      </c>
      <c r="V26" s="4">
        <v>2930.0</v>
      </c>
      <c r="W26" s="4">
        <v>75.67</v>
      </c>
      <c r="X26" s="4">
        <v>12.8</v>
      </c>
      <c r="Y26" s="4">
        <v>1.23</v>
      </c>
      <c r="Z26" s="4">
        <v>10.31</v>
      </c>
      <c r="AA26" s="4">
        <v>64.69</v>
      </c>
      <c r="AB26" s="4">
        <v>0.0</v>
      </c>
      <c r="AC26" s="4">
        <v>94846.92</v>
      </c>
      <c r="AD26" s="4">
        <v>1.372103613E7</v>
      </c>
      <c r="AE26" s="4">
        <v>1.388283164E7</v>
      </c>
    </row>
    <row r="27" ht="12.75" customHeight="1">
      <c r="A27" s="4" t="s">
        <v>372</v>
      </c>
      <c r="B27" s="4" t="s">
        <v>371</v>
      </c>
      <c r="C27" s="4">
        <v>1992.0</v>
      </c>
      <c r="D27" s="4" t="s">
        <v>1074</v>
      </c>
      <c r="E27" s="39" t="s">
        <v>1035</v>
      </c>
      <c r="F27" s="4">
        <v>1.054963236E7</v>
      </c>
      <c r="G27" s="4">
        <v>10.42</v>
      </c>
      <c r="H27" s="4">
        <v>1.0</v>
      </c>
      <c r="I27" s="4">
        <v>0.57</v>
      </c>
      <c r="J27" s="4">
        <v>671.0</v>
      </c>
      <c r="K27" s="4">
        <v>14.61</v>
      </c>
      <c r="L27" s="4">
        <v>59.61</v>
      </c>
      <c r="M27" s="4">
        <v>2.83</v>
      </c>
      <c r="N27" s="4">
        <v>22.95</v>
      </c>
      <c r="O27" s="4">
        <v>109.07</v>
      </c>
      <c r="P27" s="4">
        <v>0.0</v>
      </c>
      <c r="Q27" s="4">
        <v>5523499.68</v>
      </c>
      <c r="R27" s="4">
        <v>7919089.54</v>
      </c>
      <c r="S27" s="4">
        <v>2630542.81</v>
      </c>
      <c r="T27" s="4">
        <v>2.41</v>
      </c>
      <c r="U27" s="4">
        <v>1.49</v>
      </c>
      <c r="V27" s="4">
        <v>671.0</v>
      </c>
      <c r="W27" s="4">
        <v>20.86</v>
      </c>
      <c r="X27" s="4">
        <v>44.11</v>
      </c>
      <c r="Y27" s="4">
        <v>3.28</v>
      </c>
      <c r="Z27" s="4">
        <v>31.74</v>
      </c>
      <c r="AA27" s="4">
        <v>181.79</v>
      </c>
      <c r="AB27" s="4">
        <v>0.0</v>
      </c>
      <c r="AC27" s="4">
        <v>5547683.85</v>
      </c>
      <c r="AD27" s="4">
        <v>8426787.85</v>
      </c>
      <c r="AE27" s="4">
        <v>2122844.5</v>
      </c>
    </row>
    <row r="28" ht="12.75" customHeight="1">
      <c r="A28" s="4" t="s">
        <v>372</v>
      </c>
      <c r="B28" s="4" t="s">
        <v>371</v>
      </c>
      <c r="C28" s="4">
        <v>1992.0</v>
      </c>
      <c r="D28" s="4" t="s">
        <v>1074</v>
      </c>
      <c r="E28" s="39" t="s">
        <v>1036</v>
      </c>
      <c r="F28" s="4">
        <v>2755601.29</v>
      </c>
      <c r="G28" s="4">
        <v>2.72</v>
      </c>
      <c r="H28" s="4">
        <v>1.01</v>
      </c>
      <c r="I28" s="4">
        <v>0.14</v>
      </c>
      <c r="J28" s="4">
        <v>261.0</v>
      </c>
      <c r="K28" s="4">
        <v>22.61</v>
      </c>
      <c r="L28" s="4">
        <v>57.47</v>
      </c>
      <c r="M28" s="4">
        <v>0.38</v>
      </c>
      <c r="N28" s="4">
        <v>19.54</v>
      </c>
      <c r="O28" s="4">
        <v>15.0</v>
      </c>
      <c r="P28" s="4">
        <v>0.0</v>
      </c>
      <c r="Q28" s="4">
        <v>14586.76</v>
      </c>
      <c r="R28" s="4">
        <v>1721354.66</v>
      </c>
      <c r="S28" s="4">
        <v>1034246.61</v>
      </c>
      <c r="T28" s="4">
        <v>2.41</v>
      </c>
      <c r="U28" s="4">
        <v>1.04</v>
      </c>
      <c r="V28" s="4">
        <v>261.0</v>
      </c>
      <c r="W28" s="4">
        <v>31.8</v>
      </c>
      <c r="X28" s="4">
        <v>40.61</v>
      </c>
      <c r="Y28" s="4">
        <v>0.38</v>
      </c>
      <c r="Z28" s="4">
        <v>27.2</v>
      </c>
      <c r="AA28" s="4">
        <v>25.0</v>
      </c>
      <c r="AB28" s="4">
        <v>0.0</v>
      </c>
      <c r="AC28" s="4">
        <v>14586.76</v>
      </c>
      <c r="AD28" s="4">
        <v>2111634.02</v>
      </c>
      <c r="AE28" s="4">
        <v>643967.26</v>
      </c>
    </row>
    <row r="29" ht="12.75" customHeight="1">
      <c r="A29" s="4" t="s">
        <v>372</v>
      </c>
      <c r="B29" s="4" t="s">
        <v>371</v>
      </c>
      <c r="C29" s="4">
        <v>1992.0</v>
      </c>
      <c r="D29" s="4" t="s">
        <v>1074</v>
      </c>
      <c r="E29" s="39" t="s">
        <v>993</v>
      </c>
      <c r="F29" s="4">
        <v>4165697.6</v>
      </c>
      <c r="G29" s="4">
        <v>4.11</v>
      </c>
      <c r="H29" s="4">
        <v>0.98</v>
      </c>
      <c r="I29" s="4">
        <v>0.58</v>
      </c>
      <c r="J29" s="4">
        <v>1176.0</v>
      </c>
      <c r="K29" s="4">
        <v>59.52</v>
      </c>
      <c r="L29" s="4">
        <v>30.87</v>
      </c>
      <c r="M29" s="4">
        <v>0.43</v>
      </c>
      <c r="N29" s="4">
        <v>9.18</v>
      </c>
      <c r="O29" s="4">
        <v>19.4</v>
      </c>
      <c r="P29" s="4">
        <v>0.0</v>
      </c>
      <c r="Q29" s="4">
        <v>18018.67</v>
      </c>
      <c r="R29" s="4">
        <v>1730413.64</v>
      </c>
      <c r="S29" s="4">
        <v>2434374.76</v>
      </c>
      <c r="T29" s="4">
        <v>5.08</v>
      </c>
      <c r="U29" s="4">
        <v>3.37</v>
      </c>
      <c r="V29" s="4">
        <v>1176.0</v>
      </c>
      <c r="W29" s="4">
        <v>74.32</v>
      </c>
      <c r="X29" s="4">
        <v>13.35</v>
      </c>
      <c r="Y29" s="4">
        <v>0.94</v>
      </c>
      <c r="Z29" s="4">
        <v>11.39</v>
      </c>
      <c r="AA29" s="4">
        <v>44.14</v>
      </c>
      <c r="AB29" s="4">
        <v>0.0</v>
      </c>
      <c r="AC29" s="4">
        <v>18970.12</v>
      </c>
      <c r="AD29" s="4">
        <v>2382954.1</v>
      </c>
      <c r="AE29" s="4">
        <v>1781834.3</v>
      </c>
    </row>
    <row r="30" ht="12.75" customHeight="1">
      <c r="A30" s="4" t="s">
        <v>372</v>
      </c>
      <c r="B30" s="4" t="s">
        <v>371</v>
      </c>
      <c r="C30" s="4">
        <v>1992.0</v>
      </c>
      <c r="D30" s="4" t="s">
        <v>1074</v>
      </c>
      <c r="E30" s="39" t="s">
        <v>1037</v>
      </c>
      <c r="F30" s="4">
        <v>2205203.89</v>
      </c>
      <c r="G30" s="4">
        <v>2.18</v>
      </c>
      <c r="H30" s="4">
        <v>3.93</v>
      </c>
      <c r="I30" s="4">
        <v>3.0</v>
      </c>
      <c r="J30" s="4">
        <v>428.0</v>
      </c>
      <c r="K30" s="4">
        <v>42.29</v>
      </c>
      <c r="L30" s="4">
        <v>22.9</v>
      </c>
      <c r="M30" s="4">
        <v>3.27</v>
      </c>
      <c r="N30" s="4">
        <v>31.54</v>
      </c>
      <c r="O30" s="4">
        <v>109.07</v>
      </c>
      <c r="P30" s="4">
        <v>0.0</v>
      </c>
      <c r="Q30" s="4">
        <v>140464.59</v>
      </c>
      <c r="R30" s="4">
        <v>1571437.36</v>
      </c>
      <c r="S30" s="4">
        <v>633766.49</v>
      </c>
      <c r="T30" s="4">
        <v>7.07</v>
      </c>
      <c r="U30" s="4">
        <v>5.43</v>
      </c>
      <c r="V30" s="4">
        <v>428.0</v>
      </c>
      <c r="W30" s="4">
        <v>47.66</v>
      </c>
      <c r="X30" s="4">
        <v>13.55</v>
      </c>
      <c r="Y30" s="4">
        <v>3.74</v>
      </c>
      <c r="Z30" s="4">
        <v>35.05</v>
      </c>
      <c r="AA30" s="4">
        <v>181.79</v>
      </c>
      <c r="AB30" s="4">
        <v>0.0</v>
      </c>
      <c r="AC30" s="4">
        <v>141631.36</v>
      </c>
      <c r="AD30" s="4">
        <v>2076691.3</v>
      </c>
      <c r="AE30" s="4">
        <v>128512.55</v>
      </c>
    </row>
    <row r="31" ht="12.75" customHeight="1">
      <c r="A31" s="4" t="s">
        <v>372</v>
      </c>
      <c r="B31" s="4" t="s">
        <v>371</v>
      </c>
      <c r="C31" s="4">
        <v>1992.0</v>
      </c>
      <c r="D31" s="4" t="s">
        <v>1074</v>
      </c>
      <c r="E31" s="39" t="s">
        <v>1038</v>
      </c>
      <c r="F31" s="4">
        <v>77793.25</v>
      </c>
      <c r="G31" s="4">
        <v>0.08</v>
      </c>
      <c r="H31" s="4">
        <v>6.46</v>
      </c>
      <c r="I31" s="4">
        <v>5.99</v>
      </c>
      <c r="J31" s="4">
        <v>150.0</v>
      </c>
      <c r="K31" s="4">
        <v>80.67</v>
      </c>
      <c r="L31" s="4">
        <v>2.0</v>
      </c>
      <c r="M31" s="4">
        <v>4.0</v>
      </c>
      <c r="N31" s="4">
        <v>13.33</v>
      </c>
      <c r="O31" s="4">
        <v>45.62</v>
      </c>
      <c r="P31" s="4">
        <v>0.0</v>
      </c>
      <c r="Q31" s="4">
        <v>1566.06</v>
      </c>
      <c r="R31" s="4">
        <v>77273.49</v>
      </c>
      <c r="S31" s="4">
        <v>519.76</v>
      </c>
      <c r="T31" s="4">
        <v>11.64</v>
      </c>
      <c r="U31" s="4">
        <v>10.27</v>
      </c>
      <c r="V31" s="4">
        <v>150.0</v>
      </c>
      <c r="W31" s="4">
        <v>80.67</v>
      </c>
      <c r="X31" s="4">
        <v>1.33</v>
      </c>
      <c r="Y31" s="4">
        <v>4.67</v>
      </c>
      <c r="Z31" s="4">
        <v>13.33</v>
      </c>
      <c r="AA31" s="4">
        <v>76.03</v>
      </c>
      <c r="AB31" s="4">
        <v>0.0</v>
      </c>
      <c r="AC31" s="4">
        <v>1570.99</v>
      </c>
      <c r="AD31" s="4">
        <v>77793.25</v>
      </c>
      <c r="AE31" s="4">
        <v>0.0</v>
      </c>
    </row>
    <row r="32" ht="12.75" customHeight="1">
      <c r="A32" s="4" t="s">
        <v>372</v>
      </c>
      <c r="B32" s="4" t="s">
        <v>371</v>
      </c>
      <c r="C32" s="4">
        <v>1992.0</v>
      </c>
      <c r="D32" s="4" t="s">
        <v>1074</v>
      </c>
      <c r="E32" s="39" t="s">
        <v>994</v>
      </c>
      <c r="F32" s="4">
        <v>1.138527846E7</v>
      </c>
      <c r="G32" s="4">
        <v>11.25</v>
      </c>
      <c r="H32" s="4">
        <v>0.16</v>
      </c>
      <c r="I32" s="4">
        <v>0.44</v>
      </c>
      <c r="J32" s="4">
        <v>47.0</v>
      </c>
      <c r="K32" s="4">
        <v>4.26</v>
      </c>
      <c r="L32" s="4">
        <v>70.21</v>
      </c>
      <c r="M32" s="4">
        <v>21.28</v>
      </c>
      <c r="N32" s="4">
        <v>4.26</v>
      </c>
      <c r="O32" s="4">
        <v>3.76</v>
      </c>
      <c r="P32" s="4">
        <v>0.0</v>
      </c>
      <c r="Q32" s="4">
        <v>7179762.54</v>
      </c>
      <c r="R32" s="4">
        <v>7179768.93</v>
      </c>
      <c r="S32" s="4">
        <v>4205509.33</v>
      </c>
      <c r="T32" s="4">
        <v>0.92</v>
      </c>
      <c r="U32" s="4">
        <v>2.38</v>
      </c>
      <c r="V32" s="4">
        <v>47.0</v>
      </c>
      <c r="W32" s="4">
        <v>6.38</v>
      </c>
      <c r="X32" s="4">
        <v>68.09</v>
      </c>
      <c r="Y32" s="4">
        <v>21.28</v>
      </c>
      <c r="Z32" s="4">
        <v>4.26</v>
      </c>
      <c r="AA32" s="4">
        <v>19.81</v>
      </c>
      <c r="AB32" s="4">
        <v>0.0</v>
      </c>
      <c r="AC32" s="4">
        <v>7179762.54</v>
      </c>
      <c r="AD32" s="4">
        <v>7186146.54</v>
      </c>
      <c r="AE32" s="4">
        <v>4199131.72</v>
      </c>
    </row>
    <row r="33" ht="12.75" customHeight="1">
      <c r="A33" s="4" t="s">
        <v>372</v>
      </c>
      <c r="B33" s="4" t="s">
        <v>371</v>
      </c>
      <c r="C33" s="4">
        <v>1992.0</v>
      </c>
      <c r="D33" s="4" t="s">
        <v>1074</v>
      </c>
      <c r="E33" s="39" t="s">
        <v>1039</v>
      </c>
      <c r="F33" s="4">
        <v>196058.05</v>
      </c>
      <c r="G33" s="4">
        <v>0.19</v>
      </c>
      <c r="H33" s="4">
        <v>1.33</v>
      </c>
      <c r="I33" s="4">
        <v>0.63</v>
      </c>
      <c r="J33" s="4">
        <v>127.0</v>
      </c>
      <c r="K33" s="4">
        <v>48.03</v>
      </c>
      <c r="L33" s="4">
        <v>51.18</v>
      </c>
      <c r="M33" s="4">
        <v>0.0</v>
      </c>
      <c r="N33" s="4">
        <v>0.79</v>
      </c>
      <c r="O33" s="4">
        <v>12.0</v>
      </c>
      <c r="P33" s="4">
        <v>0.0</v>
      </c>
      <c r="Q33" s="4">
        <v>0.0</v>
      </c>
      <c r="R33" s="4">
        <v>52686.77</v>
      </c>
      <c r="S33" s="4">
        <v>143371.28</v>
      </c>
      <c r="T33" s="4">
        <v>4.82</v>
      </c>
      <c r="U33" s="4">
        <v>2.89</v>
      </c>
      <c r="V33" s="4">
        <v>127.0</v>
      </c>
      <c r="W33" s="4">
        <v>79.53</v>
      </c>
      <c r="X33" s="4">
        <v>19.69</v>
      </c>
      <c r="Y33" s="4">
        <v>0.0</v>
      </c>
      <c r="Z33" s="4">
        <v>0.79</v>
      </c>
      <c r="AA33" s="4">
        <v>20.0</v>
      </c>
      <c r="AB33" s="4">
        <v>0.0</v>
      </c>
      <c r="AC33" s="4">
        <v>0.0</v>
      </c>
      <c r="AD33" s="4">
        <v>91440.13</v>
      </c>
      <c r="AE33" s="4">
        <v>104617.92</v>
      </c>
    </row>
    <row r="34" ht="12.75" customHeight="1">
      <c r="A34" s="4" t="s">
        <v>372</v>
      </c>
      <c r="B34" s="4" t="s">
        <v>371</v>
      </c>
      <c r="C34" s="4">
        <v>1992.0</v>
      </c>
      <c r="D34" s="4" t="s">
        <v>1074</v>
      </c>
      <c r="E34" s="39" t="s">
        <v>1040</v>
      </c>
      <c r="F34" s="4">
        <v>1.290645504E7</v>
      </c>
      <c r="G34" s="4">
        <v>12.75</v>
      </c>
      <c r="H34" s="4">
        <v>0.55</v>
      </c>
      <c r="I34" s="4">
        <v>0.23</v>
      </c>
      <c r="J34" s="4">
        <v>1036.0</v>
      </c>
      <c r="K34" s="4">
        <v>45.95</v>
      </c>
      <c r="L34" s="4">
        <v>53.38</v>
      </c>
      <c r="M34" s="4">
        <v>0.39</v>
      </c>
      <c r="N34" s="4">
        <v>0.29</v>
      </c>
      <c r="O34" s="4">
        <v>15.0</v>
      </c>
      <c r="P34" s="4">
        <v>0.0</v>
      </c>
      <c r="Q34" s="4">
        <v>159572.57</v>
      </c>
      <c r="R34" s="4">
        <v>3713167.03</v>
      </c>
      <c r="S34" s="4">
        <v>9193288.27</v>
      </c>
      <c r="T34" s="4">
        <v>3.67</v>
      </c>
      <c r="U34" s="4">
        <v>2.9</v>
      </c>
      <c r="V34" s="4">
        <v>1036.0</v>
      </c>
      <c r="W34" s="4">
        <v>86.58</v>
      </c>
      <c r="X34" s="4">
        <v>12.55</v>
      </c>
      <c r="Y34" s="4">
        <v>0.58</v>
      </c>
      <c r="Z34" s="4">
        <v>0.29</v>
      </c>
      <c r="AA34" s="4">
        <v>42.98</v>
      </c>
      <c r="AB34" s="4">
        <v>0.0</v>
      </c>
      <c r="AC34" s="4">
        <v>167927.08</v>
      </c>
      <c r="AD34" s="4">
        <v>1.076343368E7</v>
      </c>
      <c r="AE34" s="4">
        <v>2143021.62</v>
      </c>
    </row>
    <row r="35" ht="12.75" customHeight="1">
      <c r="A35" s="4" t="s">
        <v>372</v>
      </c>
      <c r="B35" s="4" t="s">
        <v>371</v>
      </c>
      <c r="C35" s="4">
        <v>1992.0</v>
      </c>
      <c r="D35" s="4" t="s">
        <v>1074</v>
      </c>
      <c r="E35" s="39" t="s">
        <v>996</v>
      </c>
      <c r="F35" s="4">
        <v>7485517.41</v>
      </c>
      <c r="G35" s="4">
        <v>7.39</v>
      </c>
      <c r="H35" s="4">
        <v>1.96</v>
      </c>
      <c r="I35" s="4">
        <v>1.21</v>
      </c>
      <c r="J35" s="4">
        <v>932.0</v>
      </c>
      <c r="K35" s="4">
        <v>67.06</v>
      </c>
      <c r="L35" s="4">
        <v>27.15</v>
      </c>
      <c r="M35" s="4">
        <v>2.25</v>
      </c>
      <c r="N35" s="4">
        <v>3.54</v>
      </c>
      <c r="O35" s="4">
        <v>11.92</v>
      </c>
      <c r="P35" s="4">
        <v>0.0</v>
      </c>
      <c r="Q35" s="4">
        <v>76895.77</v>
      </c>
      <c r="R35" s="4">
        <v>4069967.17</v>
      </c>
      <c r="S35" s="4">
        <v>3415550.2</v>
      </c>
      <c r="T35" s="4">
        <v>4.54</v>
      </c>
      <c r="U35" s="4">
        <v>3.09</v>
      </c>
      <c r="V35" s="4">
        <v>932.0</v>
      </c>
      <c r="W35" s="4">
        <v>85.19</v>
      </c>
      <c r="X35" s="4">
        <v>8.05</v>
      </c>
      <c r="Y35" s="4">
        <v>2.47</v>
      </c>
      <c r="Z35" s="4">
        <v>4.29</v>
      </c>
      <c r="AA35" s="4">
        <v>22.8</v>
      </c>
      <c r="AB35" s="4">
        <v>0.0</v>
      </c>
      <c r="AC35" s="4">
        <v>79562.89</v>
      </c>
      <c r="AD35" s="4">
        <v>6445837.15</v>
      </c>
      <c r="AE35" s="4">
        <v>1039680.22</v>
      </c>
    </row>
    <row r="36" ht="12.75" customHeight="1">
      <c r="A36" s="4" t="s">
        <v>372</v>
      </c>
      <c r="B36" s="4" t="s">
        <v>371</v>
      </c>
      <c r="C36" s="4">
        <v>1992.0</v>
      </c>
      <c r="D36" s="4" t="s">
        <v>1074</v>
      </c>
      <c r="E36" s="39" t="s">
        <v>1041</v>
      </c>
      <c r="F36" s="4">
        <v>986795.81</v>
      </c>
      <c r="G36" s="4">
        <v>0.97</v>
      </c>
      <c r="H36" s="4">
        <v>0.14</v>
      </c>
      <c r="I36" s="4">
        <v>0.51</v>
      </c>
      <c r="J36" s="4">
        <v>101.0</v>
      </c>
      <c r="K36" s="4">
        <v>3.96</v>
      </c>
      <c r="L36" s="4">
        <v>90.1</v>
      </c>
      <c r="M36" s="4">
        <v>0.99</v>
      </c>
      <c r="N36" s="4">
        <v>4.95</v>
      </c>
      <c r="O36" s="4">
        <v>2.97</v>
      </c>
      <c r="P36" s="4">
        <v>0.0</v>
      </c>
      <c r="Q36" s="4">
        <v>915.49</v>
      </c>
      <c r="R36" s="4">
        <v>208920.86</v>
      </c>
      <c r="S36" s="4">
        <v>777874.98</v>
      </c>
      <c r="T36" s="4">
        <v>1.4</v>
      </c>
      <c r="U36" s="4">
        <v>1.04</v>
      </c>
      <c r="V36" s="4">
        <v>101.0</v>
      </c>
      <c r="W36" s="4">
        <v>13.86</v>
      </c>
      <c r="X36" s="4">
        <v>57.43</v>
      </c>
      <c r="Y36" s="4">
        <v>3.96</v>
      </c>
      <c r="Z36" s="4">
        <v>24.75</v>
      </c>
      <c r="AA36" s="4">
        <v>13.5</v>
      </c>
      <c r="AB36" s="4">
        <v>0.0</v>
      </c>
      <c r="AC36" s="4">
        <v>34923.31</v>
      </c>
      <c r="AD36" s="4">
        <v>284353.21</v>
      </c>
      <c r="AE36" s="4">
        <v>702442.62</v>
      </c>
    </row>
    <row r="37" ht="12.75" customHeight="1">
      <c r="A37" s="4" t="s">
        <v>372</v>
      </c>
      <c r="B37" s="4" t="s">
        <v>371</v>
      </c>
      <c r="C37" s="4">
        <v>1992.0</v>
      </c>
      <c r="D37" s="4" t="s">
        <v>1074</v>
      </c>
      <c r="E37" s="39" t="s">
        <v>1042</v>
      </c>
      <c r="F37" s="4">
        <v>7582262.68</v>
      </c>
      <c r="G37" s="4">
        <v>7.49</v>
      </c>
      <c r="H37" s="4">
        <v>2.42</v>
      </c>
      <c r="I37" s="4">
        <v>1.28</v>
      </c>
      <c r="J37" s="4">
        <v>736.0</v>
      </c>
      <c r="K37" s="4">
        <v>59.38</v>
      </c>
      <c r="L37" s="4">
        <v>23.51</v>
      </c>
      <c r="M37" s="4">
        <v>10.33</v>
      </c>
      <c r="N37" s="4">
        <v>6.79</v>
      </c>
      <c r="O37" s="4">
        <v>29.95</v>
      </c>
      <c r="P37" s="4">
        <v>0.0</v>
      </c>
      <c r="Q37" s="4">
        <v>18352.95</v>
      </c>
      <c r="R37" s="4">
        <v>2008467.43</v>
      </c>
      <c r="S37" s="4">
        <v>557815.24</v>
      </c>
      <c r="T37" s="4">
        <v>5.7</v>
      </c>
      <c r="U37" s="4">
        <v>4.67</v>
      </c>
      <c r="V37" s="4">
        <v>736.0</v>
      </c>
      <c r="W37" s="4">
        <v>75.27</v>
      </c>
      <c r="X37" s="4">
        <v>5.16</v>
      </c>
      <c r="Y37" s="4">
        <v>11.96</v>
      </c>
      <c r="Z37" s="4">
        <v>7.61</v>
      </c>
      <c r="AA37" s="4">
        <v>49.92</v>
      </c>
      <c r="AB37" s="4">
        <v>0.0</v>
      </c>
      <c r="AC37" s="4">
        <v>25274.55</v>
      </c>
      <c r="AD37" s="4">
        <v>2521306.32</v>
      </c>
      <c r="AE37" s="4">
        <v>44976.35</v>
      </c>
    </row>
    <row r="38" ht="12.75" customHeight="1">
      <c r="A38" s="4" t="s">
        <v>372</v>
      </c>
      <c r="B38" s="4" t="s">
        <v>371</v>
      </c>
      <c r="C38" s="4">
        <v>1992.0</v>
      </c>
      <c r="D38" s="4" t="s">
        <v>1074</v>
      </c>
      <c r="E38" s="39" t="s">
        <v>1043</v>
      </c>
      <c r="F38" s="4">
        <v>3186116.86</v>
      </c>
      <c r="G38" s="4">
        <v>3.15</v>
      </c>
      <c r="H38" s="4">
        <v>1.42</v>
      </c>
      <c r="I38" s="4">
        <v>1.92</v>
      </c>
      <c r="J38" s="4">
        <v>288.0</v>
      </c>
      <c r="K38" s="4">
        <v>56.94</v>
      </c>
      <c r="L38" s="4">
        <v>35.76</v>
      </c>
      <c r="M38" s="4">
        <v>0.0</v>
      </c>
      <c r="N38" s="4">
        <v>7.29</v>
      </c>
      <c r="O38" s="4">
        <v>9.6</v>
      </c>
      <c r="P38" s="4">
        <v>0.0</v>
      </c>
      <c r="Q38" s="4">
        <v>0.0</v>
      </c>
      <c r="R38" s="4">
        <v>2582112.54</v>
      </c>
      <c r="S38" s="4">
        <v>604004.31</v>
      </c>
      <c r="T38" s="4">
        <v>4.59</v>
      </c>
      <c r="U38" s="4">
        <v>5.51</v>
      </c>
      <c r="V38" s="4">
        <v>288.0</v>
      </c>
      <c r="W38" s="4">
        <v>77.08</v>
      </c>
      <c r="X38" s="4">
        <v>14.58</v>
      </c>
      <c r="Y38" s="4">
        <v>0.0</v>
      </c>
      <c r="Z38" s="4">
        <v>8.33</v>
      </c>
      <c r="AA38" s="4">
        <v>16.0</v>
      </c>
      <c r="AB38" s="4">
        <v>0.0</v>
      </c>
      <c r="AC38" s="4">
        <v>0.0</v>
      </c>
      <c r="AD38" s="4">
        <v>2955015.6</v>
      </c>
      <c r="AE38" s="4">
        <v>231101.24</v>
      </c>
    </row>
    <row r="39" ht="12.75" customHeight="1">
      <c r="A39" s="4" t="s">
        <v>372</v>
      </c>
      <c r="B39" s="4" t="s">
        <v>371</v>
      </c>
      <c r="C39" s="4">
        <v>1992.0</v>
      </c>
      <c r="D39" s="4" t="s">
        <v>1074</v>
      </c>
      <c r="E39" s="39" t="s">
        <v>1044</v>
      </c>
      <c r="F39" s="4">
        <v>2036135.7</v>
      </c>
      <c r="G39" s="4">
        <v>2.01</v>
      </c>
      <c r="H39" s="4">
        <v>1.7</v>
      </c>
      <c r="I39" s="4">
        <v>0.31</v>
      </c>
      <c r="J39" s="4">
        <v>323.0</v>
      </c>
      <c r="K39" s="4">
        <v>60.06</v>
      </c>
      <c r="L39" s="4">
        <v>36.84</v>
      </c>
      <c r="M39" s="4">
        <v>0.0</v>
      </c>
      <c r="N39" s="4">
        <v>3.1</v>
      </c>
      <c r="O39" s="4">
        <v>22.8</v>
      </c>
      <c r="P39" s="4">
        <v>0.0</v>
      </c>
      <c r="Q39" s="4">
        <v>0.0</v>
      </c>
      <c r="R39" s="4">
        <v>434691.48</v>
      </c>
      <c r="S39" s="4">
        <v>1601444.29</v>
      </c>
      <c r="T39" s="4">
        <v>5.51</v>
      </c>
      <c r="U39" s="4">
        <v>4.14</v>
      </c>
      <c r="V39" s="4">
        <v>323.0</v>
      </c>
      <c r="W39" s="4">
        <v>79.88</v>
      </c>
      <c r="X39" s="4">
        <v>15.17</v>
      </c>
      <c r="Y39" s="4">
        <v>0.0</v>
      </c>
      <c r="Z39" s="4">
        <v>4.95</v>
      </c>
      <c r="AA39" s="4">
        <v>38.0</v>
      </c>
      <c r="AB39" s="4">
        <v>0.0</v>
      </c>
      <c r="AC39" s="4">
        <v>0.0</v>
      </c>
      <c r="AD39" s="4">
        <v>1897804.36</v>
      </c>
      <c r="AE39" s="4">
        <v>138331.41</v>
      </c>
    </row>
    <row r="40" ht="12.75" customHeight="1">
      <c r="A40" s="4" t="s">
        <v>372</v>
      </c>
      <c r="B40" s="4" t="s">
        <v>371</v>
      </c>
      <c r="C40" s="4">
        <v>1992.0</v>
      </c>
      <c r="D40" s="4" t="s">
        <v>1074</v>
      </c>
      <c r="E40" s="39" t="s">
        <v>1045</v>
      </c>
      <c r="F40" s="4">
        <v>1067419.48</v>
      </c>
      <c r="G40" s="4">
        <v>1.05</v>
      </c>
      <c r="H40" s="4">
        <v>7.16</v>
      </c>
      <c r="I40" s="4">
        <v>6.3</v>
      </c>
      <c r="J40" s="4">
        <v>1125.0</v>
      </c>
      <c r="K40" s="4">
        <v>83.02</v>
      </c>
      <c r="L40" s="4">
        <v>6.67</v>
      </c>
      <c r="M40" s="4">
        <v>1.42</v>
      </c>
      <c r="N40" s="4">
        <v>8.89</v>
      </c>
      <c r="O40" s="4">
        <v>26.66</v>
      </c>
      <c r="P40" s="4">
        <v>0.0</v>
      </c>
      <c r="Q40" s="4">
        <v>2966.3</v>
      </c>
      <c r="R40" s="4">
        <v>956506.81</v>
      </c>
      <c r="S40" s="4">
        <v>110912.68</v>
      </c>
      <c r="T40" s="4">
        <v>12.34</v>
      </c>
      <c r="U40" s="4">
        <v>11.47</v>
      </c>
      <c r="V40" s="4">
        <v>1125.0</v>
      </c>
      <c r="W40" s="4">
        <v>86.76</v>
      </c>
      <c r="X40" s="4">
        <v>2.67</v>
      </c>
      <c r="Y40" s="4">
        <v>1.51</v>
      </c>
      <c r="Z40" s="4">
        <v>9.07</v>
      </c>
      <c r="AA40" s="4">
        <v>44.43</v>
      </c>
      <c r="AB40" s="4">
        <v>0.0</v>
      </c>
      <c r="AC40" s="4">
        <v>2966.3</v>
      </c>
      <c r="AD40" s="4">
        <v>1052060.51</v>
      </c>
      <c r="AE40" s="4">
        <v>15358.97</v>
      </c>
    </row>
    <row r="41" ht="12.75" customHeight="1">
      <c r="A41" s="4" t="s">
        <v>372</v>
      </c>
      <c r="B41" s="4" t="s">
        <v>371</v>
      </c>
      <c r="C41" s="4">
        <v>1992.0</v>
      </c>
      <c r="D41" s="4" t="s">
        <v>1074</v>
      </c>
      <c r="E41" s="39" t="s">
        <v>998</v>
      </c>
      <c r="F41" s="4">
        <v>3.092878538E7</v>
      </c>
      <c r="G41" s="4">
        <v>30.55</v>
      </c>
      <c r="H41" s="4">
        <v>1.09</v>
      </c>
      <c r="I41" s="4">
        <v>0.06</v>
      </c>
      <c r="J41" s="4">
        <v>179.0</v>
      </c>
      <c r="K41" s="4">
        <v>40.78</v>
      </c>
      <c r="L41" s="4">
        <v>59.22</v>
      </c>
      <c r="M41" s="4">
        <v>0.0</v>
      </c>
      <c r="N41" s="4">
        <v>0.0</v>
      </c>
      <c r="O41" s="4">
        <v>10.8</v>
      </c>
      <c r="P41" s="4">
        <v>0.0</v>
      </c>
      <c r="Q41" s="4">
        <v>0.0</v>
      </c>
      <c r="R41" s="4">
        <v>4109792.95</v>
      </c>
      <c r="S41" s="4">
        <v>2.681899218E7</v>
      </c>
      <c r="T41" s="4">
        <v>4.03</v>
      </c>
      <c r="U41" s="4">
        <v>3.87</v>
      </c>
      <c r="V41" s="4">
        <v>179.0</v>
      </c>
      <c r="W41" s="4">
        <v>78.77</v>
      </c>
      <c r="X41" s="4">
        <v>21.23</v>
      </c>
      <c r="Y41" s="4">
        <v>0.0</v>
      </c>
      <c r="Z41" s="4">
        <v>0.0</v>
      </c>
      <c r="AA41" s="4">
        <v>18.0</v>
      </c>
      <c r="AB41" s="4">
        <v>0.0</v>
      </c>
      <c r="AC41" s="4">
        <v>0.0</v>
      </c>
      <c r="AD41" s="4">
        <v>2.995558752E7</v>
      </c>
      <c r="AE41" s="4">
        <v>973197.62</v>
      </c>
    </row>
    <row r="42" ht="12.75" customHeight="1">
      <c r="A42" s="4" t="s">
        <v>372</v>
      </c>
      <c r="B42" s="4" t="s">
        <v>371</v>
      </c>
      <c r="C42" s="4">
        <v>1992.0</v>
      </c>
      <c r="D42" s="4" t="s">
        <v>1074</v>
      </c>
      <c r="E42" s="39" t="s">
        <v>1046</v>
      </c>
      <c r="F42" s="4">
        <v>996859.46</v>
      </c>
      <c r="G42" s="4">
        <v>0.98</v>
      </c>
      <c r="H42" s="4">
        <v>1.81</v>
      </c>
      <c r="I42" s="4">
        <v>1.5</v>
      </c>
      <c r="J42" s="4">
        <v>424.0</v>
      </c>
      <c r="K42" s="4">
        <v>24.53</v>
      </c>
      <c r="L42" s="4">
        <v>44.81</v>
      </c>
      <c r="M42" s="4">
        <v>2.59</v>
      </c>
      <c r="N42" s="4">
        <v>28.07</v>
      </c>
      <c r="O42" s="4">
        <v>21.0</v>
      </c>
      <c r="P42" s="4">
        <v>0.0</v>
      </c>
      <c r="Q42" s="4">
        <v>8185.15</v>
      </c>
      <c r="R42" s="4">
        <v>538488.97</v>
      </c>
      <c r="S42" s="4">
        <v>458343.16</v>
      </c>
      <c r="T42" s="4">
        <v>4.46</v>
      </c>
      <c r="U42" s="4">
        <v>3.57</v>
      </c>
      <c r="V42" s="4">
        <v>424.0</v>
      </c>
      <c r="W42" s="4">
        <v>29.72</v>
      </c>
      <c r="X42" s="4">
        <v>25.0</v>
      </c>
      <c r="Y42" s="4">
        <v>2.59</v>
      </c>
      <c r="Z42" s="4">
        <v>42.69</v>
      </c>
      <c r="AA42" s="4">
        <v>35.0</v>
      </c>
      <c r="AB42" s="4">
        <v>0.0</v>
      </c>
      <c r="AC42" s="4">
        <v>8185.15</v>
      </c>
      <c r="AD42" s="4">
        <v>758563.02</v>
      </c>
      <c r="AE42" s="4">
        <v>238269.11</v>
      </c>
    </row>
    <row r="43" ht="12.75" customHeight="1">
      <c r="A43" s="4" t="s">
        <v>372</v>
      </c>
      <c r="B43" s="4" t="s">
        <v>371</v>
      </c>
      <c r="C43" s="4">
        <v>1992.0</v>
      </c>
      <c r="D43" s="4" t="s">
        <v>1074</v>
      </c>
      <c r="E43" s="39" t="s">
        <v>1047</v>
      </c>
      <c r="F43" s="4">
        <v>1.327941889E7</v>
      </c>
      <c r="G43" s="4">
        <v>13.12</v>
      </c>
      <c r="H43" s="4">
        <v>0.58</v>
      </c>
      <c r="I43" s="4">
        <v>0.22</v>
      </c>
      <c r="J43" s="4">
        <v>365.0</v>
      </c>
      <c r="K43" s="4">
        <v>52.6</v>
      </c>
      <c r="L43" s="4">
        <v>45.21</v>
      </c>
      <c r="M43" s="4">
        <v>0.0</v>
      </c>
      <c r="N43" s="4">
        <v>2.19</v>
      </c>
      <c r="O43" s="4">
        <v>20.0</v>
      </c>
      <c r="P43" s="4">
        <v>0.0</v>
      </c>
      <c r="Q43" s="4">
        <v>0.0</v>
      </c>
      <c r="R43" s="4">
        <v>2950859.19</v>
      </c>
      <c r="S43" s="4">
        <v>1.032856006E7</v>
      </c>
      <c r="T43" s="4">
        <v>2.18</v>
      </c>
      <c r="U43" s="4">
        <v>0.58</v>
      </c>
      <c r="V43" s="4">
        <v>365.0</v>
      </c>
      <c r="W43" s="4">
        <v>55.89</v>
      </c>
      <c r="X43" s="4">
        <v>39.73</v>
      </c>
      <c r="Y43" s="4">
        <v>0.82</v>
      </c>
      <c r="Z43" s="4">
        <v>3.56</v>
      </c>
      <c r="AA43" s="4">
        <v>20.0</v>
      </c>
      <c r="AB43" s="4">
        <v>0.0</v>
      </c>
      <c r="AC43" s="4">
        <v>116251.09</v>
      </c>
      <c r="AD43" s="4">
        <v>3145894.87</v>
      </c>
      <c r="AE43" s="4">
        <v>1.013352438E7</v>
      </c>
    </row>
    <row r="44" ht="12.75" customHeight="1">
      <c r="A44" s="4" t="s">
        <v>372</v>
      </c>
      <c r="B44" s="4" t="s">
        <v>371</v>
      </c>
      <c r="C44" s="4">
        <v>1993.0</v>
      </c>
      <c r="D44" s="4" t="s">
        <v>1074</v>
      </c>
      <c r="E44" s="39" t="s">
        <v>1031</v>
      </c>
      <c r="F44" s="4">
        <v>1.1358038426E8</v>
      </c>
      <c r="G44" s="4">
        <v>100.0</v>
      </c>
      <c r="H44" s="4">
        <v>1.73</v>
      </c>
      <c r="I44" s="4">
        <v>0.36</v>
      </c>
      <c r="J44" s="4">
        <v>7729.0</v>
      </c>
      <c r="K44" s="4">
        <v>36.77</v>
      </c>
      <c r="L44" s="4">
        <v>55.27</v>
      </c>
      <c r="M44" s="4">
        <v>1.64</v>
      </c>
      <c r="N44" s="4">
        <v>6.31</v>
      </c>
      <c r="O44" s="4">
        <v>89.12</v>
      </c>
      <c r="P44" s="4">
        <v>0.0</v>
      </c>
      <c r="Q44" s="4">
        <v>435228.69</v>
      </c>
      <c r="R44" s="4">
        <v>1.833266847E7</v>
      </c>
      <c r="S44" s="4">
        <v>8.985765428E7</v>
      </c>
      <c r="T44" s="4">
        <v>5.64</v>
      </c>
      <c r="U44" s="4">
        <v>3.18</v>
      </c>
      <c r="V44" s="4">
        <v>7729.0</v>
      </c>
      <c r="W44" s="4">
        <v>72.69</v>
      </c>
      <c r="X44" s="4">
        <v>14.15</v>
      </c>
      <c r="Y44" s="4">
        <v>2.17</v>
      </c>
      <c r="Z44" s="4">
        <v>10.98</v>
      </c>
      <c r="AA44" s="4">
        <v>178.25</v>
      </c>
      <c r="AB44" s="4">
        <v>0.0</v>
      </c>
      <c r="AC44" s="4">
        <v>7744271.78</v>
      </c>
      <c r="AD44" s="4">
        <v>8.370024722E7</v>
      </c>
      <c r="AE44" s="4">
        <v>2.449007552E7</v>
      </c>
    </row>
    <row r="45" ht="12.75" customHeight="1">
      <c r="A45" s="4" t="s">
        <v>372</v>
      </c>
      <c r="B45" s="4" t="s">
        <v>371</v>
      </c>
      <c r="C45" s="4">
        <v>1993.0</v>
      </c>
      <c r="D45" s="4" t="s">
        <v>1074</v>
      </c>
      <c r="E45" s="39" t="s">
        <v>1032</v>
      </c>
      <c r="F45" s="4">
        <v>3.042039929E7</v>
      </c>
      <c r="G45" s="4">
        <v>26.78</v>
      </c>
      <c r="H45" s="4">
        <v>0.41</v>
      </c>
      <c r="I45" s="4">
        <v>0.11</v>
      </c>
      <c r="J45" s="4">
        <v>1280.0</v>
      </c>
      <c r="K45" s="4">
        <v>16.8</v>
      </c>
      <c r="L45" s="4">
        <v>82.27</v>
      </c>
      <c r="M45" s="4">
        <v>0.63</v>
      </c>
      <c r="N45" s="4">
        <v>0.31</v>
      </c>
      <c r="O45" s="4">
        <v>10.0</v>
      </c>
      <c r="P45" s="4">
        <v>0.0</v>
      </c>
      <c r="Q45" s="4">
        <v>6975.76</v>
      </c>
      <c r="R45" s="4">
        <v>5822799.05</v>
      </c>
      <c r="S45" s="4">
        <v>2.459760024E7</v>
      </c>
      <c r="T45" s="4">
        <v>3.83</v>
      </c>
      <c r="U45" s="4">
        <v>4.18</v>
      </c>
      <c r="V45" s="4">
        <v>1280.0</v>
      </c>
      <c r="W45" s="4">
        <v>84.69</v>
      </c>
      <c r="X45" s="4">
        <v>13.98</v>
      </c>
      <c r="Y45" s="4">
        <v>0.78</v>
      </c>
      <c r="Z45" s="4">
        <v>0.55</v>
      </c>
      <c r="AA45" s="4">
        <v>28.37</v>
      </c>
      <c r="AB45" s="4">
        <v>0.0</v>
      </c>
      <c r="AC45" s="4">
        <v>15812.43</v>
      </c>
      <c r="AD45" s="4">
        <v>2.832351298E7</v>
      </c>
      <c r="AE45" s="4">
        <v>2096886.3</v>
      </c>
    </row>
    <row r="46" ht="12.75" customHeight="1">
      <c r="A46" s="4" t="s">
        <v>372</v>
      </c>
      <c r="B46" s="4" t="s">
        <v>371</v>
      </c>
      <c r="C46" s="4">
        <v>1993.0</v>
      </c>
      <c r="D46" s="4" t="s">
        <v>1074</v>
      </c>
      <c r="E46" s="39" t="s">
        <v>1033</v>
      </c>
      <c r="F46" s="4">
        <v>3.478964542E7</v>
      </c>
      <c r="G46" s="4">
        <v>30.63</v>
      </c>
      <c r="H46" s="4">
        <v>2.69</v>
      </c>
      <c r="I46" s="4">
        <v>0.51</v>
      </c>
      <c r="J46" s="4">
        <v>2805.0</v>
      </c>
      <c r="K46" s="4">
        <v>52.66</v>
      </c>
      <c r="L46" s="4">
        <v>34.76</v>
      </c>
      <c r="M46" s="4">
        <v>2.99</v>
      </c>
      <c r="N46" s="4">
        <v>9.59</v>
      </c>
      <c r="O46" s="4">
        <v>37.02</v>
      </c>
      <c r="P46" s="4">
        <v>0.0</v>
      </c>
      <c r="Q46" s="4">
        <v>326578.27</v>
      </c>
      <c r="R46" s="4">
        <v>6388638.39</v>
      </c>
      <c r="S46" s="4">
        <v>3.014557707E7</v>
      </c>
      <c r="T46" s="4">
        <v>7.07</v>
      </c>
      <c r="U46" s="4">
        <v>3.26</v>
      </c>
      <c r="V46" s="4">
        <v>2805.0</v>
      </c>
      <c r="W46" s="4">
        <v>76.08</v>
      </c>
      <c r="X46" s="4">
        <v>8.52</v>
      </c>
      <c r="Y46" s="4">
        <v>3.92</v>
      </c>
      <c r="Z46" s="4">
        <v>11.48</v>
      </c>
      <c r="AA46" s="4">
        <v>74.13</v>
      </c>
      <c r="AB46" s="4">
        <v>0.0</v>
      </c>
      <c r="AC46" s="4">
        <v>2239769.62</v>
      </c>
      <c r="AD46" s="4">
        <v>3.144228062E7</v>
      </c>
      <c r="AE46" s="4">
        <v>5091934.85</v>
      </c>
    </row>
    <row r="47" ht="12.75" customHeight="1">
      <c r="A47" s="4" t="s">
        <v>372</v>
      </c>
      <c r="B47" s="4" t="s">
        <v>371</v>
      </c>
      <c r="C47" s="4">
        <v>1993.0</v>
      </c>
      <c r="D47" s="4" t="s">
        <v>1074</v>
      </c>
      <c r="E47" s="39" t="s">
        <v>1034</v>
      </c>
      <c r="F47" s="4">
        <v>3.074543886E7</v>
      </c>
      <c r="G47" s="4">
        <v>27.07</v>
      </c>
      <c r="H47" s="4">
        <v>1.87</v>
      </c>
      <c r="I47" s="4">
        <v>0.48</v>
      </c>
      <c r="J47" s="4">
        <v>2979.0</v>
      </c>
      <c r="K47" s="4">
        <v>36.19</v>
      </c>
      <c r="L47" s="4">
        <v>59.85</v>
      </c>
      <c r="M47" s="4">
        <v>0.67</v>
      </c>
      <c r="N47" s="4">
        <v>3.29</v>
      </c>
      <c r="O47" s="4">
        <v>63.49</v>
      </c>
      <c r="P47" s="4">
        <v>0.0</v>
      </c>
      <c r="Q47" s="4">
        <v>74017.33</v>
      </c>
      <c r="R47" s="4">
        <v>5356889.85</v>
      </c>
      <c r="S47" s="4">
        <v>2.538854902E7</v>
      </c>
      <c r="T47" s="4">
        <v>6.25</v>
      </c>
      <c r="U47" s="4">
        <v>2.37</v>
      </c>
      <c r="V47" s="4">
        <v>2979.0</v>
      </c>
      <c r="W47" s="4">
        <v>75.97</v>
      </c>
      <c r="X47" s="4">
        <v>12.72</v>
      </c>
      <c r="Y47" s="4">
        <v>0.91</v>
      </c>
      <c r="Z47" s="4">
        <v>10.41</v>
      </c>
      <c r="AA47" s="4">
        <v>63.49</v>
      </c>
      <c r="AB47" s="4">
        <v>0.0</v>
      </c>
      <c r="AC47" s="4">
        <v>90900.64</v>
      </c>
      <c r="AD47" s="4">
        <v>1.569246254E7</v>
      </c>
      <c r="AE47" s="4">
        <v>1.505297633E7</v>
      </c>
    </row>
    <row r="48" ht="12.75" customHeight="1">
      <c r="A48" s="4" t="s">
        <v>372</v>
      </c>
      <c r="B48" s="4" t="s">
        <v>371</v>
      </c>
      <c r="C48" s="4">
        <v>1993.0</v>
      </c>
      <c r="D48" s="4" t="s">
        <v>1074</v>
      </c>
      <c r="E48" s="39" t="s">
        <v>1035</v>
      </c>
      <c r="F48" s="4">
        <v>1.049026913E7</v>
      </c>
      <c r="G48" s="4">
        <v>9.24</v>
      </c>
      <c r="H48" s="4">
        <v>0.84</v>
      </c>
      <c r="I48" s="4">
        <v>0.19</v>
      </c>
      <c r="J48" s="4">
        <v>665.0</v>
      </c>
      <c r="K48" s="4">
        <v>10.83</v>
      </c>
      <c r="L48" s="4">
        <v>69.32</v>
      </c>
      <c r="M48" s="4">
        <v>2.26</v>
      </c>
      <c r="N48" s="4">
        <v>17.59</v>
      </c>
      <c r="O48" s="4">
        <v>89.12</v>
      </c>
      <c r="P48" s="4">
        <v>0.0</v>
      </c>
      <c r="Q48" s="4">
        <v>27657.34</v>
      </c>
      <c r="R48" s="4">
        <v>764341.18</v>
      </c>
      <c r="S48" s="4">
        <v>9725927.95</v>
      </c>
      <c r="T48" s="4">
        <v>2.51</v>
      </c>
      <c r="U48" s="4">
        <v>1.47</v>
      </c>
      <c r="V48" s="4">
        <v>665.0</v>
      </c>
      <c r="W48" s="4">
        <v>20.6</v>
      </c>
      <c r="X48" s="4">
        <v>44.66</v>
      </c>
      <c r="Y48" s="4">
        <v>3.16</v>
      </c>
      <c r="Z48" s="4">
        <v>31.58</v>
      </c>
      <c r="AA48" s="4">
        <v>178.25</v>
      </c>
      <c r="AB48" s="4">
        <v>0.0</v>
      </c>
      <c r="AC48" s="4">
        <v>5397789.1</v>
      </c>
      <c r="AD48" s="4">
        <v>8241991.08</v>
      </c>
      <c r="AE48" s="4">
        <v>2248278.05</v>
      </c>
    </row>
    <row r="49" ht="12.75" customHeight="1">
      <c r="A49" s="4" t="s">
        <v>372</v>
      </c>
      <c r="B49" s="4" t="s">
        <v>371</v>
      </c>
      <c r="C49" s="4">
        <v>1993.0</v>
      </c>
      <c r="D49" s="4" t="s">
        <v>1074</v>
      </c>
      <c r="E49" s="39" t="s">
        <v>1036</v>
      </c>
      <c r="F49" s="4">
        <v>2856052.66</v>
      </c>
      <c r="G49" s="4">
        <v>2.51</v>
      </c>
      <c r="H49" s="4">
        <v>0.74</v>
      </c>
      <c r="I49" s="4">
        <v>0.11</v>
      </c>
      <c r="J49" s="4">
        <v>265.0</v>
      </c>
      <c r="K49" s="4">
        <v>18.49</v>
      </c>
      <c r="L49" s="4">
        <v>67.17</v>
      </c>
      <c r="M49" s="4">
        <v>0.38</v>
      </c>
      <c r="N49" s="4">
        <v>13.96</v>
      </c>
      <c r="O49" s="4">
        <v>12.5</v>
      </c>
      <c r="P49" s="4">
        <v>0.0</v>
      </c>
      <c r="Q49" s="4">
        <v>11243.11</v>
      </c>
      <c r="R49" s="4">
        <v>200467.87</v>
      </c>
      <c r="S49" s="4">
        <v>2655584.83</v>
      </c>
      <c r="T49" s="4">
        <v>2.35</v>
      </c>
      <c r="U49" s="4">
        <v>1.18</v>
      </c>
      <c r="V49" s="4">
        <v>265.0</v>
      </c>
      <c r="W49" s="4">
        <v>30.94</v>
      </c>
      <c r="X49" s="4">
        <v>40.75</v>
      </c>
      <c r="Y49" s="4">
        <v>0.38</v>
      </c>
      <c r="Z49" s="4">
        <v>27.92</v>
      </c>
      <c r="AA49" s="4">
        <v>25.0</v>
      </c>
      <c r="AB49" s="4">
        <v>0.0</v>
      </c>
      <c r="AC49" s="4">
        <v>11243.11</v>
      </c>
      <c r="AD49" s="4">
        <v>2144232.98</v>
      </c>
      <c r="AE49" s="4">
        <v>711819.72</v>
      </c>
    </row>
    <row r="50" ht="12.75" customHeight="1">
      <c r="A50" s="4" t="s">
        <v>372</v>
      </c>
      <c r="B50" s="4" t="s">
        <v>371</v>
      </c>
      <c r="C50" s="4">
        <v>1993.0</v>
      </c>
      <c r="D50" s="4" t="s">
        <v>1074</v>
      </c>
      <c r="E50" s="39" t="s">
        <v>993</v>
      </c>
      <c r="F50" s="4">
        <v>4484901.78</v>
      </c>
      <c r="G50" s="4">
        <v>3.95</v>
      </c>
      <c r="H50" s="4">
        <v>0.27</v>
      </c>
      <c r="I50" s="4">
        <v>0.2</v>
      </c>
      <c r="J50" s="4">
        <v>1214.0</v>
      </c>
      <c r="K50" s="4">
        <v>7.17</v>
      </c>
      <c r="L50" s="4">
        <v>91.52</v>
      </c>
      <c r="M50" s="4">
        <v>0.0</v>
      </c>
      <c r="N50" s="4">
        <v>1.32</v>
      </c>
      <c r="O50" s="4">
        <v>19.43</v>
      </c>
      <c r="P50" s="4">
        <v>0.0</v>
      </c>
      <c r="Q50" s="4">
        <v>0.0</v>
      </c>
      <c r="R50" s="4">
        <v>403083.34</v>
      </c>
      <c r="S50" s="4">
        <v>4079586.34</v>
      </c>
      <c r="T50" s="4">
        <v>5.06</v>
      </c>
      <c r="U50" s="4">
        <v>3.4</v>
      </c>
      <c r="V50" s="4">
        <v>1214.0</v>
      </c>
      <c r="W50" s="4">
        <v>74.38</v>
      </c>
      <c r="X50" s="4">
        <v>13.01</v>
      </c>
      <c r="Y50" s="4">
        <v>0.33</v>
      </c>
      <c r="Z50" s="4">
        <v>12.27</v>
      </c>
      <c r="AA50" s="4">
        <v>44.44</v>
      </c>
      <c r="AB50" s="4">
        <v>0.0</v>
      </c>
      <c r="AC50" s="4">
        <v>21933.13</v>
      </c>
      <c r="AD50" s="4">
        <v>2664274.02</v>
      </c>
      <c r="AE50" s="4">
        <v>1818395.66</v>
      </c>
    </row>
    <row r="51" ht="12.75" customHeight="1">
      <c r="A51" s="4" t="s">
        <v>372</v>
      </c>
      <c r="B51" s="4" t="s">
        <v>371</v>
      </c>
      <c r="C51" s="4">
        <v>1993.0</v>
      </c>
      <c r="D51" s="4" t="s">
        <v>1074</v>
      </c>
      <c r="E51" s="39" t="s">
        <v>1037</v>
      </c>
      <c r="F51" s="4">
        <v>2612139.28</v>
      </c>
      <c r="G51" s="4">
        <v>2.3</v>
      </c>
      <c r="H51" s="4">
        <v>3.35</v>
      </c>
      <c r="I51" s="4">
        <v>2.8</v>
      </c>
      <c r="J51" s="4">
        <v>438.0</v>
      </c>
      <c r="K51" s="4">
        <v>37.44</v>
      </c>
      <c r="L51" s="4">
        <v>27.63</v>
      </c>
      <c r="M51" s="4">
        <v>2.97</v>
      </c>
      <c r="N51" s="4">
        <v>31.96</v>
      </c>
      <c r="O51" s="4">
        <v>89.12</v>
      </c>
      <c r="P51" s="4">
        <v>0.0</v>
      </c>
      <c r="Q51" s="4">
        <v>142522.45</v>
      </c>
      <c r="R51" s="4">
        <v>1859796.34</v>
      </c>
      <c r="S51" s="4">
        <v>752342.88</v>
      </c>
      <c r="T51" s="4">
        <v>7.19</v>
      </c>
      <c r="U51" s="4">
        <v>6.04</v>
      </c>
      <c r="V51" s="4">
        <v>438.0</v>
      </c>
      <c r="W51" s="4">
        <v>46.58</v>
      </c>
      <c r="X51" s="4">
        <v>13.24</v>
      </c>
      <c r="Y51" s="4">
        <v>3.42</v>
      </c>
      <c r="Z51" s="4">
        <v>36.76</v>
      </c>
      <c r="AA51" s="4">
        <v>178.25</v>
      </c>
      <c r="AB51" s="4">
        <v>0.0</v>
      </c>
      <c r="AC51" s="4">
        <v>146775.95</v>
      </c>
      <c r="AD51" s="4">
        <v>2452181.73</v>
      </c>
      <c r="AE51" s="4">
        <v>159957.5</v>
      </c>
    </row>
    <row r="52" ht="12.75" customHeight="1">
      <c r="A52" s="4" t="s">
        <v>372</v>
      </c>
      <c r="B52" s="4" t="s">
        <v>371</v>
      </c>
      <c r="C52" s="4">
        <v>1993.0</v>
      </c>
      <c r="D52" s="4" t="s">
        <v>1074</v>
      </c>
      <c r="E52" s="39" t="s">
        <v>1038</v>
      </c>
      <c r="F52" s="4">
        <v>107794.7</v>
      </c>
      <c r="G52" s="4">
        <v>0.09</v>
      </c>
      <c r="H52" s="4">
        <v>5.29</v>
      </c>
      <c r="I52" s="4">
        <v>4.91</v>
      </c>
      <c r="J52" s="4">
        <v>154.0</v>
      </c>
      <c r="K52" s="4">
        <v>72.08</v>
      </c>
      <c r="L52" s="4">
        <v>9.09</v>
      </c>
      <c r="M52" s="4">
        <v>5.19</v>
      </c>
      <c r="N52" s="4">
        <v>13.64</v>
      </c>
      <c r="O52" s="4">
        <v>37.02</v>
      </c>
      <c r="P52" s="4">
        <v>0.0</v>
      </c>
      <c r="Q52" s="4">
        <v>1689.0</v>
      </c>
      <c r="R52" s="4">
        <v>98795.04</v>
      </c>
      <c r="S52" s="4">
        <v>8999.66</v>
      </c>
      <c r="T52" s="4">
        <v>11.82</v>
      </c>
      <c r="U52" s="4">
        <v>10.17</v>
      </c>
      <c r="V52" s="4">
        <v>154.0</v>
      </c>
      <c r="W52" s="4">
        <v>79.87</v>
      </c>
      <c r="X52" s="4">
        <v>1.3</v>
      </c>
      <c r="Y52" s="4">
        <v>5.84</v>
      </c>
      <c r="Z52" s="4">
        <v>12.99</v>
      </c>
      <c r="AA52" s="4">
        <v>74.13</v>
      </c>
      <c r="AB52" s="4">
        <v>0.0</v>
      </c>
      <c r="AC52" s="4">
        <v>1689.0</v>
      </c>
      <c r="AD52" s="4">
        <v>107794.69</v>
      </c>
      <c r="AE52" s="4">
        <v>0.0</v>
      </c>
    </row>
    <row r="53" ht="12.75" customHeight="1">
      <c r="A53" s="4" t="s">
        <v>372</v>
      </c>
      <c r="B53" s="4" t="s">
        <v>371</v>
      </c>
      <c r="C53" s="4">
        <v>1993.0</v>
      </c>
      <c r="D53" s="4" t="s">
        <v>1074</v>
      </c>
      <c r="E53" s="39" t="s">
        <v>994</v>
      </c>
      <c r="F53" s="4">
        <v>1.226774938E7</v>
      </c>
      <c r="G53" s="4">
        <v>10.8</v>
      </c>
      <c r="H53" s="4">
        <v>0.0</v>
      </c>
      <c r="I53" s="4">
        <v>0.0</v>
      </c>
      <c r="J53" s="4">
        <v>52.0</v>
      </c>
      <c r="K53" s="4">
        <v>0.0</v>
      </c>
      <c r="L53" s="4">
        <v>100.0</v>
      </c>
      <c r="M53" s="4">
        <v>0.0</v>
      </c>
      <c r="N53" s="4">
        <v>0.0</v>
      </c>
      <c r="O53" s="4">
        <v>0.0</v>
      </c>
      <c r="P53" s="4">
        <v>0.0</v>
      </c>
      <c r="Q53" s="4">
        <v>0.0</v>
      </c>
      <c r="R53" s="4">
        <v>0.0</v>
      </c>
      <c r="S53" s="4">
        <v>1.226774946E7</v>
      </c>
      <c r="T53" s="4">
        <v>1.04</v>
      </c>
      <c r="U53" s="4">
        <v>2.15</v>
      </c>
      <c r="V53" s="4">
        <v>52.0</v>
      </c>
      <c r="W53" s="4">
        <v>5.77</v>
      </c>
      <c r="X53" s="4">
        <v>67.31</v>
      </c>
      <c r="Y53" s="4">
        <v>19.23</v>
      </c>
      <c r="Z53" s="4">
        <v>7.69</v>
      </c>
      <c r="AA53" s="4">
        <v>19.18</v>
      </c>
      <c r="AB53" s="4">
        <v>0.0</v>
      </c>
      <c r="AC53" s="4">
        <v>7082260.67</v>
      </c>
      <c r="AD53" s="4">
        <v>7085975.79</v>
      </c>
      <c r="AE53" s="4">
        <v>5181773.67</v>
      </c>
    </row>
    <row r="54" ht="12.75" customHeight="1">
      <c r="A54" s="4" t="s">
        <v>372</v>
      </c>
      <c r="B54" s="4" t="s">
        <v>371</v>
      </c>
      <c r="C54" s="4">
        <v>1993.0</v>
      </c>
      <c r="D54" s="4" t="s">
        <v>1074</v>
      </c>
      <c r="E54" s="39" t="s">
        <v>1039</v>
      </c>
      <c r="F54" s="4">
        <v>216325.47</v>
      </c>
      <c r="G54" s="4">
        <v>0.19</v>
      </c>
      <c r="H54" s="4">
        <v>0.81</v>
      </c>
      <c r="I54" s="4">
        <v>0.48</v>
      </c>
      <c r="J54" s="4">
        <v>125.0</v>
      </c>
      <c r="K54" s="4">
        <v>35.2</v>
      </c>
      <c r="L54" s="4">
        <v>64.0</v>
      </c>
      <c r="M54" s="4">
        <v>0.0</v>
      </c>
      <c r="N54" s="4">
        <v>0.8</v>
      </c>
      <c r="O54" s="4">
        <v>10.0</v>
      </c>
      <c r="P54" s="4">
        <v>0.0</v>
      </c>
      <c r="Q54" s="4">
        <v>0.0</v>
      </c>
      <c r="R54" s="4">
        <v>28116.97</v>
      </c>
      <c r="S54" s="4">
        <v>188208.5</v>
      </c>
      <c r="T54" s="4">
        <v>5.0</v>
      </c>
      <c r="U54" s="4">
        <v>3.09</v>
      </c>
      <c r="V54" s="4">
        <v>125.0</v>
      </c>
      <c r="W54" s="4">
        <v>80.8</v>
      </c>
      <c r="X54" s="4">
        <v>18.4</v>
      </c>
      <c r="Y54" s="4">
        <v>0.0</v>
      </c>
      <c r="Z54" s="4">
        <v>0.8</v>
      </c>
      <c r="AA54" s="4">
        <v>20.0</v>
      </c>
      <c r="AB54" s="4">
        <v>0.0</v>
      </c>
      <c r="AC54" s="4">
        <v>0.0</v>
      </c>
      <c r="AD54" s="4">
        <v>108894.37</v>
      </c>
      <c r="AE54" s="4">
        <v>107431.1</v>
      </c>
    </row>
    <row r="55" ht="12.75" customHeight="1">
      <c r="A55" s="4" t="s">
        <v>372</v>
      </c>
      <c r="B55" s="4" t="s">
        <v>371</v>
      </c>
      <c r="C55" s="4">
        <v>1993.0</v>
      </c>
      <c r="D55" s="4" t="s">
        <v>1074</v>
      </c>
      <c r="E55" s="39" t="s">
        <v>1040</v>
      </c>
      <c r="F55" s="4">
        <v>1.399403418E7</v>
      </c>
      <c r="G55" s="4">
        <v>12.32</v>
      </c>
      <c r="H55" s="4">
        <v>0.22</v>
      </c>
      <c r="I55" s="4">
        <v>0.1</v>
      </c>
      <c r="J55" s="4">
        <v>1036.0</v>
      </c>
      <c r="K55" s="4">
        <v>8.88</v>
      </c>
      <c r="L55" s="4">
        <v>90.54</v>
      </c>
      <c r="M55" s="4">
        <v>0.39</v>
      </c>
      <c r="N55" s="4">
        <v>0.19</v>
      </c>
      <c r="O55" s="4">
        <v>12.5</v>
      </c>
      <c r="P55" s="4">
        <v>0.0</v>
      </c>
      <c r="Q55" s="4">
        <v>174863.01</v>
      </c>
      <c r="R55" s="4">
        <v>1414298.96</v>
      </c>
      <c r="S55" s="4">
        <v>1.257973538E7</v>
      </c>
      <c r="T55" s="4">
        <v>3.71</v>
      </c>
      <c r="U55" s="4">
        <v>2.99</v>
      </c>
      <c r="V55" s="4">
        <v>1036.0</v>
      </c>
      <c r="W55" s="4">
        <v>86.68</v>
      </c>
      <c r="X55" s="4">
        <v>12.45</v>
      </c>
      <c r="Y55" s="4">
        <v>0.58</v>
      </c>
      <c r="Z55" s="4">
        <v>0.29</v>
      </c>
      <c r="AA55" s="4">
        <v>28.37</v>
      </c>
      <c r="AB55" s="4">
        <v>0.0</v>
      </c>
      <c r="AC55" s="4">
        <v>183699.68</v>
      </c>
      <c r="AD55" s="4">
        <v>1.211049081E7</v>
      </c>
      <c r="AE55" s="4">
        <v>1883543.53</v>
      </c>
    </row>
    <row r="56" ht="12.75" customHeight="1">
      <c r="A56" s="4" t="s">
        <v>372</v>
      </c>
      <c r="B56" s="4" t="s">
        <v>371</v>
      </c>
      <c r="C56" s="4">
        <v>1993.0</v>
      </c>
      <c r="D56" s="4" t="s">
        <v>1074</v>
      </c>
      <c r="E56" s="39" t="s">
        <v>996</v>
      </c>
      <c r="F56" s="4">
        <v>8127220.56</v>
      </c>
      <c r="G56" s="4">
        <v>7.16</v>
      </c>
      <c r="H56" s="4">
        <v>1.6</v>
      </c>
      <c r="I56" s="4">
        <v>1.05</v>
      </c>
      <c r="J56" s="4">
        <v>929.0</v>
      </c>
      <c r="K56" s="4">
        <v>59.31</v>
      </c>
      <c r="L56" s="4">
        <v>35.09</v>
      </c>
      <c r="M56" s="4">
        <v>2.05</v>
      </c>
      <c r="N56" s="4">
        <v>3.55</v>
      </c>
      <c r="O56" s="4">
        <v>9.9</v>
      </c>
      <c r="P56" s="4">
        <v>0.0</v>
      </c>
      <c r="Q56" s="4">
        <v>72330.63</v>
      </c>
      <c r="R56" s="4">
        <v>3782898.7</v>
      </c>
      <c r="S56" s="4">
        <v>4344321.87</v>
      </c>
      <c r="T56" s="4">
        <v>4.58</v>
      </c>
      <c r="U56" s="4">
        <v>3.26</v>
      </c>
      <c r="V56" s="4">
        <v>929.0</v>
      </c>
      <c r="W56" s="4">
        <v>85.36</v>
      </c>
      <c r="X56" s="4">
        <v>7.75</v>
      </c>
      <c r="Y56" s="4">
        <v>2.48</v>
      </c>
      <c r="Z56" s="4">
        <v>4.41</v>
      </c>
      <c r="AA56" s="4">
        <v>22.81</v>
      </c>
      <c r="AB56" s="4">
        <v>0.0</v>
      </c>
      <c r="AC56" s="4">
        <v>73643.61</v>
      </c>
      <c r="AD56" s="4">
        <v>7150315.09</v>
      </c>
      <c r="AE56" s="4">
        <v>976905.48</v>
      </c>
    </row>
    <row r="57" ht="12.75" customHeight="1">
      <c r="A57" s="4" t="s">
        <v>372</v>
      </c>
      <c r="B57" s="4" t="s">
        <v>371</v>
      </c>
      <c r="C57" s="4">
        <v>1993.0</v>
      </c>
      <c r="D57" s="4" t="s">
        <v>1074</v>
      </c>
      <c r="E57" s="39" t="s">
        <v>1041</v>
      </c>
      <c r="F57" s="4">
        <v>855580.58</v>
      </c>
      <c r="G57" s="4">
        <v>0.75</v>
      </c>
      <c r="H57" s="4">
        <v>0.07</v>
      </c>
      <c r="I57" s="4">
        <v>0.11</v>
      </c>
      <c r="J57" s="4">
        <v>104.0</v>
      </c>
      <c r="K57" s="4">
        <v>0.96</v>
      </c>
      <c r="L57" s="4">
        <v>96.15</v>
      </c>
      <c r="M57" s="4">
        <v>0.96</v>
      </c>
      <c r="N57" s="4">
        <v>1.92</v>
      </c>
      <c r="O57" s="4">
        <v>2.89</v>
      </c>
      <c r="P57" s="4">
        <v>0.0</v>
      </c>
      <c r="Q57" s="4">
        <v>5910.9</v>
      </c>
      <c r="R57" s="4">
        <v>40603.13</v>
      </c>
      <c r="S57" s="4">
        <v>814977.44</v>
      </c>
      <c r="T57" s="4">
        <v>1.11</v>
      </c>
      <c r="U57" s="4">
        <v>0.43</v>
      </c>
      <c r="V57" s="4">
        <v>104.0</v>
      </c>
      <c r="W57" s="4">
        <v>15.38</v>
      </c>
      <c r="X57" s="4">
        <v>58.65</v>
      </c>
      <c r="Y57" s="4">
        <v>3.85</v>
      </c>
      <c r="Z57" s="4">
        <v>22.12</v>
      </c>
      <c r="AA57" s="4">
        <v>8.5</v>
      </c>
      <c r="AB57" s="4">
        <v>0.0</v>
      </c>
      <c r="AC57" s="4">
        <v>51435.45</v>
      </c>
      <c r="AD57" s="4">
        <v>148716.96</v>
      </c>
      <c r="AE57" s="4">
        <v>706863.61</v>
      </c>
    </row>
    <row r="58" ht="12.75" customHeight="1">
      <c r="A58" s="4" t="s">
        <v>372</v>
      </c>
      <c r="B58" s="4" t="s">
        <v>371</v>
      </c>
      <c r="C58" s="4">
        <v>1993.0</v>
      </c>
      <c r="D58" s="4" t="s">
        <v>1074</v>
      </c>
      <c r="E58" s="39" t="s">
        <v>1042</v>
      </c>
      <c r="F58" s="4">
        <v>8341687.1</v>
      </c>
      <c r="G58" s="4">
        <v>7.34</v>
      </c>
      <c r="H58" s="4">
        <v>1.92</v>
      </c>
      <c r="I58" s="4">
        <v>0.76</v>
      </c>
      <c r="J58" s="4">
        <v>707.0</v>
      </c>
      <c r="K58" s="4">
        <v>52.33</v>
      </c>
      <c r="L58" s="4">
        <v>34.23</v>
      </c>
      <c r="M58" s="4">
        <v>8.35</v>
      </c>
      <c r="N58" s="4">
        <v>5.09</v>
      </c>
      <c r="O58" s="4">
        <v>23.85</v>
      </c>
      <c r="P58" s="4">
        <v>0.0</v>
      </c>
      <c r="Q58" s="4">
        <v>14809.71</v>
      </c>
      <c r="R58" s="4">
        <v>984146.5</v>
      </c>
      <c r="S58" s="4">
        <v>1969708.73</v>
      </c>
      <c r="T58" s="4">
        <v>5.56</v>
      </c>
      <c r="U58" s="4">
        <v>4.69</v>
      </c>
      <c r="V58" s="4">
        <v>707.0</v>
      </c>
      <c r="W58" s="4">
        <v>78.64</v>
      </c>
      <c r="X58" s="4">
        <v>5.23</v>
      </c>
      <c r="Y58" s="4">
        <v>10.04</v>
      </c>
      <c r="Z58" s="4">
        <v>6.08</v>
      </c>
      <c r="AA58" s="4">
        <v>47.69</v>
      </c>
      <c r="AB58" s="4">
        <v>0.0</v>
      </c>
      <c r="AC58" s="4">
        <v>33626.42</v>
      </c>
      <c r="AD58" s="4">
        <v>2899380.45</v>
      </c>
      <c r="AE58" s="4">
        <v>54474.78</v>
      </c>
    </row>
    <row r="59" ht="12.75" customHeight="1">
      <c r="A59" s="4" t="s">
        <v>372</v>
      </c>
      <c r="B59" s="4" t="s">
        <v>371</v>
      </c>
      <c r="C59" s="4">
        <v>1993.0</v>
      </c>
      <c r="D59" s="4" t="s">
        <v>1074</v>
      </c>
      <c r="E59" s="39" t="s">
        <v>1043</v>
      </c>
      <c r="F59" s="4">
        <v>3733083.39</v>
      </c>
      <c r="G59" s="4">
        <v>3.29</v>
      </c>
      <c r="H59" s="4">
        <v>0.91</v>
      </c>
      <c r="I59" s="4">
        <v>1.22</v>
      </c>
      <c r="J59" s="4">
        <v>290.0</v>
      </c>
      <c r="K59" s="4">
        <v>44.83</v>
      </c>
      <c r="L59" s="4">
        <v>53.45</v>
      </c>
      <c r="M59" s="4">
        <v>0.0</v>
      </c>
      <c r="N59" s="4">
        <v>1.72</v>
      </c>
      <c r="O59" s="4">
        <v>8.0</v>
      </c>
      <c r="P59" s="4">
        <v>0.0</v>
      </c>
      <c r="Q59" s="4">
        <v>0.0</v>
      </c>
      <c r="R59" s="4">
        <v>2197638.32</v>
      </c>
      <c r="S59" s="4">
        <v>1535445.11</v>
      </c>
      <c r="T59" s="4">
        <v>4.61</v>
      </c>
      <c r="U59" s="4">
        <v>5.65</v>
      </c>
      <c r="V59" s="4">
        <v>290.0</v>
      </c>
      <c r="W59" s="4">
        <v>76.21</v>
      </c>
      <c r="X59" s="4">
        <v>14.83</v>
      </c>
      <c r="Y59" s="4">
        <v>0.0</v>
      </c>
      <c r="Z59" s="4">
        <v>8.97</v>
      </c>
      <c r="AA59" s="4">
        <v>16.0</v>
      </c>
      <c r="AB59" s="4">
        <v>0.0</v>
      </c>
      <c r="AC59" s="4">
        <v>0.0</v>
      </c>
      <c r="AD59" s="4">
        <v>3480696.4</v>
      </c>
      <c r="AE59" s="4">
        <v>252387.04</v>
      </c>
    </row>
    <row r="60" ht="12.75" customHeight="1">
      <c r="A60" s="4" t="s">
        <v>372</v>
      </c>
      <c r="B60" s="4" t="s">
        <v>371</v>
      </c>
      <c r="C60" s="4">
        <v>1993.0</v>
      </c>
      <c r="D60" s="4" t="s">
        <v>1074</v>
      </c>
      <c r="E60" s="39" t="s">
        <v>1044</v>
      </c>
      <c r="F60" s="4">
        <v>2571055.38</v>
      </c>
      <c r="G60" s="4">
        <v>2.26</v>
      </c>
      <c r="H60" s="4">
        <v>1.01</v>
      </c>
      <c r="I60" s="4">
        <v>0.16</v>
      </c>
      <c r="J60" s="4">
        <v>315.0</v>
      </c>
      <c r="K60" s="4">
        <v>32.38</v>
      </c>
      <c r="L60" s="4">
        <v>67.3</v>
      </c>
      <c r="M60" s="4">
        <v>0.0</v>
      </c>
      <c r="N60" s="4">
        <v>0.32</v>
      </c>
      <c r="O60" s="4">
        <v>19.0</v>
      </c>
      <c r="P60" s="4">
        <v>0.0</v>
      </c>
      <c r="Q60" s="4">
        <v>0.0</v>
      </c>
      <c r="R60" s="4">
        <v>156294.28</v>
      </c>
      <c r="S60" s="4">
        <v>2414761.1</v>
      </c>
      <c r="T60" s="4">
        <v>5.52</v>
      </c>
      <c r="U60" s="4">
        <v>4.33</v>
      </c>
      <c r="V60" s="4">
        <v>315.0</v>
      </c>
      <c r="W60" s="4">
        <v>80.32</v>
      </c>
      <c r="X60" s="4">
        <v>14.92</v>
      </c>
      <c r="Y60" s="4">
        <v>0.0</v>
      </c>
      <c r="Z60" s="4">
        <v>4.76</v>
      </c>
      <c r="AA60" s="4">
        <v>38.0</v>
      </c>
      <c r="AB60" s="4">
        <v>0.0</v>
      </c>
      <c r="AC60" s="4">
        <v>0.0</v>
      </c>
      <c r="AD60" s="4">
        <v>2437492.28</v>
      </c>
      <c r="AE60" s="4">
        <v>133563.1</v>
      </c>
    </row>
    <row r="61" ht="12.75" customHeight="1">
      <c r="A61" s="4" t="s">
        <v>372</v>
      </c>
      <c r="B61" s="4" t="s">
        <v>371</v>
      </c>
      <c r="C61" s="4">
        <v>1993.0</v>
      </c>
      <c r="D61" s="4" t="s">
        <v>1074</v>
      </c>
      <c r="E61" s="39" t="s">
        <v>1045</v>
      </c>
      <c r="F61" s="4">
        <v>1254389.32</v>
      </c>
      <c r="G61" s="4">
        <v>1.1</v>
      </c>
      <c r="H61" s="4">
        <v>6.02</v>
      </c>
      <c r="I61" s="4">
        <v>5.43</v>
      </c>
      <c r="J61" s="4">
        <v>1118.0</v>
      </c>
      <c r="K61" s="4">
        <v>84.35</v>
      </c>
      <c r="L61" s="4">
        <v>6.8</v>
      </c>
      <c r="M61" s="4">
        <v>1.07</v>
      </c>
      <c r="N61" s="4">
        <v>7.78</v>
      </c>
      <c r="O61" s="4">
        <v>22.74</v>
      </c>
      <c r="P61" s="4">
        <v>0.0</v>
      </c>
      <c r="Q61" s="4">
        <v>2444.37</v>
      </c>
      <c r="R61" s="4">
        <v>1183393.44</v>
      </c>
      <c r="S61" s="4">
        <v>70995.85</v>
      </c>
      <c r="T61" s="4">
        <v>12.42</v>
      </c>
      <c r="U61" s="4">
        <v>11.81</v>
      </c>
      <c r="V61" s="4">
        <v>1118.0</v>
      </c>
      <c r="W61" s="4">
        <v>88.28</v>
      </c>
      <c r="X61" s="4">
        <v>2.68</v>
      </c>
      <c r="Y61" s="4">
        <v>1.07</v>
      </c>
      <c r="Z61" s="4">
        <v>7.96</v>
      </c>
      <c r="AA61" s="4">
        <v>45.49</v>
      </c>
      <c r="AB61" s="4">
        <v>0.0</v>
      </c>
      <c r="AC61" s="4">
        <v>2444.37</v>
      </c>
      <c r="AD61" s="4">
        <v>1240493.35</v>
      </c>
      <c r="AE61" s="4">
        <v>13895.95</v>
      </c>
    </row>
    <row r="62" ht="12.75" customHeight="1">
      <c r="A62" s="4" t="s">
        <v>372</v>
      </c>
      <c r="B62" s="4" t="s">
        <v>371</v>
      </c>
      <c r="C62" s="4">
        <v>1993.0</v>
      </c>
      <c r="D62" s="4" t="s">
        <v>1074</v>
      </c>
      <c r="E62" s="39" t="s">
        <v>998</v>
      </c>
      <c r="F62" s="4">
        <v>3.566432094E7</v>
      </c>
      <c r="G62" s="4">
        <v>31.4</v>
      </c>
      <c r="H62" s="4">
        <v>0.94</v>
      </c>
      <c r="I62" s="4">
        <v>0.05</v>
      </c>
      <c r="J62" s="4">
        <v>188.0</v>
      </c>
      <c r="K62" s="4">
        <v>33.51</v>
      </c>
      <c r="L62" s="4">
        <v>66.49</v>
      </c>
      <c r="M62" s="4">
        <v>0.0</v>
      </c>
      <c r="N62" s="4">
        <v>0.0</v>
      </c>
      <c r="O62" s="4">
        <v>9.0</v>
      </c>
      <c r="P62" s="4">
        <v>0.0</v>
      </c>
      <c r="Q62" s="4">
        <v>0.0</v>
      </c>
      <c r="R62" s="4">
        <v>4423846.4</v>
      </c>
      <c r="S62" s="4">
        <v>3.124047448E7</v>
      </c>
      <c r="T62" s="4">
        <v>4.16</v>
      </c>
      <c r="U62" s="4">
        <v>3.71</v>
      </c>
      <c r="V62" s="4">
        <v>188.0</v>
      </c>
      <c r="W62" s="4">
        <v>78.19</v>
      </c>
      <c r="X62" s="4">
        <v>21.81</v>
      </c>
      <c r="Y62" s="4">
        <v>0.0</v>
      </c>
      <c r="Z62" s="4">
        <v>0.0</v>
      </c>
      <c r="AA62" s="4">
        <v>18.0</v>
      </c>
      <c r="AB62" s="4">
        <v>0.0</v>
      </c>
      <c r="AC62" s="4">
        <v>0.0</v>
      </c>
      <c r="AD62" s="4">
        <v>3.503135171E7</v>
      </c>
      <c r="AE62" s="4">
        <v>632969.18</v>
      </c>
    </row>
    <row r="63" ht="12.75" customHeight="1">
      <c r="A63" s="4" t="s">
        <v>372</v>
      </c>
      <c r="B63" s="4" t="s">
        <v>371</v>
      </c>
      <c r="C63" s="4">
        <v>1993.0</v>
      </c>
      <c r="D63" s="4" t="s">
        <v>1074</v>
      </c>
      <c r="E63" s="39" t="s">
        <v>1046</v>
      </c>
      <c r="F63" s="4">
        <v>1235701.63</v>
      </c>
      <c r="G63" s="4">
        <v>1.09</v>
      </c>
      <c r="H63" s="4">
        <v>1.55</v>
      </c>
      <c r="I63" s="4">
        <v>1.16</v>
      </c>
      <c r="J63" s="4">
        <v>426.0</v>
      </c>
      <c r="K63" s="4">
        <v>21.6</v>
      </c>
      <c r="L63" s="4">
        <v>51.88</v>
      </c>
      <c r="M63" s="4">
        <v>2.35</v>
      </c>
      <c r="N63" s="4">
        <v>24.18</v>
      </c>
      <c r="O63" s="4">
        <v>17.5</v>
      </c>
      <c r="P63" s="4">
        <v>0.0</v>
      </c>
      <c r="Q63" s="4">
        <v>9415.51</v>
      </c>
      <c r="R63" s="4">
        <v>645236.66</v>
      </c>
      <c r="S63" s="4">
        <v>590464.94</v>
      </c>
      <c r="T63" s="4">
        <v>4.74</v>
      </c>
      <c r="U63" s="4">
        <v>3.61</v>
      </c>
      <c r="V63" s="4">
        <v>426.0</v>
      </c>
      <c r="W63" s="4">
        <v>29.34</v>
      </c>
      <c r="X63" s="4">
        <v>24.65</v>
      </c>
      <c r="Y63" s="4">
        <v>2.35</v>
      </c>
      <c r="Z63" s="4">
        <v>43.66</v>
      </c>
      <c r="AA63" s="4">
        <v>35.0</v>
      </c>
      <c r="AB63" s="4">
        <v>0.0</v>
      </c>
      <c r="AC63" s="4">
        <v>9415.51</v>
      </c>
      <c r="AD63" s="4">
        <v>954383.0</v>
      </c>
      <c r="AE63" s="4">
        <v>281318.6</v>
      </c>
    </row>
    <row r="64" ht="12.75" customHeight="1">
      <c r="A64" s="4" t="s">
        <v>372</v>
      </c>
      <c r="B64" s="4" t="s">
        <v>371</v>
      </c>
      <c r="C64" s="4">
        <v>1993.0</v>
      </c>
      <c r="D64" s="4" t="s">
        <v>1074</v>
      </c>
      <c r="E64" s="39" t="s">
        <v>1047</v>
      </c>
      <c r="F64" s="4">
        <v>1.525835062E7</v>
      </c>
      <c r="G64" s="4">
        <v>13.43</v>
      </c>
      <c r="H64" s="4">
        <v>0.24</v>
      </c>
      <c r="I64" s="4">
        <v>0.17</v>
      </c>
      <c r="J64" s="4">
        <v>368.0</v>
      </c>
      <c r="K64" s="4">
        <v>11.68</v>
      </c>
      <c r="L64" s="4">
        <v>87.23</v>
      </c>
      <c r="M64" s="4">
        <v>0.0</v>
      </c>
      <c r="N64" s="4">
        <v>1.09</v>
      </c>
      <c r="O64" s="4">
        <v>20.0</v>
      </c>
      <c r="P64" s="4">
        <v>0.0</v>
      </c>
      <c r="Q64" s="4">
        <v>0.0</v>
      </c>
      <c r="R64" s="4">
        <v>914052.51</v>
      </c>
      <c r="S64" s="4">
        <v>1.43442977E7</v>
      </c>
      <c r="T64" s="4">
        <v>2.2</v>
      </c>
      <c r="U64" s="4">
        <v>0.62</v>
      </c>
      <c r="V64" s="4">
        <v>368.0</v>
      </c>
      <c r="W64" s="4">
        <v>55.98</v>
      </c>
      <c r="X64" s="4">
        <v>39.4</v>
      </c>
      <c r="Y64" s="4">
        <v>0.82</v>
      </c>
      <c r="Z64" s="4">
        <v>3.8</v>
      </c>
      <c r="AA64" s="4">
        <v>20.0</v>
      </c>
      <c r="AB64" s="4">
        <v>0.0</v>
      </c>
      <c r="AC64" s="4">
        <v>126104.88</v>
      </c>
      <c r="AD64" s="4">
        <v>3683573.6</v>
      </c>
      <c r="AE64" s="4">
        <v>1.157477661E7</v>
      </c>
    </row>
    <row r="65" ht="12.75" customHeight="1">
      <c r="A65" s="4" t="s">
        <v>372</v>
      </c>
      <c r="B65" s="4" t="s">
        <v>371</v>
      </c>
      <c r="C65" s="4">
        <v>1994.0</v>
      </c>
      <c r="D65" s="4" t="s">
        <v>1074</v>
      </c>
      <c r="E65" s="39" t="s">
        <v>1031</v>
      </c>
      <c r="F65" s="4">
        <v>1.3191620198E8</v>
      </c>
      <c r="G65" s="4">
        <v>100.0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</row>
    <row r="66" ht="12.75" customHeight="1">
      <c r="A66" s="4" t="s">
        <v>372</v>
      </c>
      <c r="B66" s="4" t="s">
        <v>371</v>
      </c>
      <c r="C66" s="4">
        <v>1994.0</v>
      </c>
      <c r="D66" s="4" t="s">
        <v>1074</v>
      </c>
      <c r="E66" s="39" t="s">
        <v>1032</v>
      </c>
      <c r="F66" s="4">
        <v>3.512420352E7</v>
      </c>
      <c r="G66" s="4">
        <v>26.63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</row>
    <row r="67" ht="12.75" customHeight="1">
      <c r="A67" s="4" t="s">
        <v>372</v>
      </c>
      <c r="B67" s="4" t="s">
        <v>371</v>
      </c>
      <c r="C67" s="4">
        <v>1994.0</v>
      </c>
      <c r="D67" s="4" t="s">
        <v>1074</v>
      </c>
      <c r="E67" s="39" t="s">
        <v>1033</v>
      </c>
      <c r="F67" s="4">
        <v>4.203447715E7</v>
      </c>
      <c r="G67" s="4">
        <v>31.86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</row>
    <row r="68" ht="12.75" customHeight="1">
      <c r="A68" s="4" t="s">
        <v>372</v>
      </c>
      <c r="B68" s="4" t="s">
        <v>371</v>
      </c>
      <c r="C68" s="4">
        <v>1994.0</v>
      </c>
      <c r="D68" s="4" t="s">
        <v>1074</v>
      </c>
      <c r="E68" s="39" t="s">
        <v>1034</v>
      </c>
      <c r="F68" s="4">
        <v>3.525648773E7</v>
      </c>
      <c r="G68" s="4">
        <v>26.73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</row>
    <row r="69" ht="12.75" customHeight="1">
      <c r="A69" s="4" t="s">
        <v>372</v>
      </c>
      <c r="B69" s="4" t="s">
        <v>371</v>
      </c>
      <c r="C69" s="4">
        <v>1994.0</v>
      </c>
      <c r="D69" s="4" t="s">
        <v>1074</v>
      </c>
      <c r="E69" s="39" t="s">
        <v>1035</v>
      </c>
      <c r="F69" s="4">
        <v>1.112720743E7</v>
      </c>
      <c r="G69" s="4">
        <v>8.44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</row>
    <row r="70" ht="12.75" customHeight="1">
      <c r="A70" s="4" t="s">
        <v>372</v>
      </c>
      <c r="B70" s="4" t="s">
        <v>371</v>
      </c>
      <c r="C70" s="4">
        <v>1994.0</v>
      </c>
      <c r="D70" s="4" t="s">
        <v>1074</v>
      </c>
      <c r="E70" s="39" t="s">
        <v>1036</v>
      </c>
      <c r="F70" s="4">
        <v>2799115.31</v>
      </c>
      <c r="G70" s="4">
        <v>2.12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</row>
    <row r="71" ht="12.75" customHeight="1">
      <c r="A71" s="4" t="s">
        <v>372</v>
      </c>
      <c r="B71" s="4" t="s">
        <v>371</v>
      </c>
      <c r="C71" s="4">
        <v>1994.0</v>
      </c>
      <c r="D71" s="4" t="s">
        <v>1074</v>
      </c>
      <c r="E71" s="39" t="s">
        <v>993</v>
      </c>
      <c r="F71" s="4">
        <v>5117875.05</v>
      </c>
      <c r="G71" s="4">
        <v>3.88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</row>
    <row r="72" ht="12.75" customHeight="1">
      <c r="A72" s="4" t="s">
        <v>372</v>
      </c>
      <c r="B72" s="4" t="s">
        <v>371</v>
      </c>
      <c r="C72" s="4">
        <v>1994.0</v>
      </c>
      <c r="D72" s="4" t="s">
        <v>1074</v>
      </c>
      <c r="E72" s="39" t="s">
        <v>1037</v>
      </c>
      <c r="F72" s="4">
        <v>2394766.22</v>
      </c>
      <c r="G72" s="4">
        <v>1.82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</row>
    <row r="73" ht="12.75" customHeight="1">
      <c r="A73" s="4" t="s">
        <v>372</v>
      </c>
      <c r="B73" s="4" t="s">
        <v>371</v>
      </c>
      <c r="C73" s="4">
        <v>1994.0</v>
      </c>
      <c r="D73" s="4" t="s">
        <v>1074</v>
      </c>
      <c r="E73" s="39" t="s">
        <v>1038</v>
      </c>
      <c r="F73" s="4">
        <v>150132.86</v>
      </c>
      <c r="G73" s="4">
        <v>0.11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</row>
    <row r="74" ht="12.75" customHeight="1">
      <c r="A74" s="4" t="s">
        <v>372</v>
      </c>
      <c r="B74" s="4" t="s">
        <v>371</v>
      </c>
      <c r="C74" s="4">
        <v>1994.0</v>
      </c>
      <c r="D74" s="4" t="s">
        <v>1074</v>
      </c>
      <c r="E74" s="39" t="s">
        <v>994</v>
      </c>
      <c r="F74" s="4">
        <v>1.319556096E7</v>
      </c>
      <c r="G74" s="4">
        <v>10.0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</row>
    <row r="75" ht="12.75" customHeight="1">
      <c r="A75" s="4" t="s">
        <v>372</v>
      </c>
      <c r="B75" s="4" t="s">
        <v>371</v>
      </c>
      <c r="C75" s="4">
        <v>1994.0</v>
      </c>
      <c r="D75" s="4" t="s">
        <v>1074</v>
      </c>
      <c r="E75" s="39" t="s">
        <v>1039</v>
      </c>
      <c r="F75" s="4">
        <v>253687.38</v>
      </c>
      <c r="G75" s="4">
        <v>0.19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</row>
    <row r="76" ht="12.75" customHeight="1">
      <c r="A76" s="4" t="s">
        <v>372</v>
      </c>
      <c r="B76" s="4" t="s">
        <v>371</v>
      </c>
      <c r="C76" s="4">
        <v>1994.0</v>
      </c>
      <c r="D76" s="4" t="s">
        <v>1074</v>
      </c>
      <c r="E76" s="39" t="s">
        <v>1040</v>
      </c>
      <c r="F76" s="4">
        <v>1.74654679E7</v>
      </c>
      <c r="G76" s="4">
        <v>13.24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</row>
    <row r="77" ht="12.75" customHeight="1">
      <c r="A77" s="4" t="s">
        <v>372</v>
      </c>
      <c r="B77" s="4" t="s">
        <v>371</v>
      </c>
      <c r="C77" s="4">
        <v>1994.0</v>
      </c>
      <c r="D77" s="4" t="s">
        <v>1074</v>
      </c>
      <c r="E77" s="39" t="s">
        <v>996</v>
      </c>
      <c r="F77" s="4">
        <v>9857307.73</v>
      </c>
      <c r="G77" s="4">
        <v>7.47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</row>
    <row r="78" ht="12.75" customHeight="1">
      <c r="A78" s="4" t="s">
        <v>372</v>
      </c>
      <c r="B78" s="4" t="s">
        <v>371</v>
      </c>
      <c r="C78" s="4">
        <v>1994.0</v>
      </c>
      <c r="D78" s="4" t="s">
        <v>1074</v>
      </c>
      <c r="E78" s="39" t="s">
        <v>1041</v>
      </c>
      <c r="F78" s="4">
        <v>1037501.7</v>
      </c>
      <c r="G78" s="4">
        <v>0.79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</row>
    <row r="79" ht="12.75" customHeight="1">
      <c r="A79" s="4" t="s">
        <v>372</v>
      </c>
      <c r="B79" s="4" t="s">
        <v>371</v>
      </c>
      <c r="C79" s="4">
        <v>1994.0</v>
      </c>
      <c r="D79" s="4" t="s">
        <v>1074</v>
      </c>
      <c r="E79" s="39" t="s">
        <v>1042</v>
      </c>
      <c r="F79" s="4">
        <v>1.054206431E7</v>
      </c>
      <c r="G79" s="4">
        <v>7.99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</row>
    <row r="80" ht="12.75" customHeight="1">
      <c r="A80" s="4" t="s">
        <v>372</v>
      </c>
      <c r="B80" s="4" t="s">
        <v>371</v>
      </c>
      <c r="C80" s="4">
        <v>1994.0</v>
      </c>
      <c r="D80" s="4" t="s">
        <v>1074</v>
      </c>
      <c r="E80" s="39" t="s">
        <v>1043</v>
      </c>
      <c r="F80" s="4">
        <v>4649515.01</v>
      </c>
      <c r="G80" s="4">
        <v>3.52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</row>
    <row r="81" ht="12.75" customHeight="1">
      <c r="A81" s="4" t="s">
        <v>372</v>
      </c>
      <c r="B81" s="4" t="s">
        <v>371</v>
      </c>
      <c r="C81" s="4">
        <v>1994.0</v>
      </c>
      <c r="D81" s="4" t="s">
        <v>1074</v>
      </c>
      <c r="E81" s="39" t="s">
        <v>1044</v>
      </c>
      <c r="F81" s="4">
        <v>2692535.31</v>
      </c>
      <c r="G81" s="4">
        <v>2.04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</row>
    <row r="82" ht="12.75" customHeight="1">
      <c r="A82" s="4" t="s">
        <v>372</v>
      </c>
      <c r="B82" s="4" t="s">
        <v>371</v>
      </c>
      <c r="C82" s="4">
        <v>1994.0</v>
      </c>
      <c r="D82" s="4" t="s">
        <v>1074</v>
      </c>
      <c r="E82" s="39" t="s">
        <v>1045</v>
      </c>
      <c r="F82" s="4">
        <v>1579560.16</v>
      </c>
      <c r="G82" s="4">
        <v>1.2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</row>
    <row r="83" ht="12.75" customHeight="1">
      <c r="A83" s="4" t="s">
        <v>372</v>
      </c>
      <c r="B83" s="4" t="s">
        <v>371</v>
      </c>
      <c r="C83" s="4">
        <v>1994.0</v>
      </c>
      <c r="D83" s="4" t="s">
        <v>1074</v>
      </c>
      <c r="E83" s="39" t="s">
        <v>998</v>
      </c>
      <c r="F83" s="4">
        <v>4.127553235E7</v>
      </c>
      <c r="G83" s="4">
        <v>31.29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</row>
    <row r="84" ht="12.75" customHeight="1">
      <c r="A84" s="4" t="s">
        <v>372</v>
      </c>
      <c r="B84" s="4" t="s">
        <v>371</v>
      </c>
      <c r="C84" s="4">
        <v>1994.0</v>
      </c>
      <c r="D84" s="4" t="s">
        <v>1074</v>
      </c>
      <c r="E84" s="39" t="s">
        <v>1046</v>
      </c>
      <c r="F84" s="4">
        <v>1772142.4</v>
      </c>
      <c r="G84" s="4">
        <v>1.34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</row>
    <row r="85" ht="12.75" customHeight="1">
      <c r="A85" s="4" t="s">
        <v>372</v>
      </c>
      <c r="B85" s="4" t="s">
        <v>371</v>
      </c>
      <c r="C85" s="4">
        <v>1994.0</v>
      </c>
      <c r="D85" s="4" t="s">
        <v>1074</v>
      </c>
      <c r="E85" s="39" t="s">
        <v>1047</v>
      </c>
      <c r="F85" s="4">
        <v>1.713343881E7</v>
      </c>
      <c r="G85" s="4">
        <v>12.99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</row>
    <row r="86" ht="12.75" customHeight="1">
      <c r="A86" s="4" t="s">
        <v>372</v>
      </c>
      <c r="B86" s="4" t="s">
        <v>371</v>
      </c>
      <c r="C86" s="4">
        <v>1995.0</v>
      </c>
      <c r="D86" s="4" t="s">
        <v>1074</v>
      </c>
      <c r="E86" s="39" t="s">
        <v>1031</v>
      </c>
      <c r="F86" s="4">
        <v>1.4827788698E8</v>
      </c>
      <c r="G86" s="4">
        <v>100.0</v>
      </c>
      <c r="H86" s="4">
        <v>1.14</v>
      </c>
      <c r="I86" s="4">
        <v>0.28</v>
      </c>
      <c r="J86" s="4">
        <v>8852.0</v>
      </c>
      <c r="K86" s="4">
        <v>34.99</v>
      </c>
      <c r="L86" s="4">
        <v>56.67</v>
      </c>
      <c r="M86" s="4">
        <v>1.73</v>
      </c>
      <c r="N86" s="4">
        <v>6.62</v>
      </c>
      <c r="O86" s="4">
        <v>244.8</v>
      </c>
      <c r="P86" s="4">
        <v>0.0</v>
      </c>
      <c r="Q86" s="4">
        <v>513776.91</v>
      </c>
      <c r="R86" s="4">
        <v>2.084622672E7</v>
      </c>
      <c r="S86" s="4">
        <v>1.199504993E8</v>
      </c>
      <c r="T86" s="4">
        <v>5.26</v>
      </c>
      <c r="U86" s="4">
        <v>3.76</v>
      </c>
      <c r="V86" s="4">
        <v>8852.0</v>
      </c>
      <c r="W86" s="4">
        <v>69.14</v>
      </c>
      <c r="X86" s="4">
        <v>17.26</v>
      </c>
      <c r="Y86" s="4">
        <v>2.28</v>
      </c>
      <c r="Z86" s="4">
        <v>11.32</v>
      </c>
      <c r="AA86" s="4">
        <v>244.8</v>
      </c>
      <c r="AB86" s="4">
        <v>0.0</v>
      </c>
      <c r="AC86" s="4">
        <v>9085572.48</v>
      </c>
      <c r="AD86" s="4">
        <v>1.0696324676E8</v>
      </c>
      <c r="AE86" s="4">
        <v>3.383347926E7</v>
      </c>
    </row>
    <row r="87" ht="12.75" customHeight="1">
      <c r="A87" s="4" t="s">
        <v>372</v>
      </c>
      <c r="B87" s="4" t="s">
        <v>371</v>
      </c>
      <c r="C87" s="4">
        <v>1995.0</v>
      </c>
      <c r="D87" s="4" t="s">
        <v>1074</v>
      </c>
      <c r="E87" s="39" t="s">
        <v>1032</v>
      </c>
      <c r="F87" s="4">
        <v>3.840545704E7</v>
      </c>
      <c r="G87" s="4">
        <v>25.9</v>
      </c>
      <c r="H87" s="4">
        <v>0.24</v>
      </c>
      <c r="I87" s="4">
        <v>0.09</v>
      </c>
      <c r="J87" s="4">
        <v>1523.0</v>
      </c>
      <c r="K87" s="4">
        <v>15.5</v>
      </c>
      <c r="L87" s="4">
        <v>83.72</v>
      </c>
      <c r="M87" s="4">
        <v>0.53</v>
      </c>
      <c r="N87" s="4">
        <v>0.26</v>
      </c>
      <c r="O87" s="4">
        <v>6.0</v>
      </c>
      <c r="P87" s="4">
        <v>0.0</v>
      </c>
      <c r="Q87" s="4">
        <v>4863.99</v>
      </c>
      <c r="R87" s="4">
        <v>5963627.63</v>
      </c>
      <c r="S87" s="4">
        <v>3.244182941E7</v>
      </c>
      <c r="T87" s="4">
        <v>3.48</v>
      </c>
      <c r="U87" s="4">
        <v>6.37</v>
      </c>
      <c r="V87" s="4">
        <v>1523.0</v>
      </c>
      <c r="W87" s="4">
        <v>82.86</v>
      </c>
      <c r="X87" s="4">
        <v>16.15</v>
      </c>
      <c r="Y87" s="4">
        <v>0.72</v>
      </c>
      <c r="Z87" s="4">
        <v>0.26</v>
      </c>
      <c r="AA87" s="4">
        <v>25.0</v>
      </c>
      <c r="AB87" s="4">
        <v>0.0</v>
      </c>
      <c r="AC87" s="4">
        <v>131021.47</v>
      </c>
      <c r="AD87" s="4">
        <v>3.292945882E7</v>
      </c>
      <c r="AE87" s="4">
        <v>5475998.22</v>
      </c>
    </row>
    <row r="88" ht="12.75" customHeight="1">
      <c r="A88" s="4" t="s">
        <v>372</v>
      </c>
      <c r="B88" s="4" t="s">
        <v>371</v>
      </c>
      <c r="C88" s="4">
        <v>1995.0</v>
      </c>
      <c r="D88" s="4" t="s">
        <v>1074</v>
      </c>
      <c r="E88" s="39" t="s">
        <v>1033</v>
      </c>
      <c r="F88" s="4">
        <v>4.661791789E7</v>
      </c>
      <c r="G88" s="4">
        <v>31.44</v>
      </c>
      <c r="H88" s="4">
        <v>1.8</v>
      </c>
      <c r="I88" s="4">
        <v>0.47</v>
      </c>
      <c r="J88" s="4">
        <v>3331.0</v>
      </c>
      <c r="K88" s="4">
        <v>50.89</v>
      </c>
      <c r="L88" s="4">
        <v>35.15</v>
      </c>
      <c r="M88" s="4">
        <v>3.27</v>
      </c>
      <c r="N88" s="4">
        <v>10.69</v>
      </c>
      <c r="O88" s="4">
        <v>151.1</v>
      </c>
      <c r="P88" s="4">
        <v>0.0</v>
      </c>
      <c r="Q88" s="4">
        <v>400685.45</v>
      </c>
      <c r="R88" s="4">
        <v>7990543.51</v>
      </c>
      <c r="S88" s="4">
        <v>4.039440327E7</v>
      </c>
      <c r="T88" s="4">
        <v>6.71</v>
      </c>
      <c r="U88" s="4">
        <v>3.27</v>
      </c>
      <c r="V88" s="4">
        <v>3331.0</v>
      </c>
      <c r="W88" s="4">
        <v>72.56</v>
      </c>
      <c r="X88" s="4">
        <v>10.06</v>
      </c>
      <c r="Y88" s="4">
        <v>3.9</v>
      </c>
      <c r="Z88" s="4">
        <v>13.48</v>
      </c>
      <c r="AA88" s="4">
        <v>151.1</v>
      </c>
      <c r="AB88" s="4">
        <v>0.0</v>
      </c>
      <c r="AC88" s="4">
        <v>2206575.14</v>
      </c>
      <c r="AD88" s="4">
        <v>4.219542965E7</v>
      </c>
      <c r="AE88" s="4">
        <v>6189517.13</v>
      </c>
    </row>
    <row r="89" ht="12.75" customHeight="1">
      <c r="A89" s="4" t="s">
        <v>372</v>
      </c>
      <c r="B89" s="4" t="s">
        <v>371</v>
      </c>
      <c r="C89" s="4">
        <v>1995.0</v>
      </c>
      <c r="D89" s="4" t="s">
        <v>1074</v>
      </c>
      <c r="E89" s="39" t="s">
        <v>1034</v>
      </c>
      <c r="F89" s="4">
        <v>4.122241336E7</v>
      </c>
      <c r="G89" s="4">
        <v>27.8</v>
      </c>
      <c r="H89" s="4">
        <v>1.19</v>
      </c>
      <c r="I89" s="4">
        <v>0.24</v>
      </c>
      <c r="J89" s="4">
        <v>3281.0</v>
      </c>
      <c r="K89" s="4">
        <v>33.13</v>
      </c>
      <c r="L89" s="4">
        <v>62.63</v>
      </c>
      <c r="M89" s="4">
        <v>0.98</v>
      </c>
      <c r="N89" s="4">
        <v>3.26</v>
      </c>
      <c r="O89" s="4">
        <v>244.8</v>
      </c>
      <c r="P89" s="4">
        <v>0.0</v>
      </c>
      <c r="Q89" s="4">
        <v>79765.8</v>
      </c>
      <c r="R89" s="4">
        <v>5751320.66</v>
      </c>
      <c r="S89" s="4">
        <v>3.54710927E7</v>
      </c>
      <c r="T89" s="4">
        <v>5.78</v>
      </c>
      <c r="U89" s="4">
        <v>2.27</v>
      </c>
      <c r="V89" s="4">
        <v>3281.0</v>
      </c>
      <c r="W89" s="4">
        <v>69.73</v>
      </c>
      <c r="X89" s="4">
        <v>18.99</v>
      </c>
      <c r="Y89" s="4">
        <v>1.49</v>
      </c>
      <c r="Z89" s="4">
        <v>9.78</v>
      </c>
      <c r="AA89" s="4">
        <v>244.8</v>
      </c>
      <c r="AB89" s="4">
        <v>0.0</v>
      </c>
      <c r="AC89" s="4">
        <v>88955.22</v>
      </c>
      <c r="AD89" s="4">
        <v>2.220220702E7</v>
      </c>
      <c r="AE89" s="4">
        <v>1.902020634E7</v>
      </c>
    </row>
    <row r="90" ht="12.75" customHeight="1">
      <c r="A90" s="4" t="s">
        <v>372</v>
      </c>
      <c r="B90" s="4" t="s">
        <v>371</v>
      </c>
      <c r="C90" s="4">
        <v>1995.0</v>
      </c>
      <c r="D90" s="4" t="s">
        <v>1074</v>
      </c>
      <c r="E90" s="39" t="s">
        <v>1035</v>
      </c>
      <c r="F90" s="4">
        <v>1.278390884E7</v>
      </c>
      <c r="G90" s="4">
        <v>8.62</v>
      </c>
      <c r="H90" s="4">
        <v>0.65</v>
      </c>
      <c r="I90" s="4">
        <v>0.22</v>
      </c>
      <c r="J90" s="4">
        <v>717.0</v>
      </c>
      <c r="K90" s="4">
        <v>11.02</v>
      </c>
      <c r="L90" s="4">
        <v>71.83</v>
      </c>
      <c r="M90" s="4">
        <v>0.56</v>
      </c>
      <c r="N90" s="4">
        <v>16.6</v>
      </c>
      <c r="O90" s="4">
        <v>151.1</v>
      </c>
      <c r="P90" s="4">
        <v>0.0</v>
      </c>
      <c r="Q90" s="4">
        <v>28461.68</v>
      </c>
      <c r="R90" s="4">
        <v>1140734.92</v>
      </c>
      <c r="S90" s="4">
        <v>1.164317392E7</v>
      </c>
      <c r="T90" s="4">
        <v>2.3</v>
      </c>
      <c r="U90" s="4">
        <v>1.34</v>
      </c>
      <c r="V90" s="4">
        <v>717.0</v>
      </c>
      <c r="W90" s="4">
        <v>21.34</v>
      </c>
      <c r="X90" s="4">
        <v>45.19</v>
      </c>
      <c r="Y90" s="4">
        <v>1.67</v>
      </c>
      <c r="Z90" s="4">
        <v>31.8</v>
      </c>
      <c r="AA90" s="4">
        <v>160.45</v>
      </c>
      <c r="AB90" s="4">
        <v>0.0</v>
      </c>
      <c r="AC90" s="4">
        <v>6659020.66</v>
      </c>
      <c r="AD90" s="4">
        <v>9636151.27</v>
      </c>
      <c r="AE90" s="4">
        <v>3147757.57</v>
      </c>
    </row>
    <row r="91" ht="12.75" customHeight="1">
      <c r="A91" s="4" t="s">
        <v>372</v>
      </c>
      <c r="B91" s="4" t="s">
        <v>371</v>
      </c>
      <c r="C91" s="4">
        <v>1995.0</v>
      </c>
      <c r="D91" s="4" t="s">
        <v>1074</v>
      </c>
      <c r="E91" s="39" t="s">
        <v>1036</v>
      </c>
      <c r="F91" s="4">
        <v>2946536.86</v>
      </c>
      <c r="G91" s="4">
        <v>1.99</v>
      </c>
      <c r="H91" s="4">
        <v>1.52</v>
      </c>
      <c r="I91" s="4">
        <v>0.74</v>
      </c>
      <c r="J91" s="4">
        <v>424.0</v>
      </c>
      <c r="K91" s="4">
        <v>31.13</v>
      </c>
      <c r="L91" s="4">
        <v>46.93</v>
      </c>
      <c r="M91" s="4">
        <v>0.47</v>
      </c>
      <c r="N91" s="4">
        <v>21.46</v>
      </c>
      <c r="O91" s="4">
        <v>244.8</v>
      </c>
      <c r="P91" s="4">
        <v>0.0</v>
      </c>
      <c r="Q91" s="4">
        <v>10170.55</v>
      </c>
      <c r="R91" s="4">
        <v>506140.48</v>
      </c>
      <c r="S91" s="4">
        <v>2440396.49</v>
      </c>
      <c r="T91" s="4">
        <v>3.66</v>
      </c>
      <c r="U91" s="4">
        <v>1.74</v>
      </c>
      <c r="V91" s="4">
        <v>424.0</v>
      </c>
      <c r="W91" s="4">
        <v>38.44</v>
      </c>
      <c r="X91" s="4">
        <v>26.42</v>
      </c>
      <c r="Y91" s="4">
        <v>0.47</v>
      </c>
      <c r="Z91" s="4">
        <v>34.67</v>
      </c>
      <c r="AA91" s="4">
        <v>244.8</v>
      </c>
      <c r="AB91" s="4">
        <v>0.0</v>
      </c>
      <c r="AC91" s="4">
        <v>10170.55</v>
      </c>
      <c r="AD91" s="4">
        <v>2082877.67</v>
      </c>
      <c r="AE91" s="4">
        <v>863659.3</v>
      </c>
    </row>
    <row r="92" ht="12.75" customHeight="1">
      <c r="A92" s="4" t="s">
        <v>372</v>
      </c>
      <c r="B92" s="4" t="s">
        <v>371</v>
      </c>
      <c r="C92" s="4">
        <v>1995.0</v>
      </c>
      <c r="D92" s="4" t="s">
        <v>1074</v>
      </c>
      <c r="E92" s="39" t="s">
        <v>993</v>
      </c>
      <c r="F92" s="4">
        <v>5977607.57</v>
      </c>
      <c r="G92" s="4">
        <v>4.03</v>
      </c>
      <c r="H92" s="4">
        <v>0.09</v>
      </c>
      <c r="I92" s="4">
        <v>0.09</v>
      </c>
      <c r="J92" s="4">
        <v>1336.0</v>
      </c>
      <c r="K92" s="4">
        <v>3.52</v>
      </c>
      <c r="L92" s="4">
        <v>96.26</v>
      </c>
      <c r="M92" s="4">
        <v>0.0</v>
      </c>
      <c r="N92" s="4">
        <v>0.22</v>
      </c>
      <c r="O92" s="4">
        <v>18.6</v>
      </c>
      <c r="P92" s="4">
        <v>0.0</v>
      </c>
      <c r="Q92" s="4">
        <v>0.0</v>
      </c>
      <c r="R92" s="4">
        <v>421076.41</v>
      </c>
      <c r="S92" s="4">
        <v>5556426.73</v>
      </c>
      <c r="T92" s="4">
        <v>3.99</v>
      </c>
      <c r="U92" s="4">
        <v>2.95</v>
      </c>
      <c r="V92" s="4">
        <v>1336.0</v>
      </c>
      <c r="W92" s="4">
        <v>62.57</v>
      </c>
      <c r="X92" s="4">
        <v>27.84</v>
      </c>
      <c r="Y92" s="4">
        <v>0.15</v>
      </c>
      <c r="Z92" s="4">
        <v>9.43</v>
      </c>
      <c r="AA92" s="4">
        <v>70.17</v>
      </c>
      <c r="AB92" s="4">
        <v>0.0</v>
      </c>
      <c r="AC92" s="4">
        <v>7845.54</v>
      </c>
      <c r="AD92" s="4">
        <v>3311153.5</v>
      </c>
      <c r="AE92" s="4">
        <v>2666349.64</v>
      </c>
    </row>
    <row r="93" ht="12.75" customHeight="1">
      <c r="A93" s="4" t="s">
        <v>372</v>
      </c>
      <c r="B93" s="4" t="s">
        <v>371</v>
      </c>
      <c r="C93" s="4">
        <v>1995.0</v>
      </c>
      <c r="D93" s="4" t="s">
        <v>1074</v>
      </c>
      <c r="E93" s="39" t="s">
        <v>1037</v>
      </c>
      <c r="F93" s="4">
        <v>2585330.07</v>
      </c>
      <c r="G93" s="4">
        <v>1.74</v>
      </c>
      <c r="H93" s="4">
        <v>4.44</v>
      </c>
      <c r="I93" s="4">
        <v>4.91</v>
      </c>
      <c r="J93" s="4">
        <v>659.0</v>
      </c>
      <c r="K93" s="4">
        <v>40.82</v>
      </c>
      <c r="L93" s="4">
        <v>23.07</v>
      </c>
      <c r="M93" s="4">
        <v>3.03</v>
      </c>
      <c r="N93" s="4">
        <v>33.08</v>
      </c>
      <c r="O93" s="4">
        <v>151.1</v>
      </c>
      <c r="P93" s="4">
        <v>0.0</v>
      </c>
      <c r="Q93" s="4">
        <v>232287.65</v>
      </c>
      <c r="R93" s="4">
        <v>1704158.56</v>
      </c>
      <c r="S93" s="4">
        <v>881171.55</v>
      </c>
      <c r="T93" s="4">
        <v>9.26</v>
      </c>
      <c r="U93" s="4">
        <v>7.54</v>
      </c>
      <c r="V93" s="4">
        <v>659.0</v>
      </c>
      <c r="W93" s="4">
        <v>46.89</v>
      </c>
      <c r="X93" s="4">
        <v>9.71</v>
      </c>
      <c r="Y93" s="4">
        <v>3.34</v>
      </c>
      <c r="Z93" s="4">
        <v>40.06</v>
      </c>
      <c r="AA93" s="4">
        <v>160.45</v>
      </c>
      <c r="AB93" s="4">
        <v>0.0</v>
      </c>
      <c r="AC93" s="4">
        <v>233140.81</v>
      </c>
      <c r="AD93" s="4">
        <v>2361910.92</v>
      </c>
      <c r="AE93" s="4">
        <v>223419.18</v>
      </c>
    </row>
    <row r="94" ht="12.75" customHeight="1">
      <c r="A94" s="4" t="s">
        <v>372</v>
      </c>
      <c r="B94" s="4" t="s">
        <v>371</v>
      </c>
      <c r="C94" s="4">
        <v>1995.0</v>
      </c>
      <c r="D94" s="4" t="s">
        <v>1074</v>
      </c>
      <c r="E94" s="39" t="s">
        <v>1038</v>
      </c>
      <c r="F94" s="4">
        <v>145117.14</v>
      </c>
      <c r="G94" s="4">
        <v>0.1</v>
      </c>
      <c r="H94" s="4">
        <v>3.24</v>
      </c>
      <c r="I94" s="4">
        <v>3.29</v>
      </c>
      <c r="J94" s="4">
        <v>166.0</v>
      </c>
      <c r="K94" s="4">
        <v>71.69</v>
      </c>
      <c r="L94" s="4">
        <v>10.84</v>
      </c>
      <c r="M94" s="4">
        <v>4.82</v>
      </c>
      <c r="N94" s="4">
        <v>12.65</v>
      </c>
      <c r="O94" s="4">
        <v>20.78</v>
      </c>
      <c r="P94" s="4">
        <v>0.0</v>
      </c>
      <c r="Q94" s="4">
        <v>2980.61</v>
      </c>
      <c r="R94" s="4">
        <v>134783.91</v>
      </c>
      <c r="S94" s="4">
        <v>10333.23</v>
      </c>
      <c r="T94" s="4">
        <v>11.02</v>
      </c>
      <c r="U94" s="4">
        <v>11.06</v>
      </c>
      <c r="V94" s="4">
        <v>166.0</v>
      </c>
      <c r="W94" s="4">
        <v>79.52</v>
      </c>
      <c r="X94" s="4">
        <v>3.01</v>
      </c>
      <c r="Y94" s="4">
        <v>4.82</v>
      </c>
      <c r="Z94" s="4">
        <v>12.65</v>
      </c>
      <c r="AA94" s="4">
        <v>69.44</v>
      </c>
      <c r="AB94" s="4">
        <v>0.0</v>
      </c>
      <c r="AC94" s="4">
        <v>2980.61</v>
      </c>
      <c r="AD94" s="4">
        <v>145117.14</v>
      </c>
      <c r="AE94" s="4">
        <v>0.0</v>
      </c>
    </row>
    <row r="95" ht="12.75" customHeight="1">
      <c r="A95" s="4" t="s">
        <v>372</v>
      </c>
      <c r="B95" s="4" t="s">
        <v>371</v>
      </c>
      <c r="C95" s="4">
        <v>1995.0</v>
      </c>
      <c r="D95" s="4" t="s">
        <v>1074</v>
      </c>
      <c r="E95" s="39" t="s">
        <v>994</v>
      </c>
      <c r="F95" s="4">
        <v>1.427573965E7</v>
      </c>
      <c r="G95" s="4">
        <v>9.63</v>
      </c>
      <c r="H95" s="4">
        <v>0.0</v>
      </c>
      <c r="I95" s="4">
        <v>0.0</v>
      </c>
      <c r="J95" s="4">
        <v>50.0</v>
      </c>
      <c r="K95" s="4">
        <v>0.0</v>
      </c>
      <c r="L95" s="4">
        <v>100.0</v>
      </c>
      <c r="M95" s="4">
        <v>0.0</v>
      </c>
      <c r="N95" s="4">
        <v>0.0</v>
      </c>
      <c r="O95" s="4">
        <v>0.0</v>
      </c>
      <c r="P95" s="4">
        <v>0.0</v>
      </c>
      <c r="Q95" s="4">
        <v>0.0</v>
      </c>
      <c r="R95" s="4">
        <v>0.0</v>
      </c>
      <c r="S95" s="4">
        <v>1.42757398E7</v>
      </c>
      <c r="T95" s="4">
        <v>0.34</v>
      </c>
      <c r="U95" s="4">
        <v>2.02</v>
      </c>
      <c r="V95" s="4">
        <v>50.0</v>
      </c>
      <c r="W95" s="4">
        <v>6.0</v>
      </c>
      <c r="X95" s="4">
        <v>68.0</v>
      </c>
      <c r="Y95" s="4">
        <v>24.0</v>
      </c>
      <c r="Z95" s="4">
        <v>2.0</v>
      </c>
      <c r="AA95" s="4">
        <v>13.71</v>
      </c>
      <c r="AB95" s="4">
        <v>0.0</v>
      </c>
      <c r="AC95" s="4">
        <v>8301854.51</v>
      </c>
      <c r="AD95" s="4">
        <v>8307491.73</v>
      </c>
      <c r="AE95" s="4">
        <v>5968248.07</v>
      </c>
    </row>
    <row r="96" ht="12.75" customHeight="1">
      <c r="A96" s="4" t="s">
        <v>372</v>
      </c>
      <c r="B96" s="4" t="s">
        <v>371</v>
      </c>
      <c r="C96" s="4">
        <v>1995.0</v>
      </c>
      <c r="D96" s="4" t="s">
        <v>1074</v>
      </c>
      <c r="E96" s="39" t="s">
        <v>1039</v>
      </c>
      <c r="F96" s="4">
        <v>266344.36</v>
      </c>
      <c r="G96" s="4">
        <v>0.18</v>
      </c>
      <c r="H96" s="4">
        <v>0.59</v>
      </c>
      <c r="I96" s="4">
        <v>0.37</v>
      </c>
      <c r="J96" s="4">
        <v>137.0</v>
      </c>
      <c r="K96" s="4">
        <v>38.69</v>
      </c>
      <c r="L96" s="4">
        <v>59.85</v>
      </c>
      <c r="M96" s="4">
        <v>0.0</v>
      </c>
      <c r="N96" s="4">
        <v>1.46</v>
      </c>
      <c r="O96" s="4">
        <v>7.5</v>
      </c>
      <c r="P96" s="4">
        <v>0.0</v>
      </c>
      <c r="Q96" s="4">
        <v>0.0</v>
      </c>
      <c r="R96" s="4">
        <v>41550.92</v>
      </c>
      <c r="S96" s="4">
        <v>224793.44</v>
      </c>
      <c r="T96" s="4">
        <v>4.97</v>
      </c>
      <c r="U96" s="4">
        <v>3.14</v>
      </c>
      <c r="V96" s="4">
        <v>137.0</v>
      </c>
      <c r="W96" s="4">
        <v>79.56</v>
      </c>
      <c r="X96" s="4">
        <v>18.98</v>
      </c>
      <c r="Y96" s="4">
        <v>0.73</v>
      </c>
      <c r="Z96" s="4">
        <v>0.73</v>
      </c>
      <c r="AA96" s="4">
        <v>25.0</v>
      </c>
      <c r="AB96" s="4">
        <v>0.0</v>
      </c>
      <c r="AC96" s="4">
        <v>1846.47</v>
      </c>
      <c r="AD96" s="4">
        <v>140932.67</v>
      </c>
      <c r="AE96" s="4">
        <v>125411.69</v>
      </c>
    </row>
    <row r="97" ht="12.75" customHeight="1">
      <c r="A97" s="4" t="s">
        <v>372</v>
      </c>
      <c r="B97" s="4" t="s">
        <v>371</v>
      </c>
      <c r="C97" s="4">
        <v>1995.0</v>
      </c>
      <c r="D97" s="4" t="s">
        <v>1074</v>
      </c>
      <c r="E97" s="39" t="s">
        <v>1040</v>
      </c>
      <c r="F97" s="4">
        <v>2.05537111E7</v>
      </c>
      <c r="G97" s="4">
        <v>13.86</v>
      </c>
      <c r="H97" s="4">
        <v>0.15</v>
      </c>
      <c r="I97" s="4">
        <v>0.05</v>
      </c>
      <c r="J97" s="4">
        <v>1255.0</v>
      </c>
      <c r="K97" s="4">
        <v>7.97</v>
      </c>
      <c r="L97" s="4">
        <v>91.63</v>
      </c>
      <c r="M97" s="4">
        <v>0.24</v>
      </c>
      <c r="N97" s="4">
        <v>0.16</v>
      </c>
      <c r="O97" s="4">
        <v>22.57</v>
      </c>
      <c r="P97" s="4">
        <v>0.0</v>
      </c>
      <c r="Q97" s="4">
        <v>234097.34</v>
      </c>
      <c r="R97" s="4">
        <v>1736334.53</v>
      </c>
      <c r="S97" s="4">
        <v>1.881737694E7</v>
      </c>
      <c r="T97" s="4">
        <v>3.31</v>
      </c>
      <c r="U97" s="4">
        <v>2.48</v>
      </c>
      <c r="V97" s="4">
        <v>1255.0</v>
      </c>
      <c r="W97" s="4">
        <v>84.46</v>
      </c>
      <c r="X97" s="4">
        <v>14.98</v>
      </c>
      <c r="Y97" s="4">
        <v>0.32</v>
      </c>
      <c r="Z97" s="4">
        <v>0.24</v>
      </c>
      <c r="AA97" s="4">
        <v>22.57</v>
      </c>
      <c r="AB97" s="4">
        <v>0.0</v>
      </c>
      <c r="AC97" s="4">
        <v>249897.65</v>
      </c>
      <c r="AD97" s="4">
        <v>1.523355702E7</v>
      </c>
      <c r="AE97" s="4">
        <v>5320154.45</v>
      </c>
    </row>
    <row r="98" ht="12.75" customHeight="1">
      <c r="A98" s="4" t="s">
        <v>372</v>
      </c>
      <c r="B98" s="4" t="s">
        <v>371</v>
      </c>
      <c r="C98" s="4">
        <v>1995.0</v>
      </c>
      <c r="D98" s="4" t="s">
        <v>1074</v>
      </c>
      <c r="E98" s="39" t="s">
        <v>996</v>
      </c>
      <c r="F98" s="4">
        <v>1.190754538E7</v>
      </c>
      <c r="G98" s="4">
        <v>8.03</v>
      </c>
      <c r="H98" s="4">
        <v>0.92</v>
      </c>
      <c r="I98" s="4">
        <v>0.56</v>
      </c>
      <c r="J98" s="4">
        <v>946.0</v>
      </c>
      <c r="K98" s="4">
        <v>58.46</v>
      </c>
      <c r="L98" s="4">
        <v>38.16</v>
      </c>
      <c r="M98" s="4">
        <v>0.42</v>
      </c>
      <c r="N98" s="4">
        <v>2.96</v>
      </c>
      <c r="O98" s="4">
        <v>6.4</v>
      </c>
      <c r="P98" s="4">
        <v>0.0</v>
      </c>
      <c r="Q98" s="4">
        <v>295.82</v>
      </c>
      <c r="R98" s="4">
        <v>4779358.01</v>
      </c>
      <c r="S98" s="4">
        <v>7128187.34</v>
      </c>
      <c r="T98" s="4">
        <v>4.14</v>
      </c>
      <c r="U98" s="4">
        <v>2.83</v>
      </c>
      <c r="V98" s="4">
        <v>946.0</v>
      </c>
      <c r="W98" s="4">
        <v>86.05</v>
      </c>
      <c r="X98" s="4">
        <v>8.03</v>
      </c>
      <c r="Y98" s="4">
        <v>0.85</v>
      </c>
      <c r="Z98" s="4">
        <v>5.07</v>
      </c>
      <c r="AA98" s="4">
        <v>21.56</v>
      </c>
      <c r="AB98" s="4">
        <v>0.0</v>
      </c>
      <c r="AC98" s="4">
        <v>4545.47</v>
      </c>
      <c r="AD98" s="4">
        <v>1.049736432E7</v>
      </c>
      <c r="AE98" s="4">
        <v>1410181.04</v>
      </c>
    </row>
    <row r="99" ht="12.75" customHeight="1">
      <c r="A99" s="4" t="s">
        <v>372</v>
      </c>
      <c r="B99" s="4" t="s">
        <v>371</v>
      </c>
      <c r="C99" s="4">
        <v>1995.0</v>
      </c>
      <c r="D99" s="4" t="s">
        <v>1074</v>
      </c>
      <c r="E99" s="39" t="s">
        <v>1041</v>
      </c>
      <c r="F99" s="4">
        <v>1066701.57</v>
      </c>
      <c r="G99" s="4">
        <v>0.72</v>
      </c>
      <c r="H99" s="4">
        <v>0.15</v>
      </c>
      <c r="I99" s="4">
        <v>0.13</v>
      </c>
      <c r="J99" s="4">
        <v>108.0</v>
      </c>
      <c r="K99" s="4">
        <v>0.93</v>
      </c>
      <c r="L99" s="4">
        <v>95.37</v>
      </c>
      <c r="M99" s="4">
        <v>0.93</v>
      </c>
      <c r="N99" s="4">
        <v>2.78</v>
      </c>
      <c r="O99" s="4">
        <v>6.18</v>
      </c>
      <c r="P99" s="4">
        <v>0.0</v>
      </c>
      <c r="Q99" s="4">
        <v>18015.35</v>
      </c>
      <c r="R99" s="4">
        <v>40144.5</v>
      </c>
      <c r="S99" s="4">
        <v>1026557.07</v>
      </c>
      <c r="T99" s="4">
        <v>0.98</v>
      </c>
      <c r="U99" s="4">
        <v>0.22</v>
      </c>
      <c r="V99" s="4">
        <v>108.0</v>
      </c>
      <c r="W99" s="4">
        <v>14.81</v>
      </c>
      <c r="X99" s="4">
        <v>60.19</v>
      </c>
      <c r="Y99" s="4">
        <v>4.63</v>
      </c>
      <c r="Z99" s="4">
        <v>20.37</v>
      </c>
      <c r="AA99" s="4">
        <v>11.81</v>
      </c>
      <c r="AB99" s="4">
        <v>0.0</v>
      </c>
      <c r="AC99" s="4">
        <v>43414.87</v>
      </c>
      <c r="AD99" s="4">
        <v>124767.19</v>
      </c>
      <c r="AE99" s="4">
        <v>941934.38</v>
      </c>
    </row>
    <row r="100" ht="12.75" customHeight="1">
      <c r="A100" s="4" t="s">
        <v>372</v>
      </c>
      <c r="B100" s="4" t="s">
        <v>371</v>
      </c>
      <c r="C100" s="4">
        <v>1995.0</v>
      </c>
      <c r="D100" s="4" t="s">
        <v>1074</v>
      </c>
      <c r="E100" s="39" t="s">
        <v>1042</v>
      </c>
      <c r="F100" s="4">
        <v>1.192856261E7</v>
      </c>
      <c r="G100" s="4">
        <v>8.04</v>
      </c>
      <c r="H100" s="4">
        <v>1.05</v>
      </c>
      <c r="I100" s="4">
        <v>0.32</v>
      </c>
      <c r="J100" s="4">
        <v>777.0</v>
      </c>
      <c r="K100" s="4">
        <v>45.3</v>
      </c>
      <c r="L100" s="4">
        <v>39.0</v>
      </c>
      <c r="M100" s="4">
        <v>13.38</v>
      </c>
      <c r="N100" s="4">
        <v>2.32</v>
      </c>
      <c r="O100" s="4">
        <v>9.6</v>
      </c>
      <c r="P100" s="4">
        <v>0.0</v>
      </c>
      <c r="Q100" s="4">
        <v>15228.29</v>
      </c>
      <c r="R100" s="4">
        <v>963103.25</v>
      </c>
      <c r="S100" s="4">
        <v>3484395.86</v>
      </c>
      <c r="T100" s="4">
        <v>4.48</v>
      </c>
      <c r="U100" s="4">
        <v>3.52</v>
      </c>
      <c r="V100" s="4">
        <v>777.0</v>
      </c>
      <c r="W100" s="4">
        <v>70.4</v>
      </c>
      <c r="X100" s="4">
        <v>10.94</v>
      </c>
      <c r="Y100" s="4">
        <v>15.96</v>
      </c>
      <c r="Z100" s="4">
        <v>2.7</v>
      </c>
      <c r="AA100" s="4">
        <v>32.0</v>
      </c>
      <c r="AB100" s="4">
        <v>0.0</v>
      </c>
      <c r="AC100" s="4">
        <v>152286.02</v>
      </c>
      <c r="AD100" s="4">
        <v>4227903.94</v>
      </c>
      <c r="AE100" s="4">
        <v>219595.17</v>
      </c>
    </row>
    <row r="101" ht="12.75" customHeight="1">
      <c r="A101" s="4" t="s">
        <v>372</v>
      </c>
      <c r="B101" s="4" t="s">
        <v>371</v>
      </c>
      <c r="C101" s="4">
        <v>1995.0</v>
      </c>
      <c r="D101" s="4" t="s">
        <v>1074</v>
      </c>
      <c r="E101" s="39" t="s">
        <v>1043</v>
      </c>
      <c r="F101" s="4">
        <v>5586694.91</v>
      </c>
      <c r="G101" s="4">
        <v>3.77</v>
      </c>
      <c r="H101" s="4">
        <v>0.5</v>
      </c>
      <c r="I101" s="4">
        <v>0.59</v>
      </c>
      <c r="J101" s="4">
        <v>319.0</v>
      </c>
      <c r="K101" s="4">
        <v>41.69</v>
      </c>
      <c r="L101" s="4">
        <v>58.31</v>
      </c>
      <c r="M101" s="4">
        <v>0.0</v>
      </c>
      <c r="N101" s="4">
        <v>0.0</v>
      </c>
      <c r="O101" s="4">
        <v>4.8</v>
      </c>
      <c r="P101" s="4">
        <v>0.0</v>
      </c>
      <c r="Q101" s="4">
        <v>0.0</v>
      </c>
      <c r="R101" s="4">
        <v>2871059.58</v>
      </c>
      <c r="S101" s="4">
        <v>2715635.32</v>
      </c>
      <c r="T101" s="4">
        <v>4.25</v>
      </c>
      <c r="U101" s="4">
        <v>5.91</v>
      </c>
      <c r="V101" s="4">
        <v>319.0</v>
      </c>
      <c r="W101" s="4">
        <v>73.35</v>
      </c>
      <c r="X101" s="4">
        <v>20.38</v>
      </c>
      <c r="Y101" s="4">
        <v>0.0</v>
      </c>
      <c r="Z101" s="4">
        <v>6.27</v>
      </c>
      <c r="AA101" s="4">
        <v>15.0</v>
      </c>
      <c r="AB101" s="4">
        <v>0.0</v>
      </c>
      <c r="AC101" s="4">
        <v>0.0</v>
      </c>
      <c r="AD101" s="4">
        <v>5270120.11</v>
      </c>
      <c r="AE101" s="4">
        <v>316574.78</v>
      </c>
    </row>
    <row r="102" ht="12.75" customHeight="1">
      <c r="A102" s="4" t="s">
        <v>372</v>
      </c>
      <c r="B102" s="4" t="s">
        <v>371</v>
      </c>
      <c r="C102" s="4">
        <v>1995.0</v>
      </c>
      <c r="D102" s="4" t="s">
        <v>1074</v>
      </c>
      <c r="E102" s="39" t="s">
        <v>1044</v>
      </c>
      <c r="F102" s="4">
        <v>2693277.18</v>
      </c>
      <c r="G102" s="4">
        <v>1.82</v>
      </c>
      <c r="H102" s="4">
        <v>0.63</v>
      </c>
      <c r="I102" s="4">
        <v>0.15</v>
      </c>
      <c r="J102" s="4">
        <v>345.0</v>
      </c>
      <c r="K102" s="4">
        <v>22.9</v>
      </c>
      <c r="L102" s="4">
        <v>76.23</v>
      </c>
      <c r="M102" s="4">
        <v>0.0</v>
      </c>
      <c r="N102" s="4">
        <v>0.87</v>
      </c>
      <c r="O102" s="4">
        <v>25.0</v>
      </c>
      <c r="P102" s="4">
        <v>0.0</v>
      </c>
      <c r="Q102" s="4">
        <v>0.0</v>
      </c>
      <c r="R102" s="4">
        <v>309106.13</v>
      </c>
      <c r="S102" s="4">
        <v>2384170.96</v>
      </c>
      <c r="T102" s="4">
        <v>4.99</v>
      </c>
      <c r="U102" s="4">
        <v>3.95</v>
      </c>
      <c r="V102" s="4">
        <v>345.0</v>
      </c>
      <c r="W102" s="4">
        <v>76.52</v>
      </c>
      <c r="X102" s="4">
        <v>18.26</v>
      </c>
      <c r="Y102" s="4">
        <v>0.58</v>
      </c>
      <c r="Z102" s="4">
        <v>4.64</v>
      </c>
      <c r="AA102" s="4">
        <v>38.3</v>
      </c>
      <c r="AB102" s="4">
        <v>0.0</v>
      </c>
      <c r="AC102" s="4">
        <v>6560.19</v>
      </c>
      <c r="AD102" s="4">
        <v>2574178.62</v>
      </c>
      <c r="AE102" s="4">
        <v>119098.47</v>
      </c>
    </row>
    <row r="103" ht="12.75" customHeight="1">
      <c r="A103" s="4" t="s">
        <v>372</v>
      </c>
      <c r="B103" s="4" t="s">
        <v>371</v>
      </c>
      <c r="C103" s="4">
        <v>1995.0</v>
      </c>
      <c r="D103" s="4" t="s">
        <v>1074</v>
      </c>
      <c r="E103" s="39" t="s">
        <v>1045</v>
      </c>
      <c r="F103" s="4">
        <v>1913749.34</v>
      </c>
      <c r="G103" s="4">
        <v>1.29</v>
      </c>
      <c r="H103" s="4">
        <v>3.37</v>
      </c>
      <c r="I103" s="4">
        <v>3.15</v>
      </c>
      <c r="J103" s="4">
        <v>1292.0</v>
      </c>
      <c r="K103" s="4">
        <v>82.43</v>
      </c>
      <c r="L103" s="4">
        <v>10.22</v>
      </c>
      <c r="M103" s="4">
        <v>0.7</v>
      </c>
      <c r="N103" s="4">
        <v>6.66</v>
      </c>
      <c r="O103" s="4">
        <v>12.82</v>
      </c>
      <c r="P103" s="4">
        <v>0.0</v>
      </c>
      <c r="Q103" s="4">
        <v>341.8</v>
      </c>
      <c r="R103" s="4">
        <v>1615188.92</v>
      </c>
      <c r="S103" s="4">
        <v>298560.44</v>
      </c>
      <c r="T103" s="4">
        <v>11.6</v>
      </c>
      <c r="U103" s="4">
        <v>11.77</v>
      </c>
      <c r="V103" s="4">
        <v>1292.0</v>
      </c>
      <c r="W103" s="4">
        <v>87.77</v>
      </c>
      <c r="X103" s="4">
        <v>4.64</v>
      </c>
      <c r="Y103" s="4">
        <v>0.7</v>
      </c>
      <c r="Z103" s="4">
        <v>6.89</v>
      </c>
      <c r="AA103" s="4">
        <v>42.97</v>
      </c>
      <c r="AB103" s="4">
        <v>0.0</v>
      </c>
      <c r="AC103" s="4">
        <v>341.8</v>
      </c>
      <c r="AD103" s="4">
        <v>1893863.85</v>
      </c>
      <c r="AE103" s="4">
        <v>19885.51</v>
      </c>
    </row>
    <row r="104" ht="12.75" customHeight="1">
      <c r="A104" s="4" t="s">
        <v>372</v>
      </c>
      <c r="B104" s="4" t="s">
        <v>371</v>
      </c>
      <c r="C104" s="4">
        <v>1995.0</v>
      </c>
      <c r="D104" s="4" t="s">
        <v>1074</v>
      </c>
      <c r="E104" s="39" t="s">
        <v>998</v>
      </c>
      <c r="F104" s="4">
        <v>4.406655782E7</v>
      </c>
      <c r="G104" s="4">
        <v>29.72</v>
      </c>
      <c r="H104" s="4">
        <v>0.48</v>
      </c>
      <c r="I104" s="4">
        <v>0.05</v>
      </c>
      <c r="J104" s="4">
        <v>222.0</v>
      </c>
      <c r="K104" s="4">
        <v>28.38</v>
      </c>
      <c r="L104" s="4">
        <v>71.62</v>
      </c>
      <c r="M104" s="4">
        <v>0.0</v>
      </c>
      <c r="N104" s="4">
        <v>0.0</v>
      </c>
      <c r="O104" s="4">
        <v>5.4</v>
      </c>
      <c r="P104" s="4">
        <v>0.0</v>
      </c>
      <c r="Q104" s="4">
        <v>0.0</v>
      </c>
      <c r="R104" s="4">
        <v>4664568.4</v>
      </c>
      <c r="S104" s="4">
        <v>3.940198936E7</v>
      </c>
      <c r="T104" s="4">
        <v>4.4</v>
      </c>
      <c r="U104" s="4">
        <v>5.86</v>
      </c>
      <c r="V104" s="4">
        <v>222.0</v>
      </c>
      <c r="W104" s="4">
        <v>73.42</v>
      </c>
      <c r="X104" s="4">
        <v>26.58</v>
      </c>
      <c r="Y104" s="4">
        <v>0.0</v>
      </c>
      <c r="Z104" s="4">
        <v>0.0</v>
      </c>
      <c r="AA104" s="4">
        <v>25.0</v>
      </c>
      <c r="AB104" s="4">
        <v>0.0</v>
      </c>
      <c r="AC104" s="4">
        <v>0.0</v>
      </c>
      <c r="AD104" s="4">
        <v>4.342123543E7</v>
      </c>
      <c r="AE104" s="4">
        <v>645322.33</v>
      </c>
    </row>
    <row r="105" ht="12.75" customHeight="1">
      <c r="A105" s="4" t="s">
        <v>372</v>
      </c>
      <c r="B105" s="4" t="s">
        <v>371</v>
      </c>
      <c r="C105" s="4">
        <v>1995.0</v>
      </c>
      <c r="D105" s="4" t="s">
        <v>1074</v>
      </c>
      <c r="E105" s="39" t="s">
        <v>1046</v>
      </c>
      <c r="F105" s="4">
        <v>1731638.9</v>
      </c>
      <c r="G105" s="4">
        <v>1.17</v>
      </c>
      <c r="H105" s="4">
        <v>1.04</v>
      </c>
      <c r="I105" s="4">
        <v>0.53</v>
      </c>
      <c r="J105" s="4">
        <v>445.0</v>
      </c>
      <c r="K105" s="4">
        <v>21.12</v>
      </c>
      <c r="L105" s="4">
        <v>54.38</v>
      </c>
      <c r="M105" s="4">
        <v>0.45</v>
      </c>
      <c r="N105" s="4">
        <v>24.04</v>
      </c>
      <c r="O105" s="4">
        <v>151.1</v>
      </c>
      <c r="P105" s="4">
        <v>0.0</v>
      </c>
      <c r="Q105" s="4">
        <v>359.5</v>
      </c>
      <c r="R105" s="4">
        <v>673075.42</v>
      </c>
      <c r="S105" s="4">
        <v>1058563.46</v>
      </c>
      <c r="T105" s="4">
        <v>4.52</v>
      </c>
      <c r="U105" s="4">
        <v>3.17</v>
      </c>
      <c r="V105" s="4">
        <v>445.0</v>
      </c>
      <c r="W105" s="4">
        <v>29.21</v>
      </c>
      <c r="X105" s="4">
        <v>24.04</v>
      </c>
      <c r="Y105" s="4">
        <v>0.67</v>
      </c>
      <c r="Z105" s="4">
        <v>46.07</v>
      </c>
      <c r="AA105" s="4">
        <v>151.1</v>
      </c>
      <c r="AB105" s="4">
        <v>0.0</v>
      </c>
      <c r="AC105" s="4">
        <v>70688.0</v>
      </c>
      <c r="AD105" s="4">
        <v>1330321.86</v>
      </c>
      <c r="AE105" s="4">
        <v>401317.02</v>
      </c>
    </row>
    <row r="106" ht="12.75" customHeight="1">
      <c r="A106" s="4" t="s">
        <v>372</v>
      </c>
      <c r="B106" s="4" t="s">
        <v>371</v>
      </c>
      <c r="C106" s="4">
        <v>1995.0</v>
      </c>
      <c r="D106" s="4" t="s">
        <v>1074</v>
      </c>
      <c r="E106" s="39" t="s">
        <v>1047</v>
      </c>
      <c r="F106" s="4">
        <v>2.063277847E7</v>
      </c>
      <c r="G106" s="4">
        <v>13.91</v>
      </c>
      <c r="H106" s="4">
        <v>0.13</v>
      </c>
      <c r="I106" s="4">
        <v>0.03</v>
      </c>
      <c r="J106" s="4">
        <v>371.0</v>
      </c>
      <c r="K106" s="4">
        <v>9.97</v>
      </c>
      <c r="L106" s="4">
        <v>88.95</v>
      </c>
      <c r="M106" s="4">
        <v>0.0</v>
      </c>
      <c r="N106" s="4">
        <v>1.08</v>
      </c>
      <c r="O106" s="4">
        <v>6.0</v>
      </c>
      <c r="P106" s="4">
        <v>0.0</v>
      </c>
      <c r="Q106" s="4">
        <v>0.0</v>
      </c>
      <c r="R106" s="4">
        <v>386577.69</v>
      </c>
      <c r="S106" s="4">
        <v>2.024620134E7</v>
      </c>
      <c r="T106" s="4">
        <v>1.97</v>
      </c>
      <c r="U106" s="4">
        <v>0.68</v>
      </c>
      <c r="V106" s="4">
        <v>371.0</v>
      </c>
      <c r="W106" s="4">
        <v>55.53</v>
      </c>
      <c r="X106" s="4">
        <v>39.62</v>
      </c>
      <c r="Y106" s="4">
        <v>0.0</v>
      </c>
      <c r="Z106" s="4">
        <v>4.85</v>
      </c>
      <c r="AA106" s="4">
        <v>18.0</v>
      </c>
      <c r="AB106" s="4">
        <v>0.0</v>
      </c>
      <c r="AC106" s="4">
        <v>0.0</v>
      </c>
      <c r="AD106" s="4">
        <v>6040450.8</v>
      </c>
      <c r="AE106" s="4">
        <v>1.459232823E7</v>
      </c>
    </row>
    <row r="107" ht="12.75" customHeight="1">
      <c r="A107" s="4" t="s">
        <v>372</v>
      </c>
      <c r="B107" s="4" t="s">
        <v>371</v>
      </c>
      <c r="C107" s="4">
        <v>1996.0</v>
      </c>
      <c r="D107" s="4" t="s">
        <v>1074</v>
      </c>
      <c r="E107" s="39" t="s">
        <v>1031</v>
      </c>
      <c r="F107" s="4">
        <v>1.5969117798E8</v>
      </c>
      <c r="G107" s="4">
        <v>100.0</v>
      </c>
      <c r="H107" s="4">
        <v>0.88</v>
      </c>
      <c r="I107" s="4">
        <v>0.26</v>
      </c>
      <c r="J107" s="4">
        <v>9122.0</v>
      </c>
      <c r="K107" s="4">
        <v>34.8</v>
      </c>
      <c r="L107" s="4">
        <v>56.6</v>
      </c>
      <c r="M107" s="4">
        <v>1.52</v>
      </c>
      <c r="N107" s="4">
        <v>7.08</v>
      </c>
      <c r="O107" s="4">
        <v>230.02</v>
      </c>
      <c r="P107" s="4">
        <v>0.0</v>
      </c>
      <c r="Q107" s="4">
        <v>423723.29</v>
      </c>
      <c r="R107" s="4">
        <v>2.461800217E7</v>
      </c>
      <c r="S107" s="4">
        <v>1.2700935341E8</v>
      </c>
      <c r="T107" s="4">
        <v>5.06</v>
      </c>
      <c r="U107" s="4">
        <v>3.63</v>
      </c>
      <c r="V107" s="4">
        <v>9122.0</v>
      </c>
      <c r="W107" s="4">
        <v>69.2</v>
      </c>
      <c r="X107" s="4">
        <v>17.31</v>
      </c>
      <c r="Y107" s="4">
        <v>1.95</v>
      </c>
      <c r="Z107" s="4">
        <v>11.54</v>
      </c>
      <c r="AA107" s="4">
        <v>350.0</v>
      </c>
      <c r="AB107" s="4">
        <v>0.0</v>
      </c>
      <c r="AC107" s="4">
        <v>1.076158415E7</v>
      </c>
      <c r="AD107" s="4">
        <v>1.1606506548E8</v>
      </c>
      <c r="AE107" s="4">
        <v>3.55622901E7</v>
      </c>
    </row>
    <row r="108" ht="12.75" customHeight="1">
      <c r="A108" s="4" t="s">
        <v>372</v>
      </c>
      <c r="B108" s="4" t="s">
        <v>371</v>
      </c>
      <c r="C108" s="4">
        <v>1996.0</v>
      </c>
      <c r="D108" s="4" t="s">
        <v>1074</v>
      </c>
      <c r="E108" s="39" t="s">
        <v>1032</v>
      </c>
      <c r="F108" s="4">
        <v>4.0968851E7</v>
      </c>
      <c r="G108" s="4">
        <v>25.66</v>
      </c>
      <c r="H108" s="4">
        <v>0.17</v>
      </c>
      <c r="I108" s="4">
        <v>0.08</v>
      </c>
      <c r="J108" s="4">
        <v>1591.0</v>
      </c>
      <c r="K108" s="4">
        <v>16.4</v>
      </c>
      <c r="L108" s="4">
        <v>82.65</v>
      </c>
      <c r="M108" s="4">
        <v>0.75</v>
      </c>
      <c r="N108" s="4">
        <v>0.19</v>
      </c>
      <c r="O108" s="4">
        <v>9.6</v>
      </c>
      <c r="P108" s="4">
        <v>0.0</v>
      </c>
      <c r="Q108" s="4">
        <v>4354.44</v>
      </c>
      <c r="R108" s="4">
        <v>7514614.14</v>
      </c>
      <c r="S108" s="4">
        <v>3.34529726E7</v>
      </c>
      <c r="T108" s="4">
        <v>3.06</v>
      </c>
      <c r="U108" s="4">
        <v>5.91</v>
      </c>
      <c r="V108" s="4">
        <v>1591.0</v>
      </c>
      <c r="W108" s="4">
        <v>82.53</v>
      </c>
      <c r="X108" s="4">
        <v>16.28</v>
      </c>
      <c r="Y108" s="4">
        <v>0.75</v>
      </c>
      <c r="Z108" s="4">
        <v>0.44</v>
      </c>
      <c r="AA108" s="4">
        <v>25.0</v>
      </c>
      <c r="AB108" s="4">
        <v>0.0</v>
      </c>
      <c r="AC108" s="4">
        <v>4354.44</v>
      </c>
      <c r="AD108" s="4">
        <v>3.54712279E7</v>
      </c>
      <c r="AE108" s="4">
        <v>5496358.84</v>
      </c>
    </row>
    <row r="109" ht="12.75" customHeight="1">
      <c r="A109" s="4" t="s">
        <v>372</v>
      </c>
      <c r="B109" s="4" t="s">
        <v>371</v>
      </c>
      <c r="C109" s="4">
        <v>1996.0</v>
      </c>
      <c r="D109" s="4" t="s">
        <v>1074</v>
      </c>
      <c r="E109" s="39" t="s">
        <v>1033</v>
      </c>
      <c r="F109" s="4">
        <v>5.106077053E7</v>
      </c>
      <c r="G109" s="4">
        <v>31.97</v>
      </c>
      <c r="H109" s="4">
        <v>1.32</v>
      </c>
      <c r="I109" s="4">
        <v>0.43</v>
      </c>
      <c r="J109" s="4">
        <v>3465.0</v>
      </c>
      <c r="K109" s="4">
        <v>50.27</v>
      </c>
      <c r="L109" s="4">
        <v>35.15</v>
      </c>
      <c r="M109" s="4">
        <v>3.29</v>
      </c>
      <c r="N109" s="4">
        <v>11.28</v>
      </c>
      <c r="O109" s="4">
        <v>189.89</v>
      </c>
      <c r="P109" s="4">
        <v>0.0</v>
      </c>
      <c r="Q109" s="4">
        <v>404894.21</v>
      </c>
      <c r="R109" s="4">
        <v>9360233.68</v>
      </c>
      <c r="S109" s="4">
        <v>4.430674552E7</v>
      </c>
      <c r="T109" s="4">
        <v>6.54</v>
      </c>
      <c r="U109" s="4">
        <v>3.3</v>
      </c>
      <c r="V109" s="4">
        <v>3465.0</v>
      </c>
      <c r="W109" s="4">
        <v>72.29</v>
      </c>
      <c r="X109" s="4">
        <v>9.87</v>
      </c>
      <c r="Y109" s="4">
        <v>3.87</v>
      </c>
      <c r="Z109" s="4">
        <v>13.97</v>
      </c>
      <c r="AA109" s="4">
        <v>350.0</v>
      </c>
      <c r="AB109" s="4">
        <v>0.0</v>
      </c>
      <c r="AC109" s="4">
        <v>3014381.22</v>
      </c>
      <c r="AD109" s="4">
        <v>4.61919352E7</v>
      </c>
      <c r="AE109" s="4">
        <v>7475044.01</v>
      </c>
    </row>
    <row r="110" ht="12.75" customHeight="1">
      <c r="A110" s="4" t="s">
        <v>372</v>
      </c>
      <c r="B110" s="4" t="s">
        <v>371</v>
      </c>
      <c r="C110" s="4">
        <v>1996.0</v>
      </c>
      <c r="D110" s="4" t="s">
        <v>1074</v>
      </c>
      <c r="E110" s="39" t="s">
        <v>1034</v>
      </c>
      <c r="F110" s="4">
        <v>4.232071888E7</v>
      </c>
      <c r="G110" s="4">
        <v>26.5</v>
      </c>
      <c r="H110" s="4">
        <v>0.99</v>
      </c>
      <c r="I110" s="4">
        <v>0.23</v>
      </c>
      <c r="J110" s="4">
        <v>3288.0</v>
      </c>
      <c r="K110" s="4">
        <v>32.82</v>
      </c>
      <c r="L110" s="4">
        <v>63.32</v>
      </c>
      <c r="M110" s="4">
        <v>0.3</v>
      </c>
      <c r="N110" s="4">
        <v>3.56</v>
      </c>
      <c r="O110" s="4">
        <v>230.02</v>
      </c>
      <c r="P110" s="4">
        <v>0.0</v>
      </c>
      <c r="Q110" s="4">
        <v>2317.0</v>
      </c>
      <c r="R110" s="4">
        <v>6301980.26</v>
      </c>
      <c r="S110" s="4">
        <v>3.601390375E7</v>
      </c>
      <c r="T110" s="4">
        <v>5.63</v>
      </c>
      <c r="U110" s="4">
        <v>2.18</v>
      </c>
      <c r="V110" s="4">
        <v>3288.0</v>
      </c>
      <c r="W110" s="4">
        <v>70.56</v>
      </c>
      <c r="X110" s="4">
        <v>18.64</v>
      </c>
      <c r="Y110" s="4">
        <v>0.76</v>
      </c>
      <c r="Z110" s="4">
        <v>10.04</v>
      </c>
      <c r="AA110" s="4">
        <v>350.0</v>
      </c>
      <c r="AB110" s="4">
        <v>0.0</v>
      </c>
      <c r="AC110" s="4">
        <v>4093.45</v>
      </c>
      <c r="AD110" s="4">
        <v>2.301984236E7</v>
      </c>
      <c r="AE110" s="4">
        <v>1.929604165E7</v>
      </c>
    </row>
    <row r="111" ht="12.75" customHeight="1">
      <c r="A111" s="4" t="s">
        <v>372</v>
      </c>
      <c r="B111" s="4" t="s">
        <v>371</v>
      </c>
      <c r="C111" s="4">
        <v>1996.0</v>
      </c>
      <c r="D111" s="4" t="s">
        <v>1074</v>
      </c>
      <c r="E111" s="39" t="s">
        <v>1035</v>
      </c>
      <c r="F111" s="4">
        <v>1.467614461E7</v>
      </c>
      <c r="G111" s="4">
        <v>9.19</v>
      </c>
      <c r="H111" s="4">
        <v>0.55</v>
      </c>
      <c r="I111" s="4">
        <v>0.2</v>
      </c>
      <c r="J111" s="4">
        <v>778.0</v>
      </c>
      <c r="K111" s="4">
        <v>11.83</v>
      </c>
      <c r="L111" s="4">
        <v>70.44</v>
      </c>
      <c r="M111" s="4">
        <v>0.39</v>
      </c>
      <c r="N111" s="4">
        <v>17.35</v>
      </c>
      <c r="O111" s="4">
        <v>183.1</v>
      </c>
      <c r="P111" s="4">
        <v>0.0</v>
      </c>
      <c r="Q111" s="4">
        <v>12157.64</v>
      </c>
      <c r="R111" s="4">
        <v>1441174.09</v>
      </c>
      <c r="S111" s="4">
        <v>1.323573154E7</v>
      </c>
      <c r="T111" s="4">
        <v>2.36</v>
      </c>
      <c r="U111" s="4">
        <v>1.53</v>
      </c>
      <c r="V111" s="4">
        <v>778.0</v>
      </c>
      <c r="W111" s="4">
        <v>22.37</v>
      </c>
      <c r="X111" s="4">
        <v>46.92</v>
      </c>
      <c r="Y111" s="4">
        <v>0.9</v>
      </c>
      <c r="Z111" s="4">
        <v>29.82</v>
      </c>
      <c r="AA111" s="4">
        <v>350.0</v>
      </c>
      <c r="AB111" s="4">
        <v>0.0</v>
      </c>
      <c r="AC111" s="4">
        <v>7738755.04</v>
      </c>
      <c r="AD111" s="4">
        <v>1.138206002E7</v>
      </c>
      <c r="AE111" s="4">
        <v>3294845.61</v>
      </c>
    </row>
    <row r="112" ht="12.75" customHeight="1">
      <c r="A112" s="4" t="s">
        <v>372</v>
      </c>
      <c r="B112" s="4" t="s">
        <v>371</v>
      </c>
      <c r="C112" s="4">
        <v>1996.0</v>
      </c>
      <c r="D112" s="4" t="s">
        <v>1074</v>
      </c>
      <c r="E112" s="39" t="s">
        <v>1036</v>
      </c>
      <c r="F112" s="4">
        <v>3436262.67</v>
      </c>
      <c r="G112" s="4">
        <v>2.15</v>
      </c>
      <c r="H112" s="4">
        <v>2.54</v>
      </c>
      <c r="I112" s="4">
        <v>0.8</v>
      </c>
      <c r="J112" s="4">
        <v>448.0</v>
      </c>
      <c r="K112" s="4">
        <v>28.13</v>
      </c>
      <c r="L112" s="4">
        <v>43.53</v>
      </c>
      <c r="M112" s="4">
        <v>0.22</v>
      </c>
      <c r="N112" s="4">
        <v>28.13</v>
      </c>
      <c r="O112" s="4">
        <v>230.02</v>
      </c>
      <c r="P112" s="4">
        <v>0.0</v>
      </c>
      <c r="Q112" s="4">
        <v>11386.09</v>
      </c>
      <c r="R112" s="4">
        <v>632127.23</v>
      </c>
      <c r="S112" s="4">
        <v>2804135.5</v>
      </c>
      <c r="T112" s="4">
        <v>4.19</v>
      </c>
      <c r="U112" s="4">
        <v>1.79</v>
      </c>
      <c r="V112" s="4">
        <v>448.0</v>
      </c>
      <c r="W112" s="4">
        <v>37.05</v>
      </c>
      <c r="X112" s="4">
        <v>24.55</v>
      </c>
      <c r="Y112" s="4">
        <v>0.22</v>
      </c>
      <c r="Z112" s="4">
        <v>38.17</v>
      </c>
      <c r="AA112" s="4">
        <v>230.02</v>
      </c>
      <c r="AB112" s="4">
        <v>0.0</v>
      </c>
      <c r="AC112" s="4">
        <v>11386.09</v>
      </c>
      <c r="AD112" s="4">
        <v>2404501.7</v>
      </c>
      <c r="AE112" s="4">
        <v>1031761.03</v>
      </c>
    </row>
    <row r="113" ht="12.75" customHeight="1">
      <c r="A113" s="4" t="s">
        <v>372</v>
      </c>
      <c r="B113" s="4" t="s">
        <v>371</v>
      </c>
      <c r="C113" s="4">
        <v>1996.0</v>
      </c>
      <c r="D113" s="4" t="s">
        <v>1074</v>
      </c>
      <c r="E113" s="39" t="s">
        <v>993</v>
      </c>
      <c r="F113" s="4">
        <v>6325085.04</v>
      </c>
      <c r="G113" s="4">
        <v>3.96</v>
      </c>
      <c r="H113" s="4">
        <v>0.12</v>
      </c>
      <c r="I113" s="4">
        <v>0.15</v>
      </c>
      <c r="J113" s="4">
        <v>1348.0</v>
      </c>
      <c r="K113" s="4">
        <v>3.71</v>
      </c>
      <c r="L113" s="4">
        <v>95.99</v>
      </c>
      <c r="M113" s="4">
        <v>0.0</v>
      </c>
      <c r="N113" s="4">
        <v>0.3</v>
      </c>
      <c r="O113" s="4">
        <v>30.0</v>
      </c>
      <c r="P113" s="4">
        <v>0.0</v>
      </c>
      <c r="Q113" s="4">
        <v>0.0</v>
      </c>
      <c r="R113" s="4">
        <v>425410.76</v>
      </c>
      <c r="S113" s="4">
        <v>5910379.88</v>
      </c>
      <c r="T113" s="4">
        <v>4.01</v>
      </c>
      <c r="U113" s="4">
        <v>2.86</v>
      </c>
      <c r="V113" s="4">
        <v>1348.0</v>
      </c>
      <c r="W113" s="4">
        <v>63.87</v>
      </c>
      <c r="X113" s="4">
        <v>26.78</v>
      </c>
      <c r="Y113" s="4">
        <v>0.07</v>
      </c>
      <c r="Z113" s="4">
        <v>9.27</v>
      </c>
      <c r="AA113" s="4">
        <v>30.0</v>
      </c>
      <c r="AB113" s="4">
        <v>0.0</v>
      </c>
      <c r="AC113" s="4">
        <v>19.7</v>
      </c>
      <c r="AD113" s="4">
        <v>3658071.05</v>
      </c>
      <c r="AE113" s="4">
        <v>2677719.6</v>
      </c>
    </row>
    <row r="114" ht="12.75" customHeight="1">
      <c r="A114" s="4" t="s">
        <v>372</v>
      </c>
      <c r="B114" s="4" t="s">
        <v>371</v>
      </c>
      <c r="C114" s="4">
        <v>1996.0</v>
      </c>
      <c r="D114" s="4" t="s">
        <v>1074</v>
      </c>
      <c r="E114" s="39" t="s">
        <v>1037</v>
      </c>
      <c r="F114" s="4">
        <v>3059637.67</v>
      </c>
      <c r="G114" s="4">
        <v>1.92</v>
      </c>
      <c r="H114" s="4">
        <v>3.26</v>
      </c>
      <c r="I114" s="4">
        <v>5.1</v>
      </c>
      <c r="J114" s="4">
        <v>691.0</v>
      </c>
      <c r="K114" s="4">
        <v>38.93</v>
      </c>
      <c r="L114" s="4">
        <v>25.47</v>
      </c>
      <c r="M114" s="4">
        <v>1.3</v>
      </c>
      <c r="N114" s="4">
        <v>34.3</v>
      </c>
      <c r="O114" s="4">
        <v>189.89</v>
      </c>
      <c r="P114" s="4">
        <v>0.0</v>
      </c>
      <c r="Q114" s="4">
        <v>133823.16</v>
      </c>
      <c r="R114" s="4">
        <v>1915196.31</v>
      </c>
      <c r="S114" s="4">
        <v>1144441.38</v>
      </c>
      <c r="T114" s="4">
        <v>9.7</v>
      </c>
      <c r="U114" s="4">
        <v>8.13</v>
      </c>
      <c r="V114" s="4">
        <v>691.0</v>
      </c>
      <c r="W114" s="4">
        <v>46.31</v>
      </c>
      <c r="X114" s="4">
        <v>12.01</v>
      </c>
      <c r="Y114" s="4">
        <v>1.45</v>
      </c>
      <c r="Z114" s="4">
        <v>40.23</v>
      </c>
      <c r="AA114" s="4">
        <v>350.0</v>
      </c>
      <c r="AB114" s="4">
        <v>0.0</v>
      </c>
      <c r="AC114" s="4">
        <v>134876.65</v>
      </c>
      <c r="AD114" s="4">
        <v>2734557.23</v>
      </c>
      <c r="AE114" s="4">
        <v>325080.45</v>
      </c>
    </row>
    <row r="115" ht="12.75" customHeight="1">
      <c r="A115" s="4" t="s">
        <v>372</v>
      </c>
      <c r="B115" s="4" t="s">
        <v>371</v>
      </c>
      <c r="C115" s="4">
        <v>1996.0</v>
      </c>
      <c r="D115" s="4" t="s">
        <v>1074</v>
      </c>
      <c r="E115" s="39" t="s">
        <v>1038</v>
      </c>
      <c r="F115" s="4">
        <v>146043.7</v>
      </c>
      <c r="G115" s="4">
        <v>0.09</v>
      </c>
      <c r="H115" s="4">
        <v>2.06</v>
      </c>
      <c r="I115" s="4">
        <v>2.28</v>
      </c>
      <c r="J115" s="4">
        <v>166.0</v>
      </c>
      <c r="K115" s="4">
        <v>72.29</v>
      </c>
      <c r="L115" s="4">
        <v>10.24</v>
      </c>
      <c r="M115" s="4">
        <v>4.82</v>
      </c>
      <c r="N115" s="4">
        <v>12.65</v>
      </c>
      <c r="O115" s="4">
        <v>13.63</v>
      </c>
      <c r="P115" s="4">
        <v>0.0</v>
      </c>
      <c r="Q115" s="4">
        <v>3422.41</v>
      </c>
      <c r="R115" s="4">
        <v>134426.66</v>
      </c>
      <c r="S115" s="4">
        <v>11617.03</v>
      </c>
      <c r="T115" s="4">
        <v>10.52</v>
      </c>
      <c r="U115" s="4">
        <v>11.27</v>
      </c>
      <c r="V115" s="4">
        <v>166.0</v>
      </c>
      <c r="W115" s="4">
        <v>79.52</v>
      </c>
      <c r="X115" s="4">
        <v>3.01</v>
      </c>
      <c r="Y115" s="4">
        <v>4.82</v>
      </c>
      <c r="Z115" s="4">
        <v>12.65</v>
      </c>
      <c r="AA115" s="4">
        <v>68.13</v>
      </c>
      <c r="AB115" s="4">
        <v>0.0</v>
      </c>
      <c r="AC115" s="4">
        <v>3422.41</v>
      </c>
      <c r="AD115" s="4">
        <v>146043.69</v>
      </c>
      <c r="AE115" s="4">
        <v>0.0</v>
      </c>
    </row>
    <row r="116" ht="12.75" customHeight="1">
      <c r="A116" s="4" t="s">
        <v>372</v>
      </c>
      <c r="B116" s="4" t="s">
        <v>371</v>
      </c>
      <c r="C116" s="4">
        <v>1996.0</v>
      </c>
      <c r="D116" s="4" t="s">
        <v>1074</v>
      </c>
      <c r="E116" s="39" t="s">
        <v>994</v>
      </c>
      <c r="F116" s="4">
        <v>1.737120768E7</v>
      </c>
      <c r="G116" s="4">
        <v>10.88</v>
      </c>
      <c r="H116" s="4">
        <v>0.0</v>
      </c>
      <c r="I116" s="4">
        <v>0.0</v>
      </c>
      <c r="J116" s="4">
        <v>50.0</v>
      </c>
      <c r="K116" s="4">
        <v>0.0</v>
      </c>
      <c r="L116" s="4">
        <v>100.0</v>
      </c>
      <c r="M116" s="4">
        <v>0.0</v>
      </c>
      <c r="N116" s="4">
        <v>0.0</v>
      </c>
      <c r="O116" s="4">
        <v>0.0</v>
      </c>
      <c r="P116" s="4">
        <v>0.0</v>
      </c>
      <c r="Q116" s="4">
        <v>0.0</v>
      </c>
      <c r="R116" s="4">
        <v>0.0</v>
      </c>
      <c r="S116" s="4">
        <v>1.737120811E7</v>
      </c>
      <c r="T116" s="4">
        <v>0.41</v>
      </c>
      <c r="U116" s="4">
        <v>2.32</v>
      </c>
      <c r="V116" s="4">
        <v>50.0</v>
      </c>
      <c r="W116" s="4">
        <v>6.0</v>
      </c>
      <c r="X116" s="4">
        <v>70.0</v>
      </c>
      <c r="Y116" s="4">
        <v>20.0</v>
      </c>
      <c r="Z116" s="4">
        <v>4.0</v>
      </c>
      <c r="AA116" s="4">
        <v>13.77</v>
      </c>
      <c r="AB116" s="4">
        <v>0.0</v>
      </c>
      <c r="AC116" s="4">
        <v>1.032657345E7</v>
      </c>
      <c r="AD116" s="4">
        <v>1.033233821E7</v>
      </c>
      <c r="AE116" s="4">
        <v>7038869.9</v>
      </c>
    </row>
    <row r="117" ht="12.75" customHeight="1">
      <c r="A117" s="4" t="s">
        <v>372</v>
      </c>
      <c r="B117" s="4" t="s">
        <v>371</v>
      </c>
      <c r="C117" s="4">
        <v>1996.0</v>
      </c>
      <c r="D117" s="4" t="s">
        <v>1074</v>
      </c>
      <c r="E117" s="39" t="s">
        <v>1039</v>
      </c>
      <c r="F117" s="4">
        <v>312696.1</v>
      </c>
      <c r="G117" s="4">
        <v>0.2</v>
      </c>
      <c r="H117" s="4">
        <v>0.34</v>
      </c>
      <c r="I117" s="4">
        <v>0.24</v>
      </c>
      <c r="J117" s="4">
        <v>145.0</v>
      </c>
      <c r="K117" s="4">
        <v>35.86</v>
      </c>
      <c r="L117" s="4">
        <v>62.76</v>
      </c>
      <c r="M117" s="4">
        <v>0.0</v>
      </c>
      <c r="N117" s="4">
        <v>1.38</v>
      </c>
      <c r="O117" s="4">
        <v>4.0</v>
      </c>
      <c r="P117" s="4">
        <v>0.0</v>
      </c>
      <c r="Q117" s="4">
        <v>0.0</v>
      </c>
      <c r="R117" s="4">
        <v>49249.94</v>
      </c>
      <c r="S117" s="4">
        <v>263446.17</v>
      </c>
      <c r="T117" s="4">
        <v>3.91</v>
      </c>
      <c r="U117" s="4">
        <v>3.21</v>
      </c>
      <c r="V117" s="4">
        <v>145.0</v>
      </c>
      <c r="W117" s="4">
        <v>79.31</v>
      </c>
      <c r="X117" s="4">
        <v>19.31</v>
      </c>
      <c r="Y117" s="4">
        <v>0.0</v>
      </c>
      <c r="Z117" s="4">
        <v>1.38</v>
      </c>
      <c r="AA117" s="4">
        <v>20.0</v>
      </c>
      <c r="AB117" s="4">
        <v>0.0</v>
      </c>
      <c r="AC117" s="4">
        <v>0.0</v>
      </c>
      <c r="AD117" s="4">
        <v>175560.16</v>
      </c>
      <c r="AE117" s="4">
        <v>137135.95</v>
      </c>
    </row>
    <row r="118" ht="12.75" customHeight="1">
      <c r="A118" s="4" t="s">
        <v>372</v>
      </c>
      <c r="B118" s="4" t="s">
        <v>371</v>
      </c>
      <c r="C118" s="4">
        <v>1996.0</v>
      </c>
      <c r="D118" s="4" t="s">
        <v>1074</v>
      </c>
      <c r="E118" s="39" t="s">
        <v>1040</v>
      </c>
      <c r="F118" s="4">
        <v>2.264824832E7</v>
      </c>
      <c r="G118" s="4">
        <v>14.18</v>
      </c>
      <c r="H118" s="4">
        <v>0.11</v>
      </c>
      <c r="I118" s="4">
        <v>0.05</v>
      </c>
      <c r="J118" s="4">
        <v>1348.0</v>
      </c>
      <c r="K118" s="4">
        <v>9.64</v>
      </c>
      <c r="L118" s="4">
        <v>89.54</v>
      </c>
      <c r="M118" s="4">
        <v>0.74</v>
      </c>
      <c r="N118" s="4">
        <v>0.07</v>
      </c>
      <c r="O118" s="4">
        <v>9.6</v>
      </c>
      <c r="P118" s="4">
        <v>0.0</v>
      </c>
      <c r="Q118" s="4">
        <v>263554.53</v>
      </c>
      <c r="R118" s="4">
        <v>2762412.52</v>
      </c>
      <c r="S118" s="4">
        <v>1.988583538E7</v>
      </c>
      <c r="T118" s="4">
        <v>2.87</v>
      </c>
      <c r="U118" s="4">
        <v>2.38</v>
      </c>
      <c r="V118" s="4">
        <v>1348.0</v>
      </c>
      <c r="W118" s="4">
        <v>84.05</v>
      </c>
      <c r="X118" s="4">
        <v>15.06</v>
      </c>
      <c r="Y118" s="4">
        <v>0.74</v>
      </c>
      <c r="Z118" s="4">
        <v>0.15</v>
      </c>
      <c r="AA118" s="4">
        <v>24.66</v>
      </c>
      <c r="AB118" s="4">
        <v>0.0</v>
      </c>
      <c r="AC118" s="4">
        <v>263554.53</v>
      </c>
      <c r="AD118" s="4">
        <v>1.737270439E7</v>
      </c>
      <c r="AE118" s="4">
        <v>5275543.51</v>
      </c>
    </row>
    <row r="119" ht="12.75" customHeight="1">
      <c r="A119" s="4" t="s">
        <v>372</v>
      </c>
      <c r="B119" s="4" t="s">
        <v>371</v>
      </c>
      <c r="C119" s="4">
        <v>1996.0</v>
      </c>
      <c r="D119" s="4" t="s">
        <v>1074</v>
      </c>
      <c r="E119" s="39" t="s">
        <v>996</v>
      </c>
      <c r="F119" s="4">
        <v>1.205732628E7</v>
      </c>
      <c r="G119" s="4">
        <v>7.55</v>
      </c>
      <c r="H119" s="4">
        <v>0.6</v>
      </c>
      <c r="I119" s="4">
        <v>0.4</v>
      </c>
      <c r="J119" s="4">
        <v>933.0</v>
      </c>
      <c r="K119" s="4">
        <v>57.02</v>
      </c>
      <c r="L119" s="4">
        <v>39.87</v>
      </c>
      <c r="M119" s="4">
        <v>0.43</v>
      </c>
      <c r="N119" s="4">
        <v>2.68</v>
      </c>
      <c r="O119" s="4">
        <v>4.33</v>
      </c>
      <c r="P119" s="4">
        <v>0.0</v>
      </c>
      <c r="Q119" s="4">
        <v>320.38</v>
      </c>
      <c r="R119" s="4">
        <v>5254456.64</v>
      </c>
      <c r="S119" s="4">
        <v>6802869.34</v>
      </c>
      <c r="T119" s="4">
        <v>3.81</v>
      </c>
      <c r="U119" s="4">
        <v>2.67</v>
      </c>
      <c r="V119" s="4">
        <v>933.0</v>
      </c>
      <c r="W119" s="4">
        <v>85.64</v>
      </c>
      <c r="X119" s="4">
        <v>8.25</v>
      </c>
      <c r="Y119" s="4">
        <v>0.75</v>
      </c>
      <c r="Z119" s="4">
        <v>5.36</v>
      </c>
      <c r="AA119" s="4">
        <v>20.94</v>
      </c>
      <c r="AB119" s="4">
        <v>0.0</v>
      </c>
      <c r="AC119" s="4">
        <v>345.04</v>
      </c>
      <c r="AD119" s="4">
        <v>1.068067183E7</v>
      </c>
      <c r="AE119" s="4">
        <v>1376654.14</v>
      </c>
    </row>
    <row r="120" ht="12.75" customHeight="1">
      <c r="A120" s="4" t="s">
        <v>372</v>
      </c>
      <c r="B120" s="4" t="s">
        <v>371</v>
      </c>
      <c r="C120" s="4">
        <v>1996.0</v>
      </c>
      <c r="D120" s="4" t="s">
        <v>1074</v>
      </c>
      <c r="E120" s="39" t="s">
        <v>1041</v>
      </c>
      <c r="F120" s="4">
        <v>1200983.68</v>
      </c>
      <c r="G120" s="4">
        <v>0.75</v>
      </c>
      <c r="H120" s="4">
        <v>0.05</v>
      </c>
      <c r="I120" s="4">
        <v>0.08</v>
      </c>
      <c r="J120" s="4">
        <v>103.0</v>
      </c>
      <c r="K120" s="4">
        <v>0.97</v>
      </c>
      <c r="L120" s="4">
        <v>96.12</v>
      </c>
      <c r="M120" s="4">
        <v>0.0</v>
      </c>
      <c r="N120" s="4">
        <v>2.91</v>
      </c>
      <c r="O120" s="4">
        <v>1.87</v>
      </c>
      <c r="P120" s="4">
        <v>0.0</v>
      </c>
      <c r="Q120" s="4">
        <v>0.0</v>
      </c>
      <c r="R120" s="4">
        <v>92656.01</v>
      </c>
      <c r="S120" s="4">
        <v>1108327.73</v>
      </c>
      <c r="T120" s="4">
        <v>0.82</v>
      </c>
      <c r="U120" s="4">
        <v>0.4</v>
      </c>
      <c r="V120" s="4">
        <v>103.0</v>
      </c>
      <c r="W120" s="4">
        <v>15.53</v>
      </c>
      <c r="X120" s="4">
        <v>62.14</v>
      </c>
      <c r="Y120" s="4">
        <v>0.97</v>
      </c>
      <c r="Z120" s="4">
        <v>21.36</v>
      </c>
      <c r="AA120" s="4">
        <v>23.34</v>
      </c>
      <c r="AB120" s="4">
        <v>0.0</v>
      </c>
      <c r="AC120" s="4">
        <v>5.33</v>
      </c>
      <c r="AD120" s="4">
        <v>184125.35</v>
      </c>
      <c r="AE120" s="4">
        <v>1016858.4</v>
      </c>
    </row>
    <row r="121" ht="12.75" customHeight="1">
      <c r="A121" s="4" t="s">
        <v>372</v>
      </c>
      <c r="B121" s="4" t="s">
        <v>371</v>
      </c>
      <c r="C121" s="4">
        <v>1996.0</v>
      </c>
      <c r="D121" s="4" t="s">
        <v>1074</v>
      </c>
      <c r="E121" s="39" t="s">
        <v>1042</v>
      </c>
      <c r="F121" s="4">
        <v>1.321778847E7</v>
      </c>
      <c r="G121" s="4">
        <v>8.28</v>
      </c>
      <c r="H121" s="4">
        <v>0.63</v>
      </c>
      <c r="I121" s="4">
        <v>0.23</v>
      </c>
      <c r="J121" s="4">
        <v>767.0</v>
      </c>
      <c r="K121" s="4">
        <v>44.85</v>
      </c>
      <c r="L121" s="4">
        <v>40.16</v>
      </c>
      <c r="M121" s="4">
        <v>12.52</v>
      </c>
      <c r="N121" s="4">
        <v>2.48</v>
      </c>
      <c r="O121" s="4">
        <v>6.4</v>
      </c>
      <c r="P121" s="4">
        <v>0.0</v>
      </c>
      <c r="Q121" s="4">
        <v>9929.78</v>
      </c>
      <c r="R121" s="4">
        <v>1374990.97</v>
      </c>
      <c r="S121" s="4">
        <v>3778981.19</v>
      </c>
      <c r="T121" s="4">
        <v>3.99</v>
      </c>
      <c r="U121" s="4">
        <v>2.92</v>
      </c>
      <c r="V121" s="4">
        <v>767.0</v>
      </c>
      <c r="W121" s="4">
        <v>69.62</v>
      </c>
      <c r="X121" s="4">
        <v>11.08</v>
      </c>
      <c r="Y121" s="4">
        <v>15.38</v>
      </c>
      <c r="Z121" s="4">
        <v>3.91</v>
      </c>
      <c r="AA121" s="4">
        <v>32.0</v>
      </c>
      <c r="AB121" s="4">
        <v>0.0</v>
      </c>
      <c r="AC121" s="4">
        <v>20052.5</v>
      </c>
      <c r="AD121" s="4">
        <v>4896769.4</v>
      </c>
      <c r="AE121" s="4">
        <v>257202.76</v>
      </c>
    </row>
    <row r="122" ht="12.75" customHeight="1">
      <c r="A122" s="4" t="s">
        <v>372</v>
      </c>
      <c r="B122" s="4" t="s">
        <v>371</v>
      </c>
      <c r="C122" s="4">
        <v>1996.0</v>
      </c>
      <c r="D122" s="4" t="s">
        <v>1074</v>
      </c>
      <c r="E122" s="39" t="s">
        <v>1043</v>
      </c>
      <c r="F122" s="4">
        <v>5991938.3</v>
      </c>
      <c r="G122" s="4">
        <v>3.75</v>
      </c>
      <c r="H122" s="4">
        <v>0.35</v>
      </c>
      <c r="I122" s="4">
        <v>0.42</v>
      </c>
      <c r="J122" s="4">
        <v>347.0</v>
      </c>
      <c r="K122" s="4">
        <v>46.11</v>
      </c>
      <c r="L122" s="4">
        <v>53.89</v>
      </c>
      <c r="M122" s="4">
        <v>0.0</v>
      </c>
      <c r="N122" s="4">
        <v>0.0</v>
      </c>
      <c r="O122" s="4">
        <v>3.2</v>
      </c>
      <c r="P122" s="4">
        <v>0.0</v>
      </c>
      <c r="Q122" s="4">
        <v>0.0</v>
      </c>
      <c r="R122" s="4">
        <v>3281714.33</v>
      </c>
      <c r="S122" s="4">
        <v>2710223.97</v>
      </c>
      <c r="T122" s="4">
        <v>4.22</v>
      </c>
      <c r="U122" s="4">
        <v>5.6</v>
      </c>
      <c r="V122" s="4">
        <v>347.0</v>
      </c>
      <c r="W122" s="4">
        <v>76.08</v>
      </c>
      <c r="X122" s="4">
        <v>17.87</v>
      </c>
      <c r="Y122" s="4">
        <v>0.0</v>
      </c>
      <c r="Z122" s="4">
        <v>6.05</v>
      </c>
      <c r="AA122" s="4">
        <v>14.1</v>
      </c>
      <c r="AB122" s="4">
        <v>0.0</v>
      </c>
      <c r="AC122" s="4">
        <v>0.0</v>
      </c>
      <c r="AD122" s="4">
        <v>5637081.16</v>
      </c>
      <c r="AE122" s="4">
        <v>354857.14</v>
      </c>
    </row>
    <row r="123" ht="12.75" customHeight="1">
      <c r="A123" s="4" t="s">
        <v>372</v>
      </c>
      <c r="B123" s="4" t="s">
        <v>371</v>
      </c>
      <c r="C123" s="4">
        <v>1996.0</v>
      </c>
      <c r="D123" s="4" t="s">
        <v>1074</v>
      </c>
      <c r="E123" s="39" t="s">
        <v>1044</v>
      </c>
      <c r="F123" s="4">
        <v>3243137.02</v>
      </c>
      <c r="G123" s="4">
        <v>2.03</v>
      </c>
      <c r="H123" s="4">
        <v>0.37</v>
      </c>
      <c r="I123" s="4">
        <v>0.09</v>
      </c>
      <c r="J123" s="4">
        <v>383.0</v>
      </c>
      <c r="K123" s="4">
        <v>25.07</v>
      </c>
      <c r="L123" s="4">
        <v>74.67</v>
      </c>
      <c r="M123" s="4">
        <v>0.0</v>
      </c>
      <c r="N123" s="4">
        <v>0.26</v>
      </c>
      <c r="O123" s="4">
        <v>7.6</v>
      </c>
      <c r="P123" s="4">
        <v>0.0</v>
      </c>
      <c r="Q123" s="4">
        <v>0.0</v>
      </c>
      <c r="R123" s="4">
        <v>331705.63</v>
      </c>
      <c r="S123" s="4">
        <v>2911431.43</v>
      </c>
      <c r="T123" s="4">
        <v>4.59</v>
      </c>
      <c r="U123" s="4">
        <v>3.54</v>
      </c>
      <c r="V123" s="4">
        <v>383.0</v>
      </c>
      <c r="W123" s="4">
        <v>74.67</v>
      </c>
      <c r="X123" s="4">
        <v>21.15</v>
      </c>
      <c r="Y123" s="4">
        <v>0.26</v>
      </c>
      <c r="Z123" s="4">
        <v>3.92</v>
      </c>
      <c r="AA123" s="4">
        <v>38.0</v>
      </c>
      <c r="AB123" s="4">
        <v>0.0</v>
      </c>
      <c r="AC123" s="4">
        <v>61.51</v>
      </c>
      <c r="AD123" s="4">
        <v>3103502.48</v>
      </c>
      <c r="AE123" s="4">
        <v>139634.58</v>
      </c>
    </row>
    <row r="124" ht="12.75" customHeight="1">
      <c r="A124" s="4" t="s">
        <v>372</v>
      </c>
      <c r="B124" s="4" t="s">
        <v>371</v>
      </c>
      <c r="C124" s="4">
        <v>1996.0</v>
      </c>
      <c r="D124" s="4" t="s">
        <v>1074</v>
      </c>
      <c r="E124" s="39" t="s">
        <v>1045</v>
      </c>
      <c r="F124" s="4">
        <v>2307599.23</v>
      </c>
      <c r="G124" s="4">
        <v>1.45</v>
      </c>
      <c r="H124" s="4">
        <v>2.56</v>
      </c>
      <c r="I124" s="4">
        <v>2.66</v>
      </c>
      <c r="J124" s="4">
        <v>1340.0</v>
      </c>
      <c r="K124" s="4">
        <v>81.49</v>
      </c>
      <c r="L124" s="4">
        <v>10.3</v>
      </c>
      <c r="M124" s="4">
        <v>0.67</v>
      </c>
      <c r="N124" s="4">
        <v>7.54</v>
      </c>
      <c r="O124" s="4">
        <v>20.5</v>
      </c>
      <c r="P124" s="4">
        <v>0.0</v>
      </c>
      <c r="Q124" s="4">
        <v>515.38</v>
      </c>
      <c r="R124" s="4">
        <v>1982359.46</v>
      </c>
      <c r="S124" s="4">
        <v>325239.77</v>
      </c>
      <c r="T124" s="4">
        <v>11.4</v>
      </c>
      <c r="U124" s="4">
        <v>11.61</v>
      </c>
      <c r="V124" s="4">
        <v>1340.0</v>
      </c>
      <c r="W124" s="4">
        <v>87.01</v>
      </c>
      <c r="X124" s="4">
        <v>4.63</v>
      </c>
      <c r="Y124" s="4">
        <v>0.67</v>
      </c>
      <c r="Z124" s="4">
        <v>7.69</v>
      </c>
      <c r="AA124" s="4">
        <v>40.45</v>
      </c>
      <c r="AB124" s="4">
        <v>0.0</v>
      </c>
      <c r="AC124" s="4">
        <v>515.38</v>
      </c>
      <c r="AD124" s="4">
        <v>2286654.79</v>
      </c>
      <c r="AE124" s="4">
        <v>20944.44</v>
      </c>
    </row>
    <row r="125" ht="12.75" customHeight="1">
      <c r="A125" s="4" t="s">
        <v>372</v>
      </c>
      <c r="B125" s="4" t="s">
        <v>371</v>
      </c>
      <c r="C125" s="4">
        <v>1996.0</v>
      </c>
      <c r="D125" s="4" t="s">
        <v>1074</v>
      </c>
      <c r="E125" s="39" t="s">
        <v>998</v>
      </c>
      <c r="F125" s="4">
        <v>4.559075699E7</v>
      </c>
      <c r="G125" s="4">
        <v>28.55</v>
      </c>
      <c r="H125" s="4">
        <v>0.31</v>
      </c>
      <c r="I125" s="4">
        <v>0.04</v>
      </c>
      <c r="J125" s="4">
        <v>224.0</v>
      </c>
      <c r="K125" s="4">
        <v>28.13</v>
      </c>
      <c r="L125" s="4">
        <v>71.88</v>
      </c>
      <c r="M125" s="4">
        <v>0.0</v>
      </c>
      <c r="N125" s="4">
        <v>0.0</v>
      </c>
      <c r="O125" s="4">
        <v>3.6</v>
      </c>
      <c r="P125" s="4">
        <v>0.0</v>
      </c>
      <c r="Q125" s="4">
        <v>0.0</v>
      </c>
      <c r="R125" s="4">
        <v>5087489.33</v>
      </c>
      <c r="S125" s="4">
        <v>4.050326552E7</v>
      </c>
      <c r="T125" s="4">
        <v>4.08</v>
      </c>
      <c r="U125" s="4">
        <v>5.6</v>
      </c>
      <c r="V125" s="4">
        <v>224.0</v>
      </c>
      <c r="W125" s="4">
        <v>73.21</v>
      </c>
      <c r="X125" s="4">
        <v>26.79</v>
      </c>
      <c r="Y125" s="4">
        <v>0.0</v>
      </c>
      <c r="Z125" s="4">
        <v>0.0</v>
      </c>
      <c r="AA125" s="4">
        <v>25.0</v>
      </c>
      <c r="AB125" s="4">
        <v>0.0</v>
      </c>
      <c r="AC125" s="4">
        <v>0.0</v>
      </c>
      <c r="AD125" s="4">
        <v>4.474994394E7</v>
      </c>
      <c r="AE125" s="4">
        <v>840810.91</v>
      </c>
    </row>
    <row r="126" ht="12.75" customHeight="1">
      <c r="A126" s="4" t="s">
        <v>372</v>
      </c>
      <c r="B126" s="4" t="s">
        <v>371</v>
      </c>
      <c r="C126" s="4">
        <v>1996.0</v>
      </c>
      <c r="D126" s="4" t="s">
        <v>1074</v>
      </c>
      <c r="E126" s="39" t="s">
        <v>1046</v>
      </c>
      <c r="F126" s="4">
        <v>2060985.51</v>
      </c>
      <c r="G126" s="4">
        <v>1.29</v>
      </c>
      <c r="H126" s="4">
        <v>0.84</v>
      </c>
      <c r="I126" s="4">
        <v>0.34</v>
      </c>
      <c r="J126" s="4">
        <v>440.0</v>
      </c>
      <c r="K126" s="4">
        <v>22.05</v>
      </c>
      <c r="L126" s="4">
        <v>54.09</v>
      </c>
      <c r="M126" s="4">
        <v>0.45</v>
      </c>
      <c r="N126" s="4">
        <v>23.41</v>
      </c>
      <c r="O126" s="4">
        <v>183.1</v>
      </c>
      <c r="P126" s="4">
        <v>0.0</v>
      </c>
      <c r="Q126" s="4">
        <v>771.55</v>
      </c>
      <c r="R126" s="4">
        <v>807177.81</v>
      </c>
      <c r="S126" s="4">
        <v>1243102.19</v>
      </c>
      <c r="T126" s="4">
        <v>4.29</v>
      </c>
      <c r="U126" s="4">
        <v>3.12</v>
      </c>
      <c r="V126" s="4">
        <v>440.0</v>
      </c>
      <c r="W126" s="4">
        <v>29.77</v>
      </c>
      <c r="X126" s="4">
        <v>25.45</v>
      </c>
      <c r="Y126" s="4">
        <v>0.45</v>
      </c>
      <c r="Z126" s="4">
        <v>44.32</v>
      </c>
      <c r="AA126" s="4">
        <v>183.1</v>
      </c>
      <c r="AB126" s="4">
        <v>0.0</v>
      </c>
      <c r="AC126" s="4">
        <v>771.55</v>
      </c>
      <c r="AD126" s="4">
        <v>1580392.95</v>
      </c>
      <c r="AE126" s="4">
        <v>469887.05</v>
      </c>
    </row>
    <row r="127" ht="12.75" customHeight="1">
      <c r="A127" s="4" t="s">
        <v>372</v>
      </c>
      <c r="B127" s="4" t="s">
        <v>371</v>
      </c>
      <c r="C127" s="4">
        <v>1996.0</v>
      </c>
      <c r="D127" s="4" t="s">
        <v>1074</v>
      </c>
      <c r="E127" s="39" t="s">
        <v>1047</v>
      </c>
      <c r="F127" s="4">
        <v>2.072147818E7</v>
      </c>
      <c r="G127" s="4">
        <v>12.98</v>
      </c>
      <c r="H127" s="4">
        <v>0.09</v>
      </c>
      <c r="I127" s="4">
        <v>0.02</v>
      </c>
      <c r="J127" s="4">
        <v>389.0</v>
      </c>
      <c r="K127" s="4">
        <v>10.8</v>
      </c>
      <c r="L127" s="4">
        <v>88.43</v>
      </c>
      <c r="M127" s="4">
        <v>0.0</v>
      </c>
      <c r="N127" s="4">
        <v>0.77</v>
      </c>
      <c r="O127" s="4">
        <v>4.0</v>
      </c>
      <c r="P127" s="4">
        <v>0.0</v>
      </c>
      <c r="Q127" s="4">
        <v>0.0</v>
      </c>
      <c r="R127" s="4">
        <v>486628.55</v>
      </c>
      <c r="S127" s="4">
        <v>2.023484886E7</v>
      </c>
      <c r="T127" s="4">
        <v>1.77</v>
      </c>
      <c r="U127" s="4">
        <v>0.62</v>
      </c>
      <c r="V127" s="4">
        <v>389.0</v>
      </c>
      <c r="W127" s="4">
        <v>57.07</v>
      </c>
      <c r="X127" s="4">
        <v>38.82</v>
      </c>
      <c r="Y127" s="4">
        <v>0.0</v>
      </c>
      <c r="Z127" s="4">
        <v>4.11</v>
      </c>
      <c r="AA127" s="4">
        <v>18.0</v>
      </c>
      <c r="AB127" s="4">
        <v>0.0</v>
      </c>
      <c r="AC127" s="4">
        <v>0.0</v>
      </c>
      <c r="AD127" s="4">
        <v>6122147.14</v>
      </c>
      <c r="AE127" s="4">
        <v>1.459933026E7</v>
      </c>
    </row>
    <row r="128" ht="12.75" customHeight="1">
      <c r="A128" s="4" t="s">
        <v>372</v>
      </c>
      <c r="B128" s="4" t="s">
        <v>371</v>
      </c>
      <c r="C128" s="4">
        <v>1997.0</v>
      </c>
      <c r="D128" s="4" t="s">
        <v>1074</v>
      </c>
      <c r="E128" s="39" t="s">
        <v>1031</v>
      </c>
      <c r="F128" s="4">
        <v>1.7133061734E8</v>
      </c>
      <c r="G128" s="4">
        <v>100.0</v>
      </c>
      <c r="H128" s="4">
        <v>0.69</v>
      </c>
      <c r="I128" s="4">
        <v>0.23</v>
      </c>
      <c r="J128" s="4">
        <v>9167.0</v>
      </c>
      <c r="K128" s="4">
        <v>41.34</v>
      </c>
      <c r="L128" s="4">
        <v>52.41</v>
      </c>
      <c r="M128" s="4">
        <v>0.0</v>
      </c>
      <c r="N128" s="4">
        <v>6.25</v>
      </c>
      <c r="O128" s="4">
        <v>238.7</v>
      </c>
      <c r="P128" s="4">
        <v>0.0</v>
      </c>
      <c r="Q128" s="4">
        <v>0.0</v>
      </c>
      <c r="R128" s="4">
        <v>3.549558102E7</v>
      </c>
      <c r="S128" s="4">
        <v>1.2737885727E8</v>
      </c>
      <c r="T128" s="4">
        <v>4.86</v>
      </c>
      <c r="U128" s="4">
        <v>3.38</v>
      </c>
      <c r="V128" s="4">
        <v>9167.0</v>
      </c>
      <c r="W128" s="4">
        <v>71.29</v>
      </c>
      <c r="X128" s="4">
        <v>17.58</v>
      </c>
      <c r="Y128" s="4">
        <v>0.0</v>
      </c>
      <c r="Z128" s="4">
        <v>11.13</v>
      </c>
      <c r="AA128" s="4">
        <v>350.0</v>
      </c>
      <c r="AB128" s="4">
        <v>0.0</v>
      </c>
      <c r="AC128" s="4">
        <v>0.0</v>
      </c>
      <c r="AD128" s="4">
        <v>1.2500774542E8</v>
      </c>
      <c r="AE128" s="4">
        <v>3.786669287E7</v>
      </c>
    </row>
    <row r="129" ht="12.75" customHeight="1">
      <c r="A129" s="4" t="s">
        <v>372</v>
      </c>
      <c r="B129" s="4" t="s">
        <v>371</v>
      </c>
      <c r="C129" s="4">
        <v>1997.0</v>
      </c>
      <c r="D129" s="4" t="s">
        <v>1074</v>
      </c>
      <c r="E129" s="39" t="s">
        <v>1032</v>
      </c>
      <c r="F129" s="4">
        <v>4.50192052E7</v>
      </c>
      <c r="G129" s="4">
        <v>26.28</v>
      </c>
      <c r="H129" s="4">
        <v>0.15</v>
      </c>
      <c r="I129" s="4">
        <v>0.08</v>
      </c>
      <c r="J129" s="4">
        <v>1584.0</v>
      </c>
      <c r="K129" s="4">
        <v>28.09</v>
      </c>
      <c r="L129" s="4">
        <v>71.65</v>
      </c>
      <c r="M129" s="4">
        <v>0.0</v>
      </c>
      <c r="N129" s="4">
        <v>0.25</v>
      </c>
      <c r="O129" s="4">
        <v>11.6</v>
      </c>
      <c r="P129" s="4">
        <v>0.0</v>
      </c>
      <c r="Q129" s="4">
        <v>0.0</v>
      </c>
      <c r="R129" s="4">
        <v>1.43461677E7</v>
      </c>
      <c r="S129" s="4">
        <v>3.067079911E7</v>
      </c>
      <c r="T129" s="4">
        <v>2.69</v>
      </c>
      <c r="U129" s="4">
        <v>5.89</v>
      </c>
      <c r="V129" s="4">
        <v>1584.0</v>
      </c>
      <c r="W129" s="4">
        <v>83.21</v>
      </c>
      <c r="X129" s="4">
        <v>16.35</v>
      </c>
      <c r="Y129" s="4">
        <v>0.0</v>
      </c>
      <c r="Z129" s="4">
        <v>0.44</v>
      </c>
      <c r="AA129" s="4">
        <v>30.6</v>
      </c>
      <c r="AB129" s="4">
        <v>0.0</v>
      </c>
      <c r="AC129" s="4">
        <v>0.0</v>
      </c>
      <c r="AD129" s="4">
        <v>3.934217512E7</v>
      </c>
      <c r="AE129" s="4">
        <v>5674791.68</v>
      </c>
    </row>
    <row r="130" ht="12.75" customHeight="1">
      <c r="A130" s="4" t="s">
        <v>372</v>
      </c>
      <c r="B130" s="4" t="s">
        <v>371</v>
      </c>
      <c r="C130" s="4">
        <v>1997.0</v>
      </c>
      <c r="D130" s="4" t="s">
        <v>1074</v>
      </c>
      <c r="E130" s="39" t="s">
        <v>1033</v>
      </c>
      <c r="F130" s="4">
        <v>5.54923284E7</v>
      </c>
      <c r="G130" s="4">
        <v>32.39</v>
      </c>
      <c r="H130" s="4">
        <v>1.27</v>
      </c>
      <c r="I130" s="4">
        <v>0.43</v>
      </c>
      <c r="J130" s="4">
        <v>3476.0</v>
      </c>
      <c r="K130" s="4">
        <v>60.36</v>
      </c>
      <c r="L130" s="4">
        <v>30.24</v>
      </c>
      <c r="M130" s="4">
        <v>0.0</v>
      </c>
      <c r="N130" s="4">
        <v>9.41</v>
      </c>
      <c r="O130" s="4">
        <v>238.7</v>
      </c>
      <c r="P130" s="4">
        <v>0.0</v>
      </c>
      <c r="Q130" s="4">
        <v>0.0</v>
      </c>
      <c r="R130" s="4">
        <v>1.264186796E7</v>
      </c>
      <c r="S130" s="4">
        <v>4.536521743E7</v>
      </c>
      <c r="T130" s="4">
        <v>6.36</v>
      </c>
      <c r="U130" s="4">
        <v>3.0</v>
      </c>
      <c r="V130" s="4">
        <v>3476.0</v>
      </c>
      <c r="W130" s="4">
        <v>77.42</v>
      </c>
      <c r="X130" s="4">
        <v>10.04</v>
      </c>
      <c r="Y130" s="4">
        <v>0.0</v>
      </c>
      <c r="Z130" s="4">
        <v>12.54</v>
      </c>
      <c r="AA130" s="4">
        <v>350.0</v>
      </c>
      <c r="AB130" s="4">
        <v>0.0</v>
      </c>
      <c r="AC130" s="4">
        <v>0.0</v>
      </c>
      <c r="AD130" s="4">
        <v>4.909304247E7</v>
      </c>
      <c r="AE130" s="4">
        <v>8914042.92</v>
      </c>
    </row>
    <row r="131" ht="12.75" customHeight="1">
      <c r="A131" s="4" t="s">
        <v>372</v>
      </c>
      <c r="B131" s="4" t="s">
        <v>371</v>
      </c>
      <c r="C131" s="4">
        <v>1997.0</v>
      </c>
      <c r="D131" s="4" t="s">
        <v>1074</v>
      </c>
      <c r="E131" s="39" t="s">
        <v>1034</v>
      </c>
      <c r="F131" s="4">
        <v>4.458716929E7</v>
      </c>
      <c r="G131" s="4">
        <v>26.02</v>
      </c>
      <c r="H131" s="4">
        <v>0.57</v>
      </c>
      <c r="I131" s="4">
        <v>0.14</v>
      </c>
      <c r="J131" s="4">
        <v>3308.0</v>
      </c>
      <c r="K131" s="4">
        <v>34.85</v>
      </c>
      <c r="L131" s="4">
        <v>61.82</v>
      </c>
      <c r="M131" s="4">
        <v>0.0</v>
      </c>
      <c r="N131" s="4">
        <v>3.33</v>
      </c>
      <c r="O131" s="4">
        <v>234.68</v>
      </c>
      <c r="P131" s="4">
        <v>0.0</v>
      </c>
      <c r="Q131" s="4">
        <v>0.0</v>
      </c>
      <c r="R131" s="4">
        <v>6988872.23</v>
      </c>
      <c r="S131" s="4">
        <v>3.757362704E7</v>
      </c>
      <c r="T131" s="4">
        <v>5.43</v>
      </c>
      <c r="U131" s="4">
        <v>2.13</v>
      </c>
      <c r="V131" s="4">
        <v>3308.0</v>
      </c>
      <c r="W131" s="4">
        <v>70.77</v>
      </c>
      <c r="X131" s="4">
        <v>19.2</v>
      </c>
      <c r="Y131" s="4">
        <v>0.0</v>
      </c>
      <c r="Z131" s="4">
        <v>10.04</v>
      </c>
      <c r="AA131" s="4">
        <v>350.0</v>
      </c>
      <c r="AB131" s="4">
        <v>0.0</v>
      </c>
      <c r="AC131" s="4">
        <v>0.0</v>
      </c>
      <c r="AD131" s="4">
        <v>2.483699896E7</v>
      </c>
      <c r="AE131" s="4">
        <v>1.972550031E7</v>
      </c>
    </row>
    <row r="132" ht="12.75" customHeight="1">
      <c r="A132" s="4" t="s">
        <v>372</v>
      </c>
      <c r="B132" s="4" t="s">
        <v>371</v>
      </c>
      <c r="C132" s="4">
        <v>1997.0</v>
      </c>
      <c r="D132" s="4" t="s">
        <v>1074</v>
      </c>
      <c r="E132" s="39" t="s">
        <v>1035</v>
      </c>
      <c r="F132" s="4">
        <v>1.528592483E7</v>
      </c>
      <c r="G132" s="4">
        <v>8.92</v>
      </c>
      <c r="H132" s="4">
        <v>0.38</v>
      </c>
      <c r="I132" s="4">
        <v>0.2</v>
      </c>
      <c r="J132" s="4">
        <v>799.0</v>
      </c>
      <c r="K132" s="4">
        <v>11.76</v>
      </c>
      <c r="L132" s="4">
        <v>71.71</v>
      </c>
      <c r="M132" s="4">
        <v>0.0</v>
      </c>
      <c r="N132" s="4">
        <v>16.52</v>
      </c>
      <c r="O132" s="4">
        <v>184.9</v>
      </c>
      <c r="P132" s="4">
        <v>0.0</v>
      </c>
      <c r="Q132" s="4">
        <v>0.0</v>
      </c>
      <c r="R132" s="4">
        <v>1518673.13</v>
      </c>
      <c r="S132" s="4">
        <v>1.376921369E7</v>
      </c>
      <c r="T132" s="4">
        <v>2.37</v>
      </c>
      <c r="U132" s="4">
        <v>1.07</v>
      </c>
      <c r="V132" s="4">
        <v>799.0</v>
      </c>
      <c r="W132" s="4">
        <v>23.15</v>
      </c>
      <c r="X132" s="4">
        <v>46.18</v>
      </c>
      <c r="Y132" s="4">
        <v>0.0</v>
      </c>
      <c r="Z132" s="4">
        <v>30.66</v>
      </c>
      <c r="AA132" s="4">
        <v>350.0</v>
      </c>
      <c r="AB132" s="4">
        <v>0.0</v>
      </c>
      <c r="AC132" s="4">
        <v>0.0</v>
      </c>
      <c r="AD132" s="4">
        <v>1.173552886E7</v>
      </c>
      <c r="AE132" s="4">
        <v>3552357.96</v>
      </c>
    </row>
    <row r="133" ht="12.75" customHeight="1">
      <c r="A133" s="4" t="s">
        <v>372</v>
      </c>
      <c r="B133" s="4" t="s">
        <v>371</v>
      </c>
      <c r="C133" s="4">
        <v>1997.0</v>
      </c>
      <c r="D133" s="4" t="s">
        <v>1074</v>
      </c>
      <c r="E133" s="39" t="s">
        <v>1036</v>
      </c>
      <c r="F133" s="4">
        <v>3733093.09</v>
      </c>
      <c r="G133" s="4">
        <v>2.18</v>
      </c>
      <c r="H133" s="4">
        <v>2.61</v>
      </c>
      <c r="I133" s="4">
        <v>1.01</v>
      </c>
      <c r="J133" s="4">
        <v>449.0</v>
      </c>
      <c r="K133" s="4">
        <v>27.84</v>
      </c>
      <c r="L133" s="4">
        <v>45.43</v>
      </c>
      <c r="M133" s="4">
        <v>0.0</v>
      </c>
      <c r="N133" s="4">
        <v>26.73</v>
      </c>
      <c r="O133" s="4">
        <v>238.7</v>
      </c>
      <c r="P133" s="4">
        <v>0.0</v>
      </c>
      <c r="Q133" s="4">
        <v>0.0</v>
      </c>
      <c r="R133" s="4">
        <v>823455.46</v>
      </c>
      <c r="S133" s="4">
        <v>2909637.6</v>
      </c>
      <c r="T133" s="4">
        <v>4.51</v>
      </c>
      <c r="U133" s="4">
        <v>2.26</v>
      </c>
      <c r="V133" s="4">
        <v>449.0</v>
      </c>
      <c r="W133" s="4">
        <v>36.75</v>
      </c>
      <c r="X133" s="4">
        <v>24.94</v>
      </c>
      <c r="Y133" s="4">
        <v>0.0</v>
      </c>
      <c r="Z133" s="4">
        <v>38.31</v>
      </c>
      <c r="AA133" s="4">
        <v>238.7</v>
      </c>
      <c r="AB133" s="4">
        <v>0.0</v>
      </c>
      <c r="AC133" s="4">
        <v>0.0</v>
      </c>
      <c r="AD133" s="4">
        <v>2565383.26</v>
      </c>
      <c r="AE133" s="4">
        <v>1167709.8</v>
      </c>
    </row>
    <row r="134" ht="12.75" customHeight="1">
      <c r="A134" s="4" t="s">
        <v>372</v>
      </c>
      <c r="B134" s="4" t="s">
        <v>371</v>
      </c>
      <c r="C134" s="4">
        <v>1997.0</v>
      </c>
      <c r="D134" s="4" t="s">
        <v>1074</v>
      </c>
      <c r="E134" s="39" t="s">
        <v>993</v>
      </c>
      <c r="F134" s="4">
        <v>6776369.55</v>
      </c>
      <c r="G134" s="4">
        <v>3.96</v>
      </c>
      <c r="H134" s="4">
        <v>0.03</v>
      </c>
      <c r="I134" s="4">
        <v>0.03</v>
      </c>
      <c r="J134" s="4">
        <v>1370.0</v>
      </c>
      <c r="K134" s="4">
        <v>3.58</v>
      </c>
      <c r="L134" s="4">
        <v>96.13</v>
      </c>
      <c r="M134" s="4">
        <v>0.0</v>
      </c>
      <c r="N134" s="4">
        <v>0.29</v>
      </c>
      <c r="O134" s="4">
        <v>1.59</v>
      </c>
      <c r="P134" s="4">
        <v>0.0</v>
      </c>
      <c r="Q134" s="4">
        <v>0.0</v>
      </c>
      <c r="R134" s="4">
        <v>458799.24</v>
      </c>
      <c r="S134" s="4">
        <v>6325750.09</v>
      </c>
      <c r="T134" s="4">
        <v>3.79</v>
      </c>
      <c r="U134" s="4">
        <v>2.48</v>
      </c>
      <c r="V134" s="4">
        <v>1370.0</v>
      </c>
      <c r="W134" s="4">
        <v>63.07</v>
      </c>
      <c r="X134" s="4">
        <v>27.81</v>
      </c>
      <c r="Y134" s="4">
        <v>0.0</v>
      </c>
      <c r="Z134" s="4">
        <v>9.12</v>
      </c>
      <c r="AA134" s="4">
        <v>18.07</v>
      </c>
      <c r="AB134" s="4">
        <v>0.0</v>
      </c>
      <c r="AC134" s="4">
        <v>0.0</v>
      </c>
      <c r="AD134" s="4">
        <v>3771961.22</v>
      </c>
      <c r="AE134" s="4">
        <v>3012588.12</v>
      </c>
    </row>
    <row r="135" ht="12.75" customHeight="1">
      <c r="A135" s="4" t="s">
        <v>372</v>
      </c>
      <c r="B135" s="4" t="s">
        <v>371</v>
      </c>
      <c r="C135" s="4">
        <v>1997.0</v>
      </c>
      <c r="D135" s="4" t="s">
        <v>1074</v>
      </c>
      <c r="E135" s="39" t="s">
        <v>1037</v>
      </c>
      <c r="F135" s="4">
        <v>3437200.38</v>
      </c>
      <c r="G135" s="4">
        <v>2.01</v>
      </c>
      <c r="H135" s="4">
        <v>3.28</v>
      </c>
      <c r="I135" s="4">
        <v>5.52</v>
      </c>
      <c r="J135" s="4">
        <v>688.0</v>
      </c>
      <c r="K135" s="4">
        <v>40.99</v>
      </c>
      <c r="L135" s="4">
        <v>26.89</v>
      </c>
      <c r="M135" s="4">
        <v>0.0</v>
      </c>
      <c r="N135" s="4">
        <v>32.12</v>
      </c>
      <c r="O135" s="4">
        <v>238.7</v>
      </c>
      <c r="P135" s="4">
        <v>0.0</v>
      </c>
      <c r="Q135" s="4">
        <v>0.0</v>
      </c>
      <c r="R135" s="4">
        <v>2146008.99</v>
      </c>
      <c r="S135" s="4">
        <v>1291191.33</v>
      </c>
      <c r="T135" s="4">
        <v>10.46</v>
      </c>
      <c r="U135" s="4">
        <v>8.86</v>
      </c>
      <c r="V135" s="4">
        <v>688.0</v>
      </c>
      <c r="W135" s="4">
        <v>48.84</v>
      </c>
      <c r="X135" s="4">
        <v>12.06</v>
      </c>
      <c r="Y135" s="4">
        <v>0.0</v>
      </c>
      <c r="Z135" s="4">
        <v>39.1</v>
      </c>
      <c r="AA135" s="4">
        <v>350.0</v>
      </c>
      <c r="AB135" s="4">
        <v>0.0</v>
      </c>
      <c r="AC135" s="4">
        <v>0.0</v>
      </c>
      <c r="AD135" s="4">
        <v>3051836.27</v>
      </c>
      <c r="AE135" s="4">
        <v>385364.05</v>
      </c>
    </row>
    <row r="136" ht="12.75" customHeight="1">
      <c r="A136" s="4" t="s">
        <v>372</v>
      </c>
      <c r="B136" s="4" t="s">
        <v>371</v>
      </c>
      <c r="C136" s="4">
        <v>1997.0</v>
      </c>
      <c r="D136" s="4" t="s">
        <v>1074</v>
      </c>
      <c r="E136" s="39" t="s">
        <v>1038</v>
      </c>
      <c r="F136" s="4">
        <v>165642.27</v>
      </c>
      <c r="G136" s="4">
        <v>0.1</v>
      </c>
      <c r="H136" s="4">
        <v>1.21</v>
      </c>
      <c r="I136" s="4">
        <v>1.58</v>
      </c>
      <c r="J136" s="4">
        <v>165.0</v>
      </c>
      <c r="K136" s="4">
        <v>79.39</v>
      </c>
      <c r="L136" s="4">
        <v>10.3</v>
      </c>
      <c r="M136" s="4">
        <v>0.0</v>
      </c>
      <c r="N136" s="4">
        <v>10.3</v>
      </c>
      <c r="O136" s="4">
        <v>14.3</v>
      </c>
      <c r="P136" s="4">
        <v>0.0</v>
      </c>
      <c r="Q136" s="4">
        <v>0.0</v>
      </c>
      <c r="R136" s="4">
        <v>150510.41</v>
      </c>
      <c r="S136" s="4">
        <v>15131.86</v>
      </c>
      <c r="T136" s="4">
        <v>10.17</v>
      </c>
      <c r="U136" s="4">
        <v>11.31</v>
      </c>
      <c r="V136" s="4">
        <v>165.0</v>
      </c>
      <c r="W136" s="4">
        <v>86.67</v>
      </c>
      <c r="X136" s="4">
        <v>3.03</v>
      </c>
      <c r="Y136" s="4">
        <v>0.0</v>
      </c>
      <c r="Z136" s="4">
        <v>10.3</v>
      </c>
      <c r="AA136" s="4">
        <v>67.65</v>
      </c>
      <c r="AB136" s="4">
        <v>0.0</v>
      </c>
      <c r="AC136" s="4">
        <v>0.0</v>
      </c>
      <c r="AD136" s="4">
        <v>165642.27</v>
      </c>
      <c r="AE136" s="4">
        <v>0.0</v>
      </c>
    </row>
    <row r="137" ht="12.75" customHeight="1">
      <c r="A137" s="4" t="s">
        <v>372</v>
      </c>
      <c r="B137" s="4" t="s">
        <v>371</v>
      </c>
      <c r="C137" s="4">
        <v>1997.0</v>
      </c>
      <c r="D137" s="4" t="s">
        <v>1074</v>
      </c>
      <c r="E137" s="39" t="s">
        <v>994</v>
      </c>
      <c r="F137" s="4">
        <v>1.848863334E7</v>
      </c>
      <c r="G137" s="4">
        <v>10.79</v>
      </c>
      <c r="H137" s="4">
        <v>0.0</v>
      </c>
      <c r="I137" s="4">
        <v>0.0</v>
      </c>
      <c r="J137" s="4">
        <v>45.0</v>
      </c>
      <c r="K137" s="4">
        <v>0.0</v>
      </c>
      <c r="L137" s="4">
        <v>100.0</v>
      </c>
      <c r="M137" s="4">
        <v>0.0</v>
      </c>
      <c r="N137" s="4">
        <v>0.0</v>
      </c>
      <c r="O137" s="4">
        <v>0.0</v>
      </c>
      <c r="P137" s="4">
        <v>0.0</v>
      </c>
      <c r="Q137" s="4">
        <v>0.0</v>
      </c>
      <c r="R137" s="4">
        <v>0.0</v>
      </c>
      <c r="S137" s="4">
        <v>1.84886347E7</v>
      </c>
      <c r="T137" s="4">
        <v>0.26</v>
      </c>
      <c r="U137" s="4">
        <v>0.59</v>
      </c>
      <c r="V137" s="4">
        <v>45.0</v>
      </c>
      <c r="W137" s="4">
        <v>28.89</v>
      </c>
      <c r="X137" s="4">
        <v>66.67</v>
      </c>
      <c r="Y137" s="4">
        <v>0.0</v>
      </c>
      <c r="Z137" s="4">
        <v>4.44</v>
      </c>
      <c r="AA137" s="4">
        <v>13.41</v>
      </c>
      <c r="AB137" s="4">
        <v>0.0</v>
      </c>
      <c r="AC137" s="4">
        <v>0.0</v>
      </c>
      <c r="AD137" s="4">
        <v>1.03178228E7</v>
      </c>
      <c r="AE137" s="4">
        <v>8170811.9</v>
      </c>
    </row>
    <row r="138" ht="12.75" customHeight="1">
      <c r="A138" s="4" t="s">
        <v>372</v>
      </c>
      <c r="B138" s="4" t="s">
        <v>371</v>
      </c>
      <c r="C138" s="4">
        <v>1997.0</v>
      </c>
      <c r="D138" s="4" t="s">
        <v>1074</v>
      </c>
      <c r="E138" s="39" t="s">
        <v>1039</v>
      </c>
      <c r="F138" s="4">
        <v>326159.14</v>
      </c>
      <c r="G138" s="4">
        <v>0.19</v>
      </c>
      <c r="H138" s="4">
        <v>0.18</v>
      </c>
      <c r="I138" s="4">
        <v>0.15</v>
      </c>
      <c r="J138" s="4">
        <v>143.0</v>
      </c>
      <c r="K138" s="4">
        <v>37.76</v>
      </c>
      <c r="L138" s="4">
        <v>61.54</v>
      </c>
      <c r="M138" s="4">
        <v>0.0</v>
      </c>
      <c r="N138" s="4">
        <v>0.7</v>
      </c>
      <c r="O138" s="4">
        <v>5.4</v>
      </c>
      <c r="P138" s="4">
        <v>0.0</v>
      </c>
      <c r="Q138" s="4">
        <v>0.0</v>
      </c>
      <c r="R138" s="4">
        <v>61310.36</v>
      </c>
      <c r="S138" s="4">
        <v>264848.78</v>
      </c>
      <c r="T138" s="4">
        <v>3.82</v>
      </c>
      <c r="U138" s="4">
        <v>3.16</v>
      </c>
      <c r="V138" s="4">
        <v>143.0</v>
      </c>
      <c r="W138" s="4">
        <v>80.42</v>
      </c>
      <c r="X138" s="4">
        <v>18.88</v>
      </c>
      <c r="Y138" s="4">
        <v>0.0</v>
      </c>
      <c r="Z138" s="4">
        <v>0.7</v>
      </c>
      <c r="AA138" s="4">
        <v>20.0</v>
      </c>
      <c r="AB138" s="4">
        <v>0.0</v>
      </c>
      <c r="AC138" s="4">
        <v>0.0</v>
      </c>
      <c r="AD138" s="4">
        <v>184016.14</v>
      </c>
      <c r="AE138" s="4">
        <v>142143.0</v>
      </c>
    </row>
    <row r="139" ht="12.75" customHeight="1">
      <c r="A139" s="4" t="s">
        <v>372</v>
      </c>
      <c r="B139" s="4" t="s">
        <v>371</v>
      </c>
      <c r="C139" s="4">
        <v>1997.0</v>
      </c>
      <c r="D139" s="4" t="s">
        <v>1074</v>
      </c>
      <c r="E139" s="39" t="s">
        <v>1040</v>
      </c>
      <c r="F139" s="4">
        <v>2.407305114E7</v>
      </c>
      <c r="G139" s="4">
        <v>14.05</v>
      </c>
      <c r="H139" s="4">
        <v>0.09</v>
      </c>
      <c r="I139" s="4">
        <v>0.06</v>
      </c>
      <c r="J139" s="4">
        <v>1354.0</v>
      </c>
      <c r="K139" s="4">
        <v>23.34</v>
      </c>
      <c r="L139" s="4">
        <v>76.14</v>
      </c>
      <c r="M139" s="4">
        <v>0.0</v>
      </c>
      <c r="N139" s="4">
        <v>0.52</v>
      </c>
      <c r="O139" s="4">
        <v>3.69</v>
      </c>
      <c r="P139" s="4">
        <v>0.0</v>
      </c>
      <c r="Q139" s="4">
        <v>0.0</v>
      </c>
      <c r="R139" s="4">
        <v>5816096.27</v>
      </c>
      <c r="S139" s="4">
        <v>1.825695496E7</v>
      </c>
      <c r="T139" s="4">
        <v>2.52</v>
      </c>
      <c r="U139" s="4">
        <v>2.12</v>
      </c>
      <c r="V139" s="4">
        <v>1354.0</v>
      </c>
      <c r="W139" s="4">
        <v>84.42</v>
      </c>
      <c r="X139" s="4">
        <v>14.99</v>
      </c>
      <c r="Y139" s="4">
        <v>0.0</v>
      </c>
      <c r="Z139" s="4">
        <v>0.59</v>
      </c>
      <c r="AA139" s="4">
        <v>30.6</v>
      </c>
      <c r="AB139" s="4">
        <v>0.0</v>
      </c>
      <c r="AC139" s="4">
        <v>0.0</v>
      </c>
      <c r="AD139" s="4">
        <v>1.867536161E7</v>
      </c>
      <c r="AE139" s="4">
        <v>5397689.62</v>
      </c>
    </row>
    <row r="140" ht="12.75" customHeight="1">
      <c r="A140" s="4" t="s">
        <v>372</v>
      </c>
      <c r="B140" s="4" t="s">
        <v>371</v>
      </c>
      <c r="C140" s="4">
        <v>1997.0</v>
      </c>
      <c r="D140" s="4" t="s">
        <v>1074</v>
      </c>
      <c r="E140" s="39" t="s">
        <v>996</v>
      </c>
      <c r="F140" s="4">
        <v>1.305686524E7</v>
      </c>
      <c r="G140" s="4">
        <v>7.62</v>
      </c>
      <c r="H140" s="4">
        <v>0.39</v>
      </c>
      <c r="I140" s="4">
        <v>0.24</v>
      </c>
      <c r="J140" s="4">
        <v>937.0</v>
      </c>
      <c r="K140" s="4">
        <v>65.74</v>
      </c>
      <c r="L140" s="4">
        <v>32.02</v>
      </c>
      <c r="M140" s="4">
        <v>0.0</v>
      </c>
      <c r="N140" s="4">
        <v>2.24</v>
      </c>
      <c r="O140" s="4">
        <v>9.8</v>
      </c>
      <c r="P140" s="4">
        <v>0.0</v>
      </c>
      <c r="Q140" s="4">
        <v>0.0</v>
      </c>
      <c r="R140" s="4">
        <v>6567883.08</v>
      </c>
      <c r="S140" s="4">
        <v>6488982.14</v>
      </c>
      <c r="T140" s="4">
        <v>3.49</v>
      </c>
      <c r="U140" s="4">
        <v>2.48</v>
      </c>
      <c r="V140" s="4">
        <v>937.0</v>
      </c>
      <c r="W140" s="4">
        <v>85.81</v>
      </c>
      <c r="X140" s="4">
        <v>8.43</v>
      </c>
      <c r="Y140" s="4">
        <v>0.0</v>
      </c>
      <c r="Z140" s="4">
        <v>5.76</v>
      </c>
      <c r="AA140" s="4">
        <v>23.7</v>
      </c>
      <c r="AB140" s="4">
        <v>0.0</v>
      </c>
      <c r="AC140" s="4">
        <v>0.0</v>
      </c>
      <c r="AD140" s="4">
        <v>1.157917601E7</v>
      </c>
      <c r="AE140" s="4">
        <v>1477689.21</v>
      </c>
    </row>
    <row r="141" ht="12.75" customHeight="1">
      <c r="A141" s="4" t="s">
        <v>372</v>
      </c>
      <c r="B141" s="4" t="s">
        <v>371</v>
      </c>
      <c r="C141" s="4">
        <v>1997.0</v>
      </c>
      <c r="D141" s="4" t="s">
        <v>1074</v>
      </c>
      <c r="E141" s="39" t="s">
        <v>1041</v>
      </c>
      <c r="F141" s="4">
        <v>1146214.56</v>
      </c>
      <c r="G141" s="4">
        <v>0.67</v>
      </c>
      <c r="H141" s="4">
        <v>0.02</v>
      </c>
      <c r="I141" s="4">
        <v>0.03</v>
      </c>
      <c r="J141" s="4">
        <v>111.0</v>
      </c>
      <c r="K141" s="4">
        <v>2.7</v>
      </c>
      <c r="L141" s="4">
        <v>96.4</v>
      </c>
      <c r="M141" s="4">
        <v>0.0</v>
      </c>
      <c r="N141" s="4">
        <v>0.9</v>
      </c>
      <c r="O141" s="4">
        <v>1.4</v>
      </c>
      <c r="P141" s="4">
        <v>0.0</v>
      </c>
      <c r="Q141" s="4">
        <v>0.0</v>
      </c>
      <c r="R141" s="4">
        <v>38228.15</v>
      </c>
      <c r="S141" s="4">
        <v>1107986.44</v>
      </c>
      <c r="T141" s="4">
        <v>0.72</v>
      </c>
      <c r="U141" s="4">
        <v>0.18</v>
      </c>
      <c r="V141" s="4">
        <v>111.0</v>
      </c>
      <c r="W141" s="4">
        <v>19.82</v>
      </c>
      <c r="X141" s="4">
        <v>63.06</v>
      </c>
      <c r="Y141" s="4">
        <v>0.0</v>
      </c>
      <c r="Z141" s="4">
        <v>17.12</v>
      </c>
      <c r="AA141" s="4">
        <v>21.56</v>
      </c>
      <c r="AB141" s="4">
        <v>0.0</v>
      </c>
      <c r="AC141" s="4">
        <v>0.0</v>
      </c>
      <c r="AD141" s="4">
        <v>128605.95</v>
      </c>
      <c r="AE141" s="4">
        <v>1017608.64</v>
      </c>
    </row>
    <row r="142" ht="12.75" customHeight="1">
      <c r="A142" s="4" t="s">
        <v>372</v>
      </c>
      <c r="B142" s="4" t="s">
        <v>371</v>
      </c>
      <c r="C142" s="4">
        <v>1997.0</v>
      </c>
      <c r="D142" s="4" t="s">
        <v>1074</v>
      </c>
      <c r="E142" s="39" t="s">
        <v>1042</v>
      </c>
      <c r="F142" s="4">
        <v>1.440451952E7</v>
      </c>
      <c r="G142" s="4">
        <v>8.41</v>
      </c>
      <c r="H142" s="4">
        <v>0.86</v>
      </c>
      <c r="I142" s="4">
        <v>0.14</v>
      </c>
      <c r="J142" s="4">
        <v>763.0</v>
      </c>
      <c r="K142" s="4">
        <v>63.7</v>
      </c>
      <c r="L142" s="4">
        <v>34.34</v>
      </c>
      <c r="M142" s="4">
        <v>0.0</v>
      </c>
      <c r="N142" s="4">
        <v>1.97</v>
      </c>
      <c r="O142" s="4">
        <v>23.4</v>
      </c>
      <c r="P142" s="4">
        <v>0.0</v>
      </c>
      <c r="Q142" s="4">
        <v>0.0</v>
      </c>
      <c r="R142" s="4">
        <v>1664825.74</v>
      </c>
      <c r="S142" s="4">
        <v>4283509.85</v>
      </c>
      <c r="T142" s="4">
        <v>3.64</v>
      </c>
      <c r="U142" s="4">
        <v>2.3</v>
      </c>
      <c r="V142" s="4">
        <v>763.0</v>
      </c>
      <c r="W142" s="4">
        <v>84.27</v>
      </c>
      <c r="X142" s="4">
        <v>11.27</v>
      </c>
      <c r="Y142" s="4">
        <v>0.0</v>
      </c>
      <c r="Z142" s="4">
        <v>4.46</v>
      </c>
      <c r="AA142" s="4">
        <v>36.5</v>
      </c>
      <c r="AB142" s="4">
        <v>0.0</v>
      </c>
      <c r="AC142" s="4">
        <v>0.0</v>
      </c>
      <c r="AD142" s="4">
        <v>5693907.74</v>
      </c>
      <c r="AE142" s="4">
        <v>254427.84</v>
      </c>
    </row>
    <row r="143" ht="12.75" customHeight="1">
      <c r="A143" s="4" t="s">
        <v>372</v>
      </c>
      <c r="B143" s="4" t="s">
        <v>371</v>
      </c>
      <c r="C143" s="4">
        <v>1997.0</v>
      </c>
      <c r="D143" s="4" t="s">
        <v>1074</v>
      </c>
      <c r="E143" s="39" t="s">
        <v>1043</v>
      </c>
      <c r="F143" s="4">
        <v>6905579.39</v>
      </c>
      <c r="G143" s="4">
        <v>4.03</v>
      </c>
      <c r="H143" s="4">
        <v>0.23</v>
      </c>
      <c r="I143" s="4">
        <v>0.25</v>
      </c>
      <c r="J143" s="4">
        <v>343.0</v>
      </c>
      <c r="K143" s="4">
        <v>60.06</v>
      </c>
      <c r="L143" s="4">
        <v>39.94</v>
      </c>
      <c r="M143" s="4">
        <v>0.0</v>
      </c>
      <c r="N143" s="4">
        <v>0.0</v>
      </c>
      <c r="O143" s="4">
        <v>1.6</v>
      </c>
      <c r="P143" s="4">
        <v>0.0</v>
      </c>
      <c r="Q143" s="4">
        <v>0.0</v>
      </c>
      <c r="R143" s="4">
        <v>4159314.2</v>
      </c>
      <c r="S143" s="4">
        <v>2746265.03</v>
      </c>
      <c r="T143" s="4">
        <v>4.05</v>
      </c>
      <c r="U143" s="4">
        <v>5.49</v>
      </c>
      <c r="V143" s="4">
        <v>343.0</v>
      </c>
      <c r="W143" s="4">
        <v>75.8</v>
      </c>
      <c r="X143" s="4">
        <v>18.37</v>
      </c>
      <c r="Y143" s="4">
        <v>0.0</v>
      </c>
      <c r="Z143" s="4">
        <v>5.83</v>
      </c>
      <c r="AA143" s="4">
        <v>14.0</v>
      </c>
      <c r="AB143" s="4">
        <v>0.0</v>
      </c>
      <c r="AC143" s="4">
        <v>0.0</v>
      </c>
      <c r="AD143" s="4">
        <v>6496510.9</v>
      </c>
      <c r="AE143" s="4">
        <v>409068.33</v>
      </c>
    </row>
    <row r="144" ht="12.75" customHeight="1">
      <c r="A144" s="4" t="s">
        <v>372</v>
      </c>
      <c r="B144" s="4" t="s">
        <v>371</v>
      </c>
      <c r="C144" s="4">
        <v>1997.0</v>
      </c>
      <c r="D144" s="4" t="s">
        <v>1074</v>
      </c>
      <c r="E144" s="39" t="s">
        <v>1044</v>
      </c>
      <c r="F144" s="4">
        <v>3467401.35</v>
      </c>
      <c r="G144" s="4">
        <v>2.02</v>
      </c>
      <c r="H144" s="4">
        <v>0.21</v>
      </c>
      <c r="I144" s="4">
        <v>0.09</v>
      </c>
      <c r="J144" s="4">
        <v>381.0</v>
      </c>
      <c r="K144" s="4">
        <v>28.08</v>
      </c>
      <c r="L144" s="4">
        <v>71.65</v>
      </c>
      <c r="M144" s="4">
        <v>0.0</v>
      </c>
      <c r="N144" s="4">
        <v>0.26</v>
      </c>
      <c r="O144" s="4">
        <v>3.8</v>
      </c>
      <c r="P144" s="4">
        <v>0.0</v>
      </c>
      <c r="Q144" s="4">
        <v>0.0</v>
      </c>
      <c r="R144" s="4">
        <v>658725.05</v>
      </c>
      <c r="S144" s="4">
        <v>2808676.34</v>
      </c>
      <c r="T144" s="4">
        <v>4.13</v>
      </c>
      <c r="U144" s="4">
        <v>3.13</v>
      </c>
      <c r="V144" s="4">
        <v>381.0</v>
      </c>
      <c r="W144" s="4">
        <v>74.54</v>
      </c>
      <c r="X144" s="4">
        <v>21.52</v>
      </c>
      <c r="Y144" s="4">
        <v>0.0</v>
      </c>
      <c r="Z144" s="4">
        <v>3.94</v>
      </c>
      <c r="AA144" s="4">
        <v>38.0</v>
      </c>
      <c r="AB144" s="4">
        <v>0.0</v>
      </c>
      <c r="AC144" s="4">
        <v>0.0</v>
      </c>
      <c r="AD144" s="4">
        <v>3292305.87</v>
      </c>
      <c r="AE144" s="4">
        <v>175095.52</v>
      </c>
    </row>
    <row r="145" ht="12.75" customHeight="1">
      <c r="A145" s="4" t="s">
        <v>372</v>
      </c>
      <c r="B145" s="4" t="s">
        <v>371</v>
      </c>
      <c r="C145" s="4">
        <v>1997.0</v>
      </c>
      <c r="D145" s="4" t="s">
        <v>1074</v>
      </c>
      <c r="E145" s="39" t="s">
        <v>1045</v>
      </c>
      <c r="F145" s="4">
        <v>2737472.69</v>
      </c>
      <c r="G145" s="4">
        <v>1.6</v>
      </c>
      <c r="H145" s="4">
        <v>1.82</v>
      </c>
      <c r="I145" s="4">
        <v>1.55</v>
      </c>
      <c r="J145" s="4">
        <v>1353.0</v>
      </c>
      <c r="K145" s="4">
        <v>86.99</v>
      </c>
      <c r="L145" s="4">
        <v>7.76</v>
      </c>
      <c r="M145" s="4">
        <v>0.0</v>
      </c>
      <c r="N145" s="4">
        <v>5.25</v>
      </c>
      <c r="O145" s="4">
        <v>85.5</v>
      </c>
      <c r="P145" s="4">
        <v>0.0</v>
      </c>
      <c r="Q145" s="4">
        <v>0.0</v>
      </c>
      <c r="R145" s="4">
        <v>2499675.12</v>
      </c>
      <c r="S145" s="4">
        <v>237797.63</v>
      </c>
      <c r="T145" s="4">
        <v>11.37</v>
      </c>
      <c r="U145" s="4">
        <v>11.89</v>
      </c>
      <c r="V145" s="4">
        <v>1353.0</v>
      </c>
      <c r="W145" s="4">
        <v>90.24</v>
      </c>
      <c r="X145" s="4">
        <v>4.51</v>
      </c>
      <c r="Y145" s="4">
        <v>0.0</v>
      </c>
      <c r="Z145" s="4">
        <v>5.25</v>
      </c>
      <c r="AA145" s="4">
        <v>85.5</v>
      </c>
      <c r="AB145" s="4">
        <v>0.0</v>
      </c>
      <c r="AC145" s="4">
        <v>0.0</v>
      </c>
      <c r="AD145" s="4">
        <v>2717030.09</v>
      </c>
      <c r="AE145" s="4">
        <v>20442.66</v>
      </c>
    </row>
    <row r="146" ht="12.75" customHeight="1">
      <c r="A146" s="4" t="s">
        <v>372</v>
      </c>
      <c r="B146" s="4" t="s">
        <v>371</v>
      </c>
      <c r="C146" s="4">
        <v>1997.0</v>
      </c>
      <c r="D146" s="4" t="s">
        <v>1074</v>
      </c>
      <c r="E146" s="39" t="s">
        <v>998</v>
      </c>
      <c r="F146" s="4">
        <v>4.886959446E7</v>
      </c>
      <c r="G146" s="4">
        <v>28.52</v>
      </c>
      <c r="H146" s="4">
        <v>0.18</v>
      </c>
      <c r="I146" s="4">
        <v>0.04</v>
      </c>
      <c r="J146" s="4">
        <v>221.0</v>
      </c>
      <c r="K146" s="4">
        <v>43.44</v>
      </c>
      <c r="L146" s="4">
        <v>56.56</v>
      </c>
      <c r="M146" s="4">
        <v>0.0</v>
      </c>
      <c r="N146" s="4">
        <v>0.0</v>
      </c>
      <c r="O146" s="4">
        <v>1.8</v>
      </c>
      <c r="P146" s="4">
        <v>0.0</v>
      </c>
      <c r="Q146" s="4">
        <v>0.0</v>
      </c>
      <c r="R146" s="4">
        <v>8884038.13</v>
      </c>
      <c r="S146" s="4">
        <v>3.998555879E7</v>
      </c>
      <c r="T146" s="4">
        <v>3.79</v>
      </c>
      <c r="U146" s="4">
        <v>5.76</v>
      </c>
      <c r="V146" s="4">
        <v>221.0</v>
      </c>
      <c r="W146" s="4">
        <v>72.85</v>
      </c>
      <c r="X146" s="4">
        <v>27.15</v>
      </c>
      <c r="Y146" s="4">
        <v>0.0</v>
      </c>
      <c r="Z146" s="4">
        <v>0.0</v>
      </c>
      <c r="AA146" s="4">
        <v>25.0</v>
      </c>
      <c r="AB146" s="4">
        <v>0.0</v>
      </c>
      <c r="AC146" s="4">
        <v>0.0</v>
      </c>
      <c r="AD146" s="4">
        <v>4.775336638E7</v>
      </c>
      <c r="AE146" s="4">
        <v>1116230.53</v>
      </c>
    </row>
    <row r="147" ht="12.75" customHeight="1">
      <c r="A147" s="4" t="s">
        <v>372</v>
      </c>
      <c r="B147" s="4" t="s">
        <v>371</v>
      </c>
      <c r="C147" s="4">
        <v>1997.0</v>
      </c>
      <c r="D147" s="4" t="s">
        <v>1074</v>
      </c>
      <c r="E147" s="39" t="s">
        <v>1046</v>
      </c>
      <c r="F147" s="4">
        <v>2260300.93</v>
      </c>
      <c r="G147" s="4">
        <v>1.32</v>
      </c>
      <c r="H147" s="4">
        <v>0.29</v>
      </c>
      <c r="I147" s="4">
        <v>0.17</v>
      </c>
      <c r="J147" s="4">
        <v>447.0</v>
      </c>
      <c r="K147" s="4">
        <v>22.15</v>
      </c>
      <c r="L147" s="4">
        <v>57.49</v>
      </c>
      <c r="M147" s="4">
        <v>0.0</v>
      </c>
      <c r="N147" s="4">
        <v>20.36</v>
      </c>
      <c r="O147" s="4">
        <v>31.84</v>
      </c>
      <c r="P147" s="4">
        <v>0.0</v>
      </c>
      <c r="Q147" s="4">
        <v>0.0</v>
      </c>
      <c r="R147" s="4">
        <v>748468.42</v>
      </c>
      <c r="S147" s="4">
        <v>1503652.76</v>
      </c>
      <c r="T147" s="4">
        <v>3.96</v>
      </c>
      <c r="U147" s="4">
        <v>3.22</v>
      </c>
      <c r="V147" s="4">
        <v>447.0</v>
      </c>
      <c r="W147" s="4">
        <v>29.98</v>
      </c>
      <c r="X147" s="4">
        <v>25.95</v>
      </c>
      <c r="Y147" s="4">
        <v>0.0</v>
      </c>
      <c r="Z147" s="4">
        <v>44.07</v>
      </c>
      <c r="AA147" s="4">
        <v>32.4</v>
      </c>
      <c r="AB147" s="4">
        <v>0.0</v>
      </c>
      <c r="AC147" s="4">
        <v>0.0</v>
      </c>
      <c r="AD147" s="4">
        <v>1740581.0</v>
      </c>
      <c r="AE147" s="4">
        <v>511540.17</v>
      </c>
    </row>
    <row r="148" ht="12.75" customHeight="1">
      <c r="A148" s="4" t="s">
        <v>372</v>
      </c>
      <c r="B148" s="4" t="s">
        <v>371</v>
      </c>
      <c r="C148" s="4">
        <v>1997.0</v>
      </c>
      <c r="D148" s="4" t="s">
        <v>1074</v>
      </c>
      <c r="E148" s="39" t="s">
        <v>1047</v>
      </c>
      <c r="F148" s="4">
        <v>2.148252166E7</v>
      </c>
      <c r="G148" s="4">
        <v>12.54</v>
      </c>
      <c r="H148" s="4">
        <v>0.04</v>
      </c>
      <c r="I148" s="4">
        <v>0.02</v>
      </c>
      <c r="J148" s="4">
        <v>397.0</v>
      </c>
      <c r="K148" s="4">
        <v>10.83</v>
      </c>
      <c r="L148" s="4">
        <v>88.41</v>
      </c>
      <c r="M148" s="4">
        <v>0.0</v>
      </c>
      <c r="N148" s="4">
        <v>0.76</v>
      </c>
      <c r="O148" s="4">
        <v>2.0</v>
      </c>
      <c r="P148" s="4">
        <v>0.0</v>
      </c>
      <c r="Q148" s="4">
        <v>0.0</v>
      </c>
      <c r="R148" s="4">
        <v>818242.4</v>
      </c>
      <c r="S148" s="4">
        <v>2.066427898E7</v>
      </c>
      <c r="T148" s="4">
        <v>1.57</v>
      </c>
      <c r="U148" s="4">
        <v>0.6</v>
      </c>
      <c r="V148" s="4">
        <v>397.0</v>
      </c>
      <c r="W148" s="4">
        <v>57.18</v>
      </c>
      <c r="X148" s="4">
        <v>38.79</v>
      </c>
      <c r="Y148" s="4">
        <v>0.0</v>
      </c>
      <c r="Z148" s="4">
        <v>4.03</v>
      </c>
      <c r="AA148" s="4">
        <v>18.0</v>
      </c>
      <c r="AB148" s="4">
        <v>0.0</v>
      </c>
      <c r="AC148" s="4">
        <v>0.0</v>
      </c>
      <c r="AD148" s="4">
        <v>6874237.91</v>
      </c>
      <c r="AE148" s="4">
        <v>1.460828347E7</v>
      </c>
    </row>
    <row r="149" ht="12.75" customHeight="1">
      <c r="A149" s="4" t="s">
        <v>372</v>
      </c>
      <c r="B149" s="4" t="s">
        <v>371</v>
      </c>
      <c r="C149" s="4">
        <v>1998.0</v>
      </c>
      <c r="D149" s="4" t="s">
        <v>1074</v>
      </c>
      <c r="E149" s="39" t="s">
        <v>1031</v>
      </c>
      <c r="F149" s="4">
        <v>1.7791642829E8</v>
      </c>
      <c r="G149" s="4">
        <v>100.0</v>
      </c>
      <c r="H149" s="4">
        <v>4.13</v>
      </c>
      <c r="I149" s="4">
        <v>1.49</v>
      </c>
      <c r="J149" s="4">
        <v>9224.0</v>
      </c>
      <c r="K149" s="4">
        <v>60.46</v>
      </c>
      <c r="L149" s="4">
        <v>26.45</v>
      </c>
      <c r="M149" s="4">
        <v>1.72</v>
      </c>
      <c r="N149" s="4">
        <v>11.36</v>
      </c>
      <c r="O149" s="4">
        <v>350.0</v>
      </c>
      <c r="P149" s="4">
        <v>0.0</v>
      </c>
      <c r="Q149" s="4">
        <v>8636167.03</v>
      </c>
      <c r="R149" s="4">
        <v>7.728179293E7</v>
      </c>
      <c r="S149" s="4">
        <v>8.988340568E7</v>
      </c>
      <c r="T149" s="4">
        <v>4.47</v>
      </c>
      <c r="U149" s="4">
        <v>3.2</v>
      </c>
      <c r="V149" s="4">
        <v>9224.0</v>
      </c>
      <c r="W149" s="4">
        <v>68.69</v>
      </c>
      <c r="X149" s="4">
        <v>17.9</v>
      </c>
      <c r="Y149" s="4">
        <v>1.94</v>
      </c>
      <c r="Z149" s="4">
        <v>11.47</v>
      </c>
      <c r="AA149" s="4">
        <v>350.0</v>
      </c>
      <c r="AB149" s="4">
        <v>0.0</v>
      </c>
      <c r="AC149" s="4">
        <v>8637961.79</v>
      </c>
      <c r="AD149" s="4">
        <v>1.2911930705E8</v>
      </c>
      <c r="AE149" s="4">
        <v>3.804589156E7</v>
      </c>
    </row>
    <row r="150" ht="12.75" customHeight="1">
      <c r="A150" s="4" t="s">
        <v>372</v>
      </c>
      <c r="B150" s="4" t="s">
        <v>371</v>
      </c>
      <c r="C150" s="4">
        <v>1998.0</v>
      </c>
      <c r="D150" s="4" t="s">
        <v>1074</v>
      </c>
      <c r="E150" s="39" t="s">
        <v>1032</v>
      </c>
      <c r="F150" s="4">
        <v>4.725656261E7</v>
      </c>
      <c r="G150" s="4">
        <v>26.56</v>
      </c>
      <c r="H150" s="4">
        <v>1.36</v>
      </c>
      <c r="I150" s="4">
        <v>0.71</v>
      </c>
      <c r="J150" s="4">
        <v>1662.0</v>
      </c>
      <c r="K150" s="4">
        <v>54.09</v>
      </c>
      <c r="L150" s="4">
        <v>44.83</v>
      </c>
      <c r="M150" s="4">
        <v>0.66</v>
      </c>
      <c r="N150" s="4">
        <v>0.42</v>
      </c>
      <c r="O150" s="4">
        <v>34.71</v>
      </c>
      <c r="P150" s="4">
        <v>0.0</v>
      </c>
      <c r="Q150" s="4">
        <v>9331.48</v>
      </c>
      <c r="R150" s="4">
        <v>2.089482809E7</v>
      </c>
      <c r="S150" s="4">
        <v>2.635531677E7</v>
      </c>
      <c r="T150" s="4">
        <v>2.13</v>
      </c>
      <c r="U150" s="4">
        <v>4.69</v>
      </c>
      <c r="V150" s="4">
        <v>1662.0</v>
      </c>
      <c r="W150" s="4">
        <v>80.08</v>
      </c>
      <c r="X150" s="4">
        <v>18.83</v>
      </c>
      <c r="Y150" s="4">
        <v>0.66</v>
      </c>
      <c r="Z150" s="4">
        <v>0.42</v>
      </c>
      <c r="AA150" s="4">
        <v>34.71</v>
      </c>
      <c r="AB150" s="4">
        <v>0.0</v>
      </c>
      <c r="AC150" s="4">
        <v>9331.48</v>
      </c>
      <c r="AD150" s="4">
        <v>4.007716327E7</v>
      </c>
      <c r="AE150" s="4">
        <v>7172981.59</v>
      </c>
    </row>
    <row r="151" ht="12.75" customHeight="1">
      <c r="A151" s="4" t="s">
        <v>372</v>
      </c>
      <c r="B151" s="4" t="s">
        <v>371</v>
      </c>
      <c r="C151" s="4">
        <v>1998.0</v>
      </c>
      <c r="D151" s="4" t="s">
        <v>1074</v>
      </c>
      <c r="E151" s="39" t="s">
        <v>1033</v>
      </c>
      <c r="F151" s="4">
        <v>5.981288762E7</v>
      </c>
      <c r="G151" s="4">
        <v>33.62</v>
      </c>
      <c r="H151" s="4">
        <v>5.55</v>
      </c>
      <c r="I151" s="4">
        <v>1.73</v>
      </c>
      <c r="J151" s="4">
        <v>3463.0</v>
      </c>
      <c r="K151" s="4">
        <v>65.58</v>
      </c>
      <c r="L151" s="4">
        <v>17.38</v>
      </c>
      <c r="M151" s="4">
        <v>3.06</v>
      </c>
      <c r="N151" s="4">
        <v>13.98</v>
      </c>
      <c r="O151" s="4">
        <v>350.0</v>
      </c>
      <c r="P151" s="4">
        <v>0.0</v>
      </c>
      <c r="Q151" s="4">
        <v>2254052.36</v>
      </c>
      <c r="R151" s="4">
        <v>2.106592828E7</v>
      </c>
      <c r="S151" s="4">
        <v>4.06051269E7</v>
      </c>
      <c r="T151" s="4">
        <v>5.9</v>
      </c>
      <c r="U151" s="4">
        <v>3.11</v>
      </c>
      <c r="V151" s="4">
        <v>3463.0</v>
      </c>
      <c r="W151" s="4">
        <v>72.31</v>
      </c>
      <c r="X151" s="4">
        <v>10.25</v>
      </c>
      <c r="Y151" s="4">
        <v>3.35</v>
      </c>
      <c r="Z151" s="4">
        <v>14.09</v>
      </c>
      <c r="AA151" s="4">
        <v>350.0</v>
      </c>
      <c r="AB151" s="4">
        <v>0.0</v>
      </c>
      <c r="AC151" s="4">
        <v>2254437.51</v>
      </c>
      <c r="AD151" s="4">
        <v>5.329278295E7</v>
      </c>
      <c r="AE151" s="4">
        <v>8378272.23</v>
      </c>
    </row>
    <row r="152" ht="12.75" customHeight="1">
      <c r="A152" s="4" t="s">
        <v>372</v>
      </c>
      <c r="B152" s="4" t="s">
        <v>371</v>
      </c>
      <c r="C152" s="4">
        <v>1998.0</v>
      </c>
      <c r="D152" s="4" t="s">
        <v>1074</v>
      </c>
      <c r="E152" s="39" t="s">
        <v>1034</v>
      </c>
      <c r="F152" s="4">
        <v>4.490545884E7</v>
      </c>
      <c r="G152" s="4">
        <v>25.24</v>
      </c>
      <c r="H152" s="4">
        <v>4.91</v>
      </c>
      <c r="I152" s="4">
        <v>1.94</v>
      </c>
      <c r="J152" s="4">
        <v>3323.0</v>
      </c>
      <c r="K152" s="4">
        <v>67.29</v>
      </c>
      <c r="L152" s="4">
        <v>22.33</v>
      </c>
      <c r="M152" s="4">
        <v>0.66</v>
      </c>
      <c r="N152" s="4">
        <v>9.72</v>
      </c>
      <c r="O152" s="4">
        <v>230.86</v>
      </c>
      <c r="P152" s="4">
        <v>0.0</v>
      </c>
      <c r="Q152" s="4">
        <v>373838.1</v>
      </c>
      <c r="R152" s="4">
        <v>2.533010776E7</v>
      </c>
      <c r="S152" s="4">
        <v>1.953910614E7</v>
      </c>
      <c r="T152" s="4">
        <v>5.07</v>
      </c>
      <c r="U152" s="4">
        <v>1.99</v>
      </c>
      <c r="V152" s="4">
        <v>3323.0</v>
      </c>
      <c r="W152" s="4">
        <v>70.12</v>
      </c>
      <c r="X152" s="4">
        <v>19.02</v>
      </c>
      <c r="Y152" s="4">
        <v>0.96</v>
      </c>
      <c r="Z152" s="4">
        <v>9.9</v>
      </c>
      <c r="AA152" s="4">
        <v>230.86</v>
      </c>
      <c r="AB152" s="4">
        <v>0.0</v>
      </c>
      <c r="AC152" s="4">
        <v>375247.71</v>
      </c>
      <c r="AD152" s="4">
        <v>2.575843203E7</v>
      </c>
      <c r="AE152" s="4">
        <v>1.911078188E7</v>
      </c>
    </row>
    <row r="153" ht="12.75" customHeight="1">
      <c r="A153" s="4" t="s">
        <v>372</v>
      </c>
      <c r="B153" s="4" t="s">
        <v>371</v>
      </c>
      <c r="C153" s="4">
        <v>1998.0</v>
      </c>
      <c r="D153" s="4" t="s">
        <v>1074</v>
      </c>
      <c r="E153" s="39" t="s">
        <v>1035</v>
      </c>
      <c r="F153" s="4">
        <v>1.336899168E7</v>
      </c>
      <c r="G153" s="4">
        <v>7.51</v>
      </c>
      <c r="H153" s="4">
        <v>2.39</v>
      </c>
      <c r="I153" s="4">
        <v>1.77</v>
      </c>
      <c r="J153" s="4">
        <v>776.0</v>
      </c>
      <c r="K153" s="4">
        <v>22.04</v>
      </c>
      <c r="L153" s="4">
        <v>45.23</v>
      </c>
      <c r="M153" s="4">
        <v>2.58</v>
      </c>
      <c r="N153" s="4">
        <v>30.15</v>
      </c>
      <c r="O153" s="4">
        <v>350.0</v>
      </c>
      <c r="P153" s="4">
        <v>0.0</v>
      </c>
      <c r="Q153" s="4">
        <v>5998945.09</v>
      </c>
      <c r="R153" s="4">
        <v>9990928.79</v>
      </c>
      <c r="S153" s="4">
        <v>3383855.86</v>
      </c>
      <c r="T153" s="4">
        <v>2.39</v>
      </c>
      <c r="U153" s="4">
        <v>1.77</v>
      </c>
      <c r="V153" s="4">
        <v>776.0</v>
      </c>
      <c r="W153" s="4">
        <v>22.04</v>
      </c>
      <c r="X153" s="4">
        <v>45.23</v>
      </c>
      <c r="Y153" s="4">
        <v>2.58</v>
      </c>
      <c r="Z153" s="4">
        <v>30.15</v>
      </c>
      <c r="AA153" s="4">
        <v>350.0</v>
      </c>
      <c r="AB153" s="4">
        <v>0.0</v>
      </c>
      <c r="AC153" s="4">
        <v>5998945.09</v>
      </c>
      <c r="AD153" s="4">
        <v>9990928.79</v>
      </c>
      <c r="AE153" s="4">
        <v>3383855.86</v>
      </c>
    </row>
    <row r="154" ht="12.75" customHeight="1">
      <c r="A154" s="4" t="s">
        <v>372</v>
      </c>
      <c r="B154" s="4" t="s">
        <v>371</v>
      </c>
      <c r="C154" s="4">
        <v>1998.0</v>
      </c>
      <c r="D154" s="4" t="s">
        <v>1074</v>
      </c>
      <c r="E154" s="39" t="s">
        <v>1036</v>
      </c>
      <c r="F154" s="4">
        <v>3862288.9</v>
      </c>
      <c r="G154" s="4">
        <v>2.17</v>
      </c>
      <c r="H154" s="4">
        <v>4.23</v>
      </c>
      <c r="I154" s="4">
        <v>2.4</v>
      </c>
      <c r="J154" s="4">
        <v>468.0</v>
      </c>
      <c r="K154" s="4">
        <v>36.11</v>
      </c>
      <c r="L154" s="4">
        <v>23.5</v>
      </c>
      <c r="M154" s="4">
        <v>0.21</v>
      </c>
      <c r="N154" s="4">
        <v>40.17</v>
      </c>
      <c r="O154" s="4">
        <v>230.86</v>
      </c>
      <c r="P154" s="4">
        <v>0.0</v>
      </c>
      <c r="Q154" s="4">
        <v>4619.83</v>
      </c>
      <c r="R154" s="4">
        <v>2694479.5</v>
      </c>
      <c r="S154" s="4">
        <v>1167809.48</v>
      </c>
      <c r="T154" s="4">
        <v>4.23</v>
      </c>
      <c r="U154" s="4">
        <v>2.4</v>
      </c>
      <c r="V154" s="4">
        <v>468.0</v>
      </c>
      <c r="W154" s="4">
        <v>36.11</v>
      </c>
      <c r="X154" s="4">
        <v>23.5</v>
      </c>
      <c r="Y154" s="4">
        <v>0.21</v>
      </c>
      <c r="Z154" s="4">
        <v>40.17</v>
      </c>
      <c r="AA154" s="4">
        <v>230.86</v>
      </c>
      <c r="AB154" s="4">
        <v>0.0</v>
      </c>
      <c r="AC154" s="4">
        <v>4619.83</v>
      </c>
      <c r="AD154" s="4">
        <v>2694479.5</v>
      </c>
      <c r="AE154" s="4">
        <v>1167809.48</v>
      </c>
    </row>
    <row r="155" ht="12.75" customHeight="1">
      <c r="A155" s="4" t="s">
        <v>372</v>
      </c>
      <c r="B155" s="4" t="s">
        <v>371</v>
      </c>
      <c r="C155" s="4">
        <v>1998.0</v>
      </c>
      <c r="D155" s="4" t="s">
        <v>1074</v>
      </c>
      <c r="E155" s="39" t="s">
        <v>993</v>
      </c>
      <c r="F155" s="4">
        <v>6690100.18</v>
      </c>
      <c r="G155" s="4">
        <v>3.76</v>
      </c>
      <c r="H155" s="4">
        <v>3.67</v>
      </c>
      <c r="I155" s="4">
        <v>2.32</v>
      </c>
      <c r="J155" s="4">
        <v>1371.0</v>
      </c>
      <c r="K155" s="4">
        <v>62.95</v>
      </c>
      <c r="L155" s="4">
        <v>27.28</v>
      </c>
      <c r="M155" s="4">
        <v>0.0</v>
      </c>
      <c r="N155" s="4">
        <v>9.77</v>
      </c>
      <c r="O155" s="4">
        <v>16.3</v>
      </c>
      <c r="P155" s="4">
        <v>0.0</v>
      </c>
      <c r="Q155" s="4">
        <v>0.0</v>
      </c>
      <c r="R155" s="4">
        <v>3744581.02</v>
      </c>
      <c r="S155" s="4">
        <v>2952281.94</v>
      </c>
      <c r="T155" s="4">
        <v>3.67</v>
      </c>
      <c r="U155" s="4">
        <v>2.32</v>
      </c>
      <c r="V155" s="4">
        <v>1371.0</v>
      </c>
      <c r="W155" s="4">
        <v>62.95</v>
      </c>
      <c r="X155" s="4">
        <v>27.28</v>
      </c>
      <c r="Y155" s="4">
        <v>0.0</v>
      </c>
      <c r="Z155" s="4">
        <v>9.77</v>
      </c>
      <c r="AA155" s="4">
        <v>16.3</v>
      </c>
      <c r="AB155" s="4">
        <v>0.0</v>
      </c>
      <c r="AC155" s="4">
        <v>0.0</v>
      </c>
      <c r="AD155" s="4">
        <v>3744581.02</v>
      </c>
      <c r="AE155" s="4">
        <v>2952281.94</v>
      </c>
    </row>
    <row r="156" ht="12.75" customHeight="1">
      <c r="A156" s="4" t="s">
        <v>372</v>
      </c>
      <c r="B156" s="4" t="s">
        <v>371</v>
      </c>
      <c r="C156" s="4">
        <v>1998.0</v>
      </c>
      <c r="D156" s="4" t="s">
        <v>1074</v>
      </c>
      <c r="E156" s="39" t="s">
        <v>1037</v>
      </c>
      <c r="F156" s="4">
        <v>3755551.92</v>
      </c>
      <c r="G156" s="4">
        <v>2.11</v>
      </c>
      <c r="H156" s="4">
        <v>8.83</v>
      </c>
      <c r="I156" s="4">
        <v>8.24</v>
      </c>
      <c r="J156" s="4">
        <v>686.0</v>
      </c>
      <c r="K156" s="4">
        <v>46.36</v>
      </c>
      <c r="L156" s="4">
        <v>12.39</v>
      </c>
      <c r="M156" s="4">
        <v>2.48</v>
      </c>
      <c r="N156" s="4">
        <v>38.78</v>
      </c>
      <c r="O156" s="4">
        <v>350.0</v>
      </c>
      <c r="P156" s="4">
        <v>0.0</v>
      </c>
      <c r="Q156" s="4">
        <v>214489.01</v>
      </c>
      <c r="R156" s="4">
        <v>3275304.39</v>
      </c>
      <c r="S156" s="4">
        <v>480247.49</v>
      </c>
      <c r="T156" s="4">
        <v>8.83</v>
      </c>
      <c r="U156" s="4">
        <v>8.24</v>
      </c>
      <c r="V156" s="4">
        <v>686.0</v>
      </c>
      <c r="W156" s="4">
        <v>46.36</v>
      </c>
      <c r="X156" s="4">
        <v>12.39</v>
      </c>
      <c r="Y156" s="4">
        <v>2.48</v>
      </c>
      <c r="Z156" s="4">
        <v>38.78</v>
      </c>
      <c r="AA156" s="4">
        <v>350.0</v>
      </c>
      <c r="AB156" s="4">
        <v>0.0</v>
      </c>
      <c r="AC156" s="4">
        <v>214489.01</v>
      </c>
      <c r="AD156" s="4">
        <v>3275304.39</v>
      </c>
      <c r="AE156" s="4">
        <v>480247.49</v>
      </c>
    </row>
    <row r="157" ht="12.75" customHeight="1">
      <c r="A157" s="4" t="s">
        <v>372</v>
      </c>
      <c r="B157" s="4" t="s">
        <v>371</v>
      </c>
      <c r="C157" s="4">
        <v>1998.0</v>
      </c>
      <c r="D157" s="4" t="s">
        <v>1074</v>
      </c>
      <c r="E157" s="39" t="s">
        <v>1038</v>
      </c>
      <c r="F157" s="4">
        <v>152656.22</v>
      </c>
      <c r="G157" s="4">
        <v>0.09</v>
      </c>
      <c r="H157" s="4">
        <v>9.56</v>
      </c>
      <c r="I157" s="4">
        <v>10.63</v>
      </c>
      <c r="J157" s="4">
        <v>168.0</v>
      </c>
      <c r="K157" s="4">
        <v>79.17</v>
      </c>
      <c r="L157" s="4">
        <v>3.57</v>
      </c>
      <c r="M157" s="4">
        <v>4.76</v>
      </c>
      <c r="N157" s="4">
        <v>12.5</v>
      </c>
      <c r="O157" s="4">
        <v>65.26</v>
      </c>
      <c r="P157" s="4">
        <v>0.0</v>
      </c>
      <c r="Q157" s="4">
        <v>2711.43</v>
      </c>
      <c r="R157" s="4">
        <v>152656.21</v>
      </c>
      <c r="S157" s="4">
        <v>0.0</v>
      </c>
      <c r="T157" s="4">
        <v>9.56</v>
      </c>
      <c r="U157" s="4">
        <v>10.63</v>
      </c>
      <c r="V157" s="4">
        <v>168.0</v>
      </c>
      <c r="W157" s="4">
        <v>79.17</v>
      </c>
      <c r="X157" s="4">
        <v>3.57</v>
      </c>
      <c r="Y157" s="4">
        <v>4.76</v>
      </c>
      <c r="Z157" s="4">
        <v>12.5</v>
      </c>
      <c r="AA157" s="4">
        <v>65.26</v>
      </c>
      <c r="AB157" s="4">
        <v>0.0</v>
      </c>
      <c r="AC157" s="4">
        <v>2711.43</v>
      </c>
      <c r="AD157" s="4">
        <v>152656.21</v>
      </c>
      <c r="AE157" s="4">
        <v>0.0</v>
      </c>
    </row>
    <row r="158" ht="12.75" customHeight="1">
      <c r="A158" s="4" t="s">
        <v>372</v>
      </c>
      <c r="B158" s="4" t="s">
        <v>371</v>
      </c>
      <c r="C158" s="4">
        <v>1998.0</v>
      </c>
      <c r="D158" s="4" t="s">
        <v>1074</v>
      </c>
      <c r="E158" s="39" t="s">
        <v>994</v>
      </c>
      <c r="F158" s="4">
        <v>1.516395315E7</v>
      </c>
      <c r="G158" s="4">
        <v>8.52</v>
      </c>
      <c r="H158" s="4">
        <v>0.36</v>
      </c>
      <c r="I158" s="4">
        <v>1.76</v>
      </c>
      <c r="J158" s="4">
        <v>50.0</v>
      </c>
      <c r="K158" s="4">
        <v>6.0</v>
      </c>
      <c r="L158" s="4">
        <v>70.0</v>
      </c>
      <c r="M158" s="4">
        <v>20.0</v>
      </c>
      <c r="N158" s="4">
        <v>4.0</v>
      </c>
      <c r="O158" s="4">
        <v>14.01</v>
      </c>
      <c r="P158" s="4">
        <v>0.0</v>
      </c>
      <c r="Q158" s="4">
        <v>7731709.13</v>
      </c>
      <c r="R158" s="4">
        <v>7737928.54</v>
      </c>
      <c r="S158" s="4">
        <v>7426024.58</v>
      </c>
      <c r="T158" s="4">
        <v>0.36</v>
      </c>
      <c r="U158" s="4">
        <v>1.76</v>
      </c>
      <c r="V158" s="4">
        <v>50.0</v>
      </c>
      <c r="W158" s="4">
        <v>6.0</v>
      </c>
      <c r="X158" s="4">
        <v>70.0</v>
      </c>
      <c r="Y158" s="4">
        <v>20.0</v>
      </c>
      <c r="Z158" s="4">
        <v>4.0</v>
      </c>
      <c r="AA158" s="4">
        <v>14.01</v>
      </c>
      <c r="AB158" s="4">
        <v>0.0</v>
      </c>
      <c r="AC158" s="4">
        <v>7731709.13</v>
      </c>
      <c r="AD158" s="4">
        <v>7737928.54</v>
      </c>
      <c r="AE158" s="4">
        <v>7426024.58</v>
      </c>
    </row>
    <row r="159" ht="12.75" customHeight="1">
      <c r="A159" s="4" t="s">
        <v>372</v>
      </c>
      <c r="B159" s="4" t="s">
        <v>371</v>
      </c>
      <c r="C159" s="4">
        <v>1998.0</v>
      </c>
      <c r="D159" s="4" t="s">
        <v>1074</v>
      </c>
      <c r="E159" s="39" t="s">
        <v>1039</v>
      </c>
      <c r="F159" s="4">
        <v>289020.71</v>
      </c>
      <c r="G159" s="4">
        <v>0.16</v>
      </c>
      <c r="H159" s="4">
        <v>3.63</v>
      </c>
      <c r="I159" s="4">
        <v>3.13</v>
      </c>
      <c r="J159" s="4">
        <v>143.0</v>
      </c>
      <c r="K159" s="4">
        <v>79.02</v>
      </c>
      <c r="L159" s="4">
        <v>19.58</v>
      </c>
      <c r="M159" s="4">
        <v>0.0</v>
      </c>
      <c r="N159" s="4">
        <v>1.4</v>
      </c>
      <c r="O159" s="4">
        <v>20.0</v>
      </c>
      <c r="P159" s="4">
        <v>0.0</v>
      </c>
      <c r="Q159" s="4">
        <v>0.0</v>
      </c>
      <c r="R159" s="4">
        <v>167024.01</v>
      </c>
      <c r="S159" s="4">
        <v>121996.71</v>
      </c>
      <c r="T159" s="4">
        <v>3.65</v>
      </c>
      <c r="U159" s="4">
        <v>3.18</v>
      </c>
      <c r="V159" s="4">
        <v>143.0</v>
      </c>
      <c r="W159" s="4">
        <v>79.72</v>
      </c>
      <c r="X159" s="4">
        <v>18.88</v>
      </c>
      <c r="Y159" s="4">
        <v>0.0</v>
      </c>
      <c r="Z159" s="4">
        <v>1.4</v>
      </c>
      <c r="AA159" s="4">
        <v>20.0</v>
      </c>
      <c r="AB159" s="4">
        <v>0.0</v>
      </c>
      <c r="AC159" s="4">
        <v>0.0</v>
      </c>
      <c r="AD159" s="4">
        <v>167024.01</v>
      </c>
      <c r="AE159" s="4">
        <v>121996.71</v>
      </c>
    </row>
    <row r="160" ht="12.75" customHeight="1">
      <c r="A160" s="4" t="s">
        <v>372</v>
      </c>
      <c r="B160" s="4" t="s">
        <v>371</v>
      </c>
      <c r="C160" s="4">
        <v>1998.0</v>
      </c>
      <c r="D160" s="4" t="s">
        <v>1074</v>
      </c>
      <c r="E160" s="39" t="s">
        <v>1040</v>
      </c>
      <c r="F160" s="4">
        <v>2.613446144E7</v>
      </c>
      <c r="G160" s="4">
        <v>14.69</v>
      </c>
      <c r="H160" s="4">
        <v>1.23</v>
      </c>
      <c r="I160" s="4">
        <v>0.7</v>
      </c>
      <c r="J160" s="4">
        <v>1411.0</v>
      </c>
      <c r="K160" s="4">
        <v>51.74</v>
      </c>
      <c r="L160" s="4">
        <v>47.2</v>
      </c>
      <c r="M160" s="4">
        <v>0.92</v>
      </c>
      <c r="N160" s="4">
        <v>0.14</v>
      </c>
      <c r="O160" s="4">
        <v>34.71</v>
      </c>
      <c r="P160" s="4">
        <v>0.0</v>
      </c>
      <c r="Q160" s="4">
        <v>210638.33</v>
      </c>
      <c r="R160" s="4">
        <v>1.240946888E7</v>
      </c>
      <c r="S160" s="4">
        <v>1.372499308E7</v>
      </c>
      <c r="T160" s="4">
        <v>1.97</v>
      </c>
      <c r="U160" s="4">
        <v>1.51</v>
      </c>
      <c r="V160" s="4">
        <v>1411.0</v>
      </c>
      <c r="W160" s="4">
        <v>81.79</v>
      </c>
      <c r="X160" s="4">
        <v>17.15</v>
      </c>
      <c r="Y160" s="4">
        <v>0.92</v>
      </c>
      <c r="Z160" s="4">
        <v>0.14</v>
      </c>
      <c r="AA160" s="4">
        <v>34.71</v>
      </c>
      <c r="AB160" s="4">
        <v>0.0</v>
      </c>
      <c r="AC160" s="4">
        <v>210638.33</v>
      </c>
      <c r="AD160" s="4">
        <v>1.96214867E7</v>
      </c>
      <c r="AE160" s="4">
        <v>6512975.26</v>
      </c>
    </row>
    <row r="161" ht="12.75" customHeight="1">
      <c r="A161" s="4" t="s">
        <v>372</v>
      </c>
      <c r="B161" s="4" t="s">
        <v>371</v>
      </c>
      <c r="C161" s="4">
        <v>1998.0</v>
      </c>
      <c r="D161" s="4" t="s">
        <v>1074</v>
      </c>
      <c r="E161" s="39" t="s">
        <v>996</v>
      </c>
      <c r="F161" s="4">
        <v>1.298646627E7</v>
      </c>
      <c r="G161" s="4">
        <v>7.3</v>
      </c>
      <c r="H161" s="4">
        <v>2.59</v>
      </c>
      <c r="I161" s="4">
        <v>2.02</v>
      </c>
      <c r="J161" s="4">
        <v>934.0</v>
      </c>
      <c r="K161" s="4">
        <v>72.7</v>
      </c>
      <c r="L161" s="4">
        <v>20.66</v>
      </c>
      <c r="M161" s="4">
        <v>1.71</v>
      </c>
      <c r="N161" s="4">
        <v>4.93</v>
      </c>
      <c r="O161" s="4">
        <v>19.94</v>
      </c>
      <c r="P161" s="4">
        <v>0.0</v>
      </c>
      <c r="Q161" s="4">
        <v>371673.18</v>
      </c>
      <c r="R161" s="4">
        <v>1.031828984E7</v>
      </c>
      <c r="S161" s="4">
        <v>2668176.53</v>
      </c>
      <c r="T161" s="4">
        <v>3.08</v>
      </c>
      <c r="U161" s="4">
        <v>2.41</v>
      </c>
      <c r="V161" s="4">
        <v>934.0</v>
      </c>
      <c r="W161" s="4">
        <v>84.48</v>
      </c>
      <c r="X161" s="4">
        <v>8.46</v>
      </c>
      <c r="Y161" s="4">
        <v>1.82</v>
      </c>
      <c r="Z161" s="4">
        <v>5.25</v>
      </c>
      <c r="AA161" s="4">
        <v>19.94</v>
      </c>
      <c r="AB161" s="4">
        <v>0.0</v>
      </c>
      <c r="AC161" s="4">
        <v>372036.19</v>
      </c>
      <c r="AD161" s="4">
        <v>1.163174794E7</v>
      </c>
      <c r="AE161" s="4">
        <v>1354718.43</v>
      </c>
    </row>
    <row r="162" ht="12.75" customHeight="1">
      <c r="A162" s="4" t="s">
        <v>372</v>
      </c>
      <c r="B162" s="4" t="s">
        <v>371</v>
      </c>
      <c r="C162" s="4">
        <v>1998.0</v>
      </c>
      <c r="D162" s="4" t="s">
        <v>1074</v>
      </c>
      <c r="E162" s="39" t="s">
        <v>1041</v>
      </c>
      <c r="F162" s="4">
        <v>1138565.38</v>
      </c>
      <c r="G162" s="4">
        <v>0.64</v>
      </c>
      <c r="H162" s="4">
        <v>0.4</v>
      </c>
      <c r="I162" s="4">
        <v>0.04</v>
      </c>
      <c r="J162" s="4">
        <v>105.0</v>
      </c>
      <c r="K162" s="4">
        <v>16.19</v>
      </c>
      <c r="L162" s="4">
        <v>60.0</v>
      </c>
      <c r="M162" s="4">
        <v>9.52</v>
      </c>
      <c r="N162" s="4">
        <v>14.29</v>
      </c>
      <c r="O162" s="4">
        <v>3.6</v>
      </c>
      <c r="P162" s="4">
        <v>0.0</v>
      </c>
      <c r="Q162" s="4">
        <v>73854.68</v>
      </c>
      <c r="R162" s="4">
        <v>152400.45</v>
      </c>
      <c r="S162" s="4">
        <v>986164.94</v>
      </c>
      <c r="T162" s="4">
        <v>0.4</v>
      </c>
      <c r="U162" s="4">
        <v>0.04</v>
      </c>
      <c r="V162" s="4">
        <v>105.0</v>
      </c>
      <c r="W162" s="4">
        <v>16.19</v>
      </c>
      <c r="X162" s="4">
        <v>60.0</v>
      </c>
      <c r="Y162" s="4">
        <v>9.52</v>
      </c>
      <c r="Z162" s="4">
        <v>14.29</v>
      </c>
      <c r="AA162" s="4">
        <v>3.6</v>
      </c>
      <c r="AB162" s="4">
        <v>0.0</v>
      </c>
      <c r="AC162" s="4">
        <v>73854.68</v>
      </c>
      <c r="AD162" s="4">
        <v>152400.45</v>
      </c>
      <c r="AE162" s="4">
        <v>986164.94</v>
      </c>
    </row>
    <row r="163" ht="12.75" customHeight="1">
      <c r="A163" s="4" t="s">
        <v>372</v>
      </c>
      <c r="B163" s="4" t="s">
        <v>371</v>
      </c>
      <c r="C163" s="4">
        <v>1998.0</v>
      </c>
      <c r="D163" s="4" t="s">
        <v>1074</v>
      </c>
      <c r="E163" s="39" t="s">
        <v>1042</v>
      </c>
      <c r="F163" s="4">
        <v>1.757158704E7</v>
      </c>
      <c r="G163" s="4">
        <v>9.88</v>
      </c>
      <c r="H163" s="4">
        <v>2.44</v>
      </c>
      <c r="I163" s="4">
        <v>1.45</v>
      </c>
      <c r="J163" s="4">
        <v>750.0</v>
      </c>
      <c r="K163" s="4">
        <v>63.47</v>
      </c>
      <c r="L163" s="4">
        <v>22.67</v>
      </c>
      <c r="M163" s="4">
        <v>9.73</v>
      </c>
      <c r="N163" s="4">
        <v>4.13</v>
      </c>
      <c r="O163" s="4">
        <v>32.0</v>
      </c>
      <c r="P163" s="4">
        <v>0.0</v>
      </c>
      <c r="Q163" s="4">
        <v>25019.08</v>
      </c>
      <c r="R163" s="4">
        <v>5799299.45</v>
      </c>
      <c r="S163" s="4">
        <v>1021065.06</v>
      </c>
      <c r="T163" s="4">
        <v>2.81</v>
      </c>
      <c r="U163" s="4">
        <v>1.65</v>
      </c>
      <c r="V163" s="4">
        <v>750.0</v>
      </c>
      <c r="W163" s="4">
        <v>70.13</v>
      </c>
      <c r="X163" s="4">
        <v>13.47</v>
      </c>
      <c r="Y163" s="4">
        <v>12.27</v>
      </c>
      <c r="Z163" s="4">
        <v>4.13</v>
      </c>
      <c r="AA163" s="4">
        <v>32.0</v>
      </c>
      <c r="AB163" s="4">
        <v>0.0</v>
      </c>
      <c r="AC163" s="4">
        <v>26450.83</v>
      </c>
      <c r="AD163" s="4">
        <v>6418117.66</v>
      </c>
      <c r="AE163" s="4">
        <v>402246.85</v>
      </c>
    </row>
    <row r="164" ht="12.75" customHeight="1">
      <c r="A164" s="4" t="s">
        <v>372</v>
      </c>
      <c r="B164" s="4" t="s">
        <v>371</v>
      </c>
      <c r="C164" s="4">
        <v>1998.0</v>
      </c>
      <c r="D164" s="4" t="s">
        <v>1074</v>
      </c>
      <c r="E164" s="39" t="s">
        <v>1043</v>
      </c>
      <c r="F164" s="4">
        <v>7210236.8</v>
      </c>
      <c r="G164" s="4">
        <v>4.05</v>
      </c>
      <c r="H164" s="4">
        <v>3.34</v>
      </c>
      <c r="I164" s="4">
        <v>4.66</v>
      </c>
      <c r="J164" s="4">
        <v>346.0</v>
      </c>
      <c r="K164" s="4">
        <v>60.98</v>
      </c>
      <c r="L164" s="4">
        <v>33.24</v>
      </c>
      <c r="M164" s="4">
        <v>0.0</v>
      </c>
      <c r="N164" s="4">
        <v>5.78</v>
      </c>
      <c r="O164" s="4">
        <v>14.0</v>
      </c>
      <c r="P164" s="4">
        <v>0.0</v>
      </c>
      <c r="Q164" s="4">
        <v>0.0</v>
      </c>
      <c r="R164" s="4">
        <v>6295811.28</v>
      </c>
      <c r="S164" s="4">
        <v>914425.55</v>
      </c>
      <c r="T164" s="4">
        <v>3.88</v>
      </c>
      <c r="U164" s="4">
        <v>5.1</v>
      </c>
      <c r="V164" s="4">
        <v>346.0</v>
      </c>
      <c r="W164" s="4">
        <v>75.72</v>
      </c>
      <c r="X164" s="4">
        <v>18.5</v>
      </c>
      <c r="Y164" s="4">
        <v>0.0</v>
      </c>
      <c r="Z164" s="4">
        <v>5.78</v>
      </c>
      <c r="AA164" s="4">
        <v>14.0</v>
      </c>
      <c r="AB164" s="4">
        <v>0.0</v>
      </c>
      <c r="AC164" s="4">
        <v>0.0</v>
      </c>
      <c r="AD164" s="4">
        <v>6823268.65</v>
      </c>
      <c r="AE164" s="4">
        <v>386968.18</v>
      </c>
    </row>
    <row r="165" ht="12.75" customHeight="1">
      <c r="A165" s="4" t="s">
        <v>372</v>
      </c>
      <c r="B165" s="4" t="s">
        <v>371</v>
      </c>
      <c r="C165" s="4">
        <v>1998.0</v>
      </c>
      <c r="D165" s="4" t="s">
        <v>1074</v>
      </c>
      <c r="E165" s="39" t="s">
        <v>1044</v>
      </c>
      <c r="F165" s="4">
        <v>3586185.7</v>
      </c>
      <c r="G165" s="4">
        <v>2.02</v>
      </c>
      <c r="H165" s="4">
        <v>3.18</v>
      </c>
      <c r="I165" s="4">
        <v>2.19</v>
      </c>
      <c r="J165" s="4">
        <v>380.0</v>
      </c>
      <c r="K165" s="4">
        <v>66.84</v>
      </c>
      <c r="L165" s="4">
        <v>30.26</v>
      </c>
      <c r="M165" s="4">
        <v>0.26</v>
      </c>
      <c r="N165" s="4">
        <v>2.63</v>
      </c>
      <c r="O165" s="4">
        <v>38.0</v>
      </c>
      <c r="P165" s="4">
        <v>0.0</v>
      </c>
      <c r="Q165" s="4">
        <v>1.89</v>
      </c>
      <c r="R165" s="4">
        <v>3040028.83</v>
      </c>
      <c r="S165" s="4">
        <v>546156.74</v>
      </c>
      <c r="T165" s="4">
        <v>3.6</v>
      </c>
      <c r="U165" s="4">
        <v>2.63</v>
      </c>
      <c r="V165" s="4">
        <v>380.0</v>
      </c>
      <c r="W165" s="4">
        <v>73.95</v>
      </c>
      <c r="X165" s="4">
        <v>22.11</v>
      </c>
      <c r="Y165" s="4">
        <v>0.26</v>
      </c>
      <c r="Z165" s="4">
        <v>3.68</v>
      </c>
      <c r="AA165" s="4">
        <v>38.0</v>
      </c>
      <c r="AB165" s="4">
        <v>0.0</v>
      </c>
      <c r="AC165" s="4">
        <v>1.89</v>
      </c>
      <c r="AD165" s="4">
        <v>3304722.07</v>
      </c>
      <c r="AE165" s="4">
        <v>281463.5</v>
      </c>
    </row>
    <row r="166" ht="12.75" customHeight="1">
      <c r="A166" s="4" t="s">
        <v>372</v>
      </c>
      <c r="B166" s="4" t="s">
        <v>371</v>
      </c>
      <c r="C166" s="4">
        <v>1998.0</v>
      </c>
      <c r="D166" s="4" t="s">
        <v>1074</v>
      </c>
      <c r="E166" s="39" t="s">
        <v>1045</v>
      </c>
      <c r="F166" s="4">
        <v>3094240.86</v>
      </c>
      <c r="G166" s="4">
        <v>1.74</v>
      </c>
      <c r="H166" s="4">
        <v>10.64</v>
      </c>
      <c r="I166" s="4">
        <v>11.51</v>
      </c>
      <c r="J166" s="4">
        <v>1356.0</v>
      </c>
      <c r="K166" s="4">
        <v>85.4</v>
      </c>
      <c r="L166" s="4">
        <v>6.56</v>
      </c>
      <c r="M166" s="4">
        <v>0.59</v>
      </c>
      <c r="N166" s="4">
        <v>7.45</v>
      </c>
      <c r="O166" s="4">
        <v>37.13</v>
      </c>
      <c r="P166" s="4">
        <v>0.0</v>
      </c>
      <c r="Q166" s="4">
        <v>178.61</v>
      </c>
      <c r="R166" s="4">
        <v>2995351.94</v>
      </c>
      <c r="S166" s="4">
        <v>98888.88</v>
      </c>
      <c r="T166" s="4">
        <v>10.84</v>
      </c>
      <c r="U166" s="4">
        <v>11.79</v>
      </c>
      <c r="V166" s="4">
        <v>1356.0</v>
      </c>
      <c r="W166" s="4">
        <v>87.76</v>
      </c>
      <c r="X166" s="4">
        <v>4.06</v>
      </c>
      <c r="Y166" s="4">
        <v>0.59</v>
      </c>
      <c r="Z166" s="4">
        <v>7.6</v>
      </c>
      <c r="AA166" s="4">
        <v>37.13</v>
      </c>
      <c r="AB166" s="4">
        <v>0.0</v>
      </c>
      <c r="AC166" s="4">
        <v>178.61</v>
      </c>
      <c r="AD166" s="4">
        <v>3071997.52</v>
      </c>
      <c r="AE166" s="4">
        <v>22243.31</v>
      </c>
    </row>
    <row r="167" ht="12.75" customHeight="1">
      <c r="A167" s="4" t="s">
        <v>372</v>
      </c>
      <c r="B167" s="4" t="s">
        <v>371</v>
      </c>
      <c r="C167" s="4">
        <v>1998.0</v>
      </c>
      <c r="D167" s="4" t="s">
        <v>1074</v>
      </c>
      <c r="E167" s="39" t="s">
        <v>998</v>
      </c>
      <c r="F167" s="4">
        <v>5.195056528E7</v>
      </c>
      <c r="G167" s="4">
        <v>29.2</v>
      </c>
      <c r="H167" s="4">
        <v>1.84</v>
      </c>
      <c r="I167" s="4">
        <v>0.28</v>
      </c>
      <c r="J167" s="4">
        <v>228.0</v>
      </c>
      <c r="K167" s="4">
        <v>46.93</v>
      </c>
      <c r="L167" s="4">
        <v>53.07</v>
      </c>
      <c r="M167" s="4">
        <v>0.0</v>
      </c>
      <c r="N167" s="4">
        <v>0.0</v>
      </c>
      <c r="O167" s="4">
        <v>16.4</v>
      </c>
      <c r="P167" s="4">
        <v>0.0</v>
      </c>
      <c r="Q167" s="4">
        <v>0.0</v>
      </c>
      <c r="R167" s="4">
        <v>8562489.27</v>
      </c>
      <c r="S167" s="4">
        <v>4.338807567E7</v>
      </c>
      <c r="T167" s="4">
        <v>3.48</v>
      </c>
      <c r="U167" s="4">
        <v>4.94</v>
      </c>
      <c r="V167" s="4">
        <v>228.0</v>
      </c>
      <c r="W167" s="4">
        <v>73.68</v>
      </c>
      <c r="X167" s="4">
        <v>26.32</v>
      </c>
      <c r="Y167" s="4">
        <v>0.0</v>
      </c>
      <c r="Z167" s="4">
        <v>0.0</v>
      </c>
      <c r="AA167" s="4">
        <v>25.0</v>
      </c>
      <c r="AB167" s="4">
        <v>0.0</v>
      </c>
      <c r="AC167" s="4">
        <v>0.0</v>
      </c>
      <c r="AD167" s="4">
        <v>5.038691309E7</v>
      </c>
      <c r="AE167" s="4">
        <v>1563651.85</v>
      </c>
    </row>
    <row r="168" ht="12.75" customHeight="1">
      <c r="A168" s="4" t="s">
        <v>372</v>
      </c>
      <c r="B168" s="4" t="s">
        <v>371</v>
      </c>
      <c r="C168" s="4">
        <v>1998.0</v>
      </c>
      <c r="D168" s="4" t="s">
        <v>1074</v>
      </c>
      <c r="E168" s="39" t="s">
        <v>1046</v>
      </c>
      <c r="F168" s="4">
        <v>2307218.67</v>
      </c>
      <c r="G168" s="4">
        <v>1.3</v>
      </c>
      <c r="H168" s="4">
        <v>4.05</v>
      </c>
      <c r="I168" s="4">
        <v>3.05</v>
      </c>
      <c r="J168" s="4">
        <v>440.0</v>
      </c>
      <c r="K168" s="4">
        <v>29.55</v>
      </c>
      <c r="L168" s="4">
        <v>25.68</v>
      </c>
      <c r="M168" s="4">
        <v>0.45</v>
      </c>
      <c r="N168" s="4">
        <v>44.32</v>
      </c>
      <c r="O168" s="4">
        <v>173.4</v>
      </c>
      <c r="P168" s="4">
        <v>0.0</v>
      </c>
      <c r="Q168" s="4">
        <v>1271.85</v>
      </c>
      <c r="R168" s="4">
        <v>1802377.09</v>
      </c>
      <c r="S168" s="4">
        <v>498078.92</v>
      </c>
      <c r="T168" s="4">
        <v>4.05</v>
      </c>
      <c r="U168" s="4">
        <v>3.05</v>
      </c>
      <c r="V168" s="4">
        <v>440.0</v>
      </c>
      <c r="W168" s="4">
        <v>29.55</v>
      </c>
      <c r="X168" s="4">
        <v>25.68</v>
      </c>
      <c r="Y168" s="4">
        <v>0.45</v>
      </c>
      <c r="Z168" s="4">
        <v>44.32</v>
      </c>
      <c r="AA168" s="4">
        <v>173.4</v>
      </c>
      <c r="AB168" s="4">
        <v>0.0</v>
      </c>
      <c r="AC168" s="4">
        <v>1271.85</v>
      </c>
      <c r="AD168" s="4">
        <v>1802377.09</v>
      </c>
      <c r="AE168" s="4">
        <v>498078.92</v>
      </c>
    </row>
    <row r="169" ht="12.75" customHeight="1">
      <c r="A169" s="4" t="s">
        <v>372</v>
      </c>
      <c r="B169" s="4" t="s">
        <v>371</v>
      </c>
      <c r="C169" s="4">
        <v>1998.0</v>
      </c>
      <c r="D169" s="4" t="s">
        <v>1074</v>
      </c>
      <c r="E169" s="39" t="s">
        <v>1047</v>
      </c>
      <c r="F169" s="4">
        <v>2.20233229E7</v>
      </c>
      <c r="G169" s="4">
        <v>12.38</v>
      </c>
      <c r="H169" s="4">
        <v>1.33</v>
      </c>
      <c r="I169" s="4">
        <v>0.57</v>
      </c>
      <c r="J169" s="4">
        <v>388.0</v>
      </c>
      <c r="K169" s="4">
        <v>55.67</v>
      </c>
      <c r="L169" s="4">
        <v>40.46</v>
      </c>
      <c r="M169" s="4">
        <v>0.0</v>
      </c>
      <c r="N169" s="4">
        <v>3.87</v>
      </c>
      <c r="O169" s="4">
        <v>18.0</v>
      </c>
      <c r="P169" s="4">
        <v>0.0</v>
      </c>
      <c r="Q169" s="4">
        <v>0.0</v>
      </c>
      <c r="R169" s="4">
        <v>8134302.23</v>
      </c>
      <c r="S169" s="4">
        <v>1.388902011E7</v>
      </c>
      <c r="T169" s="4">
        <v>1.33</v>
      </c>
      <c r="U169" s="4">
        <v>0.58</v>
      </c>
      <c r="V169" s="4">
        <v>388.0</v>
      </c>
      <c r="W169" s="4">
        <v>56.44</v>
      </c>
      <c r="X169" s="4">
        <v>39.43</v>
      </c>
      <c r="Y169" s="4">
        <v>0.0</v>
      </c>
      <c r="Z169" s="4">
        <v>4.12</v>
      </c>
      <c r="AA169" s="4">
        <v>18.0</v>
      </c>
      <c r="AB169" s="4">
        <v>0.0</v>
      </c>
      <c r="AC169" s="4">
        <v>0.0</v>
      </c>
      <c r="AD169" s="4">
        <v>8134302.23</v>
      </c>
      <c r="AE169" s="4">
        <v>1.388902011E7</v>
      </c>
    </row>
    <row r="170" ht="12.75" customHeight="1">
      <c r="A170" s="4" t="s">
        <v>372</v>
      </c>
      <c r="B170" s="4" t="s">
        <v>371</v>
      </c>
      <c r="C170" s="4">
        <v>1999.0</v>
      </c>
      <c r="D170" s="4" t="s">
        <v>1074</v>
      </c>
      <c r="E170" s="39" t="s">
        <v>1031</v>
      </c>
      <c r="F170" s="4">
        <v>2.014331863E8</v>
      </c>
      <c r="G170" s="4">
        <v>100.0</v>
      </c>
      <c r="H170" s="4">
        <v>0.18</v>
      </c>
      <c r="I170" s="4">
        <v>0.12</v>
      </c>
      <c r="J170" s="4">
        <v>9195.0</v>
      </c>
      <c r="K170" s="4">
        <v>0.39</v>
      </c>
      <c r="L170" s="4">
        <v>97.74</v>
      </c>
      <c r="M170" s="4">
        <v>0.01</v>
      </c>
      <c r="N170" s="4">
        <v>1.86</v>
      </c>
      <c r="O170" s="4">
        <v>241.49</v>
      </c>
      <c r="P170" s="4">
        <v>0.0</v>
      </c>
      <c r="Q170" s="4">
        <v>6279.48</v>
      </c>
      <c r="R170" s="4">
        <v>2162140.88</v>
      </c>
      <c r="S170" s="4">
        <v>1.8609052025E8</v>
      </c>
      <c r="T170" s="4">
        <v>4.13</v>
      </c>
      <c r="U170" s="4">
        <v>3.75</v>
      </c>
      <c r="V170" s="4">
        <v>9195.0</v>
      </c>
      <c r="W170" s="4">
        <v>58.83</v>
      </c>
      <c r="X170" s="4">
        <v>28.96</v>
      </c>
      <c r="Y170" s="4">
        <v>1.92</v>
      </c>
      <c r="Z170" s="4">
        <v>10.29</v>
      </c>
      <c r="AA170" s="4">
        <v>350.0</v>
      </c>
      <c r="AB170" s="4">
        <v>0.0</v>
      </c>
      <c r="AC170" s="4">
        <v>9637921.68</v>
      </c>
      <c r="AD170" s="4">
        <v>1.320533573E8</v>
      </c>
      <c r="AE170" s="4">
        <v>5.619930383E7</v>
      </c>
    </row>
    <row r="171" ht="12.75" customHeight="1">
      <c r="A171" s="4" t="s">
        <v>372</v>
      </c>
      <c r="B171" s="4" t="s">
        <v>371</v>
      </c>
      <c r="C171" s="4">
        <v>1999.0</v>
      </c>
      <c r="D171" s="4" t="s">
        <v>1074</v>
      </c>
      <c r="E171" s="39" t="s">
        <v>1032</v>
      </c>
      <c r="F171" s="4">
        <v>5.512270502E7</v>
      </c>
      <c r="G171" s="4">
        <v>27.37</v>
      </c>
      <c r="H171" s="4">
        <v>0.0</v>
      </c>
      <c r="I171" s="4">
        <v>0.0</v>
      </c>
      <c r="J171" s="4">
        <v>1643.0</v>
      </c>
      <c r="K171" s="4">
        <v>0.0</v>
      </c>
      <c r="L171" s="4">
        <v>100.0</v>
      </c>
      <c r="M171" s="4">
        <v>0.0</v>
      </c>
      <c r="N171" s="4">
        <v>0.0</v>
      </c>
      <c r="O171" s="4">
        <v>0.0</v>
      </c>
      <c r="P171" s="4">
        <v>0.0</v>
      </c>
      <c r="Q171" s="4">
        <v>0.0</v>
      </c>
      <c r="R171" s="4">
        <v>0.0</v>
      </c>
      <c r="S171" s="4">
        <v>5.511843656E7</v>
      </c>
      <c r="T171" s="4">
        <v>1.71</v>
      </c>
      <c r="U171" s="4">
        <v>5.36</v>
      </c>
      <c r="V171" s="4">
        <v>1643.0</v>
      </c>
      <c r="W171" s="4">
        <v>52.47</v>
      </c>
      <c r="X171" s="4">
        <v>46.44</v>
      </c>
      <c r="Y171" s="4">
        <v>0.67</v>
      </c>
      <c r="Z171" s="4">
        <v>0.43</v>
      </c>
      <c r="AA171" s="4">
        <v>40.33</v>
      </c>
      <c r="AB171" s="4">
        <v>0.0</v>
      </c>
      <c r="AC171" s="4">
        <v>12502.86</v>
      </c>
      <c r="AD171" s="4">
        <v>4.123765642E7</v>
      </c>
      <c r="AE171" s="4">
        <v>1.388078014E7</v>
      </c>
    </row>
    <row r="172" ht="12.75" customHeight="1">
      <c r="A172" s="4" t="s">
        <v>372</v>
      </c>
      <c r="B172" s="4" t="s">
        <v>371</v>
      </c>
      <c r="C172" s="4">
        <v>1999.0</v>
      </c>
      <c r="D172" s="4" t="s">
        <v>1074</v>
      </c>
      <c r="E172" s="39" t="s">
        <v>1033</v>
      </c>
      <c r="F172" s="4">
        <v>6.881551883E7</v>
      </c>
      <c r="G172" s="4">
        <v>34.16</v>
      </c>
      <c r="H172" s="4">
        <v>0.32</v>
      </c>
      <c r="I172" s="4">
        <v>0.25</v>
      </c>
      <c r="J172" s="4">
        <v>3496.0</v>
      </c>
      <c r="K172" s="4">
        <v>0.69</v>
      </c>
      <c r="L172" s="4">
        <v>95.25</v>
      </c>
      <c r="M172" s="4">
        <v>0.0</v>
      </c>
      <c r="N172" s="4">
        <v>4.06</v>
      </c>
      <c r="O172" s="4">
        <v>241.49</v>
      </c>
      <c r="P172" s="4">
        <v>0.0</v>
      </c>
      <c r="Q172" s="4">
        <v>0.0</v>
      </c>
      <c r="R172" s="4">
        <v>1074605.79</v>
      </c>
      <c r="S172" s="4">
        <v>7.002134095E7</v>
      </c>
      <c r="T172" s="4">
        <v>5.58</v>
      </c>
      <c r="U172" s="4">
        <v>4.0</v>
      </c>
      <c r="V172" s="4">
        <v>3496.0</v>
      </c>
      <c r="W172" s="4">
        <v>62.73</v>
      </c>
      <c r="X172" s="4">
        <v>20.77</v>
      </c>
      <c r="Y172" s="4">
        <v>3.49</v>
      </c>
      <c r="Z172" s="4">
        <v>13.01</v>
      </c>
      <c r="AA172" s="4">
        <v>350.0</v>
      </c>
      <c r="AB172" s="4">
        <v>0.0</v>
      </c>
      <c r="AC172" s="4">
        <v>2539686.91</v>
      </c>
      <c r="AD172" s="4">
        <v>5.666801155E7</v>
      </c>
      <c r="AE172" s="4">
        <v>1.442793519E7</v>
      </c>
    </row>
    <row r="173" ht="12.75" customHeight="1">
      <c r="A173" s="4" t="s">
        <v>372</v>
      </c>
      <c r="B173" s="4" t="s">
        <v>371</v>
      </c>
      <c r="C173" s="4">
        <v>1999.0</v>
      </c>
      <c r="D173" s="4" t="s">
        <v>1074</v>
      </c>
      <c r="E173" s="39" t="s">
        <v>1034</v>
      </c>
      <c r="F173" s="4">
        <v>4.77194855E7</v>
      </c>
      <c r="G173" s="4">
        <v>23.69</v>
      </c>
      <c r="H173" s="4">
        <v>0.16</v>
      </c>
      <c r="I173" s="4">
        <v>0.04</v>
      </c>
      <c r="J173" s="4">
        <v>3289.0</v>
      </c>
      <c r="K173" s="4">
        <v>0.21</v>
      </c>
      <c r="L173" s="4">
        <v>99.12</v>
      </c>
      <c r="M173" s="4">
        <v>0.03</v>
      </c>
      <c r="N173" s="4">
        <v>0.64</v>
      </c>
      <c r="O173" s="4">
        <v>232.37</v>
      </c>
      <c r="P173" s="4">
        <v>0.0</v>
      </c>
      <c r="Q173" s="4">
        <v>6279.48</v>
      </c>
      <c r="R173" s="4">
        <v>134803.12</v>
      </c>
      <c r="S173" s="4">
        <v>4.755036046E7</v>
      </c>
      <c r="T173" s="4">
        <v>4.78</v>
      </c>
      <c r="U173" s="4">
        <v>1.79</v>
      </c>
      <c r="V173" s="4">
        <v>3289.0</v>
      </c>
      <c r="W173" s="4">
        <v>66.86</v>
      </c>
      <c r="X173" s="4">
        <v>23.78</v>
      </c>
      <c r="Y173" s="4">
        <v>0.94</v>
      </c>
      <c r="Z173" s="4">
        <v>8.42</v>
      </c>
      <c r="AA173" s="4">
        <v>232.37</v>
      </c>
      <c r="AB173" s="4">
        <v>0.0</v>
      </c>
      <c r="AC173" s="4">
        <v>128864.18</v>
      </c>
      <c r="AD173" s="4">
        <v>2.33472366E7</v>
      </c>
      <c r="AE173" s="4">
        <v>2.433792698E7</v>
      </c>
    </row>
    <row r="174" ht="12.75" customHeight="1">
      <c r="A174" s="4" t="s">
        <v>372</v>
      </c>
      <c r="B174" s="4" t="s">
        <v>371</v>
      </c>
      <c r="C174" s="4">
        <v>1999.0</v>
      </c>
      <c r="D174" s="4" t="s">
        <v>1074</v>
      </c>
      <c r="E174" s="39" t="s">
        <v>1035</v>
      </c>
      <c r="F174" s="4">
        <v>1.434946082E7</v>
      </c>
      <c r="G174" s="4">
        <v>7.12</v>
      </c>
      <c r="H174" s="4">
        <v>0.15</v>
      </c>
      <c r="I174" s="4">
        <v>0.27</v>
      </c>
      <c r="J174" s="4">
        <v>767.0</v>
      </c>
      <c r="K174" s="4">
        <v>0.65</v>
      </c>
      <c r="L174" s="4">
        <v>98.31</v>
      </c>
      <c r="M174" s="4">
        <v>0.0</v>
      </c>
      <c r="N174" s="4">
        <v>1.04</v>
      </c>
      <c r="O174" s="4">
        <v>145.21</v>
      </c>
      <c r="P174" s="4">
        <v>0.0</v>
      </c>
      <c r="Q174" s="4">
        <v>0.0</v>
      </c>
      <c r="R174" s="4">
        <v>952731.96</v>
      </c>
      <c r="S174" s="4">
        <v>1.340038228E7</v>
      </c>
      <c r="T174" s="4">
        <v>1.97</v>
      </c>
      <c r="U174" s="4">
        <v>2.02</v>
      </c>
      <c r="V174" s="4">
        <v>767.0</v>
      </c>
      <c r="W174" s="4">
        <v>20.21</v>
      </c>
      <c r="X174" s="4">
        <v>51.11</v>
      </c>
      <c r="Y174" s="4">
        <v>1.69</v>
      </c>
      <c r="Z174" s="4">
        <v>26.99</v>
      </c>
      <c r="AA174" s="4">
        <v>350.0</v>
      </c>
      <c r="AB174" s="4">
        <v>0.0</v>
      </c>
      <c r="AC174" s="4">
        <v>6956867.72</v>
      </c>
      <c r="AD174" s="4">
        <v>1.080045273E7</v>
      </c>
      <c r="AE174" s="4">
        <v>3552661.51</v>
      </c>
    </row>
    <row r="175" ht="12.75" customHeight="1">
      <c r="A175" s="4" t="s">
        <v>372</v>
      </c>
      <c r="B175" s="4" t="s">
        <v>371</v>
      </c>
      <c r="C175" s="4">
        <v>1999.0</v>
      </c>
      <c r="D175" s="4" t="s">
        <v>1074</v>
      </c>
      <c r="E175" s="39" t="s">
        <v>1036</v>
      </c>
      <c r="F175" s="4">
        <v>4156867.04</v>
      </c>
      <c r="G175" s="4">
        <v>2.06</v>
      </c>
      <c r="H175" s="4">
        <v>2.21</v>
      </c>
      <c r="I175" s="4">
        <v>1.24</v>
      </c>
      <c r="J175" s="4">
        <v>466.0</v>
      </c>
      <c r="K175" s="4">
        <v>1.5</v>
      </c>
      <c r="L175" s="4">
        <v>82.19</v>
      </c>
      <c r="M175" s="4">
        <v>0.0</v>
      </c>
      <c r="N175" s="4">
        <v>16.31</v>
      </c>
      <c r="O175" s="4">
        <v>232.37</v>
      </c>
      <c r="P175" s="4">
        <v>0.0</v>
      </c>
      <c r="Q175" s="4">
        <v>0.0</v>
      </c>
      <c r="R175" s="4">
        <v>1005291.02</v>
      </c>
      <c r="S175" s="4">
        <v>3151575.96</v>
      </c>
      <c r="T175" s="4">
        <v>4.21</v>
      </c>
      <c r="U175" s="4">
        <v>2.71</v>
      </c>
      <c r="V175" s="4">
        <v>466.0</v>
      </c>
      <c r="W175" s="4">
        <v>35.84</v>
      </c>
      <c r="X175" s="4">
        <v>25.97</v>
      </c>
      <c r="Y175" s="4">
        <v>0.21</v>
      </c>
      <c r="Z175" s="4">
        <v>37.98</v>
      </c>
      <c r="AA175" s="4">
        <v>232.37</v>
      </c>
      <c r="AB175" s="4">
        <v>0.0</v>
      </c>
      <c r="AC175" s="4">
        <v>10548.98</v>
      </c>
      <c r="AD175" s="4">
        <v>2613826.96</v>
      </c>
      <c r="AE175" s="4">
        <v>1543040.02</v>
      </c>
    </row>
    <row r="176" ht="12.75" customHeight="1">
      <c r="A176" s="4" t="s">
        <v>372</v>
      </c>
      <c r="B176" s="4" t="s">
        <v>371</v>
      </c>
      <c r="C176" s="4">
        <v>1999.0</v>
      </c>
      <c r="D176" s="4" t="s">
        <v>1074</v>
      </c>
      <c r="E176" s="39" t="s">
        <v>993</v>
      </c>
      <c r="F176" s="4">
        <v>6900103.22</v>
      </c>
      <c r="G176" s="4">
        <v>3.43</v>
      </c>
      <c r="H176" s="4">
        <v>0.0</v>
      </c>
      <c r="I176" s="4">
        <v>0.0</v>
      </c>
      <c r="J176" s="4">
        <v>1332.0</v>
      </c>
      <c r="K176" s="4">
        <v>0.0</v>
      </c>
      <c r="L176" s="4">
        <v>100.0</v>
      </c>
      <c r="M176" s="4">
        <v>0.0</v>
      </c>
      <c r="N176" s="4">
        <v>0.0</v>
      </c>
      <c r="O176" s="4">
        <v>0.0</v>
      </c>
      <c r="P176" s="4">
        <v>0.0</v>
      </c>
      <c r="Q176" s="4">
        <v>0.0</v>
      </c>
      <c r="R176" s="4">
        <v>0.0</v>
      </c>
      <c r="S176" s="4">
        <v>6908146.38</v>
      </c>
      <c r="T176" s="4">
        <v>3.37</v>
      </c>
      <c r="U176" s="4">
        <v>2.11</v>
      </c>
      <c r="V176" s="4">
        <v>1332.0</v>
      </c>
      <c r="W176" s="4">
        <v>60.96</v>
      </c>
      <c r="X176" s="4">
        <v>31.16</v>
      </c>
      <c r="Y176" s="4">
        <v>0.0</v>
      </c>
      <c r="Z176" s="4">
        <v>7.88</v>
      </c>
      <c r="AA176" s="4">
        <v>14.5</v>
      </c>
      <c r="AB176" s="4">
        <v>0.0</v>
      </c>
      <c r="AC176" s="4">
        <v>0.0</v>
      </c>
      <c r="AD176" s="4">
        <v>3145866.71</v>
      </c>
      <c r="AE176" s="4">
        <v>3762279.67</v>
      </c>
    </row>
    <row r="177" ht="12.75" customHeight="1">
      <c r="A177" s="4" t="s">
        <v>372</v>
      </c>
      <c r="B177" s="4" t="s">
        <v>371</v>
      </c>
      <c r="C177" s="4">
        <v>1999.0</v>
      </c>
      <c r="D177" s="4" t="s">
        <v>1074</v>
      </c>
      <c r="E177" s="39" t="s">
        <v>1037</v>
      </c>
      <c r="F177" s="4">
        <v>4113878.97</v>
      </c>
      <c r="G177" s="4">
        <v>2.04</v>
      </c>
      <c r="H177" s="4">
        <v>2.4</v>
      </c>
      <c r="I177" s="4">
        <v>4.4</v>
      </c>
      <c r="J177" s="4">
        <v>692.0</v>
      </c>
      <c r="K177" s="4">
        <v>4.05</v>
      </c>
      <c r="L177" s="4">
        <v>82.51</v>
      </c>
      <c r="M177" s="4">
        <v>0.14</v>
      </c>
      <c r="N177" s="4">
        <v>13.29</v>
      </c>
      <c r="O177" s="4">
        <v>241.49</v>
      </c>
      <c r="P177" s="4">
        <v>0.0</v>
      </c>
      <c r="Q177" s="4">
        <v>6279.48</v>
      </c>
      <c r="R177" s="4">
        <v>1151899.67</v>
      </c>
      <c r="S177" s="4">
        <v>2961979.32</v>
      </c>
      <c r="T177" s="4">
        <v>9.37</v>
      </c>
      <c r="U177" s="4">
        <v>7.93</v>
      </c>
      <c r="V177" s="4">
        <v>692.0</v>
      </c>
      <c r="W177" s="4">
        <v>43.93</v>
      </c>
      <c r="X177" s="4">
        <v>14.16</v>
      </c>
      <c r="Y177" s="4">
        <v>3.03</v>
      </c>
      <c r="Z177" s="4">
        <v>38.87</v>
      </c>
      <c r="AA177" s="4">
        <v>350.0</v>
      </c>
      <c r="AB177" s="4">
        <v>0.0</v>
      </c>
      <c r="AC177" s="4">
        <v>237260.86</v>
      </c>
      <c r="AD177" s="4">
        <v>3593052.48</v>
      </c>
      <c r="AE177" s="4">
        <v>520826.52</v>
      </c>
    </row>
    <row r="178" ht="12.75" customHeight="1">
      <c r="A178" s="4" t="s">
        <v>372</v>
      </c>
      <c r="B178" s="4" t="s">
        <v>371</v>
      </c>
      <c r="C178" s="4">
        <v>1999.0</v>
      </c>
      <c r="D178" s="4" t="s">
        <v>1074</v>
      </c>
      <c r="E178" s="39" t="s">
        <v>1038</v>
      </c>
      <c r="F178" s="4">
        <v>144183.76</v>
      </c>
      <c r="G178" s="4">
        <v>0.07</v>
      </c>
      <c r="H178" s="4">
        <v>0.0</v>
      </c>
      <c r="I178" s="4">
        <v>0.0</v>
      </c>
      <c r="J178" s="4">
        <v>160.0</v>
      </c>
      <c r="K178" s="4">
        <v>0.0</v>
      </c>
      <c r="L178" s="4">
        <v>100.0</v>
      </c>
      <c r="M178" s="4">
        <v>0.0</v>
      </c>
      <c r="N178" s="4">
        <v>0.0</v>
      </c>
      <c r="O178" s="4">
        <v>0.0</v>
      </c>
      <c r="P178" s="4">
        <v>0.0</v>
      </c>
      <c r="Q178" s="4">
        <v>0.0</v>
      </c>
      <c r="R178" s="4">
        <v>0.0</v>
      </c>
      <c r="S178" s="4">
        <v>144183.76</v>
      </c>
      <c r="T178" s="4">
        <v>9.23</v>
      </c>
      <c r="U178" s="4">
        <v>9.92</v>
      </c>
      <c r="V178" s="4">
        <v>160.0</v>
      </c>
      <c r="W178" s="4">
        <v>67.5</v>
      </c>
      <c r="X178" s="4">
        <v>18.75</v>
      </c>
      <c r="Y178" s="4">
        <v>1.88</v>
      </c>
      <c r="Z178" s="4">
        <v>11.88</v>
      </c>
      <c r="AA178" s="4">
        <v>62.67</v>
      </c>
      <c r="AB178" s="4">
        <v>0.0</v>
      </c>
      <c r="AC178" s="4">
        <v>2629.68</v>
      </c>
      <c r="AD178" s="4">
        <v>117049.6</v>
      </c>
      <c r="AE178" s="4">
        <v>27134.15</v>
      </c>
    </row>
    <row r="179" ht="12.75" customHeight="1">
      <c r="A179" s="4" t="s">
        <v>372</v>
      </c>
      <c r="B179" s="4" t="s">
        <v>371</v>
      </c>
      <c r="C179" s="4">
        <v>1999.0</v>
      </c>
      <c r="D179" s="4" t="s">
        <v>1074</v>
      </c>
      <c r="E179" s="39" t="s">
        <v>994</v>
      </c>
      <c r="F179" s="4">
        <v>1.764876083E7</v>
      </c>
      <c r="G179" s="4">
        <v>8.76</v>
      </c>
      <c r="H179" s="4">
        <v>0.0</v>
      </c>
      <c r="I179" s="4">
        <v>0.0</v>
      </c>
      <c r="J179" s="4">
        <v>49.0</v>
      </c>
      <c r="K179" s="4">
        <v>0.0</v>
      </c>
      <c r="L179" s="4">
        <v>100.0</v>
      </c>
      <c r="M179" s="4">
        <v>0.0</v>
      </c>
      <c r="N179" s="4">
        <v>0.0</v>
      </c>
      <c r="O179" s="4">
        <v>0.0</v>
      </c>
      <c r="P179" s="4">
        <v>0.0</v>
      </c>
      <c r="Q179" s="4">
        <v>0.0</v>
      </c>
      <c r="R179" s="4">
        <v>0.0</v>
      </c>
      <c r="S179" s="4">
        <v>1.764876097E7</v>
      </c>
      <c r="T179" s="4">
        <v>1.31</v>
      </c>
      <c r="U179" s="4">
        <v>8.54</v>
      </c>
      <c r="V179" s="4">
        <v>49.0</v>
      </c>
      <c r="W179" s="4">
        <v>4.08</v>
      </c>
      <c r="X179" s="4">
        <v>71.43</v>
      </c>
      <c r="Y179" s="4">
        <v>20.41</v>
      </c>
      <c r="Z179" s="4">
        <v>4.08</v>
      </c>
      <c r="AA179" s="4">
        <v>110.49</v>
      </c>
      <c r="AB179" s="4">
        <v>0.0</v>
      </c>
      <c r="AC179" s="4">
        <v>9087389.31</v>
      </c>
      <c r="AD179" s="4">
        <v>9088051.81</v>
      </c>
      <c r="AE179" s="4">
        <v>8560709.16</v>
      </c>
    </row>
    <row r="180" ht="12.75" customHeight="1">
      <c r="A180" s="4" t="s">
        <v>372</v>
      </c>
      <c r="B180" s="4" t="s">
        <v>371</v>
      </c>
      <c r="C180" s="4">
        <v>1999.0</v>
      </c>
      <c r="D180" s="4" t="s">
        <v>1074</v>
      </c>
      <c r="E180" s="39" t="s">
        <v>1039</v>
      </c>
      <c r="F180" s="4">
        <v>281275.34</v>
      </c>
      <c r="G180" s="4">
        <v>0.14</v>
      </c>
      <c r="H180" s="4">
        <v>0.0</v>
      </c>
      <c r="I180" s="4">
        <v>0.0</v>
      </c>
      <c r="J180" s="4">
        <v>145.0</v>
      </c>
      <c r="K180" s="4">
        <v>0.0</v>
      </c>
      <c r="L180" s="4">
        <v>100.0</v>
      </c>
      <c r="M180" s="4">
        <v>0.0</v>
      </c>
      <c r="N180" s="4">
        <v>0.0</v>
      </c>
      <c r="O180" s="4">
        <v>0.0</v>
      </c>
      <c r="P180" s="4">
        <v>0.0</v>
      </c>
      <c r="Q180" s="4">
        <v>0.0</v>
      </c>
      <c r="R180" s="4">
        <v>0.0</v>
      </c>
      <c r="S180" s="4">
        <v>281275.35</v>
      </c>
      <c r="T180" s="4">
        <v>3.39</v>
      </c>
      <c r="U180" s="4">
        <v>3.32</v>
      </c>
      <c r="V180" s="4">
        <v>145.0</v>
      </c>
      <c r="W180" s="4">
        <v>75.86</v>
      </c>
      <c r="X180" s="4">
        <v>23.45</v>
      </c>
      <c r="Y180" s="4">
        <v>0.0</v>
      </c>
      <c r="Z180" s="4">
        <v>0.69</v>
      </c>
      <c r="AA180" s="4">
        <v>20.0</v>
      </c>
      <c r="AB180" s="4">
        <v>0.0</v>
      </c>
      <c r="AC180" s="4">
        <v>0.0</v>
      </c>
      <c r="AD180" s="4">
        <v>170058.47</v>
      </c>
      <c r="AE180" s="4">
        <v>111216.88</v>
      </c>
    </row>
    <row r="181" ht="12.75" customHeight="1">
      <c r="A181" s="4" t="s">
        <v>372</v>
      </c>
      <c r="B181" s="4" t="s">
        <v>371</v>
      </c>
      <c r="C181" s="4">
        <v>1999.0</v>
      </c>
      <c r="D181" s="4" t="s">
        <v>1074</v>
      </c>
      <c r="E181" s="39" t="s">
        <v>1040</v>
      </c>
      <c r="F181" s="4">
        <v>2.884562944E7</v>
      </c>
      <c r="G181" s="4">
        <v>14.32</v>
      </c>
      <c r="H181" s="4">
        <v>0.0</v>
      </c>
      <c r="I181" s="4">
        <v>0.0</v>
      </c>
      <c r="J181" s="4">
        <v>1398.0</v>
      </c>
      <c r="K181" s="4">
        <v>0.0</v>
      </c>
      <c r="L181" s="4">
        <v>100.0</v>
      </c>
      <c r="M181" s="4">
        <v>0.0</v>
      </c>
      <c r="N181" s="4">
        <v>0.0</v>
      </c>
      <c r="O181" s="4">
        <v>0.0</v>
      </c>
      <c r="P181" s="4">
        <v>0.0</v>
      </c>
      <c r="Q181" s="4">
        <v>0.0</v>
      </c>
      <c r="R181" s="4">
        <v>0.0</v>
      </c>
      <c r="S181" s="4">
        <v>2.884562922E7</v>
      </c>
      <c r="T181" s="4">
        <v>1.54</v>
      </c>
      <c r="U181" s="4">
        <v>1.2</v>
      </c>
      <c r="V181" s="4">
        <v>1398.0</v>
      </c>
      <c r="W181" s="4">
        <v>53.36</v>
      </c>
      <c r="X181" s="4">
        <v>46.21</v>
      </c>
      <c r="Y181" s="4">
        <v>0.29</v>
      </c>
      <c r="Z181" s="4">
        <v>0.14</v>
      </c>
      <c r="AA181" s="4">
        <v>40.33</v>
      </c>
      <c r="AB181" s="4">
        <v>0.0</v>
      </c>
      <c r="AC181" s="4">
        <v>34222.44</v>
      </c>
      <c r="AD181" s="4">
        <v>1.851237326E7</v>
      </c>
      <c r="AE181" s="4">
        <v>1.033325596E7</v>
      </c>
    </row>
    <row r="182" ht="12.75" customHeight="1">
      <c r="A182" s="4" t="s">
        <v>372</v>
      </c>
      <c r="B182" s="4" t="s">
        <v>371</v>
      </c>
      <c r="C182" s="4">
        <v>1999.0</v>
      </c>
      <c r="D182" s="4" t="s">
        <v>1074</v>
      </c>
      <c r="E182" s="39" t="s">
        <v>996</v>
      </c>
      <c r="F182" s="4">
        <v>1.301643353E7</v>
      </c>
      <c r="G182" s="4">
        <v>6.46</v>
      </c>
      <c r="H182" s="4">
        <v>0.0</v>
      </c>
      <c r="I182" s="4">
        <v>0.0</v>
      </c>
      <c r="J182" s="4">
        <v>921.0</v>
      </c>
      <c r="K182" s="4">
        <v>0.0</v>
      </c>
      <c r="L182" s="4">
        <v>100.0</v>
      </c>
      <c r="M182" s="4">
        <v>0.0</v>
      </c>
      <c r="N182" s="4">
        <v>0.0</v>
      </c>
      <c r="O182" s="4">
        <v>0.0</v>
      </c>
      <c r="P182" s="4">
        <v>0.0</v>
      </c>
      <c r="Q182" s="4">
        <v>0.0</v>
      </c>
      <c r="R182" s="4">
        <v>0.0</v>
      </c>
      <c r="S182" s="4">
        <v>1.301643337E7</v>
      </c>
      <c r="T182" s="4">
        <v>2.66</v>
      </c>
      <c r="U182" s="4">
        <v>2.2</v>
      </c>
      <c r="V182" s="4">
        <v>921.0</v>
      </c>
      <c r="W182" s="4">
        <v>76.33</v>
      </c>
      <c r="X182" s="4">
        <v>19.0</v>
      </c>
      <c r="Y182" s="4">
        <v>0.98</v>
      </c>
      <c r="Z182" s="4">
        <v>3.69</v>
      </c>
      <c r="AA182" s="4">
        <v>19.69</v>
      </c>
      <c r="AB182" s="4">
        <v>0.0</v>
      </c>
      <c r="AC182" s="4">
        <v>122256.32</v>
      </c>
      <c r="AD182" s="4">
        <v>1.115166343E7</v>
      </c>
      <c r="AE182" s="4">
        <v>1864769.95</v>
      </c>
    </row>
    <row r="183" ht="12.75" customHeight="1">
      <c r="A183" s="4" t="s">
        <v>372</v>
      </c>
      <c r="B183" s="4" t="s">
        <v>371</v>
      </c>
      <c r="C183" s="4">
        <v>1999.0</v>
      </c>
      <c r="D183" s="4" t="s">
        <v>1074</v>
      </c>
      <c r="E183" s="39" t="s">
        <v>1041</v>
      </c>
      <c r="F183" s="4">
        <v>1088870.21</v>
      </c>
      <c r="G183" s="4">
        <v>0.54</v>
      </c>
      <c r="H183" s="4">
        <v>0.0</v>
      </c>
      <c r="I183" s="4">
        <v>0.0</v>
      </c>
      <c r="J183" s="4">
        <v>101.0</v>
      </c>
      <c r="K183" s="4">
        <v>0.0</v>
      </c>
      <c r="L183" s="4">
        <v>100.0</v>
      </c>
      <c r="M183" s="4">
        <v>0.0</v>
      </c>
      <c r="N183" s="4">
        <v>0.0</v>
      </c>
      <c r="O183" s="4">
        <v>0.0</v>
      </c>
      <c r="P183" s="4">
        <v>0.0</v>
      </c>
      <c r="Q183" s="4">
        <v>0.0</v>
      </c>
      <c r="R183" s="4">
        <v>0.0</v>
      </c>
      <c r="S183" s="4">
        <v>1088870.2</v>
      </c>
      <c r="T183" s="4">
        <v>0.22</v>
      </c>
      <c r="U183" s="4">
        <v>0.02</v>
      </c>
      <c r="V183" s="4">
        <v>101.0</v>
      </c>
      <c r="W183" s="4">
        <v>5.94</v>
      </c>
      <c r="X183" s="4">
        <v>85.15</v>
      </c>
      <c r="Y183" s="4">
        <v>7.92</v>
      </c>
      <c r="Z183" s="4">
        <v>0.99</v>
      </c>
      <c r="AA183" s="4">
        <v>3.0</v>
      </c>
      <c r="AB183" s="4">
        <v>0.0</v>
      </c>
      <c r="AC183" s="4">
        <v>102062.15</v>
      </c>
      <c r="AD183" s="4">
        <v>111793.16</v>
      </c>
      <c r="AE183" s="4">
        <v>977077.04</v>
      </c>
    </row>
    <row r="184" ht="12.75" customHeight="1">
      <c r="A184" s="4" t="s">
        <v>372</v>
      </c>
      <c r="B184" s="4" t="s">
        <v>371</v>
      </c>
      <c r="C184" s="4">
        <v>1999.0</v>
      </c>
      <c r="D184" s="4" t="s">
        <v>1074</v>
      </c>
      <c r="E184" s="39" t="s">
        <v>1042</v>
      </c>
      <c r="F184" s="4">
        <v>2.076214981E7</v>
      </c>
      <c r="G184" s="4">
        <v>10.31</v>
      </c>
      <c r="H184" s="4">
        <v>0.0</v>
      </c>
      <c r="I184" s="4">
        <v>0.0</v>
      </c>
      <c r="J184" s="4">
        <v>777.0</v>
      </c>
      <c r="K184" s="4">
        <v>0.0</v>
      </c>
      <c r="L184" s="4">
        <v>100.0</v>
      </c>
      <c r="M184" s="4">
        <v>0.0</v>
      </c>
      <c r="N184" s="4">
        <v>0.0</v>
      </c>
      <c r="O184" s="4">
        <v>0.0</v>
      </c>
      <c r="P184" s="4">
        <v>0.0</v>
      </c>
      <c r="Q184" s="4">
        <v>0.0</v>
      </c>
      <c r="R184" s="4">
        <v>0.0</v>
      </c>
      <c r="S184" s="4">
        <v>7581624.38</v>
      </c>
      <c r="T184" s="4">
        <v>2.17</v>
      </c>
      <c r="U184" s="4">
        <v>1.08</v>
      </c>
      <c r="V184" s="4">
        <v>777.0</v>
      </c>
      <c r="W184" s="4">
        <v>43.76</v>
      </c>
      <c r="X184" s="4">
        <v>39.25</v>
      </c>
      <c r="Y184" s="4">
        <v>14.03</v>
      </c>
      <c r="Z184" s="4">
        <v>2.96</v>
      </c>
      <c r="AA184" s="4">
        <v>32.0</v>
      </c>
      <c r="AB184" s="4">
        <v>0.0</v>
      </c>
      <c r="AC184" s="4">
        <v>39795.75</v>
      </c>
      <c r="AD184" s="4">
        <v>2555238.77</v>
      </c>
      <c r="AE184" s="4">
        <v>5026385.61</v>
      </c>
    </row>
    <row r="185" ht="12.75" customHeight="1">
      <c r="A185" s="4" t="s">
        <v>372</v>
      </c>
      <c r="B185" s="4" t="s">
        <v>371</v>
      </c>
      <c r="C185" s="4">
        <v>1999.0</v>
      </c>
      <c r="D185" s="4" t="s">
        <v>1074</v>
      </c>
      <c r="E185" s="39" t="s">
        <v>1043</v>
      </c>
      <c r="F185" s="4">
        <v>7998773.25</v>
      </c>
      <c r="G185" s="4">
        <v>3.97</v>
      </c>
      <c r="H185" s="4">
        <v>0.0</v>
      </c>
      <c r="I185" s="4">
        <v>0.0</v>
      </c>
      <c r="J185" s="4">
        <v>345.0</v>
      </c>
      <c r="K185" s="4">
        <v>0.0</v>
      </c>
      <c r="L185" s="4">
        <v>100.0</v>
      </c>
      <c r="M185" s="4">
        <v>0.0</v>
      </c>
      <c r="N185" s="4">
        <v>0.0</v>
      </c>
      <c r="O185" s="4">
        <v>0.0</v>
      </c>
      <c r="P185" s="4">
        <v>0.0</v>
      </c>
      <c r="Q185" s="4">
        <v>0.0</v>
      </c>
      <c r="R185" s="4">
        <v>0.0</v>
      </c>
      <c r="S185" s="4">
        <v>7998773.3</v>
      </c>
      <c r="T185" s="4">
        <v>3.8</v>
      </c>
      <c r="U185" s="4">
        <v>4.93</v>
      </c>
      <c r="V185" s="4">
        <v>345.0</v>
      </c>
      <c r="W185" s="4">
        <v>76.52</v>
      </c>
      <c r="X185" s="4">
        <v>22.61</v>
      </c>
      <c r="Y185" s="4">
        <v>0.0</v>
      </c>
      <c r="Z185" s="4">
        <v>0.87</v>
      </c>
      <c r="AA185" s="4">
        <v>14.0</v>
      </c>
      <c r="AB185" s="4">
        <v>0.0</v>
      </c>
      <c r="AC185" s="4">
        <v>0.0</v>
      </c>
      <c r="AD185" s="4">
        <v>7492891.67</v>
      </c>
      <c r="AE185" s="4">
        <v>505881.63</v>
      </c>
    </row>
    <row r="186" ht="12.75" customHeight="1">
      <c r="A186" s="4" t="s">
        <v>372</v>
      </c>
      <c r="B186" s="4" t="s">
        <v>371</v>
      </c>
      <c r="C186" s="4">
        <v>1999.0</v>
      </c>
      <c r="D186" s="4" t="s">
        <v>1074</v>
      </c>
      <c r="E186" s="39" t="s">
        <v>1044</v>
      </c>
      <c r="F186" s="4">
        <v>3826981.89</v>
      </c>
      <c r="G186" s="4">
        <v>1.9</v>
      </c>
      <c r="H186" s="4">
        <v>0.03</v>
      </c>
      <c r="I186" s="4">
        <v>0.0</v>
      </c>
      <c r="J186" s="4">
        <v>382.0</v>
      </c>
      <c r="K186" s="4">
        <v>0.26</v>
      </c>
      <c r="L186" s="4">
        <v>99.74</v>
      </c>
      <c r="M186" s="4">
        <v>0.0</v>
      </c>
      <c r="N186" s="4">
        <v>0.0</v>
      </c>
      <c r="O186" s="4">
        <v>10.5</v>
      </c>
      <c r="P186" s="4">
        <v>0.0</v>
      </c>
      <c r="Q186" s="4">
        <v>0.0</v>
      </c>
      <c r="R186" s="4">
        <v>30.19</v>
      </c>
      <c r="S186" s="4">
        <v>3826951.82</v>
      </c>
      <c r="T186" s="4">
        <v>3.2</v>
      </c>
      <c r="U186" s="4">
        <v>2.29</v>
      </c>
      <c r="V186" s="4">
        <v>382.0</v>
      </c>
      <c r="W186" s="4">
        <v>60.99</v>
      </c>
      <c r="X186" s="4">
        <v>37.17</v>
      </c>
      <c r="Y186" s="4">
        <v>0.0</v>
      </c>
      <c r="Z186" s="4">
        <v>1.83</v>
      </c>
      <c r="AA186" s="4">
        <v>38.0</v>
      </c>
      <c r="AB186" s="4">
        <v>0.0</v>
      </c>
      <c r="AC186" s="4">
        <v>0.0</v>
      </c>
      <c r="AD186" s="4">
        <v>2977625.19</v>
      </c>
      <c r="AE186" s="4">
        <v>849356.82</v>
      </c>
    </row>
    <row r="187" ht="12.75" customHeight="1">
      <c r="A187" s="4" t="s">
        <v>372</v>
      </c>
      <c r="B187" s="4" t="s">
        <v>371</v>
      </c>
      <c r="C187" s="4">
        <v>1999.0</v>
      </c>
      <c r="D187" s="4" t="s">
        <v>1074</v>
      </c>
      <c r="E187" s="39" t="s">
        <v>1045</v>
      </c>
      <c r="F187" s="4">
        <v>3406712.54</v>
      </c>
      <c r="G187" s="4">
        <v>1.69</v>
      </c>
      <c r="H187" s="4">
        <v>0.01</v>
      </c>
      <c r="I187" s="4">
        <v>0.0</v>
      </c>
      <c r="J187" s="4">
        <v>1359.0</v>
      </c>
      <c r="K187" s="4">
        <v>0.0</v>
      </c>
      <c r="L187" s="4">
        <v>99.85</v>
      </c>
      <c r="M187" s="4">
        <v>0.0</v>
      </c>
      <c r="N187" s="4">
        <v>0.15</v>
      </c>
      <c r="O187" s="4">
        <v>14.71</v>
      </c>
      <c r="P187" s="4">
        <v>0.0</v>
      </c>
      <c r="Q187" s="4">
        <v>0.0</v>
      </c>
      <c r="R187" s="4">
        <v>5.01</v>
      </c>
      <c r="S187" s="4">
        <v>3406707.52</v>
      </c>
      <c r="T187" s="4">
        <v>10.38</v>
      </c>
      <c r="U187" s="4">
        <v>11.84</v>
      </c>
      <c r="V187" s="4">
        <v>1359.0</v>
      </c>
      <c r="W187" s="4">
        <v>86.98</v>
      </c>
      <c r="X187" s="4">
        <v>5.22</v>
      </c>
      <c r="Y187" s="4">
        <v>0.74</v>
      </c>
      <c r="Z187" s="4">
        <v>7.06</v>
      </c>
      <c r="AA187" s="4">
        <v>35.4</v>
      </c>
      <c r="AB187" s="4">
        <v>0.0</v>
      </c>
      <c r="AC187" s="4">
        <v>123.57</v>
      </c>
      <c r="AD187" s="4">
        <v>3350089.23</v>
      </c>
      <c r="AE187" s="4">
        <v>56623.3</v>
      </c>
    </row>
    <row r="188" ht="12.75" customHeight="1">
      <c r="A188" s="4" t="s">
        <v>372</v>
      </c>
      <c r="B188" s="4" t="s">
        <v>371</v>
      </c>
      <c r="C188" s="4">
        <v>1999.0</v>
      </c>
      <c r="D188" s="4" t="s">
        <v>1074</v>
      </c>
      <c r="E188" s="39" t="s">
        <v>998</v>
      </c>
      <c r="F188" s="4">
        <v>6.239041338E7</v>
      </c>
      <c r="G188" s="4">
        <v>30.97</v>
      </c>
      <c r="H188" s="4">
        <v>0.0</v>
      </c>
      <c r="I188" s="4">
        <v>0.0</v>
      </c>
      <c r="J188" s="4">
        <v>228.0</v>
      </c>
      <c r="K188" s="4">
        <v>0.0</v>
      </c>
      <c r="L188" s="4">
        <v>100.0</v>
      </c>
      <c r="M188" s="4">
        <v>0.0</v>
      </c>
      <c r="N188" s="4">
        <v>0.0</v>
      </c>
      <c r="O188" s="4">
        <v>0.0</v>
      </c>
      <c r="P188" s="4">
        <v>0.0</v>
      </c>
      <c r="Q188" s="4">
        <v>0.0</v>
      </c>
      <c r="R188" s="4">
        <v>0.0</v>
      </c>
      <c r="S188" s="4">
        <v>6.239041607E7</v>
      </c>
      <c r="T188" s="4">
        <v>3.23</v>
      </c>
      <c r="U188" s="4">
        <v>5.59</v>
      </c>
      <c r="V188" s="4">
        <v>228.0</v>
      </c>
      <c r="W188" s="4">
        <v>50.44</v>
      </c>
      <c r="X188" s="4">
        <v>49.56</v>
      </c>
      <c r="Y188" s="4">
        <v>0.0</v>
      </c>
      <c r="Z188" s="4">
        <v>0.0</v>
      </c>
      <c r="AA188" s="4">
        <v>25.0</v>
      </c>
      <c r="AB188" s="4">
        <v>0.0</v>
      </c>
      <c r="AC188" s="4">
        <v>0.0</v>
      </c>
      <c r="AD188" s="4">
        <v>5.76205472E7</v>
      </c>
      <c r="AE188" s="4">
        <v>4769868.87</v>
      </c>
    </row>
    <row r="189" ht="12.75" customHeight="1">
      <c r="A189" s="4" t="s">
        <v>372</v>
      </c>
      <c r="B189" s="4" t="s">
        <v>371</v>
      </c>
      <c r="C189" s="4">
        <v>1999.0</v>
      </c>
      <c r="D189" s="4" t="s">
        <v>1074</v>
      </c>
      <c r="E189" s="39" t="s">
        <v>1046</v>
      </c>
      <c r="F189" s="4">
        <v>2234985.02</v>
      </c>
      <c r="G189" s="4">
        <v>1.11</v>
      </c>
      <c r="H189" s="4">
        <v>0.02</v>
      </c>
      <c r="I189" s="4">
        <v>0.01</v>
      </c>
      <c r="J189" s="4">
        <v>446.0</v>
      </c>
      <c r="K189" s="4">
        <v>0.0</v>
      </c>
      <c r="L189" s="4">
        <v>99.78</v>
      </c>
      <c r="M189" s="4">
        <v>0.0</v>
      </c>
      <c r="N189" s="4">
        <v>0.22</v>
      </c>
      <c r="O189" s="4">
        <v>33.1</v>
      </c>
      <c r="P189" s="4">
        <v>0.0</v>
      </c>
      <c r="Q189" s="4">
        <v>0.0</v>
      </c>
      <c r="R189" s="4">
        <v>4914.99</v>
      </c>
      <c r="S189" s="4">
        <v>2222026.93</v>
      </c>
      <c r="T189" s="4">
        <v>3.3</v>
      </c>
      <c r="U189" s="4">
        <v>3.05</v>
      </c>
      <c r="V189" s="4">
        <v>446.0</v>
      </c>
      <c r="W189" s="4">
        <v>29.15</v>
      </c>
      <c r="X189" s="4">
        <v>25.78</v>
      </c>
      <c r="Y189" s="4">
        <v>0.45</v>
      </c>
      <c r="Z189" s="4">
        <v>44.62</v>
      </c>
      <c r="AA189" s="4">
        <v>33.1</v>
      </c>
      <c r="AB189" s="4">
        <v>0.0</v>
      </c>
      <c r="AC189" s="4">
        <v>1632.6</v>
      </c>
      <c r="AD189" s="4">
        <v>1768976.55</v>
      </c>
      <c r="AE189" s="4">
        <v>457965.36</v>
      </c>
    </row>
    <row r="190" ht="12.75" customHeight="1">
      <c r="A190" s="4" t="s">
        <v>372</v>
      </c>
      <c r="B190" s="4" t="s">
        <v>371</v>
      </c>
      <c r="C190" s="4">
        <v>1999.0</v>
      </c>
      <c r="D190" s="4" t="s">
        <v>1074</v>
      </c>
      <c r="E190" s="39" t="s">
        <v>1047</v>
      </c>
      <c r="F190" s="4">
        <v>2.461716572E7</v>
      </c>
      <c r="G190" s="4">
        <v>12.22</v>
      </c>
      <c r="H190" s="4">
        <v>0.0</v>
      </c>
      <c r="I190" s="4">
        <v>0.0</v>
      </c>
      <c r="J190" s="4">
        <v>394.0</v>
      </c>
      <c r="K190" s="4">
        <v>0.0</v>
      </c>
      <c r="L190" s="4">
        <v>100.0</v>
      </c>
      <c r="M190" s="4">
        <v>0.0</v>
      </c>
      <c r="N190" s="4">
        <v>0.0</v>
      </c>
      <c r="O190" s="4">
        <v>0.0</v>
      </c>
      <c r="P190" s="4">
        <v>0.0</v>
      </c>
      <c r="Q190" s="4">
        <v>0.0</v>
      </c>
      <c r="R190" s="4">
        <v>0.0</v>
      </c>
      <c r="S190" s="4">
        <v>2.461716569E7</v>
      </c>
      <c r="T190" s="4">
        <v>1.13</v>
      </c>
      <c r="U190" s="4">
        <v>0.48</v>
      </c>
      <c r="V190" s="4">
        <v>394.0</v>
      </c>
      <c r="W190" s="4">
        <v>47.46</v>
      </c>
      <c r="X190" s="4">
        <v>50.51</v>
      </c>
      <c r="Y190" s="4">
        <v>0.0</v>
      </c>
      <c r="Z190" s="4">
        <v>2.03</v>
      </c>
      <c r="AA190" s="4">
        <v>18.0</v>
      </c>
      <c r="AB190" s="4">
        <v>0.0</v>
      </c>
      <c r="AC190" s="4">
        <v>0.0</v>
      </c>
      <c r="AD190" s="4">
        <v>7784252.81</v>
      </c>
      <c r="AE190" s="4">
        <v>1.683291288E7</v>
      </c>
    </row>
    <row r="191" ht="12.75" customHeight="1">
      <c r="A191" s="4" t="s">
        <v>372</v>
      </c>
      <c r="B191" s="4" t="s">
        <v>371</v>
      </c>
      <c r="C191" s="4">
        <v>2000.0</v>
      </c>
      <c r="D191" s="4" t="s">
        <v>1074</v>
      </c>
      <c r="E191" s="39" t="s">
        <v>1031</v>
      </c>
      <c r="F191" s="4">
        <v>2.3081613768E8</v>
      </c>
      <c r="G191" s="4">
        <v>100.0</v>
      </c>
      <c r="H191" s="4">
        <v>0.18</v>
      </c>
      <c r="I191" s="4">
        <v>0.11</v>
      </c>
      <c r="J191" s="4">
        <v>9190.0</v>
      </c>
      <c r="K191" s="4">
        <v>0.39</v>
      </c>
      <c r="L191" s="4">
        <v>97.63</v>
      </c>
      <c r="M191" s="4">
        <v>0.01</v>
      </c>
      <c r="N191" s="4">
        <v>1.97</v>
      </c>
      <c r="O191" s="4">
        <v>247.47</v>
      </c>
      <c r="P191" s="4">
        <v>0.0</v>
      </c>
      <c r="Q191" s="4">
        <v>5291.05</v>
      </c>
      <c r="R191" s="4">
        <v>2221673.78</v>
      </c>
      <c r="S191" s="4">
        <v>2.1555605771E8</v>
      </c>
      <c r="T191" s="4">
        <v>4.04</v>
      </c>
      <c r="U191" s="4">
        <v>3.17</v>
      </c>
      <c r="V191" s="4">
        <v>9190.0</v>
      </c>
      <c r="W191" s="4">
        <v>57.49</v>
      </c>
      <c r="X191" s="4">
        <v>30.9</v>
      </c>
      <c r="Y191" s="4">
        <v>1.5</v>
      </c>
      <c r="Z191" s="4">
        <v>10.11</v>
      </c>
      <c r="AA191" s="4">
        <v>350.0</v>
      </c>
      <c r="AB191" s="4">
        <v>0.0</v>
      </c>
      <c r="AC191" s="4">
        <v>1.730291979E7</v>
      </c>
      <c r="AD191" s="4">
        <v>1.3962305348E8</v>
      </c>
      <c r="AE191" s="4">
        <v>7.815467801E7</v>
      </c>
    </row>
    <row r="192" ht="12.75" customHeight="1">
      <c r="A192" s="4" t="s">
        <v>372</v>
      </c>
      <c r="B192" s="4" t="s">
        <v>371</v>
      </c>
      <c r="C192" s="4">
        <v>2000.0</v>
      </c>
      <c r="D192" s="4" t="s">
        <v>1074</v>
      </c>
      <c r="E192" s="39" t="s">
        <v>1032</v>
      </c>
      <c r="F192" s="4">
        <v>6.277558318E7</v>
      </c>
      <c r="G192" s="4">
        <v>27.2</v>
      </c>
      <c r="H192" s="4">
        <v>0.0</v>
      </c>
      <c r="I192" s="4">
        <v>0.0</v>
      </c>
      <c r="J192" s="4">
        <v>1642.0</v>
      </c>
      <c r="K192" s="4">
        <v>0.0</v>
      </c>
      <c r="L192" s="4">
        <v>99.7</v>
      </c>
      <c r="M192" s="4">
        <v>0.0</v>
      </c>
      <c r="N192" s="4">
        <v>0.3</v>
      </c>
      <c r="O192" s="4">
        <v>0.0</v>
      </c>
      <c r="P192" s="4">
        <v>0.0</v>
      </c>
      <c r="Q192" s="4">
        <v>0.0</v>
      </c>
      <c r="R192" s="4">
        <v>0.0</v>
      </c>
      <c r="S192" s="4">
        <v>6.325441469E7</v>
      </c>
      <c r="T192" s="4">
        <v>1.59</v>
      </c>
      <c r="U192" s="4">
        <v>4.53</v>
      </c>
      <c r="V192" s="4">
        <v>1642.0</v>
      </c>
      <c r="W192" s="4">
        <v>43.61</v>
      </c>
      <c r="X192" s="4">
        <v>55.42</v>
      </c>
      <c r="Y192" s="4">
        <v>0.37</v>
      </c>
      <c r="Z192" s="4">
        <v>0.61</v>
      </c>
      <c r="AA192" s="4">
        <v>25.0</v>
      </c>
      <c r="AB192" s="4">
        <v>0.0</v>
      </c>
      <c r="AC192" s="4">
        <v>7434.41</v>
      </c>
      <c r="AD192" s="4">
        <v>3.685438844E7</v>
      </c>
      <c r="AE192" s="4">
        <v>2.640002625E7</v>
      </c>
    </row>
    <row r="193" ht="12.75" customHeight="1">
      <c r="A193" s="4" t="s">
        <v>372</v>
      </c>
      <c r="B193" s="4" t="s">
        <v>371</v>
      </c>
      <c r="C193" s="4">
        <v>2000.0</v>
      </c>
      <c r="D193" s="4" t="s">
        <v>1074</v>
      </c>
      <c r="E193" s="39" t="s">
        <v>1033</v>
      </c>
      <c r="F193" s="4">
        <v>8.155747403E7</v>
      </c>
      <c r="G193" s="4">
        <v>35.33</v>
      </c>
      <c r="H193" s="4">
        <v>0.34</v>
      </c>
      <c r="I193" s="4">
        <v>0.22</v>
      </c>
      <c r="J193" s="4">
        <v>3481.0</v>
      </c>
      <c r="K193" s="4">
        <v>0.69</v>
      </c>
      <c r="L193" s="4">
        <v>95.15</v>
      </c>
      <c r="M193" s="4">
        <v>0.0</v>
      </c>
      <c r="N193" s="4">
        <v>4.17</v>
      </c>
      <c r="O193" s="4">
        <v>247.47</v>
      </c>
      <c r="P193" s="4">
        <v>0.0</v>
      </c>
      <c r="Q193" s="4">
        <v>0.0</v>
      </c>
      <c r="R193" s="4">
        <v>1108085.39</v>
      </c>
      <c r="S193" s="4">
        <v>7.98591754E7</v>
      </c>
      <c r="T193" s="4">
        <v>5.45</v>
      </c>
      <c r="U193" s="4">
        <v>3.16</v>
      </c>
      <c r="V193" s="4">
        <v>3481.0</v>
      </c>
      <c r="W193" s="4">
        <v>63.11</v>
      </c>
      <c r="X193" s="4">
        <v>21.69</v>
      </c>
      <c r="Y193" s="4">
        <v>2.9</v>
      </c>
      <c r="Z193" s="4">
        <v>12.3</v>
      </c>
      <c r="AA193" s="4">
        <v>350.0</v>
      </c>
      <c r="AB193" s="4">
        <v>0.0</v>
      </c>
      <c r="AC193" s="4">
        <v>4056070.23</v>
      </c>
      <c r="AD193" s="4">
        <v>5.964043651E7</v>
      </c>
      <c r="AE193" s="4">
        <v>2.132682428E7</v>
      </c>
    </row>
    <row r="194" ht="12.75" customHeight="1">
      <c r="A194" s="4" t="s">
        <v>372</v>
      </c>
      <c r="B194" s="4" t="s">
        <v>371</v>
      </c>
      <c r="C194" s="4">
        <v>2000.0</v>
      </c>
      <c r="D194" s="4" t="s">
        <v>1074</v>
      </c>
      <c r="E194" s="39" t="s">
        <v>1034</v>
      </c>
      <c r="F194" s="4">
        <v>5.109033168E7</v>
      </c>
      <c r="G194" s="4">
        <v>22.13</v>
      </c>
      <c r="H194" s="4">
        <v>0.14</v>
      </c>
      <c r="I194" s="4">
        <v>0.04</v>
      </c>
      <c r="J194" s="4">
        <v>3306.0</v>
      </c>
      <c r="K194" s="4">
        <v>0.18</v>
      </c>
      <c r="L194" s="4">
        <v>99.18</v>
      </c>
      <c r="M194" s="4">
        <v>0.03</v>
      </c>
      <c r="N194" s="4">
        <v>0.6</v>
      </c>
      <c r="O194" s="4">
        <v>234.36</v>
      </c>
      <c r="P194" s="4">
        <v>0.0</v>
      </c>
      <c r="Q194" s="4">
        <v>5291.05</v>
      </c>
      <c r="R194" s="4">
        <v>125482.96</v>
      </c>
      <c r="S194" s="4">
        <v>5.213784923E7</v>
      </c>
      <c r="T194" s="4">
        <v>4.71</v>
      </c>
      <c r="U194" s="4">
        <v>1.76</v>
      </c>
      <c r="V194" s="4">
        <v>3306.0</v>
      </c>
      <c r="W194" s="4">
        <v>66.97</v>
      </c>
      <c r="X194" s="4">
        <v>23.77</v>
      </c>
      <c r="Y194" s="4">
        <v>0.57</v>
      </c>
      <c r="Z194" s="4">
        <v>8.68</v>
      </c>
      <c r="AA194" s="4">
        <v>330.44</v>
      </c>
      <c r="AB194" s="4">
        <v>0.0</v>
      </c>
      <c r="AC194" s="4">
        <v>133037.56</v>
      </c>
      <c r="AD194" s="4">
        <v>2.587278312E7</v>
      </c>
      <c r="AE194" s="4">
        <v>2.639054908E7</v>
      </c>
    </row>
    <row r="195" ht="12.75" customHeight="1">
      <c r="A195" s="4" t="s">
        <v>372</v>
      </c>
      <c r="B195" s="4" t="s">
        <v>371</v>
      </c>
      <c r="C195" s="4">
        <v>2000.0</v>
      </c>
      <c r="D195" s="4" t="s">
        <v>1074</v>
      </c>
      <c r="E195" s="39" t="s">
        <v>1035</v>
      </c>
      <c r="F195" s="4">
        <v>2.06758742E7</v>
      </c>
      <c r="G195" s="4">
        <v>8.96</v>
      </c>
      <c r="H195" s="4">
        <v>0.19</v>
      </c>
      <c r="I195" s="4">
        <v>0.18</v>
      </c>
      <c r="J195" s="4">
        <v>761.0</v>
      </c>
      <c r="K195" s="4">
        <v>0.79</v>
      </c>
      <c r="L195" s="4">
        <v>97.77</v>
      </c>
      <c r="M195" s="4">
        <v>0.0</v>
      </c>
      <c r="N195" s="4">
        <v>1.45</v>
      </c>
      <c r="O195" s="4">
        <v>140.47</v>
      </c>
      <c r="P195" s="4">
        <v>0.0</v>
      </c>
      <c r="Q195" s="4">
        <v>0.0</v>
      </c>
      <c r="R195" s="4">
        <v>988105.42</v>
      </c>
      <c r="S195" s="4">
        <v>2.030461839E7</v>
      </c>
      <c r="T195" s="4">
        <v>1.97</v>
      </c>
      <c r="U195" s="4">
        <v>1.87</v>
      </c>
      <c r="V195" s="4">
        <v>761.0</v>
      </c>
      <c r="W195" s="4">
        <v>20.5</v>
      </c>
      <c r="X195" s="4">
        <v>51.12</v>
      </c>
      <c r="Y195" s="4">
        <v>1.58</v>
      </c>
      <c r="Z195" s="4">
        <v>26.81</v>
      </c>
      <c r="AA195" s="4">
        <v>350.0</v>
      </c>
      <c r="AB195" s="4">
        <v>0.0</v>
      </c>
      <c r="AC195" s="4">
        <v>1.310637759E7</v>
      </c>
      <c r="AD195" s="4">
        <v>1.725544541E7</v>
      </c>
      <c r="AE195" s="4">
        <v>4037278.41</v>
      </c>
    </row>
    <row r="196" ht="12.75" customHeight="1">
      <c r="A196" s="4" t="s">
        <v>372</v>
      </c>
      <c r="B196" s="4" t="s">
        <v>371</v>
      </c>
      <c r="C196" s="4">
        <v>2000.0</v>
      </c>
      <c r="D196" s="4" t="s">
        <v>1074</v>
      </c>
      <c r="E196" s="39" t="s">
        <v>1036</v>
      </c>
      <c r="F196" s="4">
        <v>4578405.48</v>
      </c>
      <c r="G196" s="4">
        <v>1.98</v>
      </c>
      <c r="H196" s="4">
        <v>2.38</v>
      </c>
      <c r="I196" s="4">
        <v>1.09</v>
      </c>
      <c r="J196" s="4">
        <v>466.0</v>
      </c>
      <c r="K196" s="4">
        <v>1.72</v>
      </c>
      <c r="L196" s="4">
        <v>81.97</v>
      </c>
      <c r="M196" s="4">
        <v>0.0</v>
      </c>
      <c r="N196" s="4">
        <v>16.31</v>
      </c>
      <c r="O196" s="4">
        <v>234.36</v>
      </c>
      <c r="P196" s="4">
        <v>0.0</v>
      </c>
      <c r="Q196" s="4">
        <v>0.0</v>
      </c>
      <c r="R196" s="4">
        <v>1033357.82</v>
      </c>
      <c r="S196" s="4">
        <v>3602997.33</v>
      </c>
      <c r="T196" s="4">
        <v>4.39</v>
      </c>
      <c r="U196" s="4">
        <v>2.47</v>
      </c>
      <c r="V196" s="4">
        <v>466.0</v>
      </c>
      <c r="W196" s="4">
        <v>35.84</v>
      </c>
      <c r="X196" s="4">
        <v>26.39</v>
      </c>
      <c r="Y196" s="4">
        <v>0.21</v>
      </c>
      <c r="Z196" s="4">
        <v>37.55</v>
      </c>
      <c r="AA196" s="4">
        <v>234.36</v>
      </c>
      <c r="AB196" s="4">
        <v>0.0</v>
      </c>
      <c r="AC196" s="4">
        <v>6889.44</v>
      </c>
      <c r="AD196" s="4">
        <v>2910573.23</v>
      </c>
      <c r="AE196" s="4">
        <v>1725781.93</v>
      </c>
    </row>
    <row r="197" ht="12.75" customHeight="1">
      <c r="A197" s="4" t="s">
        <v>372</v>
      </c>
      <c r="B197" s="4" t="s">
        <v>371</v>
      </c>
      <c r="C197" s="4">
        <v>2000.0</v>
      </c>
      <c r="D197" s="4" t="s">
        <v>1074</v>
      </c>
      <c r="E197" s="39" t="s">
        <v>993</v>
      </c>
      <c r="F197" s="4">
        <v>7544270.39</v>
      </c>
      <c r="G197" s="4">
        <v>3.27</v>
      </c>
      <c r="H197" s="4">
        <v>0.0</v>
      </c>
      <c r="I197" s="4">
        <v>0.0</v>
      </c>
      <c r="J197" s="4">
        <v>1314.0</v>
      </c>
      <c r="K197" s="4">
        <v>0.0</v>
      </c>
      <c r="L197" s="4">
        <v>100.0</v>
      </c>
      <c r="M197" s="4">
        <v>0.0</v>
      </c>
      <c r="N197" s="4">
        <v>0.0</v>
      </c>
      <c r="O197" s="4">
        <v>0.0</v>
      </c>
      <c r="P197" s="4">
        <v>0.0</v>
      </c>
      <c r="Q197" s="4">
        <v>0.0</v>
      </c>
      <c r="R197" s="4">
        <v>0.0</v>
      </c>
      <c r="S197" s="4">
        <v>7784564.59</v>
      </c>
      <c r="T197" s="4">
        <v>3.27</v>
      </c>
      <c r="U197" s="4">
        <v>1.98</v>
      </c>
      <c r="V197" s="4">
        <v>1314.0</v>
      </c>
      <c r="W197" s="4">
        <v>60.58</v>
      </c>
      <c r="X197" s="4">
        <v>31.28</v>
      </c>
      <c r="Y197" s="4">
        <v>0.0</v>
      </c>
      <c r="Z197" s="4">
        <v>8.14</v>
      </c>
      <c r="AA197" s="4">
        <v>14.31</v>
      </c>
      <c r="AB197" s="4">
        <v>0.0</v>
      </c>
      <c r="AC197" s="4">
        <v>0.0</v>
      </c>
      <c r="AD197" s="4">
        <v>3359289.75</v>
      </c>
      <c r="AE197" s="4">
        <v>4425274.85</v>
      </c>
    </row>
    <row r="198" ht="12.75" customHeight="1">
      <c r="A198" s="4" t="s">
        <v>372</v>
      </c>
      <c r="B198" s="4" t="s">
        <v>371</v>
      </c>
      <c r="C198" s="4">
        <v>2000.0</v>
      </c>
      <c r="D198" s="4" t="s">
        <v>1074</v>
      </c>
      <c r="E198" s="39" t="s">
        <v>1037</v>
      </c>
      <c r="F198" s="4">
        <v>4350661.32</v>
      </c>
      <c r="G198" s="4">
        <v>1.88</v>
      </c>
      <c r="H198" s="4">
        <v>2.3</v>
      </c>
      <c r="I198" s="4">
        <v>4.17</v>
      </c>
      <c r="J198" s="4">
        <v>679.0</v>
      </c>
      <c r="K198" s="4">
        <v>4.12</v>
      </c>
      <c r="L198" s="4">
        <v>82.47</v>
      </c>
      <c r="M198" s="4">
        <v>0.15</v>
      </c>
      <c r="N198" s="4">
        <v>13.25</v>
      </c>
      <c r="O198" s="4">
        <v>247.47</v>
      </c>
      <c r="P198" s="4">
        <v>0.0</v>
      </c>
      <c r="Q198" s="4">
        <v>5291.05</v>
      </c>
      <c r="R198" s="4">
        <v>1181648.77</v>
      </c>
      <c r="S198" s="4">
        <v>3273543.64</v>
      </c>
      <c r="T198" s="4">
        <v>8.23</v>
      </c>
      <c r="U198" s="4">
        <v>7.63</v>
      </c>
      <c r="V198" s="4">
        <v>679.0</v>
      </c>
      <c r="W198" s="4">
        <v>45.21</v>
      </c>
      <c r="X198" s="4">
        <v>17.53</v>
      </c>
      <c r="Y198" s="4">
        <v>2.36</v>
      </c>
      <c r="Z198" s="4">
        <v>34.9</v>
      </c>
      <c r="AA198" s="4">
        <v>350.0</v>
      </c>
      <c r="AB198" s="4">
        <v>0.0</v>
      </c>
      <c r="AC198" s="4">
        <v>218227.03</v>
      </c>
      <c r="AD198" s="4">
        <v>3513715.42</v>
      </c>
      <c r="AE198" s="4">
        <v>941476.98</v>
      </c>
    </row>
    <row r="199" ht="12.75" customHeight="1">
      <c r="A199" s="4" t="s">
        <v>372</v>
      </c>
      <c r="B199" s="4" t="s">
        <v>371</v>
      </c>
      <c r="C199" s="4">
        <v>2000.0</v>
      </c>
      <c r="D199" s="4" t="s">
        <v>1074</v>
      </c>
      <c r="E199" s="39" t="s">
        <v>1038</v>
      </c>
      <c r="F199" s="4">
        <v>132367.14</v>
      </c>
      <c r="G199" s="4">
        <v>0.06</v>
      </c>
      <c r="H199" s="4">
        <v>0.0</v>
      </c>
      <c r="I199" s="4">
        <v>0.0</v>
      </c>
      <c r="J199" s="4">
        <v>163.0</v>
      </c>
      <c r="K199" s="4">
        <v>0.0</v>
      </c>
      <c r="L199" s="4">
        <v>99.39</v>
      </c>
      <c r="M199" s="4">
        <v>0.0</v>
      </c>
      <c r="N199" s="4">
        <v>0.61</v>
      </c>
      <c r="O199" s="4">
        <v>0.0</v>
      </c>
      <c r="P199" s="4">
        <v>0.0</v>
      </c>
      <c r="Q199" s="4">
        <v>0.0</v>
      </c>
      <c r="R199" s="4">
        <v>0.0</v>
      </c>
      <c r="S199" s="4">
        <v>134244.64</v>
      </c>
      <c r="T199" s="4">
        <v>9.14</v>
      </c>
      <c r="U199" s="4">
        <v>8.67</v>
      </c>
      <c r="V199" s="4">
        <v>163.0</v>
      </c>
      <c r="W199" s="4">
        <v>66.26</v>
      </c>
      <c r="X199" s="4">
        <v>19.02</v>
      </c>
      <c r="Y199" s="4">
        <v>1.84</v>
      </c>
      <c r="Z199" s="4">
        <v>12.88</v>
      </c>
      <c r="AA199" s="4">
        <v>61.43</v>
      </c>
      <c r="AB199" s="4">
        <v>0.0</v>
      </c>
      <c r="AC199" s="4">
        <v>1264.45</v>
      </c>
      <c r="AD199" s="4">
        <v>104323.52</v>
      </c>
      <c r="AE199" s="4">
        <v>29921.12</v>
      </c>
    </row>
    <row r="200" ht="12.75" customHeight="1">
      <c r="A200" s="4" t="s">
        <v>372</v>
      </c>
      <c r="B200" s="4" t="s">
        <v>371</v>
      </c>
      <c r="C200" s="4">
        <v>2000.0</v>
      </c>
      <c r="D200" s="4" t="s">
        <v>1074</v>
      </c>
      <c r="E200" s="39" t="s">
        <v>994</v>
      </c>
      <c r="F200" s="4">
        <v>3.31524341E7</v>
      </c>
      <c r="G200" s="4">
        <v>14.36</v>
      </c>
      <c r="H200" s="4">
        <v>0.0</v>
      </c>
      <c r="I200" s="4">
        <v>0.0</v>
      </c>
      <c r="J200" s="4">
        <v>50.0</v>
      </c>
      <c r="K200" s="4">
        <v>0.0</v>
      </c>
      <c r="L200" s="4">
        <v>100.0</v>
      </c>
      <c r="M200" s="4">
        <v>0.0</v>
      </c>
      <c r="N200" s="4">
        <v>0.0</v>
      </c>
      <c r="O200" s="4">
        <v>0.0</v>
      </c>
      <c r="P200" s="4">
        <v>0.0</v>
      </c>
      <c r="Q200" s="4">
        <v>0.0</v>
      </c>
      <c r="R200" s="4">
        <v>0.0</v>
      </c>
      <c r="S200" s="4">
        <v>3.197841651E7</v>
      </c>
      <c r="T200" s="4">
        <v>0.51</v>
      </c>
      <c r="U200" s="4">
        <v>3.0</v>
      </c>
      <c r="V200" s="4">
        <v>50.0</v>
      </c>
      <c r="W200" s="4">
        <v>4.0</v>
      </c>
      <c r="X200" s="4">
        <v>72.0</v>
      </c>
      <c r="Y200" s="4">
        <v>20.0</v>
      </c>
      <c r="Z200" s="4">
        <v>4.0</v>
      </c>
      <c r="AA200" s="4">
        <v>32.49</v>
      </c>
      <c r="AB200" s="4">
        <v>0.0</v>
      </c>
      <c r="AC200" s="4">
        <v>1.6778714E7</v>
      </c>
      <c r="AD200" s="4">
        <v>1.677911831E7</v>
      </c>
      <c r="AE200" s="4">
        <v>1.519929819E7</v>
      </c>
    </row>
    <row r="201" ht="12.75" customHeight="1">
      <c r="A201" s="4" t="s">
        <v>372</v>
      </c>
      <c r="B201" s="4" t="s">
        <v>371</v>
      </c>
      <c r="C201" s="4">
        <v>2000.0</v>
      </c>
      <c r="D201" s="4" t="s">
        <v>1074</v>
      </c>
      <c r="E201" s="39" t="s">
        <v>1039</v>
      </c>
      <c r="F201" s="4">
        <v>312170.54</v>
      </c>
      <c r="G201" s="4">
        <v>0.14</v>
      </c>
      <c r="H201" s="4">
        <v>0.0</v>
      </c>
      <c r="I201" s="4">
        <v>0.0</v>
      </c>
      <c r="J201" s="4">
        <v>147.0</v>
      </c>
      <c r="K201" s="4">
        <v>0.0</v>
      </c>
      <c r="L201" s="4">
        <v>100.0</v>
      </c>
      <c r="M201" s="4">
        <v>0.0</v>
      </c>
      <c r="N201" s="4">
        <v>0.0</v>
      </c>
      <c r="O201" s="4">
        <v>0.0</v>
      </c>
      <c r="P201" s="4">
        <v>0.0</v>
      </c>
      <c r="Q201" s="4">
        <v>0.0</v>
      </c>
      <c r="R201" s="4">
        <v>0.0</v>
      </c>
      <c r="S201" s="4">
        <v>318084.5</v>
      </c>
      <c r="T201" s="4">
        <v>3.37</v>
      </c>
      <c r="U201" s="4">
        <v>3.39</v>
      </c>
      <c r="V201" s="4">
        <v>147.0</v>
      </c>
      <c r="W201" s="4">
        <v>77.55</v>
      </c>
      <c r="X201" s="4">
        <v>21.77</v>
      </c>
      <c r="Y201" s="4">
        <v>0.0</v>
      </c>
      <c r="Z201" s="4">
        <v>0.68</v>
      </c>
      <c r="AA201" s="4">
        <v>20.0</v>
      </c>
      <c r="AB201" s="4">
        <v>0.0</v>
      </c>
      <c r="AC201" s="4">
        <v>0.0</v>
      </c>
      <c r="AD201" s="4">
        <v>195805.17</v>
      </c>
      <c r="AE201" s="4">
        <v>122279.34</v>
      </c>
    </row>
    <row r="202" ht="12.75" customHeight="1">
      <c r="A202" s="4" t="s">
        <v>372</v>
      </c>
      <c r="B202" s="4" t="s">
        <v>371</v>
      </c>
      <c r="C202" s="4">
        <v>2000.0</v>
      </c>
      <c r="D202" s="4" t="s">
        <v>1074</v>
      </c>
      <c r="E202" s="39" t="s">
        <v>1040</v>
      </c>
      <c r="F202" s="4">
        <v>3.570568883E7</v>
      </c>
      <c r="G202" s="4">
        <v>15.47</v>
      </c>
      <c r="H202" s="4">
        <v>0.0</v>
      </c>
      <c r="I202" s="4">
        <v>0.0</v>
      </c>
      <c r="J202" s="4">
        <v>1388.0</v>
      </c>
      <c r="K202" s="4">
        <v>0.0</v>
      </c>
      <c r="L202" s="4">
        <v>100.0</v>
      </c>
      <c r="M202" s="4">
        <v>0.0</v>
      </c>
      <c r="N202" s="4">
        <v>0.0</v>
      </c>
      <c r="O202" s="4">
        <v>0.0</v>
      </c>
      <c r="P202" s="4">
        <v>0.0</v>
      </c>
      <c r="Q202" s="4">
        <v>0.0</v>
      </c>
      <c r="R202" s="4">
        <v>0.0</v>
      </c>
      <c r="S202" s="4">
        <v>3.59633499E7</v>
      </c>
      <c r="T202" s="4">
        <v>1.41</v>
      </c>
      <c r="U202" s="4">
        <v>0.81</v>
      </c>
      <c r="V202" s="4">
        <v>1388.0</v>
      </c>
      <c r="W202" s="4">
        <v>43.73</v>
      </c>
      <c r="X202" s="4">
        <v>55.91</v>
      </c>
      <c r="Y202" s="4">
        <v>0.29</v>
      </c>
      <c r="Z202" s="4">
        <v>0.07</v>
      </c>
      <c r="AA202" s="4">
        <v>21.21</v>
      </c>
      <c r="AB202" s="4">
        <v>0.0</v>
      </c>
      <c r="AC202" s="4">
        <v>42543.03</v>
      </c>
      <c r="AD202" s="4">
        <v>1.444733839E7</v>
      </c>
      <c r="AE202" s="4">
        <v>2.151601151E7</v>
      </c>
    </row>
    <row r="203" ht="12.75" customHeight="1">
      <c r="A203" s="4" t="s">
        <v>372</v>
      </c>
      <c r="B203" s="4" t="s">
        <v>371</v>
      </c>
      <c r="C203" s="4">
        <v>2000.0</v>
      </c>
      <c r="D203" s="4" t="s">
        <v>1074</v>
      </c>
      <c r="E203" s="39" t="s">
        <v>996</v>
      </c>
      <c r="F203" s="4">
        <v>1.424033302E7</v>
      </c>
      <c r="G203" s="4">
        <v>6.17</v>
      </c>
      <c r="H203" s="4">
        <v>0.0</v>
      </c>
      <c r="I203" s="4">
        <v>0.0</v>
      </c>
      <c r="J203" s="4">
        <v>937.0</v>
      </c>
      <c r="K203" s="4">
        <v>0.0</v>
      </c>
      <c r="L203" s="4">
        <v>100.0</v>
      </c>
      <c r="M203" s="4">
        <v>0.0</v>
      </c>
      <c r="N203" s="4">
        <v>0.0</v>
      </c>
      <c r="O203" s="4">
        <v>0.0</v>
      </c>
      <c r="P203" s="4">
        <v>0.0</v>
      </c>
      <c r="Q203" s="4">
        <v>0.0</v>
      </c>
      <c r="R203" s="4">
        <v>0.0</v>
      </c>
      <c r="S203" s="4">
        <v>1.44747644E7</v>
      </c>
      <c r="T203" s="4">
        <v>2.44</v>
      </c>
      <c r="U203" s="4">
        <v>2.06</v>
      </c>
      <c r="V203" s="4">
        <v>937.0</v>
      </c>
      <c r="W203" s="4">
        <v>75.77</v>
      </c>
      <c r="X203" s="4">
        <v>19.0</v>
      </c>
      <c r="Y203" s="4">
        <v>2.03</v>
      </c>
      <c r="Z203" s="4">
        <v>3.2</v>
      </c>
      <c r="AA203" s="4">
        <v>18.63</v>
      </c>
      <c r="AB203" s="4">
        <v>0.0</v>
      </c>
      <c r="AC203" s="4">
        <v>134419.92</v>
      </c>
      <c r="AD203" s="4">
        <v>1.238298509E7</v>
      </c>
      <c r="AE203" s="4">
        <v>2091779.3</v>
      </c>
    </row>
    <row r="204" ht="12.75" customHeight="1">
      <c r="A204" s="4" t="s">
        <v>372</v>
      </c>
      <c r="B204" s="4" t="s">
        <v>371</v>
      </c>
      <c r="C204" s="4">
        <v>2000.0</v>
      </c>
      <c r="D204" s="4" t="s">
        <v>1074</v>
      </c>
      <c r="E204" s="39" t="s">
        <v>1041</v>
      </c>
      <c r="F204" s="4">
        <v>976707.46</v>
      </c>
      <c r="G204" s="4">
        <v>0.42</v>
      </c>
      <c r="H204" s="4">
        <v>0.0</v>
      </c>
      <c r="I204" s="4">
        <v>0.0</v>
      </c>
      <c r="J204" s="4">
        <v>96.0</v>
      </c>
      <c r="K204" s="4">
        <v>0.0</v>
      </c>
      <c r="L204" s="4">
        <v>100.0</v>
      </c>
      <c r="M204" s="4">
        <v>0.0</v>
      </c>
      <c r="N204" s="4">
        <v>0.0</v>
      </c>
      <c r="O204" s="4">
        <v>0.0</v>
      </c>
      <c r="P204" s="4">
        <v>0.0</v>
      </c>
      <c r="Q204" s="4">
        <v>0.0</v>
      </c>
      <c r="R204" s="4">
        <v>0.0</v>
      </c>
      <c r="S204" s="4">
        <v>1092924.34</v>
      </c>
      <c r="T204" s="4">
        <v>0.23</v>
      </c>
      <c r="U204" s="4">
        <v>0.01</v>
      </c>
      <c r="V204" s="4">
        <v>96.0</v>
      </c>
      <c r="W204" s="4">
        <v>6.25</v>
      </c>
      <c r="X204" s="4">
        <v>86.46</v>
      </c>
      <c r="Y204" s="4">
        <v>6.25</v>
      </c>
      <c r="Z204" s="4">
        <v>1.04</v>
      </c>
      <c r="AA204" s="4">
        <v>3.0</v>
      </c>
      <c r="AB204" s="4">
        <v>0.0</v>
      </c>
      <c r="AC204" s="4">
        <v>81362.24</v>
      </c>
      <c r="AD204" s="4">
        <v>88207.61</v>
      </c>
      <c r="AE204" s="4">
        <v>1004716.73</v>
      </c>
    </row>
    <row r="205" ht="12.75" customHeight="1">
      <c r="A205" s="4" t="s">
        <v>372</v>
      </c>
      <c r="B205" s="4" t="s">
        <v>371</v>
      </c>
      <c r="C205" s="4">
        <v>2000.0</v>
      </c>
      <c r="D205" s="4" t="s">
        <v>1074</v>
      </c>
      <c r="E205" s="39" t="s">
        <v>1042</v>
      </c>
      <c r="F205" s="4">
        <v>9079235.54</v>
      </c>
      <c r="G205" s="4">
        <v>3.93</v>
      </c>
      <c r="H205" s="4">
        <v>0.0</v>
      </c>
      <c r="I205" s="4">
        <v>0.0</v>
      </c>
      <c r="J205" s="4">
        <v>776.0</v>
      </c>
      <c r="K205" s="4">
        <v>0.0</v>
      </c>
      <c r="L205" s="4">
        <v>98.97</v>
      </c>
      <c r="M205" s="4">
        <v>0.0</v>
      </c>
      <c r="N205" s="4">
        <v>1.03</v>
      </c>
      <c r="O205" s="4">
        <v>0.0</v>
      </c>
      <c r="P205" s="4">
        <v>0.0</v>
      </c>
      <c r="Q205" s="4">
        <v>0.0</v>
      </c>
      <c r="R205" s="4">
        <v>0.0</v>
      </c>
      <c r="S205" s="4">
        <v>9214076.65</v>
      </c>
      <c r="T205" s="4">
        <v>3.03</v>
      </c>
      <c r="U205" s="4">
        <v>1.35</v>
      </c>
      <c r="V205" s="4">
        <v>776.0</v>
      </c>
      <c r="W205" s="4">
        <v>42.14</v>
      </c>
      <c r="X205" s="4">
        <v>43.3</v>
      </c>
      <c r="Y205" s="4">
        <v>9.15</v>
      </c>
      <c r="Z205" s="4">
        <v>5.41</v>
      </c>
      <c r="AA205" s="4">
        <v>330.44</v>
      </c>
      <c r="AB205" s="4">
        <v>0.0</v>
      </c>
      <c r="AC205" s="4">
        <v>38316.78</v>
      </c>
      <c r="AD205" s="4">
        <v>3388735.38</v>
      </c>
      <c r="AE205" s="4">
        <v>5825341.27</v>
      </c>
    </row>
    <row r="206" ht="12.75" customHeight="1">
      <c r="A206" s="4" t="s">
        <v>372</v>
      </c>
      <c r="B206" s="4" t="s">
        <v>371</v>
      </c>
      <c r="C206" s="4">
        <v>2000.0</v>
      </c>
      <c r="D206" s="4" t="s">
        <v>1074</v>
      </c>
      <c r="E206" s="39" t="s">
        <v>1043</v>
      </c>
      <c r="F206" s="4">
        <v>9033446.23</v>
      </c>
      <c r="G206" s="4">
        <v>3.91</v>
      </c>
      <c r="H206" s="4">
        <v>0.0</v>
      </c>
      <c r="I206" s="4">
        <v>0.0</v>
      </c>
      <c r="J206" s="4">
        <v>347.0</v>
      </c>
      <c r="K206" s="4">
        <v>0.0</v>
      </c>
      <c r="L206" s="4">
        <v>100.0</v>
      </c>
      <c r="M206" s="4">
        <v>0.0</v>
      </c>
      <c r="N206" s="4">
        <v>0.0</v>
      </c>
      <c r="O206" s="4">
        <v>0.0</v>
      </c>
      <c r="P206" s="4">
        <v>0.0</v>
      </c>
      <c r="Q206" s="4">
        <v>0.0</v>
      </c>
      <c r="R206" s="4">
        <v>0.0</v>
      </c>
      <c r="S206" s="4">
        <v>9226535.47</v>
      </c>
      <c r="T206" s="4">
        <v>3.75</v>
      </c>
      <c r="U206" s="4">
        <v>4.87</v>
      </c>
      <c r="V206" s="4">
        <v>347.0</v>
      </c>
      <c r="W206" s="4">
        <v>76.37</v>
      </c>
      <c r="X206" s="4">
        <v>22.77</v>
      </c>
      <c r="Y206" s="4">
        <v>0.0</v>
      </c>
      <c r="Z206" s="4">
        <v>0.86</v>
      </c>
      <c r="AA206" s="4">
        <v>14.0</v>
      </c>
      <c r="AB206" s="4">
        <v>0.0</v>
      </c>
      <c r="AC206" s="4">
        <v>0.0</v>
      </c>
      <c r="AD206" s="4">
        <v>8685879.59</v>
      </c>
      <c r="AE206" s="4">
        <v>540655.89</v>
      </c>
    </row>
    <row r="207" ht="12.75" customHeight="1">
      <c r="A207" s="4" t="s">
        <v>372</v>
      </c>
      <c r="B207" s="4" t="s">
        <v>371</v>
      </c>
      <c r="C207" s="4">
        <v>2000.0</v>
      </c>
      <c r="D207" s="4" t="s">
        <v>1074</v>
      </c>
      <c r="E207" s="39" t="s">
        <v>1044</v>
      </c>
      <c r="F207" s="4">
        <v>4411007.6</v>
      </c>
      <c r="G207" s="4">
        <v>1.91</v>
      </c>
      <c r="H207" s="4">
        <v>0.0</v>
      </c>
      <c r="I207" s="4">
        <v>0.0</v>
      </c>
      <c r="J207" s="4">
        <v>384.0</v>
      </c>
      <c r="K207" s="4">
        <v>0.0</v>
      </c>
      <c r="L207" s="4">
        <v>100.0</v>
      </c>
      <c r="M207" s="4">
        <v>0.0</v>
      </c>
      <c r="N207" s="4">
        <v>0.0</v>
      </c>
      <c r="O207" s="4">
        <v>0.0</v>
      </c>
      <c r="P207" s="4">
        <v>0.0</v>
      </c>
      <c r="Q207" s="4">
        <v>0.0</v>
      </c>
      <c r="R207" s="4">
        <v>0.0</v>
      </c>
      <c r="S207" s="4">
        <v>4493326.12</v>
      </c>
      <c r="T207" s="4">
        <v>3.21</v>
      </c>
      <c r="U207" s="4">
        <v>2.04</v>
      </c>
      <c r="V207" s="4">
        <v>384.0</v>
      </c>
      <c r="W207" s="4">
        <v>60.68</v>
      </c>
      <c r="X207" s="4">
        <v>37.5</v>
      </c>
      <c r="Y207" s="4">
        <v>0.0</v>
      </c>
      <c r="Z207" s="4">
        <v>1.82</v>
      </c>
      <c r="AA207" s="4">
        <v>38.0</v>
      </c>
      <c r="AB207" s="4">
        <v>0.0</v>
      </c>
      <c r="AC207" s="4">
        <v>0.0</v>
      </c>
      <c r="AD207" s="4">
        <v>3045851.66</v>
      </c>
      <c r="AE207" s="4">
        <v>1447474.46</v>
      </c>
    </row>
    <row r="208" ht="12.75" customHeight="1">
      <c r="A208" s="4" t="s">
        <v>372</v>
      </c>
      <c r="B208" s="4" t="s">
        <v>371</v>
      </c>
      <c r="C208" s="4">
        <v>2000.0</v>
      </c>
      <c r="D208" s="4" t="s">
        <v>1074</v>
      </c>
      <c r="E208" s="39" t="s">
        <v>1045</v>
      </c>
      <c r="F208" s="4">
        <v>3635054.11</v>
      </c>
      <c r="G208" s="4">
        <v>1.57</v>
      </c>
      <c r="H208" s="4">
        <v>0.02</v>
      </c>
      <c r="I208" s="4">
        <v>0.0</v>
      </c>
      <c r="J208" s="4">
        <v>1395.0</v>
      </c>
      <c r="K208" s="4">
        <v>0.0</v>
      </c>
      <c r="L208" s="4">
        <v>99.64</v>
      </c>
      <c r="M208" s="4">
        <v>0.0</v>
      </c>
      <c r="N208" s="4">
        <v>0.36</v>
      </c>
      <c r="O208" s="4">
        <v>21.82</v>
      </c>
      <c r="P208" s="4">
        <v>0.0</v>
      </c>
      <c r="Q208" s="4">
        <v>0.0</v>
      </c>
      <c r="R208" s="4">
        <v>39.34</v>
      </c>
      <c r="S208" s="4">
        <v>3681705.87</v>
      </c>
      <c r="T208" s="4">
        <v>10.04</v>
      </c>
      <c r="U208" s="4">
        <v>11.73</v>
      </c>
      <c r="V208" s="4">
        <v>1395.0</v>
      </c>
      <c r="W208" s="4">
        <v>86.59</v>
      </c>
      <c r="X208" s="4">
        <v>5.38</v>
      </c>
      <c r="Y208" s="4">
        <v>0.43</v>
      </c>
      <c r="Z208" s="4">
        <v>7.6</v>
      </c>
      <c r="AA208" s="4">
        <v>33.4</v>
      </c>
      <c r="AB208" s="4">
        <v>0.0</v>
      </c>
      <c r="AC208" s="4">
        <v>74.69</v>
      </c>
      <c r="AD208" s="4">
        <v>3627057.45</v>
      </c>
      <c r="AE208" s="4">
        <v>54687.76</v>
      </c>
    </row>
    <row r="209" ht="12.75" customHeight="1">
      <c r="A209" s="4" t="s">
        <v>372</v>
      </c>
      <c r="B209" s="4" t="s">
        <v>371</v>
      </c>
      <c r="C209" s="4">
        <v>2000.0</v>
      </c>
      <c r="D209" s="4" t="s">
        <v>1074</v>
      </c>
      <c r="E209" s="39" t="s">
        <v>998</v>
      </c>
      <c r="F209" s="4">
        <v>6.201499377E7</v>
      </c>
      <c r="G209" s="4">
        <v>26.87</v>
      </c>
      <c r="H209" s="4">
        <v>0.0</v>
      </c>
      <c r="I209" s="4">
        <v>0.0</v>
      </c>
      <c r="J209" s="4">
        <v>231.0</v>
      </c>
      <c r="K209" s="4">
        <v>0.0</v>
      </c>
      <c r="L209" s="4">
        <v>100.0</v>
      </c>
      <c r="M209" s="4">
        <v>0.0</v>
      </c>
      <c r="N209" s="4">
        <v>0.0</v>
      </c>
      <c r="O209" s="4">
        <v>0.0</v>
      </c>
      <c r="P209" s="4">
        <v>0.0</v>
      </c>
      <c r="Q209" s="4">
        <v>0.0</v>
      </c>
      <c r="R209" s="4">
        <v>0.0</v>
      </c>
      <c r="S209" s="4">
        <v>6.248430324E7</v>
      </c>
      <c r="T209" s="4">
        <v>3.19</v>
      </c>
      <c r="U209" s="4">
        <v>5.48</v>
      </c>
      <c r="V209" s="4">
        <v>231.0</v>
      </c>
      <c r="W209" s="4">
        <v>50.22</v>
      </c>
      <c r="X209" s="4">
        <v>49.78</v>
      </c>
      <c r="Y209" s="4">
        <v>0.0</v>
      </c>
      <c r="Z209" s="4">
        <v>0.0</v>
      </c>
      <c r="AA209" s="4">
        <v>25.0</v>
      </c>
      <c r="AB209" s="4">
        <v>0.0</v>
      </c>
      <c r="AC209" s="4">
        <v>0.0</v>
      </c>
      <c r="AD209" s="4">
        <v>5.673304477E7</v>
      </c>
      <c r="AE209" s="4">
        <v>5751258.48</v>
      </c>
    </row>
    <row r="210" ht="12.75" customHeight="1">
      <c r="A210" s="4" t="s">
        <v>372</v>
      </c>
      <c r="B210" s="4" t="s">
        <v>371</v>
      </c>
      <c r="C210" s="4">
        <v>2000.0</v>
      </c>
      <c r="D210" s="4" t="s">
        <v>1074</v>
      </c>
      <c r="E210" s="39" t="s">
        <v>1046</v>
      </c>
      <c r="F210" s="4">
        <v>2154285.39</v>
      </c>
      <c r="G210" s="4">
        <v>0.93</v>
      </c>
      <c r="H210" s="4">
        <v>0.03</v>
      </c>
      <c r="I210" s="4">
        <v>0.02</v>
      </c>
      <c r="J210" s="4">
        <v>427.0</v>
      </c>
      <c r="K210" s="4">
        <v>0.0</v>
      </c>
      <c r="L210" s="4">
        <v>99.77</v>
      </c>
      <c r="M210" s="4">
        <v>0.0</v>
      </c>
      <c r="N210" s="4">
        <v>0.23</v>
      </c>
      <c r="O210" s="4">
        <v>40.68</v>
      </c>
      <c r="P210" s="4">
        <v>0.0</v>
      </c>
      <c r="Q210" s="4">
        <v>0.0</v>
      </c>
      <c r="R210" s="4">
        <v>6627.85</v>
      </c>
      <c r="S210" s="4">
        <v>2244876.94</v>
      </c>
      <c r="T210" s="4">
        <v>3.33</v>
      </c>
      <c r="U210" s="4">
        <v>2.99</v>
      </c>
      <c r="V210" s="4">
        <v>427.0</v>
      </c>
      <c r="W210" s="4">
        <v>30.68</v>
      </c>
      <c r="X210" s="4">
        <v>24.82</v>
      </c>
      <c r="Y210" s="4">
        <v>0.47</v>
      </c>
      <c r="Z210" s="4">
        <v>44.03</v>
      </c>
      <c r="AA210" s="4">
        <v>40.68</v>
      </c>
      <c r="AB210" s="4">
        <v>0.0</v>
      </c>
      <c r="AC210" s="4">
        <v>1108.23</v>
      </c>
      <c r="AD210" s="4">
        <v>1736764.67</v>
      </c>
      <c r="AE210" s="4">
        <v>514740.12</v>
      </c>
    </row>
    <row r="211" ht="12.75" customHeight="1">
      <c r="A211" s="4" t="s">
        <v>372</v>
      </c>
      <c r="B211" s="4" t="s">
        <v>371</v>
      </c>
      <c r="C211" s="4">
        <v>2000.0</v>
      </c>
      <c r="D211" s="4" t="s">
        <v>1074</v>
      </c>
      <c r="E211" s="39" t="s">
        <v>1047</v>
      </c>
      <c r="F211" s="4">
        <v>2.477865061E7</v>
      </c>
      <c r="G211" s="4">
        <v>10.74</v>
      </c>
      <c r="H211" s="4">
        <v>0.0</v>
      </c>
      <c r="I211" s="4">
        <v>0.0</v>
      </c>
      <c r="J211" s="4">
        <v>390.0</v>
      </c>
      <c r="K211" s="4">
        <v>0.0</v>
      </c>
      <c r="L211" s="4">
        <v>100.0</v>
      </c>
      <c r="M211" s="4">
        <v>0.0</v>
      </c>
      <c r="N211" s="4">
        <v>0.0</v>
      </c>
      <c r="O211" s="4">
        <v>0.0</v>
      </c>
      <c r="P211" s="4">
        <v>0.0</v>
      </c>
      <c r="Q211" s="4">
        <v>0.0</v>
      </c>
      <c r="R211" s="4">
        <v>0.0</v>
      </c>
      <c r="S211" s="4">
        <v>2.558834357E7</v>
      </c>
      <c r="T211" s="4">
        <v>1.0</v>
      </c>
      <c r="U211" s="4">
        <v>0.46</v>
      </c>
      <c r="V211" s="4">
        <v>390.0</v>
      </c>
      <c r="W211" s="4">
        <v>47.69</v>
      </c>
      <c r="X211" s="4">
        <v>50.26</v>
      </c>
      <c r="Y211" s="4">
        <v>0.0</v>
      </c>
      <c r="Z211" s="4">
        <v>2.05</v>
      </c>
      <c r="AA211" s="4">
        <v>18.0</v>
      </c>
      <c r="AB211" s="4">
        <v>0.0</v>
      </c>
      <c r="AC211" s="4">
        <v>0.0</v>
      </c>
      <c r="AD211" s="4">
        <v>8624363.47</v>
      </c>
      <c r="AE211" s="4">
        <v>1.69639801E7</v>
      </c>
    </row>
    <row r="212" ht="12.75" customHeight="1">
      <c r="A212" s="4" t="s">
        <v>372</v>
      </c>
      <c r="B212" s="4" t="s">
        <v>371</v>
      </c>
      <c r="C212" s="4">
        <v>2001.0</v>
      </c>
      <c r="D212" s="4" t="s">
        <v>1074</v>
      </c>
      <c r="E212" s="39" t="s">
        <v>1031</v>
      </c>
      <c r="F212" s="4">
        <v>2.162341272E8</v>
      </c>
      <c r="G212" s="4">
        <v>100.0</v>
      </c>
      <c r="H212" s="4">
        <v>0.19</v>
      </c>
      <c r="I212" s="4">
        <v>0.11</v>
      </c>
      <c r="J212" s="4">
        <v>9169.0</v>
      </c>
      <c r="K212" s="4">
        <v>0.34</v>
      </c>
      <c r="L212" s="4">
        <v>97.7</v>
      </c>
      <c r="M212" s="4">
        <v>0.0</v>
      </c>
      <c r="N212" s="4">
        <v>1.96</v>
      </c>
      <c r="O212" s="4">
        <v>248.87</v>
      </c>
      <c r="P212" s="4">
        <v>0.0</v>
      </c>
      <c r="Q212" s="4">
        <v>0.0</v>
      </c>
      <c r="R212" s="4">
        <v>1482760.46</v>
      </c>
      <c r="S212" s="4">
        <v>2.037340647E8</v>
      </c>
      <c r="T212" s="4">
        <v>3.99</v>
      </c>
      <c r="U212" s="4">
        <v>3.13</v>
      </c>
      <c r="V212" s="4">
        <v>9169.0</v>
      </c>
      <c r="W212" s="4">
        <v>57.31</v>
      </c>
      <c r="X212" s="4">
        <v>30.84</v>
      </c>
      <c r="Y212" s="4">
        <v>1.54</v>
      </c>
      <c r="Z212" s="4">
        <v>10.31</v>
      </c>
      <c r="AA212" s="4">
        <v>350.0</v>
      </c>
      <c r="AB212" s="4">
        <v>0.0</v>
      </c>
      <c r="AC212" s="4">
        <v>1.520706677E7</v>
      </c>
      <c r="AD212" s="4">
        <v>1.2985995634E8</v>
      </c>
      <c r="AE212" s="4">
        <v>7.535686882E7</v>
      </c>
    </row>
    <row r="213" ht="12.75" customHeight="1">
      <c r="A213" s="4" t="s">
        <v>372</v>
      </c>
      <c r="B213" s="4" t="s">
        <v>371</v>
      </c>
      <c r="C213" s="4">
        <v>2001.0</v>
      </c>
      <c r="D213" s="4" t="s">
        <v>1074</v>
      </c>
      <c r="E213" s="39" t="s">
        <v>1032</v>
      </c>
      <c r="F213" s="4">
        <v>5.419428855E7</v>
      </c>
      <c r="G213" s="4">
        <v>25.06</v>
      </c>
      <c r="H213" s="4">
        <v>0.0</v>
      </c>
      <c r="I213" s="4">
        <v>0.0</v>
      </c>
      <c r="J213" s="4">
        <v>1639.0</v>
      </c>
      <c r="K213" s="4">
        <v>0.0</v>
      </c>
      <c r="L213" s="4">
        <v>99.69</v>
      </c>
      <c r="M213" s="4">
        <v>0.0</v>
      </c>
      <c r="N213" s="4">
        <v>0.31</v>
      </c>
      <c r="O213" s="4">
        <v>0.0</v>
      </c>
      <c r="P213" s="4">
        <v>0.0</v>
      </c>
      <c r="Q213" s="4">
        <v>0.0</v>
      </c>
      <c r="R213" s="4">
        <v>0.0</v>
      </c>
      <c r="S213" s="4">
        <v>5.444593006E7</v>
      </c>
      <c r="T213" s="4">
        <v>1.56</v>
      </c>
      <c r="U213" s="4">
        <v>4.86</v>
      </c>
      <c r="V213" s="4">
        <v>1639.0</v>
      </c>
      <c r="W213" s="4">
        <v>43.5</v>
      </c>
      <c r="X213" s="4">
        <v>55.52</v>
      </c>
      <c r="Y213" s="4">
        <v>0.37</v>
      </c>
      <c r="Z213" s="4">
        <v>0.61</v>
      </c>
      <c r="AA213" s="4">
        <v>25.0</v>
      </c>
      <c r="AB213" s="4">
        <v>0.0</v>
      </c>
      <c r="AC213" s="4">
        <v>9126.91</v>
      </c>
      <c r="AD213" s="4">
        <v>3.33151461E7</v>
      </c>
      <c r="AE213" s="4">
        <v>2.113078396E7</v>
      </c>
    </row>
    <row r="214" ht="12.75" customHeight="1">
      <c r="A214" s="4" t="s">
        <v>372</v>
      </c>
      <c r="B214" s="4" t="s">
        <v>371</v>
      </c>
      <c r="C214" s="4">
        <v>2001.0</v>
      </c>
      <c r="D214" s="4" t="s">
        <v>1074</v>
      </c>
      <c r="E214" s="39" t="s">
        <v>1033</v>
      </c>
      <c r="F214" s="4">
        <v>8.040883718E7</v>
      </c>
      <c r="G214" s="4">
        <v>37.19</v>
      </c>
      <c r="H214" s="4">
        <v>0.36</v>
      </c>
      <c r="I214" s="4">
        <v>0.25</v>
      </c>
      <c r="J214" s="4">
        <v>3459.0</v>
      </c>
      <c r="K214" s="4">
        <v>0.69</v>
      </c>
      <c r="L214" s="4">
        <v>95.11</v>
      </c>
      <c r="M214" s="4">
        <v>0.0</v>
      </c>
      <c r="N214" s="4">
        <v>4.19</v>
      </c>
      <c r="O214" s="4">
        <v>248.87</v>
      </c>
      <c r="P214" s="4">
        <v>0.0</v>
      </c>
      <c r="Q214" s="4">
        <v>0.0</v>
      </c>
      <c r="R214" s="4">
        <v>1301113.94</v>
      </c>
      <c r="S214" s="4">
        <v>8.098426597E7</v>
      </c>
      <c r="T214" s="4">
        <v>5.52</v>
      </c>
      <c r="U214" s="4">
        <v>2.93</v>
      </c>
      <c r="V214" s="4">
        <v>3459.0</v>
      </c>
      <c r="W214" s="4">
        <v>63.11</v>
      </c>
      <c r="X214" s="4">
        <v>21.51</v>
      </c>
      <c r="Y214" s="4">
        <v>2.83</v>
      </c>
      <c r="Z214" s="4">
        <v>12.55</v>
      </c>
      <c r="AA214" s="4">
        <v>350.0</v>
      </c>
      <c r="AB214" s="4">
        <v>0.0</v>
      </c>
      <c r="AC214" s="4">
        <v>4556419.41</v>
      </c>
      <c r="AD214" s="4">
        <v>5.658124426E7</v>
      </c>
      <c r="AE214" s="4">
        <v>2.570413565E7</v>
      </c>
    </row>
    <row r="215" ht="12.75" customHeight="1">
      <c r="A215" s="4" t="s">
        <v>372</v>
      </c>
      <c r="B215" s="4" t="s">
        <v>371</v>
      </c>
      <c r="C215" s="4">
        <v>2001.0</v>
      </c>
      <c r="D215" s="4" t="s">
        <v>1074</v>
      </c>
      <c r="E215" s="39" t="s">
        <v>1034</v>
      </c>
      <c r="F215" s="4">
        <v>4.81810587E7</v>
      </c>
      <c r="G215" s="4">
        <v>22.28</v>
      </c>
      <c r="H215" s="4">
        <v>0.13</v>
      </c>
      <c r="I215" s="4">
        <v>0.04</v>
      </c>
      <c r="J215" s="4">
        <v>3300.0</v>
      </c>
      <c r="K215" s="4">
        <v>0.18</v>
      </c>
      <c r="L215" s="4">
        <v>99.24</v>
      </c>
      <c r="M215" s="4">
        <v>0.0</v>
      </c>
      <c r="N215" s="4">
        <v>0.58</v>
      </c>
      <c r="O215" s="4">
        <v>244.41</v>
      </c>
      <c r="P215" s="4">
        <v>0.0</v>
      </c>
      <c r="Q215" s="4">
        <v>0.0</v>
      </c>
      <c r="R215" s="4">
        <v>143693.27</v>
      </c>
      <c r="S215" s="4">
        <v>4.913315945E7</v>
      </c>
      <c r="T215" s="4">
        <v>4.51</v>
      </c>
      <c r="U215" s="4">
        <v>1.7</v>
      </c>
      <c r="V215" s="4">
        <v>3300.0</v>
      </c>
      <c r="W215" s="4">
        <v>66.73</v>
      </c>
      <c r="X215" s="4">
        <v>23.64</v>
      </c>
      <c r="Y215" s="4">
        <v>0.76</v>
      </c>
      <c r="Z215" s="4">
        <v>8.88</v>
      </c>
      <c r="AA215" s="4">
        <v>244.41</v>
      </c>
      <c r="AB215" s="4">
        <v>0.0</v>
      </c>
      <c r="AC215" s="4">
        <v>105498.2</v>
      </c>
      <c r="AD215" s="4">
        <v>2.455041455E7</v>
      </c>
      <c r="AE215" s="4">
        <v>2.472643817E7</v>
      </c>
    </row>
    <row r="216" ht="12.75" customHeight="1">
      <c r="A216" s="4" t="s">
        <v>372</v>
      </c>
      <c r="B216" s="4" t="s">
        <v>371</v>
      </c>
      <c r="C216" s="4">
        <v>2001.0</v>
      </c>
      <c r="D216" s="4" t="s">
        <v>1074</v>
      </c>
      <c r="E216" s="39" t="s">
        <v>1035</v>
      </c>
      <c r="F216" s="4">
        <v>1.869066792E7</v>
      </c>
      <c r="G216" s="4">
        <v>8.64</v>
      </c>
      <c r="H216" s="4">
        <v>0.22</v>
      </c>
      <c r="I216" s="4">
        <v>0.01</v>
      </c>
      <c r="J216" s="4">
        <v>771.0</v>
      </c>
      <c r="K216" s="4">
        <v>0.13</v>
      </c>
      <c r="L216" s="4">
        <v>98.44</v>
      </c>
      <c r="M216" s="4">
        <v>0.0</v>
      </c>
      <c r="N216" s="4">
        <v>1.43</v>
      </c>
      <c r="O216" s="4">
        <v>148.85</v>
      </c>
      <c r="P216" s="4">
        <v>0.0</v>
      </c>
      <c r="Q216" s="4">
        <v>0.0</v>
      </c>
      <c r="R216" s="4">
        <v>37953.25</v>
      </c>
      <c r="S216" s="4">
        <v>1.917070923E7</v>
      </c>
      <c r="T216" s="4">
        <v>2.14</v>
      </c>
      <c r="U216" s="4">
        <v>2.29</v>
      </c>
      <c r="V216" s="4">
        <v>771.0</v>
      </c>
      <c r="W216" s="4">
        <v>20.36</v>
      </c>
      <c r="X216" s="4">
        <v>51.1</v>
      </c>
      <c r="Y216" s="4">
        <v>1.56</v>
      </c>
      <c r="Z216" s="4">
        <v>26.98</v>
      </c>
      <c r="AA216" s="4">
        <v>350.0</v>
      </c>
      <c r="AB216" s="4">
        <v>0.0</v>
      </c>
      <c r="AC216" s="4">
        <v>1.053602224E7</v>
      </c>
      <c r="AD216" s="4">
        <v>1.541315143E7</v>
      </c>
      <c r="AE216" s="4">
        <v>3795511.04</v>
      </c>
    </row>
    <row r="217" ht="12.75" customHeight="1">
      <c r="A217" s="4" t="s">
        <v>372</v>
      </c>
      <c r="B217" s="4" t="s">
        <v>371</v>
      </c>
      <c r="C217" s="4">
        <v>2001.0</v>
      </c>
      <c r="D217" s="4" t="s">
        <v>1074</v>
      </c>
      <c r="E217" s="39" t="s">
        <v>1036</v>
      </c>
      <c r="F217" s="4">
        <v>5258411.65</v>
      </c>
      <c r="G217" s="4">
        <v>2.43</v>
      </c>
      <c r="H217" s="4">
        <v>2.16</v>
      </c>
      <c r="I217" s="4">
        <v>0.34</v>
      </c>
      <c r="J217" s="4">
        <v>464.0</v>
      </c>
      <c r="K217" s="4">
        <v>0.43</v>
      </c>
      <c r="L217" s="4">
        <v>83.41</v>
      </c>
      <c r="M217" s="4">
        <v>0.0</v>
      </c>
      <c r="N217" s="4">
        <v>16.16</v>
      </c>
      <c r="O217" s="4">
        <v>244.41</v>
      </c>
      <c r="P217" s="4">
        <v>0.0</v>
      </c>
      <c r="Q217" s="4">
        <v>0.0</v>
      </c>
      <c r="R217" s="4">
        <v>87260.86</v>
      </c>
      <c r="S217" s="4">
        <v>5232283.74</v>
      </c>
      <c r="T217" s="4">
        <v>4.35</v>
      </c>
      <c r="U217" s="4">
        <v>2.54</v>
      </c>
      <c r="V217" s="4">
        <v>464.0</v>
      </c>
      <c r="W217" s="4">
        <v>35.34</v>
      </c>
      <c r="X217" s="4">
        <v>26.08</v>
      </c>
      <c r="Y217" s="4">
        <v>0.22</v>
      </c>
      <c r="Z217" s="4">
        <v>38.36</v>
      </c>
      <c r="AA217" s="4">
        <v>244.41</v>
      </c>
      <c r="AB217" s="4">
        <v>0.0</v>
      </c>
      <c r="AC217" s="4">
        <v>6773.24</v>
      </c>
      <c r="AD217" s="4">
        <v>3509788.92</v>
      </c>
      <c r="AE217" s="4">
        <v>1809755.68</v>
      </c>
    </row>
    <row r="218" ht="12.75" customHeight="1">
      <c r="A218" s="4" t="s">
        <v>372</v>
      </c>
      <c r="B218" s="4" t="s">
        <v>371</v>
      </c>
      <c r="C218" s="4">
        <v>2001.0</v>
      </c>
      <c r="D218" s="4" t="s">
        <v>1074</v>
      </c>
      <c r="E218" s="39" t="s">
        <v>993</v>
      </c>
      <c r="F218" s="4">
        <v>7851802.8</v>
      </c>
      <c r="G218" s="4">
        <v>3.63</v>
      </c>
      <c r="H218" s="4">
        <v>0.0</v>
      </c>
      <c r="I218" s="4">
        <v>0.0</v>
      </c>
      <c r="J218" s="4">
        <v>1333.0</v>
      </c>
      <c r="K218" s="4">
        <v>0.0</v>
      </c>
      <c r="L218" s="4">
        <v>100.0</v>
      </c>
      <c r="M218" s="4">
        <v>0.0</v>
      </c>
      <c r="N218" s="4">
        <v>0.0</v>
      </c>
      <c r="O218" s="4">
        <v>0.0</v>
      </c>
      <c r="P218" s="4">
        <v>0.0</v>
      </c>
      <c r="Q218" s="4">
        <v>0.0</v>
      </c>
      <c r="R218" s="4">
        <v>0.0</v>
      </c>
      <c r="S218" s="4">
        <v>8049085.43</v>
      </c>
      <c r="T218" s="4">
        <v>3.24</v>
      </c>
      <c r="U218" s="4">
        <v>1.88</v>
      </c>
      <c r="V218" s="4">
        <v>1333.0</v>
      </c>
      <c r="W218" s="4">
        <v>60.84</v>
      </c>
      <c r="X218" s="4">
        <v>30.91</v>
      </c>
      <c r="Y218" s="4">
        <v>0.0</v>
      </c>
      <c r="Z218" s="4">
        <v>8.25</v>
      </c>
      <c r="AA218" s="4">
        <v>14.93</v>
      </c>
      <c r="AB218" s="4">
        <v>0.0</v>
      </c>
      <c r="AC218" s="4">
        <v>0.0</v>
      </c>
      <c r="AD218" s="4">
        <v>3413593.83</v>
      </c>
      <c r="AE218" s="4">
        <v>4635491.6</v>
      </c>
    </row>
    <row r="219" ht="12.75" customHeight="1">
      <c r="A219" s="4" t="s">
        <v>372</v>
      </c>
      <c r="B219" s="4" t="s">
        <v>371</v>
      </c>
      <c r="C219" s="4">
        <v>2001.0</v>
      </c>
      <c r="D219" s="4" t="s">
        <v>1074</v>
      </c>
      <c r="E219" s="39" t="s">
        <v>1037</v>
      </c>
      <c r="F219" s="4">
        <v>4713182.65</v>
      </c>
      <c r="G219" s="4">
        <v>2.18</v>
      </c>
      <c r="H219" s="4">
        <v>2.35</v>
      </c>
      <c r="I219" s="4">
        <v>4.32</v>
      </c>
      <c r="J219" s="4">
        <v>690.0</v>
      </c>
      <c r="K219" s="4">
        <v>4.06</v>
      </c>
      <c r="L219" s="4">
        <v>82.75</v>
      </c>
      <c r="M219" s="4">
        <v>0.0</v>
      </c>
      <c r="N219" s="4">
        <v>13.19</v>
      </c>
      <c r="O219" s="4">
        <v>248.87</v>
      </c>
      <c r="P219" s="4">
        <v>0.0</v>
      </c>
      <c r="Q219" s="4">
        <v>0.0</v>
      </c>
      <c r="R219" s="4">
        <v>1386229.81</v>
      </c>
      <c r="S219" s="4">
        <v>3436591.19</v>
      </c>
      <c r="T219" s="4">
        <v>8.68</v>
      </c>
      <c r="U219" s="4">
        <v>8.0</v>
      </c>
      <c r="V219" s="4">
        <v>690.0</v>
      </c>
      <c r="W219" s="4">
        <v>44.06</v>
      </c>
      <c r="X219" s="4">
        <v>18.26</v>
      </c>
      <c r="Y219" s="4">
        <v>2.32</v>
      </c>
      <c r="Z219" s="4">
        <v>35.36</v>
      </c>
      <c r="AA219" s="4">
        <v>350.0</v>
      </c>
      <c r="AB219" s="4">
        <v>0.0</v>
      </c>
      <c r="AC219" s="4">
        <v>297743.7</v>
      </c>
      <c r="AD219" s="4">
        <v>3881638.85</v>
      </c>
      <c r="AE219" s="4">
        <v>941182.15</v>
      </c>
    </row>
    <row r="220" ht="12.75" customHeight="1">
      <c r="A220" s="4" t="s">
        <v>372</v>
      </c>
      <c r="B220" s="4" t="s">
        <v>371</v>
      </c>
      <c r="C220" s="4">
        <v>2001.0</v>
      </c>
      <c r="D220" s="4" t="s">
        <v>1074</v>
      </c>
      <c r="E220" s="39" t="s">
        <v>1038</v>
      </c>
      <c r="F220" s="4">
        <v>140318.72</v>
      </c>
      <c r="G220" s="4">
        <v>0.06</v>
      </c>
      <c r="H220" s="4">
        <v>0.0</v>
      </c>
      <c r="I220" s="4">
        <v>0.0</v>
      </c>
      <c r="J220" s="4">
        <v>160.0</v>
      </c>
      <c r="K220" s="4">
        <v>0.0</v>
      </c>
      <c r="L220" s="4">
        <v>99.38</v>
      </c>
      <c r="M220" s="4">
        <v>0.0</v>
      </c>
      <c r="N220" s="4">
        <v>0.63</v>
      </c>
      <c r="O220" s="4">
        <v>0.0</v>
      </c>
      <c r="P220" s="4">
        <v>0.0</v>
      </c>
      <c r="Q220" s="4">
        <v>0.0</v>
      </c>
      <c r="R220" s="4">
        <v>0.0</v>
      </c>
      <c r="S220" s="4">
        <v>141380.87</v>
      </c>
      <c r="T220" s="4">
        <v>9.28</v>
      </c>
      <c r="U220" s="4">
        <v>9.54</v>
      </c>
      <c r="V220" s="4">
        <v>160.0</v>
      </c>
      <c r="W220" s="4">
        <v>66.25</v>
      </c>
      <c r="X220" s="4">
        <v>18.75</v>
      </c>
      <c r="Y220" s="4">
        <v>1.88</v>
      </c>
      <c r="Z220" s="4">
        <v>13.13</v>
      </c>
      <c r="AA220" s="4">
        <v>60.47</v>
      </c>
      <c r="AB220" s="4">
        <v>0.0</v>
      </c>
      <c r="AC220" s="4">
        <v>1261.59</v>
      </c>
      <c r="AD220" s="4">
        <v>112613.35</v>
      </c>
      <c r="AE220" s="4">
        <v>28767.52</v>
      </c>
    </row>
    <row r="221" ht="12.75" customHeight="1">
      <c r="A221" s="4" t="s">
        <v>372</v>
      </c>
      <c r="B221" s="4" t="s">
        <v>371</v>
      </c>
      <c r="C221" s="4">
        <v>2001.0</v>
      </c>
      <c r="D221" s="4" t="s">
        <v>1074</v>
      </c>
      <c r="E221" s="39" t="s">
        <v>994</v>
      </c>
      <c r="F221" s="4">
        <v>3.345248905E7</v>
      </c>
      <c r="G221" s="4">
        <v>15.47</v>
      </c>
      <c r="H221" s="4">
        <v>0.0</v>
      </c>
      <c r="I221" s="4">
        <v>0.0</v>
      </c>
      <c r="J221" s="4">
        <v>50.0</v>
      </c>
      <c r="K221" s="4">
        <v>0.0</v>
      </c>
      <c r="L221" s="4">
        <v>100.0</v>
      </c>
      <c r="M221" s="4">
        <v>0.0</v>
      </c>
      <c r="N221" s="4">
        <v>0.0</v>
      </c>
      <c r="O221" s="4">
        <v>0.0</v>
      </c>
      <c r="P221" s="4">
        <v>0.0</v>
      </c>
      <c r="Q221" s="4">
        <v>0.0</v>
      </c>
      <c r="R221" s="4">
        <v>0.0</v>
      </c>
      <c r="S221" s="4">
        <v>3.472235518E7</v>
      </c>
      <c r="T221" s="4">
        <v>0.42</v>
      </c>
      <c r="U221" s="4">
        <v>2.11</v>
      </c>
      <c r="V221" s="4">
        <v>50.0</v>
      </c>
      <c r="W221" s="4">
        <v>4.0</v>
      </c>
      <c r="X221" s="4">
        <v>72.0</v>
      </c>
      <c r="Y221" s="4">
        <v>20.0</v>
      </c>
      <c r="Z221" s="4">
        <v>4.0</v>
      </c>
      <c r="AA221" s="4">
        <v>24.04</v>
      </c>
      <c r="AB221" s="4">
        <v>0.0</v>
      </c>
      <c r="AC221" s="4">
        <v>1.456223076E7</v>
      </c>
      <c r="AD221" s="4">
        <v>1.456255652E7</v>
      </c>
      <c r="AE221" s="4">
        <v>2.015979866E7</v>
      </c>
    </row>
    <row r="222" ht="12.75" customHeight="1">
      <c r="A222" s="4" t="s">
        <v>372</v>
      </c>
      <c r="B222" s="4" t="s">
        <v>371</v>
      </c>
      <c r="C222" s="4">
        <v>2001.0</v>
      </c>
      <c r="D222" s="4" t="s">
        <v>1074</v>
      </c>
      <c r="E222" s="39" t="s">
        <v>1039</v>
      </c>
      <c r="F222" s="4">
        <v>292402.92</v>
      </c>
      <c r="G222" s="4">
        <v>0.14</v>
      </c>
      <c r="H222" s="4">
        <v>0.0</v>
      </c>
      <c r="I222" s="4">
        <v>0.0</v>
      </c>
      <c r="J222" s="4">
        <v>141.0</v>
      </c>
      <c r="K222" s="4">
        <v>0.0</v>
      </c>
      <c r="L222" s="4">
        <v>100.0</v>
      </c>
      <c r="M222" s="4">
        <v>0.0</v>
      </c>
      <c r="N222" s="4">
        <v>0.0</v>
      </c>
      <c r="O222" s="4">
        <v>0.0</v>
      </c>
      <c r="P222" s="4">
        <v>0.0</v>
      </c>
      <c r="Q222" s="4">
        <v>0.0</v>
      </c>
      <c r="R222" s="4">
        <v>0.0</v>
      </c>
      <c r="S222" s="4">
        <v>296583.75</v>
      </c>
      <c r="T222" s="4">
        <v>3.48</v>
      </c>
      <c r="U222" s="4">
        <v>3.31</v>
      </c>
      <c r="V222" s="4">
        <v>141.0</v>
      </c>
      <c r="W222" s="4">
        <v>76.6</v>
      </c>
      <c r="X222" s="4">
        <v>22.7</v>
      </c>
      <c r="Y222" s="4">
        <v>0.0</v>
      </c>
      <c r="Z222" s="4">
        <v>0.71</v>
      </c>
      <c r="AA222" s="4">
        <v>20.0</v>
      </c>
      <c r="AB222" s="4">
        <v>0.0</v>
      </c>
      <c r="AC222" s="4">
        <v>0.0</v>
      </c>
      <c r="AD222" s="4">
        <v>183790.95</v>
      </c>
      <c r="AE222" s="4">
        <v>112792.8</v>
      </c>
    </row>
    <row r="223" ht="12.75" customHeight="1">
      <c r="A223" s="4" t="s">
        <v>372</v>
      </c>
      <c r="B223" s="4" t="s">
        <v>371</v>
      </c>
      <c r="C223" s="4">
        <v>2001.0</v>
      </c>
      <c r="D223" s="4" t="s">
        <v>1074</v>
      </c>
      <c r="E223" s="39" t="s">
        <v>1040</v>
      </c>
      <c r="F223" s="4">
        <v>2.833105733E7</v>
      </c>
      <c r="G223" s="4">
        <v>13.1</v>
      </c>
      <c r="H223" s="4">
        <v>0.0</v>
      </c>
      <c r="I223" s="4">
        <v>0.0</v>
      </c>
      <c r="J223" s="4">
        <v>1389.0</v>
      </c>
      <c r="K223" s="4">
        <v>0.0</v>
      </c>
      <c r="L223" s="4">
        <v>100.0</v>
      </c>
      <c r="M223" s="4">
        <v>0.0</v>
      </c>
      <c r="N223" s="4">
        <v>0.0</v>
      </c>
      <c r="O223" s="4">
        <v>0.0</v>
      </c>
      <c r="P223" s="4">
        <v>0.0</v>
      </c>
      <c r="Q223" s="4">
        <v>0.0</v>
      </c>
      <c r="R223" s="4">
        <v>0.0</v>
      </c>
      <c r="S223" s="4">
        <v>2.855429524E7</v>
      </c>
      <c r="T223" s="4">
        <v>1.41</v>
      </c>
      <c r="U223" s="4">
        <v>0.96</v>
      </c>
      <c r="V223" s="4">
        <v>1389.0</v>
      </c>
      <c r="W223" s="4">
        <v>43.63</v>
      </c>
      <c r="X223" s="4">
        <v>56.01</v>
      </c>
      <c r="Y223" s="4">
        <v>0.29</v>
      </c>
      <c r="Z223" s="4">
        <v>0.07</v>
      </c>
      <c r="AA223" s="4">
        <v>15.93</v>
      </c>
      <c r="AB223" s="4">
        <v>0.0</v>
      </c>
      <c r="AC223" s="4">
        <v>48755.66</v>
      </c>
      <c r="AD223" s="4">
        <v>1.32836306E7</v>
      </c>
      <c r="AE223" s="4">
        <v>1.527066464E7</v>
      </c>
    </row>
    <row r="224" ht="12.75" customHeight="1">
      <c r="A224" s="4" t="s">
        <v>372</v>
      </c>
      <c r="B224" s="4" t="s">
        <v>371</v>
      </c>
      <c r="C224" s="4">
        <v>2001.0</v>
      </c>
      <c r="D224" s="4" t="s">
        <v>1074</v>
      </c>
      <c r="E224" s="39" t="s">
        <v>996</v>
      </c>
      <c r="F224" s="4">
        <v>1.304985532E7</v>
      </c>
      <c r="G224" s="4">
        <v>6.04</v>
      </c>
      <c r="H224" s="4">
        <v>0.0</v>
      </c>
      <c r="I224" s="4">
        <v>0.0</v>
      </c>
      <c r="J224" s="4">
        <v>932.0</v>
      </c>
      <c r="K224" s="4">
        <v>0.0</v>
      </c>
      <c r="L224" s="4">
        <v>100.0</v>
      </c>
      <c r="M224" s="4">
        <v>0.0</v>
      </c>
      <c r="N224" s="4">
        <v>0.0</v>
      </c>
      <c r="O224" s="4">
        <v>0.0</v>
      </c>
      <c r="P224" s="4">
        <v>0.0</v>
      </c>
      <c r="Q224" s="4">
        <v>0.0</v>
      </c>
      <c r="R224" s="4">
        <v>0.0</v>
      </c>
      <c r="S224" s="4">
        <v>1.328400965E7</v>
      </c>
      <c r="T224" s="4">
        <v>2.31</v>
      </c>
      <c r="U224" s="4">
        <v>1.91</v>
      </c>
      <c r="V224" s="4">
        <v>932.0</v>
      </c>
      <c r="W224" s="4">
        <v>76.39</v>
      </c>
      <c r="X224" s="4">
        <v>18.35</v>
      </c>
      <c r="Y224" s="4">
        <v>2.04</v>
      </c>
      <c r="Z224" s="4">
        <v>3.22</v>
      </c>
      <c r="AA224" s="4">
        <v>18.59</v>
      </c>
      <c r="AB224" s="4">
        <v>0.0</v>
      </c>
      <c r="AC224" s="4">
        <v>109882.12</v>
      </c>
      <c r="AD224" s="4">
        <v>1.140874666E7</v>
      </c>
      <c r="AE224" s="4">
        <v>1875263.0</v>
      </c>
    </row>
    <row r="225" ht="12.75" customHeight="1">
      <c r="A225" s="4" t="s">
        <v>372</v>
      </c>
      <c r="B225" s="4" t="s">
        <v>371</v>
      </c>
      <c r="C225" s="4">
        <v>2001.0</v>
      </c>
      <c r="D225" s="4" t="s">
        <v>1074</v>
      </c>
      <c r="E225" s="39" t="s">
        <v>1041</v>
      </c>
      <c r="F225" s="4">
        <v>931467.57</v>
      </c>
      <c r="G225" s="4">
        <v>0.43</v>
      </c>
      <c r="H225" s="4">
        <v>0.0</v>
      </c>
      <c r="I225" s="4">
        <v>0.0</v>
      </c>
      <c r="J225" s="4">
        <v>100.0</v>
      </c>
      <c r="K225" s="4">
        <v>0.0</v>
      </c>
      <c r="L225" s="4">
        <v>100.0</v>
      </c>
      <c r="M225" s="4">
        <v>0.0</v>
      </c>
      <c r="N225" s="4">
        <v>0.0</v>
      </c>
      <c r="O225" s="4">
        <v>0.0</v>
      </c>
      <c r="P225" s="4">
        <v>0.0</v>
      </c>
      <c r="Q225" s="4">
        <v>0.0</v>
      </c>
      <c r="R225" s="4">
        <v>0.0</v>
      </c>
      <c r="S225" s="4">
        <v>1040852.4</v>
      </c>
      <c r="T225" s="4">
        <v>0.22</v>
      </c>
      <c r="U225" s="4">
        <v>0.02</v>
      </c>
      <c r="V225" s="4">
        <v>100.0</v>
      </c>
      <c r="W225" s="4">
        <v>6.0</v>
      </c>
      <c r="X225" s="4">
        <v>87.0</v>
      </c>
      <c r="Y225" s="4">
        <v>6.0</v>
      </c>
      <c r="Z225" s="4">
        <v>1.0</v>
      </c>
      <c r="AA225" s="4">
        <v>3.0</v>
      </c>
      <c r="AB225" s="4">
        <v>0.0</v>
      </c>
      <c r="AC225" s="4">
        <v>138707.39</v>
      </c>
      <c r="AD225" s="4">
        <v>145498.88</v>
      </c>
      <c r="AE225" s="4">
        <v>895353.53</v>
      </c>
    </row>
    <row r="226" ht="12.75" customHeight="1">
      <c r="A226" s="4" t="s">
        <v>372</v>
      </c>
      <c r="B226" s="4" t="s">
        <v>371</v>
      </c>
      <c r="C226" s="4">
        <v>2001.0</v>
      </c>
      <c r="D226" s="4" t="s">
        <v>1074</v>
      </c>
      <c r="E226" s="39" t="s">
        <v>1042</v>
      </c>
      <c r="F226" s="4">
        <v>7859966.69</v>
      </c>
      <c r="G226" s="4">
        <v>3.63</v>
      </c>
      <c r="H226" s="4">
        <v>0.0</v>
      </c>
      <c r="I226" s="4">
        <v>0.0</v>
      </c>
      <c r="J226" s="4">
        <v>753.0</v>
      </c>
      <c r="K226" s="4">
        <v>0.0</v>
      </c>
      <c r="L226" s="4">
        <v>99.07</v>
      </c>
      <c r="M226" s="4">
        <v>0.0</v>
      </c>
      <c r="N226" s="4">
        <v>0.93</v>
      </c>
      <c r="O226" s="4">
        <v>0.0</v>
      </c>
      <c r="P226" s="4">
        <v>0.0</v>
      </c>
      <c r="Q226" s="4">
        <v>0.0</v>
      </c>
      <c r="R226" s="4">
        <v>0.0</v>
      </c>
      <c r="S226" s="4">
        <v>7985758.32</v>
      </c>
      <c r="T226" s="4">
        <v>2.88</v>
      </c>
      <c r="U226" s="4">
        <v>1.03</v>
      </c>
      <c r="V226" s="4">
        <v>753.0</v>
      </c>
      <c r="W226" s="4">
        <v>42.23</v>
      </c>
      <c r="X226" s="4">
        <v>42.76</v>
      </c>
      <c r="Y226" s="4">
        <v>9.56</v>
      </c>
      <c r="Z226" s="4">
        <v>5.44</v>
      </c>
      <c r="AA226" s="4">
        <v>156.66</v>
      </c>
      <c r="AB226" s="4">
        <v>0.0</v>
      </c>
      <c r="AC226" s="4">
        <v>41307.73</v>
      </c>
      <c r="AD226" s="4">
        <v>2610028.51</v>
      </c>
      <c r="AE226" s="4">
        <v>5375729.81</v>
      </c>
    </row>
    <row r="227" ht="12.75" customHeight="1">
      <c r="A227" s="4" t="s">
        <v>372</v>
      </c>
      <c r="B227" s="4" t="s">
        <v>371</v>
      </c>
      <c r="C227" s="4">
        <v>2001.0</v>
      </c>
      <c r="D227" s="4" t="s">
        <v>1074</v>
      </c>
      <c r="E227" s="39" t="s">
        <v>1043</v>
      </c>
      <c r="F227" s="4">
        <v>9194236.43</v>
      </c>
      <c r="G227" s="4">
        <v>4.25</v>
      </c>
      <c r="H227" s="4">
        <v>0.0</v>
      </c>
      <c r="I227" s="4">
        <v>0.0</v>
      </c>
      <c r="J227" s="4">
        <v>346.0</v>
      </c>
      <c r="K227" s="4">
        <v>0.0</v>
      </c>
      <c r="L227" s="4">
        <v>100.0</v>
      </c>
      <c r="M227" s="4">
        <v>0.0</v>
      </c>
      <c r="N227" s="4">
        <v>0.0</v>
      </c>
      <c r="O227" s="4">
        <v>0.0</v>
      </c>
      <c r="P227" s="4">
        <v>0.0</v>
      </c>
      <c r="Q227" s="4">
        <v>0.0</v>
      </c>
      <c r="R227" s="4">
        <v>0.0</v>
      </c>
      <c r="S227" s="4">
        <v>9382306.35</v>
      </c>
      <c r="T227" s="4">
        <v>3.68</v>
      </c>
      <c r="U227" s="4">
        <v>4.77</v>
      </c>
      <c r="V227" s="4">
        <v>346.0</v>
      </c>
      <c r="W227" s="4">
        <v>75.72</v>
      </c>
      <c r="X227" s="4">
        <v>23.41</v>
      </c>
      <c r="Y227" s="4">
        <v>0.0</v>
      </c>
      <c r="Z227" s="4">
        <v>0.87</v>
      </c>
      <c r="AA227" s="4">
        <v>14.0</v>
      </c>
      <c r="AB227" s="4">
        <v>0.0</v>
      </c>
      <c r="AC227" s="4">
        <v>0.0</v>
      </c>
      <c r="AD227" s="4">
        <v>8819267.98</v>
      </c>
      <c r="AE227" s="4">
        <v>563038.38</v>
      </c>
    </row>
    <row r="228" ht="12.75" customHeight="1">
      <c r="A228" s="4" t="s">
        <v>372</v>
      </c>
      <c r="B228" s="4" t="s">
        <v>371</v>
      </c>
      <c r="C228" s="4">
        <v>2001.0</v>
      </c>
      <c r="D228" s="4" t="s">
        <v>1074</v>
      </c>
      <c r="E228" s="39" t="s">
        <v>1044</v>
      </c>
      <c r="F228" s="4">
        <v>3283830.28</v>
      </c>
      <c r="G228" s="4">
        <v>1.52</v>
      </c>
      <c r="H228" s="4">
        <v>0.0</v>
      </c>
      <c r="I228" s="4">
        <v>0.0</v>
      </c>
      <c r="J228" s="4">
        <v>382.0</v>
      </c>
      <c r="K228" s="4">
        <v>0.0</v>
      </c>
      <c r="L228" s="4">
        <v>100.0</v>
      </c>
      <c r="M228" s="4">
        <v>0.0</v>
      </c>
      <c r="N228" s="4">
        <v>0.0</v>
      </c>
      <c r="O228" s="4">
        <v>0.0</v>
      </c>
      <c r="P228" s="4">
        <v>0.0</v>
      </c>
      <c r="Q228" s="4">
        <v>0.0</v>
      </c>
      <c r="R228" s="4">
        <v>0.0</v>
      </c>
      <c r="S228" s="4">
        <v>3360402.47</v>
      </c>
      <c r="T228" s="4">
        <v>3.27</v>
      </c>
      <c r="U228" s="4">
        <v>2.41</v>
      </c>
      <c r="V228" s="4">
        <v>382.0</v>
      </c>
      <c r="W228" s="4">
        <v>61.26</v>
      </c>
      <c r="X228" s="4">
        <v>36.91</v>
      </c>
      <c r="Y228" s="4">
        <v>0.0</v>
      </c>
      <c r="Z228" s="4">
        <v>1.83</v>
      </c>
      <c r="AA228" s="4">
        <v>38.0</v>
      </c>
      <c r="AB228" s="4">
        <v>0.0</v>
      </c>
      <c r="AC228" s="4">
        <v>0.0</v>
      </c>
      <c r="AD228" s="4">
        <v>2580978.65</v>
      </c>
      <c r="AE228" s="4">
        <v>779423.82</v>
      </c>
    </row>
    <row r="229" ht="12.75" customHeight="1">
      <c r="A229" s="4" t="s">
        <v>372</v>
      </c>
      <c r="B229" s="4" t="s">
        <v>371</v>
      </c>
      <c r="C229" s="4">
        <v>2001.0</v>
      </c>
      <c r="D229" s="4" t="s">
        <v>1074</v>
      </c>
      <c r="E229" s="39" t="s">
        <v>1045</v>
      </c>
      <c r="F229" s="4">
        <v>3451036.29</v>
      </c>
      <c r="G229" s="4">
        <v>1.6</v>
      </c>
      <c r="H229" s="4">
        <v>0.02</v>
      </c>
      <c r="I229" s="4">
        <v>0.0</v>
      </c>
      <c r="J229" s="4">
        <v>1382.0</v>
      </c>
      <c r="K229" s="4">
        <v>0.0</v>
      </c>
      <c r="L229" s="4">
        <v>99.64</v>
      </c>
      <c r="M229" s="4">
        <v>0.0</v>
      </c>
      <c r="N229" s="4">
        <v>0.36</v>
      </c>
      <c r="O229" s="4">
        <v>24.08</v>
      </c>
      <c r="P229" s="4">
        <v>0.0</v>
      </c>
      <c r="Q229" s="4">
        <v>0.0</v>
      </c>
      <c r="R229" s="4">
        <v>27.85</v>
      </c>
      <c r="S229" s="4">
        <v>3488689.16</v>
      </c>
      <c r="T229" s="4">
        <v>9.8</v>
      </c>
      <c r="U229" s="4">
        <v>11.37</v>
      </c>
      <c r="V229" s="4">
        <v>1382.0</v>
      </c>
      <c r="W229" s="4">
        <v>86.11</v>
      </c>
      <c r="X229" s="4">
        <v>5.35</v>
      </c>
      <c r="Y229" s="4">
        <v>0.58</v>
      </c>
      <c r="Z229" s="4">
        <v>7.96</v>
      </c>
      <c r="AA229" s="4">
        <v>32.8</v>
      </c>
      <c r="AB229" s="4">
        <v>0.0</v>
      </c>
      <c r="AC229" s="4">
        <v>64.76</v>
      </c>
      <c r="AD229" s="4">
        <v>3436078.65</v>
      </c>
      <c r="AE229" s="4">
        <v>52638.36</v>
      </c>
    </row>
    <row r="230" ht="12.75" customHeight="1">
      <c r="A230" s="4" t="s">
        <v>372</v>
      </c>
      <c r="B230" s="4" t="s">
        <v>371</v>
      </c>
      <c r="C230" s="4">
        <v>2001.0</v>
      </c>
      <c r="D230" s="4" t="s">
        <v>1074</v>
      </c>
      <c r="E230" s="39" t="s">
        <v>998</v>
      </c>
      <c r="F230" s="4">
        <v>5.789799273E7</v>
      </c>
      <c r="G230" s="4">
        <v>26.78</v>
      </c>
      <c r="H230" s="4">
        <v>0.0</v>
      </c>
      <c r="I230" s="4">
        <v>0.0</v>
      </c>
      <c r="J230" s="4">
        <v>228.0</v>
      </c>
      <c r="K230" s="4">
        <v>0.0</v>
      </c>
      <c r="L230" s="4">
        <v>100.0</v>
      </c>
      <c r="M230" s="4">
        <v>0.0</v>
      </c>
      <c r="N230" s="4">
        <v>0.0</v>
      </c>
      <c r="O230" s="4">
        <v>0.0</v>
      </c>
      <c r="P230" s="4">
        <v>0.0</v>
      </c>
      <c r="Q230" s="4">
        <v>0.0</v>
      </c>
      <c r="R230" s="4">
        <v>0.0</v>
      </c>
      <c r="S230" s="4">
        <v>5.815476476E7</v>
      </c>
      <c r="T230" s="4">
        <v>3.0</v>
      </c>
      <c r="U230" s="4">
        <v>5.42</v>
      </c>
      <c r="V230" s="4">
        <v>228.0</v>
      </c>
      <c r="W230" s="4">
        <v>50.0</v>
      </c>
      <c r="X230" s="4">
        <v>50.0</v>
      </c>
      <c r="Y230" s="4">
        <v>0.0</v>
      </c>
      <c r="Z230" s="4">
        <v>0.0</v>
      </c>
      <c r="AA230" s="4">
        <v>25.0</v>
      </c>
      <c r="AB230" s="4">
        <v>0.0</v>
      </c>
      <c r="AC230" s="4">
        <v>0.0</v>
      </c>
      <c r="AD230" s="4">
        <v>5.13737525E7</v>
      </c>
      <c r="AE230" s="4">
        <v>6781012.27</v>
      </c>
    </row>
    <row r="231" ht="12.75" customHeight="1">
      <c r="A231" s="4" t="s">
        <v>372</v>
      </c>
      <c r="B231" s="4" t="s">
        <v>371</v>
      </c>
      <c r="C231" s="4">
        <v>2001.0</v>
      </c>
      <c r="D231" s="4" t="s">
        <v>1074</v>
      </c>
      <c r="E231" s="39" t="s">
        <v>1046</v>
      </c>
      <c r="F231" s="4">
        <v>2317410.78</v>
      </c>
      <c r="G231" s="4">
        <v>1.07</v>
      </c>
      <c r="H231" s="4">
        <v>0.23</v>
      </c>
      <c r="I231" s="4">
        <v>0.03</v>
      </c>
      <c r="J231" s="4">
        <v>429.0</v>
      </c>
      <c r="K231" s="4">
        <v>0.23</v>
      </c>
      <c r="L231" s="4">
        <v>99.53</v>
      </c>
      <c r="M231" s="4">
        <v>0.0</v>
      </c>
      <c r="N231" s="4">
        <v>0.23</v>
      </c>
      <c r="O231" s="4">
        <v>131.8</v>
      </c>
      <c r="P231" s="4">
        <v>0.0</v>
      </c>
      <c r="Q231" s="4">
        <v>0.0</v>
      </c>
      <c r="R231" s="4">
        <v>9241.94</v>
      </c>
      <c r="S231" s="4">
        <v>2401554.09</v>
      </c>
      <c r="T231" s="4">
        <v>3.69</v>
      </c>
      <c r="U231" s="4">
        <v>3.88</v>
      </c>
      <c r="V231" s="4">
        <v>429.0</v>
      </c>
      <c r="W231" s="4">
        <v>30.54</v>
      </c>
      <c r="X231" s="4">
        <v>25.17</v>
      </c>
      <c r="Y231" s="4">
        <v>0.47</v>
      </c>
      <c r="Z231" s="4">
        <v>43.82</v>
      </c>
      <c r="AA231" s="4">
        <v>131.8</v>
      </c>
      <c r="AB231" s="4">
        <v>0.0</v>
      </c>
      <c r="AC231" s="4">
        <v>339.81</v>
      </c>
      <c r="AD231" s="4">
        <v>1897587.51</v>
      </c>
      <c r="AE231" s="4">
        <v>513208.52</v>
      </c>
    </row>
    <row r="232" ht="12.75" customHeight="1">
      <c r="A232" s="4" t="s">
        <v>372</v>
      </c>
      <c r="B232" s="4" t="s">
        <v>371</v>
      </c>
      <c r="C232" s="4">
        <v>2001.0</v>
      </c>
      <c r="D232" s="4" t="s">
        <v>1074</v>
      </c>
      <c r="E232" s="39" t="s">
        <v>1047</v>
      </c>
      <c r="F232" s="4">
        <v>2.345041265E7</v>
      </c>
      <c r="G232" s="4">
        <v>10.84</v>
      </c>
      <c r="H232" s="4">
        <v>0.0</v>
      </c>
      <c r="I232" s="4">
        <v>0.0</v>
      </c>
      <c r="J232" s="4">
        <v>390.0</v>
      </c>
      <c r="K232" s="4">
        <v>0.0</v>
      </c>
      <c r="L232" s="4">
        <v>100.0</v>
      </c>
      <c r="M232" s="4">
        <v>0.0</v>
      </c>
      <c r="N232" s="4">
        <v>0.0</v>
      </c>
      <c r="O232" s="4">
        <v>0.0</v>
      </c>
      <c r="P232" s="4">
        <v>0.0</v>
      </c>
      <c r="Q232" s="4">
        <v>0.0</v>
      </c>
      <c r="R232" s="4">
        <v>0.0</v>
      </c>
      <c r="S232" s="4">
        <v>2.420315207E7</v>
      </c>
      <c r="T232" s="4">
        <v>0.88</v>
      </c>
      <c r="U232" s="4">
        <v>0.43</v>
      </c>
      <c r="V232" s="4">
        <v>390.0</v>
      </c>
      <c r="W232" s="4">
        <v>47.95</v>
      </c>
      <c r="X232" s="4">
        <v>50.0</v>
      </c>
      <c r="Y232" s="4">
        <v>0.0</v>
      </c>
      <c r="Z232" s="4">
        <v>2.05</v>
      </c>
      <c r="AA232" s="4">
        <v>18.0</v>
      </c>
      <c r="AB232" s="4">
        <v>0.0</v>
      </c>
      <c r="AC232" s="4">
        <v>0.0</v>
      </c>
      <c r="AD232" s="4">
        <v>8640403.98</v>
      </c>
      <c r="AE232" s="4">
        <v>1.556274809E7</v>
      </c>
    </row>
    <row r="233" ht="12.75" customHeight="1">
      <c r="A233" s="4" t="s">
        <v>372</v>
      </c>
      <c r="B233" s="4" t="s">
        <v>371</v>
      </c>
      <c r="C233" s="4">
        <v>2002.0</v>
      </c>
      <c r="D233" s="4" t="s">
        <v>1074</v>
      </c>
      <c r="E233" s="39" t="s">
        <v>1031</v>
      </c>
      <c r="F233" s="4">
        <v>2.1239839508E8</v>
      </c>
      <c r="G233" s="4">
        <v>100.0</v>
      </c>
      <c r="H233" s="4">
        <v>0.16</v>
      </c>
      <c r="I233" s="4">
        <v>0.11</v>
      </c>
      <c r="J233" s="4">
        <v>9616.0</v>
      </c>
      <c r="K233" s="4">
        <v>0.31</v>
      </c>
      <c r="L233" s="4">
        <v>97.91</v>
      </c>
      <c r="M233" s="4">
        <v>0.05</v>
      </c>
      <c r="N233" s="4">
        <v>1.73</v>
      </c>
      <c r="O233" s="4">
        <v>246.47</v>
      </c>
      <c r="P233" s="4">
        <v>0.0</v>
      </c>
      <c r="Q233" s="4">
        <v>121571.4</v>
      </c>
      <c r="R233" s="4">
        <v>1587109.42</v>
      </c>
      <c r="S233" s="4">
        <v>1.9704940782E8</v>
      </c>
      <c r="T233" s="4">
        <v>3.96</v>
      </c>
      <c r="U233" s="4">
        <v>3.18</v>
      </c>
      <c r="V233" s="4">
        <v>9616.0</v>
      </c>
      <c r="W233" s="4">
        <v>57.62</v>
      </c>
      <c r="X233" s="4">
        <v>30.53</v>
      </c>
      <c r="Y233" s="4">
        <v>1.9</v>
      </c>
      <c r="Z233" s="4">
        <v>9.94</v>
      </c>
      <c r="AA233" s="4">
        <v>350.0</v>
      </c>
      <c r="AB233" s="4">
        <v>0.0</v>
      </c>
      <c r="AC233" s="4">
        <v>1.634186888E7</v>
      </c>
      <c r="AD233" s="4">
        <v>1.3348795338E8</v>
      </c>
      <c r="AE233" s="4">
        <v>6.514856386E7</v>
      </c>
    </row>
    <row r="234" ht="12.75" customHeight="1">
      <c r="A234" s="4" t="s">
        <v>372</v>
      </c>
      <c r="B234" s="4" t="s">
        <v>371</v>
      </c>
      <c r="C234" s="4">
        <v>2002.0</v>
      </c>
      <c r="D234" s="4" t="s">
        <v>1074</v>
      </c>
      <c r="E234" s="39" t="s">
        <v>1032</v>
      </c>
      <c r="F234" s="4">
        <v>5.197418451E7</v>
      </c>
      <c r="G234" s="4">
        <v>24.47</v>
      </c>
      <c r="H234" s="4">
        <v>0.0</v>
      </c>
      <c r="I234" s="4">
        <v>0.0</v>
      </c>
      <c r="J234" s="4">
        <v>1638.0</v>
      </c>
      <c r="K234" s="4">
        <v>0.0</v>
      </c>
      <c r="L234" s="4">
        <v>100.0</v>
      </c>
      <c r="M234" s="4">
        <v>0.0</v>
      </c>
      <c r="N234" s="4">
        <v>0.0</v>
      </c>
      <c r="O234" s="4">
        <v>0.0</v>
      </c>
      <c r="P234" s="4">
        <v>0.0</v>
      </c>
      <c r="Q234" s="4">
        <v>0.0</v>
      </c>
      <c r="R234" s="4">
        <v>0.0</v>
      </c>
      <c r="S234" s="4">
        <v>5.196783343E7</v>
      </c>
      <c r="T234" s="4">
        <v>1.53</v>
      </c>
      <c r="U234" s="4">
        <v>5.21</v>
      </c>
      <c r="V234" s="4">
        <v>1638.0</v>
      </c>
      <c r="W234" s="4">
        <v>42.55</v>
      </c>
      <c r="X234" s="4">
        <v>56.47</v>
      </c>
      <c r="Y234" s="4">
        <v>0.67</v>
      </c>
      <c r="Z234" s="4">
        <v>0.31</v>
      </c>
      <c r="AA234" s="4">
        <v>25.0</v>
      </c>
      <c r="AB234" s="4">
        <v>0.0</v>
      </c>
      <c r="AC234" s="4">
        <v>20959.39</v>
      </c>
      <c r="AD234" s="4">
        <v>3.407895401E7</v>
      </c>
      <c r="AE234" s="4">
        <v>1.788887941E7</v>
      </c>
    </row>
    <row r="235" ht="12.75" customHeight="1">
      <c r="A235" s="4" t="s">
        <v>372</v>
      </c>
      <c r="B235" s="4" t="s">
        <v>371</v>
      </c>
      <c r="C235" s="4">
        <v>2002.0</v>
      </c>
      <c r="D235" s="4" t="s">
        <v>1074</v>
      </c>
      <c r="E235" s="39" t="s">
        <v>1033</v>
      </c>
      <c r="F235" s="4">
        <v>7.785100116E7</v>
      </c>
      <c r="G235" s="4">
        <v>36.65</v>
      </c>
      <c r="H235" s="4">
        <v>0.35</v>
      </c>
      <c r="I235" s="4">
        <v>0.28</v>
      </c>
      <c r="J235" s="4">
        <v>3581.0</v>
      </c>
      <c r="K235" s="4">
        <v>0.67</v>
      </c>
      <c r="L235" s="4">
        <v>95.36</v>
      </c>
      <c r="M235" s="4">
        <v>0.0</v>
      </c>
      <c r="N235" s="4">
        <v>3.97</v>
      </c>
      <c r="O235" s="4">
        <v>246.47</v>
      </c>
      <c r="P235" s="4">
        <v>0.0</v>
      </c>
      <c r="Q235" s="4">
        <v>0.0</v>
      </c>
      <c r="R235" s="4">
        <v>1414435.64</v>
      </c>
      <c r="S235" s="4">
        <v>7.759566349E7</v>
      </c>
      <c r="T235" s="4">
        <v>5.41</v>
      </c>
      <c r="U235" s="4">
        <v>2.85</v>
      </c>
      <c r="V235" s="4">
        <v>3581.0</v>
      </c>
      <c r="W235" s="4">
        <v>62.41</v>
      </c>
      <c r="X235" s="4">
        <v>21.59</v>
      </c>
      <c r="Y235" s="4">
        <v>3.6</v>
      </c>
      <c r="Z235" s="4">
        <v>12.4</v>
      </c>
      <c r="AA235" s="4">
        <v>350.0</v>
      </c>
      <c r="AB235" s="4">
        <v>0.0</v>
      </c>
      <c r="AC235" s="4">
        <v>4464835.65</v>
      </c>
      <c r="AD235" s="4">
        <v>5.727292157E7</v>
      </c>
      <c r="AE235" s="4">
        <v>2.173717756E7</v>
      </c>
    </row>
    <row r="236" ht="12.75" customHeight="1">
      <c r="A236" s="4" t="s">
        <v>372</v>
      </c>
      <c r="B236" s="4" t="s">
        <v>371</v>
      </c>
      <c r="C236" s="4">
        <v>2002.0</v>
      </c>
      <c r="D236" s="4" t="s">
        <v>1074</v>
      </c>
      <c r="E236" s="39" t="s">
        <v>1034</v>
      </c>
      <c r="F236" s="4">
        <v>4.697170561E7</v>
      </c>
      <c r="G236" s="4">
        <v>22.11</v>
      </c>
      <c r="H236" s="4">
        <v>0.11</v>
      </c>
      <c r="I236" s="4">
        <v>0.02</v>
      </c>
      <c r="J236" s="4">
        <v>3494.0</v>
      </c>
      <c r="K236" s="4">
        <v>0.17</v>
      </c>
      <c r="L236" s="4">
        <v>99.23</v>
      </c>
      <c r="M236" s="4">
        <v>0.14</v>
      </c>
      <c r="N236" s="4">
        <v>0.46</v>
      </c>
      <c r="O236" s="4">
        <v>240.36</v>
      </c>
      <c r="P236" s="4">
        <v>0.0</v>
      </c>
      <c r="Q236" s="4">
        <v>121571.4</v>
      </c>
      <c r="R236" s="4">
        <v>140419.64</v>
      </c>
      <c r="S236" s="4">
        <v>4.653164057E7</v>
      </c>
      <c r="T236" s="4">
        <v>4.41</v>
      </c>
      <c r="U236" s="4">
        <v>1.61</v>
      </c>
      <c r="V236" s="4">
        <v>3494.0</v>
      </c>
      <c r="W236" s="4">
        <v>67.12</v>
      </c>
      <c r="X236" s="4">
        <v>23.35</v>
      </c>
      <c r="Y236" s="4">
        <v>1.03</v>
      </c>
      <c r="Z236" s="4">
        <v>8.5</v>
      </c>
      <c r="AA236" s="4">
        <v>240.36</v>
      </c>
      <c r="AB236" s="4">
        <v>0.0</v>
      </c>
      <c r="AC236" s="4">
        <v>228170.84</v>
      </c>
      <c r="AD236" s="4">
        <v>2.489680468E7</v>
      </c>
      <c r="AE236" s="4">
        <v>2.177525553E7</v>
      </c>
    </row>
    <row r="237" ht="12.75" customHeight="1">
      <c r="A237" s="4" t="s">
        <v>372</v>
      </c>
      <c r="B237" s="4" t="s">
        <v>371</v>
      </c>
      <c r="C237" s="4">
        <v>2002.0</v>
      </c>
      <c r="D237" s="4" t="s">
        <v>1074</v>
      </c>
      <c r="E237" s="39" t="s">
        <v>1035</v>
      </c>
      <c r="F237" s="4">
        <v>2.047912219E7</v>
      </c>
      <c r="G237" s="4">
        <v>9.64</v>
      </c>
      <c r="H237" s="4">
        <v>0.11</v>
      </c>
      <c r="I237" s="4">
        <v>0.0</v>
      </c>
      <c r="J237" s="4">
        <v>786.0</v>
      </c>
      <c r="K237" s="4">
        <v>0.0</v>
      </c>
      <c r="L237" s="4">
        <v>98.98</v>
      </c>
      <c r="M237" s="4">
        <v>0.0</v>
      </c>
      <c r="N237" s="4">
        <v>1.02</v>
      </c>
      <c r="O237" s="4">
        <v>151.92</v>
      </c>
      <c r="P237" s="4">
        <v>0.0</v>
      </c>
      <c r="Q237" s="4">
        <v>0.0</v>
      </c>
      <c r="R237" s="4">
        <v>32254.15</v>
      </c>
      <c r="S237" s="4">
        <v>2.035525073E7</v>
      </c>
      <c r="T237" s="4">
        <v>2.15</v>
      </c>
      <c r="U237" s="4">
        <v>2.29</v>
      </c>
      <c r="V237" s="4">
        <v>786.0</v>
      </c>
      <c r="W237" s="4">
        <v>22.01</v>
      </c>
      <c r="X237" s="4">
        <v>50.51</v>
      </c>
      <c r="Y237" s="4">
        <v>0.89</v>
      </c>
      <c r="Z237" s="4">
        <v>26.59</v>
      </c>
      <c r="AA237" s="4">
        <v>350.0</v>
      </c>
      <c r="AB237" s="4">
        <v>0.0</v>
      </c>
      <c r="AC237" s="4">
        <v>1.1627903E7</v>
      </c>
      <c r="AD237" s="4">
        <v>1.67536863E7</v>
      </c>
      <c r="AE237" s="4">
        <v>3633818.57</v>
      </c>
    </row>
    <row r="238" ht="12.75" customHeight="1">
      <c r="A238" s="4" t="s">
        <v>372</v>
      </c>
      <c r="B238" s="4" t="s">
        <v>371</v>
      </c>
      <c r="C238" s="4">
        <v>2002.0</v>
      </c>
      <c r="D238" s="4" t="s">
        <v>1074</v>
      </c>
      <c r="E238" s="39" t="s">
        <v>1036</v>
      </c>
      <c r="F238" s="4">
        <v>5454940.77</v>
      </c>
      <c r="G238" s="4">
        <v>2.57</v>
      </c>
      <c r="H238" s="4">
        <v>2.1</v>
      </c>
      <c r="I238" s="4">
        <v>0.25</v>
      </c>
      <c r="J238" s="4">
        <v>482.0</v>
      </c>
      <c r="K238" s="4">
        <v>0.41</v>
      </c>
      <c r="L238" s="4">
        <v>83.82</v>
      </c>
      <c r="M238" s="4">
        <v>0.0</v>
      </c>
      <c r="N238" s="4">
        <v>15.77</v>
      </c>
      <c r="O238" s="4">
        <v>240.36</v>
      </c>
      <c r="P238" s="4">
        <v>0.0</v>
      </c>
      <c r="Q238" s="4">
        <v>0.0</v>
      </c>
      <c r="R238" s="4">
        <v>70810.79</v>
      </c>
      <c r="S238" s="4">
        <v>5384905.82</v>
      </c>
      <c r="T238" s="4">
        <v>4.24</v>
      </c>
      <c r="U238" s="4">
        <v>2.45</v>
      </c>
      <c r="V238" s="4">
        <v>482.0</v>
      </c>
      <c r="W238" s="4">
        <v>35.68</v>
      </c>
      <c r="X238" s="4">
        <v>27.39</v>
      </c>
      <c r="Y238" s="4">
        <v>0.21</v>
      </c>
      <c r="Z238" s="4">
        <v>36.72</v>
      </c>
      <c r="AA238" s="4">
        <v>240.36</v>
      </c>
      <c r="AB238" s="4">
        <v>0.0</v>
      </c>
      <c r="AC238" s="4">
        <v>8592.57</v>
      </c>
      <c r="AD238" s="4">
        <v>3624300.3</v>
      </c>
      <c r="AE238" s="4">
        <v>1831416.32</v>
      </c>
    </row>
    <row r="239" ht="12.75" customHeight="1">
      <c r="A239" s="4" t="s">
        <v>372</v>
      </c>
      <c r="B239" s="4" t="s">
        <v>371</v>
      </c>
      <c r="C239" s="4">
        <v>2002.0</v>
      </c>
      <c r="D239" s="4" t="s">
        <v>1074</v>
      </c>
      <c r="E239" s="39" t="s">
        <v>993</v>
      </c>
      <c r="F239" s="4">
        <v>8180879.91</v>
      </c>
      <c r="G239" s="4">
        <v>3.85</v>
      </c>
      <c r="H239" s="4">
        <v>0.0</v>
      </c>
      <c r="I239" s="4">
        <v>0.0</v>
      </c>
      <c r="J239" s="4">
        <v>1387.0</v>
      </c>
      <c r="K239" s="4">
        <v>0.0</v>
      </c>
      <c r="L239" s="4">
        <v>100.0</v>
      </c>
      <c r="M239" s="4">
        <v>0.0</v>
      </c>
      <c r="N239" s="4">
        <v>0.0</v>
      </c>
      <c r="O239" s="4">
        <v>0.0</v>
      </c>
      <c r="P239" s="4">
        <v>0.0</v>
      </c>
      <c r="Q239" s="4">
        <v>0.0</v>
      </c>
      <c r="R239" s="4">
        <v>0.0</v>
      </c>
      <c r="S239" s="4">
        <v>8185283.64</v>
      </c>
      <c r="T239" s="4">
        <v>3.09</v>
      </c>
      <c r="U239" s="4">
        <v>1.67</v>
      </c>
      <c r="V239" s="4">
        <v>1387.0</v>
      </c>
      <c r="W239" s="4">
        <v>61.21</v>
      </c>
      <c r="X239" s="4">
        <v>31.07</v>
      </c>
      <c r="Y239" s="4">
        <v>0.0</v>
      </c>
      <c r="Z239" s="4">
        <v>7.71</v>
      </c>
      <c r="AA239" s="4">
        <v>16.27</v>
      </c>
      <c r="AB239" s="4">
        <v>0.0</v>
      </c>
      <c r="AC239" s="4">
        <v>0.0</v>
      </c>
      <c r="AD239" s="4">
        <v>3252440.91</v>
      </c>
      <c r="AE239" s="4">
        <v>4932842.72</v>
      </c>
    </row>
    <row r="240" ht="12.75" customHeight="1">
      <c r="A240" s="4" t="s">
        <v>372</v>
      </c>
      <c r="B240" s="4" t="s">
        <v>371</v>
      </c>
      <c r="C240" s="4">
        <v>2002.0</v>
      </c>
      <c r="D240" s="4" t="s">
        <v>1074</v>
      </c>
      <c r="E240" s="39" t="s">
        <v>1037</v>
      </c>
      <c r="F240" s="4">
        <v>5115975.67</v>
      </c>
      <c r="G240" s="4">
        <v>2.41</v>
      </c>
      <c r="H240" s="4">
        <v>1.87</v>
      </c>
      <c r="I240" s="4">
        <v>4.15</v>
      </c>
      <c r="J240" s="4">
        <v>717.0</v>
      </c>
      <c r="K240" s="4">
        <v>3.91</v>
      </c>
      <c r="L240" s="4">
        <v>83.26</v>
      </c>
      <c r="M240" s="4">
        <v>0.7</v>
      </c>
      <c r="N240" s="4">
        <v>12.13</v>
      </c>
      <c r="O240" s="4">
        <v>246.47</v>
      </c>
      <c r="P240" s="4">
        <v>0.0</v>
      </c>
      <c r="Q240" s="4">
        <v>121571.4</v>
      </c>
      <c r="R240" s="4">
        <v>1500531.3</v>
      </c>
      <c r="S240" s="4">
        <v>3614533.73</v>
      </c>
      <c r="T240" s="4">
        <v>8.14</v>
      </c>
      <c r="U240" s="4">
        <v>7.9</v>
      </c>
      <c r="V240" s="4">
        <v>717.0</v>
      </c>
      <c r="W240" s="4">
        <v>44.21</v>
      </c>
      <c r="X240" s="4">
        <v>18.27</v>
      </c>
      <c r="Y240" s="4">
        <v>2.93</v>
      </c>
      <c r="Z240" s="4">
        <v>34.59</v>
      </c>
      <c r="AA240" s="4">
        <v>350.0</v>
      </c>
      <c r="AB240" s="4">
        <v>0.0</v>
      </c>
      <c r="AC240" s="4">
        <v>438326.49</v>
      </c>
      <c r="AD240" s="4">
        <v>3986284.79</v>
      </c>
      <c r="AE240" s="4">
        <v>1128780.24</v>
      </c>
    </row>
    <row r="241" ht="12.75" customHeight="1">
      <c r="A241" s="4" t="s">
        <v>372</v>
      </c>
      <c r="B241" s="4" t="s">
        <v>371</v>
      </c>
      <c r="C241" s="4">
        <v>2002.0</v>
      </c>
      <c r="D241" s="4" t="s">
        <v>1074</v>
      </c>
      <c r="E241" s="39" t="s">
        <v>1038</v>
      </c>
      <c r="F241" s="4">
        <v>144416.44</v>
      </c>
      <c r="G241" s="4">
        <v>0.07</v>
      </c>
      <c r="H241" s="4">
        <v>0.0</v>
      </c>
      <c r="I241" s="4">
        <v>0.0</v>
      </c>
      <c r="J241" s="4">
        <v>161.0</v>
      </c>
      <c r="K241" s="4">
        <v>0.0</v>
      </c>
      <c r="L241" s="4">
        <v>100.0</v>
      </c>
      <c r="M241" s="4">
        <v>0.0</v>
      </c>
      <c r="N241" s="4">
        <v>0.0</v>
      </c>
      <c r="O241" s="4">
        <v>0.0</v>
      </c>
      <c r="P241" s="4">
        <v>0.0</v>
      </c>
      <c r="Q241" s="4">
        <v>0.0</v>
      </c>
      <c r="R241" s="4">
        <v>0.0</v>
      </c>
      <c r="S241" s="4">
        <v>145142.41</v>
      </c>
      <c r="T241" s="4">
        <v>9.51</v>
      </c>
      <c r="U241" s="4">
        <v>9.19</v>
      </c>
      <c r="V241" s="4">
        <v>161.0</v>
      </c>
      <c r="W241" s="4">
        <v>67.08</v>
      </c>
      <c r="X241" s="4">
        <v>18.01</v>
      </c>
      <c r="Y241" s="4">
        <v>3.73</v>
      </c>
      <c r="Z241" s="4">
        <v>11.18</v>
      </c>
      <c r="AA241" s="4">
        <v>60.08</v>
      </c>
      <c r="AB241" s="4">
        <v>0.0</v>
      </c>
      <c r="AC241" s="4">
        <v>4305.42</v>
      </c>
      <c r="AD241" s="4">
        <v>113896.77</v>
      </c>
      <c r="AE241" s="4">
        <v>31245.64</v>
      </c>
    </row>
    <row r="242" ht="12.75" customHeight="1">
      <c r="A242" s="4" t="s">
        <v>372</v>
      </c>
      <c r="B242" s="4" t="s">
        <v>371</v>
      </c>
      <c r="C242" s="4">
        <v>2002.0</v>
      </c>
      <c r="D242" s="4" t="s">
        <v>1074</v>
      </c>
      <c r="E242" s="39" t="s">
        <v>994</v>
      </c>
      <c r="F242" s="4">
        <v>2.886125415E7</v>
      </c>
      <c r="G242" s="4">
        <v>13.59</v>
      </c>
      <c r="H242" s="4">
        <v>0.0</v>
      </c>
      <c r="I242" s="4">
        <v>0.0</v>
      </c>
      <c r="J242" s="4">
        <v>66.0</v>
      </c>
      <c r="K242" s="4">
        <v>0.0</v>
      </c>
      <c r="L242" s="4">
        <v>100.0</v>
      </c>
      <c r="M242" s="4">
        <v>0.0</v>
      </c>
      <c r="N242" s="4">
        <v>0.0</v>
      </c>
      <c r="O242" s="4">
        <v>0.0</v>
      </c>
      <c r="P242" s="4">
        <v>0.0</v>
      </c>
      <c r="Q242" s="4">
        <v>0.0</v>
      </c>
      <c r="R242" s="4">
        <v>0.0</v>
      </c>
      <c r="S242" s="4">
        <v>3.013845009E7</v>
      </c>
      <c r="T242" s="4">
        <v>0.89</v>
      </c>
      <c r="U242" s="4">
        <v>1.67</v>
      </c>
      <c r="V242" s="4">
        <v>66.0</v>
      </c>
      <c r="W242" s="4">
        <v>7.58</v>
      </c>
      <c r="X242" s="4">
        <v>54.55</v>
      </c>
      <c r="Y242" s="4">
        <v>30.3</v>
      </c>
      <c r="Z242" s="4">
        <v>7.58</v>
      </c>
      <c r="AA242" s="4">
        <v>18.16</v>
      </c>
      <c r="AB242" s="4">
        <v>0.0</v>
      </c>
      <c r="AC242" s="4">
        <v>1.562533841E7</v>
      </c>
      <c r="AD242" s="4">
        <v>1.562575749E7</v>
      </c>
      <c r="AE242" s="4">
        <v>1.45126926E7</v>
      </c>
    </row>
    <row r="243" ht="12.75" customHeight="1">
      <c r="A243" s="4" t="s">
        <v>372</v>
      </c>
      <c r="B243" s="4" t="s">
        <v>371</v>
      </c>
      <c r="C243" s="4">
        <v>2002.0</v>
      </c>
      <c r="D243" s="4" t="s">
        <v>1074</v>
      </c>
      <c r="E243" s="39" t="s">
        <v>1039</v>
      </c>
      <c r="F243" s="4">
        <v>261974.27</v>
      </c>
      <c r="G243" s="4">
        <v>0.12</v>
      </c>
      <c r="H243" s="4">
        <v>0.0</v>
      </c>
      <c r="I243" s="4">
        <v>0.0</v>
      </c>
      <c r="J243" s="4">
        <v>207.0</v>
      </c>
      <c r="K243" s="4">
        <v>0.0</v>
      </c>
      <c r="L243" s="4">
        <v>100.0</v>
      </c>
      <c r="M243" s="4">
        <v>0.0</v>
      </c>
      <c r="N243" s="4">
        <v>0.0</v>
      </c>
      <c r="O243" s="4">
        <v>0.0</v>
      </c>
      <c r="P243" s="4">
        <v>0.0</v>
      </c>
      <c r="Q243" s="4">
        <v>0.0</v>
      </c>
      <c r="R243" s="4">
        <v>0.0</v>
      </c>
      <c r="S243" s="4">
        <v>262039.55</v>
      </c>
      <c r="T243" s="4">
        <v>3.77</v>
      </c>
      <c r="U243" s="4">
        <v>3.78</v>
      </c>
      <c r="V243" s="4">
        <v>207.0</v>
      </c>
      <c r="W243" s="4">
        <v>79.23</v>
      </c>
      <c r="X243" s="4">
        <v>20.29</v>
      </c>
      <c r="Y243" s="4">
        <v>0.0</v>
      </c>
      <c r="Z243" s="4">
        <v>0.48</v>
      </c>
      <c r="AA243" s="4">
        <v>20.0</v>
      </c>
      <c r="AB243" s="4">
        <v>0.0</v>
      </c>
      <c r="AC243" s="4">
        <v>0.0</v>
      </c>
      <c r="AD243" s="4">
        <v>233617.84</v>
      </c>
      <c r="AE243" s="4">
        <v>28421.71</v>
      </c>
    </row>
    <row r="244" ht="12.75" customHeight="1">
      <c r="A244" s="4" t="s">
        <v>372</v>
      </c>
      <c r="B244" s="4" t="s">
        <v>371</v>
      </c>
      <c r="C244" s="4">
        <v>2002.0</v>
      </c>
      <c r="D244" s="4" t="s">
        <v>1074</v>
      </c>
      <c r="E244" s="39" t="s">
        <v>1040</v>
      </c>
      <c r="F244" s="4">
        <v>2.543926001E7</v>
      </c>
      <c r="G244" s="4">
        <v>11.98</v>
      </c>
      <c r="H244" s="4">
        <v>0.0</v>
      </c>
      <c r="I244" s="4">
        <v>0.0</v>
      </c>
      <c r="J244" s="4">
        <v>1409.0</v>
      </c>
      <c r="K244" s="4">
        <v>0.0</v>
      </c>
      <c r="L244" s="4">
        <v>100.0</v>
      </c>
      <c r="M244" s="4">
        <v>0.0</v>
      </c>
      <c r="N244" s="4">
        <v>0.0</v>
      </c>
      <c r="O244" s="4">
        <v>0.0</v>
      </c>
      <c r="P244" s="4">
        <v>0.0</v>
      </c>
      <c r="Q244" s="4">
        <v>0.0</v>
      </c>
      <c r="R244" s="4">
        <v>0.0</v>
      </c>
      <c r="S244" s="4">
        <v>2.548425147E7</v>
      </c>
      <c r="T244" s="4">
        <v>1.4</v>
      </c>
      <c r="U244" s="4">
        <v>1.05</v>
      </c>
      <c r="V244" s="4">
        <v>1409.0</v>
      </c>
      <c r="W244" s="4">
        <v>43.15</v>
      </c>
      <c r="X244" s="4">
        <v>56.49</v>
      </c>
      <c r="Y244" s="4">
        <v>0.28</v>
      </c>
      <c r="Z244" s="4">
        <v>0.07</v>
      </c>
      <c r="AA244" s="4">
        <v>13.09</v>
      </c>
      <c r="AB244" s="4">
        <v>0.0</v>
      </c>
      <c r="AC244" s="4">
        <v>27560.91</v>
      </c>
      <c r="AD244" s="4">
        <v>1.32495047E7</v>
      </c>
      <c r="AE244" s="4">
        <v>1.223474677E7</v>
      </c>
    </row>
    <row r="245" ht="12.75" customHeight="1">
      <c r="A245" s="4" t="s">
        <v>372</v>
      </c>
      <c r="B245" s="4" t="s">
        <v>371</v>
      </c>
      <c r="C245" s="4">
        <v>2002.0</v>
      </c>
      <c r="D245" s="4" t="s">
        <v>1074</v>
      </c>
      <c r="E245" s="39" t="s">
        <v>996</v>
      </c>
      <c r="F245" s="4">
        <v>1.382369571E7</v>
      </c>
      <c r="G245" s="4">
        <v>6.51</v>
      </c>
      <c r="H245" s="4">
        <v>0.0</v>
      </c>
      <c r="I245" s="4">
        <v>0.0</v>
      </c>
      <c r="J245" s="4">
        <v>920.0</v>
      </c>
      <c r="K245" s="4">
        <v>0.0</v>
      </c>
      <c r="L245" s="4">
        <v>100.0</v>
      </c>
      <c r="M245" s="4">
        <v>0.0</v>
      </c>
      <c r="N245" s="4">
        <v>0.0</v>
      </c>
      <c r="O245" s="4">
        <v>0.0</v>
      </c>
      <c r="P245" s="4">
        <v>0.0</v>
      </c>
      <c r="Q245" s="4">
        <v>0.0</v>
      </c>
      <c r="R245" s="4">
        <v>0.0</v>
      </c>
      <c r="S245" s="4">
        <v>1.382587965E7</v>
      </c>
      <c r="T245" s="4">
        <v>2.06</v>
      </c>
      <c r="U245" s="4">
        <v>1.82</v>
      </c>
      <c r="V245" s="4">
        <v>920.0</v>
      </c>
      <c r="W245" s="4">
        <v>75.87</v>
      </c>
      <c r="X245" s="4">
        <v>19.35</v>
      </c>
      <c r="Y245" s="4">
        <v>2.61</v>
      </c>
      <c r="Z245" s="4">
        <v>2.17</v>
      </c>
      <c r="AA245" s="4">
        <v>16.39</v>
      </c>
      <c r="AB245" s="4">
        <v>0.0</v>
      </c>
      <c r="AC245" s="4">
        <v>103601.43</v>
      </c>
      <c r="AD245" s="4">
        <v>1.1941531E7</v>
      </c>
      <c r="AE245" s="4">
        <v>1884348.66</v>
      </c>
    </row>
    <row r="246" ht="12.75" customHeight="1">
      <c r="A246" s="4" t="s">
        <v>372</v>
      </c>
      <c r="B246" s="4" t="s">
        <v>371</v>
      </c>
      <c r="C246" s="4">
        <v>2002.0</v>
      </c>
      <c r="D246" s="4" t="s">
        <v>1074</v>
      </c>
      <c r="E246" s="39" t="s">
        <v>1041</v>
      </c>
      <c r="F246" s="4">
        <v>1080554.73</v>
      </c>
      <c r="G246" s="4">
        <v>0.51</v>
      </c>
      <c r="H246" s="4">
        <v>0.0</v>
      </c>
      <c r="I246" s="4">
        <v>0.0</v>
      </c>
      <c r="J246" s="4">
        <v>106.0</v>
      </c>
      <c r="K246" s="4">
        <v>0.0</v>
      </c>
      <c r="L246" s="4">
        <v>100.0</v>
      </c>
      <c r="M246" s="4">
        <v>0.0</v>
      </c>
      <c r="N246" s="4">
        <v>0.0</v>
      </c>
      <c r="O246" s="4">
        <v>0.0</v>
      </c>
      <c r="P246" s="4">
        <v>0.0</v>
      </c>
      <c r="Q246" s="4">
        <v>0.0</v>
      </c>
      <c r="R246" s="4">
        <v>0.0</v>
      </c>
      <c r="S246" s="4">
        <v>1080851.06</v>
      </c>
      <c r="T246" s="4">
        <v>0.44</v>
      </c>
      <c r="U246" s="4">
        <v>0.16</v>
      </c>
      <c r="V246" s="4">
        <v>106.0</v>
      </c>
      <c r="W246" s="4">
        <v>6.6</v>
      </c>
      <c r="X246" s="4">
        <v>84.91</v>
      </c>
      <c r="Y246" s="4">
        <v>1.89</v>
      </c>
      <c r="Z246" s="4">
        <v>6.6</v>
      </c>
      <c r="AA246" s="4">
        <v>9.42</v>
      </c>
      <c r="AB246" s="4">
        <v>0.0</v>
      </c>
      <c r="AC246" s="4">
        <v>79422.11</v>
      </c>
      <c r="AD246" s="4">
        <v>170887.93</v>
      </c>
      <c r="AE246" s="4">
        <v>909963.13</v>
      </c>
    </row>
    <row r="247" ht="12.75" customHeight="1">
      <c r="A247" s="4" t="s">
        <v>372</v>
      </c>
      <c r="B247" s="4" t="s">
        <v>371</v>
      </c>
      <c r="C247" s="4">
        <v>2002.0</v>
      </c>
      <c r="D247" s="4" t="s">
        <v>1074</v>
      </c>
      <c r="E247" s="39" t="s">
        <v>1042</v>
      </c>
      <c r="F247" s="4">
        <v>7723337.73</v>
      </c>
      <c r="G247" s="4">
        <v>3.64</v>
      </c>
      <c r="H247" s="4">
        <v>0.0</v>
      </c>
      <c r="I247" s="4">
        <v>0.0</v>
      </c>
      <c r="J247" s="4">
        <v>806.0</v>
      </c>
      <c r="K247" s="4">
        <v>0.0</v>
      </c>
      <c r="L247" s="4">
        <v>100.0</v>
      </c>
      <c r="M247" s="4">
        <v>0.0</v>
      </c>
      <c r="N247" s="4">
        <v>0.0</v>
      </c>
      <c r="O247" s="4">
        <v>0.0</v>
      </c>
      <c r="P247" s="4">
        <v>0.0</v>
      </c>
      <c r="Q247" s="4">
        <v>0.0</v>
      </c>
      <c r="R247" s="4">
        <v>0.0</v>
      </c>
      <c r="S247" s="4">
        <v>7736464.4</v>
      </c>
      <c r="T247" s="4">
        <v>3.39</v>
      </c>
      <c r="U247" s="4">
        <v>0.78</v>
      </c>
      <c r="V247" s="4">
        <v>806.0</v>
      </c>
      <c r="W247" s="4">
        <v>39.95</v>
      </c>
      <c r="X247" s="4">
        <v>41.81</v>
      </c>
      <c r="Y247" s="4">
        <v>11.41</v>
      </c>
      <c r="Z247" s="4">
        <v>6.82</v>
      </c>
      <c r="AA247" s="4">
        <v>199.26</v>
      </c>
      <c r="AB247" s="4">
        <v>0.0</v>
      </c>
      <c r="AC247" s="4">
        <v>52789.03</v>
      </c>
      <c r="AD247" s="4">
        <v>2189465.98</v>
      </c>
      <c r="AE247" s="4">
        <v>5546998.42</v>
      </c>
    </row>
    <row r="248" ht="12.75" customHeight="1">
      <c r="A248" s="4" t="s">
        <v>372</v>
      </c>
      <c r="B248" s="4" t="s">
        <v>371</v>
      </c>
      <c r="C248" s="4">
        <v>2002.0</v>
      </c>
      <c r="D248" s="4" t="s">
        <v>1074</v>
      </c>
      <c r="E248" s="39" t="s">
        <v>1043</v>
      </c>
      <c r="F248" s="4">
        <v>9565225.5</v>
      </c>
      <c r="G248" s="4">
        <v>4.5</v>
      </c>
      <c r="H248" s="4">
        <v>0.0</v>
      </c>
      <c r="I248" s="4">
        <v>0.0</v>
      </c>
      <c r="J248" s="4">
        <v>373.0</v>
      </c>
      <c r="K248" s="4">
        <v>0.0</v>
      </c>
      <c r="L248" s="4">
        <v>100.0</v>
      </c>
      <c r="M248" s="4">
        <v>0.0</v>
      </c>
      <c r="N248" s="4">
        <v>0.0</v>
      </c>
      <c r="O248" s="4">
        <v>0.0</v>
      </c>
      <c r="P248" s="4">
        <v>0.0</v>
      </c>
      <c r="Q248" s="4">
        <v>0.0</v>
      </c>
      <c r="R248" s="4">
        <v>0.0</v>
      </c>
      <c r="S248" s="4">
        <v>9564637.81</v>
      </c>
      <c r="T248" s="4">
        <v>3.57</v>
      </c>
      <c r="U248" s="4">
        <v>4.58</v>
      </c>
      <c r="V248" s="4">
        <v>373.0</v>
      </c>
      <c r="W248" s="4">
        <v>76.14</v>
      </c>
      <c r="X248" s="4">
        <v>23.06</v>
      </c>
      <c r="Y248" s="4">
        <v>0.0</v>
      </c>
      <c r="Z248" s="4">
        <v>0.8</v>
      </c>
      <c r="AA248" s="4">
        <v>14.0</v>
      </c>
      <c r="AB248" s="4">
        <v>0.0</v>
      </c>
      <c r="AC248" s="4">
        <v>0.0</v>
      </c>
      <c r="AD248" s="4">
        <v>9030459.61</v>
      </c>
      <c r="AE248" s="4">
        <v>534178.19</v>
      </c>
    </row>
    <row r="249" ht="12.75" customHeight="1">
      <c r="A249" s="4" t="s">
        <v>372</v>
      </c>
      <c r="B249" s="4" t="s">
        <v>371</v>
      </c>
      <c r="C249" s="4">
        <v>2002.0</v>
      </c>
      <c r="D249" s="4" t="s">
        <v>1074</v>
      </c>
      <c r="E249" s="39" t="s">
        <v>1044</v>
      </c>
      <c r="F249" s="4">
        <v>3679983.9</v>
      </c>
      <c r="G249" s="4">
        <v>1.73</v>
      </c>
      <c r="H249" s="4">
        <v>0.0</v>
      </c>
      <c r="I249" s="4">
        <v>0.0</v>
      </c>
      <c r="J249" s="4">
        <v>365.0</v>
      </c>
      <c r="K249" s="4">
        <v>0.0</v>
      </c>
      <c r="L249" s="4">
        <v>100.0</v>
      </c>
      <c r="M249" s="4">
        <v>0.0</v>
      </c>
      <c r="N249" s="4">
        <v>0.0</v>
      </c>
      <c r="O249" s="4">
        <v>0.0</v>
      </c>
      <c r="P249" s="4">
        <v>0.0</v>
      </c>
      <c r="Q249" s="4">
        <v>0.0</v>
      </c>
      <c r="R249" s="4">
        <v>0.0</v>
      </c>
      <c r="S249" s="4">
        <v>3680036.21</v>
      </c>
      <c r="T249" s="4">
        <v>3.27</v>
      </c>
      <c r="U249" s="4">
        <v>2.45</v>
      </c>
      <c r="V249" s="4">
        <v>365.0</v>
      </c>
      <c r="W249" s="4">
        <v>62.19</v>
      </c>
      <c r="X249" s="4">
        <v>35.89</v>
      </c>
      <c r="Y249" s="4">
        <v>0.0</v>
      </c>
      <c r="Z249" s="4">
        <v>1.92</v>
      </c>
      <c r="AA249" s="4">
        <v>38.0</v>
      </c>
      <c r="AB249" s="4">
        <v>0.0</v>
      </c>
      <c r="AC249" s="4">
        <v>0.0</v>
      </c>
      <c r="AD249" s="4">
        <v>2981412.67</v>
      </c>
      <c r="AE249" s="4">
        <v>698623.54</v>
      </c>
    </row>
    <row r="250" ht="12.75" customHeight="1">
      <c r="A250" s="4" t="s">
        <v>372</v>
      </c>
      <c r="B250" s="4" t="s">
        <v>371</v>
      </c>
      <c r="C250" s="4">
        <v>2002.0</v>
      </c>
      <c r="D250" s="4" t="s">
        <v>1074</v>
      </c>
      <c r="E250" s="39" t="s">
        <v>1045</v>
      </c>
      <c r="F250" s="4">
        <v>3528732.79</v>
      </c>
      <c r="G250" s="4">
        <v>1.66</v>
      </c>
      <c r="H250" s="4">
        <v>0.01</v>
      </c>
      <c r="I250" s="4">
        <v>0.0</v>
      </c>
      <c r="J250" s="4">
        <v>1413.0</v>
      </c>
      <c r="K250" s="4">
        <v>0.0</v>
      </c>
      <c r="L250" s="4">
        <v>99.86</v>
      </c>
      <c r="M250" s="4">
        <v>0.0</v>
      </c>
      <c r="N250" s="4">
        <v>0.14</v>
      </c>
      <c r="O250" s="4">
        <v>17.07</v>
      </c>
      <c r="P250" s="4">
        <v>0.0</v>
      </c>
      <c r="Q250" s="4">
        <v>0.0</v>
      </c>
      <c r="R250" s="4">
        <v>77.3</v>
      </c>
      <c r="S250" s="4">
        <v>3535031.09</v>
      </c>
      <c r="T250" s="4">
        <v>9.57</v>
      </c>
      <c r="U250" s="4">
        <v>11.0</v>
      </c>
      <c r="V250" s="4">
        <v>1413.0</v>
      </c>
      <c r="W250" s="4">
        <v>87.4</v>
      </c>
      <c r="X250" s="4">
        <v>4.88</v>
      </c>
      <c r="Y250" s="4">
        <v>0.78</v>
      </c>
      <c r="Z250" s="4">
        <v>6.94</v>
      </c>
      <c r="AA250" s="4">
        <v>32.5</v>
      </c>
      <c r="AB250" s="4">
        <v>0.0</v>
      </c>
      <c r="AC250" s="4">
        <v>1297.39</v>
      </c>
      <c r="AD250" s="4">
        <v>3487381.13</v>
      </c>
      <c r="AE250" s="4">
        <v>47727.25</v>
      </c>
    </row>
    <row r="251" ht="12.75" customHeight="1">
      <c r="A251" s="4" t="s">
        <v>372</v>
      </c>
      <c r="B251" s="4" t="s">
        <v>371</v>
      </c>
      <c r="C251" s="4">
        <v>2002.0</v>
      </c>
      <c r="D251" s="4" t="s">
        <v>1074</v>
      </c>
      <c r="E251" s="39" t="s">
        <v>998</v>
      </c>
      <c r="F251" s="4">
        <v>5.872422767E7</v>
      </c>
      <c r="G251" s="4">
        <v>27.65</v>
      </c>
      <c r="H251" s="4">
        <v>0.0</v>
      </c>
      <c r="I251" s="4">
        <v>0.0</v>
      </c>
      <c r="J251" s="4">
        <v>226.0</v>
      </c>
      <c r="K251" s="4">
        <v>0.0</v>
      </c>
      <c r="L251" s="4">
        <v>100.0</v>
      </c>
      <c r="M251" s="4">
        <v>0.0</v>
      </c>
      <c r="N251" s="4">
        <v>0.0</v>
      </c>
      <c r="O251" s="4">
        <v>0.0</v>
      </c>
      <c r="P251" s="4">
        <v>0.0</v>
      </c>
      <c r="Q251" s="4">
        <v>0.0</v>
      </c>
      <c r="R251" s="4">
        <v>0.0</v>
      </c>
      <c r="S251" s="4">
        <v>5.878303137E7</v>
      </c>
      <c r="T251" s="4">
        <v>2.86</v>
      </c>
      <c r="U251" s="4">
        <v>5.51</v>
      </c>
      <c r="V251" s="4">
        <v>226.0</v>
      </c>
      <c r="W251" s="4">
        <v>50.0</v>
      </c>
      <c r="X251" s="4">
        <v>50.0</v>
      </c>
      <c r="Y251" s="4">
        <v>0.0</v>
      </c>
      <c r="Z251" s="4">
        <v>0.0</v>
      </c>
      <c r="AA251" s="4">
        <v>25.0</v>
      </c>
      <c r="AB251" s="4">
        <v>0.0</v>
      </c>
      <c r="AC251" s="4">
        <v>0.0</v>
      </c>
      <c r="AD251" s="4">
        <v>5.271704465E7</v>
      </c>
      <c r="AE251" s="4">
        <v>6065986.72</v>
      </c>
    </row>
    <row r="252" ht="12.75" customHeight="1">
      <c r="A252" s="4" t="s">
        <v>372</v>
      </c>
      <c r="B252" s="4" t="s">
        <v>371</v>
      </c>
      <c r="C252" s="4">
        <v>2002.0</v>
      </c>
      <c r="D252" s="4" t="s">
        <v>1074</v>
      </c>
      <c r="E252" s="39" t="s">
        <v>1046</v>
      </c>
      <c r="F252" s="4">
        <v>2519005.6</v>
      </c>
      <c r="G252" s="4">
        <v>1.19</v>
      </c>
      <c r="H252" s="4">
        <v>0.03</v>
      </c>
      <c r="I252" s="4">
        <v>0.05</v>
      </c>
      <c r="J252" s="4">
        <v>469.0</v>
      </c>
      <c r="K252" s="4">
        <v>0.0</v>
      </c>
      <c r="L252" s="4">
        <v>99.79</v>
      </c>
      <c r="M252" s="4">
        <v>0.0</v>
      </c>
      <c r="N252" s="4">
        <v>0.21</v>
      </c>
      <c r="O252" s="4">
        <v>43.84</v>
      </c>
      <c r="P252" s="4">
        <v>0.0</v>
      </c>
      <c r="Q252" s="4">
        <v>0.0</v>
      </c>
      <c r="R252" s="4">
        <v>15690.04</v>
      </c>
      <c r="S252" s="4">
        <v>2496918.14</v>
      </c>
      <c r="T252" s="4">
        <v>3.71</v>
      </c>
      <c r="U252" s="4">
        <v>4.05</v>
      </c>
      <c r="V252" s="4">
        <v>469.0</v>
      </c>
      <c r="W252" s="4">
        <v>32.2</v>
      </c>
      <c r="X252" s="4">
        <v>24.52</v>
      </c>
      <c r="Y252" s="4">
        <v>0.43</v>
      </c>
      <c r="Z252" s="4">
        <v>42.86</v>
      </c>
      <c r="AA252" s="4">
        <v>43.84</v>
      </c>
      <c r="AB252" s="4">
        <v>0.0</v>
      </c>
      <c r="AC252" s="4">
        <v>635.12</v>
      </c>
      <c r="AD252" s="4">
        <v>2029492.98</v>
      </c>
      <c r="AE252" s="4">
        <v>483115.2</v>
      </c>
    </row>
    <row r="253" ht="12.75" customHeight="1">
      <c r="A253" s="4" t="s">
        <v>372</v>
      </c>
      <c r="B253" s="4" t="s">
        <v>371</v>
      </c>
      <c r="C253" s="4">
        <v>2002.0</v>
      </c>
      <c r="D253" s="4" t="s">
        <v>1074</v>
      </c>
      <c r="E253" s="39" t="s">
        <v>1047</v>
      </c>
      <c r="F253" s="4">
        <v>2.317318638E7</v>
      </c>
      <c r="G253" s="4">
        <v>10.91</v>
      </c>
      <c r="H253" s="4">
        <v>0.0</v>
      </c>
      <c r="I253" s="4">
        <v>0.0</v>
      </c>
      <c r="J253" s="4">
        <v>510.0</v>
      </c>
      <c r="K253" s="4">
        <v>0.0</v>
      </c>
      <c r="L253" s="4">
        <v>100.0</v>
      </c>
      <c r="M253" s="4">
        <v>0.0</v>
      </c>
      <c r="N253" s="4">
        <v>0.0</v>
      </c>
      <c r="O253" s="4">
        <v>0.0</v>
      </c>
      <c r="P253" s="4">
        <v>0.0</v>
      </c>
      <c r="Q253" s="4">
        <v>0.0</v>
      </c>
      <c r="R253" s="4">
        <v>0.0</v>
      </c>
      <c r="S253" s="4">
        <v>2.317443032E7</v>
      </c>
      <c r="T253" s="4">
        <v>0.78</v>
      </c>
      <c r="U253" s="4">
        <v>0.45</v>
      </c>
      <c r="V253" s="4">
        <v>510.0</v>
      </c>
      <c r="W253" s="4">
        <v>55.29</v>
      </c>
      <c r="X253" s="4">
        <v>43.14</v>
      </c>
      <c r="Y253" s="4">
        <v>0.0</v>
      </c>
      <c r="Z253" s="4">
        <v>1.57</v>
      </c>
      <c r="AA253" s="4">
        <v>18.0</v>
      </c>
      <c r="AB253" s="4">
        <v>0.0</v>
      </c>
      <c r="AC253" s="4">
        <v>0.0</v>
      </c>
      <c r="AD253" s="4">
        <v>8896953.57</v>
      </c>
      <c r="AE253" s="4">
        <v>1.427747675E7</v>
      </c>
    </row>
    <row r="254" ht="12.75" customHeight="1">
      <c r="A254" s="4" t="s">
        <v>372</v>
      </c>
      <c r="B254" s="4" t="s">
        <v>371</v>
      </c>
      <c r="C254" s="4">
        <v>2003.0</v>
      </c>
      <c r="D254" s="4" t="s">
        <v>1074</v>
      </c>
      <c r="E254" s="39" t="s">
        <v>1031</v>
      </c>
      <c r="F254" s="4">
        <v>2.2503534874E8</v>
      </c>
      <c r="G254" s="4">
        <v>100.0</v>
      </c>
      <c r="H254" s="4">
        <v>0.16</v>
      </c>
      <c r="I254" s="4">
        <v>0.11</v>
      </c>
      <c r="J254" s="4">
        <v>9450.0</v>
      </c>
      <c r="K254" s="4">
        <v>0.33</v>
      </c>
      <c r="L254" s="4">
        <v>97.87</v>
      </c>
      <c r="M254" s="4">
        <v>0.05</v>
      </c>
      <c r="N254" s="4">
        <v>1.75</v>
      </c>
      <c r="O254" s="4">
        <v>234.08</v>
      </c>
      <c r="P254" s="4">
        <v>0.0</v>
      </c>
      <c r="Q254" s="4">
        <v>128332.29</v>
      </c>
      <c r="R254" s="4">
        <v>1903040.83</v>
      </c>
      <c r="S254" s="4">
        <v>2.1178048494E8</v>
      </c>
      <c r="T254" s="4">
        <v>3.79</v>
      </c>
      <c r="U254" s="4">
        <v>3.02</v>
      </c>
      <c r="V254" s="4">
        <v>9450.0</v>
      </c>
      <c r="W254" s="4">
        <v>57.65</v>
      </c>
      <c r="X254" s="4">
        <v>30.47</v>
      </c>
      <c r="Y254" s="4">
        <v>1.93</v>
      </c>
      <c r="Z254" s="4">
        <v>9.96</v>
      </c>
      <c r="AA254" s="4">
        <v>350.0</v>
      </c>
      <c r="AB254" s="4">
        <v>0.0</v>
      </c>
      <c r="AC254" s="4">
        <v>2.067094336E7</v>
      </c>
      <c r="AD254" s="4">
        <v>1.3873297774E8</v>
      </c>
      <c r="AE254" s="4">
        <v>7.495054803E7</v>
      </c>
    </row>
    <row r="255" ht="12.75" customHeight="1">
      <c r="A255" s="4" t="s">
        <v>372</v>
      </c>
      <c r="B255" s="4" t="s">
        <v>371</v>
      </c>
      <c r="C255" s="4">
        <v>2003.0</v>
      </c>
      <c r="D255" s="4" t="s">
        <v>1074</v>
      </c>
      <c r="E255" s="39" t="s">
        <v>1032</v>
      </c>
      <c r="F255" s="4">
        <v>5.318880416E7</v>
      </c>
      <c r="G255" s="4">
        <v>23.64</v>
      </c>
      <c r="H255" s="4">
        <v>0.0</v>
      </c>
      <c r="I255" s="4">
        <v>0.0</v>
      </c>
      <c r="J255" s="4">
        <v>1617.0</v>
      </c>
      <c r="K255" s="4">
        <v>0.0</v>
      </c>
      <c r="L255" s="4">
        <v>100.0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0.0</v>
      </c>
      <c r="S255" s="4">
        <v>5.319382737E7</v>
      </c>
      <c r="T255" s="4">
        <v>1.53</v>
      </c>
      <c r="U255" s="4">
        <v>5.07</v>
      </c>
      <c r="V255" s="4">
        <v>1617.0</v>
      </c>
      <c r="W255" s="4">
        <v>43.04</v>
      </c>
      <c r="X255" s="4">
        <v>55.97</v>
      </c>
      <c r="Y255" s="4">
        <v>0.68</v>
      </c>
      <c r="Z255" s="4">
        <v>0.31</v>
      </c>
      <c r="AA255" s="4">
        <v>25.0</v>
      </c>
      <c r="AB255" s="4">
        <v>0.0</v>
      </c>
      <c r="AC255" s="4">
        <v>19485.23</v>
      </c>
      <c r="AD255" s="4">
        <v>3.472552042E7</v>
      </c>
      <c r="AE255" s="4">
        <v>1.846830695E7</v>
      </c>
    </row>
    <row r="256" ht="12.75" customHeight="1">
      <c r="A256" s="4" t="s">
        <v>372</v>
      </c>
      <c r="B256" s="4" t="s">
        <v>371</v>
      </c>
      <c r="C256" s="4">
        <v>2003.0</v>
      </c>
      <c r="D256" s="4" t="s">
        <v>1074</v>
      </c>
      <c r="E256" s="39" t="s">
        <v>1033</v>
      </c>
      <c r="F256" s="4">
        <v>8.670266375E7</v>
      </c>
      <c r="G256" s="4">
        <v>38.53</v>
      </c>
      <c r="H256" s="4">
        <v>0.32</v>
      </c>
      <c r="I256" s="4">
        <v>0.26</v>
      </c>
      <c r="J256" s="4">
        <v>3534.0</v>
      </c>
      <c r="K256" s="4">
        <v>0.68</v>
      </c>
      <c r="L256" s="4">
        <v>95.3</v>
      </c>
      <c r="M256" s="4">
        <v>0.0</v>
      </c>
      <c r="N256" s="4">
        <v>4.02</v>
      </c>
      <c r="O256" s="4">
        <v>225.73</v>
      </c>
      <c r="P256" s="4">
        <v>0.0</v>
      </c>
      <c r="Q256" s="4">
        <v>0.0</v>
      </c>
      <c r="R256" s="4">
        <v>1732014.31</v>
      </c>
      <c r="S256" s="4">
        <v>8.71350912E7</v>
      </c>
      <c r="T256" s="4">
        <v>5.24</v>
      </c>
      <c r="U256" s="4">
        <v>2.66</v>
      </c>
      <c r="V256" s="4">
        <v>3534.0</v>
      </c>
      <c r="W256" s="4">
        <v>62.62</v>
      </c>
      <c r="X256" s="4">
        <v>21.53</v>
      </c>
      <c r="Y256" s="4">
        <v>3.65</v>
      </c>
      <c r="Z256" s="4">
        <v>12.2</v>
      </c>
      <c r="AA256" s="4">
        <v>350.0</v>
      </c>
      <c r="AB256" s="4">
        <v>0.0</v>
      </c>
      <c r="AC256" s="4">
        <v>5717247.38</v>
      </c>
      <c r="AD256" s="4">
        <v>5.910226311E7</v>
      </c>
      <c r="AE256" s="4">
        <v>2.976484239E7</v>
      </c>
    </row>
    <row r="257" ht="12.75" customHeight="1">
      <c r="A257" s="4" t="s">
        <v>372</v>
      </c>
      <c r="B257" s="4" t="s">
        <v>371</v>
      </c>
      <c r="C257" s="4">
        <v>2003.0</v>
      </c>
      <c r="D257" s="4" t="s">
        <v>1074</v>
      </c>
      <c r="E257" s="39" t="s">
        <v>1034</v>
      </c>
      <c r="F257" s="4">
        <v>4.84117652E7</v>
      </c>
      <c r="G257" s="4">
        <v>21.51</v>
      </c>
      <c r="H257" s="4">
        <v>0.1</v>
      </c>
      <c r="I257" s="4">
        <v>0.01</v>
      </c>
      <c r="J257" s="4">
        <v>3418.0</v>
      </c>
      <c r="K257" s="4">
        <v>0.18</v>
      </c>
      <c r="L257" s="4">
        <v>99.21</v>
      </c>
      <c r="M257" s="4">
        <v>0.15</v>
      </c>
      <c r="N257" s="4">
        <v>0.47</v>
      </c>
      <c r="O257" s="4">
        <v>234.08</v>
      </c>
      <c r="P257" s="4">
        <v>0.0</v>
      </c>
      <c r="Q257" s="4">
        <v>128332.29</v>
      </c>
      <c r="R257" s="4">
        <v>141463.59</v>
      </c>
      <c r="S257" s="4">
        <v>4.796752344E7</v>
      </c>
      <c r="T257" s="4">
        <v>4.1</v>
      </c>
      <c r="U257" s="4">
        <v>1.51</v>
      </c>
      <c r="V257" s="4">
        <v>3418.0</v>
      </c>
      <c r="W257" s="4">
        <v>66.68</v>
      </c>
      <c r="X257" s="4">
        <v>23.82</v>
      </c>
      <c r="Y257" s="4">
        <v>1.02</v>
      </c>
      <c r="Z257" s="4">
        <v>8.48</v>
      </c>
      <c r="AA257" s="4">
        <v>234.08</v>
      </c>
      <c r="AB257" s="4">
        <v>0.0</v>
      </c>
      <c r="AC257" s="4">
        <v>233694.78</v>
      </c>
      <c r="AD257" s="4">
        <v>2.54496533E7</v>
      </c>
      <c r="AE257" s="4">
        <v>2.265933373E7</v>
      </c>
    </row>
    <row r="258" ht="12.75" customHeight="1">
      <c r="A258" s="4" t="s">
        <v>372</v>
      </c>
      <c r="B258" s="4" t="s">
        <v>371</v>
      </c>
      <c r="C258" s="4">
        <v>2003.0</v>
      </c>
      <c r="D258" s="4" t="s">
        <v>1074</v>
      </c>
      <c r="E258" s="39" t="s">
        <v>1035</v>
      </c>
      <c r="F258" s="4">
        <v>2.29587619E7</v>
      </c>
      <c r="G258" s="4">
        <v>10.2</v>
      </c>
      <c r="H258" s="4">
        <v>0.22</v>
      </c>
      <c r="I258" s="4">
        <v>0.0</v>
      </c>
      <c r="J258" s="4">
        <v>765.0</v>
      </c>
      <c r="K258" s="4">
        <v>0.13</v>
      </c>
      <c r="L258" s="4">
        <v>98.95</v>
      </c>
      <c r="M258" s="4">
        <v>0.0</v>
      </c>
      <c r="N258" s="4">
        <v>0.92</v>
      </c>
      <c r="O258" s="4">
        <v>163.8</v>
      </c>
      <c r="P258" s="4">
        <v>0.0</v>
      </c>
      <c r="Q258" s="4">
        <v>0.0</v>
      </c>
      <c r="R258" s="4">
        <v>29562.93</v>
      </c>
      <c r="S258" s="4">
        <v>2.281538618E7</v>
      </c>
      <c r="T258" s="4">
        <v>2.25</v>
      </c>
      <c r="U258" s="4">
        <v>2.13</v>
      </c>
      <c r="V258" s="4">
        <v>765.0</v>
      </c>
      <c r="W258" s="4">
        <v>22.09</v>
      </c>
      <c r="X258" s="4">
        <v>49.02</v>
      </c>
      <c r="Y258" s="4">
        <v>0.92</v>
      </c>
      <c r="Z258" s="4">
        <v>27.97</v>
      </c>
      <c r="AA258" s="4">
        <v>350.0</v>
      </c>
      <c r="AB258" s="4">
        <v>0.0</v>
      </c>
      <c r="AC258" s="4">
        <v>1.470051597E7</v>
      </c>
      <c r="AD258" s="4">
        <v>1.892043811E7</v>
      </c>
      <c r="AE258" s="4">
        <v>3924511.01</v>
      </c>
    </row>
    <row r="259" ht="12.75" customHeight="1">
      <c r="A259" s="4" t="s">
        <v>372</v>
      </c>
      <c r="B259" s="4" t="s">
        <v>371</v>
      </c>
      <c r="C259" s="4">
        <v>2003.0</v>
      </c>
      <c r="D259" s="4" t="s">
        <v>1074</v>
      </c>
      <c r="E259" s="39" t="s">
        <v>1036</v>
      </c>
      <c r="F259" s="4">
        <v>4665141.3</v>
      </c>
      <c r="G259" s="4">
        <v>2.07</v>
      </c>
      <c r="H259" s="4">
        <v>1.84</v>
      </c>
      <c r="I259" s="4">
        <v>0.24</v>
      </c>
      <c r="J259" s="4">
        <v>469.0</v>
      </c>
      <c r="K259" s="4">
        <v>0.43</v>
      </c>
      <c r="L259" s="4">
        <v>83.58</v>
      </c>
      <c r="M259" s="4">
        <v>0.0</v>
      </c>
      <c r="N259" s="4">
        <v>15.99</v>
      </c>
      <c r="O259" s="4">
        <v>234.08</v>
      </c>
      <c r="P259" s="4">
        <v>0.0</v>
      </c>
      <c r="Q259" s="4">
        <v>0.0</v>
      </c>
      <c r="R259" s="4">
        <v>62200.3</v>
      </c>
      <c r="S259" s="4">
        <v>4603016.74</v>
      </c>
      <c r="T259" s="4">
        <v>3.79</v>
      </c>
      <c r="U259" s="4">
        <v>2.38</v>
      </c>
      <c r="V259" s="4">
        <v>469.0</v>
      </c>
      <c r="W259" s="4">
        <v>35.18</v>
      </c>
      <c r="X259" s="4">
        <v>27.08</v>
      </c>
      <c r="Y259" s="4">
        <v>0.21</v>
      </c>
      <c r="Z259" s="4">
        <v>37.53</v>
      </c>
      <c r="AA259" s="4">
        <v>234.08</v>
      </c>
      <c r="AB259" s="4">
        <v>0.0</v>
      </c>
      <c r="AC259" s="4">
        <v>5573.0</v>
      </c>
      <c r="AD259" s="4">
        <v>2788274.24</v>
      </c>
      <c r="AE259" s="4">
        <v>1876942.8</v>
      </c>
    </row>
    <row r="260" ht="12.75" customHeight="1">
      <c r="A260" s="4" t="s">
        <v>372</v>
      </c>
      <c r="B260" s="4" t="s">
        <v>371</v>
      </c>
      <c r="C260" s="4">
        <v>2003.0</v>
      </c>
      <c r="D260" s="4" t="s">
        <v>1074</v>
      </c>
      <c r="E260" s="39" t="s">
        <v>993</v>
      </c>
      <c r="F260" s="4">
        <v>9035984.8</v>
      </c>
      <c r="G260" s="4">
        <v>4.02</v>
      </c>
      <c r="H260" s="4">
        <v>0.0</v>
      </c>
      <c r="I260" s="4">
        <v>0.0</v>
      </c>
      <c r="J260" s="4">
        <v>1367.0</v>
      </c>
      <c r="K260" s="4">
        <v>0.0</v>
      </c>
      <c r="L260" s="4">
        <v>100.0</v>
      </c>
      <c r="M260" s="4">
        <v>0.0</v>
      </c>
      <c r="N260" s="4">
        <v>0.0</v>
      </c>
      <c r="O260" s="4">
        <v>0.0</v>
      </c>
      <c r="P260" s="4">
        <v>0.0</v>
      </c>
      <c r="Q260" s="4">
        <v>0.0</v>
      </c>
      <c r="R260" s="4">
        <v>0.0</v>
      </c>
      <c r="S260" s="4">
        <v>9030661.03</v>
      </c>
      <c r="T260" s="4">
        <v>2.88</v>
      </c>
      <c r="U260" s="4">
        <v>1.34</v>
      </c>
      <c r="V260" s="4">
        <v>1367.0</v>
      </c>
      <c r="W260" s="4">
        <v>60.13</v>
      </c>
      <c r="X260" s="4">
        <v>31.82</v>
      </c>
      <c r="Y260" s="4">
        <v>0.0</v>
      </c>
      <c r="Z260" s="4">
        <v>8.05</v>
      </c>
      <c r="AA260" s="4">
        <v>15.35</v>
      </c>
      <c r="AB260" s="4">
        <v>0.0</v>
      </c>
      <c r="AC260" s="4">
        <v>0.0</v>
      </c>
      <c r="AD260" s="4">
        <v>3013607.19</v>
      </c>
      <c r="AE260" s="4">
        <v>6017053.84</v>
      </c>
    </row>
    <row r="261" ht="12.75" customHeight="1">
      <c r="A261" s="4" t="s">
        <v>372</v>
      </c>
      <c r="B261" s="4" t="s">
        <v>371</v>
      </c>
      <c r="C261" s="4">
        <v>2003.0</v>
      </c>
      <c r="D261" s="4" t="s">
        <v>1074</v>
      </c>
      <c r="E261" s="39" t="s">
        <v>1037</v>
      </c>
      <c r="F261" s="4">
        <v>5858909.35</v>
      </c>
      <c r="G261" s="4">
        <v>2.6</v>
      </c>
      <c r="H261" s="4">
        <v>1.95</v>
      </c>
      <c r="I261" s="4">
        <v>3.87</v>
      </c>
      <c r="J261" s="4">
        <v>706.0</v>
      </c>
      <c r="K261" s="4">
        <v>3.97</v>
      </c>
      <c r="L261" s="4">
        <v>82.86</v>
      </c>
      <c r="M261" s="4">
        <v>0.71</v>
      </c>
      <c r="N261" s="4">
        <v>12.46</v>
      </c>
      <c r="O261" s="4">
        <v>225.73</v>
      </c>
      <c r="P261" s="4">
        <v>0.0</v>
      </c>
      <c r="Q261" s="4">
        <v>128332.29</v>
      </c>
      <c r="R261" s="4">
        <v>1829169.47</v>
      </c>
      <c r="S261" s="4">
        <v>4028582.27</v>
      </c>
      <c r="T261" s="4">
        <v>8.54</v>
      </c>
      <c r="U261" s="4">
        <v>7.62</v>
      </c>
      <c r="V261" s="4">
        <v>706.0</v>
      </c>
      <c r="W261" s="4">
        <v>43.77</v>
      </c>
      <c r="X261" s="4">
        <v>18.41</v>
      </c>
      <c r="Y261" s="4">
        <v>3.4</v>
      </c>
      <c r="Z261" s="4">
        <v>34.42</v>
      </c>
      <c r="AA261" s="4">
        <v>350.0</v>
      </c>
      <c r="AB261" s="4">
        <v>0.0</v>
      </c>
      <c r="AC261" s="4">
        <v>502017.09</v>
      </c>
      <c r="AD261" s="4">
        <v>4787504.47</v>
      </c>
      <c r="AE261" s="4">
        <v>1070247.28</v>
      </c>
    </row>
    <row r="262" ht="12.75" customHeight="1">
      <c r="A262" s="4" t="s">
        <v>372</v>
      </c>
      <c r="B262" s="4" t="s">
        <v>371</v>
      </c>
      <c r="C262" s="4">
        <v>2003.0</v>
      </c>
      <c r="D262" s="4" t="s">
        <v>1074</v>
      </c>
      <c r="E262" s="39" t="s">
        <v>1038</v>
      </c>
      <c r="F262" s="4">
        <v>127742.58</v>
      </c>
      <c r="G262" s="4">
        <v>0.06</v>
      </c>
      <c r="H262" s="4">
        <v>0.0</v>
      </c>
      <c r="I262" s="4">
        <v>0.0</v>
      </c>
      <c r="J262" s="4">
        <v>162.0</v>
      </c>
      <c r="K262" s="4">
        <v>0.0</v>
      </c>
      <c r="L262" s="4">
        <v>100.0</v>
      </c>
      <c r="M262" s="4">
        <v>0.0</v>
      </c>
      <c r="N262" s="4">
        <v>0.0</v>
      </c>
      <c r="O262" s="4">
        <v>0.0</v>
      </c>
      <c r="P262" s="4">
        <v>0.0</v>
      </c>
      <c r="Q262" s="4">
        <v>0.0</v>
      </c>
      <c r="R262" s="4">
        <v>0.0</v>
      </c>
      <c r="S262" s="4">
        <v>127759.06</v>
      </c>
      <c r="T262" s="4">
        <v>8.75</v>
      </c>
      <c r="U262" s="4">
        <v>8.39</v>
      </c>
      <c r="V262" s="4">
        <v>162.0</v>
      </c>
      <c r="W262" s="4">
        <v>66.05</v>
      </c>
      <c r="X262" s="4">
        <v>19.14</v>
      </c>
      <c r="Y262" s="4">
        <v>3.7</v>
      </c>
      <c r="Z262" s="4">
        <v>11.11</v>
      </c>
      <c r="AA262" s="4">
        <v>58.57</v>
      </c>
      <c r="AB262" s="4">
        <v>0.0</v>
      </c>
      <c r="AC262" s="4">
        <v>3570.95</v>
      </c>
      <c r="AD262" s="4">
        <v>96014.66</v>
      </c>
      <c r="AE262" s="4">
        <v>31744.4</v>
      </c>
    </row>
    <row r="263" ht="12.75" customHeight="1">
      <c r="A263" s="4" t="s">
        <v>372</v>
      </c>
      <c r="B263" s="4" t="s">
        <v>371</v>
      </c>
      <c r="C263" s="4">
        <v>2003.0</v>
      </c>
      <c r="D263" s="4" t="s">
        <v>1074</v>
      </c>
      <c r="E263" s="39" t="s">
        <v>994</v>
      </c>
      <c r="F263" s="4">
        <v>3.978169334E7</v>
      </c>
      <c r="G263" s="4">
        <v>17.68</v>
      </c>
      <c r="H263" s="4">
        <v>0.0</v>
      </c>
      <c r="I263" s="4">
        <v>0.0</v>
      </c>
      <c r="J263" s="4">
        <v>66.0</v>
      </c>
      <c r="K263" s="4">
        <v>0.0</v>
      </c>
      <c r="L263" s="4">
        <v>100.0</v>
      </c>
      <c r="M263" s="4">
        <v>0.0</v>
      </c>
      <c r="N263" s="4">
        <v>0.0</v>
      </c>
      <c r="O263" s="4">
        <v>0.0</v>
      </c>
      <c r="P263" s="4">
        <v>0.0</v>
      </c>
      <c r="Q263" s="4">
        <v>0.0</v>
      </c>
      <c r="R263" s="4">
        <v>0.0</v>
      </c>
      <c r="S263" s="4">
        <v>4.203256398E7</v>
      </c>
      <c r="T263" s="4">
        <v>0.64</v>
      </c>
      <c r="U263" s="4">
        <v>1.45</v>
      </c>
      <c r="V263" s="4">
        <v>66.0</v>
      </c>
      <c r="W263" s="4">
        <v>7.58</v>
      </c>
      <c r="X263" s="4">
        <v>57.58</v>
      </c>
      <c r="Y263" s="4">
        <v>30.3</v>
      </c>
      <c r="Z263" s="4">
        <v>4.55</v>
      </c>
      <c r="AA263" s="4">
        <v>11.31</v>
      </c>
      <c r="AB263" s="4">
        <v>0.0</v>
      </c>
      <c r="AC263" s="4">
        <v>1.989781481E7</v>
      </c>
      <c r="AD263" s="4">
        <v>1.989957805E7</v>
      </c>
      <c r="AE263" s="4">
        <v>2.213298594E7</v>
      </c>
    </row>
    <row r="264" ht="12.75" customHeight="1">
      <c r="A264" s="4" t="s">
        <v>372</v>
      </c>
      <c r="B264" s="4" t="s">
        <v>371</v>
      </c>
      <c r="C264" s="4">
        <v>2003.0</v>
      </c>
      <c r="D264" s="4" t="s">
        <v>1074</v>
      </c>
      <c r="E264" s="39" t="s">
        <v>1039</v>
      </c>
      <c r="F264" s="4">
        <v>240768.82</v>
      </c>
      <c r="G264" s="4">
        <v>0.11</v>
      </c>
      <c r="H264" s="4">
        <v>0.0</v>
      </c>
      <c r="I264" s="4">
        <v>0.0</v>
      </c>
      <c r="J264" s="4">
        <v>205.0</v>
      </c>
      <c r="K264" s="4">
        <v>0.0</v>
      </c>
      <c r="L264" s="4">
        <v>100.0</v>
      </c>
      <c r="M264" s="4">
        <v>0.0</v>
      </c>
      <c r="N264" s="4">
        <v>0.0</v>
      </c>
      <c r="O264" s="4">
        <v>0.0</v>
      </c>
      <c r="P264" s="4">
        <v>0.0</v>
      </c>
      <c r="Q264" s="4">
        <v>0.0</v>
      </c>
      <c r="R264" s="4">
        <v>0.0</v>
      </c>
      <c r="S264" s="4">
        <v>240565.45</v>
      </c>
      <c r="T264" s="4">
        <v>3.8</v>
      </c>
      <c r="U264" s="4">
        <v>3.9</v>
      </c>
      <c r="V264" s="4">
        <v>205.0</v>
      </c>
      <c r="W264" s="4">
        <v>81.46</v>
      </c>
      <c r="X264" s="4">
        <v>18.05</v>
      </c>
      <c r="Y264" s="4">
        <v>0.0</v>
      </c>
      <c r="Z264" s="4">
        <v>0.49</v>
      </c>
      <c r="AA264" s="4">
        <v>20.0</v>
      </c>
      <c r="AB264" s="4">
        <v>0.0</v>
      </c>
      <c r="AC264" s="4">
        <v>0.0</v>
      </c>
      <c r="AD264" s="4">
        <v>208626.39</v>
      </c>
      <c r="AE264" s="4">
        <v>31939.05</v>
      </c>
    </row>
    <row r="265" ht="12.75" customHeight="1">
      <c r="A265" s="4" t="s">
        <v>372</v>
      </c>
      <c r="B265" s="4" t="s">
        <v>371</v>
      </c>
      <c r="C265" s="4">
        <v>2003.0</v>
      </c>
      <c r="D265" s="4" t="s">
        <v>1074</v>
      </c>
      <c r="E265" s="39" t="s">
        <v>1040</v>
      </c>
      <c r="F265" s="4">
        <v>2.466126853E7</v>
      </c>
      <c r="G265" s="4">
        <v>10.96</v>
      </c>
      <c r="H265" s="4">
        <v>0.0</v>
      </c>
      <c r="I265" s="4">
        <v>0.0</v>
      </c>
      <c r="J265" s="4">
        <v>1392.0</v>
      </c>
      <c r="K265" s="4">
        <v>0.0</v>
      </c>
      <c r="L265" s="4">
        <v>100.0</v>
      </c>
      <c r="M265" s="4">
        <v>0.0</v>
      </c>
      <c r="N265" s="4">
        <v>0.0</v>
      </c>
      <c r="O265" s="4">
        <v>0.0</v>
      </c>
      <c r="P265" s="4">
        <v>0.0</v>
      </c>
      <c r="Q265" s="4">
        <v>0.0</v>
      </c>
      <c r="R265" s="4">
        <v>0.0</v>
      </c>
      <c r="S265" s="4">
        <v>2.463306136E7</v>
      </c>
      <c r="T265" s="4">
        <v>1.41</v>
      </c>
      <c r="U265" s="4">
        <v>1.08</v>
      </c>
      <c r="V265" s="4">
        <v>1392.0</v>
      </c>
      <c r="W265" s="4">
        <v>43.89</v>
      </c>
      <c r="X265" s="4">
        <v>55.75</v>
      </c>
      <c r="Y265" s="4">
        <v>0.29</v>
      </c>
      <c r="Z265" s="4">
        <v>0.07</v>
      </c>
      <c r="AA265" s="4">
        <v>15.0</v>
      </c>
      <c r="AB265" s="4">
        <v>0.0</v>
      </c>
      <c r="AC265" s="4">
        <v>17511.57</v>
      </c>
      <c r="AD265" s="4">
        <v>1.312082753E7</v>
      </c>
      <c r="AE265" s="4">
        <v>1.151223384E7</v>
      </c>
    </row>
    <row r="266" ht="12.75" customHeight="1">
      <c r="A266" s="4" t="s">
        <v>372</v>
      </c>
      <c r="B266" s="4" t="s">
        <v>371</v>
      </c>
      <c r="C266" s="4">
        <v>2003.0</v>
      </c>
      <c r="D266" s="4" t="s">
        <v>1074</v>
      </c>
      <c r="E266" s="39" t="s">
        <v>996</v>
      </c>
      <c r="F266" s="4">
        <v>1.411566168E7</v>
      </c>
      <c r="G266" s="4">
        <v>6.27</v>
      </c>
      <c r="H266" s="4">
        <v>0.0</v>
      </c>
      <c r="I266" s="4">
        <v>0.0</v>
      </c>
      <c r="J266" s="4">
        <v>923.0</v>
      </c>
      <c r="K266" s="4">
        <v>0.0</v>
      </c>
      <c r="L266" s="4">
        <v>100.0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1.412061238E7</v>
      </c>
      <c r="T266" s="4">
        <v>1.89</v>
      </c>
      <c r="U266" s="4">
        <v>1.7</v>
      </c>
      <c r="V266" s="4">
        <v>923.0</v>
      </c>
      <c r="W266" s="4">
        <v>75.95</v>
      </c>
      <c r="X266" s="4">
        <v>19.61</v>
      </c>
      <c r="Y266" s="4">
        <v>2.6</v>
      </c>
      <c r="Z266" s="4">
        <v>1.84</v>
      </c>
      <c r="AA266" s="4">
        <v>15.0</v>
      </c>
      <c r="AB266" s="4">
        <v>0.0</v>
      </c>
      <c r="AC266" s="4">
        <v>100607.84</v>
      </c>
      <c r="AD266" s="4">
        <v>1.217140096E7</v>
      </c>
      <c r="AE266" s="4">
        <v>1949211.42</v>
      </c>
    </row>
    <row r="267" ht="12.75" customHeight="1">
      <c r="A267" s="4" t="s">
        <v>372</v>
      </c>
      <c r="B267" s="4" t="s">
        <v>371</v>
      </c>
      <c r="C267" s="4">
        <v>2003.0</v>
      </c>
      <c r="D267" s="4" t="s">
        <v>1074</v>
      </c>
      <c r="E267" s="39" t="s">
        <v>1041</v>
      </c>
      <c r="F267" s="4">
        <v>1227707.37</v>
      </c>
      <c r="G267" s="4">
        <v>0.55</v>
      </c>
      <c r="H267" s="4">
        <v>0.0</v>
      </c>
      <c r="I267" s="4">
        <v>0.0</v>
      </c>
      <c r="J267" s="4">
        <v>100.0</v>
      </c>
      <c r="K267" s="4">
        <v>0.0</v>
      </c>
      <c r="L267" s="4">
        <v>100.0</v>
      </c>
      <c r="M267" s="4">
        <v>0.0</v>
      </c>
      <c r="N267" s="4">
        <v>0.0</v>
      </c>
      <c r="O267" s="4">
        <v>0.0</v>
      </c>
      <c r="P267" s="4">
        <v>0.0</v>
      </c>
      <c r="Q267" s="4">
        <v>0.0</v>
      </c>
      <c r="R267" s="4">
        <v>0.0</v>
      </c>
      <c r="S267" s="4">
        <v>1253329.64</v>
      </c>
      <c r="T267" s="4">
        <v>0.4</v>
      </c>
      <c r="U267" s="4">
        <v>0.14</v>
      </c>
      <c r="V267" s="4">
        <v>100.0</v>
      </c>
      <c r="W267" s="4">
        <v>6.0</v>
      </c>
      <c r="X267" s="4">
        <v>85.0</v>
      </c>
      <c r="Y267" s="4">
        <v>2.0</v>
      </c>
      <c r="Z267" s="4">
        <v>7.0</v>
      </c>
      <c r="AA267" s="4">
        <v>8.99</v>
      </c>
      <c r="AB267" s="4">
        <v>0.0</v>
      </c>
      <c r="AC267" s="4">
        <v>80421.11</v>
      </c>
      <c r="AD267" s="4">
        <v>164228.93</v>
      </c>
      <c r="AE267" s="4">
        <v>1089100.71</v>
      </c>
    </row>
    <row r="268" ht="12.75" customHeight="1">
      <c r="A268" s="4" t="s">
        <v>372</v>
      </c>
      <c r="B268" s="4" t="s">
        <v>371</v>
      </c>
      <c r="C268" s="4">
        <v>2003.0</v>
      </c>
      <c r="D268" s="4" t="s">
        <v>1074</v>
      </c>
      <c r="E268" s="39" t="s">
        <v>1042</v>
      </c>
      <c r="F268" s="4">
        <v>7763481.49</v>
      </c>
      <c r="G268" s="4">
        <v>3.45</v>
      </c>
      <c r="H268" s="4">
        <v>0.0</v>
      </c>
      <c r="I268" s="4">
        <v>0.0</v>
      </c>
      <c r="J268" s="4">
        <v>786.0</v>
      </c>
      <c r="K268" s="4">
        <v>0.0</v>
      </c>
      <c r="L268" s="4">
        <v>100.0</v>
      </c>
      <c r="M268" s="4">
        <v>0.0</v>
      </c>
      <c r="N268" s="4">
        <v>0.0</v>
      </c>
      <c r="O268" s="4">
        <v>0.0</v>
      </c>
      <c r="P268" s="4">
        <v>0.0</v>
      </c>
      <c r="Q268" s="4">
        <v>0.0</v>
      </c>
      <c r="R268" s="4">
        <v>0.0</v>
      </c>
      <c r="S268" s="4">
        <v>7763623.04</v>
      </c>
      <c r="T268" s="4">
        <v>3.11</v>
      </c>
      <c r="U268" s="4">
        <v>0.68</v>
      </c>
      <c r="V268" s="4">
        <v>786.0</v>
      </c>
      <c r="W268" s="4">
        <v>40.97</v>
      </c>
      <c r="X268" s="4">
        <v>42.24</v>
      </c>
      <c r="Y268" s="4">
        <v>10.81</v>
      </c>
      <c r="Z268" s="4">
        <v>5.98</v>
      </c>
      <c r="AA268" s="4">
        <v>201.04</v>
      </c>
      <c r="AB268" s="4">
        <v>0.0</v>
      </c>
      <c r="AC268" s="4">
        <v>62073.0</v>
      </c>
      <c r="AD268" s="4">
        <v>1990153.09</v>
      </c>
      <c r="AE268" s="4">
        <v>5773469.95</v>
      </c>
    </row>
    <row r="269" ht="12.75" customHeight="1">
      <c r="A269" s="4" t="s">
        <v>372</v>
      </c>
      <c r="B269" s="4" t="s">
        <v>371</v>
      </c>
      <c r="C269" s="4">
        <v>2003.0</v>
      </c>
      <c r="D269" s="4" t="s">
        <v>1074</v>
      </c>
      <c r="E269" s="39" t="s">
        <v>1043</v>
      </c>
      <c r="F269" s="4">
        <v>1.042717105E7</v>
      </c>
      <c r="G269" s="4">
        <v>4.63</v>
      </c>
      <c r="H269" s="4">
        <v>0.0</v>
      </c>
      <c r="I269" s="4">
        <v>0.0</v>
      </c>
      <c r="J269" s="4">
        <v>363.0</v>
      </c>
      <c r="K269" s="4">
        <v>0.0</v>
      </c>
      <c r="L269" s="4">
        <v>100.0</v>
      </c>
      <c r="M269" s="4">
        <v>0.0</v>
      </c>
      <c r="N269" s="4">
        <v>0.0</v>
      </c>
      <c r="O269" s="4">
        <v>0.0</v>
      </c>
      <c r="P269" s="4">
        <v>0.0</v>
      </c>
      <c r="Q269" s="4">
        <v>0.0</v>
      </c>
      <c r="R269" s="4">
        <v>0.0</v>
      </c>
      <c r="S269" s="4">
        <v>1.043364293E7</v>
      </c>
      <c r="T269" s="4">
        <v>3.61</v>
      </c>
      <c r="U269" s="4">
        <v>4.52</v>
      </c>
      <c r="V269" s="4">
        <v>363.0</v>
      </c>
      <c r="W269" s="4">
        <v>77.13</v>
      </c>
      <c r="X269" s="4">
        <v>22.04</v>
      </c>
      <c r="Y269" s="4">
        <v>0.0</v>
      </c>
      <c r="Z269" s="4">
        <v>0.83</v>
      </c>
      <c r="AA269" s="4">
        <v>14.0</v>
      </c>
      <c r="AB269" s="4">
        <v>0.0</v>
      </c>
      <c r="AC269" s="4">
        <v>0.0</v>
      </c>
      <c r="AD269" s="4">
        <v>9913888.99</v>
      </c>
      <c r="AE269" s="4">
        <v>519753.94</v>
      </c>
    </row>
    <row r="270" ht="12.75" customHeight="1">
      <c r="A270" s="4" t="s">
        <v>372</v>
      </c>
      <c r="B270" s="4" t="s">
        <v>371</v>
      </c>
      <c r="C270" s="4">
        <v>2003.0</v>
      </c>
      <c r="D270" s="4" t="s">
        <v>1074</v>
      </c>
      <c r="E270" s="39" t="s">
        <v>1044</v>
      </c>
      <c r="F270" s="4">
        <v>3496367.55</v>
      </c>
      <c r="G270" s="4">
        <v>1.55</v>
      </c>
      <c r="H270" s="4">
        <v>0.0</v>
      </c>
      <c r="I270" s="4">
        <v>0.0</v>
      </c>
      <c r="J270" s="4">
        <v>365.0</v>
      </c>
      <c r="K270" s="4">
        <v>0.0</v>
      </c>
      <c r="L270" s="4">
        <v>100.0</v>
      </c>
      <c r="M270" s="4">
        <v>0.0</v>
      </c>
      <c r="N270" s="4">
        <v>0.0</v>
      </c>
      <c r="O270" s="4">
        <v>0.0</v>
      </c>
      <c r="P270" s="4">
        <v>0.0</v>
      </c>
      <c r="Q270" s="4">
        <v>0.0</v>
      </c>
      <c r="R270" s="4">
        <v>0.0</v>
      </c>
      <c r="S270" s="4">
        <v>3495104.47</v>
      </c>
      <c r="T270" s="4">
        <v>3.32</v>
      </c>
      <c r="U270" s="4">
        <v>2.49</v>
      </c>
      <c r="V270" s="4">
        <v>365.0</v>
      </c>
      <c r="W270" s="4">
        <v>62.74</v>
      </c>
      <c r="X270" s="4">
        <v>35.34</v>
      </c>
      <c r="Y270" s="4">
        <v>0.0</v>
      </c>
      <c r="Z270" s="4">
        <v>1.92</v>
      </c>
      <c r="AA270" s="4">
        <v>38.0</v>
      </c>
      <c r="AB270" s="4">
        <v>0.0</v>
      </c>
      <c r="AC270" s="4">
        <v>0.0</v>
      </c>
      <c r="AD270" s="4">
        <v>2818443.66</v>
      </c>
      <c r="AE270" s="4">
        <v>676660.81</v>
      </c>
    </row>
    <row r="271" ht="12.75" customHeight="1">
      <c r="A271" s="4" t="s">
        <v>372</v>
      </c>
      <c r="B271" s="4" t="s">
        <v>371</v>
      </c>
      <c r="C271" s="4">
        <v>2003.0</v>
      </c>
      <c r="D271" s="4" t="s">
        <v>1074</v>
      </c>
      <c r="E271" s="39" t="s">
        <v>1045</v>
      </c>
      <c r="F271" s="4">
        <v>3504291.5</v>
      </c>
      <c r="G271" s="4">
        <v>1.56</v>
      </c>
      <c r="H271" s="4">
        <v>0.01</v>
      </c>
      <c r="I271" s="4">
        <v>0.0</v>
      </c>
      <c r="J271" s="4">
        <v>1403.0</v>
      </c>
      <c r="K271" s="4">
        <v>0.0</v>
      </c>
      <c r="L271" s="4">
        <v>99.93</v>
      </c>
      <c r="M271" s="4">
        <v>0.0</v>
      </c>
      <c r="N271" s="4">
        <v>0.07</v>
      </c>
      <c r="O271" s="4">
        <v>18.24</v>
      </c>
      <c r="P271" s="4">
        <v>0.0</v>
      </c>
      <c r="Q271" s="4">
        <v>0.0</v>
      </c>
      <c r="R271" s="4">
        <v>112.47</v>
      </c>
      <c r="S271" s="4">
        <v>3504937.25</v>
      </c>
      <c r="T271" s="4">
        <v>9.23</v>
      </c>
      <c r="U271" s="4">
        <v>10.59</v>
      </c>
      <c r="V271" s="4">
        <v>1403.0</v>
      </c>
      <c r="W271" s="4">
        <v>86.96</v>
      </c>
      <c r="X271" s="4">
        <v>4.85</v>
      </c>
      <c r="Y271" s="4">
        <v>1.0</v>
      </c>
      <c r="Z271" s="4">
        <v>7.2</v>
      </c>
      <c r="AA271" s="4">
        <v>32.3</v>
      </c>
      <c r="AB271" s="4">
        <v>0.0</v>
      </c>
      <c r="AC271" s="4">
        <v>1032.23</v>
      </c>
      <c r="AD271" s="4">
        <v>3438277.91</v>
      </c>
      <c r="AE271" s="4">
        <v>66771.81</v>
      </c>
    </row>
    <row r="272" ht="12.75" customHeight="1">
      <c r="A272" s="4" t="s">
        <v>372</v>
      </c>
      <c r="B272" s="4" t="s">
        <v>371</v>
      </c>
      <c r="C272" s="4">
        <v>2003.0</v>
      </c>
      <c r="D272" s="4" t="s">
        <v>1074</v>
      </c>
      <c r="E272" s="39" t="s">
        <v>998</v>
      </c>
      <c r="F272" s="4">
        <v>6.02443836E7</v>
      </c>
      <c r="G272" s="4">
        <v>26.77</v>
      </c>
      <c r="H272" s="4">
        <v>0.0</v>
      </c>
      <c r="I272" s="4">
        <v>0.0</v>
      </c>
      <c r="J272" s="4">
        <v>225.0</v>
      </c>
      <c r="K272" s="4">
        <v>0.0</v>
      </c>
      <c r="L272" s="4">
        <v>100.0</v>
      </c>
      <c r="M272" s="4">
        <v>0.0</v>
      </c>
      <c r="N272" s="4">
        <v>0.0</v>
      </c>
      <c r="O272" s="4">
        <v>0.0</v>
      </c>
      <c r="P272" s="4">
        <v>0.0</v>
      </c>
      <c r="Q272" s="4">
        <v>0.0</v>
      </c>
      <c r="R272" s="4">
        <v>0.0</v>
      </c>
      <c r="S272" s="4">
        <v>6.039928417E7</v>
      </c>
      <c r="T272" s="4">
        <v>2.79</v>
      </c>
      <c r="U272" s="4">
        <v>5.35</v>
      </c>
      <c r="V272" s="4">
        <v>225.0</v>
      </c>
      <c r="W272" s="4">
        <v>49.78</v>
      </c>
      <c r="X272" s="4">
        <v>50.22</v>
      </c>
      <c r="Y272" s="4">
        <v>0.0</v>
      </c>
      <c r="Z272" s="4">
        <v>0.0</v>
      </c>
      <c r="AA272" s="4">
        <v>25.0</v>
      </c>
      <c r="AB272" s="4">
        <v>0.0</v>
      </c>
      <c r="AC272" s="4">
        <v>0.0</v>
      </c>
      <c r="AD272" s="4">
        <v>5.322485153E7</v>
      </c>
      <c r="AE272" s="4">
        <v>7174432.64</v>
      </c>
    </row>
    <row r="273" ht="12.75" customHeight="1">
      <c r="A273" s="4" t="s">
        <v>372</v>
      </c>
      <c r="B273" s="4" t="s">
        <v>371</v>
      </c>
      <c r="C273" s="4">
        <v>2003.0</v>
      </c>
      <c r="D273" s="4" t="s">
        <v>1074</v>
      </c>
      <c r="E273" s="39" t="s">
        <v>1046</v>
      </c>
      <c r="F273" s="4">
        <v>2613865.6</v>
      </c>
      <c r="G273" s="4">
        <v>1.16</v>
      </c>
      <c r="H273" s="4">
        <v>0.26</v>
      </c>
      <c r="I273" s="4">
        <v>0.03</v>
      </c>
      <c r="J273" s="4">
        <v>457.0</v>
      </c>
      <c r="K273" s="4">
        <v>0.22</v>
      </c>
      <c r="L273" s="4">
        <v>99.56</v>
      </c>
      <c r="M273" s="4">
        <v>0.0</v>
      </c>
      <c r="N273" s="4">
        <v>0.22</v>
      </c>
      <c r="O273" s="4">
        <v>163.8</v>
      </c>
      <c r="P273" s="4">
        <v>0.0</v>
      </c>
      <c r="Q273" s="4">
        <v>0.0</v>
      </c>
      <c r="R273" s="4">
        <v>11558.59</v>
      </c>
      <c r="S273" s="4">
        <v>2614663.46</v>
      </c>
      <c r="T273" s="4">
        <v>3.8</v>
      </c>
      <c r="U273" s="4">
        <v>3.76</v>
      </c>
      <c r="V273" s="4">
        <v>457.0</v>
      </c>
      <c r="W273" s="4">
        <v>31.73</v>
      </c>
      <c r="X273" s="4">
        <v>24.29</v>
      </c>
      <c r="Y273" s="4">
        <v>0.44</v>
      </c>
      <c r="Z273" s="4">
        <v>43.54</v>
      </c>
      <c r="AA273" s="4">
        <v>163.8</v>
      </c>
      <c r="AB273" s="4">
        <v>0.0</v>
      </c>
      <c r="AC273" s="4">
        <v>321.77</v>
      </c>
      <c r="AD273" s="4">
        <v>2071534.81</v>
      </c>
      <c r="AE273" s="4">
        <v>554687.25</v>
      </c>
    </row>
    <row r="274" ht="12.75" customHeight="1">
      <c r="A274" s="4" t="s">
        <v>372</v>
      </c>
      <c r="B274" s="4" t="s">
        <v>371</v>
      </c>
      <c r="C274" s="4">
        <v>2003.0</v>
      </c>
      <c r="D274" s="4" t="s">
        <v>1074</v>
      </c>
      <c r="E274" s="39" t="s">
        <v>1047</v>
      </c>
      <c r="F274" s="4">
        <v>2.34981321E7</v>
      </c>
      <c r="G274" s="4">
        <v>10.44</v>
      </c>
      <c r="H274" s="4">
        <v>0.0</v>
      </c>
      <c r="I274" s="4">
        <v>0.0</v>
      </c>
      <c r="J274" s="4">
        <v>462.0</v>
      </c>
      <c r="K274" s="4">
        <v>0.0</v>
      </c>
      <c r="L274" s="4">
        <v>100.0</v>
      </c>
      <c r="M274" s="4">
        <v>0.0</v>
      </c>
      <c r="N274" s="4">
        <v>0.0</v>
      </c>
      <c r="O274" s="4">
        <v>0.0</v>
      </c>
      <c r="P274" s="4">
        <v>0.0</v>
      </c>
      <c r="Q274" s="4">
        <v>0.0</v>
      </c>
      <c r="R274" s="4">
        <v>0.0</v>
      </c>
      <c r="S274" s="4">
        <v>2.350084079E7</v>
      </c>
      <c r="T274" s="4">
        <v>0.63</v>
      </c>
      <c r="U274" s="4">
        <v>0.37</v>
      </c>
      <c r="V274" s="4">
        <v>462.0</v>
      </c>
      <c r="W274" s="4">
        <v>53.68</v>
      </c>
      <c r="X274" s="4">
        <v>44.59</v>
      </c>
      <c r="Y274" s="4">
        <v>0.0</v>
      </c>
      <c r="Z274" s="4">
        <v>1.73</v>
      </c>
      <c r="AA274" s="4">
        <v>18.0</v>
      </c>
      <c r="AB274" s="4">
        <v>0.0</v>
      </c>
      <c r="AC274" s="4">
        <v>0.0</v>
      </c>
      <c r="AD274" s="4">
        <v>9027528.42</v>
      </c>
      <c r="AE274" s="4">
        <v>1.447331237E7</v>
      </c>
    </row>
    <row r="275" ht="12.75" customHeight="1">
      <c r="A275" s="4" t="s">
        <v>372</v>
      </c>
      <c r="B275" s="4" t="s">
        <v>371</v>
      </c>
      <c r="C275" s="4">
        <v>2004.0</v>
      </c>
      <c r="D275" s="4" t="s">
        <v>1074</v>
      </c>
      <c r="E275" s="39" t="s">
        <v>1031</v>
      </c>
      <c r="F275" s="4">
        <v>2.6016128551E8</v>
      </c>
      <c r="G275" s="4">
        <v>100.0</v>
      </c>
      <c r="H275" s="4">
        <v>0.13</v>
      </c>
      <c r="I275" s="4">
        <v>0.1</v>
      </c>
      <c r="J275" s="4">
        <v>9374.0</v>
      </c>
      <c r="K275" s="4">
        <v>0.31</v>
      </c>
      <c r="L275" s="4">
        <v>98.04</v>
      </c>
      <c r="M275" s="4">
        <v>0.05</v>
      </c>
      <c r="N275" s="4">
        <v>1.6</v>
      </c>
      <c r="O275" s="4">
        <v>220.37</v>
      </c>
      <c r="P275" s="4">
        <v>0.0</v>
      </c>
      <c r="Q275" s="4">
        <v>148286.97</v>
      </c>
      <c r="R275" s="4">
        <v>2193025.19</v>
      </c>
      <c r="S275" s="4">
        <v>2.4338397728E8</v>
      </c>
      <c r="T275" s="4">
        <v>3.62</v>
      </c>
      <c r="U275" s="4">
        <v>2.84</v>
      </c>
      <c r="V275" s="4">
        <v>9374.0</v>
      </c>
      <c r="W275" s="4">
        <v>52.14</v>
      </c>
      <c r="X275" s="4">
        <v>37.64</v>
      </c>
      <c r="Y275" s="4">
        <v>2.01</v>
      </c>
      <c r="Z275" s="4">
        <v>8.21</v>
      </c>
      <c r="AA275" s="4">
        <v>350.0</v>
      </c>
      <c r="AB275" s="4">
        <v>0.0</v>
      </c>
      <c r="AC275" s="4">
        <v>2.701591551E7</v>
      </c>
      <c r="AD275" s="4">
        <v>1.4861982576E8</v>
      </c>
      <c r="AE275" s="4">
        <v>9.695717672E7</v>
      </c>
    </row>
    <row r="276" ht="12.75" customHeight="1">
      <c r="A276" s="4" t="s">
        <v>372</v>
      </c>
      <c r="B276" s="4" t="s">
        <v>371</v>
      </c>
      <c r="C276" s="4">
        <v>2004.0</v>
      </c>
      <c r="D276" s="4" t="s">
        <v>1074</v>
      </c>
      <c r="E276" s="39" t="s">
        <v>1032</v>
      </c>
      <c r="F276" s="4">
        <v>5.638470168E7</v>
      </c>
      <c r="G276" s="4">
        <v>21.67</v>
      </c>
      <c r="H276" s="4">
        <v>0.0</v>
      </c>
      <c r="I276" s="4">
        <v>0.0</v>
      </c>
      <c r="J276" s="4">
        <v>1609.0</v>
      </c>
      <c r="K276" s="4">
        <v>0.0</v>
      </c>
      <c r="L276" s="4">
        <v>100.0</v>
      </c>
      <c r="M276" s="4">
        <v>0.0</v>
      </c>
      <c r="N276" s="4">
        <v>0.0</v>
      </c>
      <c r="O276" s="4">
        <v>0.0</v>
      </c>
      <c r="P276" s="4">
        <v>0.0</v>
      </c>
      <c r="Q276" s="4">
        <v>0.0</v>
      </c>
      <c r="R276" s="4">
        <v>0.0</v>
      </c>
      <c r="S276" s="4">
        <v>5.628639555E7</v>
      </c>
      <c r="T276" s="4">
        <v>1.54</v>
      </c>
      <c r="U276" s="4">
        <v>4.76</v>
      </c>
      <c r="V276" s="4">
        <v>1609.0</v>
      </c>
      <c r="W276" s="4">
        <v>42.76</v>
      </c>
      <c r="X276" s="4">
        <v>56.25</v>
      </c>
      <c r="Y276" s="4">
        <v>0.68</v>
      </c>
      <c r="Z276" s="4">
        <v>0.31</v>
      </c>
      <c r="AA276" s="4">
        <v>25.0</v>
      </c>
      <c r="AB276" s="4">
        <v>0.0</v>
      </c>
      <c r="AC276" s="4">
        <v>19231.91</v>
      </c>
      <c r="AD276" s="4">
        <v>3.682535056E7</v>
      </c>
      <c r="AE276" s="4">
        <v>1.946104498E7</v>
      </c>
    </row>
    <row r="277" ht="12.75" customHeight="1">
      <c r="A277" s="4" t="s">
        <v>372</v>
      </c>
      <c r="B277" s="4" t="s">
        <v>371</v>
      </c>
      <c r="C277" s="4">
        <v>2004.0</v>
      </c>
      <c r="D277" s="4" t="s">
        <v>1074</v>
      </c>
      <c r="E277" s="39" t="s">
        <v>1033</v>
      </c>
      <c r="F277" s="4">
        <v>1.0052848055E8</v>
      </c>
      <c r="G277" s="4">
        <v>38.64</v>
      </c>
      <c r="H277" s="4">
        <v>0.28</v>
      </c>
      <c r="I277" s="4">
        <v>0.24</v>
      </c>
      <c r="J277" s="4">
        <v>3483.0</v>
      </c>
      <c r="K277" s="4">
        <v>0.66</v>
      </c>
      <c r="L277" s="4">
        <v>95.66</v>
      </c>
      <c r="M277" s="4">
        <v>0.0</v>
      </c>
      <c r="N277" s="4">
        <v>3.67</v>
      </c>
      <c r="O277" s="4">
        <v>205.62</v>
      </c>
      <c r="P277" s="4">
        <v>0.0</v>
      </c>
      <c r="Q277" s="4">
        <v>0.0</v>
      </c>
      <c r="R277" s="4">
        <v>1999341.82</v>
      </c>
      <c r="S277" s="4">
        <v>9.793532495E7</v>
      </c>
      <c r="T277" s="4">
        <v>5.05</v>
      </c>
      <c r="U277" s="4">
        <v>2.66</v>
      </c>
      <c r="V277" s="4">
        <v>3483.0</v>
      </c>
      <c r="W277" s="4">
        <v>59.03</v>
      </c>
      <c r="X277" s="4">
        <v>25.95</v>
      </c>
      <c r="Y277" s="4">
        <v>3.65</v>
      </c>
      <c r="Z277" s="4">
        <v>11.37</v>
      </c>
      <c r="AA277" s="4">
        <v>350.0</v>
      </c>
      <c r="AB277" s="4">
        <v>0.0</v>
      </c>
      <c r="AC277" s="4">
        <v>7109069.17</v>
      </c>
      <c r="AD277" s="4">
        <v>6.549719306E7</v>
      </c>
      <c r="AE277" s="4">
        <v>3.443747372E7</v>
      </c>
    </row>
    <row r="278" ht="12.75" customHeight="1">
      <c r="A278" s="4" t="s">
        <v>372</v>
      </c>
      <c r="B278" s="4" t="s">
        <v>371</v>
      </c>
      <c r="C278" s="4">
        <v>2004.0</v>
      </c>
      <c r="D278" s="4" t="s">
        <v>1074</v>
      </c>
      <c r="E278" s="39" t="s">
        <v>1034</v>
      </c>
      <c r="F278" s="4">
        <v>6.012195998E7</v>
      </c>
      <c r="G278" s="4">
        <v>23.11</v>
      </c>
      <c r="H278" s="4">
        <v>0.1</v>
      </c>
      <c r="I278" s="4">
        <v>0.02</v>
      </c>
      <c r="J278" s="4">
        <v>3432.0</v>
      </c>
      <c r="K278" s="4">
        <v>0.17</v>
      </c>
      <c r="L278" s="4">
        <v>99.21</v>
      </c>
      <c r="M278" s="4">
        <v>0.15</v>
      </c>
      <c r="N278" s="4">
        <v>0.47</v>
      </c>
      <c r="O278" s="4">
        <v>220.37</v>
      </c>
      <c r="P278" s="4">
        <v>0.0</v>
      </c>
      <c r="Q278" s="4">
        <v>148286.97</v>
      </c>
      <c r="R278" s="4">
        <v>166516.93</v>
      </c>
      <c r="S278" s="4">
        <v>5.9587121E7</v>
      </c>
      <c r="T278" s="4">
        <v>3.85</v>
      </c>
      <c r="U278" s="4">
        <v>1.38</v>
      </c>
      <c r="V278" s="4">
        <v>3432.0</v>
      </c>
      <c r="W278" s="4">
        <v>55.48</v>
      </c>
      <c r="X278" s="4">
        <v>38.32</v>
      </c>
      <c r="Y278" s="4">
        <v>1.25</v>
      </c>
      <c r="Z278" s="4">
        <v>4.95</v>
      </c>
      <c r="AA278" s="4">
        <v>220.37</v>
      </c>
      <c r="AB278" s="4">
        <v>0.0</v>
      </c>
      <c r="AC278" s="4">
        <v>314603.67</v>
      </c>
      <c r="AD278" s="4">
        <v>2.158647843E7</v>
      </c>
      <c r="AE278" s="4">
        <v>3.81671595E7</v>
      </c>
    </row>
    <row r="279" ht="12.75" customHeight="1">
      <c r="A279" s="4" t="s">
        <v>372</v>
      </c>
      <c r="B279" s="4" t="s">
        <v>371</v>
      </c>
      <c r="C279" s="4">
        <v>2004.0</v>
      </c>
      <c r="D279" s="4" t="s">
        <v>1074</v>
      </c>
      <c r="E279" s="39" t="s">
        <v>1035</v>
      </c>
      <c r="F279" s="4">
        <v>2.899914664E7</v>
      </c>
      <c r="G279" s="4">
        <v>11.15</v>
      </c>
      <c r="H279" s="4">
        <v>0.05</v>
      </c>
      <c r="I279" s="4">
        <v>0.0</v>
      </c>
      <c r="J279" s="4">
        <v>736.0</v>
      </c>
      <c r="K279" s="4">
        <v>0.0</v>
      </c>
      <c r="L279" s="4">
        <v>99.18</v>
      </c>
      <c r="M279" s="4">
        <v>0.0</v>
      </c>
      <c r="N279" s="4">
        <v>0.82</v>
      </c>
      <c r="O279" s="4">
        <v>153.39</v>
      </c>
      <c r="P279" s="4">
        <v>0.0</v>
      </c>
      <c r="Q279" s="4">
        <v>0.0</v>
      </c>
      <c r="R279" s="4">
        <v>27166.44</v>
      </c>
      <c r="S279" s="4">
        <v>2.879922153E7</v>
      </c>
      <c r="T279" s="4">
        <v>1.94</v>
      </c>
      <c r="U279" s="4">
        <v>2.19</v>
      </c>
      <c r="V279" s="4">
        <v>736.0</v>
      </c>
      <c r="W279" s="4">
        <v>20.65</v>
      </c>
      <c r="X279" s="4">
        <v>51.49</v>
      </c>
      <c r="Y279" s="4">
        <v>0.95</v>
      </c>
      <c r="Z279" s="4">
        <v>26.9</v>
      </c>
      <c r="AA279" s="4">
        <v>350.0</v>
      </c>
      <c r="AB279" s="4">
        <v>0.0</v>
      </c>
      <c r="AC279" s="4">
        <v>1.957301076E7</v>
      </c>
      <c r="AD279" s="4">
        <v>2.406852079E7</v>
      </c>
      <c r="AE279" s="4">
        <v>4757867.18</v>
      </c>
    </row>
    <row r="280" ht="12.75" customHeight="1">
      <c r="A280" s="4" t="s">
        <v>372</v>
      </c>
      <c r="B280" s="4" t="s">
        <v>371</v>
      </c>
      <c r="C280" s="4">
        <v>2004.0</v>
      </c>
      <c r="D280" s="4" t="s">
        <v>1074</v>
      </c>
      <c r="E280" s="39" t="s">
        <v>1036</v>
      </c>
      <c r="F280" s="4">
        <v>4889225.42</v>
      </c>
      <c r="G280" s="4">
        <v>1.88</v>
      </c>
      <c r="H280" s="4">
        <v>1.49</v>
      </c>
      <c r="I280" s="4">
        <v>0.32</v>
      </c>
      <c r="J280" s="4">
        <v>416.0</v>
      </c>
      <c r="K280" s="4">
        <v>0.24</v>
      </c>
      <c r="L280" s="4">
        <v>85.58</v>
      </c>
      <c r="M280" s="4">
        <v>0.0</v>
      </c>
      <c r="N280" s="4">
        <v>14.18</v>
      </c>
      <c r="O280" s="4">
        <v>220.37</v>
      </c>
      <c r="P280" s="4">
        <v>0.0</v>
      </c>
      <c r="Q280" s="4">
        <v>0.0</v>
      </c>
      <c r="R280" s="4">
        <v>85989.01</v>
      </c>
      <c r="S280" s="4">
        <v>4804210.38</v>
      </c>
      <c r="T280" s="4">
        <v>3.4</v>
      </c>
      <c r="U280" s="4">
        <v>3.0</v>
      </c>
      <c r="V280" s="4">
        <v>416.0</v>
      </c>
      <c r="W280" s="4">
        <v>33.65</v>
      </c>
      <c r="X280" s="4">
        <v>29.57</v>
      </c>
      <c r="Y280" s="4">
        <v>0.24</v>
      </c>
      <c r="Z280" s="4">
        <v>36.54</v>
      </c>
      <c r="AA280" s="4">
        <v>220.37</v>
      </c>
      <c r="AB280" s="4">
        <v>0.0</v>
      </c>
      <c r="AC280" s="4">
        <v>7031.42</v>
      </c>
      <c r="AD280" s="4">
        <v>2921111.03</v>
      </c>
      <c r="AE280" s="4">
        <v>1969088.36</v>
      </c>
    </row>
    <row r="281" ht="12.75" customHeight="1">
      <c r="A281" s="4" t="s">
        <v>372</v>
      </c>
      <c r="B281" s="4" t="s">
        <v>371</v>
      </c>
      <c r="C281" s="4">
        <v>2004.0</v>
      </c>
      <c r="D281" s="4" t="s">
        <v>1074</v>
      </c>
      <c r="E281" s="39" t="s">
        <v>993</v>
      </c>
      <c r="F281" s="4">
        <v>1.131524636E7</v>
      </c>
      <c r="G281" s="4">
        <v>4.35</v>
      </c>
      <c r="H281" s="4">
        <v>0.0</v>
      </c>
      <c r="I281" s="4">
        <v>0.0</v>
      </c>
      <c r="J281" s="4">
        <v>1386.0</v>
      </c>
      <c r="K281" s="4">
        <v>0.0</v>
      </c>
      <c r="L281" s="4">
        <v>100.0</v>
      </c>
      <c r="M281" s="4">
        <v>0.0</v>
      </c>
      <c r="N281" s="4">
        <v>0.0</v>
      </c>
      <c r="O281" s="4">
        <v>0.0</v>
      </c>
      <c r="P281" s="4">
        <v>0.0</v>
      </c>
      <c r="Q281" s="4">
        <v>0.0</v>
      </c>
      <c r="R281" s="4">
        <v>0.0</v>
      </c>
      <c r="S281" s="4">
        <v>1.131982031E7</v>
      </c>
      <c r="T281" s="4">
        <v>2.77</v>
      </c>
      <c r="U281" s="4">
        <v>1.36</v>
      </c>
      <c r="V281" s="4">
        <v>1386.0</v>
      </c>
      <c r="W281" s="4">
        <v>66.45</v>
      </c>
      <c r="X281" s="4">
        <v>32.4</v>
      </c>
      <c r="Y281" s="4">
        <v>0.0</v>
      </c>
      <c r="Z281" s="4">
        <v>1.15</v>
      </c>
      <c r="AA281" s="4">
        <v>13.48</v>
      </c>
      <c r="AB281" s="4">
        <v>0.0</v>
      </c>
      <c r="AC281" s="4">
        <v>0.0</v>
      </c>
      <c r="AD281" s="4">
        <v>3727229.43</v>
      </c>
      <c r="AE281" s="4">
        <v>7592590.88</v>
      </c>
    </row>
    <row r="282" ht="12.75" customHeight="1">
      <c r="A282" s="4" t="s">
        <v>372</v>
      </c>
      <c r="B282" s="4" t="s">
        <v>371</v>
      </c>
      <c r="C282" s="4">
        <v>2004.0</v>
      </c>
      <c r="D282" s="4" t="s">
        <v>1074</v>
      </c>
      <c r="E282" s="39" t="s">
        <v>1037</v>
      </c>
      <c r="F282" s="4">
        <v>6410399.34</v>
      </c>
      <c r="G282" s="4">
        <v>2.46</v>
      </c>
      <c r="H282" s="4">
        <v>1.81</v>
      </c>
      <c r="I282" s="4">
        <v>3.7</v>
      </c>
      <c r="J282" s="4">
        <v>712.0</v>
      </c>
      <c r="K282" s="4">
        <v>3.93</v>
      </c>
      <c r="L282" s="4">
        <v>83.01</v>
      </c>
      <c r="M282" s="4">
        <v>0.7</v>
      </c>
      <c r="N282" s="4">
        <v>12.36</v>
      </c>
      <c r="O282" s="4">
        <v>205.62</v>
      </c>
      <c r="P282" s="4">
        <v>0.0</v>
      </c>
      <c r="Q282" s="4">
        <v>148286.97</v>
      </c>
      <c r="R282" s="4">
        <v>2091251.08</v>
      </c>
      <c r="S282" s="4">
        <v>4320671.55</v>
      </c>
      <c r="T282" s="4">
        <v>8.34</v>
      </c>
      <c r="U282" s="4">
        <v>7.43</v>
      </c>
      <c r="V282" s="4">
        <v>712.0</v>
      </c>
      <c r="W282" s="4">
        <v>43.82</v>
      </c>
      <c r="X282" s="4">
        <v>18.68</v>
      </c>
      <c r="Y282" s="4">
        <v>3.51</v>
      </c>
      <c r="Z282" s="4">
        <v>33.99</v>
      </c>
      <c r="AA282" s="4">
        <v>350.0</v>
      </c>
      <c r="AB282" s="4">
        <v>0.0</v>
      </c>
      <c r="AC282" s="4">
        <v>684955.07</v>
      </c>
      <c r="AD282" s="4">
        <v>5270435.8</v>
      </c>
      <c r="AE282" s="4">
        <v>1141486.82</v>
      </c>
    </row>
    <row r="283" ht="12.75" customHeight="1">
      <c r="A283" s="4" t="s">
        <v>372</v>
      </c>
      <c r="B283" s="4" t="s">
        <v>371</v>
      </c>
      <c r="C283" s="4">
        <v>2004.0</v>
      </c>
      <c r="D283" s="4" t="s">
        <v>1074</v>
      </c>
      <c r="E283" s="39" t="s">
        <v>1038</v>
      </c>
      <c r="F283" s="4">
        <v>142151.87</v>
      </c>
      <c r="G283" s="4">
        <v>0.05</v>
      </c>
      <c r="H283" s="4">
        <v>0.0</v>
      </c>
      <c r="I283" s="4">
        <v>0.0</v>
      </c>
      <c r="J283" s="4">
        <v>165.0</v>
      </c>
      <c r="K283" s="4">
        <v>0.0</v>
      </c>
      <c r="L283" s="4">
        <v>100.0</v>
      </c>
      <c r="M283" s="4">
        <v>0.0</v>
      </c>
      <c r="N283" s="4">
        <v>0.0</v>
      </c>
      <c r="O283" s="4">
        <v>0.0</v>
      </c>
      <c r="P283" s="4">
        <v>0.0</v>
      </c>
      <c r="Q283" s="4">
        <v>0.0</v>
      </c>
      <c r="R283" s="4">
        <v>0.0</v>
      </c>
      <c r="S283" s="4">
        <v>141912.16</v>
      </c>
      <c r="T283" s="4">
        <v>8.44</v>
      </c>
      <c r="U283" s="4">
        <v>9.14</v>
      </c>
      <c r="V283" s="4">
        <v>165.0</v>
      </c>
      <c r="W283" s="4">
        <v>65.45</v>
      </c>
      <c r="X283" s="4">
        <v>20.0</v>
      </c>
      <c r="Y283" s="4">
        <v>3.64</v>
      </c>
      <c r="Z283" s="4">
        <v>10.91</v>
      </c>
      <c r="AA283" s="4">
        <v>57.48</v>
      </c>
      <c r="AB283" s="4">
        <v>0.0</v>
      </c>
      <c r="AC283" s="4">
        <v>3958.26</v>
      </c>
      <c r="AD283" s="4">
        <v>111933.33</v>
      </c>
      <c r="AE283" s="4">
        <v>29978.83</v>
      </c>
    </row>
    <row r="284" ht="12.75" customHeight="1">
      <c r="A284" s="4" t="s">
        <v>372</v>
      </c>
      <c r="B284" s="4" t="s">
        <v>371</v>
      </c>
      <c r="C284" s="4">
        <v>2004.0</v>
      </c>
      <c r="D284" s="4" t="s">
        <v>1074</v>
      </c>
      <c r="E284" s="39" t="s">
        <v>994</v>
      </c>
      <c r="F284" s="4">
        <v>5.052584588E7</v>
      </c>
      <c r="G284" s="4">
        <v>19.42</v>
      </c>
      <c r="H284" s="4">
        <v>0.0</v>
      </c>
      <c r="I284" s="4">
        <v>0.0</v>
      </c>
      <c r="J284" s="4">
        <v>66.0</v>
      </c>
      <c r="K284" s="4">
        <v>0.0</v>
      </c>
      <c r="L284" s="4">
        <v>100.0</v>
      </c>
      <c r="M284" s="4">
        <v>0.0</v>
      </c>
      <c r="N284" s="4">
        <v>0.0</v>
      </c>
      <c r="O284" s="4">
        <v>0.0</v>
      </c>
      <c r="P284" s="4">
        <v>0.0</v>
      </c>
      <c r="Q284" s="4">
        <v>0.0</v>
      </c>
      <c r="R284" s="4">
        <v>0.0</v>
      </c>
      <c r="S284" s="4">
        <v>4.972079571E7</v>
      </c>
      <c r="T284" s="4">
        <v>0.65</v>
      </c>
      <c r="U284" s="4">
        <v>1.6</v>
      </c>
      <c r="V284" s="4">
        <v>66.0</v>
      </c>
      <c r="W284" s="4">
        <v>7.58</v>
      </c>
      <c r="X284" s="4">
        <v>56.06</v>
      </c>
      <c r="Y284" s="4">
        <v>31.82</v>
      </c>
      <c r="Z284" s="4">
        <v>4.55</v>
      </c>
      <c r="AA284" s="4">
        <v>10.67</v>
      </c>
      <c r="AB284" s="4">
        <v>0.0</v>
      </c>
      <c r="AC284" s="4">
        <v>2.598985201E7</v>
      </c>
      <c r="AD284" s="4">
        <v>2.598995272E7</v>
      </c>
      <c r="AE284" s="4">
        <v>2.373084299E7</v>
      </c>
    </row>
    <row r="285" ht="12.75" customHeight="1">
      <c r="A285" s="4" t="s">
        <v>372</v>
      </c>
      <c r="B285" s="4" t="s">
        <v>371</v>
      </c>
      <c r="C285" s="4">
        <v>2004.0</v>
      </c>
      <c r="D285" s="4" t="s">
        <v>1074</v>
      </c>
      <c r="E285" s="39" t="s">
        <v>1039</v>
      </c>
      <c r="F285" s="4">
        <v>249388.46</v>
      </c>
      <c r="G285" s="4">
        <v>0.1</v>
      </c>
      <c r="H285" s="4">
        <v>0.0</v>
      </c>
      <c r="I285" s="4">
        <v>0.0</v>
      </c>
      <c r="J285" s="4">
        <v>202.0</v>
      </c>
      <c r="K285" s="4">
        <v>0.0</v>
      </c>
      <c r="L285" s="4">
        <v>100.0</v>
      </c>
      <c r="M285" s="4">
        <v>0.0</v>
      </c>
      <c r="N285" s="4">
        <v>0.0</v>
      </c>
      <c r="O285" s="4">
        <v>0.0</v>
      </c>
      <c r="P285" s="4">
        <v>0.0</v>
      </c>
      <c r="Q285" s="4">
        <v>0.0</v>
      </c>
      <c r="R285" s="4">
        <v>0.0</v>
      </c>
      <c r="S285" s="4">
        <v>249332.25</v>
      </c>
      <c r="T285" s="4">
        <v>3.77</v>
      </c>
      <c r="U285" s="4">
        <v>3.71</v>
      </c>
      <c r="V285" s="4">
        <v>202.0</v>
      </c>
      <c r="W285" s="4">
        <v>80.69</v>
      </c>
      <c r="X285" s="4">
        <v>18.81</v>
      </c>
      <c r="Y285" s="4">
        <v>0.0</v>
      </c>
      <c r="Z285" s="4">
        <v>0.5</v>
      </c>
      <c r="AA285" s="4">
        <v>20.0</v>
      </c>
      <c r="AB285" s="4">
        <v>0.0</v>
      </c>
      <c r="AC285" s="4">
        <v>0.0</v>
      </c>
      <c r="AD285" s="4">
        <v>211864.04</v>
      </c>
      <c r="AE285" s="4">
        <v>37468.21</v>
      </c>
    </row>
    <row r="286" ht="12.75" customHeight="1">
      <c r="A286" s="4" t="s">
        <v>372</v>
      </c>
      <c r="B286" s="4" t="s">
        <v>371</v>
      </c>
      <c r="C286" s="4">
        <v>2004.0</v>
      </c>
      <c r="D286" s="4" t="s">
        <v>1074</v>
      </c>
      <c r="E286" s="39" t="s">
        <v>1040</v>
      </c>
      <c r="F286" s="4">
        <v>2.778594926E7</v>
      </c>
      <c r="G286" s="4">
        <v>10.68</v>
      </c>
      <c r="H286" s="4">
        <v>0.0</v>
      </c>
      <c r="I286" s="4">
        <v>0.0</v>
      </c>
      <c r="J286" s="4">
        <v>1390.0</v>
      </c>
      <c r="K286" s="4">
        <v>0.0</v>
      </c>
      <c r="L286" s="4">
        <v>100.0</v>
      </c>
      <c r="M286" s="4">
        <v>0.0</v>
      </c>
      <c r="N286" s="4">
        <v>0.0</v>
      </c>
      <c r="O286" s="4">
        <v>0.0</v>
      </c>
      <c r="P286" s="4">
        <v>0.0</v>
      </c>
      <c r="Q286" s="4">
        <v>0.0</v>
      </c>
      <c r="R286" s="4">
        <v>0.0</v>
      </c>
      <c r="S286" s="4">
        <v>2.781414583E7</v>
      </c>
      <c r="T286" s="4">
        <v>1.42</v>
      </c>
      <c r="U286" s="4">
        <v>1.03</v>
      </c>
      <c r="V286" s="4">
        <v>1390.0</v>
      </c>
      <c r="W286" s="4">
        <v>43.81</v>
      </c>
      <c r="X286" s="4">
        <v>55.83</v>
      </c>
      <c r="Y286" s="4">
        <v>0.29</v>
      </c>
      <c r="Z286" s="4">
        <v>0.07</v>
      </c>
      <c r="AA286" s="4">
        <v>15.0</v>
      </c>
      <c r="AB286" s="4">
        <v>0.0</v>
      </c>
      <c r="AC286" s="4">
        <v>10943.69</v>
      </c>
      <c r="AD286" s="4">
        <v>1.436084631E7</v>
      </c>
      <c r="AE286" s="4">
        <v>1.345329952E7</v>
      </c>
    </row>
    <row r="287" ht="12.75" customHeight="1">
      <c r="A287" s="4" t="s">
        <v>372</v>
      </c>
      <c r="B287" s="4" t="s">
        <v>371</v>
      </c>
      <c r="C287" s="4">
        <v>2004.0</v>
      </c>
      <c r="D287" s="4" t="s">
        <v>1074</v>
      </c>
      <c r="E287" s="39" t="s">
        <v>996</v>
      </c>
      <c r="F287" s="4">
        <v>1.825407019E7</v>
      </c>
      <c r="G287" s="4">
        <v>7.02</v>
      </c>
      <c r="H287" s="4">
        <v>0.0</v>
      </c>
      <c r="I287" s="4">
        <v>0.0</v>
      </c>
      <c r="J287" s="4">
        <v>921.0</v>
      </c>
      <c r="K287" s="4">
        <v>0.0</v>
      </c>
      <c r="L287" s="4">
        <v>100.0</v>
      </c>
      <c r="M287" s="4">
        <v>0.0</v>
      </c>
      <c r="N287" s="4">
        <v>0.0</v>
      </c>
      <c r="O287" s="4">
        <v>0.0</v>
      </c>
      <c r="P287" s="4">
        <v>0.0</v>
      </c>
      <c r="Q287" s="4">
        <v>0.0</v>
      </c>
      <c r="R287" s="4">
        <v>0.0</v>
      </c>
      <c r="S287" s="4">
        <v>1.825432856E7</v>
      </c>
      <c r="T287" s="4">
        <v>1.61</v>
      </c>
      <c r="U287" s="4">
        <v>1.49</v>
      </c>
      <c r="V287" s="4">
        <v>921.0</v>
      </c>
      <c r="W287" s="4">
        <v>39.96</v>
      </c>
      <c r="X287" s="4">
        <v>55.05</v>
      </c>
      <c r="Y287" s="4">
        <v>3.37</v>
      </c>
      <c r="Z287" s="4">
        <v>1.63</v>
      </c>
      <c r="AA287" s="4">
        <v>15.0</v>
      </c>
      <c r="AB287" s="4">
        <v>0.0</v>
      </c>
      <c r="AC287" s="4">
        <v>159911.22</v>
      </c>
      <c r="AD287" s="4">
        <v>1.057812586E7</v>
      </c>
      <c r="AE287" s="4">
        <v>7676202.7</v>
      </c>
    </row>
    <row r="288" ht="12.75" customHeight="1">
      <c r="A288" s="4" t="s">
        <v>372</v>
      </c>
      <c r="B288" s="4" t="s">
        <v>371</v>
      </c>
      <c r="C288" s="4">
        <v>2004.0</v>
      </c>
      <c r="D288" s="4" t="s">
        <v>1074</v>
      </c>
      <c r="E288" s="39" t="s">
        <v>1041</v>
      </c>
      <c r="F288" s="4">
        <v>1275922.0</v>
      </c>
      <c r="G288" s="4">
        <v>0.49</v>
      </c>
      <c r="H288" s="4">
        <v>0.0</v>
      </c>
      <c r="I288" s="4">
        <v>0.0</v>
      </c>
      <c r="J288" s="4">
        <v>93.0</v>
      </c>
      <c r="K288" s="4">
        <v>0.0</v>
      </c>
      <c r="L288" s="4">
        <v>100.0</v>
      </c>
      <c r="M288" s="4">
        <v>0.0</v>
      </c>
      <c r="N288" s="4">
        <v>0.0</v>
      </c>
      <c r="O288" s="4">
        <v>0.0</v>
      </c>
      <c r="P288" s="4">
        <v>0.0</v>
      </c>
      <c r="Q288" s="4">
        <v>0.0</v>
      </c>
      <c r="R288" s="4">
        <v>0.0</v>
      </c>
      <c r="S288" s="4">
        <v>1277107.27</v>
      </c>
      <c r="T288" s="4">
        <v>0.43</v>
      </c>
      <c r="U288" s="4">
        <v>0.16</v>
      </c>
      <c r="V288" s="4">
        <v>93.0</v>
      </c>
      <c r="W288" s="4">
        <v>7.53</v>
      </c>
      <c r="X288" s="4">
        <v>82.8</v>
      </c>
      <c r="Y288" s="4">
        <v>2.15</v>
      </c>
      <c r="Z288" s="4">
        <v>7.53</v>
      </c>
      <c r="AA288" s="4">
        <v>9.74</v>
      </c>
      <c r="AB288" s="4">
        <v>0.0</v>
      </c>
      <c r="AC288" s="4">
        <v>92359.85</v>
      </c>
      <c r="AD288" s="4">
        <v>213416.65</v>
      </c>
      <c r="AE288" s="4">
        <v>1063690.62</v>
      </c>
    </row>
    <row r="289" ht="12.75" customHeight="1">
      <c r="A289" s="4" t="s">
        <v>372</v>
      </c>
      <c r="B289" s="4" t="s">
        <v>371</v>
      </c>
      <c r="C289" s="4">
        <v>2004.0</v>
      </c>
      <c r="D289" s="4" t="s">
        <v>1074</v>
      </c>
      <c r="E289" s="39" t="s">
        <v>1042</v>
      </c>
      <c r="F289" s="4">
        <v>8553525.09</v>
      </c>
      <c r="G289" s="4">
        <v>3.29</v>
      </c>
      <c r="H289" s="4">
        <v>0.0</v>
      </c>
      <c r="I289" s="4">
        <v>0.0</v>
      </c>
      <c r="J289" s="4">
        <v>778.0</v>
      </c>
      <c r="K289" s="4">
        <v>0.0</v>
      </c>
      <c r="L289" s="4">
        <v>100.0</v>
      </c>
      <c r="M289" s="4">
        <v>0.0</v>
      </c>
      <c r="N289" s="4">
        <v>0.0</v>
      </c>
      <c r="O289" s="4">
        <v>0.0</v>
      </c>
      <c r="P289" s="4">
        <v>0.0</v>
      </c>
      <c r="Q289" s="4">
        <v>0.0</v>
      </c>
      <c r="R289" s="4">
        <v>0.0</v>
      </c>
      <c r="S289" s="4">
        <v>8557666.01</v>
      </c>
      <c r="T289" s="4">
        <v>2.91</v>
      </c>
      <c r="U289" s="4">
        <v>0.68</v>
      </c>
      <c r="V289" s="4">
        <v>778.0</v>
      </c>
      <c r="W289" s="4">
        <v>41.0</v>
      </c>
      <c r="X289" s="4">
        <v>42.42</v>
      </c>
      <c r="Y289" s="4">
        <v>10.8</v>
      </c>
      <c r="Z289" s="4">
        <v>5.78</v>
      </c>
      <c r="AA289" s="4">
        <v>196.16</v>
      </c>
      <c r="AB289" s="4">
        <v>0.0</v>
      </c>
      <c r="AC289" s="4">
        <v>64312.99</v>
      </c>
      <c r="AD289" s="4">
        <v>2173989.34</v>
      </c>
      <c r="AE289" s="4">
        <v>6383676.67</v>
      </c>
    </row>
    <row r="290" ht="12.75" customHeight="1">
      <c r="A290" s="4" t="s">
        <v>372</v>
      </c>
      <c r="B290" s="4" t="s">
        <v>371</v>
      </c>
      <c r="C290" s="4">
        <v>2004.0</v>
      </c>
      <c r="D290" s="4" t="s">
        <v>1074</v>
      </c>
      <c r="E290" s="39" t="s">
        <v>1043</v>
      </c>
      <c r="F290" s="4">
        <v>1.196297179E7</v>
      </c>
      <c r="G290" s="4">
        <v>4.6</v>
      </c>
      <c r="H290" s="4">
        <v>0.0</v>
      </c>
      <c r="I290" s="4">
        <v>0.0</v>
      </c>
      <c r="J290" s="4">
        <v>368.0</v>
      </c>
      <c r="K290" s="4">
        <v>0.0</v>
      </c>
      <c r="L290" s="4">
        <v>100.0</v>
      </c>
      <c r="M290" s="4">
        <v>0.0</v>
      </c>
      <c r="N290" s="4">
        <v>0.0</v>
      </c>
      <c r="O290" s="4">
        <v>0.0</v>
      </c>
      <c r="P290" s="4">
        <v>0.0</v>
      </c>
      <c r="Q290" s="4">
        <v>0.0</v>
      </c>
      <c r="R290" s="4">
        <v>0.0</v>
      </c>
      <c r="S290" s="4">
        <v>1.196355637E7</v>
      </c>
      <c r="T290" s="4">
        <v>3.51</v>
      </c>
      <c r="U290" s="4">
        <v>4.44</v>
      </c>
      <c r="V290" s="4">
        <v>368.0</v>
      </c>
      <c r="W290" s="4">
        <v>76.9</v>
      </c>
      <c r="X290" s="4">
        <v>23.1</v>
      </c>
      <c r="Y290" s="4">
        <v>0.0</v>
      </c>
      <c r="Z290" s="4">
        <v>0.0</v>
      </c>
      <c r="AA290" s="4">
        <v>14.0</v>
      </c>
      <c r="AB290" s="4">
        <v>0.0</v>
      </c>
      <c r="AC290" s="4">
        <v>0.0</v>
      </c>
      <c r="AD290" s="4">
        <v>1.137596212E7</v>
      </c>
      <c r="AE290" s="4">
        <v>587594.25</v>
      </c>
    </row>
    <row r="291" ht="12.75" customHeight="1">
      <c r="A291" s="4" t="s">
        <v>372</v>
      </c>
      <c r="B291" s="4" t="s">
        <v>371</v>
      </c>
      <c r="C291" s="4">
        <v>2004.0</v>
      </c>
      <c r="D291" s="4" t="s">
        <v>1074</v>
      </c>
      <c r="E291" s="39" t="s">
        <v>1044</v>
      </c>
      <c r="F291" s="4">
        <v>3925260.99</v>
      </c>
      <c r="G291" s="4">
        <v>1.51</v>
      </c>
      <c r="H291" s="4">
        <v>0.0</v>
      </c>
      <c r="I291" s="4">
        <v>0.0</v>
      </c>
      <c r="J291" s="4">
        <v>368.0</v>
      </c>
      <c r="K291" s="4">
        <v>0.0</v>
      </c>
      <c r="L291" s="4">
        <v>100.0</v>
      </c>
      <c r="M291" s="4">
        <v>0.0</v>
      </c>
      <c r="N291" s="4">
        <v>0.0</v>
      </c>
      <c r="O291" s="4">
        <v>0.0</v>
      </c>
      <c r="P291" s="4">
        <v>0.0</v>
      </c>
      <c r="Q291" s="4">
        <v>0.0</v>
      </c>
      <c r="R291" s="4">
        <v>0.0</v>
      </c>
      <c r="S291" s="4">
        <v>3926693.81</v>
      </c>
      <c r="T291" s="4">
        <v>3.15</v>
      </c>
      <c r="U291" s="4">
        <v>2.4</v>
      </c>
      <c r="V291" s="4">
        <v>368.0</v>
      </c>
      <c r="W291" s="4">
        <v>61.68</v>
      </c>
      <c r="X291" s="4">
        <v>36.41</v>
      </c>
      <c r="Y291" s="4">
        <v>0.0</v>
      </c>
      <c r="Z291" s="4">
        <v>1.9</v>
      </c>
      <c r="AA291" s="4">
        <v>38.0</v>
      </c>
      <c r="AB291" s="4">
        <v>0.0</v>
      </c>
      <c r="AC291" s="4">
        <v>0.0</v>
      </c>
      <c r="AD291" s="4">
        <v>3126420.77</v>
      </c>
      <c r="AE291" s="4">
        <v>800273.03</v>
      </c>
    </row>
    <row r="292" ht="12.75" customHeight="1">
      <c r="A292" s="4" t="s">
        <v>372</v>
      </c>
      <c r="B292" s="4" t="s">
        <v>371</v>
      </c>
      <c r="C292" s="4">
        <v>2004.0</v>
      </c>
      <c r="D292" s="4" t="s">
        <v>1074</v>
      </c>
      <c r="E292" s="39" t="s">
        <v>1045</v>
      </c>
      <c r="F292" s="4">
        <v>3551508.97</v>
      </c>
      <c r="G292" s="4">
        <v>1.37</v>
      </c>
      <c r="H292" s="4">
        <v>0.01</v>
      </c>
      <c r="I292" s="4">
        <v>0.0</v>
      </c>
      <c r="J292" s="4">
        <v>1397.0</v>
      </c>
      <c r="K292" s="4">
        <v>0.0</v>
      </c>
      <c r="L292" s="4">
        <v>99.86</v>
      </c>
      <c r="M292" s="4">
        <v>0.0</v>
      </c>
      <c r="N292" s="4">
        <v>0.14</v>
      </c>
      <c r="O292" s="4">
        <v>17.44</v>
      </c>
      <c r="P292" s="4">
        <v>0.0</v>
      </c>
      <c r="Q292" s="4">
        <v>0.0</v>
      </c>
      <c r="R292" s="4">
        <v>26.79</v>
      </c>
      <c r="S292" s="4">
        <v>3550986.92</v>
      </c>
      <c r="T292" s="4">
        <v>8.89</v>
      </c>
      <c r="U292" s="4">
        <v>10.21</v>
      </c>
      <c r="V292" s="4">
        <v>1397.0</v>
      </c>
      <c r="W292" s="4">
        <v>80.24</v>
      </c>
      <c r="X292" s="4">
        <v>14.03</v>
      </c>
      <c r="Y292" s="4">
        <v>0.86</v>
      </c>
      <c r="Z292" s="4">
        <v>4.87</v>
      </c>
      <c r="AA292" s="4">
        <v>32.0</v>
      </c>
      <c r="AB292" s="4">
        <v>0.0</v>
      </c>
      <c r="AC292" s="4">
        <v>777.23</v>
      </c>
      <c r="AD292" s="4">
        <v>3413246.72</v>
      </c>
      <c r="AE292" s="4">
        <v>137766.99</v>
      </c>
    </row>
    <row r="293" ht="12.75" customHeight="1">
      <c r="A293" s="4" t="s">
        <v>372</v>
      </c>
      <c r="B293" s="4" t="s">
        <v>371</v>
      </c>
      <c r="C293" s="4">
        <v>2004.0</v>
      </c>
      <c r="D293" s="4" t="s">
        <v>1074</v>
      </c>
      <c r="E293" s="39" t="s">
        <v>998</v>
      </c>
      <c r="F293" s="4">
        <v>6.559939763E7</v>
      </c>
      <c r="G293" s="4">
        <v>25.21</v>
      </c>
      <c r="H293" s="4">
        <v>0.0</v>
      </c>
      <c r="I293" s="4">
        <v>0.0</v>
      </c>
      <c r="J293" s="4">
        <v>224.0</v>
      </c>
      <c r="K293" s="4">
        <v>0.0</v>
      </c>
      <c r="L293" s="4">
        <v>100.0</v>
      </c>
      <c r="M293" s="4">
        <v>0.0</v>
      </c>
      <c r="N293" s="4">
        <v>0.0</v>
      </c>
      <c r="O293" s="4">
        <v>0.0</v>
      </c>
      <c r="P293" s="4">
        <v>0.0</v>
      </c>
      <c r="Q293" s="4">
        <v>0.0</v>
      </c>
      <c r="R293" s="4">
        <v>0.0</v>
      </c>
      <c r="S293" s="4">
        <v>6.590623479E7</v>
      </c>
      <c r="T293" s="4">
        <v>2.81</v>
      </c>
      <c r="U293" s="4">
        <v>5.05</v>
      </c>
      <c r="V293" s="4">
        <v>224.0</v>
      </c>
      <c r="W293" s="4">
        <v>49.55</v>
      </c>
      <c r="X293" s="4">
        <v>50.45</v>
      </c>
      <c r="Y293" s="4">
        <v>0.0</v>
      </c>
      <c r="Z293" s="4">
        <v>0.0</v>
      </c>
      <c r="AA293" s="4">
        <v>25.0</v>
      </c>
      <c r="AB293" s="4">
        <v>0.0</v>
      </c>
      <c r="AC293" s="4">
        <v>0.0</v>
      </c>
      <c r="AD293" s="4">
        <v>5.963602755E7</v>
      </c>
      <c r="AE293" s="4">
        <v>6270207.24</v>
      </c>
    </row>
    <row r="294" ht="12.75" customHeight="1">
      <c r="A294" s="4" t="s">
        <v>372</v>
      </c>
      <c r="B294" s="4" t="s">
        <v>371</v>
      </c>
      <c r="C294" s="4">
        <v>2004.0</v>
      </c>
      <c r="D294" s="4" t="s">
        <v>1074</v>
      </c>
      <c r="E294" s="39" t="s">
        <v>1046</v>
      </c>
      <c r="F294" s="4">
        <v>3037655.41</v>
      </c>
      <c r="G294" s="4">
        <v>1.17</v>
      </c>
      <c r="H294" s="4">
        <v>0.02</v>
      </c>
      <c r="I294" s="4">
        <v>0.03</v>
      </c>
      <c r="J294" s="4">
        <v>428.0</v>
      </c>
      <c r="K294" s="4">
        <v>0.0</v>
      </c>
      <c r="L294" s="4">
        <v>99.77</v>
      </c>
      <c r="M294" s="4">
        <v>0.0</v>
      </c>
      <c r="N294" s="4">
        <v>0.23</v>
      </c>
      <c r="O294" s="4">
        <v>31.69</v>
      </c>
      <c r="P294" s="4">
        <v>0.0</v>
      </c>
      <c r="Q294" s="4">
        <v>0.0</v>
      </c>
      <c r="R294" s="4">
        <v>15758.32</v>
      </c>
      <c r="S294" s="4">
        <v>3018061.13</v>
      </c>
      <c r="T294" s="4">
        <v>3.25</v>
      </c>
      <c r="U294" s="4">
        <v>3.53</v>
      </c>
      <c r="V294" s="4">
        <v>428.0</v>
      </c>
      <c r="W294" s="4">
        <v>28.97</v>
      </c>
      <c r="X294" s="4">
        <v>25.47</v>
      </c>
      <c r="Y294" s="4">
        <v>0.47</v>
      </c>
      <c r="Z294" s="4">
        <v>45.09</v>
      </c>
      <c r="AA294" s="4">
        <v>31.69</v>
      </c>
      <c r="AB294" s="4">
        <v>0.0</v>
      </c>
      <c r="AC294" s="4">
        <v>1813.77</v>
      </c>
      <c r="AD294" s="4">
        <v>2453289.04</v>
      </c>
      <c r="AE294" s="4">
        <v>580530.41</v>
      </c>
    </row>
    <row r="295" ht="12.75" customHeight="1">
      <c r="A295" s="4" t="s">
        <v>372</v>
      </c>
      <c r="B295" s="4" t="s">
        <v>371</v>
      </c>
      <c r="C295" s="4">
        <v>2004.0</v>
      </c>
      <c r="D295" s="4" t="s">
        <v>1074</v>
      </c>
      <c r="E295" s="39" t="s">
        <v>1047</v>
      </c>
      <c r="F295" s="4">
        <v>2.855706985E7</v>
      </c>
      <c r="G295" s="4">
        <v>10.98</v>
      </c>
      <c r="H295" s="4">
        <v>0.0</v>
      </c>
      <c r="I295" s="4">
        <v>0.0</v>
      </c>
      <c r="J295" s="4">
        <v>461.0</v>
      </c>
      <c r="K295" s="4">
        <v>0.0</v>
      </c>
      <c r="L295" s="4">
        <v>100.0</v>
      </c>
      <c r="M295" s="4">
        <v>0.0</v>
      </c>
      <c r="N295" s="4">
        <v>0.0</v>
      </c>
      <c r="O295" s="4">
        <v>0.0</v>
      </c>
      <c r="P295" s="4">
        <v>0.0</v>
      </c>
      <c r="Q295" s="4">
        <v>0.0</v>
      </c>
      <c r="R295" s="4">
        <v>0.0</v>
      </c>
      <c r="S295" s="4">
        <v>2.856047788E7</v>
      </c>
      <c r="T295" s="4">
        <v>0.49</v>
      </c>
      <c r="U295" s="4">
        <v>0.3</v>
      </c>
      <c r="V295" s="4">
        <v>461.0</v>
      </c>
      <c r="W295" s="4">
        <v>15.18</v>
      </c>
      <c r="X295" s="4">
        <v>84.38</v>
      </c>
      <c r="Y295" s="4">
        <v>0.0</v>
      </c>
      <c r="Z295" s="4">
        <v>0.43</v>
      </c>
      <c r="AA295" s="4">
        <v>18.0</v>
      </c>
      <c r="AB295" s="4">
        <v>0.0</v>
      </c>
      <c r="AC295" s="4">
        <v>0.0</v>
      </c>
      <c r="AD295" s="4">
        <v>3055975.05</v>
      </c>
      <c r="AE295" s="4">
        <v>2.550450283E7</v>
      </c>
    </row>
    <row r="296" ht="12.75" customHeight="1">
      <c r="A296" s="4" t="s">
        <v>372</v>
      </c>
      <c r="B296" s="4" t="s">
        <v>371</v>
      </c>
      <c r="C296" s="4">
        <v>2005.0</v>
      </c>
      <c r="D296" s="4" t="s">
        <v>1074</v>
      </c>
      <c r="E296" s="39" t="s">
        <v>1031</v>
      </c>
      <c r="F296" s="4">
        <v>2.9438227225E8</v>
      </c>
      <c r="G296" s="4">
        <v>100.0</v>
      </c>
      <c r="H296" s="4">
        <v>0.12</v>
      </c>
      <c r="I296" s="4">
        <v>0.09</v>
      </c>
      <c r="J296" s="4">
        <v>9418.0</v>
      </c>
      <c r="K296" s="4">
        <v>0.32</v>
      </c>
      <c r="L296" s="4">
        <v>98.04</v>
      </c>
      <c r="M296" s="4">
        <v>0.05</v>
      </c>
      <c r="N296" s="4">
        <v>1.59</v>
      </c>
      <c r="O296" s="4">
        <v>193.29</v>
      </c>
      <c r="P296" s="4">
        <v>0.0</v>
      </c>
      <c r="Q296" s="4">
        <v>162029.55</v>
      </c>
      <c r="R296" s="4">
        <v>2366469.17</v>
      </c>
      <c r="S296" s="4">
        <v>2.7468466654E8</v>
      </c>
      <c r="T296" s="4">
        <v>3.57</v>
      </c>
      <c r="U296" s="4">
        <v>2.75</v>
      </c>
      <c r="V296" s="4">
        <v>9418.0</v>
      </c>
      <c r="W296" s="4">
        <v>52.51</v>
      </c>
      <c r="X296" s="4">
        <v>37.44</v>
      </c>
      <c r="Y296" s="4">
        <v>1.91</v>
      </c>
      <c r="Z296" s="4">
        <v>8.14</v>
      </c>
      <c r="AA296" s="4">
        <v>350.0</v>
      </c>
      <c r="AB296" s="4">
        <v>0.0</v>
      </c>
      <c r="AC296" s="4">
        <v>3.494532943E7</v>
      </c>
      <c r="AD296" s="4">
        <v>1.6477134252E8</v>
      </c>
      <c r="AE296" s="4">
        <v>1.1227979319E8</v>
      </c>
    </row>
    <row r="297" ht="12.75" customHeight="1">
      <c r="A297" s="4" t="s">
        <v>372</v>
      </c>
      <c r="B297" s="4" t="s">
        <v>371</v>
      </c>
      <c r="C297" s="4">
        <v>2005.0</v>
      </c>
      <c r="D297" s="4" t="s">
        <v>1074</v>
      </c>
      <c r="E297" s="39" t="s">
        <v>1032</v>
      </c>
      <c r="F297" s="4">
        <v>6.18919604E7</v>
      </c>
      <c r="G297" s="4">
        <v>21.02</v>
      </c>
      <c r="H297" s="4">
        <v>0.0</v>
      </c>
      <c r="I297" s="4">
        <v>0.0</v>
      </c>
      <c r="J297" s="4">
        <v>1616.0</v>
      </c>
      <c r="K297" s="4">
        <v>0.0</v>
      </c>
      <c r="L297" s="4">
        <v>100.0</v>
      </c>
      <c r="M297" s="4">
        <v>0.0</v>
      </c>
      <c r="N297" s="4">
        <v>0.0</v>
      </c>
      <c r="O297" s="4">
        <v>0.0</v>
      </c>
      <c r="P297" s="4">
        <v>0.0</v>
      </c>
      <c r="Q297" s="4">
        <v>0.0</v>
      </c>
      <c r="R297" s="4">
        <v>0.0</v>
      </c>
      <c r="S297" s="4">
        <v>6.207157307E7</v>
      </c>
      <c r="T297" s="4">
        <v>1.54</v>
      </c>
      <c r="U297" s="4">
        <v>4.66</v>
      </c>
      <c r="V297" s="4">
        <v>1616.0</v>
      </c>
      <c r="W297" s="4">
        <v>42.82</v>
      </c>
      <c r="X297" s="4">
        <v>56.19</v>
      </c>
      <c r="Y297" s="4">
        <v>0.68</v>
      </c>
      <c r="Z297" s="4">
        <v>0.31</v>
      </c>
      <c r="AA297" s="4">
        <v>25.0</v>
      </c>
      <c r="AB297" s="4">
        <v>0.0</v>
      </c>
      <c r="AC297" s="4">
        <v>15554.12</v>
      </c>
      <c r="AD297" s="4">
        <v>4.001861242E7</v>
      </c>
      <c r="AE297" s="4">
        <v>2.205296065E7</v>
      </c>
    </row>
    <row r="298" ht="12.75" customHeight="1">
      <c r="A298" s="4" t="s">
        <v>372</v>
      </c>
      <c r="B298" s="4" t="s">
        <v>371</v>
      </c>
      <c r="C298" s="4">
        <v>2005.0</v>
      </c>
      <c r="D298" s="4" t="s">
        <v>1074</v>
      </c>
      <c r="E298" s="39" t="s">
        <v>1033</v>
      </c>
      <c r="F298" s="4">
        <v>1.1508973152E8</v>
      </c>
      <c r="G298" s="4">
        <v>39.1</v>
      </c>
      <c r="H298" s="4">
        <v>0.28</v>
      </c>
      <c r="I298" s="4">
        <v>0.22</v>
      </c>
      <c r="J298" s="4">
        <v>3489.0</v>
      </c>
      <c r="K298" s="4">
        <v>0.66</v>
      </c>
      <c r="L298" s="4">
        <v>95.64</v>
      </c>
      <c r="M298" s="4">
        <v>0.0</v>
      </c>
      <c r="N298" s="4">
        <v>3.7</v>
      </c>
      <c r="O298" s="4">
        <v>181.3</v>
      </c>
      <c r="P298" s="4">
        <v>0.0</v>
      </c>
      <c r="Q298" s="4">
        <v>0.0</v>
      </c>
      <c r="R298" s="4">
        <v>2153357.48</v>
      </c>
      <c r="S298" s="4">
        <v>1.101396261E8</v>
      </c>
      <c r="T298" s="4">
        <v>5.02</v>
      </c>
      <c r="U298" s="4">
        <v>2.54</v>
      </c>
      <c r="V298" s="4">
        <v>3489.0</v>
      </c>
      <c r="W298" s="4">
        <v>59.3</v>
      </c>
      <c r="X298" s="4">
        <v>25.88</v>
      </c>
      <c r="Y298" s="4">
        <v>3.44</v>
      </c>
      <c r="Z298" s="4">
        <v>11.38</v>
      </c>
      <c r="AA298" s="4">
        <v>350.0</v>
      </c>
      <c r="AB298" s="4">
        <v>0.0</v>
      </c>
      <c r="AC298" s="4">
        <v>9491611.41</v>
      </c>
      <c r="AD298" s="4">
        <v>6.950864713E7</v>
      </c>
      <c r="AE298" s="4">
        <v>4.278433645E7</v>
      </c>
    </row>
    <row r="299" ht="12.75" customHeight="1">
      <c r="A299" s="4" t="s">
        <v>372</v>
      </c>
      <c r="B299" s="4" t="s">
        <v>371</v>
      </c>
      <c r="C299" s="4">
        <v>2005.0</v>
      </c>
      <c r="D299" s="4" t="s">
        <v>1074</v>
      </c>
      <c r="E299" s="39" t="s">
        <v>1034</v>
      </c>
      <c r="F299" s="4">
        <v>6.671179899E7</v>
      </c>
      <c r="G299" s="4">
        <v>22.66</v>
      </c>
      <c r="H299" s="4">
        <v>0.07</v>
      </c>
      <c r="I299" s="4">
        <v>0.02</v>
      </c>
      <c r="J299" s="4">
        <v>3440.0</v>
      </c>
      <c r="K299" s="4">
        <v>0.17</v>
      </c>
      <c r="L299" s="4">
        <v>99.36</v>
      </c>
      <c r="M299" s="4">
        <v>0.15</v>
      </c>
      <c r="N299" s="4">
        <v>0.32</v>
      </c>
      <c r="O299" s="4">
        <v>193.29</v>
      </c>
      <c r="P299" s="4">
        <v>0.0</v>
      </c>
      <c r="Q299" s="4">
        <v>162029.55</v>
      </c>
      <c r="R299" s="4">
        <v>186097.5</v>
      </c>
      <c r="S299" s="4">
        <v>6.605680024E7</v>
      </c>
      <c r="T299" s="4">
        <v>3.77</v>
      </c>
      <c r="U299" s="4">
        <v>1.39</v>
      </c>
      <c r="V299" s="4">
        <v>3440.0</v>
      </c>
      <c r="W299" s="4">
        <v>56.4</v>
      </c>
      <c r="X299" s="4">
        <v>37.91</v>
      </c>
      <c r="Y299" s="4">
        <v>1.22</v>
      </c>
      <c r="Z299" s="4">
        <v>4.48</v>
      </c>
      <c r="AA299" s="4">
        <v>193.29</v>
      </c>
      <c r="AB299" s="4">
        <v>0.0</v>
      </c>
      <c r="AC299" s="4">
        <v>373741.43</v>
      </c>
      <c r="AD299" s="4">
        <v>2.442046088E7</v>
      </c>
      <c r="AE299" s="4">
        <v>4.182243686E7</v>
      </c>
    </row>
    <row r="300" ht="12.75" customHeight="1">
      <c r="A300" s="4" t="s">
        <v>372</v>
      </c>
      <c r="B300" s="4" t="s">
        <v>371</v>
      </c>
      <c r="C300" s="4">
        <v>2005.0</v>
      </c>
      <c r="D300" s="4" t="s">
        <v>1074</v>
      </c>
      <c r="E300" s="39" t="s">
        <v>1035</v>
      </c>
      <c r="F300" s="4">
        <v>3.589447623E7</v>
      </c>
      <c r="G300" s="4">
        <v>12.19</v>
      </c>
      <c r="H300" s="4">
        <v>0.07</v>
      </c>
      <c r="I300" s="4">
        <v>0.0</v>
      </c>
      <c r="J300" s="4">
        <v>765.0</v>
      </c>
      <c r="K300" s="4">
        <v>0.13</v>
      </c>
      <c r="L300" s="4">
        <v>98.56</v>
      </c>
      <c r="M300" s="4">
        <v>0.0</v>
      </c>
      <c r="N300" s="4">
        <v>1.31</v>
      </c>
      <c r="O300" s="4">
        <v>150.91</v>
      </c>
      <c r="P300" s="4">
        <v>0.0</v>
      </c>
      <c r="Q300" s="4">
        <v>0.0</v>
      </c>
      <c r="R300" s="4">
        <v>27014.19</v>
      </c>
      <c r="S300" s="4">
        <v>3.558254781E7</v>
      </c>
      <c r="T300" s="4">
        <v>1.93</v>
      </c>
      <c r="U300" s="4">
        <v>1.97</v>
      </c>
      <c r="V300" s="4">
        <v>765.0</v>
      </c>
      <c r="W300" s="4">
        <v>21.18</v>
      </c>
      <c r="X300" s="4">
        <v>50.46</v>
      </c>
      <c r="Y300" s="4">
        <v>0.92</v>
      </c>
      <c r="Z300" s="4">
        <v>27.45</v>
      </c>
      <c r="AA300" s="4">
        <v>350.0</v>
      </c>
      <c r="AB300" s="4">
        <v>0.0</v>
      </c>
      <c r="AC300" s="4">
        <v>2.506442247E7</v>
      </c>
      <c r="AD300" s="4">
        <v>3.017535959E7</v>
      </c>
      <c r="AE300" s="4">
        <v>5434202.41</v>
      </c>
    </row>
    <row r="301" ht="12.75" customHeight="1">
      <c r="A301" s="4" t="s">
        <v>372</v>
      </c>
      <c r="B301" s="4" t="s">
        <v>371</v>
      </c>
      <c r="C301" s="4">
        <v>2005.0</v>
      </c>
      <c r="D301" s="4" t="s">
        <v>1074</v>
      </c>
      <c r="E301" s="39" t="s">
        <v>1036</v>
      </c>
      <c r="F301" s="4">
        <v>5494907.88</v>
      </c>
      <c r="G301" s="4">
        <v>1.87</v>
      </c>
      <c r="H301" s="4">
        <v>1.32</v>
      </c>
      <c r="I301" s="4">
        <v>0.26</v>
      </c>
      <c r="J301" s="4">
        <v>406.0</v>
      </c>
      <c r="K301" s="4">
        <v>0.25</v>
      </c>
      <c r="L301" s="4">
        <v>86.21</v>
      </c>
      <c r="M301" s="4">
        <v>0.0</v>
      </c>
      <c r="N301" s="4">
        <v>13.55</v>
      </c>
      <c r="O301" s="4">
        <v>193.29</v>
      </c>
      <c r="P301" s="4">
        <v>0.0</v>
      </c>
      <c r="Q301" s="4">
        <v>0.0</v>
      </c>
      <c r="R301" s="4">
        <v>84224.23</v>
      </c>
      <c r="S301" s="4">
        <v>5409716.75</v>
      </c>
      <c r="T301" s="4">
        <v>3.21</v>
      </c>
      <c r="U301" s="4">
        <v>2.66</v>
      </c>
      <c r="V301" s="4">
        <v>406.0</v>
      </c>
      <c r="W301" s="4">
        <v>34.73</v>
      </c>
      <c r="X301" s="4">
        <v>30.3</v>
      </c>
      <c r="Y301" s="4">
        <v>0.25</v>
      </c>
      <c r="Z301" s="4">
        <v>34.73</v>
      </c>
      <c r="AA301" s="4">
        <v>193.29</v>
      </c>
      <c r="AB301" s="4">
        <v>0.0</v>
      </c>
      <c r="AC301" s="4">
        <v>8676.97</v>
      </c>
      <c r="AD301" s="4">
        <v>3334719.32</v>
      </c>
      <c r="AE301" s="4">
        <v>2159221.65</v>
      </c>
    </row>
    <row r="302" ht="12.75" customHeight="1">
      <c r="A302" s="4" t="s">
        <v>372</v>
      </c>
      <c r="B302" s="4" t="s">
        <v>371</v>
      </c>
      <c r="C302" s="4">
        <v>2005.0</v>
      </c>
      <c r="D302" s="4" t="s">
        <v>1074</v>
      </c>
      <c r="E302" s="39" t="s">
        <v>993</v>
      </c>
      <c r="F302" s="4">
        <v>1.337695423E7</v>
      </c>
      <c r="G302" s="4">
        <v>4.54</v>
      </c>
      <c r="H302" s="4">
        <v>0.0</v>
      </c>
      <c r="I302" s="4">
        <v>0.0</v>
      </c>
      <c r="J302" s="4">
        <v>1414.0</v>
      </c>
      <c r="K302" s="4">
        <v>0.0</v>
      </c>
      <c r="L302" s="4">
        <v>100.0</v>
      </c>
      <c r="M302" s="4">
        <v>0.0</v>
      </c>
      <c r="N302" s="4">
        <v>0.0</v>
      </c>
      <c r="O302" s="4">
        <v>0.0</v>
      </c>
      <c r="P302" s="4">
        <v>0.0</v>
      </c>
      <c r="Q302" s="4">
        <v>0.0</v>
      </c>
      <c r="R302" s="4">
        <v>0.0</v>
      </c>
      <c r="S302" s="4">
        <v>1.340095224E7</v>
      </c>
      <c r="T302" s="4">
        <v>2.8</v>
      </c>
      <c r="U302" s="4">
        <v>1.35</v>
      </c>
      <c r="V302" s="4">
        <v>1414.0</v>
      </c>
      <c r="W302" s="4">
        <v>67.54</v>
      </c>
      <c r="X302" s="4">
        <v>31.4</v>
      </c>
      <c r="Y302" s="4">
        <v>0.0</v>
      </c>
      <c r="Z302" s="4">
        <v>1.06</v>
      </c>
      <c r="AA302" s="4">
        <v>13.03</v>
      </c>
      <c r="AB302" s="4">
        <v>0.0</v>
      </c>
      <c r="AC302" s="4">
        <v>0.0</v>
      </c>
      <c r="AD302" s="4">
        <v>4394071.16</v>
      </c>
      <c r="AE302" s="4">
        <v>9006881.08</v>
      </c>
    </row>
    <row r="303" ht="12.75" customHeight="1">
      <c r="A303" s="4" t="s">
        <v>372</v>
      </c>
      <c r="B303" s="4" t="s">
        <v>371</v>
      </c>
      <c r="C303" s="4">
        <v>2005.0</v>
      </c>
      <c r="D303" s="4" t="s">
        <v>1074</v>
      </c>
      <c r="E303" s="39" t="s">
        <v>1037</v>
      </c>
      <c r="F303" s="4">
        <v>6549840.47</v>
      </c>
      <c r="G303" s="4">
        <v>2.22</v>
      </c>
      <c r="H303" s="4">
        <v>1.76</v>
      </c>
      <c r="I303" s="4">
        <v>3.66</v>
      </c>
      <c r="J303" s="4">
        <v>702.0</v>
      </c>
      <c r="K303" s="4">
        <v>3.99</v>
      </c>
      <c r="L303" s="4">
        <v>82.76</v>
      </c>
      <c r="M303" s="4">
        <v>0.71</v>
      </c>
      <c r="N303" s="4">
        <v>12.54</v>
      </c>
      <c r="O303" s="4">
        <v>181.3</v>
      </c>
      <c r="P303" s="4">
        <v>0.0</v>
      </c>
      <c r="Q303" s="4">
        <v>162029.55</v>
      </c>
      <c r="R303" s="4">
        <v>2253044.62</v>
      </c>
      <c r="S303" s="4">
        <v>4293187.42</v>
      </c>
      <c r="T303" s="4">
        <v>7.95</v>
      </c>
      <c r="U303" s="4">
        <v>7.47</v>
      </c>
      <c r="V303" s="4">
        <v>702.0</v>
      </c>
      <c r="W303" s="4">
        <v>44.16</v>
      </c>
      <c r="X303" s="4">
        <v>18.38</v>
      </c>
      <c r="Y303" s="4">
        <v>3.28</v>
      </c>
      <c r="Z303" s="4">
        <v>34.19</v>
      </c>
      <c r="AA303" s="4">
        <v>350.0</v>
      </c>
      <c r="AB303" s="4">
        <v>0.0</v>
      </c>
      <c r="AC303" s="4">
        <v>766752.1</v>
      </c>
      <c r="AD303" s="4">
        <v>5439735.98</v>
      </c>
      <c r="AE303" s="4">
        <v>1106496.06</v>
      </c>
    </row>
    <row r="304" ht="12.75" customHeight="1">
      <c r="A304" s="4" t="s">
        <v>372</v>
      </c>
      <c r="B304" s="4" t="s">
        <v>371</v>
      </c>
      <c r="C304" s="4">
        <v>2005.0</v>
      </c>
      <c r="D304" s="4" t="s">
        <v>1074</v>
      </c>
      <c r="E304" s="39" t="s">
        <v>1038</v>
      </c>
      <c r="F304" s="4">
        <v>146389.34</v>
      </c>
      <c r="G304" s="4">
        <v>0.05</v>
      </c>
      <c r="H304" s="4">
        <v>0.0</v>
      </c>
      <c r="I304" s="4">
        <v>0.0</v>
      </c>
      <c r="J304" s="4">
        <v>165.0</v>
      </c>
      <c r="K304" s="4">
        <v>0.0</v>
      </c>
      <c r="L304" s="4">
        <v>100.0</v>
      </c>
      <c r="M304" s="4">
        <v>0.0</v>
      </c>
      <c r="N304" s="4">
        <v>0.0</v>
      </c>
      <c r="O304" s="4">
        <v>0.0</v>
      </c>
      <c r="P304" s="4">
        <v>0.0</v>
      </c>
      <c r="Q304" s="4">
        <v>0.0</v>
      </c>
      <c r="R304" s="4">
        <v>0.0</v>
      </c>
      <c r="S304" s="4">
        <v>146529.91</v>
      </c>
      <c r="T304" s="4">
        <v>8.47</v>
      </c>
      <c r="U304" s="4">
        <v>10.03</v>
      </c>
      <c r="V304" s="4">
        <v>165.0</v>
      </c>
      <c r="W304" s="4">
        <v>65.45</v>
      </c>
      <c r="X304" s="4">
        <v>20.0</v>
      </c>
      <c r="Y304" s="4">
        <v>3.64</v>
      </c>
      <c r="Z304" s="4">
        <v>10.91</v>
      </c>
      <c r="AA304" s="4">
        <v>56.02</v>
      </c>
      <c r="AB304" s="4">
        <v>0.0</v>
      </c>
      <c r="AC304" s="4">
        <v>3300.0</v>
      </c>
      <c r="AD304" s="4">
        <v>121502.34</v>
      </c>
      <c r="AE304" s="4">
        <v>25027.57</v>
      </c>
    </row>
    <row r="305" ht="12.75" customHeight="1">
      <c r="A305" s="4" t="s">
        <v>372</v>
      </c>
      <c r="B305" s="4" t="s">
        <v>371</v>
      </c>
      <c r="C305" s="4">
        <v>2005.0</v>
      </c>
      <c r="D305" s="4" t="s">
        <v>1074</v>
      </c>
      <c r="E305" s="39" t="s">
        <v>994</v>
      </c>
      <c r="F305" s="4">
        <v>6.979571533E7</v>
      </c>
      <c r="G305" s="4">
        <v>23.71</v>
      </c>
      <c r="H305" s="4">
        <v>0.0</v>
      </c>
      <c r="I305" s="4">
        <v>0.0</v>
      </c>
      <c r="J305" s="4">
        <v>66.0</v>
      </c>
      <c r="K305" s="4">
        <v>0.0</v>
      </c>
      <c r="L305" s="4">
        <v>100.0</v>
      </c>
      <c r="M305" s="4">
        <v>0.0</v>
      </c>
      <c r="N305" s="4">
        <v>0.0</v>
      </c>
      <c r="O305" s="4">
        <v>0.0</v>
      </c>
      <c r="P305" s="4">
        <v>0.0</v>
      </c>
      <c r="Q305" s="4">
        <v>0.0</v>
      </c>
      <c r="R305" s="4">
        <v>0.0</v>
      </c>
      <c r="S305" s="4">
        <v>6.662251144E7</v>
      </c>
      <c r="T305" s="4">
        <v>0.63</v>
      </c>
      <c r="U305" s="4">
        <v>1.53</v>
      </c>
      <c r="V305" s="4">
        <v>66.0</v>
      </c>
      <c r="W305" s="4">
        <v>7.58</v>
      </c>
      <c r="X305" s="4">
        <v>56.06</v>
      </c>
      <c r="Y305" s="4">
        <v>31.82</v>
      </c>
      <c r="Z305" s="4">
        <v>4.55</v>
      </c>
      <c r="AA305" s="4">
        <v>9.44</v>
      </c>
      <c r="AB305" s="4">
        <v>0.0</v>
      </c>
      <c r="AC305" s="4">
        <v>3.377371278E7</v>
      </c>
      <c r="AD305" s="4">
        <v>3.377380397E7</v>
      </c>
      <c r="AE305" s="4">
        <v>3.284870747E7</v>
      </c>
    </row>
    <row r="306" ht="12.75" customHeight="1">
      <c r="A306" s="4" t="s">
        <v>372</v>
      </c>
      <c r="B306" s="4" t="s">
        <v>371</v>
      </c>
      <c r="C306" s="4">
        <v>2005.0</v>
      </c>
      <c r="D306" s="4" t="s">
        <v>1074</v>
      </c>
      <c r="E306" s="39" t="s">
        <v>1039</v>
      </c>
      <c r="F306" s="4">
        <v>237999.38</v>
      </c>
      <c r="G306" s="4">
        <v>0.08</v>
      </c>
      <c r="H306" s="4">
        <v>0.03</v>
      </c>
      <c r="I306" s="4">
        <v>0.03</v>
      </c>
      <c r="J306" s="4">
        <v>204.0</v>
      </c>
      <c r="K306" s="4">
        <v>0.49</v>
      </c>
      <c r="L306" s="4">
        <v>99.51</v>
      </c>
      <c r="M306" s="4">
        <v>0.0</v>
      </c>
      <c r="N306" s="4">
        <v>0.0</v>
      </c>
      <c r="O306" s="4">
        <v>4.2</v>
      </c>
      <c r="P306" s="4">
        <v>0.0</v>
      </c>
      <c r="Q306" s="4">
        <v>0.0</v>
      </c>
      <c r="R306" s="4">
        <v>2962.4</v>
      </c>
      <c r="S306" s="4">
        <v>235091.43</v>
      </c>
      <c r="T306" s="4">
        <v>3.83</v>
      </c>
      <c r="U306" s="4">
        <v>3.7</v>
      </c>
      <c r="V306" s="4">
        <v>204.0</v>
      </c>
      <c r="W306" s="4">
        <v>81.37</v>
      </c>
      <c r="X306" s="4">
        <v>18.14</v>
      </c>
      <c r="Y306" s="4">
        <v>0.0</v>
      </c>
      <c r="Z306" s="4">
        <v>0.49</v>
      </c>
      <c r="AA306" s="4">
        <v>20.0</v>
      </c>
      <c r="AB306" s="4">
        <v>0.0</v>
      </c>
      <c r="AC306" s="4">
        <v>0.0</v>
      </c>
      <c r="AD306" s="4">
        <v>203035.85</v>
      </c>
      <c r="AE306" s="4">
        <v>35017.98</v>
      </c>
    </row>
    <row r="307" ht="12.75" customHeight="1">
      <c r="A307" s="4" t="s">
        <v>372</v>
      </c>
      <c r="B307" s="4" t="s">
        <v>371</v>
      </c>
      <c r="C307" s="4">
        <v>2005.0</v>
      </c>
      <c r="D307" s="4" t="s">
        <v>1074</v>
      </c>
      <c r="E307" s="39" t="s">
        <v>1040</v>
      </c>
      <c r="F307" s="4">
        <v>3.046713046E7</v>
      </c>
      <c r="G307" s="4">
        <v>10.35</v>
      </c>
      <c r="H307" s="4">
        <v>0.0</v>
      </c>
      <c r="I307" s="4">
        <v>0.0</v>
      </c>
      <c r="J307" s="4">
        <v>1394.0</v>
      </c>
      <c r="K307" s="4">
        <v>0.0</v>
      </c>
      <c r="L307" s="4">
        <v>100.0</v>
      </c>
      <c r="M307" s="4">
        <v>0.0</v>
      </c>
      <c r="N307" s="4">
        <v>0.0</v>
      </c>
      <c r="O307" s="4">
        <v>0.0</v>
      </c>
      <c r="P307" s="4">
        <v>0.0</v>
      </c>
      <c r="Q307" s="4">
        <v>0.0</v>
      </c>
      <c r="R307" s="4">
        <v>0.0</v>
      </c>
      <c r="S307" s="4">
        <v>3.078647377E7</v>
      </c>
      <c r="T307" s="4">
        <v>1.41</v>
      </c>
      <c r="U307" s="4">
        <v>1.0</v>
      </c>
      <c r="V307" s="4">
        <v>1394.0</v>
      </c>
      <c r="W307" s="4">
        <v>43.76</v>
      </c>
      <c r="X307" s="4">
        <v>55.88</v>
      </c>
      <c r="Y307" s="4">
        <v>0.29</v>
      </c>
      <c r="Z307" s="4">
        <v>0.07</v>
      </c>
      <c r="AA307" s="4">
        <v>13.71</v>
      </c>
      <c r="AB307" s="4">
        <v>0.0</v>
      </c>
      <c r="AC307" s="4">
        <v>5004.54</v>
      </c>
      <c r="AD307" s="4">
        <v>1.546338272E7</v>
      </c>
      <c r="AE307" s="4">
        <v>1.532309105E7</v>
      </c>
    </row>
    <row r="308" ht="12.75" customHeight="1">
      <c r="A308" s="4" t="s">
        <v>372</v>
      </c>
      <c r="B308" s="4" t="s">
        <v>371</v>
      </c>
      <c r="C308" s="4">
        <v>2005.0</v>
      </c>
      <c r="D308" s="4" t="s">
        <v>1074</v>
      </c>
      <c r="E308" s="39" t="s">
        <v>996</v>
      </c>
      <c r="F308" s="4">
        <v>2.10000189E7</v>
      </c>
      <c r="G308" s="4">
        <v>7.13</v>
      </c>
      <c r="H308" s="4">
        <v>0.0</v>
      </c>
      <c r="I308" s="4">
        <v>0.0</v>
      </c>
      <c r="J308" s="4">
        <v>924.0</v>
      </c>
      <c r="K308" s="4">
        <v>0.0</v>
      </c>
      <c r="L308" s="4">
        <v>100.0</v>
      </c>
      <c r="M308" s="4">
        <v>0.0</v>
      </c>
      <c r="N308" s="4">
        <v>0.0</v>
      </c>
      <c r="O308" s="4">
        <v>0.0</v>
      </c>
      <c r="P308" s="4">
        <v>0.0</v>
      </c>
      <c r="Q308" s="4">
        <v>0.0</v>
      </c>
      <c r="R308" s="4">
        <v>0.0</v>
      </c>
      <c r="S308" s="4">
        <v>2.100973856E7</v>
      </c>
      <c r="T308" s="4">
        <v>1.63</v>
      </c>
      <c r="U308" s="4">
        <v>1.48</v>
      </c>
      <c r="V308" s="4">
        <v>924.0</v>
      </c>
      <c r="W308" s="4">
        <v>40.04</v>
      </c>
      <c r="X308" s="4">
        <v>54.76</v>
      </c>
      <c r="Y308" s="4">
        <v>3.57</v>
      </c>
      <c r="Z308" s="4">
        <v>1.62</v>
      </c>
      <c r="AA308" s="4">
        <v>15.0</v>
      </c>
      <c r="AB308" s="4">
        <v>0.0</v>
      </c>
      <c r="AC308" s="4">
        <v>209909.71</v>
      </c>
      <c r="AD308" s="4">
        <v>1.235029442E7</v>
      </c>
      <c r="AE308" s="4">
        <v>8659444.14</v>
      </c>
    </row>
    <row r="309" ht="12.75" customHeight="1">
      <c r="A309" s="4" t="s">
        <v>372</v>
      </c>
      <c r="B309" s="4" t="s">
        <v>371</v>
      </c>
      <c r="C309" s="4">
        <v>2005.0</v>
      </c>
      <c r="D309" s="4" t="s">
        <v>1074</v>
      </c>
      <c r="E309" s="39" t="s">
        <v>1041</v>
      </c>
      <c r="F309" s="4">
        <v>1553342.21</v>
      </c>
      <c r="G309" s="4">
        <v>0.53</v>
      </c>
      <c r="H309" s="4">
        <v>0.0</v>
      </c>
      <c r="I309" s="4">
        <v>0.0</v>
      </c>
      <c r="J309" s="4">
        <v>106.0</v>
      </c>
      <c r="K309" s="4">
        <v>0.0</v>
      </c>
      <c r="L309" s="4">
        <v>100.0</v>
      </c>
      <c r="M309" s="4">
        <v>0.0</v>
      </c>
      <c r="N309" s="4">
        <v>0.0</v>
      </c>
      <c r="O309" s="4">
        <v>0.0</v>
      </c>
      <c r="P309" s="4">
        <v>0.0</v>
      </c>
      <c r="Q309" s="4">
        <v>0.0</v>
      </c>
      <c r="R309" s="4">
        <v>0.0</v>
      </c>
      <c r="S309" s="4">
        <v>1554677.67</v>
      </c>
      <c r="T309" s="4">
        <v>0.37</v>
      </c>
      <c r="U309" s="4">
        <v>0.16</v>
      </c>
      <c r="V309" s="4">
        <v>106.0</v>
      </c>
      <c r="W309" s="4">
        <v>7.55</v>
      </c>
      <c r="X309" s="4">
        <v>83.96</v>
      </c>
      <c r="Y309" s="4">
        <v>1.89</v>
      </c>
      <c r="Z309" s="4">
        <v>6.6</v>
      </c>
      <c r="AA309" s="4">
        <v>8.3</v>
      </c>
      <c r="AB309" s="4">
        <v>0.0</v>
      </c>
      <c r="AC309" s="4">
        <v>128988.22</v>
      </c>
      <c r="AD309" s="4">
        <v>335387.63</v>
      </c>
      <c r="AE309" s="4">
        <v>1219290.04</v>
      </c>
    </row>
    <row r="310" ht="12.75" customHeight="1">
      <c r="A310" s="4" t="s">
        <v>372</v>
      </c>
      <c r="B310" s="4" t="s">
        <v>371</v>
      </c>
      <c r="C310" s="4">
        <v>2005.0</v>
      </c>
      <c r="D310" s="4" t="s">
        <v>1074</v>
      </c>
      <c r="E310" s="39" t="s">
        <v>1042</v>
      </c>
      <c r="F310" s="4">
        <v>8910413.81</v>
      </c>
      <c r="G310" s="4">
        <v>3.03</v>
      </c>
      <c r="H310" s="4">
        <v>0.0</v>
      </c>
      <c r="I310" s="4">
        <v>0.0</v>
      </c>
      <c r="J310" s="4">
        <v>778.0</v>
      </c>
      <c r="K310" s="4">
        <v>0.0</v>
      </c>
      <c r="L310" s="4">
        <v>100.0</v>
      </c>
      <c r="M310" s="4">
        <v>0.0</v>
      </c>
      <c r="N310" s="4">
        <v>0.0</v>
      </c>
      <c r="O310" s="4">
        <v>0.0</v>
      </c>
      <c r="P310" s="4">
        <v>0.0</v>
      </c>
      <c r="Q310" s="4">
        <v>0.0</v>
      </c>
      <c r="R310" s="4">
        <v>0.0</v>
      </c>
      <c r="S310" s="4">
        <v>8910347.44</v>
      </c>
      <c r="T310" s="4">
        <v>2.98</v>
      </c>
      <c r="U310" s="4">
        <v>0.69</v>
      </c>
      <c r="V310" s="4">
        <v>778.0</v>
      </c>
      <c r="W310" s="4">
        <v>42.03</v>
      </c>
      <c r="X310" s="4">
        <v>41.52</v>
      </c>
      <c r="Y310" s="4">
        <v>10.03</v>
      </c>
      <c r="Z310" s="4">
        <v>6.43</v>
      </c>
      <c r="AA310" s="4">
        <v>190.39</v>
      </c>
      <c r="AB310" s="4">
        <v>0.0</v>
      </c>
      <c r="AC310" s="4">
        <v>47264.11</v>
      </c>
      <c r="AD310" s="4">
        <v>2327798.3</v>
      </c>
      <c r="AE310" s="4">
        <v>6582549.14</v>
      </c>
    </row>
    <row r="311" ht="12.75" customHeight="1">
      <c r="A311" s="4" t="s">
        <v>372</v>
      </c>
      <c r="B311" s="4" t="s">
        <v>371</v>
      </c>
      <c r="C311" s="4">
        <v>2005.0</v>
      </c>
      <c r="D311" s="4" t="s">
        <v>1074</v>
      </c>
      <c r="E311" s="39" t="s">
        <v>1043</v>
      </c>
      <c r="F311" s="4">
        <v>1.36737326E7</v>
      </c>
      <c r="G311" s="4">
        <v>4.64</v>
      </c>
      <c r="H311" s="4">
        <v>0.0</v>
      </c>
      <c r="I311" s="4">
        <v>0.0</v>
      </c>
      <c r="J311" s="4">
        <v>369.0</v>
      </c>
      <c r="K311" s="4">
        <v>0.0</v>
      </c>
      <c r="L311" s="4">
        <v>100.0</v>
      </c>
      <c r="M311" s="4">
        <v>0.0</v>
      </c>
      <c r="N311" s="4">
        <v>0.0</v>
      </c>
      <c r="O311" s="4">
        <v>0.0</v>
      </c>
      <c r="P311" s="4">
        <v>0.0</v>
      </c>
      <c r="Q311" s="4">
        <v>0.0</v>
      </c>
      <c r="R311" s="4">
        <v>0.0</v>
      </c>
      <c r="S311" s="4">
        <v>1.3699135E7</v>
      </c>
      <c r="T311" s="4">
        <v>3.49</v>
      </c>
      <c r="U311" s="4">
        <v>4.44</v>
      </c>
      <c r="V311" s="4">
        <v>369.0</v>
      </c>
      <c r="W311" s="4">
        <v>76.96</v>
      </c>
      <c r="X311" s="4">
        <v>23.04</v>
      </c>
      <c r="Y311" s="4">
        <v>0.0</v>
      </c>
      <c r="Z311" s="4">
        <v>0.0</v>
      </c>
      <c r="AA311" s="4">
        <v>14.0</v>
      </c>
      <c r="AB311" s="4">
        <v>0.0</v>
      </c>
      <c r="AC311" s="4">
        <v>0.0</v>
      </c>
      <c r="AD311" s="4">
        <v>1.305224903E7</v>
      </c>
      <c r="AE311" s="4">
        <v>646885.97</v>
      </c>
    </row>
    <row r="312" ht="12.75" customHeight="1">
      <c r="A312" s="4" t="s">
        <v>372</v>
      </c>
      <c r="B312" s="4" t="s">
        <v>371</v>
      </c>
      <c r="C312" s="4">
        <v>2005.0</v>
      </c>
      <c r="D312" s="4" t="s">
        <v>1074</v>
      </c>
      <c r="E312" s="39" t="s">
        <v>1044</v>
      </c>
      <c r="F312" s="4">
        <v>3852596.67</v>
      </c>
      <c r="G312" s="4">
        <v>1.31</v>
      </c>
      <c r="H312" s="4">
        <v>0.0</v>
      </c>
      <c r="I312" s="4">
        <v>0.0</v>
      </c>
      <c r="J312" s="4">
        <v>366.0</v>
      </c>
      <c r="K312" s="4">
        <v>0.0</v>
      </c>
      <c r="L312" s="4">
        <v>100.0</v>
      </c>
      <c r="M312" s="4">
        <v>0.0</v>
      </c>
      <c r="N312" s="4">
        <v>0.0</v>
      </c>
      <c r="O312" s="4">
        <v>0.0</v>
      </c>
      <c r="P312" s="4">
        <v>0.0</v>
      </c>
      <c r="Q312" s="4">
        <v>0.0</v>
      </c>
      <c r="R312" s="4">
        <v>0.0</v>
      </c>
      <c r="S312" s="4">
        <v>3852728.35</v>
      </c>
      <c r="T312" s="4">
        <v>3.22</v>
      </c>
      <c r="U312" s="4">
        <v>2.39</v>
      </c>
      <c r="V312" s="4">
        <v>366.0</v>
      </c>
      <c r="W312" s="4">
        <v>62.3</v>
      </c>
      <c r="X312" s="4">
        <v>36.07</v>
      </c>
      <c r="Y312" s="4">
        <v>0.0</v>
      </c>
      <c r="Z312" s="4">
        <v>1.64</v>
      </c>
      <c r="AA312" s="4">
        <v>38.0</v>
      </c>
      <c r="AB312" s="4">
        <v>0.0</v>
      </c>
      <c r="AC312" s="4">
        <v>0.0</v>
      </c>
      <c r="AD312" s="4">
        <v>3025366.74</v>
      </c>
      <c r="AE312" s="4">
        <v>827361.6</v>
      </c>
    </row>
    <row r="313" ht="12.75" customHeight="1">
      <c r="A313" s="4" t="s">
        <v>372</v>
      </c>
      <c r="B313" s="4" t="s">
        <v>371</v>
      </c>
      <c r="C313" s="4">
        <v>2005.0</v>
      </c>
      <c r="D313" s="4" t="s">
        <v>1074</v>
      </c>
      <c r="E313" s="39" t="s">
        <v>1045</v>
      </c>
      <c r="F313" s="4">
        <v>3349439.67</v>
      </c>
      <c r="G313" s="4">
        <v>1.14</v>
      </c>
      <c r="H313" s="4">
        <v>0.02</v>
      </c>
      <c r="I313" s="4">
        <v>0.0</v>
      </c>
      <c r="J313" s="4">
        <v>1379.0</v>
      </c>
      <c r="K313" s="4">
        <v>0.0</v>
      </c>
      <c r="L313" s="4">
        <v>99.56</v>
      </c>
      <c r="M313" s="4">
        <v>0.0</v>
      </c>
      <c r="N313" s="4">
        <v>0.44</v>
      </c>
      <c r="O313" s="4">
        <v>22.69</v>
      </c>
      <c r="P313" s="4">
        <v>0.0</v>
      </c>
      <c r="Q313" s="4">
        <v>0.0</v>
      </c>
      <c r="R313" s="4">
        <v>32.65</v>
      </c>
      <c r="S313" s="4">
        <v>3350043.72</v>
      </c>
      <c r="T313" s="4">
        <v>8.93</v>
      </c>
      <c r="U313" s="4">
        <v>9.89</v>
      </c>
      <c r="V313" s="4">
        <v>1379.0</v>
      </c>
      <c r="W313" s="4">
        <v>80.42</v>
      </c>
      <c r="X313" s="4">
        <v>13.63</v>
      </c>
      <c r="Y313" s="4">
        <v>0.73</v>
      </c>
      <c r="Z313" s="4">
        <v>5.22</v>
      </c>
      <c r="AA313" s="4">
        <v>32.0</v>
      </c>
      <c r="AB313" s="4">
        <v>0.0</v>
      </c>
      <c r="AC313" s="4">
        <v>455.23</v>
      </c>
      <c r="AD313" s="4">
        <v>3199899.06</v>
      </c>
      <c r="AE313" s="4">
        <v>150177.31</v>
      </c>
    </row>
    <row r="314" ht="12.75" customHeight="1">
      <c r="A314" s="4" t="s">
        <v>372</v>
      </c>
      <c r="B314" s="4" t="s">
        <v>371</v>
      </c>
      <c r="C314" s="4">
        <v>2005.0</v>
      </c>
      <c r="D314" s="4" t="s">
        <v>1074</v>
      </c>
      <c r="E314" s="39" t="s">
        <v>998</v>
      </c>
      <c r="F314" s="4">
        <v>6.88065846E7</v>
      </c>
      <c r="G314" s="4">
        <v>23.37</v>
      </c>
      <c r="H314" s="4">
        <v>0.0</v>
      </c>
      <c r="I314" s="4">
        <v>0.0</v>
      </c>
      <c r="J314" s="4">
        <v>229.0</v>
      </c>
      <c r="K314" s="4">
        <v>0.0</v>
      </c>
      <c r="L314" s="4">
        <v>100.0</v>
      </c>
      <c r="M314" s="4">
        <v>0.0</v>
      </c>
      <c r="N314" s="4">
        <v>0.0</v>
      </c>
      <c r="O314" s="4">
        <v>0.0</v>
      </c>
      <c r="P314" s="4">
        <v>0.0</v>
      </c>
      <c r="Q314" s="4">
        <v>0.0</v>
      </c>
      <c r="R314" s="4">
        <v>0.0</v>
      </c>
      <c r="S314" s="4">
        <v>6.907597102E7</v>
      </c>
      <c r="T314" s="4">
        <v>2.79</v>
      </c>
      <c r="U314" s="4">
        <v>5.11</v>
      </c>
      <c r="V314" s="4">
        <v>229.0</v>
      </c>
      <c r="W314" s="4">
        <v>49.34</v>
      </c>
      <c r="X314" s="4">
        <v>50.66</v>
      </c>
      <c r="Y314" s="4">
        <v>0.0</v>
      </c>
      <c r="Z314" s="4">
        <v>0.0</v>
      </c>
      <c r="AA314" s="4">
        <v>25.0</v>
      </c>
      <c r="AB314" s="4">
        <v>0.0</v>
      </c>
      <c r="AC314" s="4">
        <v>0.0</v>
      </c>
      <c r="AD314" s="4">
        <v>6.206946358E7</v>
      </c>
      <c r="AE314" s="4">
        <v>7006507.43</v>
      </c>
    </row>
    <row r="315" ht="12.75" customHeight="1">
      <c r="A315" s="4" t="s">
        <v>372</v>
      </c>
      <c r="B315" s="4" t="s">
        <v>371</v>
      </c>
      <c r="C315" s="4">
        <v>2005.0</v>
      </c>
      <c r="D315" s="4" t="s">
        <v>1074</v>
      </c>
      <c r="E315" s="39" t="s">
        <v>1046</v>
      </c>
      <c r="F315" s="4">
        <v>3099481.52</v>
      </c>
      <c r="G315" s="4">
        <v>1.05</v>
      </c>
      <c r="H315" s="4">
        <v>0.02</v>
      </c>
      <c r="I315" s="4">
        <v>0.04</v>
      </c>
      <c r="J315" s="4">
        <v>447.0</v>
      </c>
      <c r="K315" s="4">
        <v>0.0</v>
      </c>
      <c r="L315" s="4">
        <v>99.78</v>
      </c>
      <c r="M315" s="4">
        <v>0.0</v>
      </c>
      <c r="N315" s="4">
        <v>0.22</v>
      </c>
      <c r="O315" s="4">
        <v>29.5</v>
      </c>
      <c r="P315" s="4">
        <v>0.0</v>
      </c>
      <c r="Q315" s="4">
        <v>0.0</v>
      </c>
      <c r="R315" s="4">
        <v>26205.28</v>
      </c>
      <c r="S315" s="4">
        <v>3065017.1</v>
      </c>
      <c r="T315" s="4">
        <v>3.22</v>
      </c>
      <c r="U315" s="4">
        <v>3.51</v>
      </c>
      <c r="V315" s="4">
        <v>447.0</v>
      </c>
      <c r="W315" s="4">
        <v>31.1</v>
      </c>
      <c r="X315" s="4">
        <v>24.61</v>
      </c>
      <c r="Y315" s="4">
        <v>0.45</v>
      </c>
      <c r="Z315" s="4">
        <v>43.85</v>
      </c>
      <c r="AA315" s="4">
        <v>29.8</v>
      </c>
      <c r="AB315" s="4">
        <v>0.0</v>
      </c>
      <c r="AC315" s="4">
        <v>1265.77</v>
      </c>
      <c r="AD315" s="4">
        <v>2453639.18</v>
      </c>
      <c r="AE315" s="4">
        <v>637583.2</v>
      </c>
    </row>
    <row r="316" ht="12.75" customHeight="1">
      <c r="A316" s="4" t="s">
        <v>372</v>
      </c>
      <c r="B316" s="4" t="s">
        <v>371</v>
      </c>
      <c r="C316" s="4">
        <v>2005.0</v>
      </c>
      <c r="D316" s="4" t="s">
        <v>1074</v>
      </c>
      <c r="E316" s="39" t="s">
        <v>1047</v>
      </c>
      <c r="F316" s="4">
        <v>2.927460352E7</v>
      </c>
      <c r="G316" s="4">
        <v>9.94</v>
      </c>
      <c r="H316" s="4">
        <v>0.0</v>
      </c>
      <c r="I316" s="4">
        <v>0.0</v>
      </c>
      <c r="J316" s="4">
        <v>470.0</v>
      </c>
      <c r="K316" s="4">
        <v>0.0</v>
      </c>
      <c r="L316" s="4">
        <v>100.0</v>
      </c>
      <c r="M316" s="4">
        <v>0.0</v>
      </c>
      <c r="N316" s="4">
        <v>0.0</v>
      </c>
      <c r="O316" s="4">
        <v>0.0</v>
      </c>
      <c r="P316" s="4">
        <v>0.0</v>
      </c>
      <c r="Q316" s="4">
        <v>0.0</v>
      </c>
      <c r="R316" s="4">
        <v>0.0</v>
      </c>
      <c r="S316" s="4">
        <v>2.927413223E7</v>
      </c>
      <c r="T316" s="4">
        <v>0.49</v>
      </c>
      <c r="U316" s="4">
        <v>0.31</v>
      </c>
      <c r="V316" s="4">
        <v>470.0</v>
      </c>
      <c r="W316" s="4">
        <v>15.32</v>
      </c>
      <c r="X316" s="4">
        <v>84.26</v>
      </c>
      <c r="Y316" s="4">
        <v>0.0</v>
      </c>
      <c r="Z316" s="4">
        <v>0.43</v>
      </c>
      <c r="AA316" s="4">
        <v>18.0</v>
      </c>
      <c r="AB316" s="4">
        <v>0.0</v>
      </c>
      <c r="AC316" s="4">
        <v>0.0</v>
      </c>
      <c r="AD316" s="4">
        <v>3226993.24</v>
      </c>
      <c r="AE316" s="4">
        <v>2.604713899E7</v>
      </c>
    </row>
    <row r="317" ht="12.75" customHeight="1">
      <c r="A317" s="4" t="s">
        <v>372</v>
      </c>
      <c r="B317" s="4" t="s">
        <v>371</v>
      </c>
      <c r="C317" s="4">
        <v>2006.0</v>
      </c>
      <c r="D317" s="4" t="s">
        <v>1074</v>
      </c>
      <c r="E317" s="39" t="s">
        <v>1031</v>
      </c>
      <c r="F317" s="4">
        <v>3.0772306422E8</v>
      </c>
      <c r="G317" s="4">
        <v>100.0</v>
      </c>
      <c r="H317" s="4">
        <v>0.12</v>
      </c>
      <c r="I317" s="4">
        <v>0.09</v>
      </c>
      <c r="J317" s="4">
        <v>9375.0</v>
      </c>
      <c r="K317" s="4">
        <v>0.31</v>
      </c>
      <c r="L317" s="4">
        <v>98.06</v>
      </c>
      <c r="M317" s="4">
        <v>0.05</v>
      </c>
      <c r="N317" s="4">
        <v>1.58</v>
      </c>
      <c r="O317" s="4">
        <v>166.32</v>
      </c>
      <c r="P317" s="4">
        <v>0.0</v>
      </c>
      <c r="Q317" s="4">
        <v>179699.99</v>
      </c>
      <c r="R317" s="4">
        <v>2481520.09</v>
      </c>
      <c r="S317" s="4">
        <v>2.9027458632E8</v>
      </c>
      <c r="T317" s="4">
        <v>3.56</v>
      </c>
      <c r="U317" s="4">
        <v>2.66</v>
      </c>
      <c r="V317" s="4">
        <v>9375.0</v>
      </c>
      <c r="W317" s="4">
        <v>52.74</v>
      </c>
      <c r="X317" s="4">
        <v>37.37</v>
      </c>
      <c r="Y317" s="4">
        <v>1.88</v>
      </c>
      <c r="Z317" s="4">
        <v>8.02</v>
      </c>
      <c r="AA317" s="4">
        <v>350.0</v>
      </c>
      <c r="AB317" s="4">
        <v>0.0</v>
      </c>
      <c r="AC317" s="4">
        <v>4.521487221E7</v>
      </c>
      <c r="AD317" s="4">
        <v>1.8117140532E8</v>
      </c>
      <c r="AE317" s="4">
        <v>1.1158470109E8</v>
      </c>
    </row>
    <row r="318" ht="12.75" customHeight="1">
      <c r="A318" s="4" t="s">
        <v>372</v>
      </c>
      <c r="B318" s="4" t="s">
        <v>371</v>
      </c>
      <c r="C318" s="4">
        <v>2006.0</v>
      </c>
      <c r="D318" s="4" t="s">
        <v>1074</v>
      </c>
      <c r="E318" s="39" t="s">
        <v>1032</v>
      </c>
      <c r="F318" s="4">
        <v>6.072570238E7</v>
      </c>
      <c r="G318" s="4">
        <v>19.73</v>
      </c>
      <c r="H318" s="4">
        <v>0.0</v>
      </c>
      <c r="I318" s="4">
        <v>0.0</v>
      </c>
      <c r="J318" s="4">
        <v>1609.0</v>
      </c>
      <c r="K318" s="4">
        <v>0.0</v>
      </c>
      <c r="L318" s="4">
        <v>100.0</v>
      </c>
      <c r="M318" s="4">
        <v>0.0</v>
      </c>
      <c r="N318" s="4">
        <v>0.0</v>
      </c>
      <c r="O318" s="4">
        <v>0.0</v>
      </c>
      <c r="P318" s="4">
        <v>0.0</v>
      </c>
      <c r="Q318" s="4">
        <v>0.0</v>
      </c>
      <c r="R318" s="4">
        <v>0.0</v>
      </c>
      <c r="S318" s="4">
        <v>6.055884391E7</v>
      </c>
      <c r="T318" s="4">
        <v>1.55</v>
      </c>
      <c r="U318" s="4">
        <v>4.4</v>
      </c>
      <c r="V318" s="4">
        <v>1609.0</v>
      </c>
      <c r="W318" s="4">
        <v>42.57</v>
      </c>
      <c r="X318" s="4">
        <v>56.43</v>
      </c>
      <c r="Y318" s="4">
        <v>0.68</v>
      </c>
      <c r="Z318" s="4">
        <v>0.31</v>
      </c>
      <c r="AA318" s="4">
        <v>25.0</v>
      </c>
      <c r="AB318" s="4">
        <v>0.0</v>
      </c>
      <c r="AC318" s="4">
        <v>17432.26</v>
      </c>
      <c r="AD318" s="4">
        <v>3.949525209E7</v>
      </c>
      <c r="AE318" s="4">
        <v>2.106359183E7</v>
      </c>
    </row>
    <row r="319" ht="12.75" customHeight="1">
      <c r="A319" s="4" t="s">
        <v>372</v>
      </c>
      <c r="B319" s="4" t="s">
        <v>371</v>
      </c>
      <c r="C319" s="4">
        <v>2006.0</v>
      </c>
      <c r="D319" s="4" t="s">
        <v>1074</v>
      </c>
      <c r="E319" s="39" t="s">
        <v>1033</v>
      </c>
      <c r="F319" s="4">
        <v>1.1321577048E8</v>
      </c>
      <c r="G319" s="4">
        <v>36.79</v>
      </c>
      <c r="H319" s="4">
        <v>0.28</v>
      </c>
      <c r="I319" s="4">
        <v>0.22</v>
      </c>
      <c r="J319" s="4">
        <v>3480.0</v>
      </c>
      <c r="K319" s="4">
        <v>0.66</v>
      </c>
      <c r="L319" s="4">
        <v>95.66</v>
      </c>
      <c r="M319" s="4">
        <v>0.0</v>
      </c>
      <c r="N319" s="4">
        <v>3.68</v>
      </c>
      <c r="O319" s="4">
        <v>166.32</v>
      </c>
      <c r="P319" s="4">
        <v>0.0</v>
      </c>
      <c r="Q319" s="4">
        <v>0.0</v>
      </c>
      <c r="R319" s="4">
        <v>2257551.4</v>
      </c>
      <c r="S319" s="4">
        <v>1.1074216848E8</v>
      </c>
      <c r="T319" s="4">
        <v>5.03</v>
      </c>
      <c r="U319" s="4">
        <v>2.6</v>
      </c>
      <c r="V319" s="4">
        <v>3480.0</v>
      </c>
      <c r="W319" s="4">
        <v>59.54</v>
      </c>
      <c r="X319" s="4">
        <v>25.69</v>
      </c>
      <c r="Y319" s="4">
        <v>3.42</v>
      </c>
      <c r="Z319" s="4">
        <v>11.35</v>
      </c>
      <c r="AA319" s="4">
        <v>350.0</v>
      </c>
      <c r="AB319" s="4">
        <v>0.0</v>
      </c>
      <c r="AC319" s="4">
        <v>1.042132273E7</v>
      </c>
      <c r="AD319" s="4">
        <v>7.137521207E7</v>
      </c>
      <c r="AE319" s="4">
        <v>4.162450781E7</v>
      </c>
    </row>
    <row r="320" ht="12.75" customHeight="1">
      <c r="A320" s="4" t="s">
        <v>372</v>
      </c>
      <c r="B320" s="4" t="s">
        <v>371</v>
      </c>
      <c r="C320" s="4">
        <v>2006.0</v>
      </c>
      <c r="D320" s="4" t="s">
        <v>1074</v>
      </c>
      <c r="E320" s="39" t="s">
        <v>1034</v>
      </c>
      <c r="F320" s="4">
        <v>7.252870881E7</v>
      </c>
      <c r="G320" s="4">
        <v>23.57</v>
      </c>
      <c r="H320" s="4">
        <v>0.06</v>
      </c>
      <c r="I320" s="4">
        <v>0.01</v>
      </c>
      <c r="J320" s="4">
        <v>3417.0</v>
      </c>
      <c r="K320" s="4">
        <v>0.18</v>
      </c>
      <c r="L320" s="4">
        <v>99.39</v>
      </c>
      <c r="M320" s="4">
        <v>0.15</v>
      </c>
      <c r="N320" s="4">
        <v>0.29</v>
      </c>
      <c r="O320" s="4">
        <v>163.0</v>
      </c>
      <c r="P320" s="4">
        <v>0.0</v>
      </c>
      <c r="Q320" s="4">
        <v>179699.99</v>
      </c>
      <c r="R320" s="4">
        <v>205405.18</v>
      </c>
      <c r="S320" s="4">
        <v>7.192167707E7</v>
      </c>
      <c r="T320" s="4">
        <v>3.74</v>
      </c>
      <c r="U320" s="4">
        <v>1.43</v>
      </c>
      <c r="V320" s="4">
        <v>3417.0</v>
      </c>
      <c r="W320" s="4">
        <v>56.86</v>
      </c>
      <c r="X320" s="4">
        <v>37.75</v>
      </c>
      <c r="Y320" s="4">
        <v>1.14</v>
      </c>
      <c r="Z320" s="4">
        <v>4.24</v>
      </c>
      <c r="AA320" s="4">
        <v>163.0</v>
      </c>
      <c r="AB320" s="4">
        <v>0.0</v>
      </c>
      <c r="AC320" s="4">
        <v>477514.04</v>
      </c>
      <c r="AD320" s="4">
        <v>2.971042402E7</v>
      </c>
      <c r="AE320" s="4">
        <v>4.241665823E7</v>
      </c>
    </row>
    <row r="321" ht="12.75" customHeight="1">
      <c r="A321" s="4" t="s">
        <v>372</v>
      </c>
      <c r="B321" s="4" t="s">
        <v>371</v>
      </c>
      <c r="C321" s="4">
        <v>2006.0</v>
      </c>
      <c r="D321" s="4" t="s">
        <v>1074</v>
      </c>
      <c r="E321" s="39" t="s">
        <v>1035</v>
      </c>
      <c r="F321" s="4">
        <v>4.628772689E7</v>
      </c>
      <c r="G321" s="4">
        <v>15.04</v>
      </c>
      <c r="H321" s="4">
        <v>0.06</v>
      </c>
      <c r="I321" s="4">
        <v>0.0</v>
      </c>
      <c r="J321" s="4">
        <v>762.0</v>
      </c>
      <c r="K321" s="4">
        <v>0.0</v>
      </c>
      <c r="L321" s="4">
        <v>98.69</v>
      </c>
      <c r="M321" s="4">
        <v>0.0</v>
      </c>
      <c r="N321" s="4">
        <v>1.31</v>
      </c>
      <c r="O321" s="4">
        <v>148.24</v>
      </c>
      <c r="P321" s="4">
        <v>0.0</v>
      </c>
      <c r="Q321" s="4">
        <v>0.0</v>
      </c>
      <c r="R321" s="4">
        <v>18563.51</v>
      </c>
      <c r="S321" s="4">
        <v>4.608700958E7</v>
      </c>
      <c r="T321" s="4">
        <v>1.92</v>
      </c>
      <c r="U321" s="4">
        <v>1.6</v>
      </c>
      <c r="V321" s="4">
        <v>762.0</v>
      </c>
      <c r="W321" s="4">
        <v>21.26</v>
      </c>
      <c r="X321" s="4">
        <v>50.79</v>
      </c>
      <c r="Y321" s="4">
        <v>0.92</v>
      </c>
      <c r="Z321" s="4">
        <v>27.03</v>
      </c>
      <c r="AA321" s="4">
        <v>350.0</v>
      </c>
      <c r="AB321" s="4">
        <v>0.0</v>
      </c>
      <c r="AC321" s="4">
        <v>3.429860318E7</v>
      </c>
      <c r="AD321" s="4">
        <v>3.984102637E7</v>
      </c>
      <c r="AE321" s="4">
        <v>6264546.71</v>
      </c>
    </row>
    <row r="322" ht="12.75" customHeight="1">
      <c r="A322" s="4" t="s">
        <v>372</v>
      </c>
      <c r="B322" s="4" t="s">
        <v>371</v>
      </c>
      <c r="C322" s="4">
        <v>2006.0</v>
      </c>
      <c r="D322" s="4" t="s">
        <v>1074</v>
      </c>
      <c r="E322" s="39" t="s">
        <v>1036</v>
      </c>
      <c r="F322" s="4">
        <v>5651046.42</v>
      </c>
      <c r="G322" s="4">
        <v>1.84</v>
      </c>
      <c r="H322" s="4">
        <v>1.3</v>
      </c>
      <c r="I322" s="4">
        <v>0.22</v>
      </c>
      <c r="J322" s="4">
        <v>397.0</v>
      </c>
      <c r="K322" s="4">
        <v>0.25</v>
      </c>
      <c r="L322" s="4">
        <v>85.89</v>
      </c>
      <c r="M322" s="4">
        <v>0.0</v>
      </c>
      <c r="N322" s="4">
        <v>13.85</v>
      </c>
      <c r="O322" s="4">
        <v>163.0</v>
      </c>
      <c r="P322" s="4">
        <v>0.0</v>
      </c>
      <c r="Q322" s="4">
        <v>0.0</v>
      </c>
      <c r="R322" s="4">
        <v>75552.41</v>
      </c>
      <c r="S322" s="4">
        <v>5575494.01</v>
      </c>
      <c r="T322" s="4">
        <v>3.09</v>
      </c>
      <c r="U322" s="4">
        <v>2.08</v>
      </c>
      <c r="V322" s="4">
        <v>397.0</v>
      </c>
      <c r="W322" s="4">
        <v>34.76</v>
      </c>
      <c r="X322" s="4">
        <v>30.73</v>
      </c>
      <c r="Y322" s="4">
        <v>0.25</v>
      </c>
      <c r="Z322" s="4">
        <v>34.26</v>
      </c>
      <c r="AA322" s="4">
        <v>163.0</v>
      </c>
      <c r="AB322" s="4">
        <v>0.0</v>
      </c>
      <c r="AC322" s="4">
        <v>17441.28</v>
      </c>
      <c r="AD322" s="4">
        <v>3425941.52</v>
      </c>
      <c r="AE322" s="4">
        <v>2225104.9</v>
      </c>
    </row>
    <row r="323" ht="12.75" customHeight="1">
      <c r="A323" s="4" t="s">
        <v>372</v>
      </c>
      <c r="B323" s="4" t="s">
        <v>371</v>
      </c>
      <c r="C323" s="4">
        <v>2006.0</v>
      </c>
      <c r="D323" s="4" t="s">
        <v>1074</v>
      </c>
      <c r="E323" s="39" t="s">
        <v>993</v>
      </c>
      <c r="F323" s="4">
        <v>1.532151347E7</v>
      </c>
      <c r="G323" s="4">
        <v>4.98</v>
      </c>
      <c r="H323" s="4">
        <v>0.0</v>
      </c>
      <c r="I323" s="4">
        <v>0.0</v>
      </c>
      <c r="J323" s="4">
        <v>1407.0</v>
      </c>
      <c r="K323" s="4">
        <v>0.0</v>
      </c>
      <c r="L323" s="4">
        <v>100.0</v>
      </c>
      <c r="M323" s="4">
        <v>0.0</v>
      </c>
      <c r="N323" s="4">
        <v>0.0</v>
      </c>
      <c r="O323" s="4">
        <v>0.0</v>
      </c>
      <c r="P323" s="4">
        <v>0.0</v>
      </c>
      <c r="Q323" s="4">
        <v>0.0</v>
      </c>
      <c r="R323" s="4">
        <v>0.0</v>
      </c>
      <c r="S323" s="4">
        <v>1.532643617E7</v>
      </c>
      <c r="T323" s="4">
        <v>2.8</v>
      </c>
      <c r="U323" s="4">
        <v>1.24</v>
      </c>
      <c r="V323" s="4">
        <v>1407.0</v>
      </c>
      <c r="W323" s="4">
        <v>67.87</v>
      </c>
      <c r="X323" s="4">
        <v>31.06</v>
      </c>
      <c r="Y323" s="4">
        <v>0.0</v>
      </c>
      <c r="Z323" s="4">
        <v>1.07</v>
      </c>
      <c r="AA323" s="4">
        <v>12.9</v>
      </c>
      <c r="AB323" s="4">
        <v>0.0</v>
      </c>
      <c r="AC323" s="4">
        <v>0.0</v>
      </c>
      <c r="AD323" s="4">
        <v>4630432.27</v>
      </c>
      <c r="AE323" s="4">
        <v>1.069600389E7</v>
      </c>
    </row>
    <row r="324" ht="12.75" customHeight="1">
      <c r="A324" s="4" t="s">
        <v>372</v>
      </c>
      <c r="B324" s="4" t="s">
        <v>371</v>
      </c>
      <c r="C324" s="4">
        <v>2006.0</v>
      </c>
      <c r="D324" s="4" t="s">
        <v>1074</v>
      </c>
      <c r="E324" s="39" t="s">
        <v>1037</v>
      </c>
      <c r="F324" s="4">
        <v>6919619.59</v>
      </c>
      <c r="G324" s="4">
        <v>2.25</v>
      </c>
      <c r="H324" s="4">
        <v>1.65</v>
      </c>
      <c r="I324" s="4">
        <v>3.56</v>
      </c>
      <c r="J324" s="4">
        <v>700.0</v>
      </c>
      <c r="K324" s="4">
        <v>4.0</v>
      </c>
      <c r="L324" s="4">
        <v>83.0</v>
      </c>
      <c r="M324" s="4">
        <v>0.71</v>
      </c>
      <c r="N324" s="4">
        <v>12.29</v>
      </c>
      <c r="O324" s="4">
        <v>166.32</v>
      </c>
      <c r="P324" s="4">
        <v>0.0</v>
      </c>
      <c r="Q324" s="4">
        <v>179699.99</v>
      </c>
      <c r="R324" s="4">
        <v>2371821.38</v>
      </c>
      <c r="S324" s="4">
        <v>4547798.22</v>
      </c>
      <c r="T324" s="4">
        <v>7.03</v>
      </c>
      <c r="U324" s="4">
        <v>7.4</v>
      </c>
      <c r="V324" s="4">
        <v>700.0</v>
      </c>
      <c r="W324" s="4">
        <v>44.14</v>
      </c>
      <c r="X324" s="4">
        <v>19.14</v>
      </c>
      <c r="Y324" s="4">
        <v>3.0</v>
      </c>
      <c r="Z324" s="4">
        <v>33.71</v>
      </c>
      <c r="AA324" s="4">
        <v>350.0</v>
      </c>
      <c r="AB324" s="4">
        <v>0.0</v>
      </c>
      <c r="AC324" s="4">
        <v>831130.14</v>
      </c>
      <c r="AD324" s="4">
        <v>5680205.41</v>
      </c>
      <c r="AE324" s="4">
        <v>1239414.19</v>
      </c>
    </row>
    <row r="325" ht="12.75" customHeight="1">
      <c r="A325" s="4" t="s">
        <v>372</v>
      </c>
      <c r="B325" s="4" t="s">
        <v>371</v>
      </c>
      <c r="C325" s="4">
        <v>2006.0</v>
      </c>
      <c r="D325" s="4" t="s">
        <v>1074</v>
      </c>
      <c r="E325" s="39" t="s">
        <v>1038</v>
      </c>
      <c r="F325" s="4">
        <v>142897.9</v>
      </c>
      <c r="G325" s="4">
        <v>0.05</v>
      </c>
      <c r="H325" s="4">
        <v>0.0</v>
      </c>
      <c r="I325" s="4">
        <v>0.0</v>
      </c>
      <c r="J325" s="4">
        <v>162.0</v>
      </c>
      <c r="K325" s="4">
        <v>0.0</v>
      </c>
      <c r="L325" s="4">
        <v>100.0</v>
      </c>
      <c r="M325" s="4">
        <v>0.0</v>
      </c>
      <c r="N325" s="4">
        <v>0.0</v>
      </c>
      <c r="O325" s="4">
        <v>0.0</v>
      </c>
      <c r="P325" s="4">
        <v>0.0</v>
      </c>
      <c r="Q325" s="4">
        <v>0.0</v>
      </c>
      <c r="R325" s="4">
        <v>0.0</v>
      </c>
      <c r="S325" s="4">
        <v>142897.9</v>
      </c>
      <c r="T325" s="4">
        <v>9.17</v>
      </c>
      <c r="U325" s="4">
        <v>8.77</v>
      </c>
      <c r="V325" s="4">
        <v>162.0</v>
      </c>
      <c r="W325" s="4">
        <v>66.05</v>
      </c>
      <c r="X325" s="4">
        <v>19.14</v>
      </c>
      <c r="Y325" s="4">
        <v>3.7</v>
      </c>
      <c r="Z325" s="4">
        <v>11.11</v>
      </c>
      <c r="AA325" s="4">
        <v>54.93</v>
      </c>
      <c r="AB325" s="4">
        <v>0.0</v>
      </c>
      <c r="AC325" s="4">
        <v>2673.72</v>
      </c>
      <c r="AD325" s="4">
        <v>107682.64</v>
      </c>
      <c r="AE325" s="4">
        <v>35215.26</v>
      </c>
    </row>
    <row r="326" ht="12.75" customHeight="1">
      <c r="A326" s="4" t="s">
        <v>372</v>
      </c>
      <c r="B326" s="4" t="s">
        <v>371</v>
      </c>
      <c r="C326" s="4">
        <v>2006.0</v>
      </c>
      <c r="D326" s="4" t="s">
        <v>1074</v>
      </c>
      <c r="E326" s="39" t="s">
        <v>994</v>
      </c>
      <c r="F326" s="4">
        <v>7.442158488E7</v>
      </c>
      <c r="G326" s="4">
        <v>24.18</v>
      </c>
      <c r="H326" s="4">
        <v>0.0</v>
      </c>
      <c r="I326" s="4">
        <v>0.0</v>
      </c>
      <c r="J326" s="4">
        <v>66.0</v>
      </c>
      <c r="K326" s="4">
        <v>0.0</v>
      </c>
      <c r="L326" s="4">
        <v>100.0</v>
      </c>
      <c r="M326" s="4">
        <v>0.0</v>
      </c>
      <c r="N326" s="4">
        <v>0.0</v>
      </c>
      <c r="O326" s="4">
        <v>0.0</v>
      </c>
      <c r="P326" s="4">
        <v>0.0</v>
      </c>
      <c r="Q326" s="4">
        <v>0.0</v>
      </c>
      <c r="R326" s="4">
        <v>0.0</v>
      </c>
      <c r="S326" s="4">
        <v>7.442158488E7</v>
      </c>
      <c r="T326" s="4">
        <v>0.62</v>
      </c>
      <c r="U326" s="4">
        <v>1.71</v>
      </c>
      <c r="V326" s="4">
        <v>66.0</v>
      </c>
      <c r="W326" s="4">
        <v>7.58</v>
      </c>
      <c r="X326" s="4">
        <v>56.06</v>
      </c>
      <c r="Y326" s="4">
        <v>31.82</v>
      </c>
      <c r="Z326" s="4">
        <v>4.55</v>
      </c>
      <c r="AA326" s="4">
        <v>8.97</v>
      </c>
      <c r="AB326" s="4">
        <v>0.0</v>
      </c>
      <c r="AC326" s="4">
        <v>4.383903844E7</v>
      </c>
      <c r="AD326" s="4">
        <v>4.384016331E7</v>
      </c>
      <c r="AE326" s="4">
        <v>3.058142157E7</v>
      </c>
    </row>
    <row r="327" ht="12.75" customHeight="1">
      <c r="A327" s="4" t="s">
        <v>372</v>
      </c>
      <c r="B327" s="4" t="s">
        <v>371</v>
      </c>
      <c r="C327" s="4">
        <v>2006.0</v>
      </c>
      <c r="D327" s="4" t="s">
        <v>1074</v>
      </c>
      <c r="E327" s="39" t="s">
        <v>1039</v>
      </c>
      <c r="F327" s="4">
        <v>239854.81</v>
      </c>
      <c r="G327" s="4">
        <v>0.08</v>
      </c>
      <c r="H327" s="4">
        <v>0.0</v>
      </c>
      <c r="I327" s="4">
        <v>0.0</v>
      </c>
      <c r="J327" s="4">
        <v>202.0</v>
      </c>
      <c r="K327" s="4">
        <v>0.0</v>
      </c>
      <c r="L327" s="4">
        <v>100.0</v>
      </c>
      <c r="M327" s="4">
        <v>0.0</v>
      </c>
      <c r="N327" s="4">
        <v>0.0</v>
      </c>
      <c r="O327" s="4">
        <v>0.0</v>
      </c>
      <c r="P327" s="4">
        <v>0.0</v>
      </c>
      <c r="Q327" s="4">
        <v>0.0</v>
      </c>
      <c r="R327" s="4">
        <v>0.0</v>
      </c>
      <c r="S327" s="4">
        <v>239854.81</v>
      </c>
      <c r="T327" s="4">
        <v>3.83</v>
      </c>
      <c r="U327" s="4">
        <v>3.6</v>
      </c>
      <c r="V327" s="4">
        <v>202.0</v>
      </c>
      <c r="W327" s="4">
        <v>81.19</v>
      </c>
      <c r="X327" s="4">
        <v>18.32</v>
      </c>
      <c r="Y327" s="4">
        <v>0.0</v>
      </c>
      <c r="Z327" s="4">
        <v>0.5</v>
      </c>
      <c r="AA327" s="4">
        <v>20.0</v>
      </c>
      <c r="AB327" s="4">
        <v>0.0</v>
      </c>
      <c r="AC327" s="4">
        <v>0.0</v>
      </c>
      <c r="AD327" s="4">
        <v>187186.19</v>
      </c>
      <c r="AE327" s="4">
        <v>52668.63</v>
      </c>
    </row>
    <row r="328" ht="12.75" customHeight="1">
      <c r="A328" s="4" t="s">
        <v>372</v>
      </c>
      <c r="B328" s="4" t="s">
        <v>371</v>
      </c>
      <c r="C328" s="4">
        <v>2006.0</v>
      </c>
      <c r="D328" s="4" t="s">
        <v>1074</v>
      </c>
      <c r="E328" s="39" t="s">
        <v>1040</v>
      </c>
      <c r="F328" s="4">
        <v>3.11130798E7</v>
      </c>
      <c r="G328" s="4">
        <v>10.11</v>
      </c>
      <c r="H328" s="4">
        <v>0.0</v>
      </c>
      <c r="I328" s="4">
        <v>0.0</v>
      </c>
      <c r="J328" s="4">
        <v>1392.0</v>
      </c>
      <c r="K328" s="4">
        <v>0.0</v>
      </c>
      <c r="L328" s="4">
        <v>100.0</v>
      </c>
      <c r="M328" s="4">
        <v>0.0</v>
      </c>
      <c r="N328" s="4">
        <v>0.0</v>
      </c>
      <c r="O328" s="4">
        <v>0.0</v>
      </c>
      <c r="P328" s="4">
        <v>0.0</v>
      </c>
      <c r="Q328" s="4">
        <v>0.0</v>
      </c>
      <c r="R328" s="4">
        <v>0.0</v>
      </c>
      <c r="S328" s="4">
        <v>3.11130798E7</v>
      </c>
      <c r="T328" s="4">
        <v>1.41</v>
      </c>
      <c r="U328" s="4">
        <v>1.05</v>
      </c>
      <c r="V328" s="4">
        <v>1392.0</v>
      </c>
      <c r="W328" s="4">
        <v>43.89</v>
      </c>
      <c r="X328" s="4">
        <v>55.75</v>
      </c>
      <c r="Y328" s="4">
        <v>0.29</v>
      </c>
      <c r="Z328" s="4">
        <v>0.07</v>
      </c>
      <c r="AA328" s="4">
        <v>14.09</v>
      </c>
      <c r="AB328" s="4">
        <v>0.0</v>
      </c>
      <c r="AC328" s="4">
        <v>3423.75</v>
      </c>
      <c r="AD328" s="4">
        <v>1.588663608E7</v>
      </c>
      <c r="AE328" s="4">
        <v>1.522644372E7</v>
      </c>
    </row>
    <row r="329" ht="12.75" customHeight="1">
      <c r="A329" s="4" t="s">
        <v>372</v>
      </c>
      <c r="B329" s="4" t="s">
        <v>371</v>
      </c>
      <c r="C329" s="4">
        <v>2006.0</v>
      </c>
      <c r="D329" s="4" t="s">
        <v>1074</v>
      </c>
      <c r="E329" s="39" t="s">
        <v>996</v>
      </c>
      <c r="F329" s="4">
        <v>2.664828738E7</v>
      </c>
      <c r="G329" s="4">
        <v>8.66</v>
      </c>
      <c r="H329" s="4">
        <v>0.0</v>
      </c>
      <c r="I329" s="4">
        <v>0.0</v>
      </c>
      <c r="J329" s="4">
        <v>938.0</v>
      </c>
      <c r="K329" s="4">
        <v>0.0</v>
      </c>
      <c r="L329" s="4">
        <v>100.0</v>
      </c>
      <c r="M329" s="4">
        <v>0.0</v>
      </c>
      <c r="N329" s="4">
        <v>0.0</v>
      </c>
      <c r="O329" s="4">
        <v>0.0</v>
      </c>
      <c r="P329" s="4">
        <v>0.0</v>
      </c>
      <c r="Q329" s="4">
        <v>0.0</v>
      </c>
      <c r="R329" s="4">
        <v>0.0</v>
      </c>
      <c r="S329" s="4">
        <v>2.664828738E7</v>
      </c>
      <c r="T329" s="4">
        <v>1.64</v>
      </c>
      <c r="U329" s="4">
        <v>1.49</v>
      </c>
      <c r="V329" s="4">
        <v>938.0</v>
      </c>
      <c r="W329" s="4">
        <v>40.83</v>
      </c>
      <c r="X329" s="4">
        <v>54.26</v>
      </c>
      <c r="Y329" s="4">
        <v>3.3</v>
      </c>
      <c r="Z329" s="4">
        <v>1.6</v>
      </c>
      <c r="AA329" s="4">
        <v>15.0</v>
      </c>
      <c r="AB329" s="4">
        <v>0.0</v>
      </c>
      <c r="AC329" s="4">
        <v>292610.81</v>
      </c>
      <c r="AD329" s="4">
        <v>1.656658592E7</v>
      </c>
      <c r="AE329" s="4">
        <v>1.008170146E7</v>
      </c>
    </row>
    <row r="330" ht="12.75" customHeight="1">
      <c r="A330" s="4" t="s">
        <v>372</v>
      </c>
      <c r="B330" s="4" t="s">
        <v>371</v>
      </c>
      <c r="C330" s="4">
        <v>2006.0</v>
      </c>
      <c r="D330" s="4" t="s">
        <v>1074</v>
      </c>
      <c r="E330" s="39" t="s">
        <v>1041</v>
      </c>
      <c r="F330" s="4">
        <v>1649954.83</v>
      </c>
      <c r="G330" s="4">
        <v>0.54</v>
      </c>
      <c r="H330" s="4">
        <v>0.0</v>
      </c>
      <c r="I330" s="4">
        <v>0.0</v>
      </c>
      <c r="J330" s="4">
        <v>106.0</v>
      </c>
      <c r="K330" s="4">
        <v>0.0</v>
      </c>
      <c r="L330" s="4">
        <v>100.0</v>
      </c>
      <c r="M330" s="4">
        <v>0.0</v>
      </c>
      <c r="N330" s="4">
        <v>0.0</v>
      </c>
      <c r="O330" s="4">
        <v>0.0</v>
      </c>
      <c r="P330" s="4">
        <v>0.0</v>
      </c>
      <c r="Q330" s="4">
        <v>0.0</v>
      </c>
      <c r="R330" s="4">
        <v>0.0</v>
      </c>
      <c r="S330" s="4">
        <v>1649954.83</v>
      </c>
      <c r="T330" s="4">
        <v>0.3</v>
      </c>
      <c r="U330" s="4">
        <v>0.1</v>
      </c>
      <c r="V330" s="4">
        <v>106.0</v>
      </c>
      <c r="W330" s="4">
        <v>6.6</v>
      </c>
      <c r="X330" s="4">
        <v>85.85</v>
      </c>
      <c r="Y330" s="4">
        <v>1.89</v>
      </c>
      <c r="Z330" s="4">
        <v>5.66</v>
      </c>
      <c r="AA330" s="4">
        <v>6.66</v>
      </c>
      <c r="AB330" s="4">
        <v>0.0</v>
      </c>
      <c r="AC330" s="4">
        <v>172430.97</v>
      </c>
      <c r="AD330" s="4">
        <v>321262.99</v>
      </c>
      <c r="AE330" s="4">
        <v>1328691.85</v>
      </c>
    </row>
    <row r="331" ht="12.75" customHeight="1">
      <c r="A331" s="4" t="s">
        <v>372</v>
      </c>
      <c r="B331" s="4" t="s">
        <v>371</v>
      </c>
      <c r="C331" s="4">
        <v>2006.0</v>
      </c>
      <c r="D331" s="4" t="s">
        <v>1074</v>
      </c>
      <c r="E331" s="39" t="s">
        <v>1042</v>
      </c>
      <c r="F331" s="4">
        <v>9191546.04</v>
      </c>
      <c r="G331" s="4">
        <v>2.99</v>
      </c>
      <c r="H331" s="4">
        <v>0.0</v>
      </c>
      <c r="I331" s="4">
        <v>0.0</v>
      </c>
      <c r="J331" s="4">
        <v>756.0</v>
      </c>
      <c r="K331" s="4">
        <v>0.0</v>
      </c>
      <c r="L331" s="4">
        <v>100.0</v>
      </c>
      <c r="M331" s="4">
        <v>0.0</v>
      </c>
      <c r="N331" s="4">
        <v>0.0</v>
      </c>
      <c r="O331" s="4">
        <v>0.0</v>
      </c>
      <c r="P331" s="4">
        <v>0.0</v>
      </c>
      <c r="Q331" s="4">
        <v>0.0</v>
      </c>
      <c r="R331" s="4">
        <v>0.0</v>
      </c>
      <c r="S331" s="4">
        <v>9191480.54</v>
      </c>
      <c r="T331" s="4">
        <v>2.97</v>
      </c>
      <c r="U331" s="4">
        <v>0.69</v>
      </c>
      <c r="V331" s="4">
        <v>756.0</v>
      </c>
      <c r="W331" s="4">
        <v>42.59</v>
      </c>
      <c r="X331" s="4">
        <v>41.93</v>
      </c>
      <c r="Y331" s="4">
        <v>10.05</v>
      </c>
      <c r="Z331" s="4">
        <v>5.42</v>
      </c>
      <c r="AA331" s="4">
        <v>116.9</v>
      </c>
      <c r="AB331" s="4">
        <v>0.0</v>
      </c>
      <c r="AC331" s="4">
        <v>54174.43</v>
      </c>
      <c r="AD331" s="4">
        <v>2452843.75</v>
      </c>
      <c r="AE331" s="4">
        <v>6738636.79</v>
      </c>
    </row>
    <row r="332" ht="12.75" customHeight="1">
      <c r="A332" s="4" t="s">
        <v>372</v>
      </c>
      <c r="B332" s="4" t="s">
        <v>371</v>
      </c>
      <c r="C332" s="4">
        <v>2006.0</v>
      </c>
      <c r="D332" s="4" t="s">
        <v>1074</v>
      </c>
      <c r="E332" s="39" t="s">
        <v>1043</v>
      </c>
      <c r="F332" s="4">
        <v>1.440087502E7</v>
      </c>
      <c r="G332" s="4">
        <v>4.68</v>
      </c>
      <c r="H332" s="4">
        <v>0.0</v>
      </c>
      <c r="I332" s="4">
        <v>0.0</v>
      </c>
      <c r="J332" s="4">
        <v>366.0</v>
      </c>
      <c r="K332" s="4">
        <v>0.0</v>
      </c>
      <c r="L332" s="4">
        <v>100.0</v>
      </c>
      <c r="M332" s="4">
        <v>0.0</v>
      </c>
      <c r="N332" s="4">
        <v>0.0</v>
      </c>
      <c r="O332" s="4">
        <v>0.0</v>
      </c>
      <c r="P332" s="4">
        <v>0.0</v>
      </c>
      <c r="Q332" s="4">
        <v>0.0</v>
      </c>
      <c r="R332" s="4">
        <v>0.0</v>
      </c>
      <c r="S332" s="4">
        <v>1.440087502E7</v>
      </c>
      <c r="T332" s="4">
        <v>3.55</v>
      </c>
      <c r="U332" s="4">
        <v>4.45</v>
      </c>
      <c r="V332" s="4">
        <v>366.0</v>
      </c>
      <c r="W332" s="4">
        <v>77.6</v>
      </c>
      <c r="X332" s="4">
        <v>22.4</v>
      </c>
      <c r="Y332" s="4">
        <v>0.0</v>
      </c>
      <c r="Z332" s="4">
        <v>0.0</v>
      </c>
      <c r="AA332" s="4">
        <v>14.0</v>
      </c>
      <c r="AB332" s="4">
        <v>0.0</v>
      </c>
      <c r="AC332" s="4">
        <v>0.0</v>
      </c>
      <c r="AD332" s="4">
        <v>1.374037481E7</v>
      </c>
      <c r="AE332" s="4">
        <v>660500.2</v>
      </c>
    </row>
    <row r="333" ht="12.75" customHeight="1">
      <c r="A333" s="4" t="s">
        <v>372</v>
      </c>
      <c r="B333" s="4" t="s">
        <v>371</v>
      </c>
      <c r="C333" s="4">
        <v>2006.0</v>
      </c>
      <c r="D333" s="4" t="s">
        <v>1074</v>
      </c>
      <c r="E333" s="39" t="s">
        <v>1044</v>
      </c>
      <c r="F333" s="4">
        <v>4728494.17</v>
      </c>
      <c r="G333" s="4">
        <v>1.54</v>
      </c>
      <c r="H333" s="4">
        <v>0.0</v>
      </c>
      <c r="I333" s="4">
        <v>0.0</v>
      </c>
      <c r="J333" s="4">
        <v>371.0</v>
      </c>
      <c r="K333" s="4">
        <v>0.0</v>
      </c>
      <c r="L333" s="4">
        <v>100.0</v>
      </c>
      <c r="M333" s="4">
        <v>0.0</v>
      </c>
      <c r="N333" s="4">
        <v>0.0</v>
      </c>
      <c r="O333" s="4">
        <v>0.0</v>
      </c>
      <c r="P333" s="4">
        <v>0.0</v>
      </c>
      <c r="Q333" s="4">
        <v>0.0</v>
      </c>
      <c r="R333" s="4">
        <v>0.0</v>
      </c>
      <c r="S333" s="4">
        <v>4728494.17</v>
      </c>
      <c r="T333" s="4">
        <v>3.22</v>
      </c>
      <c r="U333" s="4">
        <v>2.29</v>
      </c>
      <c r="V333" s="4">
        <v>371.0</v>
      </c>
      <c r="W333" s="4">
        <v>61.99</v>
      </c>
      <c r="X333" s="4">
        <v>36.12</v>
      </c>
      <c r="Y333" s="4">
        <v>0.0</v>
      </c>
      <c r="Z333" s="4">
        <v>1.89</v>
      </c>
      <c r="AA333" s="4">
        <v>38.0</v>
      </c>
      <c r="AB333" s="4">
        <v>0.0</v>
      </c>
      <c r="AC333" s="4">
        <v>0.0</v>
      </c>
      <c r="AD333" s="4">
        <v>3765503.4</v>
      </c>
      <c r="AE333" s="4">
        <v>962990.76</v>
      </c>
    </row>
    <row r="334" ht="12.75" customHeight="1">
      <c r="A334" s="4" t="s">
        <v>372</v>
      </c>
      <c r="B334" s="4" t="s">
        <v>371</v>
      </c>
      <c r="C334" s="4">
        <v>2006.0</v>
      </c>
      <c r="D334" s="4" t="s">
        <v>1074</v>
      </c>
      <c r="E334" s="39" t="s">
        <v>1045</v>
      </c>
      <c r="F334" s="4">
        <v>3127330.5</v>
      </c>
      <c r="G334" s="4">
        <v>1.02</v>
      </c>
      <c r="H334" s="4">
        <v>0.02</v>
      </c>
      <c r="I334" s="4">
        <v>0.0</v>
      </c>
      <c r="J334" s="4">
        <v>1380.0</v>
      </c>
      <c r="K334" s="4">
        <v>0.0</v>
      </c>
      <c r="L334" s="4">
        <v>99.57</v>
      </c>
      <c r="M334" s="4">
        <v>0.0</v>
      </c>
      <c r="N334" s="4">
        <v>0.43</v>
      </c>
      <c r="O334" s="4">
        <v>22.59</v>
      </c>
      <c r="P334" s="4">
        <v>0.0</v>
      </c>
      <c r="Q334" s="4">
        <v>0.0</v>
      </c>
      <c r="R334" s="4">
        <v>329.08</v>
      </c>
      <c r="S334" s="4">
        <v>3127001.42</v>
      </c>
      <c r="T334" s="4">
        <v>8.98</v>
      </c>
      <c r="U334" s="4">
        <v>9.75</v>
      </c>
      <c r="V334" s="4">
        <v>1380.0</v>
      </c>
      <c r="W334" s="4">
        <v>80.22</v>
      </c>
      <c r="X334" s="4">
        <v>13.7</v>
      </c>
      <c r="Y334" s="4">
        <v>0.87</v>
      </c>
      <c r="Z334" s="4">
        <v>5.22</v>
      </c>
      <c r="AA334" s="4">
        <v>32.0</v>
      </c>
      <c r="AB334" s="4">
        <v>0.0</v>
      </c>
      <c r="AC334" s="4">
        <v>436.98</v>
      </c>
      <c r="AD334" s="4">
        <v>3013114.62</v>
      </c>
      <c r="AE334" s="4">
        <v>114215.88</v>
      </c>
    </row>
    <row r="335" ht="12.75" customHeight="1">
      <c r="A335" s="4" t="s">
        <v>372</v>
      </c>
      <c r="B335" s="4" t="s">
        <v>371</v>
      </c>
      <c r="C335" s="4">
        <v>2006.0</v>
      </c>
      <c r="D335" s="4" t="s">
        <v>1074</v>
      </c>
      <c r="E335" s="39" t="s">
        <v>998</v>
      </c>
      <c r="F335" s="4">
        <v>6.774328637E7</v>
      </c>
      <c r="G335" s="4">
        <v>22.01</v>
      </c>
      <c r="H335" s="4">
        <v>0.0</v>
      </c>
      <c r="I335" s="4">
        <v>0.0</v>
      </c>
      <c r="J335" s="4">
        <v>227.0</v>
      </c>
      <c r="K335" s="4">
        <v>0.0</v>
      </c>
      <c r="L335" s="4">
        <v>100.0</v>
      </c>
      <c r="M335" s="4">
        <v>0.0</v>
      </c>
      <c r="N335" s="4">
        <v>0.0</v>
      </c>
      <c r="O335" s="4">
        <v>0.0</v>
      </c>
      <c r="P335" s="4">
        <v>0.0</v>
      </c>
      <c r="Q335" s="4">
        <v>0.0</v>
      </c>
      <c r="R335" s="4">
        <v>0.0</v>
      </c>
      <c r="S335" s="4">
        <v>6.774328637E7</v>
      </c>
      <c r="T335" s="4">
        <v>2.97</v>
      </c>
      <c r="U335" s="4">
        <v>4.87</v>
      </c>
      <c r="V335" s="4">
        <v>227.0</v>
      </c>
      <c r="W335" s="4">
        <v>49.34</v>
      </c>
      <c r="X335" s="4">
        <v>50.66</v>
      </c>
      <c r="Y335" s="4">
        <v>0.0</v>
      </c>
      <c r="Z335" s="4">
        <v>0.0</v>
      </c>
      <c r="AA335" s="4">
        <v>25.0</v>
      </c>
      <c r="AB335" s="4">
        <v>0.0</v>
      </c>
      <c r="AC335" s="4">
        <v>0.0</v>
      </c>
      <c r="AD335" s="4">
        <v>6.154915634E7</v>
      </c>
      <c r="AE335" s="4">
        <v>6194130.03</v>
      </c>
    </row>
    <row r="336" ht="12.75" customHeight="1">
      <c r="A336" s="4" t="s">
        <v>372</v>
      </c>
      <c r="B336" s="4" t="s">
        <v>371</v>
      </c>
      <c r="C336" s="4">
        <v>2006.0</v>
      </c>
      <c r="D336" s="4" t="s">
        <v>1074</v>
      </c>
      <c r="E336" s="39" t="s">
        <v>1046</v>
      </c>
      <c r="F336" s="4">
        <v>3795692.07</v>
      </c>
      <c r="G336" s="4">
        <v>1.23</v>
      </c>
      <c r="H336" s="4">
        <v>0.02</v>
      </c>
      <c r="I336" s="4">
        <v>0.04</v>
      </c>
      <c r="J336" s="4">
        <v>449.0</v>
      </c>
      <c r="K336" s="4">
        <v>0.0</v>
      </c>
      <c r="L336" s="4">
        <v>99.78</v>
      </c>
      <c r="M336" s="4">
        <v>0.0</v>
      </c>
      <c r="N336" s="4">
        <v>0.22</v>
      </c>
      <c r="O336" s="4">
        <v>29.22</v>
      </c>
      <c r="P336" s="4">
        <v>0.0</v>
      </c>
      <c r="Q336" s="4">
        <v>0.0</v>
      </c>
      <c r="R336" s="4">
        <v>33817.22</v>
      </c>
      <c r="S336" s="4">
        <v>3757017.65</v>
      </c>
      <c r="T336" s="4">
        <v>3.27</v>
      </c>
      <c r="U336" s="4">
        <v>3.35</v>
      </c>
      <c r="V336" s="4">
        <v>449.0</v>
      </c>
      <c r="W336" s="4">
        <v>31.18</v>
      </c>
      <c r="X336" s="4">
        <v>24.05</v>
      </c>
      <c r="Y336" s="4">
        <v>0.45</v>
      </c>
      <c r="Z336" s="4">
        <v>44.32</v>
      </c>
      <c r="AA336" s="4">
        <v>29.8</v>
      </c>
      <c r="AB336" s="4">
        <v>0.0</v>
      </c>
      <c r="AC336" s="4">
        <v>1511.69</v>
      </c>
      <c r="AD336" s="4">
        <v>2990156.94</v>
      </c>
      <c r="AE336" s="4">
        <v>800677.93</v>
      </c>
    </row>
    <row r="337" ht="12.75" customHeight="1">
      <c r="A337" s="4" t="s">
        <v>372</v>
      </c>
      <c r="B337" s="4" t="s">
        <v>371</v>
      </c>
      <c r="C337" s="4">
        <v>2006.0</v>
      </c>
      <c r="D337" s="4" t="s">
        <v>1074</v>
      </c>
      <c r="E337" s="39" t="s">
        <v>1047</v>
      </c>
      <c r="F337" s="4">
        <v>2.76639531E7</v>
      </c>
      <c r="G337" s="4">
        <v>8.99</v>
      </c>
      <c r="H337" s="4">
        <v>0.0</v>
      </c>
      <c r="I337" s="4">
        <v>0.0</v>
      </c>
      <c r="J337" s="4">
        <v>457.0</v>
      </c>
      <c r="K337" s="4">
        <v>0.0</v>
      </c>
      <c r="L337" s="4">
        <v>100.0</v>
      </c>
      <c r="M337" s="4">
        <v>0.0</v>
      </c>
      <c r="N337" s="4">
        <v>0.0</v>
      </c>
      <c r="O337" s="4">
        <v>0.0</v>
      </c>
      <c r="P337" s="4">
        <v>0.0</v>
      </c>
      <c r="Q337" s="4">
        <v>0.0</v>
      </c>
      <c r="R337" s="4">
        <v>0.0</v>
      </c>
      <c r="S337" s="4">
        <v>2.76639531E7</v>
      </c>
      <c r="T337" s="4">
        <v>0.48</v>
      </c>
      <c r="U337" s="4">
        <v>0.31</v>
      </c>
      <c r="V337" s="4">
        <v>457.0</v>
      </c>
      <c r="W337" s="4">
        <v>15.32</v>
      </c>
      <c r="X337" s="4">
        <v>84.25</v>
      </c>
      <c r="Y337" s="4">
        <v>0.0</v>
      </c>
      <c r="Z337" s="4">
        <v>0.44</v>
      </c>
      <c r="AA337" s="4">
        <v>18.0</v>
      </c>
      <c r="AB337" s="4">
        <v>0.0</v>
      </c>
      <c r="AC337" s="4">
        <v>0.0</v>
      </c>
      <c r="AD337" s="4">
        <v>3014159.14</v>
      </c>
      <c r="AE337" s="4">
        <v>2.464979396E7</v>
      </c>
    </row>
    <row r="338" ht="12.75" customHeight="1">
      <c r="A338" s="4" t="s">
        <v>372</v>
      </c>
      <c r="B338" s="4" t="s">
        <v>371</v>
      </c>
      <c r="C338" s="4">
        <v>2007.0</v>
      </c>
      <c r="D338" s="4" t="s">
        <v>1074</v>
      </c>
      <c r="E338" s="39" t="s">
        <v>1031</v>
      </c>
      <c r="F338" s="4">
        <v>3.1748189669E8</v>
      </c>
      <c r="G338" s="4">
        <v>100.0</v>
      </c>
      <c r="H338" s="4">
        <v>0.16</v>
      </c>
      <c r="I338" s="4">
        <v>0.13</v>
      </c>
      <c r="J338" s="4">
        <v>8153.0</v>
      </c>
      <c r="K338" s="4">
        <v>0.07</v>
      </c>
      <c r="L338" s="4">
        <v>98.22</v>
      </c>
      <c r="M338" s="4">
        <v>0.07</v>
      </c>
      <c r="N338" s="4">
        <v>1.63</v>
      </c>
      <c r="O338" s="4">
        <v>137.21</v>
      </c>
      <c r="P338" s="4">
        <v>0.0</v>
      </c>
      <c r="Q338" s="4">
        <v>214001.62</v>
      </c>
      <c r="R338" s="4">
        <v>5.8492295E7</v>
      </c>
      <c r="S338" s="4">
        <v>2.440319171E8</v>
      </c>
      <c r="T338" s="4">
        <v>3.46</v>
      </c>
      <c r="U338" s="4">
        <v>1.61</v>
      </c>
      <c r="V338" s="4">
        <v>8153.0</v>
      </c>
      <c r="W338" s="4">
        <v>47.61</v>
      </c>
      <c r="X338" s="4">
        <v>41.6</v>
      </c>
      <c r="Y338" s="4">
        <v>2.43</v>
      </c>
      <c r="Z338" s="4">
        <v>8.35</v>
      </c>
      <c r="AA338" s="4">
        <v>350.0</v>
      </c>
      <c r="AB338" s="4">
        <v>0.0</v>
      </c>
      <c r="AC338" s="4">
        <v>5.248340722E7</v>
      </c>
      <c r="AD338" s="4">
        <v>1.7079840053E8</v>
      </c>
      <c r="AE338" s="4">
        <v>1.3172581157E8</v>
      </c>
    </row>
    <row r="339" ht="12.75" customHeight="1">
      <c r="A339" s="4" t="s">
        <v>372</v>
      </c>
      <c r="B339" s="4" t="s">
        <v>371</v>
      </c>
      <c r="C339" s="4">
        <v>2007.0</v>
      </c>
      <c r="D339" s="4" t="s">
        <v>1074</v>
      </c>
      <c r="E339" s="39" t="s">
        <v>1032</v>
      </c>
      <c r="F339" s="4">
        <v>6.249052698E7</v>
      </c>
      <c r="G339" s="4">
        <v>19.68</v>
      </c>
      <c r="H339" s="4">
        <v>0.0</v>
      </c>
      <c r="I339" s="4">
        <v>0.0</v>
      </c>
      <c r="J339" s="4">
        <v>1179.0</v>
      </c>
      <c r="K339" s="4">
        <v>0.0</v>
      </c>
      <c r="L339" s="4">
        <v>100.0</v>
      </c>
      <c r="M339" s="4">
        <v>0.0</v>
      </c>
      <c r="N339" s="4">
        <v>0.0</v>
      </c>
      <c r="O339" s="4">
        <v>0.0</v>
      </c>
      <c r="P339" s="4">
        <v>0.0</v>
      </c>
      <c r="Q339" s="4">
        <v>0.0</v>
      </c>
      <c r="R339" s="4">
        <v>1.425786683E7</v>
      </c>
      <c r="S339" s="4">
        <v>4.794992171E7</v>
      </c>
      <c r="T339" s="4">
        <v>1.06</v>
      </c>
      <c r="U339" s="4">
        <v>0.32</v>
      </c>
      <c r="V339" s="4">
        <v>1179.0</v>
      </c>
      <c r="W339" s="4">
        <v>30.2</v>
      </c>
      <c r="X339" s="4">
        <v>68.7</v>
      </c>
      <c r="Y339" s="4">
        <v>0.76</v>
      </c>
      <c r="Z339" s="4">
        <v>0.34</v>
      </c>
      <c r="AA339" s="4">
        <v>16.0</v>
      </c>
      <c r="AB339" s="4">
        <v>0.0</v>
      </c>
      <c r="AC339" s="4">
        <v>35589.07</v>
      </c>
      <c r="AD339" s="4">
        <v>2.25683013E7</v>
      </c>
      <c r="AE339" s="4">
        <v>3.963948723E7</v>
      </c>
    </row>
    <row r="340" ht="12.75" customHeight="1">
      <c r="A340" s="4" t="s">
        <v>372</v>
      </c>
      <c r="B340" s="4" t="s">
        <v>371</v>
      </c>
      <c r="C340" s="4">
        <v>2007.0</v>
      </c>
      <c r="D340" s="4" t="s">
        <v>1074</v>
      </c>
      <c r="E340" s="39" t="s">
        <v>1033</v>
      </c>
      <c r="F340" s="4">
        <v>1.1328569214E8</v>
      </c>
      <c r="G340" s="4">
        <v>35.68</v>
      </c>
      <c r="H340" s="4">
        <v>0.39</v>
      </c>
      <c r="I340" s="4">
        <v>0.45</v>
      </c>
      <c r="J340" s="4">
        <v>3176.0</v>
      </c>
      <c r="K340" s="4">
        <v>0.16</v>
      </c>
      <c r="L340" s="4">
        <v>96.0</v>
      </c>
      <c r="M340" s="4">
        <v>0.03</v>
      </c>
      <c r="N340" s="4">
        <v>3.81</v>
      </c>
      <c r="O340" s="4">
        <v>137.21</v>
      </c>
      <c r="P340" s="4">
        <v>0.0</v>
      </c>
      <c r="Q340" s="4">
        <v>3037.12</v>
      </c>
      <c r="R340" s="4">
        <v>4.25889607E7</v>
      </c>
      <c r="S340" s="4">
        <v>7.041816036E7</v>
      </c>
      <c r="T340" s="4">
        <v>5.26</v>
      </c>
      <c r="U340" s="4">
        <v>2.7</v>
      </c>
      <c r="V340" s="4">
        <v>3176.0</v>
      </c>
      <c r="W340" s="4">
        <v>56.86</v>
      </c>
      <c r="X340" s="4">
        <v>27.68</v>
      </c>
      <c r="Y340" s="4">
        <v>4.53</v>
      </c>
      <c r="Z340" s="4">
        <v>10.93</v>
      </c>
      <c r="AA340" s="4">
        <v>350.0</v>
      </c>
      <c r="AB340" s="4">
        <v>0.0</v>
      </c>
      <c r="AC340" s="4">
        <v>1.22276446E7</v>
      </c>
      <c r="AD340" s="4">
        <v>7.132784501E7</v>
      </c>
      <c r="AE340" s="4">
        <v>4.167927605E7</v>
      </c>
    </row>
    <row r="341" ht="12.75" customHeight="1">
      <c r="A341" s="4" t="s">
        <v>372</v>
      </c>
      <c r="B341" s="4" t="s">
        <v>371</v>
      </c>
      <c r="C341" s="4">
        <v>2007.0</v>
      </c>
      <c r="D341" s="4" t="s">
        <v>1074</v>
      </c>
      <c r="E341" s="39" t="s">
        <v>1034</v>
      </c>
      <c r="F341" s="4">
        <v>7.415078913E7</v>
      </c>
      <c r="G341" s="4">
        <v>23.36</v>
      </c>
      <c r="H341" s="4">
        <v>0.09</v>
      </c>
      <c r="I341" s="4">
        <v>0.01</v>
      </c>
      <c r="J341" s="4">
        <v>2975.0</v>
      </c>
      <c r="K341" s="4">
        <v>0.03</v>
      </c>
      <c r="L341" s="4">
        <v>99.43</v>
      </c>
      <c r="M341" s="4">
        <v>0.17</v>
      </c>
      <c r="N341" s="4">
        <v>0.37</v>
      </c>
      <c r="O341" s="4">
        <v>122.43</v>
      </c>
      <c r="P341" s="4">
        <v>0.0</v>
      </c>
      <c r="Q341" s="4">
        <v>210964.51</v>
      </c>
      <c r="R341" s="4">
        <v>1645323.59</v>
      </c>
      <c r="S341" s="4">
        <v>7.208674564E7</v>
      </c>
      <c r="T341" s="4">
        <v>3.5</v>
      </c>
      <c r="U341" s="4">
        <v>1.28</v>
      </c>
      <c r="V341" s="4">
        <v>2975.0</v>
      </c>
      <c r="W341" s="4">
        <v>50.08</v>
      </c>
      <c r="X341" s="4">
        <v>44.03</v>
      </c>
      <c r="Y341" s="4">
        <v>1.18</v>
      </c>
      <c r="Z341" s="4">
        <v>4.71</v>
      </c>
      <c r="AA341" s="4">
        <v>140.43</v>
      </c>
      <c r="AB341" s="4">
        <v>0.0</v>
      </c>
      <c r="AC341" s="4">
        <v>694153.43</v>
      </c>
      <c r="AD341" s="4">
        <v>3.010378605E7</v>
      </c>
      <c r="AE341" s="4">
        <v>4.362828318E7</v>
      </c>
    </row>
    <row r="342" ht="12.75" customHeight="1">
      <c r="A342" s="4" t="s">
        <v>372</v>
      </c>
      <c r="B342" s="4" t="s">
        <v>371</v>
      </c>
      <c r="C342" s="4">
        <v>2007.0</v>
      </c>
      <c r="D342" s="4" t="s">
        <v>1074</v>
      </c>
      <c r="E342" s="39" t="s">
        <v>1035</v>
      </c>
      <c r="F342" s="4">
        <v>5.259719135E7</v>
      </c>
      <c r="G342" s="4">
        <v>16.57</v>
      </c>
      <c r="H342" s="4">
        <v>0.01</v>
      </c>
      <c r="I342" s="4">
        <v>0.0</v>
      </c>
      <c r="J342" s="4">
        <v>718.0</v>
      </c>
      <c r="K342" s="4">
        <v>0.0</v>
      </c>
      <c r="L342" s="4">
        <v>99.86</v>
      </c>
      <c r="M342" s="4">
        <v>0.0</v>
      </c>
      <c r="N342" s="4">
        <v>0.14</v>
      </c>
      <c r="O342" s="4">
        <v>10.81</v>
      </c>
      <c r="P342" s="4">
        <v>0.0</v>
      </c>
      <c r="Q342" s="4">
        <v>0.0</v>
      </c>
      <c r="R342" s="4">
        <v>2.88</v>
      </c>
      <c r="S342" s="4">
        <v>5.236528861E7</v>
      </c>
      <c r="T342" s="4">
        <v>1.92</v>
      </c>
      <c r="U342" s="4">
        <v>1.71</v>
      </c>
      <c r="V342" s="4">
        <v>718.0</v>
      </c>
      <c r="W342" s="4">
        <v>21.03</v>
      </c>
      <c r="X342" s="4">
        <v>51.25</v>
      </c>
      <c r="Y342" s="4">
        <v>1.39</v>
      </c>
      <c r="Z342" s="4">
        <v>26.32</v>
      </c>
      <c r="AA342" s="4">
        <v>350.0</v>
      </c>
      <c r="AB342" s="4">
        <v>0.0</v>
      </c>
      <c r="AC342" s="4">
        <v>3.952602013E7</v>
      </c>
      <c r="AD342" s="4">
        <v>4.586619972E7</v>
      </c>
      <c r="AE342" s="4">
        <v>6499091.77</v>
      </c>
    </row>
    <row r="343" ht="12.75" customHeight="1">
      <c r="A343" s="4" t="s">
        <v>372</v>
      </c>
      <c r="B343" s="4" t="s">
        <v>371</v>
      </c>
      <c r="C343" s="4">
        <v>2007.0</v>
      </c>
      <c r="D343" s="4" t="s">
        <v>1074</v>
      </c>
      <c r="E343" s="39" t="s">
        <v>1036</v>
      </c>
      <c r="F343" s="4">
        <v>6161937.75</v>
      </c>
      <c r="G343" s="4">
        <v>1.94</v>
      </c>
      <c r="H343" s="4">
        <v>1.87</v>
      </c>
      <c r="I343" s="4">
        <v>0.3</v>
      </c>
      <c r="J343" s="4">
        <v>333.0</v>
      </c>
      <c r="K343" s="4">
        <v>0.3</v>
      </c>
      <c r="L343" s="4">
        <v>82.88</v>
      </c>
      <c r="M343" s="4">
        <v>0.3</v>
      </c>
      <c r="N343" s="4">
        <v>16.52</v>
      </c>
      <c r="O343" s="4">
        <v>122.43</v>
      </c>
      <c r="P343" s="4">
        <v>0.0</v>
      </c>
      <c r="Q343" s="4">
        <v>3037.12</v>
      </c>
      <c r="R343" s="4">
        <v>87205.79</v>
      </c>
      <c r="S343" s="4">
        <v>6074731.96</v>
      </c>
      <c r="T343" s="4">
        <v>3.71</v>
      </c>
      <c r="U343" s="4">
        <v>2.38</v>
      </c>
      <c r="V343" s="4">
        <v>333.0</v>
      </c>
      <c r="W343" s="4">
        <v>26.73</v>
      </c>
      <c r="X343" s="4">
        <v>36.64</v>
      </c>
      <c r="Y343" s="4">
        <v>2.1</v>
      </c>
      <c r="Z343" s="4">
        <v>34.53</v>
      </c>
      <c r="AA343" s="4">
        <v>122.43</v>
      </c>
      <c r="AB343" s="4">
        <v>0.0</v>
      </c>
      <c r="AC343" s="4">
        <v>34914.4</v>
      </c>
      <c r="AD343" s="4">
        <v>3847789.18</v>
      </c>
      <c r="AE343" s="4">
        <v>2314148.57</v>
      </c>
    </row>
    <row r="344" ht="12.75" customHeight="1">
      <c r="A344" s="4" t="s">
        <v>372</v>
      </c>
      <c r="B344" s="4" t="s">
        <v>371</v>
      </c>
      <c r="C344" s="4">
        <v>2007.0</v>
      </c>
      <c r="D344" s="4" t="s">
        <v>1074</v>
      </c>
      <c r="E344" s="39" t="s">
        <v>993</v>
      </c>
      <c r="F344" s="4">
        <v>1.77217044E7</v>
      </c>
      <c r="G344" s="4">
        <v>5.58</v>
      </c>
      <c r="H344" s="4">
        <v>0.0</v>
      </c>
      <c r="I344" s="4">
        <v>0.0</v>
      </c>
      <c r="J344" s="4">
        <v>1085.0</v>
      </c>
      <c r="K344" s="4">
        <v>0.0</v>
      </c>
      <c r="L344" s="4">
        <v>100.0</v>
      </c>
      <c r="M344" s="4">
        <v>0.0</v>
      </c>
      <c r="N344" s="4">
        <v>0.0</v>
      </c>
      <c r="O344" s="4">
        <v>0.0</v>
      </c>
      <c r="P344" s="4">
        <v>0.0</v>
      </c>
      <c r="Q344" s="4">
        <v>0.0</v>
      </c>
      <c r="R344" s="4">
        <v>70632.5</v>
      </c>
      <c r="S344" s="4">
        <v>1.765632208E7</v>
      </c>
      <c r="T344" s="4">
        <v>2.41</v>
      </c>
      <c r="U344" s="4">
        <v>1.02</v>
      </c>
      <c r="V344" s="4">
        <v>1085.0</v>
      </c>
      <c r="W344" s="4">
        <v>57.6</v>
      </c>
      <c r="X344" s="4">
        <v>40.92</v>
      </c>
      <c r="Y344" s="4">
        <v>0.0</v>
      </c>
      <c r="Z344" s="4">
        <v>1.47</v>
      </c>
      <c r="AA344" s="4">
        <v>12.09</v>
      </c>
      <c r="AB344" s="4">
        <v>0.0</v>
      </c>
      <c r="AC344" s="4">
        <v>0.0</v>
      </c>
      <c r="AD344" s="4">
        <v>4328901.76</v>
      </c>
      <c r="AE344" s="4">
        <v>1.339805282E7</v>
      </c>
    </row>
    <row r="345" ht="12.75" customHeight="1">
      <c r="A345" s="4" t="s">
        <v>372</v>
      </c>
      <c r="B345" s="4" t="s">
        <v>371</v>
      </c>
      <c r="C345" s="4">
        <v>2007.0</v>
      </c>
      <c r="D345" s="4" t="s">
        <v>1074</v>
      </c>
      <c r="E345" s="39" t="s">
        <v>1037</v>
      </c>
      <c r="F345" s="4">
        <v>7180453.94</v>
      </c>
      <c r="G345" s="4">
        <v>2.26</v>
      </c>
      <c r="H345" s="4">
        <v>1.85</v>
      </c>
      <c r="I345" s="4">
        <v>4.32</v>
      </c>
      <c r="J345" s="4">
        <v>599.0</v>
      </c>
      <c r="K345" s="4">
        <v>0.5</v>
      </c>
      <c r="L345" s="4">
        <v>86.14</v>
      </c>
      <c r="M345" s="4">
        <v>0.83</v>
      </c>
      <c r="N345" s="4">
        <v>12.52</v>
      </c>
      <c r="O345" s="4">
        <v>137.21</v>
      </c>
      <c r="P345" s="4">
        <v>0.0</v>
      </c>
      <c r="Q345" s="4">
        <v>210964.51</v>
      </c>
      <c r="R345" s="4">
        <v>2411647.18</v>
      </c>
      <c r="S345" s="4">
        <v>4768806.75</v>
      </c>
      <c r="T345" s="4">
        <v>8.66</v>
      </c>
      <c r="U345" s="4">
        <v>7.88</v>
      </c>
      <c r="V345" s="4">
        <v>599.0</v>
      </c>
      <c r="W345" s="4">
        <v>40.73</v>
      </c>
      <c r="X345" s="4">
        <v>20.53</v>
      </c>
      <c r="Y345" s="4">
        <v>6.84</v>
      </c>
      <c r="Z345" s="4">
        <v>31.89</v>
      </c>
      <c r="AA345" s="4">
        <v>350.0</v>
      </c>
      <c r="AB345" s="4">
        <v>0.0</v>
      </c>
      <c r="AC345" s="4">
        <v>869080.02</v>
      </c>
      <c r="AD345" s="4">
        <v>5846240.13</v>
      </c>
      <c r="AE345" s="4">
        <v>1334213.81</v>
      </c>
    </row>
    <row r="346" ht="12.75" customHeight="1">
      <c r="A346" s="4" t="s">
        <v>372</v>
      </c>
      <c r="B346" s="4" t="s">
        <v>371</v>
      </c>
      <c r="C346" s="4">
        <v>2007.0</v>
      </c>
      <c r="D346" s="4" t="s">
        <v>1074</v>
      </c>
      <c r="E346" s="39" t="s">
        <v>1038</v>
      </c>
      <c r="F346" s="4">
        <v>133347.15</v>
      </c>
      <c r="G346" s="4">
        <v>0.04</v>
      </c>
      <c r="H346" s="4">
        <v>0.0</v>
      </c>
      <c r="I346" s="4">
        <v>0.0</v>
      </c>
      <c r="J346" s="4">
        <v>172.0</v>
      </c>
      <c r="K346" s="4">
        <v>0.0</v>
      </c>
      <c r="L346" s="4">
        <v>100.0</v>
      </c>
      <c r="M346" s="4">
        <v>0.0</v>
      </c>
      <c r="N346" s="4">
        <v>0.0</v>
      </c>
      <c r="O346" s="4">
        <v>0.0</v>
      </c>
      <c r="P346" s="4">
        <v>0.0</v>
      </c>
      <c r="Q346" s="4">
        <v>0.0</v>
      </c>
      <c r="R346" s="4">
        <v>0.0</v>
      </c>
      <c r="S346" s="4">
        <v>133347.15</v>
      </c>
      <c r="T346" s="4">
        <v>8.25</v>
      </c>
      <c r="U346" s="4">
        <v>8.74</v>
      </c>
      <c r="V346" s="4">
        <v>172.0</v>
      </c>
      <c r="W346" s="4">
        <v>64.53</v>
      </c>
      <c r="X346" s="4">
        <v>20.35</v>
      </c>
      <c r="Y346" s="4">
        <v>3.49</v>
      </c>
      <c r="Z346" s="4">
        <v>11.63</v>
      </c>
      <c r="AA346" s="4">
        <v>54.59</v>
      </c>
      <c r="AB346" s="4">
        <v>0.0</v>
      </c>
      <c r="AC346" s="4">
        <v>21147.26</v>
      </c>
      <c r="AD346" s="4">
        <v>101575.6</v>
      </c>
      <c r="AE346" s="4">
        <v>31771.54</v>
      </c>
    </row>
    <row r="347" ht="12.75" customHeight="1">
      <c r="A347" s="4" t="s">
        <v>372</v>
      </c>
      <c r="B347" s="4" t="s">
        <v>371</v>
      </c>
      <c r="C347" s="4">
        <v>2007.0</v>
      </c>
      <c r="D347" s="4" t="s">
        <v>1074</v>
      </c>
      <c r="E347" s="39" t="s">
        <v>994</v>
      </c>
      <c r="F347" s="4">
        <v>8.008167519E7</v>
      </c>
      <c r="G347" s="4">
        <v>25.22</v>
      </c>
      <c r="H347" s="4">
        <v>0.0</v>
      </c>
      <c r="I347" s="4">
        <v>0.0</v>
      </c>
      <c r="J347" s="4">
        <v>68.0</v>
      </c>
      <c r="K347" s="4">
        <v>0.0</v>
      </c>
      <c r="L347" s="4">
        <v>100.0</v>
      </c>
      <c r="M347" s="4">
        <v>0.0</v>
      </c>
      <c r="N347" s="4">
        <v>0.0</v>
      </c>
      <c r="O347" s="4">
        <v>0.0</v>
      </c>
      <c r="P347" s="4">
        <v>0.0</v>
      </c>
      <c r="Q347" s="4">
        <v>0.0</v>
      </c>
      <c r="R347" s="4">
        <v>0.0</v>
      </c>
      <c r="S347" s="4">
        <v>8.008167519E7</v>
      </c>
      <c r="T347" s="4">
        <v>0.69</v>
      </c>
      <c r="U347" s="4">
        <v>1.96</v>
      </c>
      <c r="V347" s="4">
        <v>68.0</v>
      </c>
      <c r="W347" s="4">
        <v>7.35</v>
      </c>
      <c r="X347" s="4">
        <v>55.88</v>
      </c>
      <c r="Y347" s="4">
        <v>30.88</v>
      </c>
      <c r="Z347" s="4">
        <v>5.88</v>
      </c>
      <c r="AA347" s="4">
        <v>18.92</v>
      </c>
      <c r="AB347" s="4">
        <v>0.0</v>
      </c>
      <c r="AC347" s="4">
        <v>5.083260667E7</v>
      </c>
      <c r="AD347" s="4">
        <v>5.083696944E7</v>
      </c>
      <c r="AE347" s="4">
        <v>2.924470576E7</v>
      </c>
    </row>
    <row r="348" ht="12.75" customHeight="1">
      <c r="A348" s="4" t="s">
        <v>372</v>
      </c>
      <c r="B348" s="4" t="s">
        <v>371</v>
      </c>
      <c r="C348" s="4">
        <v>2007.0</v>
      </c>
      <c r="D348" s="4" t="s">
        <v>1074</v>
      </c>
      <c r="E348" s="39" t="s">
        <v>1039</v>
      </c>
      <c r="F348" s="4">
        <v>215569.18</v>
      </c>
      <c r="G348" s="4">
        <v>0.07</v>
      </c>
      <c r="H348" s="4">
        <v>0.0</v>
      </c>
      <c r="I348" s="4">
        <v>0.0</v>
      </c>
      <c r="J348" s="4">
        <v>207.0</v>
      </c>
      <c r="K348" s="4">
        <v>0.0</v>
      </c>
      <c r="L348" s="4">
        <v>100.0</v>
      </c>
      <c r="M348" s="4">
        <v>0.0</v>
      </c>
      <c r="N348" s="4">
        <v>0.0</v>
      </c>
      <c r="O348" s="4">
        <v>0.0</v>
      </c>
      <c r="P348" s="4">
        <v>0.0</v>
      </c>
      <c r="Q348" s="4">
        <v>0.0</v>
      </c>
      <c r="R348" s="4">
        <v>0.0</v>
      </c>
      <c r="S348" s="4">
        <v>215569.18</v>
      </c>
      <c r="T348" s="4">
        <v>3.86</v>
      </c>
      <c r="U348" s="4">
        <v>3.49</v>
      </c>
      <c r="V348" s="4">
        <v>207.0</v>
      </c>
      <c r="W348" s="4">
        <v>80.68</v>
      </c>
      <c r="X348" s="4">
        <v>18.84</v>
      </c>
      <c r="Y348" s="4">
        <v>0.0</v>
      </c>
      <c r="Z348" s="4">
        <v>0.48</v>
      </c>
      <c r="AA348" s="4">
        <v>20.0</v>
      </c>
      <c r="AB348" s="4">
        <v>0.0</v>
      </c>
      <c r="AC348" s="4">
        <v>0.0</v>
      </c>
      <c r="AD348" s="4">
        <v>158031.22</v>
      </c>
      <c r="AE348" s="4">
        <v>57537.96</v>
      </c>
    </row>
    <row r="349" ht="12.75" customHeight="1">
      <c r="A349" s="4" t="s">
        <v>372</v>
      </c>
      <c r="B349" s="4" t="s">
        <v>371</v>
      </c>
      <c r="C349" s="4">
        <v>2007.0</v>
      </c>
      <c r="D349" s="4" t="s">
        <v>1074</v>
      </c>
      <c r="E349" s="39" t="s">
        <v>1040</v>
      </c>
      <c r="F349" s="4">
        <v>3.279408635E7</v>
      </c>
      <c r="G349" s="4">
        <v>10.33</v>
      </c>
      <c r="H349" s="4">
        <v>0.0</v>
      </c>
      <c r="I349" s="4">
        <v>0.0</v>
      </c>
      <c r="J349" s="4">
        <v>1010.0</v>
      </c>
      <c r="K349" s="4">
        <v>0.0</v>
      </c>
      <c r="L349" s="4">
        <v>100.0</v>
      </c>
      <c r="M349" s="4">
        <v>0.0</v>
      </c>
      <c r="N349" s="4">
        <v>0.0</v>
      </c>
      <c r="O349" s="4">
        <v>0.0</v>
      </c>
      <c r="P349" s="4">
        <v>0.0</v>
      </c>
      <c r="Q349" s="4">
        <v>0.0</v>
      </c>
      <c r="R349" s="4">
        <v>3499033.62</v>
      </c>
      <c r="S349" s="4">
        <v>2.929688608E7</v>
      </c>
      <c r="T349" s="4">
        <v>1.04</v>
      </c>
      <c r="U349" s="4">
        <v>0.43</v>
      </c>
      <c r="V349" s="4">
        <v>1010.0</v>
      </c>
      <c r="W349" s="4">
        <v>31.98</v>
      </c>
      <c r="X349" s="4">
        <v>67.62</v>
      </c>
      <c r="Y349" s="4">
        <v>0.4</v>
      </c>
      <c r="Z349" s="4">
        <v>0.0</v>
      </c>
      <c r="AA349" s="4">
        <v>12.5</v>
      </c>
      <c r="AB349" s="4">
        <v>0.0</v>
      </c>
      <c r="AC349" s="4">
        <v>6335.05</v>
      </c>
      <c r="AD349" s="4">
        <v>1.012183105E7</v>
      </c>
      <c r="AE349" s="4">
        <v>2.267408865E7</v>
      </c>
    </row>
    <row r="350" ht="12.75" customHeight="1">
      <c r="A350" s="4" t="s">
        <v>372</v>
      </c>
      <c r="B350" s="4" t="s">
        <v>371</v>
      </c>
      <c r="C350" s="4">
        <v>2007.0</v>
      </c>
      <c r="D350" s="4" t="s">
        <v>1074</v>
      </c>
      <c r="E350" s="39" t="s">
        <v>996</v>
      </c>
      <c r="F350" s="4">
        <v>2.901689271E7</v>
      </c>
      <c r="G350" s="4">
        <v>9.14</v>
      </c>
      <c r="H350" s="4">
        <v>0.01</v>
      </c>
      <c r="I350" s="4">
        <v>0.0</v>
      </c>
      <c r="J350" s="4">
        <v>839.0</v>
      </c>
      <c r="K350" s="4">
        <v>0.12</v>
      </c>
      <c r="L350" s="4">
        <v>99.88</v>
      </c>
      <c r="M350" s="4">
        <v>0.0</v>
      </c>
      <c r="N350" s="4">
        <v>0.0</v>
      </c>
      <c r="O350" s="4">
        <v>10.0</v>
      </c>
      <c r="P350" s="4">
        <v>0.0</v>
      </c>
      <c r="Q350" s="4">
        <v>0.0</v>
      </c>
      <c r="R350" s="4">
        <v>1323102.42</v>
      </c>
      <c r="S350" s="4">
        <v>2.769379029E7</v>
      </c>
      <c r="T350" s="4">
        <v>1.34</v>
      </c>
      <c r="U350" s="4">
        <v>1.23</v>
      </c>
      <c r="V350" s="4">
        <v>839.0</v>
      </c>
      <c r="W350" s="4">
        <v>33.49</v>
      </c>
      <c r="X350" s="4">
        <v>61.26</v>
      </c>
      <c r="Y350" s="4">
        <v>3.46</v>
      </c>
      <c r="Z350" s="4">
        <v>1.79</v>
      </c>
      <c r="AA350" s="4">
        <v>15.0</v>
      </c>
      <c r="AB350" s="4">
        <v>0.0</v>
      </c>
      <c r="AC350" s="4">
        <v>461762.62</v>
      </c>
      <c r="AD350" s="4">
        <v>1.665177107E7</v>
      </c>
      <c r="AE350" s="4">
        <v>1.236512164E7</v>
      </c>
    </row>
    <row r="351" ht="12.75" customHeight="1">
      <c r="A351" s="4" t="s">
        <v>372</v>
      </c>
      <c r="B351" s="4" t="s">
        <v>371</v>
      </c>
      <c r="C351" s="4">
        <v>2007.0</v>
      </c>
      <c r="D351" s="4" t="s">
        <v>1074</v>
      </c>
      <c r="E351" s="39" t="s">
        <v>1041</v>
      </c>
      <c r="F351" s="4">
        <v>1700888.07</v>
      </c>
      <c r="G351" s="4">
        <v>0.54</v>
      </c>
      <c r="H351" s="4">
        <v>0.0</v>
      </c>
      <c r="I351" s="4">
        <v>0.0</v>
      </c>
      <c r="J351" s="4">
        <v>104.0</v>
      </c>
      <c r="K351" s="4">
        <v>0.0</v>
      </c>
      <c r="L351" s="4">
        <v>100.0</v>
      </c>
      <c r="M351" s="4">
        <v>0.0</v>
      </c>
      <c r="N351" s="4">
        <v>0.0</v>
      </c>
      <c r="O351" s="4">
        <v>0.0</v>
      </c>
      <c r="P351" s="4">
        <v>0.0</v>
      </c>
      <c r="Q351" s="4">
        <v>0.0</v>
      </c>
      <c r="R351" s="4">
        <v>0.0</v>
      </c>
      <c r="S351" s="4">
        <v>1700888.07</v>
      </c>
      <c r="T351" s="4">
        <v>0.28</v>
      </c>
      <c r="U351" s="4">
        <v>0.08</v>
      </c>
      <c r="V351" s="4">
        <v>104.0</v>
      </c>
      <c r="W351" s="4">
        <v>6.73</v>
      </c>
      <c r="X351" s="4">
        <v>84.62</v>
      </c>
      <c r="Y351" s="4">
        <v>1.92</v>
      </c>
      <c r="Z351" s="4">
        <v>6.73</v>
      </c>
      <c r="AA351" s="4">
        <v>4.65</v>
      </c>
      <c r="AB351" s="4">
        <v>0.0</v>
      </c>
      <c r="AC351" s="4">
        <v>175294.01</v>
      </c>
      <c r="AD351" s="4">
        <v>277406.22</v>
      </c>
      <c r="AE351" s="4">
        <v>1423481.84</v>
      </c>
    </row>
    <row r="352" ht="12.75" customHeight="1">
      <c r="A352" s="4" t="s">
        <v>372</v>
      </c>
      <c r="B352" s="4" t="s">
        <v>371</v>
      </c>
      <c r="C352" s="4">
        <v>2007.0</v>
      </c>
      <c r="D352" s="4" t="s">
        <v>1074</v>
      </c>
      <c r="E352" s="39" t="s">
        <v>1042</v>
      </c>
      <c r="F352" s="4">
        <v>2.381739323E7</v>
      </c>
      <c r="G352" s="4">
        <v>7.5</v>
      </c>
      <c r="H352" s="4">
        <v>0.0</v>
      </c>
      <c r="I352" s="4">
        <v>0.0</v>
      </c>
      <c r="J352" s="4">
        <v>674.0</v>
      </c>
      <c r="K352" s="4">
        <v>0.0</v>
      </c>
      <c r="L352" s="4">
        <v>100.0</v>
      </c>
      <c r="M352" s="4">
        <v>0.0</v>
      </c>
      <c r="N352" s="4">
        <v>0.0</v>
      </c>
      <c r="O352" s="4">
        <v>0.0</v>
      </c>
      <c r="P352" s="4">
        <v>0.0</v>
      </c>
      <c r="Q352" s="4">
        <v>0.0</v>
      </c>
      <c r="R352" s="4">
        <v>725386.4</v>
      </c>
      <c r="S352" s="4">
        <v>8134322.24</v>
      </c>
      <c r="T352" s="4">
        <v>2.52</v>
      </c>
      <c r="U352" s="4">
        <v>0.49</v>
      </c>
      <c r="V352" s="4">
        <v>674.0</v>
      </c>
      <c r="W352" s="4">
        <v>38.13</v>
      </c>
      <c r="X352" s="4">
        <v>44.21</v>
      </c>
      <c r="Y352" s="4">
        <v>11.57</v>
      </c>
      <c r="Z352" s="4">
        <v>6.08</v>
      </c>
      <c r="AA352" s="4">
        <v>140.43</v>
      </c>
      <c r="AB352" s="4">
        <v>0.0</v>
      </c>
      <c r="AC352" s="4">
        <v>79716.14</v>
      </c>
      <c r="AD352" s="4">
        <v>2352373.47</v>
      </c>
      <c r="AE352" s="4">
        <v>6507335.16</v>
      </c>
    </row>
    <row r="353" ht="12.75" customHeight="1">
      <c r="A353" s="4" t="s">
        <v>372</v>
      </c>
      <c r="B353" s="4" t="s">
        <v>371</v>
      </c>
      <c r="C353" s="4">
        <v>2007.0</v>
      </c>
      <c r="D353" s="4" t="s">
        <v>1074</v>
      </c>
      <c r="E353" s="39" t="s">
        <v>1043</v>
      </c>
      <c r="F353" s="4">
        <v>1.393598802E7</v>
      </c>
      <c r="G353" s="4">
        <v>4.39</v>
      </c>
      <c r="H353" s="4">
        <v>0.0</v>
      </c>
      <c r="I353" s="4">
        <v>0.0</v>
      </c>
      <c r="J353" s="4">
        <v>292.0</v>
      </c>
      <c r="K353" s="4">
        <v>0.0</v>
      </c>
      <c r="L353" s="4">
        <v>100.0</v>
      </c>
      <c r="M353" s="4">
        <v>0.0</v>
      </c>
      <c r="N353" s="4">
        <v>0.0</v>
      </c>
      <c r="O353" s="4">
        <v>0.0</v>
      </c>
      <c r="P353" s="4">
        <v>0.0</v>
      </c>
      <c r="Q353" s="4">
        <v>0.0</v>
      </c>
      <c r="R353" s="4">
        <v>2008049.74</v>
      </c>
      <c r="S353" s="4">
        <v>1.192609735E7</v>
      </c>
      <c r="T353" s="4">
        <v>3.18</v>
      </c>
      <c r="U353" s="4">
        <v>4.19</v>
      </c>
      <c r="V353" s="4">
        <v>292.0</v>
      </c>
      <c r="W353" s="4">
        <v>70.89</v>
      </c>
      <c r="X353" s="4">
        <v>29.11</v>
      </c>
      <c r="Y353" s="4">
        <v>0.0</v>
      </c>
      <c r="Z353" s="4">
        <v>0.0</v>
      </c>
      <c r="AA353" s="4">
        <v>14.0</v>
      </c>
      <c r="AB353" s="4">
        <v>0.0</v>
      </c>
      <c r="AC353" s="4">
        <v>0.0</v>
      </c>
      <c r="AD353" s="4">
        <v>1.319379183E7</v>
      </c>
      <c r="AE353" s="4">
        <v>740355.26</v>
      </c>
    </row>
    <row r="354" ht="12.75" customHeight="1">
      <c r="A354" s="4" t="s">
        <v>372</v>
      </c>
      <c r="B354" s="4" t="s">
        <v>371</v>
      </c>
      <c r="C354" s="4">
        <v>2007.0</v>
      </c>
      <c r="D354" s="4" t="s">
        <v>1074</v>
      </c>
      <c r="E354" s="39" t="s">
        <v>1044</v>
      </c>
      <c r="F354" s="4">
        <v>4830190.02</v>
      </c>
      <c r="G354" s="4">
        <v>1.52</v>
      </c>
      <c r="H354" s="4">
        <v>0.0</v>
      </c>
      <c r="I354" s="4">
        <v>0.0</v>
      </c>
      <c r="J354" s="4">
        <v>345.0</v>
      </c>
      <c r="K354" s="4">
        <v>0.0</v>
      </c>
      <c r="L354" s="4">
        <v>100.0</v>
      </c>
      <c r="M354" s="4">
        <v>0.0</v>
      </c>
      <c r="N354" s="4">
        <v>0.0</v>
      </c>
      <c r="O354" s="4">
        <v>0.0</v>
      </c>
      <c r="P354" s="4">
        <v>0.0</v>
      </c>
      <c r="Q354" s="4">
        <v>0.0</v>
      </c>
      <c r="R354" s="4">
        <v>310121.61</v>
      </c>
      <c r="S354" s="4">
        <v>4520068.41</v>
      </c>
      <c r="T354" s="4">
        <v>3.09</v>
      </c>
      <c r="U354" s="4">
        <v>2.01</v>
      </c>
      <c r="V354" s="4">
        <v>345.0</v>
      </c>
      <c r="W354" s="4">
        <v>60.58</v>
      </c>
      <c r="X354" s="4">
        <v>38.55</v>
      </c>
      <c r="Y354" s="4">
        <v>0.0</v>
      </c>
      <c r="Z354" s="4">
        <v>0.87</v>
      </c>
      <c r="AA354" s="4">
        <v>38.0</v>
      </c>
      <c r="AB354" s="4">
        <v>0.0</v>
      </c>
      <c r="AC354" s="4">
        <v>0.0</v>
      </c>
      <c r="AD354" s="4">
        <v>3887101.22</v>
      </c>
      <c r="AE354" s="4">
        <v>943088.8</v>
      </c>
    </row>
    <row r="355" ht="12.75" customHeight="1">
      <c r="A355" s="4" t="s">
        <v>372</v>
      </c>
      <c r="B355" s="4" t="s">
        <v>371</v>
      </c>
      <c r="C355" s="4">
        <v>2007.0</v>
      </c>
      <c r="D355" s="4" t="s">
        <v>1074</v>
      </c>
      <c r="E355" s="39" t="s">
        <v>1045</v>
      </c>
      <c r="F355" s="4">
        <v>2808608.26</v>
      </c>
      <c r="G355" s="4">
        <v>0.88</v>
      </c>
      <c r="H355" s="4">
        <v>0.02</v>
      </c>
      <c r="I355" s="4">
        <v>0.0</v>
      </c>
      <c r="J355" s="4">
        <v>1341.0</v>
      </c>
      <c r="K355" s="4">
        <v>0.07</v>
      </c>
      <c r="L355" s="4">
        <v>99.78</v>
      </c>
      <c r="M355" s="4">
        <v>0.0</v>
      </c>
      <c r="N355" s="4">
        <v>0.15</v>
      </c>
      <c r="O355" s="4">
        <v>20.18</v>
      </c>
      <c r="P355" s="4">
        <v>0.0</v>
      </c>
      <c r="Q355" s="4">
        <v>0.0</v>
      </c>
      <c r="R355" s="4">
        <v>61246.72</v>
      </c>
      <c r="S355" s="4">
        <v>2747361.54</v>
      </c>
      <c r="T355" s="4">
        <v>9.12</v>
      </c>
      <c r="U355" s="4">
        <v>9.49</v>
      </c>
      <c r="V355" s="4">
        <v>1341.0</v>
      </c>
      <c r="W355" s="4">
        <v>81.73</v>
      </c>
      <c r="X355" s="4">
        <v>13.05</v>
      </c>
      <c r="Y355" s="4">
        <v>0.6</v>
      </c>
      <c r="Z355" s="4">
        <v>4.62</v>
      </c>
      <c r="AA355" s="4">
        <v>32.0</v>
      </c>
      <c r="AB355" s="4">
        <v>0.0</v>
      </c>
      <c r="AC355" s="4">
        <v>670.38</v>
      </c>
      <c r="AD355" s="4">
        <v>2672349.76</v>
      </c>
      <c r="AE355" s="4">
        <v>136258.5</v>
      </c>
    </row>
    <row r="356" ht="12.75" customHeight="1">
      <c r="A356" s="4" t="s">
        <v>372</v>
      </c>
      <c r="B356" s="4" t="s">
        <v>371</v>
      </c>
      <c r="C356" s="4">
        <v>2007.0</v>
      </c>
      <c r="D356" s="4" t="s">
        <v>1074</v>
      </c>
      <c r="E356" s="39" t="s">
        <v>998</v>
      </c>
      <c r="F356" s="4">
        <v>6.800905316E7</v>
      </c>
      <c r="G356" s="4">
        <v>21.42</v>
      </c>
      <c r="H356" s="4">
        <v>0.0</v>
      </c>
      <c r="I356" s="4">
        <v>0.0</v>
      </c>
      <c r="J356" s="4">
        <v>167.0</v>
      </c>
      <c r="K356" s="4">
        <v>0.0</v>
      </c>
      <c r="L356" s="4">
        <v>100.0</v>
      </c>
      <c r="M356" s="4">
        <v>0.0</v>
      </c>
      <c r="N356" s="4">
        <v>0.0</v>
      </c>
      <c r="O356" s="4">
        <v>0.0</v>
      </c>
      <c r="P356" s="4">
        <v>0.0</v>
      </c>
      <c r="Q356" s="4">
        <v>0.0</v>
      </c>
      <c r="R356" s="4">
        <v>4.792477185E7</v>
      </c>
      <c r="S356" s="4">
        <v>2.00842813E7</v>
      </c>
      <c r="T356" s="4">
        <v>1.3</v>
      </c>
      <c r="U356" s="4">
        <v>0.15</v>
      </c>
      <c r="V356" s="4">
        <v>167.0</v>
      </c>
      <c r="W356" s="4">
        <v>29.34</v>
      </c>
      <c r="X356" s="4">
        <v>70.66</v>
      </c>
      <c r="Y356" s="4">
        <v>0.0</v>
      </c>
      <c r="Z356" s="4">
        <v>0.0</v>
      </c>
      <c r="AA356" s="4">
        <v>14.0</v>
      </c>
      <c r="AB356" s="4">
        <v>0.0</v>
      </c>
      <c r="AC356" s="4">
        <v>0.0</v>
      </c>
      <c r="AD356" s="4">
        <v>5.011549439E7</v>
      </c>
      <c r="AE356" s="4">
        <v>1.789355877E7</v>
      </c>
    </row>
    <row r="357" ht="12.75" customHeight="1">
      <c r="A357" s="4" t="s">
        <v>372</v>
      </c>
      <c r="B357" s="4" t="s">
        <v>371</v>
      </c>
      <c r="C357" s="4">
        <v>2007.0</v>
      </c>
      <c r="D357" s="4" t="s">
        <v>1074</v>
      </c>
      <c r="E357" s="39" t="s">
        <v>1046</v>
      </c>
      <c r="F357" s="4">
        <v>4828969.48</v>
      </c>
      <c r="G357" s="4">
        <v>1.52</v>
      </c>
      <c r="H357" s="4">
        <v>0.02</v>
      </c>
      <c r="I357" s="4">
        <v>0.08</v>
      </c>
      <c r="J357" s="4">
        <v>437.0</v>
      </c>
      <c r="K357" s="4">
        <v>0.0</v>
      </c>
      <c r="L357" s="4">
        <v>99.77</v>
      </c>
      <c r="M357" s="4">
        <v>0.0</v>
      </c>
      <c r="N357" s="4">
        <v>0.23</v>
      </c>
      <c r="O357" s="4">
        <v>26.79</v>
      </c>
      <c r="P357" s="4">
        <v>0.0</v>
      </c>
      <c r="Q357" s="4">
        <v>0.0</v>
      </c>
      <c r="R357" s="4">
        <v>71097.17</v>
      </c>
      <c r="S357" s="4">
        <v>4752629.72</v>
      </c>
      <c r="T357" s="4">
        <v>3.21</v>
      </c>
      <c r="U357" s="4">
        <v>3.2</v>
      </c>
      <c r="V357" s="4">
        <v>437.0</v>
      </c>
      <c r="W357" s="4">
        <v>29.98</v>
      </c>
      <c r="X357" s="4">
        <v>23.57</v>
      </c>
      <c r="Y357" s="4">
        <v>0.46</v>
      </c>
      <c r="Z357" s="4">
        <v>46.0</v>
      </c>
      <c r="AA357" s="4">
        <v>29.8</v>
      </c>
      <c r="AB357" s="4">
        <v>0.0</v>
      </c>
      <c r="AC357" s="4">
        <v>1880.67</v>
      </c>
      <c r="AD357" s="4">
        <v>3803310.11</v>
      </c>
      <c r="AE357" s="4">
        <v>1020416.78</v>
      </c>
    </row>
    <row r="358" ht="12.75" customHeight="1">
      <c r="A358" s="4" t="s">
        <v>372</v>
      </c>
      <c r="B358" s="4" t="s">
        <v>371</v>
      </c>
      <c r="C358" s="4">
        <v>2007.0</v>
      </c>
      <c r="D358" s="4" t="s">
        <v>1074</v>
      </c>
      <c r="E358" s="39" t="s">
        <v>1047</v>
      </c>
      <c r="F358" s="4">
        <v>2.42451398E7</v>
      </c>
      <c r="G358" s="4">
        <v>7.64</v>
      </c>
      <c r="H358" s="4">
        <v>0.0</v>
      </c>
      <c r="I358" s="4">
        <v>0.0</v>
      </c>
      <c r="J358" s="4">
        <v>480.0</v>
      </c>
      <c r="K358" s="4">
        <v>0.0</v>
      </c>
      <c r="L358" s="4">
        <v>100.0</v>
      </c>
      <c r="M358" s="4">
        <v>0.0</v>
      </c>
      <c r="N358" s="4">
        <v>0.0</v>
      </c>
      <c r="O358" s="4">
        <v>0.0</v>
      </c>
      <c r="P358" s="4">
        <v>0.0</v>
      </c>
      <c r="Q358" s="4">
        <v>0.0</v>
      </c>
      <c r="R358" s="4">
        <v>0.0</v>
      </c>
      <c r="S358" s="4">
        <v>2.42451398E7</v>
      </c>
      <c r="T358" s="4">
        <v>0.6</v>
      </c>
      <c r="U358" s="4">
        <v>0.29</v>
      </c>
      <c r="V358" s="4">
        <v>480.0</v>
      </c>
      <c r="W358" s="4">
        <v>16.88</v>
      </c>
      <c r="X358" s="4">
        <v>82.08</v>
      </c>
      <c r="Y358" s="4">
        <v>0.0</v>
      </c>
      <c r="Z358" s="4">
        <v>1.04</v>
      </c>
      <c r="AA358" s="4">
        <v>18.0</v>
      </c>
      <c r="AB358" s="4">
        <v>0.0</v>
      </c>
      <c r="AC358" s="4">
        <v>0.0</v>
      </c>
      <c r="AD358" s="4">
        <v>2603464.08</v>
      </c>
      <c r="AE358" s="4">
        <v>2.164167572E7</v>
      </c>
    </row>
    <row r="359" ht="12.75" customHeight="1">
      <c r="A359" s="4" t="s">
        <v>372</v>
      </c>
      <c r="B359" s="4" t="s">
        <v>371</v>
      </c>
      <c r="C359" s="4">
        <v>2008.0</v>
      </c>
      <c r="D359" s="4" t="s">
        <v>1074</v>
      </c>
      <c r="E359" s="39" t="s">
        <v>1031</v>
      </c>
      <c r="F359" s="4">
        <v>3.3907407615E8</v>
      </c>
      <c r="G359" s="4">
        <v>100.0</v>
      </c>
      <c r="H359" s="4">
        <v>0.11</v>
      </c>
      <c r="I359" s="4">
        <v>0.08</v>
      </c>
      <c r="J359" s="4">
        <v>9289.0</v>
      </c>
      <c r="K359" s="4">
        <v>0.31</v>
      </c>
      <c r="L359" s="4">
        <v>97.98</v>
      </c>
      <c r="M359" s="4">
        <v>0.08</v>
      </c>
      <c r="N359" s="4">
        <v>1.64</v>
      </c>
      <c r="O359" s="4">
        <v>135.53</v>
      </c>
      <c r="P359" s="4">
        <v>0.0</v>
      </c>
      <c r="Q359" s="4">
        <v>254797.96</v>
      </c>
      <c r="R359" s="4">
        <v>2734299.07</v>
      </c>
      <c r="S359" s="4">
        <v>3.2115493013E8</v>
      </c>
      <c r="T359" s="4">
        <v>3.49</v>
      </c>
      <c r="U359" s="4">
        <v>2.13</v>
      </c>
      <c r="V359" s="4">
        <v>9289.0</v>
      </c>
      <c r="W359" s="4">
        <v>53.21</v>
      </c>
      <c r="X359" s="4">
        <v>36.59</v>
      </c>
      <c r="Y359" s="4">
        <v>2.16</v>
      </c>
      <c r="Z359" s="4">
        <v>8.03</v>
      </c>
      <c r="AA359" s="4">
        <v>350.0</v>
      </c>
      <c r="AB359" s="4">
        <v>0.0</v>
      </c>
      <c r="AC359" s="4">
        <v>7.92998815E7</v>
      </c>
      <c r="AD359" s="4">
        <v>2.025272022E8</v>
      </c>
      <c r="AE359" s="4">
        <v>1.2136202701E8</v>
      </c>
    </row>
    <row r="360" ht="12.75" customHeight="1">
      <c r="A360" s="4" t="s">
        <v>372</v>
      </c>
      <c r="B360" s="4" t="s">
        <v>371</v>
      </c>
      <c r="C360" s="4">
        <v>2008.0</v>
      </c>
      <c r="D360" s="4" t="s">
        <v>1074</v>
      </c>
      <c r="E360" s="39" t="s">
        <v>1032</v>
      </c>
      <c r="F360" s="4">
        <v>5.377144303E7</v>
      </c>
      <c r="G360" s="4">
        <v>15.86</v>
      </c>
      <c r="H360" s="4">
        <v>0.0</v>
      </c>
      <c r="I360" s="4">
        <v>0.0</v>
      </c>
      <c r="J360" s="4">
        <v>1522.0</v>
      </c>
      <c r="K360" s="4">
        <v>0.0</v>
      </c>
      <c r="L360" s="4">
        <v>100.0</v>
      </c>
      <c r="M360" s="4">
        <v>0.0</v>
      </c>
      <c r="N360" s="4">
        <v>0.0</v>
      </c>
      <c r="O360" s="4">
        <v>0.0</v>
      </c>
      <c r="P360" s="4">
        <v>0.0</v>
      </c>
      <c r="Q360" s="4">
        <v>0.0</v>
      </c>
      <c r="R360" s="4">
        <v>0.0</v>
      </c>
      <c r="S360" s="4">
        <v>5.354435439E7</v>
      </c>
      <c r="T360" s="4">
        <v>1.59</v>
      </c>
      <c r="U360" s="4">
        <v>2.41</v>
      </c>
      <c r="V360" s="4">
        <v>1522.0</v>
      </c>
      <c r="W360" s="4">
        <v>46.19</v>
      </c>
      <c r="X360" s="4">
        <v>52.96</v>
      </c>
      <c r="Y360" s="4">
        <v>0.53</v>
      </c>
      <c r="Z360" s="4">
        <v>0.33</v>
      </c>
      <c r="AA360" s="4">
        <v>25.0</v>
      </c>
      <c r="AB360" s="4">
        <v>0.0</v>
      </c>
      <c r="AC360" s="4">
        <v>57002.95</v>
      </c>
      <c r="AD360" s="4">
        <v>3.045303486E7</v>
      </c>
      <c r="AE360" s="4">
        <v>2.309131953E7</v>
      </c>
    </row>
    <row r="361" ht="12.75" customHeight="1">
      <c r="A361" s="4" t="s">
        <v>372</v>
      </c>
      <c r="B361" s="4" t="s">
        <v>371</v>
      </c>
      <c r="C361" s="4">
        <v>2008.0</v>
      </c>
      <c r="D361" s="4" t="s">
        <v>1074</v>
      </c>
      <c r="E361" s="39" t="s">
        <v>1033</v>
      </c>
      <c r="F361" s="4">
        <v>1.132363069E8</v>
      </c>
      <c r="G361" s="4">
        <v>33.4</v>
      </c>
      <c r="H361" s="4">
        <v>0.25</v>
      </c>
      <c r="I361" s="4">
        <v>0.21</v>
      </c>
      <c r="J361" s="4">
        <v>3502.0</v>
      </c>
      <c r="K361" s="4">
        <v>0.66</v>
      </c>
      <c r="L361" s="4">
        <v>95.69</v>
      </c>
      <c r="M361" s="4">
        <v>0.03</v>
      </c>
      <c r="N361" s="4">
        <v>3.63</v>
      </c>
      <c r="O361" s="4">
        <v>131.8</v>
      </c>
      <c r="P361" s="4">
        <v>0.0</v>
      </c>
      <c r="Q361" s="4">
        <v>3215.39</v>
      </c>
      <c r="R361" s="4">
        <v>2428697.25</v>
      </c>
      <c r="S361" s="4">
        <v>1.1015243569E8</v>
      </c>
      <c r="T361" s="4">
        <v>4.95</v>
      </c>
      <c r="U361" s="4">
        <v>2.57</v>
      </c>
      <c r="V361" s="4">
        <v>3502.0</v>
      </c>
      <c r="W361" s="4">
        <v>59.59</v>
      </c>
      <c r="X361" s="4">
        <v>25.59</v>
      </c>
      <c r="Y361" s="4">
        <v>4.2</v>
      </c>
      <c r="Z361" s="4">
        <v>10.62</v>
      </c>
      <c r="AA361" s="4">
        <v>350.0</v>
      </c>
      <c r="AB361" s="4">
        <v>0.0</v>
      </c>
      <c r="AC361" s="4">
        <v>1.438643245E7</v>
      </c>
      <c r="AD361" s="4">
        <v>6.764109703E7</v>
      </c>
      <c r="AE361" s="4">
        <v>4.494003591E7</v>
      </c>
    </row>
    <row r="362" ht="12.75" customHeight="1">
      <c r="A362" s="4" t="s">
        <v>372</v>
      </c>
      <c r="B362" s="4" t="s">
        <v>371</v>
      </c>
      <c r="C362" s="4">
        <v>2008.0</v>
      </c>
      <c r="D362" s="4" t="s">
        <v>1074</v>
      </c>
      <c r="E362" s="39" t="s">
        <v>1034</v>
      </c>
      <c r="F362" s="4">
        <v>7.722038041E7</v>
      </c>
      <c r="G362" s="4">
        <v>22.77</v>
      </c>
      <c r="H362" s="4">
        <v>0.07</v>
      </c>
      <c r="I362" s="4">
        <v>0.01</v>
      </c>
      <c r="J362" s="4">
        <v>3391.0</v>
      </c>
      <c r="K362" s="4">
        <v>0.18</v>
      </c>
      <c r="L362" s="4">
        <v>99.17</v>
      </c>
      <c r="M362" s="4">
        <v>0.18</v>
      </c>
      <c r="N362" s="4">
        <v>0.47</v>
      </c>
      <c r="O362" s="4">
        <v>119.56</v>
      </c>
      <c r="P362" s="4">
        <v>0.0</v>
      </c>
      <c r="Q362" s="4">
        <v>251582.57</v>
      </c>
      <c r="R362" s="4">
        <v>278563.0</v>
      </c>
      <c r="S362" s="4">
        <v>7.630533831E7</v>
      </c>
      <c r="T362" s="4">
        <v>3.64</v>
      </c>
      <c r="U362" s="4">
        <v>1.35</v>
      </c>
      <c r="V362" s="4">
        <v>3391.0</v>
      </c>
      <c r="W362" s="4">
        <v>56.21</v>
      </c>
      <c r="X362" s="4">
        <v>38.04</v>
      </c>
      <c r="Y362" s="4">
        <v>1.03</v>
      </c>
      <c r="Z362" s="4">
        <v>4.72</v>
      </c>
      <c r="AA362" s="4">
        <v>119.56</v>
      </c>
      <c r="AB362" s="4">
        <v>0.0</v>
      </c>
      <c r="AC362" s="4">
        <v>777000.27</v>
      </c>
      <c r="AD362" s="4">
        <v>3.122207854E7</v>
      </c>
      <c r="AE362" s="4">
        <v>4.536182276E7</v>
      </c>
    </row>
    <row r="363" ht="12.75" customHeight="1">
      <c r="A363" s="4" t="s">
        <v>372</v>
      </c>
      <c r="B363" s="4" t="s">
        <v>371</v>
      </c>
      <c r="C363" s="4">
        <v>2008.0</v>
      </c>
      <c r="D363" s="4" t="s">
        <v>1074</v>
      </c>
      <c r="E363" s="39" t="s">
        <v>1035</v>
      </c>
      <c r="F363" s="4">
        <v>7.966107281E7</v>
      </c>
      <c r="G363" s="4">
        <v>23.49</v>
      </c>
      <c r="H363" s="4">
        <v>0.05</v>
      </c>
      <c r="I363" s="4">
        <v>0.0</v>
      </c>
      <c r="J363" s="4">
        <v>758.0</v>
      </c>
      <c r="K363" s="4">
        <v>0.0</v>
      </c>
      <c r="L363" s="4">
        <v>98.81</v>
      </c>
      <c r="M363" s="4">
        <v>0.0</v>
      </c>
      <c r="N363" s="4">
        <v>1.19</v>
      </c>
      <c r="O363" s="4">
        <v>135.53</v>
      </c>
      <c r="P363" s="4">
        <v>0.0</v>
      </c>
      <c r="Q363" s="4">
        <v>0.0</v>
      </c>
      <c r="R363" s="4">
        <v>27038.82</v>
      </c>
      <c r="S363" s="4">
        <v>7.928028287E7</v>
      </c>
      <c r="T363" s="4">
        <v>1.81</v>
      </c>
      <c r="U363" s="4">
        <v>1.41</v>
      </c>
      <c r="V363" s="4">
        <v>758.0</v>
      </c>
      <c r="W363" s="4">
        <v>20.84</v>
      </c>
      <c r="X363" s="4">
        <v>50.26</v>
      </c>
      <c r="Y363" s="4">
        <v>1.45</v>
      </c>
      <c r="Z363" s="4">
        <v>27.44</v>
      </c>
      <c r="AA363" s="4">
        <v>350.0</v>
      </c>
      <c r="AB363" s="4">
        <v>0.0</v>
      </c>
      <c r="AC363" s="4">
        <v>6.407944583E7</v>
      </c>
      <c r="AD363" s="4">
        <v>7.164079427E7</v>
      </c>
      <c r="AE363" s="4">
        <v>7666527.42</v>
      </c>
    </row>
    <row r="364" ht="12.75" customHeight="1">
      <c r="A364" s="4" t="s">
        <v>372</v>
      </c>
      <c r="B364" s="4" t="s">
        <v>371</v>
      </c>
      <c r="C364" s="4">
        <v>2008.0</v>
      </c>
      <c r="D364" s="4" t="s">
        <v>1074</v>
      </c>
      <c r="E364" s="39" t="s">
        <v>1036</v>
      </c>
      <c r="F364" s="4">
        <v>6082747.09</v>
      </c>
      <c r="G364" s="4">
        <v>1.79</v>
      </c>
      <c r="H364" s="4">
        <v>1.23</v>
      </c>
      <c r="I364" s="4">
        <v>0.17</v>
      </c>
      <c r="J364" s="4">
        <v>422.0</v>
      </c>
      <c r="K364" s="4">
        <v>0.24</v>
      </c>
      <c r="L364" s="4">
        <v>85.31</v>
      </c>
      <c r="M364" s="4">
        <v>0.24</v>
      </c>
      <c r="N364" s="4">
        <v>14.22</v>
      </c>
      <c r="O364" s="4">
        <v>119.56</v>
      </c>
      <c r="P364" s="4">
        <v>0.0</v>
      </c>
      <c r="Q364" s="4">
        <v>3215.39</v>
      </c>
      <c r="R364" s="4">
        <v>63431.1</v>
      </c>
      <c r="S364" s="4">
        <v>6019316.0</v>
      </c>
      <c r="T364" s="4">
        <v>3.03</v>
      </c>
      <c r="U364" s="4">
        <v>2.01</v>
      </c>
      <c r="V364" s="4">
        <v>422.0</v>
      </c>
      <c r="W364" s="4">
        <v>33.89</v>
      </c>
      <c r="X364" s="4">
        <v>30.09</v>
      </c>
      <c r="Y364" s="4">
        <v>1.9</v>
      </c>
      <c r="Z364" s="4">
        <v>34.12</v>
      </c>
      <c r="AA364" s="4">
        <v>119.56</v>
      </c>
      <c r="AB364" s="4">
        <v>0.0</v>
      </c>
      <c r="AC364" s="4">
        <v>35314.25</v>
      </c>
      <c r="AD364" s="4">
        <v>3878276.0</v>
      </c>
      <c r="AE364" s="4">
        <v>2204471.1</v>
      </c>
    </row>
    <row r="365" ht="12.75" customHeight="1">
      <c r="A365" s="4" t="s">
        <v>372</v>
      </c>
      <c r="B365" s="4" t="s">
        <v>371</v>
      </c>
      <c r="C365" s="4">
        <v>2008.0</v>
      </c>
      <c r="D365" s="4" t="s">
        <v>1074</v>
      </c>
      <c r="E365" s="39" t="s">
        <v>993</v>
      </c>
      <c r="F365" s="4">
        <v>2.031287983E7</v>
      </c>
      <c r="G365" s="4">
        <v>5.99</v>
      </c>
      <c r="H365" s="4">
        <v>0.0</v>
      </c>
      <c r="I365" s="4">
        <v>0.0</v>
      </c>
      <c r="J365" s="4">
        <v>1388.0</v>
      </c>
      <c r="K365" s="4">
        <v>0.0</v>
      </c>
      <c r="L365" s="4">
        <v>100.0</v>
      </c>
      <c r="M365" s="4">
        <v>0.0</v>
      </c>
      <c r="N365" s="4">
        <v>0.0</v>
      </c>
      <c r="O365" s="4">
        <v>0.0</v>
      </c>
      <c r="P365" s="4">
        <v>0.0</v>
      </c>
      <c r="Q365" s="4">
        <v>0.0</v>
      </c>
      <c r="R365" s="4">
        <v>0.0</v>
      </c>
      <c r="S365" s="4">
        <v>2.032133727E7</v>
      </c>
      <c r="T365" s="4">
        <v>2.78</v>
      </c>
      <c r="U365" s="4">
        <v>1.05</v>
      </c>
      <c r="V365" s="4">
        <v>1388.0</v>
      </c>
      <c r="W365" s="4">
        <v>67.87</v>
      </c>
      <c r="X365" s="4">
        <v>31.05</v>
      </c>
      <c r="Y365" s="4">
        <v>0.0</v>
      </c>
      <c r="Z365" s="4">
        <v>1.08</v>
      </c>
      <c r="AA365" s="4">
        <v>9.77</v>
      </c>
      <c r="AB365" s="4">
        <v>0.0</v>
      </c>
      <c r="AC365" s="4">
        <v>0.0</v>
      </c>
      <c r="AD365" s="4">
        <v>4994945.41</v>
      </c>
      <c r="AE365" s="4">
        <v>1.532639186E7</v>
      </c>
    </row>
    <row r="366" ht="12.75" customHeight="1">
      <c r="A366" s="4" t="s">
        <v>372</v>
      </c>
      <c r="B366" s="4" t="s">
        <v>371</v>
      </c>
      <c r="C366" s="4">
        <v>2008.0</v>
      </c>
      <c r="D366" s="4" t="s">
        <v>1074</v>
      </c>
      <c r="E366" s="39" t="s">
        <v>1037</v>
      </c>
      <c r="F366" s="4">
        <v>7613578.29</v>
      </c>
      <c r="G366" s="4">
        <v>2.25</v>
      </c>
      <c r="H366" s="4">
        <v>1.49</v>
      </c>
      <c r="I366" s="4">
        <v>3.05</v>
      </c>
      <c r="J366" s="4">
        <v>695.0</v>
      </c>
      <c r="K366" s="4">
        <v>4.03</v>
      </c>
      <c r="L366" s="4">
        <v>82.88</v>
      </c>
      <c r="M366" s="4">
        <v>0.72</v>
      </c>
      <c r="N366" s="4">
        <v>12.37</v>
      </c>
      <c r="O366" s="4">
        <v>135.53</v>
      </c>
      <c r="P366" s="4">
        <v>0.0</v>
      </c>
      <c r="Q366" s="4">
        <v>240912.78</v>
      </c>
      <c r="R366" s="4">
        <v>2556515.87</v>
      </c>
      <c r="S366" s="4">
        <v>5057062.42</v>
      </c>
      <c r="T366" s="4">
        <v>7.03</v>
      </c>
      <c r="U366" s="4">
        <v>6.76</v>
      </c>
      <c r="V366" s="4">
        <v>695.0</v>
      </c>
      <c r="W366" s="4">
        <v>44.46</v>
      </c>
      <c r="X366" s="4">
        <v>18.56</v>
      </c>
      <c r="Y366" s="4">
        <v>6.33</v>
      </c>
      <c r="Z366" s="4">
        <v>30.65</v>
      </c>
      <c r="AA366" s="4">
        <v>350.0</v>
      </c>
      <c r="AB366" s="4">
        <v>0.0</v>
      </c>
      <c r="AC366" s="4">
        <v>941925.97</v>
      </c>
      <c r="AD366" s="4">
        <v>6278569.91</v>
      </c>
      <c r="AE366" s="4">
        <v>1335008.37</v>
      </c>
    </row>
    <row r="367" ht="12.75" customHeight="1">
      <c r="A367" s="4" t="s">
        <v>372</v>
      </c>
      <c r="B367" s="4" t="s">
        <v>371</v>
      </c>
      <c r="C367" s="4">
        <v>2008.0</v>
      </c>
      <c r="D367" s="4" t="s">
        <v>1074</v>
      </c>
      <c r="E367" s="39" t="s">
        <v>1038</v>
      </c>
      <c r="F367" s="4">
        <v>129660.69</v>
      </c>
      <c r="G367" s="4">
        <v>0.04</v>
      </c>
      <c r="H367" s="4">
        <v>0.0</v>
      </c>
      <c r="I367" s="4">
        <v>0.0</v>
      </c>
      <c r="J367" s="4">
        <v>172.0</v>
      </c>
      <c r="K367" s="4">
        <v>0.0</v>
      </c>
      <c r="L367" s="4">
        <v>100.0</v>
      </c>
      <c r="M367" s="4">
        <v>0.0</v>
      </c>
      <c r="N367" s="4">
        <v>0.0</v>
      </c>
      <c r="O367" s="4">
        <v>0.0</v>
      </c>
      <c r="P367" s="4">
        <v>0.0</v>
      </c>
      <c r="Q367" s="4">
        <v>0.0</v>
      </c>
      <c r="R367" s="4">
        <v>0.0</v>
      </c>
      <c r="S367" s="4">
        <v>129660.69</v>
      </c>
      <c r="T367" s="4">
        <v>8.45</v>
      </c>
      <c r="U367" s="4">
        <v>8.88</v>
      </c>
      <c r="V367" s="4">
        <v>172.0</v>
      </c>
      <c r="W367" s="4">
        <v>65.7</v>
      </c>
      <c r="X367" s="4">
        <v>19.19</v>
      </c>
      <c r="Y367" s="4">
        <v>3.49</v>
      </c>
      <c r="Z367" s="4">
        <v>11.63</v>
      </c>
      <c r="AA367" s="4">
        <v>52.59</v>
      </c>
      <c r="AB367" s="4">
        <v>0.0</v>
      </c>
      <c r="AC367" s="4">
        <v>18919.08</v>
      </c>
      <c r="AD367" s="4">
        <v>100386.27</v>
      </c>
      <c r="AE367" s="4">
        <v>29274.42</v>
      </c>
    </row>
    <row r="368" ht="12.75" customHeight="1">
      <c r="A368" s="4" t="s">
        <v>372</v>
      </c>
      <c r="B368" s="4" t="s">
        <v>371</v>
      </c>
      <c r="C368" s="4">
        <v>2008.0</v>
      </c>
      <c r="D368" s="4" t="s">
        <v>1074</v>
      </c>
      <c r="E368" s="39" t="s">
        <v>994</v>
      </c>
      <c r="F368" s="4">
        <v>1.1308167242E8</v>
      </c>
      <c r="G368" s="4">
        <v>33.35</v>
      </c>
      <c r="H368" s="4">
        <v>0.0</v>
      </c>
      <c r="I368" s="4">
        <v>0.0</v>
      </c>
      <c r="J368" s="4">
        <v>69.0</v>
      </c>
      <c r="K368" s="4">
        <v>0.0</v>
      </c>
      <c r="L368" s="4">
        <v>100.0</v>
      </c>
      <c r="M368" s="4">
        <v>0.0</v>
      </c>
      <c r="N368" s="4">
        <v>0.0</v>
      </c>
      <c r="O368" s="4">
        <v>0.0</v>
      </c>
      <c r="P368" s="4">
        <v>0.0</v>
      </c>
      <c r="Q368" s="4">
        <v>0.0</v>
      </c>
      <c r="R368" s="4">
        <v>0.0</v>
      </c>
      <c r="S368" s="4">
        <v>1.1308167241E8</v>
      </c>
      <c r="T368" s="4">
        <v>0.68</v>
      </c>
      <c r="U368" s="4">
        <v>1.9</v>
      </c>
      <c r="V368" s="4">
        <v>69.0</v>
      </c>
      <c r="W368" s="4">
        <v>7.25</v>
      </c>
      <c r="X368" s="4">
        <v>55.07</v>
      </c>
      <c r="Y368" s="4">
        <v>30.43</v>
      </c>
      <c r="Z368" s="4">
        <v>7.25</v>
      </c>
      <c r="AA368" s="4">
        <v>17.58</v>
      </c>
      <c r="AB368" s="4">
        <v>0.0</v>
      </c>
      <c r="AC368" s="4">
        <v>7.748976076E7</v>
      </c>
      <c r="AD368" s="4">
        <v>7.749651722E7</v>
      </c>
      <c r="AE368" s="4">
        <v>3.55851552E7</v>
      </c>
    </row>
    <row r="369" ht="12.75" customHeight="1">
      <c r="A369" s="4" t="s">
        <v>372</v>
      </c>
      <c r="B369" s="4" t="s">
        <v>371</v>
      </c>
      <c r="C369" s="4">
        <v>2008.0</v>
      </c>
      <c r="D369" s="4" t="s">
        <v>1074</v>
      </c>
      <c r="E369" s="39" t="s">
        <v>1039</v>
      </c>
      <c r="F369" s="4">
        <v>212319.07</v>
      </c>
      <c r="G369" s="4">
        <v>0.06</v>
      </c>
      <c r="H369" s="4">
        <v>0.0</v>
      </c>
      <c r="I369" s="4">
        <v>0.0</v>
      </c>
      <c r="J369" s="4">
        <v>205.0</v>
      </c>
      <c r="K369" s="4">
        <v>0.0</v>
      </c>
      <c r="L369" s="4">
        <v>100.0</v>
      </c>
      <c r="M369" s="4">
        <v>0.0</v>
      </c>
      <c r="N369" s="4">
        <v>0.0</v>
      </c>
      <c r="O369" s="4">
        <v>0.0</v>
      </c>
      <c r="P369" s="4">
        <v>0.0</v>
      </c>
      <c r="Q369" s="4">
        <v>0.0</v>
      </c>
      <c r="R369" s="4">
        <v>0.0</v>
      </c>
      <c r="S369" s="4">
        <v>212319.07</v>
      </c>
      <c r="T369" s="4">
        <v>3.99</v>
      </c>
      <c r="U369" s="4">
        <v>3.12</v>
      </c>
      <c r="V369" s="4">
        <v>205.0</v>
      </c>
      <c r="W369" s="4">
        <v>81.95</v>
      </c>
      <c r="X369" s="4">
        <v>17.56</v>
      </c>
      <c r="Y369" s="4">
        <v>0.0</v>
      </c>
      <c r="Z369" s="4">
        <v>0.49</v>
      </c>
      <c r="AA369" s="4">
        <v>20.0</v>
      </c>
      <c r="AB369" s="4">
        <v>0.0</v>
      </c>
      <c r="AC369" s="4">
        <v>0.0</v>
      </c>
      <c r="AD369" s="4">
        <v>138435.41</v>
      </c>
      <c r="AE369" s="4">
        <v>73883.66</v>
      </c>
    </row>
    <row r="370" ht="12.75" customHeight="1">
      <c r="A370" s="4" t="s">
        <v>372</v>
      </c>
      <c r="B370" s="4" t="s">
        <v>371</v>
      </c>
      <c r="C370" s="4">
        <v>2008.0</v>
      </c>
      <c r="D370" s="4" t="s">
        <v>1074</v>
      </c>
      <c r="E370" s="39" t="s">
        <v>1040</v>
      </c>
      <c r="F370" s="4">
        <v>3.190139111E7</v>
      </c>
      <c r="G370" s="4">
        <v>9.41</v>
      </c>
      <c r="H370" s="4">
        <v>0.0</v>
      </c>
      <c r="I370" s="4">
        <v>0.0</v>
      </c>
      <c r="J370" s="4">
        <v>1308.0</v>
      </c>
      <c r="K370" s="4">
        <v>0.0</v>
      </c>
      <c r="L370" s="4">
        <v>100.0</v>
      </c>
      <c r="M370" s="4">
        <v>0.0</v>
      </c>
      <c r="N370" s="4">
        <v>0.0</v>
      </c>
      <c r="O370" s="4">
        <v>0.0</v>
      </c>
      <c r="P370" s="4">
        <v>0.0</v>
      </c>
      <c r="Q370" s="4">
        <v>0.0</v>
      </c>
      <c r="R370" s="4">
        <v>0.0</v>
      </c>
      <c r="S370" s="4">
        <v>3.190348567E7</v>
      </c>
      <c r="T370" s="4">
        <v>1.47</v>
      </c>
      <c r="U370" s="4">
        <v>1.01</v>
      </c>
      <c r="V370" s="4">
        <v>1308.0</v>
      </c>
      <c r="W370" s="4">
        <v>47.78</v>
      </c>
      <c r="X370" s="4">
        <v>51.83</v>
      </c>
      <c r="Y370" s="4">
        <v>0.31</v>
      </c>
      <c r="Z370" s="4">
        <v>0.08</v>
      </c>
      <c r="AA370" s="4">
        <v>15.0</v>
      </c>
      <c r="AB370" s="4">
        <v>0.0</v>
      </c>
      <c r="AC370" s="4">
        <v>7154.78</v>
      </c>
      <c r="AD370" s="4">
        <v>1.530632078E7</v>
      </c>
      <c r="AE370" s="4">
        <v>1.659716489E7</v>
      </c>
    </row>
    <row r="371" ht="12.75" customHeight="1">
      <c r="A371" s="4" t="s">
        <v>372</v>
      </c>
      <c r="B371" s="4" t="s">
        <v>371</v>
      </c>
      <c r="C371" s="4">
        <v>2008.0</v>
      </c>
      <c r="D371" s="4" t="s">
        <v>1074</v>
      </c>
      <c r="E371" s="39" t="s">
        <v>996</v>
      </c>
      <c r="F371" s="4">
        <v>2.97459409E7</v>
      </c>
      <c r="G371" s="4">
        <v>8.77</v>
      </c>
      <c r="H371" s="4">
        <v>0.0</v>
      </c>
      <c r="I371" s="4">
        <v>0.0</v>
      </c>
      <c r="J371" s="4">
        <v>908.0</v>
      </c>
      <c r="K371" s="4">
        <v>0.0</v>
      </c>
      <c r="L371" s="4">
        <v>99.89</v>
      </c>
      <c r="M371" s="4">
        <v>0.11</v>
      </c>
      <c r="N371" s="4">
        <v>0.0</v>
      </c>
      <c r="O371" s="4">
        <v>0.0</v>
      </c>
      <c r="P371" s="4">
        <v>0.0</v>
      </c>
      <c r="Q371" s="4">
        <v>10669.79</v>
      </c>
      <c r="R371" s="4">
        <v>10669.79</v>
      </c>
      <c r="S371" s="4">
        <v>2.973527111E7</v>
      </c>
      <c r="T371" s="4">
        <v>1.64</v>
      </c>
      <c r="U371" s="4">
        <v>1.23</v>
      </c>
      <c r="V371" s="4">
        <v>908.0</v>
      </c>
      <c r="W371" s="4">
        <v>39.32</v>
      </c>
      <c r="X371" s="4">
        <v>56.06</v>
      </c>
      <c r="Y371" s="4">
        <v>3.08</v>
      </c>
      <c r="Z371" s="4">
        <v>1.54</v>
      </c>
      <c r="AA371" s="4">
        <v>15.0</v>
      </c>
      <c r="AB371" s="4">
        <v>0.0</v>
      </c>
      <c r="AC371" s="4">
        <v>515345.67</v>
      </c>
      <c r="AD371" s="4">
        <v>1.632847291E7</v>
      </c>
      <c r="AE371" s="4">
        <v>1.341746798E7</v>
      </c>
    </row>
    <row r="372" ht="12.75" customHeight="1">
      <c r="A372" s="4" t="s">
        <v>372</v>
      </c>
      <c r="B372" s="4" t="s">
        <v>371</v>
      </c>
      <c r="C372" s="4">
        <v>2008.0</v>
      </c>
      <c r="D372" s="4" t="s">
        <v>1074</v>
      </c>
      <c r="E372" s="39" t="s">
        <v>1041</v>
      </c>
      <c r="F372" s="4">
        <v>2503049.52</v>
      </c>
      <c r="G372" s="4">
        <v>0.74</v>
      </c>
      <c r="H372" s="4">
        <v>0.0</v>
      </c>
      <c r="I372" s="4">
        <v>0.0</v>
      </c>
      <c r="J372" s="4">
        <v>106.0</v>
      </c>
      <c r="K372" s="4">
        <v>0.0</v>
      </c>
      <c r="L372" s="4">
        <v>100.0</v>
      </c>
      <c r="M372" s="4">
        <v>0.0</v>
      </c>
      <c r="N372" s="4">
        <v>0.0</v>
      </c>
      <c r="O372" s="4">
        <v>0.0</v>
      </c>
      <c r="P372" s="4">
        <v>0.0</v>
      </c>
      <c r="Q372" s="4">
        <v>0.0</v>
      </c>
      <c r="R372" s="4">
        <v>0.0</v>
      </c>
      <c r="S372" s="4">
        <v>2503049.52</v>
      </c>
      <c r="T372" s="4">
        <v>0.26</v>
      </c>
      <c r="U372" s="4">
        <v>0.08</v>
      </c>
      <c r="V372" s="4">
        <v>106.0</v>
      </c>
      <c r="W372" s="4">
        <v>6.6</v>
      </c>
      <c r="X372" s="4">
        <v>84.91</v>
      </c>
      <c r="Y372" s="4">
        <v>1.89</v>
      </c>
      <c r="Z372" s="4">
        <v>6.6</v>
      </c>
      <c r="AA372" s="4">
        <v>4.02</v>
      </c>
      <c r="AB372" s="4">
        <v>0.0</v>
      </c>
      <c r="AC372" s="4">
        <v>191919.76</v>
      </c>
      <c r="AD372" s="4">
        <v>374395.76</v>
      </c>
      <c r="AE372" s="4">
        <v>2128653.76</v>
      </c>
    </row>
    <row r="373" ht="12.75" customHeight="1">
      <c r="A373" s="4" t="s">
        <v>372</v>
      </c>
      <c r="B373" s="4" t="s">
        <v>371</v>
      </c>
      <c r="C373" s="4">
        <v>2008.0</v>
      </c>
      <c r="D373" s="4" t="s">
        <v>1074</v>
      </c>
      <c r="E373" s="39" t="s">
        <v>1042</v>
      </c>
      <c r="F373" s="4">
        <v>2.336643107E7</v>
      </c>
      <c r="G373" s="4">
        <v>6.89</v>
      </c>
      <c r="H373" s="4">
        <v>0.0</v>
      </c>
      <c r="I373" s="4">
        <v>0.0</v>
      </c>
      <c r="J373" s="4">
        <v>743.0</v>
      </c>
      <c r="K373" s="4">
        <v>0.0</v>
      </c>
      <c r="L373" s="4">
        <v>100.0</v>
      </c>
      <c r="M373" s="4">
        <v>0.0</v>
      </c>
      <c r="N373" s="4">
        <v>0.0</v>
      </c>
      <c r="O373" s="4">
        <v>0.0</v>
      </c>
      <c r="P373" s="4">
        <v>0.0</v>
      </c>
      <c r="Q373" s="4">
        <v>0.0</v>
      </c>
      <c r="R373" s="4">
        <v>0.0</v>
      </c>
      <c r="S373" s="4">
        <v>8181584.12</v>
      </c>
      <c r="T373" s="4">
        <v>2.71</v>
      </c>
      <c r="U373" s="4">
        <v>0.9</v>
      </c>
      <c r="V373" s="4">
        <v>743.0</v>
      </c>
      <c r="W373" s="4">
        <v>43.2</v>
      </c>
      <c r="X373" s="4">
        <v>40.92</v>
      </c>
      <c r="Y373" s="4">
        <v>11.17</v>
      </c>
      <c r="Z373" s="4">
        <v>4.71</v>
      </c>
      <c r="AA373" s="4">
        <v>93.91</v>
      </c>
      <c r="AB373" s="4">
        <v>0.0</v>
      </c>
      <c r="AC373" s="4">
        <v>98111.36</v>
      </c>
      <c r="AD373" s="4">
        <v>2789151.99</v>
      </c>
      <c r="AE373" s="4">
        <v>5392432.13</v>
      </c>
    </row>
    <row r="374" ht="12.75" customHeight="1">
      <c r="A374" s="4" t="s">
        <v>372</v>
      </c>
      <c r="B374" s="4" t="s">
        <v>371</v>
      </c>
      <c r="C374" s="4">
        <v>2008.0</v>
      </c>
      <c r="D374" s="4" t="s">
        <v>1074</v>
      </c>
      <c r="E374" s="39" t="s">
        <v>1043</v>
      </c>
      <c r="F374" s="4">
        <v>1.370749526E7</v>
      </c>
      <c r="G374" s="4">
        <v>4.04</v>
      </c>
      <c r="H374" s="4">
        <v>0.0</v>
      </c>
      <c r="I374" s="4">
        <v>0.0</v>
      </c>
      <c r="J374" s="4">
        <v>370.0</v>
      </c>
      <c r="K374" s="4">
        <v>0.0</v>
      </c>
      <c r="L374" s="4">
        <v>100.0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  <c r="R374" s="4">
        <v>0.0</v>
      </c>
      <c r="S374" s="4">
        <v>1.37053953E7</v>
      </c>
      <c r="T374" s="4">
        <v>3.53</v>
      </c>
      <c r="U374" s="4">
        <v>4.4</v>
      </c>
      <c r="V374" s="4">
        <v>370.0</v>
      </c>
      <c r="W374" s="4">
        <v>77.3</v>
      </c>
      <c r="X374" s="4">
        <v>22.7</v>
      </c>
      <c r="Y374" s="4">
        <v>0.0</v>
      </c>
      <c r="Z374" s="4">
        <v>0.0</v>
      </c>
      <c r="AA374" s="4">
        <v>14.0</v>
      </c>
      <c r="AB374" s="4">
        <v>0.0</v>
      </c>
      <c r="AC374" s="4">
        <v>0.0</v>
      </c>
      <c r="AD374" s="4">
        <v>1.303623625E7</v>
      </c>
      <c r="AE374" s="4">
        <v>669159.05</v>
      </c>
    </row>
    <row r="375" ht="12.75" customHeight="1">
      <c r="A375" s="4" t="s">
        <v>372</v>
      </c>
      <c r="B375" s="4" t="s">
        <v>371</v>
      </c>
      <c r="C375" s="4">
        <v>2008.0</v>
      </c>
      <c r="D375" s="4" t="s">
        <v>1074</v>
      </c>
      <c r="E375" s="39" t="s">
        <v>1044</v>
      </c>
      <c r="F375" s="4">
        <v>5483833.49</v>
      </c>
      <c r="G375" s="4">
        <v>1.62</v>
      </c>
      <c r="H375" s="4">
        <v>0.0</v>
      </c>
      <c r="I375" s="4">
        <v>0.0</v>
      </c>
      <c r="J375" s="4">
        <v>375.0</v>
      </c>
      <c r="K375" s="4">
        <v>0.0</v>
      </c>
      <c r="L375" s="4">
        <v>100.0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  <c r="R375" s="4">
        <v>0.0</v>
      </c>
      <c r="S375" s="4">
        <v>5483833.49</v>
      </c>
      <c r="T375" s="4">
        <v>3.22</v>
      </c>
      <c r="U375" s="4">
        <v>2.1</v>
      </c>
      <c r="V375" s="4">
        <v>375.0</v>
      </c>
      <c r="W375" s="4">
        <v>62.67</v>
      </c>
      <c r="X375" s="4">
        <v>35.47</v>
      </c>
      <c r="Y375" s="4">
        <v>0.0</v>
      </c>
      <c r="Z375" s="4">
        <v>1.87</v>
      </c>
      <c r="AA375" s="4">
        <v>38.0</v>
      </c>
      <c r="AB375" s="4">
        <v>0.0</v>
      </c>
      <c r="AC375" s="4">
        <v>0.0</v>
      </c>
      <c r="AD375" s="4">
        <v>4449819.48</v>
      </c>
      <c r="AE375" s="4">
        <v>1034014.01</v>
      </c>
    </row>
    <row r="376" ht="12.75" customHeight="1">
      <c r="A376" s="4" t="s">
        <v>372</v>
      </c>
      <c r="B376" s="4" t="s">
        <v>371</v>
      </c>
      <c r="C376" s="4">
        <v>2008.0</v>
      </c>
      <c r="D376" s="4" t="s">
        <v>1074</v>
      </c>
      <c r="E376" s="39" t="s">
        <v>1045</v>
      </c>
      <c r="F376" s="4">
        <v>2222603.89</v>
      </c>
      <c r="G376" s="4">
        <v>0.66</v>
      </c>
      <c r="H376" s="4">
        <v>0.02</v>
      </c>
      <c r="I376" s="4">
        <v>0.0</v>
      </c>
      <c r="J376" s="4">
        <v>1367.0</v>
      </c>
      <c r="K376" s="4">
        <v>0.0</v>
      </c>
      <c r="L376" s="4">
        <v>99.63</v>
      </c>
      <c r="M376" s="4">
        <v>0.0</v>
      </c>
      <c r="N376" s="4">
        <v>0.37</v>
      </c>
      <c r="O376" s="4">
        <v>21.3</v>
      </c>
      <c r="P376" s="4">
        <v>0.0</v>
      </c>
      <c r="Q376" s="4">
        <v>0.0</v>
      </c>
      <c r="R376" s="4">
        <v>640.0</v>
      </c>
      <c r="S376" s="4">
        <v>2221963.89</v>
      </c>
      <c r="T376" s="4">
        <v>8.92</v>
      </c>
      <c r="U376" s="4">
        <v>8.95</v>
      </c>
      <c r="V376" s="4">
        <v>1367.0</v>
      </c>
      <c r="W376" s="4">
        <v>80.54</v>
      </c>
      <c r="X376" s="4">
        <v>13.83</v>
      </c>
      <c r="Y376" s="4">
        <v>0.22</v>
      </c>
      <c r="Z376" s="4">
        <v>5.41</v>
      </c>
      <c r="AA376" s="4">
        <v>32.0</v>
      </c>
      <c r="AB376" s="4">
        <v>0.0</v>
      </c>
      <c r="AC376" s="4">
        <v>35.68</v>
      </c>
      <c r="AD376" s="4">
        <v>2116848.43</v>
      </c>
      <c r="AE376" s="4">
        <v>105755.47</v>
      </c>
    </row>
    <row r="377" ht="12.75" customHeight="1">
      <c r="A377" s="4" t="s">
        <v>372</v>
      </c>
      <c r="B377" s="4" t="s">
        <v>371</v>
      </c>
      <c r="C377" s="4">
        <v>2008.0</v>
      </c>
      <c r="D377" s="4" t="s">
        <v>1074</v>
      </c>
      <c r="E377" s="39" t="s">
        <v>998</v>
      </c>
      <c r="F377" s="4">
        <v>5.434707094E7</v>
      </c>
      <c r="G377" s="4">
        <v>16.03</v>
      </c>
      <c r="H377" s="4">
        <v>0.0</v>
      </c>
      <c r="I377" s="4">
        <v>0.0</v>
      </c>
      <c r="J377" s="4">
        <v>237.0</v>
      </c>
      <c r="K377" s="4">
        <v>0.0</v>
      </c>
      <c r="L377" s="4">
        <v>100.0</v>
      </c>
      <c r="M377" s="4">
        <v>0.0</v>
      </c>
      <c r="N377" s="4">
        <v>0.0</v>
      </c>
      <c r="O377" s="4">
        <v>0.0</v>
      </c>
      <c r="P377" s="4">
        <v>0.0</v>
      </c>
      <c r="Q377" s="4">
        <v>0.0</v>
      </c>
      <c r="R377" s="4">
        <v>0.0</v>
      </c>
      <c r="S377" s="4">
        <v>5.434707094E7</v>
      </c>
      <c r="T377" s="4">
        <v>2.83</v>
      </c>
      <c r="U377" s="4">
        <v>3.26</v>
      </c>
      <c r="V377" s="4">
        <v>237.0</v>
      </c>
      <c r="W377" s="4">
        <v>48.95</v>
      </c>
      <c r="X377" s="4">
        <v>51.05</v>
      </c>
      <c r="Y377" s="4">
        <v>0.0</v>
      </c>
      <c r="Z377" s="4">
        <v>0.0</v>
      </c>
      <c r="AA377" s="4">
        <v>25.0</v>
      </c>
      <c r="AB377" s="4">
        <v>0.0</v>
      </c>
      <c r="AC377" s="4">
        <v>0.0</v>
      </c>
      <c r="AD377" s="4">
        <v>4.729958931E7</v>
      </c>
      <c r="AE377" s="4">
        <v>7047481.63</v>
      </c>
    </row>
    <row r="378" ht="12.75" customHeight="1">
      <c r="A378" s="4" t="s">
        <v>372</v>
      </c>
      <c r="B378" s="4" t="s">
        <v>371</v>
      </c>
      <c r="C378" s="4">
        <v>2008.0</v>
      </c>
      <c r="D378" s="4" t="s">
        <v>1074</v>
      </c>
      <c r="E378" s="39" t="s">
        <v>1046</v>
      </c>
      <c r="F378" s="4">
        <v>7181941.48</v>
      </c>
      <c r="G378" s="4">
        <v>2.12</v>
      </c>
      <c r="H378" s="4">
        <v>0.02</v>
      </c>
      <c r="I378" s="4">
        <v>0.05</v>
      </c>
      <c r="J378" s="4">
        <v>448.0</v>
      </c>
      <c r="K378" s="4">
        <v>0.0</v>
      </c>
      <c r="L378" s="4">
        <v>99.78</v>
      </c>
      <c r="M378" s="4">
        <v>0.0</v>
      </c>
      <c r="N378" s="4">
        <v>0.22</v>
      </c>
      <c r="O378" s="4">
        <v>22.62</v>
      </c>
      <c r="P378" s="4">
        <v>0.0</v>
      </c>
      <c r="Q378" s="4">
        <v>0.0</v>
      </c>
      <c r="R378" s="4">
        <v>103042.32</v>
      </c>
      <c r="S378" s="4">
        <v>7070447.12</v>
      </c>
      <c r="T378" s="4">
        <v>3.01</v>
      </c>
      <c r="U378" s="4">
        <v>3.01</v>
      </c>
      <c r="V378" s="4">
        <v>448.0</v>
      </c>
      <c r="W378" s="4">
        <v>29.69</v>
      </c>
      <c r="X378" s="4">
        <v>24.11</v>
      </c>
      <c r="Y378" s="4">
        <v>0.45</v>
      </c>
      <c r="Z378" s="4">
        <v>45.76</v>
      </c>
      <c r="AA378" s="4">
        <v>29.8</v>
      </c>
      <c r="AB378" s="4">
        <v>0.0</v>
      </c>
      <c r="AC378" s="4">
        <v>1394.19</v>
      </c>
      <c r="AD378" s="4">
        <v>5896086.16</v>
      </c>
      <c r="AE378" s="4">
        <v>1277403.28</v>
      </c>
    </row>
    <row r="379" ht="12.75" customHeight="1">
      <c r="A379" s="4" t="s">
        <v>372</v>
      </c>
      <c r="B379" s="4" t="s">
        <v>371</v>
      </c>
      <c r="C379" s="4">
        <v>2008.0</v>
      </c>
      <c r="D379" s="4" t="s">
        <v>1074</v>
      </c>
      <c r="E379" s="39" t="s">
        <v>1047</v>
      </c>
      <c r="F379" s="4">
        <v>2.118146112E7</v>
      </c>
      <c r="G379" s="4">
        <v>6.25</v>
      </c>
      <c r="H379" s="4">
        <v>0.0</v>
      </c>
      <c r="I379" s="4">
        <v>0.0</v>
      </c>
      <c r="J379" s="4">
        <v>476.0</v>
      </c>
      <c r="K379" s="4">
        <v>0.0</v>
      </c>
      <c r="L379" s="4">
        <v>100.0</v>
      </c>
      <c r="M379" s="4">
        <v>0.0</v>
      </c>
      <c r="N379" s="4">
        <v>0.0</v>
      </c>
      <c r="O379" s="4">
        <v>0.0</v>
      </c>
      <c r="P379" s="4">
        <v>0.0</v>
      </c>
      <c r="Q379" s="4">
        <v>0.0</v>
      </c>
      <c r="R379" s="4">
        <v>0.0</v>
      </c>
      <c r="S379" s="4">
        <v>2.118146112E7</v>
      </c>
      <c r="T379" s="4">
        <v>0.59</v>
      </c>
      <c r="U379" s="4">
        <v>0.27</v>
      </c>
      <c r="V379" s="4">
        <v>476.0</v>
      </c>
      <c r="W379" s="4">
        <v>17.23</v>
      </c>
      <c r="X379" s="4">
        <v>81.72</v>
      </c>
      <c r="Y379" s="4">
        <v>0.0</v>
      </c>
      <c r="Z379" s="4">
        <v>1.05</v>
      </c>
      <c r="AA379" s="4">
        <v>18.0</v>
      </c>
      <c r="AB379" s="4">
        <v>0.0</v>
      </c>
      <c r="AC379" s="4">
        <v>0.0</v>
      </c>
      <c r="AD379" s="4">
        <v>2043150.92</v>
      </c>
      <c r="AE379" s="4">
        <v>1.91383102E7</v>
      </c>
    </row>
    <row r="380" ht="12.75" customHeight="1">
      <c r="A380" s="4" t="s">
        <v>372</v>
      </c>
      <c r="B380" s="4" t="s">
        <v>371</v>
      </c>
      <c r="C380" s="4">
        <v>2009.0</v>
      </c>
      <c r="D380" s="4" t="s">
        <v>1074</v>
      </c>
      <c r="E380" s="39" t="s">
        <v>1031</v>
      </c>
      <c r="F380" s="4">
        <v>2.2757735421E8</v>
      </c>
      <c r="G380" s="4">
        <v>100.0</v>
      </c>
      <c r="H380" s="4">
        <v>0.11</v>
      </c>
      <c r="I380" s="4">
        <v>0.1</v>
      </c>
      <c r="J380" s="4">
        <v>9206.0</v>
      </c>
      <c r="K380" s="4">
        <v>0.32</v>
      </c>
      <c r="L380" s="4">
        <v>98.0</v>
      </c>
      <c r="M380" s="4">
        <v>0.07</v>
      </c>
      <c r="N380" s="4">
        <v>1.62</v>
      </c>
      <c r="O380" s="4">
        <v>131.8</v>
      </c>
      <c r="P380" s="4">
        <v>0.0</v>
      </c>
      <c r="Q380" s="4">
        <v>234939.38</v>
      </c>
      <c r="R380" s="4">
        <v>2457919.06</v>
      </c>
      <c r="S380" s="4">
        <v>2.1365861795E8</v>
      </c>
      <c r="T380" s="4">
        <v>3.53</v>
      </c>
      <c r="U380" s="4">
        <v>2.1</v>
      </c>
      <c r="V380" s="4">
        <v>9206.0</v>
      </c>
      <c r="W380" s="4">
        <v>53.43</v>
      </c>
      <c r="X380" s="4">
        <v>36.5</v>
      </c>
      <c r="Y380" s="4">
        <v>2.15</v>
      </c>
      <c r="Z380" s="4">
        <v>7.92</v>
      </c>
      <c r="AA380" s="4">
        <v>350.0</v>
      </c>
      <c r="AB380" s="4">
        <v>0.0</v>
      </c>
      <c r="AC380" s="4">
        <v>4.846091358E7</v>
      </c>
      <c r="AD380" s="4">
        <v>1.363302942E8</v>
      </c>
      <c r="AE380" s="4">
        <v>7.978624281E7</v>
      </c>
    </row>
    <row r="381" ht="12.75" customHeight="1">
      <c r="A381" s="4" t="s">
        <v>372</v>
      </c>
      <c r="B381" s="4" t="s">
        <v>371</v>
      </c>
      <c r="C381" s="4">
        <v>2009.0</v>
      </c>
      <c r="D381" s="4" t="s">
        <v>1074</v>
      </c>
      <c r="E381" s="39" t="s">
        <v>1032</v>
      </c>
      <c r="F381" s="4">
        <v>3.763494671E7</v>
      </c>
      <c r="G381" s="4">
        <v>16.54</v>
      </c>
      <c r="H381" s="4">
        <v>0.0</v>
      </c>
      <c r="I381" s="4">
        <v>0.0</v>
      </c>
      <c r="J381" s="4">
        <v>1515.0</v>
      </c>
      <c r="K381" s="4">
        <v>0.0</v>
      </c>
      <c r="L381" s="4">
        <v>100.0</v>
      </c>
      <c r="M381" s="4">
        <v>0.0</v>
      </c>
      <c r="N381" s="4">
        <v>0.0</v>
      </c>
      <c r="O381" s="4">
        <v>0.0</v>
      </c>
      <c r="P381" s="4">
        <v>0.0</v>
      </c>
      <c r="Q381" s="4">
        <v>0.0</v>
      </c>
      <c r="R381" s="4">
        <v>0.0</v>
      </c>
      <c r="S381" s="4">
        <v>3.746243582E7</v>
      </c>
      <c r="T381" s="4">
        <v>1.6</v>
      </c>
      <c r="U381" s="4">
        <v>1.6</v>
      </c>
      <c r="V381" s="4">
        <v>1515.0</v>
      </c>
      <c r="W381" s="4">
        <v>46.2</v>
      </c>
      <c r="X381" s="4">
        <v>52.94</v>
      </c>
      <c r="Y381" s="4">
        <v>0.53</v>
      </c>
      <c r="Z381" s="4">
        <v>0.33</v>
      </c>
      <c r="AA381" s="4">
        <v>25.0</v>
      </c>
      <c r="AB381" s="4">
        <v>0.0</v>
      </c>
      <c r="AC381" s="4">
        <v>32992.25</v>
      </c>
      <c r="AD381" s="4">
        <v>1.968275848E7</v>
      </c>
      <c r="AE381" s="4">
        <v>1.777967734E7</v>
      </c>
    </row>
    <row r="382" ht="12.75" customHeight="1">
      <c r="A382" s="4" t="s">
        <v>372</v>
      </c>
      <c r="B382" s="4" t="s">
        <v>371</v>
      </c>
      <c r="C382" s="4">
        <v>2009.0</v>
      </c>
      <c r="D382" s="4" t="s">
        <v>1074</v>
      </c>
      <c r="E382" s="39" t="s">
        <v>1033</v>
      </c>
      <c r="F382" s="4">
        <v>7.817806224E7</v>
      </c>
      <c r="G382" s="4">
        <v>34.35</v>
      </c>
      <c r="H382" s="4">
        <v>0.24</v>
      </c>
      <c r="I382" s="4">
        <v>0.25</v>
      </c>
      <c r="J382" s="4">
        <v>3471.0</v>
      </c>
      <c r="K382" s="4">
        <v>0.66</v>
      </c>
      <c r="L382" s="4">
        <v>95.65</v>
      </c>
      <c r="M382" s="4">
        <v>0.03</v>
      </c>
      <c r="N382" s="4">
        <v>3.66</v>
      </c>
      <c r="O382" s="4">
        <v>131.8</v>
      </c>
      <c r="P382" s="4">
        <v>0.0</v>
      </c>
      <c r="Q382" s="4">
        <v>3374.43</v>
      </c>
      <c r="R382" s="4">
        <v>2168464.31</v>
      </c>
      <c r="S382" s="4">
        <v>7.560134253E7</v>
      </c>
      <c r="T382" s="4">
        <v>5.01</v>
      </c>
      <c r="U382" s="4">
        <v>2.79</v>
      </c>
      <c r="V382" s="4">
        <v>3471.0</v>
      </c>
      <c r="W382" s="4">
        <v>59.9</v>
      </c>
      <c r="X382" s="4">
        <v>25.21</v>
      </c>
      <c r="Y382" s="4">
        <v>4.26</v>
      </c>
      <c r="Z382" s="4">
        <v>10.63</v>
      </c>
      <c r="AA382" s="4">
        <v>350.0</v>
      </c>
      <c r="AB382" s="4">
        <v>0.0</v>
      </c>
      <c r="AC382" s="4">
        <v>9936411.04</v>
      </c>
      <c r="AD382" s="4">
        <v>5.044728824E7</v>
      </c>
      <c r="AE382" s="4">
        <v>2.73225186E7</v>
      </c>
    </row>
    <row r="383" ht="12.75" customHeight="1">
      <c r="A383" s="4" t="s">
        <v>372</v>
      </c>
      <c r="B383" s="4" t="s">
        <v>371</v>
      </c>
      <c r="C383" s="4">
        <v>2009.0</v>
      </c>
      <c r="D383" s="4" t="s">
        <v>1074</v>
      </c>
      <c r="E383" s="39" t="s">
        <v>1034</v>
      </c>
      <c r="F383" s="4">
        <v>5.12278632E7</v>
      </c>
      <c r="G383" s="4">
        <v>22.51</v>
      </c>
      <c r="H383" s="4">
        <v>0.07</v>
      </c>
      <c r="I383" s="4">
        <v>0.02</v>
      </c>
      <c r="J383" s="4">
        <v>3378.0</v>
      </c>
      <c r="K383" s="4">
        <v>0.18</v>
      </c>
      <c r="L383" s="4">
        <v>99.2</v>
      </c>
      <c r="M383" s="4">
        <v>0.15</v>
      </c>
      <c r="N383" s="4">
        <v>0.47</v>
      </c>
      <c r="O383" s="4">
        <v>122.21</v>
      </c>
      <c r="P383" s="4">
        <v>0.0</v>
      </c>
      <c r="Q383" s="4">
        <v>231564.95</v>
      </c>
      <c r="R383" s="4">
        <v>251372.17</v>
      </c>
      <c r="S383" s="4">
        <v>5.050894083E7</v>
      </c>
      <c r="T383" s="4">
        <v>3.7</v>
      </c>
      <c r="U383" s="4">
        <v>1.41</v>
      </c>
      <c r="V383" s="4">
        <v>3378.0</v>
      </c>
      <c r="W383" s="4">
        <v>55.95</v>
      </c>
      <c r="X383" s="4">
        <v>38.34</v>
      </c>
      <c r="Y383" s="4">
        <v>0.98</v>
      </c>
      <c r="Z383" s="4">
        <v>4.74</v>
      </c>
      <c r="AA383" s="4">
        <v>122.21</v>
      </c>
      <c r="AB383" s="4">
        <v>0.0</v>
      </c>
      <c r="AC383" s="4">
        <v>612329.02</v>
      </c>
      <c r="AD383" s="4">
        <v>2.159990302E7</v>
      </c>
      <c r="AE383" s="4">
        <v>2.916040998E7</v>
      </c>
    </row>
    <row r="384" ht="12.75" customHeight="1">
      <c r="A384" s="4" t="s">
        <v>372</v>
      </c>
      <c r="B384" s="4" t="s">
        <v>371</v>
      </c>
      <c r="C384" s="4">
        <v>2009.0</v>
      </c>
      <c r="D384" s="4" t="s">
        <v>1074</v>
      </c>
      <c r="E384" s="39" t="s">
        <v>1035</v>
      </c>
      <c r="F384" s="4">
        <v>4.907565229E7</v>
      </c>
      <c r="G384" s="4">
        <v>21.56</v>
      </c>
      <c r="H384" s="4">
        <v>0.04</v>
      </c>
      <c r="I384" s="4">
        <v>0.0</v>
      </c>
      <c r="J384" s="4">
        <v>725.0</v>
      </c>
      <c r="K384" s="4">
        <v>0.0</v>
      </c>
      <c r="L384" s="4">
        <v>99.17</v>
      </c>
      <c r="M384" s="4">
        <v>0.0</v>
      </c>
      <c r="N384" s="4">
        <v>0.83</v>
      </c>
      <c r="O384" s="4">
        <v>126.97</v>
      </c>
      <c r="P384" s="4">
        <v>0.0</v>
      </c>
      <c r="Q384" s="4">
        <v>0.0</v>
      </c>
      <c r="R384" s="4">
        <v>38082.58</v>
      </c>
      <c r="S384" s="4">
        <v>4.876367182E7</v>
      </c>
      <c r="T384" s="4">
        <v>1.82</v>
      </c>
      <c r="U384" s="4">
        <v>1.69</v>
      </c>
      <c r="V384" s="4">
        <v>725.0</v>
      </c>
      <c r="W384" s="4">
        <v>22.07</v>
      </c>
      <c r="X384" s="4">
        <v>49.93</v>
      </c>
      <c r="Y384" s="4">
        <v>1.24</v>
      </c>
      <c r="Z384" s="4">
        <v>26.76</v>
      </c>
      <c r="AA384" s="4">
        <v>350.0</v>
      </c>
      <c r="AB384" s="4">
        <v>0.0</v>
      </c>
      <c r="AC384" s="4">
        <v>3.787918127E7</v>
      </c>
      <c r="AD384" s="4">
        <v>4.357586369E7</v>
      </c>
      <c r="AE384" s="4">
        <v>5225890.71</v>
      </c>
    </row>
    <row r="385" ht="12.75" customHeight="1">
      <c r="A385" s="4" t="s">
        <v>372</v>
      </c>
      <c r="B385" s="4" t="s">
        <v>371</v>
      </c>
      <c r="C385" s="4">
        <v>2009.0</v>
      </c>
      <c r="D385" s="4" t="s">
        <v>1074</v>
      </c>
      <c r="E385" s="39" t="s">
        <v>1036</v>
      </c>
      <c r="F385" s="4">
        <v>4929346.85</v>
      </c>
      <c r="G385" s="4">
        <v>2.17</v>
      </c>
      <c r="H385" s="4">
        <v>1.28</v>
      </c>
      <c r="I385" s="4">
        <v>0.2</v>
      </c>
      <c r="J385" s="4">
        <v>410.0</v>
      </c>
      <c r="K385" s="4">
        <v>0.24</v>
      </c>
      <c r="L385" s="4">
        <v>84.88</v>
      </c>
      <c r="M385" s="4">
        <v>0.24</v>
      </c>
      <c r="N385" s="4">
        <v>14.63</v>
      </c>
      <c r="O385" s="4">
        <v>122.21</v>
      </c>
      <c r="P385" s="4">
        <v>0.0</v>
      </c>
      <c r="Q385" s="4">
        <v>3374.43</v>
      </c>
      <c r="R385" s="4">
        <v>60742.11</v>
      </c>
      <c r="S385" s="4">
        <v>4868604.75</v>
      </c>
      <c r="T385" s="4">
        <v>3.04</v>
      </c>
      <c r="U385" s="4">
        <v>2.18</v>
      </c>
      <c r="V385" s="4">
        <v>410.0</v>
      </c>
      <c r="W385" s="4">
        <v>34.88</v>
      </c>
      <c r="X385" s="4">
        <v>29.02</v>
      </c>
      <c r="Y385" s="4">
        <v>1.95</v>
      </c>
      <c r="Z385" s="4">
        <v>34.15</v>
      </c>
      <c r="AA385" s="4">
        <v>122.21</v>
      </c>
      <c r="AB385" s="4">
        <v>0.0</v>
      </c>
      <c r="AC385" s="4">
        <v>29982.95</v>
      </c>
      <c r="AD385" s="4">
        <v>3108049.33</v>
      </c>
      <c r="AE385" s="4">
        <v>1821297.52</v>
      </c>
    </row>
    <row r="386" ht="12.75" customHeight="1">
      <c r="A386" s="4" t="s">
        <v>372</v>
      </c>
      <c r="B386" s="4" t="s">
        <v>371</v>
      </c>
      <c r="C386" s="4">
        <v>2009.0</v>
      </c>
      <c r="D386" s="4" t="s">
        <v>1074</v>
      </c>
      <c r="E386" s="39" t="s">
        <v>993</v>
      </c>
      <c r="F386" s="4">
        <v>1.61640345E7</v>
      </c>
      <c r="G386" s="4">
        <v>7.1</v>
      </c>
      <c r="H386" s="4">
        <v>0.0</v>
      </c>
      <c r="I386" s="4">
        <v>0.0</v>
      </c>
      <c r="J386" s="4">
        <v>1394.0</v>
      </c>
      <c r="K386" s="4">
        <v>0.0</v>
      </c>
      <c r="L386" s="4">
        <v>100.0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0.0</v>
      </c>
      <c r="S386" s="4">
        <v>1.61704126E7</v>
      </c>
      <c r="T386" s="4">
        <v>2.72</v>
      </c>
      <c r="U386" s="4">
        <v>1.1</v>
      </c>
      <c r="V386" s="4">
        <v>1394.0</v>
      </c>
      <c r="W386" s="4">
        <v>66.93</v>
      </c>
      <c r="X386" s="4">
        <v>31.92</v>
      </c>
      <c r="Y386" s="4">
        <v>0.0</v>
      </c>
      <c r="Z386" s="4">
        <v>1.15</v>
      </c>
      <c r="AA386" s="4">
        <v>9.2</v>
      </c>
      <c r="AB386" s="4">
        <v>0.0</v>
      </c>
      <c r="AC386" s="4">
        <v>0.0</v>
      </c>
      <c r="AD386" s="4">
        <v>4224066.79</v>
      </c>
      <c r="AE386" s="4">
        <v>1.194634581E7</v>
      </c>
    </row>
    <row r="387" ht="12.75" customHeight="1">
      <c r="A387" s="4" t="s">
        <v>372</v>
      </c>
      <c r="B387" s="4" t="s">
        <v>371</v>
      </c>
      <c r="C387" s="4">
        <v>2009.0</v>
      </c>
      <c r="D387" s="4" t="s">
        <v>1074</v>
      </c>
      <c r="E387" s="39" t="s">
        <v>1037</v>
      </c>
      <c r="F387" s="4">
        <v>7036609.59</v>
      </c>
      <c r="G387" s="4">
        <v>3.09</v>
      </c>
      <c r="H387" s="4">
        <v>1.4</v>
      </c>
      <c r="I387" s="4">
        <v>2.75</v>
      </c>
      <c r="J387" s="4">
        <v>695.0</v>
      </c>
      <c r="K387" s="4">
        <v>4.03</v>
      </c>
      <c r="L387" s="4">
        <v>82.88</v>
      </c>
      <c r="M387" s="4">
        <v>0.72</v>
      </c>
      <c r="N387" s="4">
        <v>12.37</v>
      </c>
      <c r="O387" s="4">
        <v>131.8</v>
      </c>
      <c r="P387" s="4">
        <v>0.0</v>
      </c>
      <c r="Q387" s="4">
        <v>231564.95</v>
      </c>
      <c r="R387" s="4">
        <v>2307518.11</v>
      </c>
      <c r="S387" s="4">
        <v>4729091.47</v>
      </c>
      <c r="T387" s="4">
        <v>6.88</v>
      </c>
      <c r="U387" s="4">
        <v>6.54</v>
      </c>
      <c r="V387" s="4">
        <v>695.0</v>
      </c>
      <c r="W387" s="4">
        <v>44.6</v>
      </c>
      <c r="X387" s="4">
        <v>18.71</v>
      </c>
      <c r="Y387" s="4">
        <v>6.04</v>
      </c>
      <c r="Z387" s="4">
        <v>30.65</v>
      </c>
      <c r="AA387" s="4">
        <v>350.0</v>
      </c>
      <c r="AB387" s="4">
        <v>0.0</v>
      </c>
      <c r="AC387" s="4">
        <v>843654.08</v>
      </c>
      <c r="AD387" s="4">
        <v>5793006.61</v>
      </c>
      <c r="AE387" s="4">
        <v>1243602.97</v>
      </c>
    </row>
    <row r="388" ht="12.75" customHeight="1">
      <c r="A388" s="4" t="s">
        <v>372</v>
      </c>
      <c r="B388" s="4" t="s">
        <v>371</v>
      </c>
      <c r="C388" s="4">
        <v>2009.0</v>
      </c>
      <c r="D388" s="4" t="s">
        <v>1074</v>
      </c>
      <c r="E388" s="39" t="s">
        <v>1038</v>
      </c>
      <c r="F388" s="4">
        <v>108219.19</v>
      </c>
      <c r="G388" s="4">
        <v>0.05</v>
      </c>
      <c r="H388" s="4">
        <v>0.0</v>
      </c>
      <c r="I388" s="4">
        <v>0.0</v>
      </c>
      <c r="J388" s="4">
        <v>167.0</v>
      </c>
      <c r="K388" s="4">
        <v>0.0</v>
      </c>
      <c r="L388" s="4">
        <v>100.0</v>
      </c>
      <c r="M388" s="4">
        <v>0.0</v>
      </c>
      <c r="N388" s="4">
        <v>0.0</v>
      </c>
      <c r="O388" s="4">
        <v>0.0</v>
      </c>
      <c r="P388" s="4">
        <v>0.0</v>
      </c>
      <c r="Q388" s="4">
        <v>0.0</v>
      </c>
      <c r="R388" s="4">
        <v>0.0</v>
      </c>
      <c r="S388" s="4">
        <v>108219.19</v>
      </c>
      <c r="T388" s="4">
        <v>8.64</v>
      </c>
      <c r="U388" s="4">
        <v>10.73</v>
      </c>
      <c r="V388" s="4">
        <v>167.0</v>
      </c>
      <c r="W388" s="4">
        <v>65.87</v>
      </c>
      <c r="X388" s="4">
        <v>18.56</v>
      </c>
      <c r="Y388" s="4">
        <v>3.59</v>
      </c>
      <c r="Z388" s="4">
        <v>11.98</v>
      </c>
      <c r="AA388" s="4">
        <v>51.97</v>
      </c>
      <c r="AB388" s="4">
        <v>0.0</v>
      </c>
      <c r="AC388" s="4">
        <v>16101.38</v>
      </c>
      <c r="AD388" s="4">
        <v>85142.8</v>
      </c>
      <c r="AE388" s="4">
        <v>23076.39</v>
      </c>
    </row>
    <row r="389" ht="12.75" customHeight="1">
      <c r="A389" s="4" t="s">
        <v>372</v>
      </c>
      <c r="B389" s="4" t="s">
        <v>371</v>
      </c>
      <c r="C389" s="4">
        <v>2009.0</v>
      </c>
      <c r="D389" s="4" t="s">
        <v>1074</v>
      </c>
      <c r="E389" s="39" t="s">
        <v>994</v>
      </c>
      <c r="F389" s="4">
        <v>6.494194494E7</v>
      </c>
      <c r="G389" s="4">
        <v>28.54</v>
      </c>
      <c r="H389" s="4">
        <v>0.0</v>
      </c>
      <c r="I389" s="4">
        <v>0.0</v>
      </c>
      <c r="J389" s="4">
        <v>68.0</v>
      </c>
      <c r="K389" s="4">
        <v>0.0</v>
      </c>
      <c r="L389" s="4">
        <v>100.0</v>
      </c>
      <c r="M389" s="4">
        <v>0.0</v>
      </c>
      <c r="N389" s="4">
        <v>0.0</v>
      </c>
      <c r="O389" s="4">
        <v>0.0</v>
      </c>
      <c r="P389" s="4">
        <v>0.0</v>
      </c>
      <c r="Q389" s="4">
        <v>0.0</v>
      </c>
      <c r="R389" s="4">
        <v>0.0</v>
      </c>
      <c r="S389" s="4">
        <v>6.494194494E7</v>
      </c>
      <c r="T389" s="4">
        <v>0.7</v>
      </c>
      <c r="U389" s="4">
        <v>2.35</v>
      </c>
      <c r="V389" s="4">
        <v>68.0</v>
      </c>
      <c r="W389" s="4">
        <v>7.35</v>
      </c>
      <c r="X389" s="4">
        <v>54.41</v>
      </c>
      <c r="Y389" s="4">
        <v>30.88</v>
      </c>
      <c r="Z389" s="4">
        <v>7.35</v>
      </c>
      <c r="AA389" s="4">
        <v>17.5</v>
      </c>
      <c r="AB389" s="4">
        <v>0.0</v>
      </c>
      <c r="AC389" s="4">
        <v>4.705433816E7</v>
      </c>
      <c r="AD389" s="4">
        <v>4.706277578E7</v>
      </c>
      <c r="AE389" s="4">
        <v>1.787916916E7</v>
      </c>
    </row>
    <row r="390" ht="12.75" customHeight="1">
      <c r="A390" s="4" t="s">
        <v>372</v>
      </c>
      <c r="B390" s="4" t="s">
        <v>371</v>
      </c>
      <c r="C390" s="4">
        <v>2009.0</v>
      </c>
      <c r="D390" s="4" t="s">
        <v>1074</v>
      </c>
      <c r="E390" s="39" t="s">
        <v>1039</v>
      </c>
      <c r="F390" s="4">
        <v>169692.66</v>
      </c>
      <c r="G390" s="4">
        <v>0.07</v>
      </c>
      <c r="H390" s="4">
        <v>0.0</v>
      </c>
      <c r="I390" s="4">
        <v>0.0</v>
      </c>
      <c r="J390" s="4">
        <v>191.0</v>
      </c>
      <c r="K390" s="4">
        <v>0.0</v>
      </c>
      <c r="L390" s="4">
        <v>100.0</v>
      </c>
      <c r="M390" s="4">
        <v>0.0</v>
      </c>
      <c r="N390" s="4">
        <v>0.0</v>
      </c>
      <c r="O390" s="4">
        <v>0.0</v>
      </c>
      <c r="P390" s="4">
        <v>0.0</v>
      </c>
      <c r="Q390" s="4">
        <v>0.0</v>
      </c>
      <c r="R390" s="4">
        <v>0.0</v>
      </c>
      <c r="S390" s="4">
        <v>169692.66</v>
      </c>
      <c r="T390" s="4">
        <v>3.99</v>
      </c>
      <c r="U390" s="4">
        <v>3.27</v>
      </c>
      <c r="V390" s="4">
        <v>191.0</v>
      </c>
      <c r="W390" s="4">
        <v>82.72</v>
      </c>
      <c r="X390" s="4">
        <v>16.75</v>
      </c>
      <c r="Y390" s="4">
        <v>0.0</v>
      </c>
      <c r="Z390" s="4">
        <v>0.52</v>
      </c>
      <c r="AA390" s="4">
        <v>20.0</v>
      </c>
      <c r="AB390" s="4">
        <v>0.0</v>
      </c>
      <c r="AC390" s="4">
        <v>0.0</v>
      </c>
      <c r="AD390" s="4">
        <v>103406.89</v>
      </c>
      <c r="AE390" s="4">
        <v>66285.77</v>
      </c>
    </row>
    <row r="391" ht="12.75" customHeight="1">
      <c r="A391" s="4" t="s">
        <v>372</v>
      </c>
      <c r="B391" s="4" t="s">
        <v>371</v>
      </c>
      <c r="C391" s="4">
        <v>2009.0</v>
      </c>
      <c r="D391" s="4" t="s">
        <v>1074</v>
      </c>
      <c r="E391" s="39" t="s">
        <v>1040</v>
      </c>
      <c r="F391" s="4">
        <v>2.398697946E7</v>
      </c>
      <c r="G391" s="4">
        <v>10.54</v>
      </c>
      <c r="H391" s="4">
        <v>0.0</v>
      </c>
      <c r="I391" s="4">
        <v>0.0</v>
      </c>
      <c r="J391" s="4">
        <v>1294.0</v>
      </c>
      <c r="K391" s="4">
        <v>0.0</v>
      </c>
      <c r="L391" s="4">
        <v>100.0</v>
      </c>
      <c r="M391" s="4">
        <v>0.0</v>
      </c>
      <c r="N391" s="4">
        <v>0.0</v>
      </c>
      <c r="O391" s="4">
        <v>0.0</v>
      </c>
      <c r="P391" s="4">
        <v>0.0</v>
      </c>
      <c r="Q391" s="4">
        <v>0.0</v>
      </c>
      <c r="R391" s="4">
        <v>0.0</v>
      </c>
      <c r="S391" s="4">
        <v>2.398815165E7</v>
      </c>
      <c r="T391" s="4">
        <v>1.47</v>
      </c>
      <c r="U391" s="4">
        <v>1.02</v>
      </c>
      <c r="V391" s="4">
        <v>1294.0</v>
      </c>
      <c r="W391" s="4">
        <v>47.6</v>
      </c>
      <c r="X391" s="4">
        <v>52.01</v>
      </c>
      <c r="Y391" s="4">
        <v>0.31</v>
      </c>
      <c r="Z391" s="4">
        <v>0.08</v>
      </c>
      <c r="AA391" s="4">
        <v>15.0</v>
      </c>
      <c r="AB391" s="4">
        <v>0.0</v>
      </c>
      <c r="AC391" s="4">
        <v>1447.86</v>
      </c>
      <c r="AD391" s="4">
        <v>1.174913583E7</v>
      </c>
      <c r="AE391" s="4">
        <v>1.223901583E7</v>
      </c>
    </row>
    <row r="392" ht="12.75" customHeight="1">
      <c r="A392" s="4" t="s">
        <v>372</v>
      </c>
      <c r="B392" s="4" t="s">
        <v>371</v>
      </c>
      <c r="C392" s="4">
        <v>2009.0</v>
      </c>
      <c r="D392" s="4" t="s">
        <v>1074</v>
      </c>
      <c r="E392" s="39" t="s">
        <v>996</v>
      </c>
      <c r="F392" s="4">
        <v>1.698081054E7</v>
      </c>
      <c r="G392" s="4">
        <v>7.46</v>
      </c>
      <c r="H392" s="4">
        <v>0.0</v>
      </c>
      <c r="I392" s="4">
        <v>0.0</v>
      </c>
      <c r="J392" s="4">
        <v>906.0</v>
      </c>
      <c r="K392" s="4">
        <v>0.0</v>
      </c>
      <c r="L392" s="4">
        <v>100.0</v>
      </c>
      <c r="M392" s="4">
        <v>0.0</v>
      </c>
      <c r="N392" s="4">
        <v>0.0</v>
      </c>
      <c r="O392" s="4">
        <v>0.0</v>
      </c>
      <c r="P392" s="4">
        <v>0.0</v>
      </c>
      <c r="Q392" s="4">
        <v>0.0</v>
      </c>
      <c r="R392" s="4">
        <v>0.0</v>
      </c>
      <c r="S392" s="4">
        <v>1.698081053E7</v>
      </c>
      <c r="T392" s="4">
        <v>1.62</v>
      </c>
      <c r="U392" s="4">
        <v>1.31</v>
      </c>
      <c r="V392" s="4">
        <v>906.0</v>
      </c>
      <c r="W392" s="4">
        <v>39.4</v>
      </c>
      <c r="X392" s="4">
        <v>55.74</v>
      </c>
      <c r="Y392" s="4">
        <v>3.2</v>
      </c>
      <c r="Z392" s="4">
        <v>1.66</v>
      </c>
      <c r="AA392" s="4">
        <v>15.0</v>
      </c>
      <c r="AB392" s="4">
        <v>0.0</v>
      </c>
      <c r="AC392" s="4">
        <v>358708.51</v>
      </c>
      <c r="AD392" s="4">
        <v>1.006020634E7</v>
      </c>
      <c r="AE392" s="4">
        <v>6920604.2</v>
      </c>
    </row>
    <row r="393" ht="12.75" customHeight="1">
      <c r="A393" s="4" t="s">
        <v>372</v>
      </c>
      <c r="B393" s="4" t="s">
        <v>371</v>
      </c>
      <c r="C393" s="4">
        <v>2009.0</v>
      </c>
      <c r="D393" s="4" t="s">
        <v>1074</v>
      </c>
      <c r="E393" s="39" t="s">
        <v>1041</v>
      </c>
      <c r="F393" s="4">
        <v>1499149.7</v>
      </c>
      <c r="G393" s="4">
        <v>0.66</v>
      </c>
      <c r="H393" s="4">
        <v>0.0</v>
      </c>
      <c r="I393" s="4">
        <v>0.0</v>
      </c>
      <c r="J393" s="4">
        <v>96.0</v>
      </c>
      <c r="K393" s="4">
        <v>0.0</v>
      </c>
      <c r="L393" s="4">
        <v>100.0</v>
      </c>
      <c r="M393" s="4">
        <v>0.0</v>
      </c>
      <c r="N393" s="4">
        <v>0.0</v>
      </c>
      <c r="O393" s="4">
        <v>0.0</v>
      </c>
      <c r="P393" s="4">
        <v>0.0</v>
      </c>
      <c r="Q393" s="4">
        <v>0.0</v>
      </c>
      <c r="R393" s="4">
        <v>0.0</v>
      </c>
      <c r="S393" s="4">
        <v>1499149.7</v>
      </c>
      <c r="T393" s="4">
        <v>0.29</v>
      </c>
      <c r="U393" s="4">
        <v>0.11</v>
      </c>
      <c r="V393" s="4">
        <v>96.0</v>
      </c>
      <c r="W393" s="4">
        <v>7.29</v>
      </c>
      <c r="X393" s="4">
        <v>83.33</v>
      </c>
      <c r="Y393" s="4">
        <v>2.08</v>
      </c>
      <c r="Z393" s="4">
        <v>7.29</v>
      </c>
      <c r="AA393" s="4">
        <v>3.41</v>
      </c>
      <c r="AB393" s="4">
        <v>0.0</v>
      </c>
      <c r="AC393" s="4">
        <v>92000.38</v>
      </c>
      <c r="AD393" s="4">
        <v>242651.2</v>
      </c>
      <c r="AE393" s="4">
        <v>1256498.49</v>
      </c>
    </row>
    <row r="394" ht="12.75" customHeight="1">
      <c r="A394" s="4" t="s">
        <v>372</v>
      </c>
      <c r="B394" s="4" t="s">
        <v>371</v>
      </c>
      <c r="C394" s="4">
        <v>2009.0</v>
      </c>
      <c r="D394" s="4" t="s">
        <v>1074</v>
      </c>
      <c r="E394" s="39" t="s">
        <v>1042</v>
      </c>
      <c r="F394" s="4">
        <v>1.742941892E7</v>
      </c>
      <c r="G394" s="4">
        <v>7.66</v>
      </c>
      <c r="H394" s="4">
        <v>0.0</v>
      </c>
      <c r="I394" s="4">
        <v>0.0</v>
      </c>
      <c r="J394" s="4">
        <v>743.0</v>
      </c>
      <c r="K394" s="4">
        <v>0.0</v>
      </c>
      <c r="L394" s="4">
        <v>100.0</v>
      </c>
      <c r="M394" s="4">
        <v>0.0</v>
      </c>
      <c r="N394" s="4">
        <v>0.0</v>
      </c>
      <c r="O394" s="4">
        <v>0.0</v>
      </c>
      <c r="P394" s="4">
        <v>0.0</v>
      </c>
      <c r="Q394" s="4">
        <v>0.0</v>
      </c>
      <c r="R394" s="4">
        <v>0.0</v>
      </c>
      <c r="S394" s="4">
        <v>5968601.73</v>
      </c>
      <c r="T394" s="4">
        <v>3.18</v>
      </c>
      <c r="U394" s="4">
        <v>1.03</v>
      </c>
      <c r="V394" s="4">
        <v>743.0</v>
      </c>
      <c r="W394" s="4">
        <v>43.88</v>
      </c>
      <c r="X394" s="4">
        <v>39.84</v>
      </c>
      <c r="Y394" s="4">
        <v>11.17</v>
      </c>
      <c r="Z394" s="4">
        <v>5.11</v>
      </c>
      <c r="AA394" s="4">
        <v>96.25</v>
      </c>
      <c r="AB394" s="4">
        <v>0.0</v>
      </c>
      <c r="AC394" s="4">
        <v>63199.22</v>
      </c>
      <c r="AD394" s="4">
        <v>2263619.29</v>
      </c>
      <c r="AE394" s="4">
        <v>3704982.44</v>
      </c>
    </row>
    <row r="395" ht="12.75" customHeight="1">
      <c r="A395" s="4" t="s">
        <v>372</v>
      </c>
      <c r="B395" s="4" t="s">
        <v>371</v>
      </c>
      <c r="C395" s="4">
        <v>2009.0</v>
      </c>
      <c r="D395" s="4" t="s">
        <v>1074</v>
      </c>
      <c r="E395" s="39" t="s">
        <v>1043</v>
      </c>
      <c r="F395" s="4">
        <v>1.013309341E7</v>
      </c>
      <c r="G395" s="4">
        <v>4.45</v>
      </c>
      <c r="H395" s="4">
        <v>0.0</v>
      </c>
      <c r="I395" s="4">
        <v>0.0</v>
      </c>
      <c r="J395" s="4">
        <v>366.0</v>
      </c>
      <c r="K395" s="4">
        <v>0.0</v>
      </c>
      <c r="L395" s="4">
        <v>100.0</v>
      </c>
      <c r="M395" s="4">
        <v>0.0</v>
      </c>
      <c r="N395" s="4">
        <v>0.0</v>
      </c>
      <c r="O395" s="4">
        <v>0.0</v>
      </c>
      <c r="P395" s="4">
        <v>0.0</v>
      </c>
      <c r="Q395" s="4">
        <v>0.0</v>
      </c>
      <c r="R395" s="4">
        <v>0.0</v>
      </c>
      <c r="S395" s="4">
        <v>1.013192121E7</v>
      </c>
      <c r="T395" s="4">
        <v>3.6</v>
      </c>
      <c r="U395" s="4">
        <v>4.25</v>
      </c>
      <c r="V395" s="4">
        <v>366.0</v>
      </c>
      <c r="W395" s="4">
        <v>78.14</v>
      </c>
      <c r="X395" s="4">
        <v>21.86</v>
      </c>
      <c r="Y395" s="4">
        <v>0.0</v>
      </c>
      <c r="Z395" s="4">
        <v>0.0</v>
      </c>
      <c r="AA395" s="4">
        <v>14.0</v>
      </c>
      <c r="AB395" s="4">
        <v>0.0</v>
      </c>
      <c r="AC395" s="4">
        <v>0.0</v>
      </c>
      <c r="AD395" s="4">
        <v>9714714.71</v>
      </c>
      <c r="AE395" s="4">
        <v>417206.5</v>
      </c>
    </row>
    <row r="396" ht="12.75" customHeight="1">
      <c r="A396" s="4" t="s">
        <v>372</v>
      </c>
      <c r="B396" s="4" t="s">
        <v>371</v>
      </c>
      <c r="C396" s="4">
        <v>2009.0</v>
      </c>
      <c r="D396" s="4" t="s">
        <v>1074</v>
      </c>
      <c r="E396" s="39" t="s">
        <v>1044</v>
      </c>
      <c r="F396" s="4">
        <v>4301994.86</v>
      </c>
      <c r="G396" s="4">
        <v>1.89</v>
      </c>
      <c r="H396" s="4">
        <v>0.0</v>
      </c>
      <c r="I396" s="4">
        <v>0.0</v>
      </c>
      <c r="J396" s="4">
        <v>360.0</v>
      </c>
      <c r="K396" s="4">
        <v>0.0</v>
      </c>
      <c r="L396" s="4">
        <v>100.0</v>
      </c>
      <c r="M396" s="4">
        <v>0.0</v>
      </c>
      <c r="N396" s="4">
        <v>0.0</v>
      </c>
      <c r="O396" s="4">
        <v>0.0</v>
      </c>
      <c r="P396" s="4">
        <v>0.0</v>
      </c>
      <c r="Q396" s="4">
        <v>0.0</v>
      </c>
      <c r="R396" s="4">
        <v>0.0</v>
      </c>
      <c r="S396" s="4">
        <v>4301994.86</v>
      </c>
      <c r="T396" s="4">
        <v>3.13</v>
      </c>
      <c r="U396" s="4">
        <v>2.01</v>
      </c>
      <c r="V396" s="4">
        <v>360.0</v>
      </c>
      <c r="W396" s="4">
        <v>62.5</v>
      </c>
      <c r="X396" s="4">
        <v>35.56</v>
      </c>
      <c r="Y396" s="4">
        <v>0.0</v>
      </c>
      <c r="Z396" s="4">
        <v>1.94</v>
      </c>
      <c r="AA396" s="4">
        <v>38.0</v>
      </c>
      <c r="AB396" s="4">
        <v>0.0</v>
      </c>
      <c r="AC396" s="4">
        <v>0.0</v>
      </c>
      <c r="AD396" s="4">
        <v>3406022.31</v>
      </c>
      <c r="AE396" s="4">
        <v>895972.55</v>
      </c>
    </row>
    <row r="397" ht="12.75" customHeight="1">
      <c r="A397" s="4" t="s">
        <v>372</v>
      </c>
      <c r="B397" s="4" t="s">
        <v>371</v>
      </c>
      <c r="C397" s="4">
        <v>2009.0</v>
      </c>
      <c r="D397" s="4" t="s">
        <v>1074</v>
      </c>
      <c r="E397" s="39" t="s">
        <v>1045</v>
      </c>
      <c r="F397" s="4">
        <v>1772431.04</v>
      </c>
      <c r="G397" s="4">
        <v>0.78</v>
      </c>
      <c r="H397" s="4">
        <v>0.01</v>
      </c>
      <c r="I397" s="4">
        <v>0.0</v>
      </c>
      <c r="J397" s="4">
        <v>1354.0</v>
      </c>
      <c r="K397" s="4">
        <v>0.0</v>
      </c>
      <c r="L397" s="4">
        <v>99.85</v>
      </c>
      <c r="M397" s="4">
        <v>0.0</v>
      </c>
      <c r="N397" s="4">
        <v>0.15</v>
      </c>
      <c r="O397" s="4">
        <v>18.72</v>
      </c>
      <c r="P397" s="4">
        <v>0.0</v>
      </c>
      <c r="Q397" s="4">
        <v>0.0</v>
      </c>
      <c r="R397" s="4">
        <v>208.43</v>
      </c>
      <c r="S397" s="4">
        <v>1772222.61</v>
      </c>
      <c r="T397" s="4">
        <v>8.97</v>
      </c>
      <c r="U397" s="4">
        <v>8.36</v>
      </c>
      <c r="V397" s="4">
        <v>1354.0</v>
      </c>
      <c r="W397" s="4">
        <v>81.31</v>
      </c>
      <c r="X397" s="4">
        <v>13.59</v>
      </c>
      <c r="Y397" s="4">
        <v>0.07</v>
      </c>
      <c r="Z397" s="4">
        <v>5.02</v>
      </c>
      <c r="AA397" s="4">
        <v>32.0</v>
      </c>
      <c r="AB397" s="4">
        <v>0.0</v>
      </c>
      <c r="AC397" s="4">
        <v>37.84</v>
      </c>
      <c r="AD397" s="4">
        <v>1666412.38</v>
      </c>
      <c r="AE397" s="4">
        <v>106018.66</v>
      </c>
    </row>
    <row r="398" ht="12.75" customHeight="1">
      <c r="A398" s="4" t="s">
        <v>372</v>
      </c>
      <c r="B398" s="4" t="s">
        <v>371</v>
      </c>
      <c r="C398" s="4">
        <v>2009.0</v>
      </c>
      <c r="D398" s="4" t="s">
        <v>1074</v>
      </c>
      <c r="E398" s="39" t="s">
        <v>998</v>
      </c>
      <c r="F398" s="4">
        <v>3.739823126E7</v>
      </c>
      <c r="G398" s="4">
        <v>16.43</v>
      </c>
      <c r="H398" s="4">
        <v>0.0</v>
      </c>
      <c r="I398" s="4">
        <v>0.0</v>
      </c>
      <c r="J398" s="4">
        <v>240.0</v>
      </c>
      <c r="K398" s="4">
        <v>0.0</v>
      </c>
      <c r="L398" s="4">
        <v>100.0</v>
      </c>
      <c r="M398" s="4">
        <v>0.0</v>
      </c>
      <c r="N398" s="4">
        <v>0.0</v>
      </c>
      <c r="O398" s="4">
        <v>0.0</v>
      </c>
      <c r="P398" s="4">
        <v>0.0</v>
      </c>
      <c r="Q398" s="4">
        <v>0.0</v>
      </c>
      <c r="R398" s="4">
        <v>0.0</v>
      </c>
      <c r="S398" s="4">
        <v>3.739823126E7</v>
      </c>
      <c r="T398" s="4">
        <v>2.88</v>
      </c>
      <c r="U398" s="4">
        <v>2.5</v>
      </c>
      <c r="V398" s="4">
        <v>240.0</v>
      </c>
      <c r="W398" s="4">
        <v>48.75</v>
      </c>
      <c r="X398" s="4">
        <v>51.25</v>
      </c>
      <c r="Y398" s="4">
        <v>0.0</v>
      </c>
      <c r="Z398" s="4">
        <v>0.0</v>
      </c>
      <c r="AA398" s="4">
        <v>25.0</v>
      </c>
      <c r="AB398" s="4">
        <v>0.0</v>
      </c>
      <c r="AC398" s="4">
        <v>0.0</v>
      </c>
      <c r="AD398" s="4">
        <v>3.113700708E7</v>
      </c>
      <c r="AE398" s="4">
        <v>6261224.18</v>
      </c>
    </row>
    <row r="399" ht="12.75" customHeight="1">
      <c r="A399" s="4" t="s">
        <v>372</v>
      </c>
      <c r="B399" s="4" t="s">
        <v>371</v>
      </c>
      <c r="C399" s="4">
        <v>2009.0</v>
      </c>
      <c r="D399" s="4" t="s">
        <v>1074</v>
      </c>
      <c r="E399" s="39" t="s">
        <v>1046</v>
      </c>
      <c r="F399" s="4">
        <v>5394617.3</v>
      </c>
      <c r="G399" s="4">
        <v>2.37</v>
      </c>
      <c r="H399" s="4">
        <v>0.02</v>
      </c>
      <c r="I399" s="4">
        <v>0.06</v>
      </c>
      <c r="J399" s="4">
        <v>446.0</v>
      </c>
      <c r="K399" s="4">
        <v>0.0</v>
      </c>
      <c r="L399" s="4">
        <v>99.78</v>
      </c>
      <c r="M399" s="4">
        <v>0.0</v>
      </c>
      <c r="N399" s="4">
        <v>0.22</v>
      </c>
      <c r="O399" s="4">
        <v>20.46</v>
      </c>
      <c r="P399" s="4">
        <v>0.0</v>
      </c>
      <c r="Q399" s="4">
        <v>0.0</v>
      </c>
      <c r="R399" s="4">
        <v>89450.41</v>
      </c>
      <c r="S399" s="4">
        <v>5298788.8</v>
      </c>
      <c r="T399" s="4">
        <v>3.01</v>
      </c>
      <c r="U399" s="4">
        <v>3.04</v>
      </c>
      <c r="V399" s="4">
        <v>446.0</v>
      </c>
      <c r="W399" s="4">
        <v>32.06</v>
      </c>
      <c r="X399" s="4">
        <v>24.22</v>
      </c>
      <c r="Y399" s="4">
        <v>0.45</v>
      </c>
      <c r="Z399" s="4">
        <v>43.27</v>
      </c>
      <c r="AA399" s="4">
        <v>29.8</v>
      </c>
      <c r="AB399" s="4">
        <v>0.0</v>
      </c>
      <c r="AC399" s="4">
        <v>1443.18</v>
      </c>
      <c r="AD399" s="4">
        <v>4307162.06</v>
      </c>
      <c r="AE399" s="4">
        <v>1081077.15</v>
      </c>
    </row>
    <row r="400" ht="12.75" customHeight="1">
      <c r="A400" s="4" t="s">
        <v>372</v>
      </c>
      <c r="B400" s="4" t="s">
        <v>371</v>
      </c>
      <c r="C400" s="4">
        <v>2009.0</v>
      </c>
      <c r="D400" s="4" t="s">
        <v>1074</v>
      </c>
      <c r="E400" s="39" t="s">
        <v>1047</v>
      </c>
      <c r="F400" s="4">
        <v>1.533077999E7</v>
      </c>
      <c r="G400" s="4">
        <v>6.74</v>
      </c>
      <c r="H400" s="4">
        <v>0.0</v>
      </c>
      <c r="I400" s="4">
        <v>0.0</v>
      </c>
      <c r="J400" s="4">
        <v>476.0</v>
      </c>
      <c r="K400" s="4">
        <v>0.0</v>
      </c>
      <c r="L400" s="4">
        <v>100.0</v>
      </c>
      <c r="M400" s="4">
        <v>0.0</v>
      </c>
      <c r="N400" s="4">
        <v>0.0</v>
      </c>
      <c r="O400" s="4">
        <v>0.0</v>
      </c>
      <c r="P400" s="4">
        <v>0.0</v>
      </c>
      <c r="Q400" s="4">
        <v>0.0</v>
      </c>
      <c r="R400" s="4">
        <v>0.0</v>
      </c>
      <c r="S400" s="4">
        <v>1.533077999E7</v>
      </c>
      <c r="T400" s="4">
        <v>0.59</v>
      </c>
      <c r="U400" s="4">
        <v>0.25</v>
      </c>
      <c r="V400" s="4">
        <v>476.0</v>
      </c>
      <c r="W400" s="4">
        <v>17.23</v>
      </c>
      <c r="X400" s="4">
        <v>81.72</v>
      </c>
      <c r="Y400" s="4">
        <v>0.0</v>
      </c>
      <c r="Z400" s="4">
        <v>1.05</v>
      </c>
      <c r="AA400" s="4">
        <v>18.0</v>
      </c>
      <c r="AB400" s="4">
        <v>0.0</v>
      </c>
      <c r="AC400" s="4">
        <v>0.0</v>
      </c>
      <c r="AD400" s="4">
        <v>1406914.79</v>
      </c>
      <c r="AE400" s="4">
        <v>1.392386519E7</v>
      </c>
    </row>
    <row r="401" ht="12.75" customHeight="1">
      <c r="A401" s="4" t="s">
        <v>372</v>
      </c>
      <c r="B401" s="4" t="s">
        <v>371</v>
      </c>
      <c r="C401" s="4">
        <v>2010.0</v>
      </c>
      <c r="D401" s="4" t="s">
        <v>1074</v>
      </c>
      <c r="E401" s="39" t="s">
        <v>1031</v>
      </c>
      <c r="F401" s="4">
        <v>2.804265178E8</v>
      </c>
      <c r="G401" s="4">
        <v>100.0</v>
      </c>
      <c r="H401" s="4">
        <v>0.11</v>
      </c>
      <c r="I401" s="4">
        <v>0.09</v>
      </c>
      <c r="J401" s="4">
        <v>9231.0</v>
      </c>
      <c r="K401" s="4">
        <v>0.32</v>
      </c>
      <c r="L401" s="4">
        <v>97.88</v>
      </c>
      <c r="M401" s="4">
        <v>0.06</v>
      </c>
      <c r="N401" s="4">
        <v>1.73</v>
      </c>
      <c r="O401" s="4">
        <v>138.39</v>
      </c>
      <c r="P401" s="4">
        <v>0.0</v>
      </c>
      <c r="Q401" s="4">
        <v>236658.11</v>
      </c>
      <c r="R401" s="4">
        <v>2791936.24</v>
      </c>
      <c r="S401" s="4">
        <v>2.6652900242E8</v>
      </c>
      <c r="T401" s="4">
        <v>3.5</v>
      </c>
      <c r="U401" s="4">
        <v>2.12</v>
      </c>
      <c r="V401" s="4">
        <v>9231.0</v>
      </c>
      <c r="W401" s="4">
        <v>53.56</v>
      </c>
      <c r="X401" s="4">
        <v>36.46</v>
      </c>
      <c r="Y401" s="4">
        <v>2.05</v>
      </c>
      <c r="Z401" s="4">
        <v>7.93</v>
      </c>
      <c r="AA401" s="4">
        <v>350.0</v>
      </c>
      <c r="AB401" s="4">
        <v>0.0</v>
      </c>
      <c r="AC401" s="4">
        <v>6.566293038E7</v>
      </c>
      <c r="AD401" s="4">
        <v>1.8019527806E8</v>
      </c>
      <c r="AE401" s="4">
        <v>8.912566061E7</v>
      </c>
    </row>
    <row r="402" ht="12.75" customHeight="1">
      <c r="A402" s="4" t="s">
        <v>372</v>
      </c>
      <c r="B402" s="4" t="s">
        <v>371</v>
      </c>
      <c r="C402" s="4">
        <v>2010.0</v>
      </c>
      <c r="D402" s="4" t="s">
        <v>1074</v>
      </c>
      <c r="E402" s="39" t="s">
        <v>1032</v>
      </c>
      <c r="F402" s="4">
        <v>4.061979877E7</v>
      </c>
      <c r="G402" s="4">
        <v>14.48</v>
      </c>
      <c r="H402" s="4">
        <v>0.0</v>
      </c>
      <c r="I402" s="4">
        <v>0.0</v>
      </c>
      <c r="J402" s="4">
        <v>1509.0</v>
      </c>
      <c r="K402" s="4">
        <v>0.0</v>
      </c>
      <c r="L402" s="4">
        <v>100.0</v>
      </c>
      <c r="M402" s="4">
        <v>0.0</v>
      </c>
      <c r="N402" s="4">
        <v>0.0</v>
      </c>
      <c r="O402" s="4">
        <v>0.0</v>
      </c>
      <c r="P402" s="4">
        <v>0.0</v>
      </c>
      <c r="Q402" s="4">
        <v>0.0</v>
      </c>
      <c r="R402" s="4">
        <v>0.0</v>
      </c>
      <c r="S402" s="4">
        <v>4.039456187E7</v>
      </c>
      <c r="T402" s="4">
        <v>1.58</v>
      </c>
      <c r="U402" s="4">
        <v>1.27</v>
      </c>
      <c r="V402" s="4">
        <v>1509.0</v>
      </c>
      <c r="W402" s="4">
        <v>46.06</v>
      </c>
      <c r="X402" s="4">
        <v>53.08</v>
      </c>
      <c r="Y402" s="4">
        <v>0.53</v>
      </c>
      <c r="Z402" s="4">
        <v>0.33</v>
      </c>
      <c r="AA402" s="4">
        <v>25.0</v>
      </c>
      <c r="AB402" s="4">
        <v>0.0</v>
      </c>
      <c r="AC402" s="4">
        <v>45016.76</v>
      </c>
      <c r="AD402" s="4">
        <v>2.300642239E7</v>
      </c>
      <c r="AE402" s="4">
        <v>1.738813947E7</v>
      </c>
    </row>
    <row r="403" ht="12.75" customHeight="1">
      <c r="A403" s="4" t="s">
        <v>372</v>
      </c>
      <c r="B403" s="4" t="s">
        <v>371</v>
      </c>
      <c r="C403" s="4">
        <v>2010.0</v>
      </c>
      <c r="D403" s="4" t="s">
        <v>1074</v>
      </c>
      <c r="E403" s="39" t="s">
        <v>1033</v>
      </c>
      <c r="F403" s="4">
        <v>1.0091316745E8</v>
      </c>
      <c r="G403" s="4">
        <v>35.99</v>
      </c>
      <c r="H403" s="4">
        <v>0.25</v>
      </c>
      <c r="I403" s="4">
        <v>0.22</v>
      </c>
      <c r="J403" s="4">
        <v>3502.0</v>
      </c>
      <c r="K403" s="4">
        <v>0.69</v>
      </c>
      <c r="L403" s="4">
        <v>95.29</v>
      </c>
      <c r="M403" s="4">
        <v>0.03</v>
      </c>
      <c r="N403" s="4">
        <v>4.0</v>
      </c>
      <c r="O403" s="4">
        <v>131.8</v>
      </c>
      <c r="P403" s="4">
        <v>0.0</v>
      </c>
      <c r="Q403" s="4">
        <v>3127.22</v>
      </c>
      <c r="R403" s="4">
        <v>2460836.52</v>
      </c>
      <c r="S403" s="4">
        <v>9.663596607E7</v>
      </c>
      <c r="T403" s="4">
        <v>5.01</v>
      </c>
      <c r="U403" s="4">
        <v>2.91</v>
      </c>
      <c r="V403" s="4">
        <v>3502.0</v>
      </c>
      <c r="W403" s="4">
        <v>60.14</v>
      </c>
      <c r="X403" s="4">
        <v>25.07</v>
      </c>
      <c r="Y403" s="4">
        <v>3.88</v>
      </c>
      <c r="Z403" s="4">
        <v>10.91</v>
      </c>
      <c r="AA403" s="4">
        <v>350.0</v>
      </c>
      <c r="AB403" s="4">
        <v>0.0</v>
      </c>
      <c r="AC403" s="4">
        <v>1.423854146E7</v>
      </c>
      <c r="AD403" s="4">
        <v>6.983633156E7</v>
      </c>
      <c r="AE403" s="4">
        <v>2.926047104E7</v>
      </c>
    </row>
    <row r="404" ht="12.75" customHeight="1">
      <c r="A404" s="4" t="s">
        <v>372</v>
      </c>
      <c r="B404" s="4" t="s">
        <v>371</v>
      </c>
      <c r="C404" s="4">
        <v>2010.0</v>
      </c>
      <c r="D404" s="4" t="s">
        <v>1074</v>
      </c>
      <c r="E404" s="39" t="s">
        <v>1034</v>
      </c>
      <c r="F404" s="4">
        <v>6.51255503E7</v>
      </c>
      <c r="G404" s="4">
        <v>23.22</v>
      </c>
      <c r="H404" s="4">
        <v>0.08</v>
      </c>
      <c r="I404" s="4">
        <v>0.02</v>
      </c>
      <c r="J404" s="4">
        <v>3367.0</v>
      </c>
      <c r="K404" s="4">
        <v>0.18</v>
      </c>
      <c r="L404" s="4">
        <v>99.26</v>
      </c>
      <c r="M404" s="4">
        <v>0.15</v>
      </c>
      <c r="N404" s="4">
        <v>0.42</v>
      </c>
      <c r="O404" s="4">
        <v>138.39</v>
      </c>
      <c r="P404" s="4">
        <v>0.0</v>
      </c>
      <c r="Q404" s="4">
        <v>233530.89</v>
      </c>
      <c r="R404" s="4">
        <v>255013.82</v>
      </c>
      <c r="S404" s="4">
        <v>6.446315413E7</v>
      </c>
      <c r="T404" s="4">
        <v>3.63</v>
      </c>
      <c r="U404" s="4">
        <v>1.46</v>
      </c>
      <c r="V404" s="4">
        <v>3367.0</v>
      </c>
      <c r="W404" s="4">
        <v>56.13</v>
      </c>
      <c r="X404" s="4">
        <v>38.46</v>
      </c>
      <c r="Y404" s="4">
        <v>1.07</v>
      </c>
      <c r="Z404" s="4">
        <v>4.34</v>
      </c>
      <c r="AA404" s="4">
        <v>138.39</v>
      </c>
      <c r="AB404" s="4">
        <v>0.0</v>
      </c>
      <c r="AC404" s="4">
        <v>786113.04</v>
      </c>
      <c r="AD404" s="4">
        <v>2.939945903E7</v>
      </c>
      <c r="AE404" s="4">
        <v>3.531870891E7</v>
      </c>
    </row>
    <row r="405" ht="12.75" customHeight="1">
      <c r="A405" s="4" t="s">
        <v>372</v>
      </c>
      <c r="B405" s="4" t="s">
        <v>371</v>
      </c>
      <c r="C405" s="4">
        <v>2010.0</v>
      </c>
      <c r="D405" s="4" t="s">
        <v>1074</v>
      </c>
      <c r="E405" s="39" t="s">
        <v>1035</v>
      </c>
      <c r="F405" s="4">
        <v>6.381375261E7</v>
      </c>
      <c r="G405" s="4">
        <v>22.76</v>
      </c>
      <c r="H405" s="4">
        <v>0.04</v>
      </c>
      <c r="I405" s="4">
        <v>0.0</v>
      </c>
      <c r="J405" s="4">
        <v>736.0</v>
      </c>
      <c r="K405" s="4">
        <v>0.0</v>
      </c>
      <c r="L405" s="4">
        <v>99.18</v>
      </c>
      <c r="M405" s="4">
        <v>0.0</v>
      </c>
      <c r="N405" s="4">
        <v>0.82</v>
      </c>
      <c r="O405" s="4">
        <v>121.54</v>
      </c>
      <c r="P405" s="4">
        <v>0.0</v>
      </c>
      <c r="Q405" s="4">
        <v>0.0</v>
      </c>
      <c r="R405" s="4">
        <v>76085.9</v>
      </c>
      <c r="S405" s="4">
        <v>6.346952552E7</v>
      </c>
      <c r="T405" s="4">
        <v>1.82</v>
      </c>
      <c r="U405" s="4">
        <v>1.72</v>
      </c>
      <c r="V405" s="4">
        <v>736.0</v>
      </c>
      <c r="W405" s="4">
        <v>22.42</v>
      </c>
      <c r="X405" s="4">
        <v>49.46</v>
      </c>
      <c r="Y405" s="4">
        <v>1.22</v>
      </c>
      <c r="Z405" s="4">
        <v>26.9</v>
      </c>
      <c r="AA405" s="4">
        <v>350.0</v>
      </c>
      <c r="AB405" s="4">
        <v>0.0</v>
      </c>
      <c r="AC405" s="4">
        <v>5.059325913E7</v>
      </c>
      <c r="AD405" s="4">
        <v>5.681412442E7</v>
      </c>
      <c r="AE405" s="4">
        <v>6731487.0</v>
      </c>
    </row>
    <row r="406" ht="12.75" customHeight="1">
      <c r="A406" s="4" t="s">
        <v>372</v>
      </c>
      <c r="B406" s="4" t="s">
        <v>371</v>
      </c>
      <c r="C406" s="4">
        <v>2010.0</v>
      </c>
      <c r="D406" s="4" t="s">
        <v>1074</v>
      </c>
      <c r="E406" s="39" t="s">
        <v>1036</v>
      </c>
      <c r="F406" s="4">
        <v>5785783.91</v>
      </c>
      <c r="G406" s="4">
        <v>2.06</v>
      </c>
      <c r="H406" s="4">
        <v>1.3</v>
      </c>
      <c r="I406" s="4">
        <v>0.21</v>
      </c>
      <c r="J406" s="4">
        <v>440.0</v>
      </c>
      <c r="K406" s="4">
        <v>0.45</v>
      </c>
      <c r="L406" s="4">
        <v>83.41</v>
      </c>
      <c r="M406" s="4">
        <v>0.23</v>
      </c>
      <c r="N406" s="4">
        <v>15.91</v>
      </c>
      <c r="O406" s="4">
        <v>138.39</v>
      </c>
      <c r="P406" s="4">
        <v>0.0</v>
      </c>
      <c r="Q406" s="4">
        <v>3127.22</v>
      </c>
      <c r="R406" s="4">
        <v>72535.46</v>
      </c>
      <c r="S406" s="4">
        <v>5713368.83</v>
      </c>
      <c r="T406" s="4">
        <v>3.15</v>
      </c>
      <c r="U406" s="4">
        <v>2.16</v>
      </c>
      <c r="V406" s="4">
        <v>440.0</v>
      </c>
      <c r="W406" s="4">
        <v>38.18</v>
      </c>
      <c r="X406" s="4">
        <v>27.05</v>
      </c>
      <c r="Y406" s="4">
        <v>1.82</v>
      </c>
      <c r="Z406" s="4">
        <v>32.95</v>
      </c>
      <c r="AA406" s="4">
        <v>138.39</v>
      </c>
      <c r="AB406" s="4">
        <v>0.0</v>
      </c>
      <c r="AC406" s="4">
        <v>37548.88</v>
      </c>
      <c r="AD406" s="4">
        <v>3639121.83</v>
      </c>
      <c r="AE406" s="4">
        <v>2146782.46</v>
      </c>
    </row>
    <row r="407" ht="12.75" customHeight="1">
      <c r="A407" s="4" t="s">
        <v>372</v>
      </c>
      <c r="B407" s="4" t="s">
        <v>371</v>
      </c>
      <c r="C407" s="4">
        <v>2010.0</v>
      </c>
      <c r="D407" s="4" t="s">
        <v>1074</v>
      </c>
      <c r="E407" s="39" t="s">
        <v>993</v>
      </c>
      <c r="F407" s="4">
        <v>1.865011883E7</v>
      </c>
      <c r="G407" s="4">
        <v>6.65</v>
      </c>
      <c r="H407" s="4">
        <v>0.0</v>
      </c>
      <c r="I407" s="4">
        <v>0.0</v>
      </c>
      <c r="J407" s="4">
        <v>1398.0</v>
      </c>
      <c r="K407" s="4">
        <v>0.0</v>
      </c>
      <c r="L407" s="4">
        <v>100.0</v>
      </c>
      <c r="M407" s="4">
        <v>0.0</v>
      </c>
      <c r="N407" s="4">
        <v>0.0</v>
      </c>
      <c r="O407" s="4">
        <v>0.0</v>
      </c>
      <c r="P407" s="4">
        <v>0.0</v>
      </c>
      <c r="Q407" s="4">
        <v>0.0</v>
      </c>
      <c r="R407" s="4">
        <v>0.0</v>
      </c>
      <c r="S407" s="4">
        <v>1.876794779E7</v>
      </c>
      <c r="T407" s="4">
        <v>2.75</v>
      </c>
      <c r="U407" s="4">
        <v>1.25</v>
      </c>
      <c r="V407" s="4">
        <v>1398.0</v>
      </c>
      <c r="W407" s="4">
        <v>67.6</v>
      </c>
      <c r="X407" s="4">
        <v>31.4</v>
      </c>
      <c r="Y407" s="4">
        <v>0.0</v>
      </c>
      <c r="Z407" s="4">
        <v>1.0</v>
      </c>
      <c r="AA407" s="4">
        <v>9.35</v>
      </c>
      <c r="AB407" s="4">
        <v>0.0</v>
      </c>
      <c r="AC407" s="4">
        <v>0.0</v>
      </c>
      <c r="AD407" s="4">
        <v>5374189.78</v>
      </c>
      <c r="AE407" s="4">
        <v>1.3393758E7</v>
      </c>
    </row>
    <row r="408" ht="12.75" customHeight="1">
      <c r="A408" s="4" t="s">
        <v>372</v>
      </c>
      <c r="B408" s="4" t="s">
        <v>371</v>
      </c>
      <c r="C408" s="4">
        <v>2010.0</v>
      </c>
      <c r="D408" s="4" t="s">
        <v>1074</v>
      </c>
      <c r="E408" s="39" t="s">
        <v>1037</v>
      </c>
      <c r="F408" s="4">
        <v>7830205.67</v>
      </c>
      <c r="G408" s="4">
        <v>2.79</v>
      </c>
      <c r="H408" s="4">
        <v>1.47</v>
      </c>
      <c r="I408" s="4">
        <v>2.76</v>
      </c>
      <c r="J408" s="4">
        <v>702.0</v>
      </c>
      <c r="K408" s="4">
        <v>3.99</v>
      </c>
      <c r="L408" s="4">
        <v>82.91</v>
      </c>
      <c r="M408" s="4">
        <v>0.71</v>
      </c>
      <c r="N408" s="4">
        <v>12.39</v>
      </c>
      <c r="O408" s="4">
        <v>131.8</v>
      </c>
      <c r="P408" s="4">
        <v>0.0</v>
      </c>
      <c r="Q408" s="4">
        <v>233530.89</v>
      </c>
      <c r="R408" s="4">
        <v>2656430.76</v>
      </c>
      <c r="S408" s="4">
        <v>5170838.46</v>
      </c>
      <c r="T408" s="4">
        <v>7.33</v>
      </c>
      <c r="U408" s="4">
        <v>6.65</v>
      </c>
      <c r="V408" s="4">
        <v>702.0</v>
      </c>
      <c r="W408" s="4">
        <v>44.02</v>
      </c>
      <c r="X408" s="4">
        <v>18.52</v>
      </c>
      <c r="Y408" s="4">
        <v>6.7</v>
      </c>
      <c r="Z408" s="4">
        <v>30.77</v>
      </c>
      <c r="AA408" s="4">
        <v>350.0</v>
      </c>
      <c r="AB408" s="4">
        <v>0.0</v>
      </c>
      <c r="AC408" s="4">
        <v>924169.33</v>
      </c>
      <c r="AD408" s="4">
        <v>6442581.93</v>
      </c>
      <c r="AE408" s="4">
        <v>1384687.29</v>
      </c>
    </row>
    <row r="409" ht="12.75" customHeight="1">
      <c r="A409" s="4" t="s">
        <v>372</v>
      </c>
      <c r="B409" s="4" t="s">
        <v>371</v>
      </c>
      <c r="C409" s="4">
        <v>2010.0</v>
      </c>
      <c r="D409" s="4" t="s">
        <v>1074</v>
      </c>
      <c r="E409" s="39" t="s">
        <v>1038</v>
      </c>
      <c r="F409" s="4">
        <v>110513.7</v>
      </c>
      <c r="G409" s="4">
        <v>0.04</v>
      </c>
      <c r="H409" s="4">
        <v>0.0</v>
      </c>
      <c r="I409" s="4">
        <v>0.0</v>
      </c>
      <c r="J409" s="4">
        <v>173.0</v>
      </c>
      <c r="K409" s="4">
        <v>0.0</v>
      </c>
      <c r="L409" s="4">
        <v>100.0</v>
      </c>
      <c r="M409" s="4">
        <v>0.0</v>
      </c>
      <c r="N409" s="4">
        <v>0.0</v>
      </c>
      <c r="O409" s="4">
        <v>0.0</v>
      </c>
      <c r="P409" s="4">
        <v>0.0</v>
      </c>
      <c r="Q409" s="4">
        <v>0.0</v>
      </c>
      <c r="R409" s="4">
        <v>0.0</v>
      </c>
      <c r="S409" s="4">
        <v>111423.86</v>
      </c>
      <c r="T409" s="4">
        <v>8.19</v>
      </c>
      <c r="U409" s="4">
        <v>10.25</v>
      </c>
      <c r="V409" s="4">
        <v>173.0</v>
      </c>
      <c r="W409" s="4">
        <v>64.74</v>
      </c>
      <c r="X409" s="4">
        <v>20.23</v>
      </c>
      <c r="Y409" s="4">
        <v>3.47</v>
      </c>
      <c r="Z409" s="4">
        <v>11.56</v>
      </c>
      <c r="AA409" s="4">
        <v>50.7</v>
      </c>
      <c r="AB409" s="4">
        <v>0.0</v>
      </c>
      <c r="AC409" s="4">
        <v>18288.4</v>
      </c>
      <c r="AD409" s="4">
        <v>88157.57</v>
      </c>
      <c r="AE409" s="4">
        <v>23266.28</v>
      </c>
    </row>
    <row r="410" ht="12.75" customHeight="1">
      <c r="A410" s="4" t="s">
        <v>372</v>
      </c>
      <c r="B410" s="4" t="s">
        <v>371</v>
      </c>
      <c r="C410" s="4">
        <v>2010.0</v>
      </c>
      <c r="D410" s="4" t="s">
        <v>1074</v>
      </c>
      <c r="E410" s="39" t="s">
        <v>994</v>
      </c>
      <c r="F410" s="4">
        <v>8.5270546E7</v>
      </c>
      <c r="G410" s="4">
        <v>30.41</v>
      </c>
      <c r="H410" s="4">
        <v>0.0</v>
      </c>
      <c r="I410" s="4">
        <v>0.0</v>
      </c>
      <c r="J410" s="4">
        <v>68.0</v>
      </c>
      <c r="K410" s="4">
        <v>0.0</v>
      </c>
      <c r="L410" s="4">
        <v>100.0</v>
      </c>
      <c r="M410" s="4">
        <v>0.0</v>
      </c>
      <c r="N410" s="4">
        <v>0.0</v>
      </c>
      <c r="O410" s="4">
        <v>0.0</v>
      </c>
      <c r="P410" s="4">
        <v>0.0</v>
      </c>
      <c r="Q410" s="4">
        <v>0.0</v>
      </c>
      <c r="R410" s="4">
        <v>0.0</v>
      </c>
      <c r="S410" s="4">
        <v>8.409000988E7</v>
      </c>
      <c r="T410" s="4">
        <v>0.7</v>
      </c>
      <c r="U410" s="4">
        <v>2.76</v>
      </c>
      <c r="V410" s="4">
        <v>68.0</v>
      </c>
      <c r="W410" s="4">
        <v>7.35</v>
      </c>
      <c r="X410" s="4">
        <v>54.41</v>
      </c>
      <c r="Y410" s="4">
        <v>30.88</v>
      </c>
      <c r="Z410" s="4">
        <v>7.35</v>
      </c>
      <c r="AA410" s="4">
        <v>16.83</v>
      </c>
      <c r="AB410" s="4">
        <v>0.0</v>
      </c>
      <c r="AC410" s="4">
        <v>6.396574045E7</v>
      </c>
      <c r="AD410" s="4">
        <v>6.397603595E7</v>
      </c>
      <c r="AE410" s="4">
        <v>2.011397393E7</v>
      </c>
    </row>
    <row r="411" ht="12.75" customHeight="1">
      <c r="A411" s="4" t="s">
        <v>372</v>
      </c>
      <c r="B411" s="4" t="s">
        <v>371</v>
      </c>
      <c r="C411" s="4">
        <v>2010.0</v>
      </c>
      <c r="D411" s="4" t="s">
        <v>1074</v>
      </c>
      <c r="E411" s="39" t="s">
        <v>1039</v>
      </c>
      <c r="F411" s="4">
        <v>225242.24</v>
      </c>
      <c r="G411" s="4">
        <v>0.08</v>
      </c>
      <c r="H411" s="4">
        <v>0.0</v>
      </c>
      <c r="I411" s="4">
        <v>0.0</v>
      </c>
      <c r="J411" s="4">
        <v>198.0</v>
      </c>
      <c r="K411" s="4">
        <v>0.0</v>
      </c>
      <c r="L411" s="4">
        <v>100.0</v>
      </c>
      <c r="M411" s="4">
        <v>0.0</v>
      </c>
      <c r="N411" s="4">
        <v>0.0</v>
      </c>
      <c r="O411" s="4">
        <v>0.0</v>
      </c>
      <c r="P411" s="4">
        <v>0.0</v>
      </c>
      <c r="Q411" s="4">
        <v>0.0</v>
      </c>
      <c r="R411" s="4">
        <v>0.0</v>
      </c>
      <c r="S411" s="4">
        <v>225234.03</v>
      </c>
      <c r="T411" s="4">
        <v>3.95</v>
      </c>
      <c r="U411" s="4">
        <v>3.45</v>
      </c>
      <c r="V411" s="4">
        <v>198.0</v>
      </c>
      <c r="W411" s="4">
        <v>81.31</v>
      </c>
      <c r="X411" s="4">
        <v>18.18</v>
      </c>
      <c r="Y411" s="4">
        <v>0.0</v>
      </c>
      <c r="Z411" s="4">
        <v>0.51</v>
      </c>
      <c r="AA411" s="4">
        <v>20.0</v>
      </c>
      <c r="AB411" s="4">
        <v>0.0</v>
      </c>
      <c r="AC411" s="4">
        <v>0.0</v>
      </c>
      <c r="AD411" s="4">
        <v>143117.18</v>
      </c>
      <c r="AE411" s="4">
        <v>82116.85</v>
      </c>
    </row>
    <row r="412" ht="12.75" customHeight="1">
      <c r="A412" s="4" t="s">
        <v>372</v>
      </c>
      <c r="B412" s="4" t="s">
        <v>371</v>
      </c>
      <c r="C412" s="4">
        <v>2010.0</v>
      </c>
      <c r="D412" s="4" t="s">
        <v>1074</v>
      </c>
      <c r="E412" s="39" t="s">
        <v>1040</v>
      </c>
      <c r="F412" s="4">
        <v>2.58332873E7</v>
      </c>
      <c r="G412" s="4">
        <v>9.21</v>
      </c>
      <c r="H412" s="4">
        <v>0.0</v>
      </c>
      <c r="I412" s="4">
        <v>0.0</v>
      </c>
      <c r="J412" s="4">
        <v>1295.0</v>
      </c>
      <c r="K412" s="4">
        <v>0.0</v>
      </c>
      <c r="L412" s="4">
        <v>100.0</v>
      </c>
      <c r="M412" s="4">
        <v>0.0</v>
      </c>
      <c r="N412" s="4">
        <v>0.0</v>
      </c>
      <c r="O412" s="4">
        <v>0.0</v>
      </c>
      <c r="P412" s="4">
        <v>0.0</v>
      </c>
      <c r="Q412" s="4">
        <v>0.0</v>
      </c>
      <c r="R412" s="4">
        <v>0.0</v>
      </c>
      <c r="S412" s="4">
        <v>2.575518001E7</v>
      </c>
      <c r="T412" s="4">
        <v>1.47</v>
      </c>
      <c r="U412" s="4">
        <v>1.05</v>
      </c>
      <c r="V412" s="4">
        <v>1295.0</v>
      </c>
      <c r="W412" s="4">
        <v>47.49</v>
      </c>
      <c r="X412" s="4">
        <v>52.12</v>
      </c>
      <c r="Y412" s="4">
        <v>0.31</v>
      </c>
      <c r="Z412" s="4">
        <v>0.08</v>
      </c>
      <c r="AA412" s="4">
        <v>15.0</v>
      </c>
      <c r="AB412" s="4">
        <v>0.0</v>
      </c>
      <c r="AC412" s="4">
        <v>1294.72</v>
      </c>
      <c r="AD412" s="4">
        <v>1.334095731E7</v>
      </c>
      <c r="AE412" s="4">
        <v>1.24142227E7</v>
      </c>
    </row>
    <row r="413" ht="12.75" customHeight="1">
      <c r="A413" s="4" t="s">
        <v>372</v>
      </c>
      <c r="B413" s="4" t="s">
        <v>371</v>
      </c>
      <c r="C413" s="4">
        <v>2010.0</v>
      </c>
      <c r="D413" s="4" t="s">
        <v>1074</v>
      </c>
      <c r="E413" s="39" t="s">
        <v>996</v>
      </c>
      <c r="F413" s="4">
        <v>2.245633047E7</v>
      </c>
      <c r="G413" s="4">
        <v>8.01</v>
      </c>
      <c r="H413" s="4">
        <v>0.0</v>
      </c>
      <c r="I413" s="4">
        <v>0.0</v>
      </c>
      <c r="J413" s="4">
        <v>935.0</v>
      </c>
      <c r="K413" s="4">
        <v>0.0</v>
      </c>
      <c r="L413" s="4">
        <v>100.0</v>
      </c>
      <c r="M413" s="4">
        <v>0.0</v>
      </c>
      <c r="N413" s="4">
        <v>0.0</v>
      </c>
      <c r="O413" s="4">
        <v>0.0</v>
      </c>
      <c r="P413" s="4">
        <v>0.0</v>
      </c>
      <c r="Q413" s="4">
        <v>0.0</v>
      </c>
      <c r="R413" s="4">
        <v>0.0</v>
      </c>
      <c r="S413" s="4">
        <v>2.245724691E7</v>
      </c>
      <c r="T413" s="4">
        <v>1.64</v>
      </c>
      <c r="U413" s="4">
        <v>1.27</v>
      </c>
      <c r="V413" s="4">
        <v>935.0</v>
      </c>
      <c r="W413" s="4">
        <v>39.68</v>
      </c>
      <c r="X413" s="4">
        <v>55.4</v>
      </c>
      <c r="Y413" s="4">
        <v>3.32</v>
      </c>
      <c r="Z413" s="4">
        <v>1.6</v>
      </c>
      <c r="AA413" s="4">
        <v>15.0</v>
      </c>
      <c r="AB413" s="4">
        <v>0.0</v>
      </c>
      <c r="AC413" s="4">
        <v>532390.3</v>
      </c>
      <c r="AD413" s="4">
        <v>1.310082954E7</v>
      </c>
      <c r="AE413" s="4">
        <v>9356417.37</v>
      </c>
    </row>
    <row r="414" ht="12.75" customHeight="1">
      <c r="A414" s="4" t="s">
        <v>372</v>
      </c>
      <c r="B414" s="4" t="s">
        <v>371</v>
      </c>
      <c r="C414" s="4">
        <v>2010.0</v>
      </c>
      <c r="D414" s="4" t="s">
        <v>1074</v>
      </c>
      <c r="E414" s="39" t="s">
        <v>1041</v>
      </c>
      <c r="F414" s="4">
        <v>1706972.5</v>
      </c>
      <c r="G414" s="4">
        <v>0.61</v>
      </c>
      <c r="H414" s="4">
        <v>0.0</v>
      </c>
      <c r="I414" s="4">
        <v>0.0</v>
      </c>
      <c r="J414" s="4">
        <v>97.0</v>
      </c>
      <c r="K414" s="4">
        <v>0.0</v>
      </c>
      <c r="L414" s="4">
        <v>100.0</v>
      </c>
      <c r="M414" s="4">
        <v>0.0</v>
      </c>
      <c r="N414" s="4">
        <v>0.0</v>
      </c>
      <c r="O414" s="4">
        <v>0.0</v>
      </c>
      <c r="P414" s="4">
        <v>0.0</v>
      </c>
      <c r="Q414" s="4">
        <v>0.0</v>
      </c>
      <c r="R414" s="4">
        <v>0.0</v>
      </c>
      <c r="S414" s="4">
        <v>1706728.08</v>
      </c>
      <c r="T414" s="4">
        <v>0.27</v>
      </c>
      <c r="U414" s="4">
        <v>0.08</v>
      </c>
      <c r="V414" s="4">
        <v>97.0</v>
      </c>
      <c r="W414" s="4">
        <v>6.19</v>
      </c>
      <c r="X414" s="4">
        <v>83.51</v>
      </c>
      <c r="Y414" s="4">
        <v>2.06</v>
      </c>
      <c r="Z414" s="4">
        <v>8.25</v>
      </c>
      <c r="AA414" s="4">
        <v>3.52</v>
      </c>
      <c r="AB414" s="4">
        <v>0.0</v>
      </c>
      <c r="AC414" s="4">
        <v>105882.2</v>
      </c>
      <c r="AD414" s="4">
        <v>243105.28</v>
      </c>
      <c r="AE414" s="4">
        <v>1463622.81</v>
      </c>
    </row>
    <row r="415" ht="12.75" customHeight="1">
      <c r="A415" s="4" t="s">
        <v>372</v>
      </c>
      <c r="B415" s="4" t="s">
        <v>371</v>
      </c>
      <c r="C415" s="4">
        <v>2010.0</v>
      </c>
      <c r="D415" s="4" t="s">
        <v>1074</v>
      </c>
      <c r="E415" s="39" t="s">
        <v>1042</v>
      </c>
      <c r="F415" s="4">
        <v>1.698970512E7</v>
      </c>
      <c r="G415" s="4">
        <v>6.06</v>
      </c>
      <c r="H415" s="4">
        <v>0.0</v>
      </c>
      <c r="I415" s="4">
        <v>0.0</v>
      </c>
      <c r="J415" s="4">
        <v>697.0</v>
      </c>
      <c r="K415" s="4">
        <v>0.0</v>
      </c>
      <c r="L415" s="4">
        <v>100.0</v>
      </c>
      <c r="M415" s="4">
        <v>0.0</v>
      </c>
      <c r="N415" s="4">
        <v>0.0</v>
      </c>
      <c r="O415" s="4">
        <v>0.0</v>
      </c>
      <c r="P415" s="4">
        <v>0.0</v>
      </c>
      <c r="Q415" s="4">
        <v>0.0</v>
      </c>
      <c r="R415" s="4">
        <v>0.0</v>
      </c>
      <c r="S415" s="4">
        <v>7020965.4</v>
      </c>
      <c r="T415" s="4">
        <v>2.84</v>
      </c>
      <c r="U415" s="4">
        <v>1.01</v>
      </c>
      <c r="V415" s="4">
        <v>697.0</v>
      </c>
      <c r="W415" s="4">
        <v>44.62</v>
      </c>
      <c r="X415" s="4">
        <v>41.18</v>
      </c>
      <c r="Y415" s="4">
        <v>9.18</v>
      </c>
      <c r="Z415" s="4">
        <v>5.02</v>
      </c>
      <c r="AA415" s="4">
        <v>100.41</v>
      </c>
      <c r="AB415" s="4">
        <v>0.0</v>
      </c>
      <c r="AC415" s="4">
        <v>76413.66</v>
      </c>
      <c r="AD415" s="4">
        <v>2622190.34</v>
      </c>
      <c r="AE415" s="4">
        <v>4398775.07</v>
      </c>
    </row>
    <row r="416" ht="12.75" customHeight="1">
      <c r="A416" s="4" t="s">
        <v>372</v>
      </c>
      <c r="B416" s="4" t="s">
        <v>371</v>
      </c>
      <c r="C416" s="4">
        <v>2010.0</v>
      </c>
      <c r="D416" s="4" t="s">
        <v>1074</v>
      </c>
      <c r="E416" s="39" t="s">
        <v>1043</v>
      </c>
      <c r="F416" s="4">
        <v>1.22571124E7</v>
      </c>
      <c r="G416" s="4">
        <v>4.37</v>
      </c>
      <c r="H416" s="4">
        <v>0.0</v>
      </c>
      <c r="I416" s="4">
        <v>0.0</v>
      </c>
      <c r="J416" s="4">
        <v>367.0</v>
      </c>
      <c r="K416" s="4">
        <v>0.0</v>
      </c>
      <c r="L416" s="4">
        <v>100.0</v>
      </c>
      <c r="M416" s="4">
        <v>0.0</v>
      </c>
      <c r="N416" s="4">
        <v>0.0</v>
      </c>
      <c r="O416" s="4">
        <v>0.0</v>
      </c>
      <c r="P416" s="4">
        <v>0.0</v>
      </c>
      <c r="Q416" s="4">
        <v>0.0</v>
      </c>
      <c r="R416" s="4">
        <v>0.0</v>
      </c>
      <c r="S416" s="4">
        <v>1.22564029E7</v>
      </c>
      <c r="T416" s="4">
        <v>3.55</v>
      </c>
      <c r="U416" s="4">
        <v>4.25</v>
      </c>
      <c r="V416" s="4">
        <v>367.0</v>
      </c>
      <c r="W416" s="4">
        <v>77.66</v>
      </c>
      <c r="X416" s="4">
        <v>22.34</v>
      </c>
      <c r="Y416" s="4">
        <v>0.0</v>
      </c>
      <c r="Z416" s="4">
        <v>0.0</v>
      </c>
      <c r="AA416" s="4">
        <v>14.0</v>
      </c>
      <c r="AB416" s="4">
        <v>0.0</v>
      </c>
      <c r="AC416" s="4">
        <v>0.0</v>
      </c>
      <c r="AD416" s="4">
        <v>1.170251283E7</v>
      </c>
      <c r="AE416" s="4">
        <v>553890.06</v>
      </c>
    </row>
    <row r="417" ht="12.75" customHeight="1">
      <c r="A417" s="4" t="s">
        <v>372</v>
      </c>
      <c r="B417" s="4" t="s">
        <v>371</v>
      </c>
      <c r="C417" s="4">
        <v>2010.0</v>
      </c>
      <c r="D417" s="4" t="s">
        <v>1074</v>
      </c>
      <c r="E417" s="39" t="s">
        <v>1044</v>
      </c>
      <c r="F417" s="4">
        <v>7369505.93</v>
      </c>
      <c r="G417" s="4">
        <v>2.63</v>
      </c>
      <c r="H417" s="4">
        <v>0.0</v>
      </c>
      <c r="I417" s="4">
        <v>0.0</v>
      </c>
      <c r="J417" s="4">
        <v>356.0</v>
      </c>
      <c r="K417" s="4">
        <v>0.0</v>
      </c>
      <c r="L417" s="4">
        <v>100.0</v>
      </c>
      <c r="M417" s="4">
        <v>0.0</v>
      </c>
      <c r="N417" s="4">
        <v>0.0</v>
      </c>
      <c r="O417" s="4">
        <v>0.0</v>
      </c>
      <c r="P417" s="4">
        <v>0.0</v>
      </c>
      <c r="Q417" s="4">
        <v>0.0</v>
      </c>
      <c r="R417" s="4">
        <v>0.0</v>
      </c>
      <c r="S417" s="4">
        <v>7369671.2</v>
      </c>
      <c r="T417" s="4">
        <v>3.15</v>
      </c>
      <c r="U417" s="4">
        <v>1.92</v>
      </c>
      <c r="V417" s="4">
        <v>356.0</v>
      </c>
      <c r="W417" s="4">
        <v>62.64</v>
      </c>
      <c r="X417" s="4">
        <v>35.96</v>
      </c>
      <c r="Y417" s="4">
        <v>0.0</v>
      </c>
      <c r="Z417" s="4">
        <v>1.4</v>
      </c>
      <c r="AA417" s="4">
        <v>38.0</v>
      </c>
      <c r="AB417" s="4">
        <v>0.0</v>
      </c>
      <c r="AC417" s="4">
        <v>0.0</v>
      </c>
      <c r="AD417" s="4">
        <v>6320480.98</v>
      </c>
      <c r="AE417" s="4">
        <v>1049190.22</v>
      </c>
    </row>
    <row r="418" ht="12.75" customHeight="1">
      <c r="A418" s="4" t="s">
        <v>372</v>
      </c>
      <c r="B418" s="4" t="s">
        <v>371</v>
      </c>
      <c r="C418" s="4">
        <v>2010.0</v>
      </c>
      <c r="D418" s="4" t="s">
        <v>1074</v>
      </c>
      <c r="E418" s="39" t="s">
        <v>1045</v>
      </c>
      <c r="F418" s="4">
        <v>1965386.02</v>
      </c>
      <c r="G418" s="4">
        <v>0.7</v>
      </c>
      <c r="H418" s="4">
        <v>0.01</v>
      </c>
      <c r="I418" s="4">
        <v>0.0</v>
      </c>
      <c r="J418" s="4">
        <v>1335.0</v>
      </c>
      <c r="K418" s="4">
        <v>0.0</v>
      </c>
      <c r="L418" s="4">
        <v>99.85</v>
      </c>
      <c r="M418" s="4">
        <v>0.0</v>
      </c>
      <c r="N418" s="4">
        <v>0.15</v>
      </c>
      <c r="O418" s="4">
        <v>17.68</v>
      </c>
      <c r="P418" s="4">
        <v>0.0</v>
      </c>
      <c r="Q418" s="4">
        <v>0.0</v>
      </c>
      <c r="R418" s="4">
        <v>139.87</v>
      </c>
      <c r="S418" s="4">
        <v>1965421.14</v>
      </c>
      <c r="T418" s="4">
        <v>8.92</v>
      </c>
      <c r="U418" s="4">
        <v>8.27</v>
      </c>
      <c r="V418" s="4">
        <v>1335.0</v>
      </c>
      <c r="W418" s="4">
        <v>81.27</v>
      </c>
      <c r="X418" s="4">
        <v>13.56</v>
      </c>
      <c r="Y418" s="4">
        <v>0.3</v>
      </c>
      <c r="Z418" s="4">
        <v>4.87</v>
      </c>
      <c r="AA418" s="4">
        <v>32.0</v>
      </c>
      <c r="AB418" s="4">
        <v>0.0</v>
      </c>
      <c r="AC418" s="4">
        <v>96.97</v>
      </c>
      <c r="AD418" s="4">
        <v>1855523.61</v>
      </c>
      <c r="AE418" s="4">
        <v>110037.4</v>
      </c>
    </row>
    <row r="419" ht="12.75" customHeight="1">
      <c r="A419" s="4" t="s">
        <v>372</v>
      </c>
      <c r="B419" s="4" t="s">
        <v>371</v>
      </c>
      <c r="C419" s="4">
        <v>2010.0</v>
      </c>
      <c r="D419" s="4" t="s">
        <v>1074</v>
      </c>
      <c r="E419" s="39" t="s">
        <v>998</v>
      </c>
      <c r="F419" s="4">
        <v>5.126452897E7</v>
      </c>
      <c r="G419" s="4">
        <v>18.28</v>
      </c>
      <c r="H419" s="4">
        <v>0.0</v>
      </c>
      <c r="I419" s="4">
        <v>0.0</v>
      </c>
      <c r="J419" s="4">
        <v>237.0</v>
      </c>
      <c r="K419" s="4">
        <v>0.0</v>
      </c>
      <c r="L419" s="4">
        <v>100.0</v>
      </c>
      <c r="M419" s="4">
        <v>0.0</v>
      </c>
      <c r="N419" s="4">
        <v>0.0</v>
      </c>
      <c r="O419" s="4">
        <v>0.0</v>
      </c>
      <c r="P419" s="4">
        <v>0.0</v>
      </c>
      <c r="Q419" s="4">
        <v>0.0</v>
      </c>
      <c r="R419" s="4">
        <v>0.0</v>
      </c>
      <c r="S419" s="4">
        <v>5.127916319E7</v>
      </c>
      <c r="T419" s="4">
        <v>2.85</v>
      </c>
      <c r="U419" s="4">
        <v>2.22</v>
      </c>
      <c r="V419" s="4">
        <v>237.0</v>
      </c>
      <c r="W419" s="4">
        <v>49.37</v>
      </c>
      <c r="X419" s="4">
        <v>50.63</v>
      </c>
      <c r="Y419" s="4">
        <v>0.0</v>
      </c>
      <c r="Z419" s="4">
        <v>0.0</v>
      </c>
      <c r="AA419" s="4">
        <v>25.0</v>
      </c>
      <c r="AB419" s="4">
        <v>0.0</v>
      </c>
      <c r="AC419" s="4">
        <v>0.0</v>
      </c>
      <c r="AD419" s="4">
        <v>4.556614848E7</v>
      </c>
      <c r="AE419" s="4">
        <v>5713014.71</v>
      </c>
    </row>
    <row r="420" ht="12.75" customHeight="1">
      <c r="A420" s="4" t="s">
        <v>372</v>
      </c>
      <c r="B420" s="4" t="s">
        <v>371</v>
      </c>
      <c r="C420" s="4">
        <v>2010.0</v>
      </c>
      <c r="D420" s="4" t="s">
        <v>1074</v>
      </c>
      <c r="E420" s="39" t="s">
        <v>1046</v>
      </c>
      <c r="F420" s="4">
        <v>5600135.2</v>
      </c>
      <c r="G420" s="4">
        <v>2.0</v>
      </c>
      <c r="H420" s="4">
        <v>0.01</v>
      </c>
      <c r="I420" s="4">
        <v>0.03</v>
      </c>
      <c r="J420" s="4">
        <v>452.0</v>
      </c>
      <c r="K420" s="4">
        <v>0.0</v>
      </c>
      <c r="L420" s="4">
        <v>99.78</v>
      </c>
      <c r="M420" s="4">
        <v>0.0</v>
      </c>
      <c r="N420" s="4">
        <v>0.22</v>
      </c>
      <c r="O420" s="4">
        <v>18.55</v>
      </c>
      <c r="P420" s="4">
        <v>0.0</v>
      </c>
      <c r="Q420" s="4">
        <v>0.0</v>
      </c>
      <c r="R420" s="4">
        <v>62830.15</v>
      </c>
      <c r="S420" s="4">
        <v>5528516.96</v>
      </c>
      <c r="T420" s="4">
        <v>3.01</v>
      </c>
      <c r="U420" s="4">
        <v>3.23</v>
      </c>
      <c r="V420" s="4">
        <v>452.0</v>
      </c>
      <c r="W420" s="4">
        <v>32.3</v>
      </c>
      <c r="X420" s="4">
        <v>23.67</v>
      </c>
      <c r="Y420" s="4">
        <v>0.44</v>
      </c>
      <c r="Z420" s="4">
        <v>43.58</v>
      </c>
      <c r="AA420" s="4">
        <v>29.8</v>
      </c>
      <c r="AB420" s="4">
        <v>0.0</v>
      </c>
      <c r="AC420" s="4">
        <v>1105.47</v>
      </c>
      <c r="AD420" s="4">
        <v>4382805.51</v>
      </c>
      <c r="AE420" s="4">
        <v>1208541.6</v>
      </c>
    </row>
    <row r="421" ht="12.75" customHeight="1">
      <c r="A421" s="4" t="s">
        <v>372</v>
      </c>
      <c r="B421" s="4" t="s">
        <v>371</v>
      </c>
      <c r="C421" s="4">
        <v>2010.0</v>
      </c>
      <c r="D421" s="4" t="s">
        <v>1074</v>
      </c>
      <c r="E421" s="39" t="s">
        <v>1047</v>
      </c>
      <c r="F421" s="4">
        <v>1.711114354E7</v>
      </c>
      <c r="G421" s="4">
        <v>6.1</v>
      </c>
      <c r="H421" s="4">
        <v>0.0</v>
      </c>
      <c r="I421" s="4">
        <v>0.0</v>
      </c>
      <c r="J421" s="4">
        <v>481.0</v>
      </c>
      <c r="K421" s="4">
        <v>0.0</v>
      </c>
      <c r="L421" s="4">
        <v>100.0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1.711088378E7</v>
      </c>
      <c r="T421" s="4">
        <v>0.61</v>
      </c>
      <c r="U421" s="4">
        <v>0.23</v>
      </c>
      <c r="V421" s="4">
        <v>481.0</v>
      </c>
      <c r="W421" s="4">
        <v>17.67</v>
      </c>
      <c r="X421" s="4">
        <v>81.29</v>
      </c>
      <c r="Y421" s="4">
        <v>0.0</v>
      </c>
      <c r="Z421" s="4">
        <v>1.04</v>
      </c>
      <c r="AA421" s="4">
        <v>18.0</v>
      </c>
      <c r="AB421" s="4">
        <v>0.0</v>
      </c>
      <c r="AC421" s="4">
        <v>0.0</v>
      </c>
      <c r="AD421" s="4">
        <v>1397519.92</v>
      </c>
      <c r="AE421" s="4">
        <v>1.571336386E7</v>
      </c>
    </row>
    <row r="422" ht="12.75" customHeight="1">
      <c r="A422" s="4" t="s">
        <v>372</v>
      </c>
      <c r="B422" s="4" t="s">
        <v>371</v>
      </c>
      <c r="C422" s="4">
        <v>2011.0</v>
      </c>
      <c r="D422" s="4" t="s">
        <v>1074</v>
      </c>
      <c r="E422" s="39" t="s">
        <v>1031</v>
      </c>
      <c r="F422" s="4">
        <v>3.1792122003E8</v>
      </c>
      <c r="G422" s="4">
        <v>100.0</v>
      </c>
      <c r="H422" s="4">
        <v>0.12</v>
      </c>
      <c r="I422" s="4">
        <v>0.09</v>
      </c>
      <c r="J422" s="4">
        <v>9214.0</v>
      </c>
      <c r="K422" s="4">
        <v>0.35</v>
      </c>
      <c r="L422" s="4">
        <v>97.8</v>
      </c>
      <c r="M422" s="4">
        <v>0.01</v>
      </c>
      <c r="N422" s="4">
        <v>1.85</v>
      </c>
      <c r="O422" s="4">
        <v>131.8</v>
      </c>
      <c r="P422" s="4">
        <v>0.0</v>
      </c>
      <c r="Q422" s="4">
        <v>2918.98</v>
      </c>
      <c r="R422" s="4">
        <v>3092455.26</v>
      </c>
      <c r="S422" s="4">
        <v>3.0405389639E8</v>
      </c>
      <c r="T422" s="4">
        <v>3.48</v>
      </c>
      <c r="U422" s="4">
        <v>2.19</v>
      </c>
      <c r="V422" s="4">
        <v>9214.0</v>
      </c>
      <c r="W422" s="4">
        <v>53.38</v>
      </c>
      <c r="X422" s="4">
        <v>36.54</v>
      </c>
      <c r="Y422" s="4">
        <v>1.92</v>
      </c>
      <c r="Z422" s="4">
        <v>8.16</v>
      </c>
      <c r="AA422" s="4">
        <v>350.0</v>
      </c>
      <c r="AB422" s="4">
        <v>0.0</v>
      </c>
      <c r="AC422" s="4">
        <v>8.606638384E7</v>
      </c>
      <c r="AD422" s="4">
        <v>2.1202827495E8</v>
      </c>
      <c r="AE422" s="4">
        <v>9.511807669E7</v>
      </c>
    </row>
    <row r="423" ht="12.75" customHeight="1">
      <c r="A423" s="4" t="s">
        <v>372</v>
      </c>
      <c r="B423" s="4" t="s">
        <v>371</v>
      </c>
      <c r="C423" s="4">
        <v>2011.0</v>
      </c>
      <c r="D423" s="4" t="s">
        <v>1074</v>
      </c>
      <c r="E423" s="39" t="s">
        <v>1032</v>
      </c>
      <c r="F423" s="4">
        <v>4.515378226E7</v>
      </c>
      <c r="G423" s="4">
        <v>14.2</v>
      </c>
      <c r="H423" s="4">
        <v>0.0</v>
      </c>
      <c r="I423" s="4">
        <v>0.0</v>
      </c>
      <c r="J423" s="4">
        <v>1516.0</v>
      </c>
      <c r="K423" s="4">
        <v>0.0</v>
      </c>
      <c r="L423" s="4">
        <v>99.67</v>
      </c>
      <c r="M423" s="4">
        <v>0.0</v>
      </c>
      <c r="N423" s="4">
        <v>0.33</v>
      </c>
      <c r="O423" s="4">
        <v>0.0</v>
      </c>
      <c r="P423" s="4">
        <v>0.0</v>
      </c>
      <c r="Q423" s="4">
        <v>0.0</v>
      </c>
      <c r="R423" s="4">
        <v>0.0</v>
      </c>
      <c r="S423" s="4">
        <v>4.499089987E7</v>
      </c>
      <c r="T423" s="4">
        <v>1.56</v>
      </c>
      <c r="U423" s="4">
        <v>1.33</v>
      </c>
      <c r="V423" s="4">
        <v>1516.0</v>
      </c>
      <c r="W423" s="4">
        <v>46.04</v>
      </c>
      <c r="X423" s="4">
        <v>52.97</v>
      </c>
      <c r="Y423" s="4">
        <v>0.33</v>
      </c>
      <c r="Z423" s="4">
        <v>0.66</v>
      </c>
      <c r="AA423" s="4">
        <v>25.0</v>
      </c>
      <c r="AB423" s="4">
        <v>0.0</v>
      </c>
      <c r="AC423" s="4">
        <v>47594.97</v>
      </c>
      <c r="AD423" s="4">
        <v>2.523172727E7</v>
      </c>
      <c r="AE423" s="4">
        <v>1.97591726E7</v>
      </c>
    </row>
    <row r="424" ht="12.75" customHeight="1">
      <c r="A424" s="4" t="s">
        <v>372</v>
      </c>
      <c r="B424" s="4" t="s">
        <v>371</v>
      </c>
      <c r="C424" s="4">
        <v>2011.0</v>
      </c>
      <c r="D424" s="4" t="s">
        <v>1074</v>
      </c>
      <c r="E424" s="39" t="s">
        <v>1033</v>
      </c>
      <c r="F424" s="4">
        <v>1.0489935332E8</v>
      </c>
      <c r="G424" s="4">
        <v>33.0</v>
      </c>
      <c r="H424" s="4">
        <v>0.24</v>
      </c>
      <c r="I424" s="4">
        <v>0.23</v>
      </c>
      <c r="J424" s="4">
        <v>3515.0</v>
      </c>
      <c r="K424" s="4">
        <v>0.74</v>
      </c>
      <c r="L424" s="4">
        <v>95.16</v>
      </c>
      <c r="M424" s="4">
        <v>0.03</v>
      </c>
      <c r="N424" s="4">
        <v>4.07</v>
      </c>
      <c r="O424" s="4">
        <v>131.8</v>
      </c>
      <c r="P424" s="4">
        <v>0.0</v>
      </c>
      <c r="Q424" s="4">
        <v>2918.98</v>
      </c>
      <c r="R424" s="4">
        <v>2725270.93</v>
      </c>
      <c r="S424" s="4">
        <v>1.010884391E8</v>
      </c>
      <c r="T424" s="4">
        <v>4.98</v>
      </c>
      <c r="U424" s="4">
        <v>3.05</v>
      </c>
      <c r="V424" s="4">
        <v>3515.0</v>
      </c>
      <c r="W424" s="4">
        <v>59.89</v>
      </c>
      <c r="X424" s="4">
        <v>25.06</v>
      </c>
      <c r="Y424" s="4">
        <v>3.84</v>
      </c>
      <c r="Z424" s="4">
        <v>11.21</v>
      </c>
      <c r="AA424" s="4">
        <v>350.0</v>
      </c>
      <c r="AB424" s="4">
        <v>0.0</v>
      </c>
      <c r="AC424" s="4">
        <v>1.61864849E7</v>
      </c>
      <c r="AD424" s="4">
        <v>7.587640916E7</v>
      </c>
      <c r="AE424" s="4">
        <v>2.793730088E7</v>
      </c>
    </row>
    <row r="425" ht="12.75" customHeight="1">
      <c r="A425" s="4" t="s">
        <v>372</v>
      </c>
      <c r="B425" s="4" t="s">
        <v>371</v>
      </c>
      <c r="C425" s="4">
        <v>2011.0</v>
      </c>
      <c r="D425" s="4" t="s">
        <v>1074</v>
      </c>
      <c r="E425" s="39" t="s">
        <v>1034</v>
      </c>
      <c r="F425" s="4">
        <v>7.245275531E7</v>
      </c>
      <c r="G425" s="4">
        <v>22.79</v>
      </c>
      <c r="H425" s="4">
        <v>0.09</v>
      </c>
      <c r="I425" s="4">
        <v>0.04</v>
      </c>
      <c r="J425" s="4">
        <v>3329.0</v>
      </c>
      <c r="K425" s="4">
        <v>0.18</v>
      </c>
      <c r="L425" s="4">
        <v>99.34</v>
      </c>
      <c r="M425" s="4">
        <v>0.0</v>
      </c>
      <c r="N425" s="4">
        <v>0.48</v>
      </c>
      <c r="O425" s="4">
        <v>125.31</v>
      </c>
      <c r="P425" s="4">
        <v>0.0</v>
      </c>
      <c r="Q425" s="4">
        <v>0.0</v>
      </c>
      <c r="R425" s="4">
        <v>279032.73</v>
      </c>
      <c r="S425" s="4">
        <v>7.134186718E7</v>
      </c>
      <c r="T425" s="4">
        <v>3.61</v>
      </c>
      <c r="U425" s="4">
        <v>1.51</v>
      </c>
      <c r="V425" s="4">
        <v>3329.0</v>
      </c>
      <c r="W425" s="4">
        <v>55.87</v>
      </c>
      <c r="X425" s="4">
        <v>38.78</v>
      </c>
      <c r="Y425" s="4">
        <v>0.9</v>
      </c>
      <c r="Z425" s="4">
        <v>4.45</v>
      </c>
      <c r="AA425" s="4">
        <v>125.31</v>
      </c>
      <c r="AB425" s="4">
        <v>0.0</v>
      </c>
      <c r="AC425" s="4">
        <v>664570.1</v>
      </c>
      <c r="AD425" s="4">
        <v>3.271926489E7</v>
      </c>
      <c r="AE425" s="4">
        <v>3.890163502E7</v>
      </c>
    </row>
    <row r="426" ht="12.75" customHeight="1">
      <c r="A426" s="4" t="s">
        <v>372</v>
      </c>
      <c r="B426" s="4" t="s">
        <v>371</v>
      </c>
      <c r="C426" s="4">
        <v>2011.0</v>
      </c>
      <c r="D426" s="4" t="s">
        <v>1074</v>
      </c>
      <c r="E426" s="39" t="s">
        <v>1035</v>
      </c>
      <c r="F426" s="4">
        <v>8.464025995E7</v>
      </c>
      <c r="G426" s="4">
        <v>26.62</v>
      </c>
      <c r="H426" s="4">
        <v>0.03</v>
      </c>
      <c r="I426" s="4">
        <v>0.0</v>
      </c>
      <c r="J426" s="4">
        <v>739.0</v>
      </c>
      <c r="K426" s="4">
        <v>0.0</v>
      </c>
      <c r="L426" s="4">
        <v>99.19</v>
      </c>
      <c r="M426" s="4">
        <v>0.0</v>
      </c>
      <c r="N426" s="4">
        <v>0.81</v>
      </c>
      <c r="O426" s="4">
        <v>116.08</v>
      </c>
      <c r="P426" s="4">
        <v>0.0</v>
      </c>
      <c r="Q426" s="4">
        <v>0.0</v>
      </c>
      <c r="R426" s="4">
        <v>88151.59</v>
      </c>
      <c r="S426" s="4">
        <v>8.40192392E7</v>
      </c>
      <c r="T426" s="4">
        <v>1.85</v>
      </c>
      <c r="U426" s="4">
        <v>1.63</v>
      </c>
      <c r="V426" s="4">
        <v>739.0</v>
      </c>
      <c r="W426" s="4">
        <v>22.6</v>
      </c>
      <c r="X426" s="4">
        <v>49.53</v>
      </c>
      <c r="Y426" s="4">
        <v>0.95</v>
      </c>
      <c r="Z426" s="4">
        <v>26.93</v>
      </c>
      <c r="AA426" s="4">
        <v>350.0</v>
      </c>
      <c r="AB426" s="4">
        <v>0.0</v>
      </c>
      <c r="AC426" s="4">
        <v>6.916773388E7</v>
      </c>
      <c r="AD426" s="4">
        <v>7.613901499E7</v>
      </c>
      <c r="AE426" s="4">
        <v>7968375.8</v>
      </c>
    </row>
    <row r="427" ht="12.75" customHeight="1">
      <c r="A427" s="4" t="s">
        <v>372</v>
      </c>
      <c r="B427" s="4" t="s">
        <v>371</v>
      </c>
      <c r="C427" s="4">
        <v>2011.0</v>
      </c>
      <c r="D427" s="4" t="s">
        <v>1074</v>
      </c>
      <c r="E427" s="39" t="s">
        <v>1036</v>
      </c>
      <c r="F427" s="4">
        <v>5784899.11</v>
      </c>
      <c r="G427" s="4">
        <v>1.82</v>
      </c>
      <c r="H427" s="4">
        <v>1.24</v>
      </c>
      <c r="I427" s="4">
        <v>0.21</v>
      </c>
      <c r="J427" s="4">
        <v>434.0</v>
      </c>
      <c r="K427" s="4">
        <v>0.92</v>
      </c>
      <c r="L427" s="4">
        <v>83.41</v>
      </c>
      <c r="M427" s="4">
        <v>0.23</v>
      </c>
      <c r="N427" s="4">
        <v>15.44</v>
      </c>
      <c r="O427" s="4">
        <v>125.31</v>
      </c>
      <c r="P427" s="4">
        <v>0.0</v>
      </c>
      <c r="Q427" s="4">
        <v>2918.98</v>
      </c>
      <c r="R427" s="4">
        <v>69824.3</v>
      </c>
      <c r="S427" s="4">
        <v>5715074.81</v>
      </c>
      <c r="T427" s="4">
        <v>3.08</v>
      </c>
      <c r="U427" s="4">
        <v>2.16</v>
      </c>
      <c r="V427" s="4">
        <v>434.0</v>
      </c>
      <c r="W427" s="4">
        <v>39.4</v>
      </c>
      <c r="X427" s="4">
        <v>27.19</v>
      </c>
      <c r="Y427" s="4">
        <v>1.84</v>
      </c>
      <c r="Z427" s="4">
        <v>31.57</v>
      </c>
      <c r="AA427" s="4">
        <v>125.31</v>
      </c>
      <c r="AB427" s="4">
        <v>0.0</v>
      </c>
      <c r="AC427" s="4">
        <v>38785.26</v>
      </c>
      <c r="AD427" s="4">
        <v>3560500.6</v>
      </c>
      <c r="AE427" s="4">
        <v>2224398.51</v>
      </c>
    </row>
    <row r="428" ht="12.75" customHeight="1">
      <c r="A428" s="4" t="s">
        <v>372</v>
      </c>
      <c r="B428" s="4" t="s">
        <v>371</v>
      </c>
      <c r="C428" s="4">
        <v>2011.0</v>
      </c>
      <c r="D428" s="4" t="s">
        <v>1074</v>
      </c>
      <c r="E428" s="39" t="s">
        <v>993</v>
      </c>
      <c r="F428" s="4">
        <v>2.142616623E7</v>
      </c>
      <c r="G428" s="4">
        <v>6.74</v>
      </c>
      <c r="H428" s="4">
        <v>0.0</v>
      </c>
      <c r="I428" s="4">
        <v>0.0</v>
      </c>
      <c r="J428" s="4">
        <v>1379.0</v>
      </c>
      <c r="K428" s="4">
        <v>0.0</v>
      </c>
      <c r="L428" s="4">
        <v>100.0</v>
      </c>
      <c r="M428" s="4">
        <v>0.0</v>
      </c>
      <c r="N428" s="4">
        <v>0.0</v>
      </c>
      <c r="O428" s="4">
        <v>0.0</v>
      </c>
      <c r="P428" s="4">
        <v>0.0</v>
      </c>
      <c r="Q428" s="4">
        <v>0.0</v>
      </c>
      <c r="R428" s="4">
        <v>0.0</v>
      </c>
      <c r="S428" s="4">
        <v>2.14395749E7</v>
      </c>
      <c r="T428" s="4">
        <v>2.76</v>
      </c>
      <c r="U428" s="4">
        <v>1.31</v>
      </c>
      <c r="V428" s="4">
        <v>1379.0</v>
      </c>
      <c r="W428" s="4">
        <v>67.51</v>
      </c>
      <c r="X428" s="4">
        <v>31.47</v>
      </c>
      <c r="Y428" s="4">
        <v>0.0</v>
      </c>
      <c r="Z428" s="4">
        <v>1.02</v>
      </c>
      <c r="AA428" s="4">
        <v>9.76</v>
      </c>
      <c r="AB428" s="4">
        <v>0.0</v>
      </c>
      <c r="AC428" s="4">
        <v>0.0</v>
      </c>
      <c r="AD428" s="4">
        <v>6425064.72</v>
      </c>
      <c r="AE428" s="4">
        <v>1.501451018E7</v>
      </c>
    </row>
    <row r="429" ht="12.75" customHeight="1">
      <c r="A429" s="4" t="s">
        <v>372</v>
      </c>
      <c r="B429" s="4" t="s">
        <v>371</v>
      </c>
      <c r="C429" s="4">
        <v>2011.0</v>
      </c>
      <c r="D429" s="4" t="s">
        <v>1074</v>
      </c>
      <c r="E429" s="39" t="s">
        <v>1037</v>
      </c>
      <c r="F429" s="4">
        <v>8823348.91</v>
      </c>
      <c r="G429" s="4">
        <v>2.78</v>
      </c>
      <c r="H429" s="4">
        <v>1.64</v>
      </c>
      <c r="I429" s="4">
        <v>2.87</v>
      </c>
      <c r="J429" s="4">
        <v>699.0</v>
      </c>
      <c r="K429" s="4">
        <v>4.01</v>
      </c>
      <c r="L429" s="4">
        <v>82.98</v>
      </c>
      <c r="M429" s="4">
        <v>0.0</v>
      </c>
      <c r="N429" s="4">
        <v>13.02</v>
      </c>
      <c r="O429" s="4">
        <v>131.8</v>
      </c>
      <c r="P429" s="4">
        <v>0.0</v>
      </c>
      <c r="Q429" s="4">
        <v>0.0</v>
      </c>
      <c r="R429" s="4">
        <v>2935361.64</v>
      </c>
      <c r="S429" s="4">
        <v>5887987.27</v>
      </c>
      <c r="T429" s="4">
        <v>7.12</v>
      </c>
      <c r="U429" s="4">
        <v>6.65</v>
      </c>
      <c r="V429" s="4">
        <v>699.0</v>
      </c>
      <c r="W429" s="4">
        <v>43.92</v>
      </c>
      <c r="X429" s="4">
        <v>18.6</v>
      </c>
      <c r="Y429" s="4">
        <v>5.44</v>
      </c>
      <c r="Z429" s="4">
        <v>32.05</v>
      </c>
      <c r="AA429" s="4">
        <v>350.0</v>
      </c>
      <c r="AB429" s="4">
        <v>0.0</v>
      </c>
      <c r="AC429" s="4">
        <v>801889.35</v>
      </c>
      <c r="AD429" s="4">
        <v>7299075.99</v>
      </c>
      <c r="AE429" s="4">
        <v>1524272.92</v>
      </c>
    </row>
    <row r="430" ht="12.75" customHeight="1">
      <c r="A430" s="4" t="s">
        <v>372</v>
      </c>
      <c r="B430" s="4" t="s">
        <v>371</v>
      </c>
      <c r="C430" s="4">
        <v>2011.0</v>
      </c>
      <c r="D430" s="4" t="s">
        <v>1074</v>
      </c>
      <c r="E430" s="39" t="s">
        <v>1038</v>
      </c>
      <c r="F430" s="4">
        <v>101416.65</v>
      </c>
      <c r="G430" s="4">
        <v>0.03</v>
      </c>
      <c r="H430" s="4">
        <v>0.0</v>
      </c>
      <c r="I430" s="4">
        <v>0.0</v>
      </c>
      <c r="J430" s="4">
        <v>169.0</v>
      </c>
      <c r="K430" s="4">
        <v>0.0</v>
      </c>
      <c r="L430" s="4">
        <v>99.41</v>
      </c>
      <c r="M430" s="4">
        <v>0.0</v>
      </c>
      <c r="N430" s="4">
        <v>0.59</v>
      </c>
      <c r="O430" s="4">
        <v>0.0</v>
      </c>
      <c r="P430" s="4">
        <v>0.0</v>
      </c>
      <c r="Q430" s="4">
        <v>0.0</v>
      </c>
      <c r="R430" s="4">
        <v>0.0</v>
      </c>
      <c r="S430" s="4">
        <v>101416.65</v>
      </c>
      <c r="T430" s="4">
        <v>8.27</v>
      </c>
      <c r="U430" s="4">
        <v>8.55</v>
      </c>
      <c r="V430" s="4">
        <v>169.0</v>
      </c>
      <c r="W430" s="4">
        <v>65.09</v>
      </c>
      <c r="X430" s="4">
        <v>20.12</v>
      </c>
      <c r="Y430" s="4">
        <v>2.37</v>
      </c>
      <c r="Z430" s="4">
        <v>12.43</v>
      </c>
      <c r="AA430" s="4">
        <v>50.65</v>
      </c>
      <c r="AB430" s="4">
        <v>0.0</v>
      </c>
      <c r="AC430" s="4">
        <v>932.47</v>
      </c>
      <c r="AD430" s="4">
        <v>80515.13</v>
      </c>
      <c r="AE430" s="4">
        <v>20901.52</v>
      </c>
    </row>
    <row r="431" ht="12.75" customHeight="1">
      <c r="A431" s="4" t="s">
        <v>372</v>
      </c>
      <c r="B431" s="4" t="s">
        <v>371</v>
      </c>
      <c r="C431" s="4">
        <v>2011.0</v>
      </c>
      <c r="D431" s="4" t="s">
        <v>1074</v>
      </c>
      <c r="E431" s="39" t="s">
        <v>994</v>
      </c>
      <c r="F431" s="4">
        <v>1.034046585E8</v>
      </c>
      <c r="G431" s="4">
        <v>32.53</v>
      </c>
      <c r="H431" s="4">
        <v>0.0</v>
      </c>
      <c r="I431" s="4">
        <v>0.0</v>
      </c>
      <c r="J431" s="4">
        <v>67.0</v>
      </c>
      <c r="K431" s="4">
        <v>0.0</v>
      </c>
      <c r="L431" s="4">
        <v>100.0</v>
      </c>
      <c r="M431" s="4">
        <v>0.0</v>
      </c>
      <c r="N431" s="4">
        <v>0.0</v>
      </c>
      <c r="O431" s="4">
        <v>0.0</v>
      </c>
      <c r="P431" s="4">
        <v>0.0</v>
      </c>
      <c r="Q431" s="4">
        <v>0.0</v>
      </c>
      <c r="R431" s="4">
        <v>0.0</v>
      </c>
      <c r="S431" s="4">
        <v>1.034046585E8</v>
      </c>
      <c r="T431" s="4">
        <v>0.72</v>
      </c>
      <c r="U431" s="4">
        <v>3.08</v>
      </c>
      <c r="V431" s="4">
        <v>67.0</v>
      </c>
      <c r="W431" s="4">
        <v>7.46</v>
      </c>
      <c r="X431" s="4">
        <v>53.73</v>
      </c>
      <c r="Y431" s="4">
        <v>31.34</v>
      </c>
      <c r="Z431" s="4">
        <v>7.46</v>
      </c>
      <c r="AA431" s="4">
        <v>17.13</v>
      </c>
      <c r="AB431" s="4">
        <v>0.0</v>
      </c>
      <c r="AC431" s="4">
        <v>8.450162445E7</v>
      </c>
      <c r="AD431" s="4">
        <v>8.451637835E7</v>
      </c>
      <c r="AE431" s="4">
        <v>1.888828015E7</v>
      </c>
    </row>
    <row r="432" ht="12.75" customHeight="1">
      <c r="A432" s="4" t="s">
        <v>372</v>
      </c>
      <c r="B432" s="4" t="s">
        <v>371</v>
      </c>
      <c r="C432" s="4">
        <v>2011.0</v>
      </c>
      <c r="D432" s="4" t="s">
        <v>1074</v>
      </c>
      <c r="E432" s="39" t="s">
        <v>1039</v>
      </c>
      <c r="F432" s="4">
        <v>233929.17</v>
      </c>
      <c r="G432" s="4">
        <v>0.07</v>
      </c>
      <c r="H432" s="4">
        <v>0.0</v>
      </c>
      <c r="I432" s="4">
        <v>0.0</v>
      </c>
      <c r="J432" s="4">
        <v>205.0</v>
      </c>
      <c r="K432" s="4">
        <v>0.0</v>
      </c>
      <c r="L432" s="4">
        <v>100.0</v>
      </c>
      <c r="M432" s="4">
        <v>0.0</v>
      </c>
      <c r="N432" s="4">
        <v>0.0</v>
      </c>
      <c r="O432" s="4">
        <v>0.0</v>
      </c>
      <c r="P432" s="4">
        <v>0.0</v>
      </c>
      <c r="Q432" s="4">
        <v>0.0</v>
      </c>
      <c r="R432" s="4">
        <v>0.0</v>
      </c>
      <c r="S432" s="4">
        <v>233929.17</v>
      </c>
      <c r="T432" s="4">
        <v>4.03</v>
      </c>
      <c r="U432" s="4">
        <v>3.94</v>
      </c>
      <c r="V432" s="4">
        <v>205.0</v>
      </c>
      <c r="W432" s="4">
        <v>82.44</v>
      </c>
      <c r="X432" s="4">
        <v>17.07</v>
      </c>
      <c r="Y432" s="4">
        <v>0.0</v>
      </c>
      <c r="Z432" s="4">
        <v>0.49</v>
      </c>
      <c r="AA432" s="4">
        <v>20.0</v>
      </c>
      <c r="AB432" s="4">
        <v>0.0</v>
      </c>
      <c r="AC432" s="4">
        <v>0.0</v>
      </c>
      <c r="AD432" s="4">
        <v>147678.33</v>
      </c>
      <c r="AE432" s="4">
        <v>86250.84</v>
      </c>
    </row>
    <row r="433" ht="12.75" customHeight="1">
      <c r="A433" s="4" t="s">
        <v>372</v>
      </c>
      <c r="B433" s="4" t="s">
        <v>371</v>
      </c>
      <c r="C433" s="4">
        <v>2011.0</v>
      </c>
      <c r="D433" s="4" t="s">
        <v>1074</v>
      </c>
      <c r="E433" s="39" t="s">
        <v>1040</v>
      </c>
      <c r="F433" s="4">
        <v>2.836332875E7</v>
      </c>
      <c r="G433" s="4">
        <v>8.92</v>
      </c>
      <c r="H433" s="4">
        <v>0.0</v>
      </c>
      <c r="I433" s="4">
        <v>0.0</v>
      </c>
      <c r="J433" s="4">
        <v>1300.0</v>
      </c>
      <c r="K433" s="4">
        <v>0.0</v>
      </c>
      <c r="L433" s="4">
        <v>100.0</v>
      </c>
      <c r="M433" s="4">
        <v>0.0</v>
      </c>
      <c r="N433" s="4">
        <v>0.0</v>
      </c>
      <c r="O433" s="4">
        <v>0.0</v>
      </c>
      <c r="P433" s="4">
        <v>0.0</v>
      </c>
      <c r="Q433" s="4">
        <v>0.0</v>
      </c>
      <c r="R433" s="4">
        <v>0.0</v>
      </c>
      <c r="S433" s="4">
        <v>2.836389137E7</v>
      </c>
      <c r="T433" s="4">
        <v>1.48</v>
      </c>
      <c r="U433" s="4">
        <v>1.03</v>
      </c>
      <c r="V433" s="4">
        <v>1300.0</v>
      </c>
      <c r="W433" s="4">
        <v>47.77</v>
      </c>
      <c r="X433" s="4">
        <v>51.85</v>
      </c>
      <c r="Y433" s="4">
        <v>0.31</v>
      </c>
      <c r="Z433" s="4">
        <v>0.08</v>
      </c>
      <c r="AA433" s="4">
        <v>15.0</v>
      </c>
      <c r="AB433" s="4">
        <v>0.0</v>
      </c>
      <c r="AC433" s="4">
        <v>948.49</v>
      </c>
      <c r="AD433" s="4">
        <v>1.434499312E7</v>
      </c>
      <c r="AE433" s="4">
        <v>1.401889825E7</v>
      </c>
    </row>
    <row r="434" ht="12.75" customHeight="1">
      <c r="A434" s="4" t="s">
        <v>372</v>
      </c>
      <c r="B434" s="4" t="s">
        <v>371</v>
      </c>
      <c r="C434" s="4">
        <v>2011.0</v>
      </c>
      <c r="D434" s="4" t="s">
        <v>1074</v>
      </c>
      <c r="E434" s="39" t="s">
        <v>996</v>
      </c>
      <c r="F434" s="4">
        <v>2.490160011E7</v>
      </c>
      <c r="G434" s="4">
        <v>7.83</v>
      </c>
      <c r="H434" s="4">
        <v>0.0</v>
      </c>
      <c r="I434" s="4">
        <v>0.0</v>
      </c>
      <c r="J434" s="4">
        <v>911.0</v>
      </c>
      <c r="K434" s="4">
        <v>0.0</v>
      </c>
      <c r="L434" s="4">
        <v>100.0</v>
      </c>
      <c r="M434" s="4">
        <v>0.0</v>
      </c>
      <c r="N434" s="4">
        <v>0.0</v>
      </c>
      <c r="O434" s="4">
        <v>0.0</v>
      </c>
      <c r="P434" s="4">
        <v>0.0</v>
      </c>
      <c r="Q434" s="4">
        <v>0.0</v>
      </c>
      <c r="R434" s="4">
        <v>0.0</v>
      </c>
      <c r="S434" s="4">
        <v>2.490160011E7</v>
      </c>
      <c r="T434" s="4">
        <v>1.64</v>
      </c>
      <c r="U434" s="4">
        <v>1.24</v>
      </c>
      <c r="V434" s="4">
        <v>911.0</v>
      </c>
      <c r="W434" s="4">
        <v>38.64</v>
      </c>
      <c r="X434" s="4">
        <v>56.2</v>
      </c>
      <c r="Y434" s="4">
        <v>3.18</v>
      </c>
      <c r="Z434" s="4">
        <v>1.98</v>
      </c>
      <c r="AA434" s="4">
        <v>15.0</v>
      </c>
      <c r="AB434" s="4">
        <v>0.0</v>
      </c>
      <c r="AC434" s="4">
        <v>632160.32</v>
      </c>
      <c r="AD434" s="4">
        <v>1.404097388E7</v>
      </c>
      <c r="AE434" s="4">
        <v>1.086062623E7</v>
      </c>
    </row>
    <row r="435" ht="12.75" customHeight="1">
      <c r="A435" s="4" t="s">
        <v>372</v>
      </c>
      <c r="B435" s="4" t="s">
        <v>371</v>
      </c>
      <c r="C435" s="4">
        <v>2011.0</v>
      </c>
      <c r="D435" s="4" t="s">
        <v>1074</v>
      </c>
      <c r="E435" s="39" t="s">
        <v>1041</v>
      </c>
      <c r="F435" s="4">
        <v>2148555.76</v>
      </c>
      <c r="G435" s="4">
        <v>0.68</v>
      </c>
      <c r="H435" s="4">
        <v>0.0</v>
      </c>
      <c r="I435" s="4">
        <v>0.0</v>
      </c>
      <c r="J435" s="4">
        <v>99.0</v>
      </c>
      <c r="K435" s="4">
        <v>0.0</v>
      </c>
      <c r="L435" s="4">
        <v>100.0</v>
      </c>
      <c r="M435" s="4">
        <v>0.0</v>
      </c>
      <c r="N435" s="4">
        <v>0.0</v>
      </c>
      <c r="O435" s="4">
        <v>0.0</v>
      </c>
      <c r="P435" s="4">
        <v>0.0</v>
      </c>
      <c r="Q435" s="4">
        <v>0.0</v>
      </c>
      <c r="R435" s="4">
        <v>0.0</v>
      </c>
      <c r="S435" s="4">
        <v>2148555.76</v>
      </c>
      <c r="T435" s="4">
        <v>0.33</v>
      </c>
      <c r="U435" s="4">
        <v>0.24</v>
      </c>
      <c r="V435" s="4">
        <v>99.0</v>
      </c>
      <c r="W435" s="4">
        <v>7.07</v>
      </c>
      <c r="X435" s="4">
        <v>82.83</v>
      </c>
      <c r="Y435" s="4">
        <v>0.0</v>
      </c>
      <c r="Z435" s="4">
        <v>10.1</v>
      </c>
      <c r="AA435" s="4">
        <v>11.21</v>
      </c>
      <c r="AB435" s="4">
        <v>0.0</v>
      </c>
      <c r="AC435" s="4">
        <v>0.0</v>
      </c>
      <c r="AD435" s="4">
        <v>441994.05</v>
      </c>
      <c r="AE435" s="4">
        <v>1706561.72</v>
      </c>
    </row>
    <row r="436" ht="12.75" customHeight="1">
      <c r="A436" s="4" t="s">
        <v>372</v>
      </c>
      <c r="B436" s="4" t="s">
        <v>371</v>
      </c>
      <c r="C436" s="4">
        <v>2011.0</v>
      </c>
      <c r="D436" s="4" t="s">
        <v>1074</v>
      </c>
      <c r="E436" s="39" t="s">
        <v>1042</v>
      </c>
      <c r="F436" s="4">
        <v>1.843405161E7</v>
      </c>
      <c r="G436" s="4">
        <v>5.8</v>
      </c>
      <c r="H436" s="4">
        <v>0.0</v>
      </c>
      <c r="I436" s="4">
        <v>0.0</v>
      </c>
      <c r="J436" s="4">
        <v>725.0</v>
      </c>
      <c r="K436" s="4">
        <v>0.0</v>
      </c>
      <c r="L436" s="4">
        <v>98.9</v>
      </c>
      <c r="M436" s="4">
        <v>0.0</v>
      </c>
      <c r="N436" s="4">
        <v>1.1</v>
      </c>
      <c r="O436" s="4">
        <v>0.0</v>
      </c>
      <c r="P436" s="4">
        <v>0.0</v>
      </c>
      <c r="Q436" s="4">
        <v>0.0</v>
      </c>
      <c r="R436" s="4">
        <v>0.0</v>
      </c>
      <c r="S436" s="4">
        <v>7659183.22</v>
      </c>
      <c r="T436" s="4">
        <v>2.64</v>
      </c>
      <c r="U436" s="4">
        <v>1.03</v>
      </c>
      <c r="V436" s="4">
        <v>725.0</v>
      </c>
      <c r="W436" s="4">
        <v>43.59</v>
      </c>
      <c r="X436" s="4">
        <v>40.14</v>
      </c>
      <c r="Y436" s="4">
        <v>9.38</v>
      </c>
      <c r="Z436" s="4">
        <v>6.9</v>
      </c>
      <c r="AA436" s="4">
        <v>52.89</v>
      </c>
      <c r="AB436" s="4">
        <v>0.0</v>
      </c>
      <c r="AC436" s="4">
        <v>89034.46</v>
      </c>
      <c r="AD436" s="4">
        <v>2870037.02</v>
      </c>
      <c r="AE436" s="4">
        <v>4789146.2</v>
      </c>
    </row>
    <row r="437" ht="12.75" customHeight="1">
      <c r="A437" s="4" t="s">
        <v>372</v>
      </c>
      <c r="B437" s="4" t="s">
        <v>371</v>
      </c>
      <c r="C437" s="4">
        <v>2011.0</v>
      </c>
      <c r="D437" s="4" t="s">
        <v>1074</v>
      </c>
      <c r="E437" s="39" t="s">
        <v>1043</v>
      </c>
      <c r="F437" s="4">
        <v>1.396192161E7</v>
      </c>
      <c r="G437" s="4">
        <v>4.39</v>
      </c>
      <c r="H437" s="4">
        <v>0.0</v>
      </c>
      <c r="I437" s="4">
        <v>0.0</v>
      </c>
      <c r="J437" s="4">
        <v>369.0</v>
      </c>
      <c r="K437" s="4">
        <v>0.0</v>
      </c>
      <c r="L437" s="4">
        <v>100.0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  <c r="R437" s="4">
        <v>0.0</v>
      </c>
      <c r="S437" s="4">
        <v>1.396135899E7</v>
      </c>
      <c r="T437" s="4">
        <v>3.56</v>
      </c>
      <c r="U437" s="4">
        <v>4.24</v>
      </c>
      <c r="V437" s="4">
        <v>369.0</v>
      </c>
      <c r="W437" s="4">
        <v>77.78</v>
      </c>
      <c r="X437" s="4">
        <v>22.22</v>
      </c>
      <c r="Y437" s="4">
        <v>0.0</v>
      </c>
      <c r="Z437" s="4">
        <v>0.0</v>
      </c>
      <c r="AA437" s="4">
        <v>14.0</v>
      </c>
      <c r="AB437" s="4">
        <v>0.0</v>
      </c>
      <c r="AC437" s="4">
        <v>0.0</v>
      </c>
      <c r="AD437" s="4">
        <v>1.319604118E7</v>
      </c>
      <c r="AE437" s="4">
        <v>765317.81</v>
      </c>
    </row>
    <row r="438" ht="12.75" customHeight="1">
      <c r="A438" s="4" t="s">
        <v>372</v>
      </c>
      <c r="B438" s="4" t="s">
        <v>371</v>
      </c>
      <c r="C438" s="4">
        <v>2011.0</v>
      </c>
      <c r="D438" s="4" t="s">
        <v>1074</v>
      </c>
      <c r="E438" s="39" t="s">
        <v>1044</v>
      </c>
      <c r="F438" s="4">
        <v>7799539.6</v>
      </c>
      <c r="G438" s="4">
        <v>2.45</v>
      </c>
      <c r="H438" s="4">
        <v>0.0</v>
      </c>
      <c r="I438" s="4">
        <v>0.0</v>
      </c>
      <c r="J438" s="4">
        <v>362.0</v>
      </c>
      <c r="K438" s="4">
        <v>0.0</v>
      </c>
      <c r="L438" s="4">
        <v>100.0</v>
      </c>
      <c r="M438" s="4">
        <v>0.0</v>
      </c>
      <c r="N438" s="4">
        <v>0.0</v>
      </c>
      <c r="O438" s="4">
        <v>0.0</v>
      </c>
      <c r="P438" s="4">
        <v>0.0</v>
      </c>
      <c r="Q438" s="4">
        <v>0.0</v>
      </c>
      <c r="R438" s="4">
        <v>0.0</v>
      </c>
      <c r="S438" s="4">
        <v>7799539.6</v>
      </c>
      <c r="T438" s="4">
        <v>3.2</v>
      </c>
      <c r="U438" s="4">
        <v>1.82</v>
      </c>
      <c r="V438" s="4">
        <v>362.0</v>
      </c>
      <c r="W438" s="4">
        <v>62.71</v>
      </c>
      <c r="X438" s="4">
        <v>35.91</v>
      </c>
      <c r="Y438" s="4">
        <v>0.0</v>
      </c>
      <c r="Z438" s="4">
        <v>1.38</v>
      </c>
      <c r="AA438" s="4">
        <v>38.0</v>
      </c>
      <c r="AB438" s="4">
        <v>0.0</v>
      </c>
      <c r="AC438" s="4">
        <v>0.0</v>
      </c>
      <c r="AD438" s="4">
        <v>6516648.89</v>
      </c>
      <c r="AE438" s="4">
        <v>1282890.71</v>
      </c>
    </row>
    <row r="439" ht="12.75" customHeight="1">
      <c r="A439" s="4" t="s">
        <v>372</v>
      </c>
      <c r="B439" s="4" t="s">
        <v>371</v>
      </c>
      <c r="C439" s="4">
        <v>2011.0</v>
      </c>
      <c r="D439" s="4" t="s">
        <v>1074</v>
      </c>
      <c r="E439" s="39" t="s">
        <v>1045</v>
      </c>
      <c r="F439" s="4">
        <v>2049377.43</v>
      </c>
      <c r="G439" s="4">
        <v>0.64</v>
      </c>
      <c r="H439" s="4">
        <v>0.01</v>
      </c>
      <c r="I439" s="4">
        <v>0.0</v>
      </c>
      <c r="J439" s="4">
        <v>1329.0</v>
      </c>
      <c r="K439" s="4">
        <v>0.0</v>
      </c>
      <c r="L439" s="4">
        <v>99.85</v>
      </c>
      <c r="M439" s="4">
        <v>0.0</v>
      </c>
      <c r="N439" s="4">
        <v>0.15</v>
      </c>
      <c r="O439" s="4">
        <v>14.85</v>
      </c>
      <c r="P439" s="4">
        <v>0.0</v>
      </c>
      <c r="Q439" s="4">
        <v>0.0</v>
      </c>
      <c r="R439" s="4">
        <v>340.27</v>
      </c>
      <c r="S439" s="4">
        <v>2049037.16</v>
      </c>
      <c r="T439" s="4">
        <v>8.94</v>
      </c>
      <c r="U439" s="4">
        <v>8.17</v>
      </c>
      <c r="V439" s="4">
        <v>1329.0</v>
      </c>
      <c r="W439" s="4">
        <v>80.81</v>
      </c>
      <c r="X439" s="4">
        <v>14.0</v>
      </c>
      <c r="Y439" s="4">
        <v>0.23</v>
      </c>
      <c r="Z439" s="4">
        <v>4.97</v>
      </c>
      <c r="AA439" s="4">
        <v>32.0</v>
      </c>
      <c r="AB439" s="4">
        <v>0.0</v>
      </c>
      <c r="AC439" s="4">
        <v>20.23</v>
      </c>
      <c r="AD439" s="4">
        <v>1922986.71</v>
      </c>
      <c r="AE439" s="4">
        <v>126390.72</v>
      </c>
    </row>
    <row r="440" ht="12.75" customHeight="1">
      <c r="A440" s="4" t="s">
        <v>372</v>
      </c>
      <c r="B440" s="4" t="s">
        <v>371</v>
      </c>
      <c r="C440" s="4">
        <v>2011.0</v>
      </c>
      <c r="D440" s="4" t="s">
        <v>1074</v>
      </c>
      <c r="E440" s="39" t="s">
        <v>998</v>
      </c>
      <c r="F440" s="4">
        <v>5.587775673E7</v>
      </c>
      <c r="G440" s="4">
        <v>17.58</v>
      </c>
      <c r="H440" s="4">
        <v>0.0</v>
      </c>
      <c r="I440" s="4">
        <v>0.0</v>
      </c>
      <c r="J440" s="4">
        <v>239.0</v>
      </c>
      <c r="K440" s="4">
        <v>0.0</v>
      </c>
      <c r="L440" s="4">
        <v>100.0</v>
      </c>
      <c r="M440" s="4">
        <v>0.0</v>
      </c>
      <c r="N440" s="4">
        <v>0.0</v>
      </c>
      <c r="O440" s="4">
        <v>0.0</v>
      </c>
      <c r="P440" s="4">
        <v>0.0</v>
      </c>
      <c r="Q440" s="4">
        <v>0.0</v>
      </c>
      <c r="R440" s="4">
        <v>0.0</v>
      </c>
      <c r="S440" s="4">
        <v>5.587775673E7</v>
      </c>
      <c r="T440" s="4">
        <v>2.67</v>
      </c>
      <c r="U440" s="4">
        <v>2.26</v>
      </c>
      <c r="V440" s="4">
        <v>239.0</v>
      </c>
      <c r="W440" s="4">
        <v>48.12</v>
      </c>
      <c r="X440" s="4">
        <v>51.88</v>
      </c>
      <c r="Y440" s="4">
        <v>0.0</v>
      </c>
      <c r="Z440" s="4">
        <v>0.0</v>
      </c>
      <c r="AA440" s="4">
        <v>25.0</v>
      </c>
      <c r="AB440" s="4">
        <v>0.0</v>
      </c>
      <c r="AC440" s="4">
        <v>0.0</v>
      </c>
      <c r="AD440" s="4">
        <v>4.93165333E7</v>
      </c>
      <c r="AE440" s="4">
        <v>6561223.43</v>
      </c>
    </row>
    <row r="441" ht="12.75" customHeight="1">
      <c r="A441" s="4" t="s">
        <v>372</v>
      </c>
      <c r="B441" s="4" t="s">
        <v>371</v>
      </c>
      <c r="C441" s="4">
        <v>2011.0</v>
      </c>
      <c r="D441" s="4" t="s">
        <v>1074</v>
      </c>
      <c r="E441" s="39" t="s">
        <v>1046</v>
      </c>
      <c r="F441" s="4">
        <v>7540111.28</v>
      </c>
      <c r="G441" s="4">
        <v>2.37</v>
      </c>
      <c r="H441" s="4">
        <v>0.01</v>
      </c>
      <c r="I441" s="4">
        <v>0.04</v>
      </c>
      <c r="J441" s="4">
        <v>449.0</v>
      </c>
      <c r="K441" s="4">
        <v>0.0</v>
      </c>
      <c r="L441" s="4">
        <v>99.78</v>
      </c>
      <c r="M441" s="4">
        <v>0.0</v>
      </c>
      <c r="N441" s="4">
        <v>0.22</v>
      </c>
      <c r="O441" s="4">
        <v>18.18</v>
      </c>
      <c r="P441" s="4">
        <v>0.0</v>
      </c>
      <c r="Q441" s="4">
        <v>0.0</v>
      </c>
      <c r="R441" s="4">
        <v>86929.04</v>
      </c>
      <c r="S441" s="4">
        <v>7439773.57</v>
      </c>
      <c r="T441" s="4">
        <v>3.07</v>
      </c>
      <c r="U441" s="4">
        <v>3.44</v>
      </c>
      <c r="V441" s="4">
        <v>449.0</v>
      </c>
      <c r="W441" s="4">
        <v>32.29</v>
      </c>
      <c r="X441" s="4">
        <v>23.83</v>
      </c>
      <c r="Y441" s="4">
        <v>0.45</v>
      </c>
      <c r="Z441" s="4">
        <v>43.43</v>
      </c>
      <c r="AA441" s="4">
        <v>29.8</v>
      </c>
      <c r="AB441" s="4">
        <v>0.0</v>
      </c>
      <c r="AC441" s="4">
        <v>988.83</v>
      </c>
      <c r="AD441" s="4">
        <v>6019752.25</v>
      </c>
      <c r="AE441" s="4">
        <v>1506950.36</v>
      </c>
    </row>
    <row r="442" ht="12.75" customHeight="1">
      <c r="A442" s="4" t="s">
        <v>372</v>
      </c>
      <c r="B442" s="4" t="s">
        <v>371</v>
      </c>
      <c r="C442" s="4">
        <v>2011.0</v>
      </c>
      <c r="D442" s="4" t="s">
        <v>1074</v>
      </c>
      <c r="E442" s="39" t="s">
        <v>1047</v>
      </c>
      <c r="F442" s="4">
        <v>1.707055858E7</v>
      </c>
      <c r="G442" s="4">
        <v>5.37</v>
      </c>
      <c r="H442" s="4">
        <v>0.0</v>
      </c>
      <c r="I442" s="4">
        <v>0.0</v>
      </c>
      <c r="J442" s="4">
        <v>478.0</v>
      </c>
      <c r="K442" s="4">
        <v>0.0</v>
      </c>
      <c r="L442" s="4">
        <v>100.0</v>
      </c>
      <c r="M442" s="4">
        <v>0.0</v>
      </c>
      <c r="N442" s="4">
        <v>0.0</v>
      </c>
      <c r="O442" s="4">
        <v>0.0</v>
      </c>
      <c r="P442" s="4">
        <v>0.0</v>
      </c>
      <c r="Q442" s="4">
        <v>0.0</v>
      </c>
      <c r="R442" s="4">
        <v>0.0</v>
      </c>
      <c r="S442" s="4">
        <v>1.707055858E7</v>
      </c>
      <c r="T442" s="4">
        <v>0.59</v>
      </c>
      <c r="U442" s="4">
        <v>0.21</v>
      </c>
      <c r="V442" s="4">
        <v>478.0</v>
      </c>
      <c r="W442" s="4">
        <v>16.95</v>
      </c>
      <c r="X442" s="4">
        <v>82.01</v>
      </c>
      <c r="Y442" s="4">
        <v>0.0</v>
      </c>
      <c r="Z442" s="4">
        <v>1.05</v>
      </c>
      <c r="AA442" s="4">
        <v>18.0</v>
      </c>
      <c r="AB442" s="4">
        <v>0.0</v>
      </c>
      <c r="AC442" s="4">
        <v>0.0</v>
      </c>
      <c r="AD442" s="4">
        <v>1329101.42</v>
      </c>
      <c r="AE442" s="4">
        <v>1.574145717E7</v>
      </c>
    </row>
    <row r="443" ht="12.75" customHeight="1">
      <c r="A443" s="4" t="s">
        <v>372</v>
      </c>
      <c r="B443" s="4" t="s">
        <v>371</v>
      </c>
      <c r="C443" s="4">
        <v>2012.0</v>
      </c>
      <c r="D443" s="4" t="s">
        <v>1074</v>
      </c>
      <c r="E443" s="39" t="s">
        <v>1031</v>
      </c>
      <c r="F443" s="4">
        <v>3.2302640179E8</v>
      </c>
      <c r="G443" s="4">
        <v>100.0</v>
      </c>
      <c r="H443" s="4">
        <v>0.11</v>
      </c>
      <c r="I443" s="4">
        <v>0.09</v>
      </c>
      <c r="J443" s="4">
        <v>9386.0</v>
      </c>
      <c r="K443" s="4">
        <v>0.34</v>
      </c>
      <c r="L443" s="4">
        <v>97.83</v>
      </c>
      <c r="M443" s="4">
        <v>0.01</v>
      </c>
      <c r="N443" s="4">
        <v>1.82</v>
      </c>
      <c r="O443" s="4">
        <v>131.8</v>
      </c>
      <c r="P443" s="4">
        <v>0.0</v>
      </c>
      <c r="Q443" s="4">
        <v>2921.46</v>
      </c>
      <c r="R443" s="4">
        <v>3303164.67</v>
      </c>
      <c r="S443" s="4">
        <v>3.081750283E8</v>
      </c>
      <c r="T443" s="4">
        <v>3.38</v>
      </c>
      <c r="U443" s="4">
        <v>2.29</v>
      </c>
      <c r="V443" s="4">
        <v>9386.0</v>
      </c>
      <c r="W443" s="4">
        <v>53.0</v>
      </c>
      <c r="X443" s="4">
        <v>36.84</v>
      </c>
      <c r="Y443" s="4">
        <v>1.84</v>
      </c>
      <c r="Z443" s="4">
        <v>8.31</v>
      </c>
      <c r="AA443" s="4">
        <v>350.0</v>
      </c>
      <c r="AB443" s="4">
        <v>0.0</v>
      </c>
      <c r="AC443" s="4">
        <v>9.113606874E7</v>
      </c>
      <c r="AD443" s="4">
        <v>2.2267475918E8</v>
      </c>
      <c r="AE443" s="4">
        <v>8.880343379E7</v>
      </c>
    </row>
    <row r="444" ht="12.75" customHeight="1">
      <c r="A444" s="4" t="s">
        <v>372</v>
      </c>
      <c r="B444" s="4" t="s">
        <v>371</v>
      </c>
      <c r="C444" s="4">
        <v>2012.0</v>
      </c>
      <c r="D444" s="4" t="s">
        <v>1074</v>
      </c>
      <c r="E444" s="39" t="s">
        <v>1032</v>
      </c>
      <c r="F444" s="4">
        <v>4.689350218E7</v>
      </c>
      <c r="G444" s="4">
        <v>14.52</v>
      </c>
      <c r="H444" s="4">
        <v>0.0</v>
      </c>
      <c r="I444" s="4">
        <v>0.0</v>
      </c>
      <c r="J444" s="4">
        <v>1510.0</v>
      </c>
      <c r="K444" s="4">
        <v>0.0</v>
      </c>
      <c r="L444" s="4">
        <v>99.74</v>
      </c>
      <c r="M444" s="4">
        <v>0.0</v>
      </c>
      <c r="N444" s="4">
        <v>0.26</v>
      </c>
      <c r="O444" s="4">
        <v>0.0</v>
      </c>
      <c r="P444" s="4">
        <v>0.0</v>
      </c>
      <c r="Q444" s="4">
        <v>0.0</v>
      </c>
      <c r="R444" s="4">
        <v>0.0</v>
      </c>
      <c r="S444" s="4">
        <v>4.672243817E7</v>
      </c>
      <c r="T444" s="4">
        <v>1.56</v>
      </c>
      <c r="U444" s="4">
        <v>1.39</v>
      </c>
      <c r="V444" s="4">
        <v>1510.0</v>
      </c>
      <c r="W444" s="4">
        <v>45.89</v>
      </c>
      <c r="X444" s="4">
        <v>53.11</v>
      </c>
      <c r="Y444" s="4">
        <v>0.4</v>
      </c>
      <c r="Z444" s="4">
        <v>0.6</v>
      </c>
      <c r="AA444" s="4">
        <v>25.0</v>
      </c>
      <c r="AB444" s="4">
        <v>0.0</v>
      </c>
      <c r="AC444" s="4">
        <v>71936.32</v>
      </c>
      <c r="AD444" s="4">
        <v>2.675064048E7</v>
      </c>
      <c r="AE444" s="4">
        <v>1.99717977E7</v>
      </c>
    </row>
    <row r="445" ht="12.75" customHeight="1">
      <c r="A445" s="4" t="s">
        <v>372</v>
      </c>
      <c r="B445" s="4" t="s">
        <v>371</v>
      </c>
      <c r="C445" s="4">
        <v>2012.0</v>
      </c>
      <c r="D445" s="4" t="s">
        <v>1074</v>
      </c>
      <c r="E445" s="39" t="s">
        <v>1033</v>
      </c>
      <c r="F445" s="4">
        <v>1.0875635942E8</v>
      </c>
      <c r="G445" s="4">
        <v>33.67</v>
      </c>
      <c r="H445" s="4">
        <v>0.25</v>
      </c>
      <c r="I445" s="4">
        <v>0.27</v>
      </c>
      <c r="J445" s="4">
        <v>3404.0</v>
      </c>
      <c r="K445" s="4">
        <v>0.76</v>
      </c>
      <c r="L445" s="4">
        <v>95.12</v>
      </c>
      <c r="M445" s="4">
        <v>0.03</v>
      </c>
      <c r="N445" s="4">
        <v>4.08</v>
      </c>
      <c r="O445" s="4">
        <v>131.8</v>
      </c>
      <c r="P445" s="4">
        <v>0.0</v>
      </c>
      <c r="Q445" s="4">
        <v>2921.46</v>
      </c>
      <c r="R445" s="4">
        <v>2921492.5</v>
      </c>
      <c r="S445" s="4">
        <v>9.617097593E7</v>
      </c>
      <c r="T445" s="4">
        <v>4.94</v>
      </c>
      <c r="U445" s="4">
        <v>2.94</v>
      </c>
      <c r="V445" s="4">
        <v>3404.0</v>
      </c>
      <c r="W445" s="4">
        <v>60.99</v>
      </c>
      <c r="X445" s="4">
        <v>24.76</v>
      </c>
      <c r="Y445" s="4">
        <v>3.23</v>
      </c>
      <c r="Z445" s="4">
        <v>11.02</v>
      </c>
      <c r="AA445" s="4">
        <v>131.8</v>
      </c>
      <c r="AB445" s="4">
        <v>0.0</v>
      </c>
      <c r="AC445" s="4">
        <v>1.020708097E7</v>
      </c>
      <c r="AD445" s="4">
        <v>7.62921572E7</v>
      </c>
      <c r="AE445" s="4">
        <v>2.280031123E7</v>
      </c>
    </row>
    <row r="446" ht="12.75" customHeight="1">
      <c r="A446" s="4" t="s">
        <v>372</v>
      </c>
      <c r="B446" s="4" t="s">
        <v>371</v>
      </c>
      <c r="C446" s="4">
        <v>2012.0</v>
      </c>
      <c r="D446" s="4" t="s">
        <v>1074</v>
      </c>
      <c r="E446" s="39" t="s">
        <v>1034</v>
      </c>
      <c r="F446" s="4">
        <v>6.762100467E7</v>
      </c>
      <c r="G446" s="4">
        <v>20.93</v>
      </c>
      <c r="H446" s="4">
        <v>0.1</v>
      </c>
      <c r="I446" s="4">
        <v>0.04</v>
      </c>
      <c r="J446" s="4">
        <v>3305.0</v>
      </c>
      <c r="K446" s="4">
        <v>0.18</v>
      </c>
      <c r="L446" s="4">
        <v>99.27</v>
      </c>
      <c r="M446" s="4">
        <v>0.0</v>
      </c>
      <c r="N446" s="4">
        <v>0.54</v>
      </c>
      <c r="O446" s="4">
        <v>110.14</v>
      </c>
      <c r="P446" s="4">
        <v>0.0</v>
      </c>
      <c r="Q446" s="4">
        <v>0.0</v>
      </c>
      <c r="R446" s="4">
        <v>289657.02</v>
      </c>
      <c r="S446" s="4">
        <v>6.661258357E7</v>
      </c>
      <c r="T446" s="4">
        <v>3.54</v>
      </c>
      <c r="U446" s="4">
        <v>1.47</v>
      </c>
      <c r="V446" s="4">
        <v>3305.0</v>
      </c>
      <c r="W446" s="4">
        <v>55.82</v>
      </c>
      <c r="X446" s="4">
        <v>38.79</v>
      </c>
      <c r="Y446" s="4">
        <v>0.85</v>
      </c>
      <c r="Z446" s="4">
        <v>4.54</v>
      </c>
      <c r="AA446" s="4">
        <v>110.14</v>
      </c>
      <c r="AB446" s="4">
        <v>0.0</v>
      </c>
      <c r="AC446" s="4">
        <v>553705.37</v>
      </c>
      <c r="AD446" s="4">
        <v>2.924104714E7</v>
      </c>
      <c r="AE446" s="4">
        <v>3.766119346E7</v>
      </c>
    </row>
    <row r="447" ht="12.75" customHeight="1">
      <c r="A447" s="4" t="s">
        <v>372</v>
      </c>
      <c r="B447" s="4" t="s">
        <v>371</v>
      </c>
      <c r="C447" s="4">
        <v>2012.0</v>
      </c>
      <c r="D447" s="4" t="s">
        <v>1074</v>
      </c>
      <c r="E447" s="39" t="s">
        <v>1035</v>
      </c>
      <c r="F447" s="4">
        <v>8.820732671E7</v>
      </c>
      <c r="G447" s="4">
        <v>27.31</v>
      </c>
      <c r="H447" s="4">
        <v>0.02</v>
      </c>
      <c r="I447" s="4">
        <v>0.0</v>
      </c>
      <c r="J447" s="4">
        <v>685.0</v>
      </c>
      <c r="K447" s="4">
        <v>0.0</v>
      </c>
      <c r="L447" s="4">
        <v>98.83</v>
      </c>
      <c r="M447" s="4">
        <v>0.0</v>
      </c>
      <c r="N447" s="4">
        <v>1.17</v>
      </c>
      <c r="O447" s="4">
        <v>13.15</v>
      </c>
      <c r="P447" s="4">
        <v>0.0</v>
      </c>
      <c r="Q447" s="4">
        <v>0.0</v>
      </c>
      <c r="R447" s="4">
        <v>91868.63</v>
      </c>
      <c r="S447" s="4">
        <v>8.393595223E7</v>
      </c>
      <c r="T447" s="4">
        <v>1.86</v>
      </c>
      <c r="U447" s="4">
        <v>1.96</v>
      </c>
      <c r="V447" s="4">
        <v>685.0</v>
      </c>
      <c r="W447" s="4">
        <v>22.48</v>
      </c>
      <c r="X447" s="4">
        <v>48.18</v>
      </c>
      <c r="Y447" s="4">
        <v>0.88</v>
      </c>
      <c r="Z447" s="4">
        <v>28.47</v>
      </c>
      <c r="AA447" s="4">
        <v>350.0</v>
      </c>
      <c r="AB447" s="4">
        <v>0.0</v>
      </c>
      <c r="AC447" s="4">
        <v>7.287077173E7</v>
      </c>
      <c r="AD447" s="4">
        <v>7.797145188E7</v>
      </c>
      <c r="AE447" s="4">
        <v>6056368.99</v>
      </c>
    </row>
    <row r="448" ht="12.75" customHeight="1">
      <c r="A448" s="4" t="s">
        <v>372</v>
      </c>
      <c r="B448" s="4" t="s">
        <v>371</v>
      </c>
      <c r="C448" s="4">
        <v>2012.0</v>
      </c>
      <c r="D448" s="4" t="s">
        <v>1074</v>
      </c>
      <c r="E448" s="39" t="s">
        <v>1036</v>
      </c>
      <c r="F448" s="4">
        <v>5827577.99</v>
      </c>
      <c r="G448" s="4">
        <v>1.8</v>
      </c>
      <c r="H448" s="4">
        <v>0.91</v>
      </c>
      <c r="I448" s="4">
        <v>0.23</v>
      </c>
      <c r="J448" s="4">
        <v>542.0</v>
      </c>
      <c r="K448" s="4">
        <v>0.74</v>
      </c>
      <c r="L448" s="4">
        <v>85.98</v>
      </c>
      <c r="M448" s="4">
        <v>0.18</v>
      </c>
      <c r="N448" s="4">
        <v>13.1</v>
      </c>
      <c r="O448" s="4">
        <v>117.39</v>
      </c>
      <c r="P448" s="4">
        <v>0.0</v>
      </c>
      <c r="Q448" s="4">
        <v>2921.46</v>
      </c>
      <c r="R448" s="4">
        <v>77477.45</v>
      </c>
      <c r="S448" s="4">
        <v>5750100.54</v>
      </c>
      <c r="T448" s="4">
        <v>2.46</v>
      </c>
      <c r="U448" s="4">
        <v>1.96</v>
      </c>
      <c r="V448" s="4">
        <v>542.0</v>
      </c>
      <c r="W448" s="4">
        <v>34.5</v>
      </c>
      <c r="X448" s="4">
        <v>33.76</v>
      </c>
      <c r="Y448" s="4">
        <v>2.21</v>
      </c>
      <c r="Z448" s="4">
        <v>29.52</v>
      </c>
      <c r="AA448" s="4">
        <v>117.39</v>
      </c>
      <c r="AB448" s="4">
        <v>0.0</v>
      </c>
      <c r="AC448" s="4">
        <v>37990.28</v>
      </c>
      <c r="AD448" s="4">
        <v>3584994.03</v>
      </c>
      <c r="AE448" s="4">
        <v>2242583.95</v>
      </c>
    </row>
    <row r="449" ht="12.75" customHeight="1">
      <c r="A449" s="4" t="s">
        <v>372</v>
      </c>
      <c r="B449" s="4" t="s">
        <v>371</v>
      </c>
      <c r="C449" s="4">
        <v>2012.0</v>
      </c>
      <c r="D449" s="4" t="s">
        <v>1074</v>
      </c>
      <c r="E449" s="39" t="s">
        <v>993</v>
      </c>
      <c r="F449" s="4">
        <v>1.984213947E7</v>
      </c>
      <c r="G449" s="4">
        <v>6.14</v>
      </c>
      <c r="H449" s="4">
        <v>0.0</v>
      </c>
      <c r="I449" s="4">
        <v>0.0</v>
      </c>
      <c r="J449" s="4">
        <v>1407.0</v>
      </c>
      <c r="K449" s="4">
        <v>0.0</v>
      </c>
      <c r="L449" s="4">
        <v>100.0</v>
      </c>
      <c r="M449" s="4">
        <v>0.0</v>
      </c>
      <c r="N449" s="4">
        <v>0.0</v>
      </c>
      <c r="O449" s="4">
        <v>0.0</v>
      </c>
      <c r="P449" s="4">
        <v>0.0</v>
      </c>
      <c r="Q449" s="4">
        <v>0.0</v>
      </c>
      <c r="R449" s="4">
        <v>0.0</v>
      </c>
      <c r="S449" s="4">
        <v>1.985356672E7</v>
      </c>
      <c r="T449" s="4">
        <v>2.79</v>
      </c>
      <c r="U449" s="4">
        <v>1.26</v>
      </c>
      <c r="V449" s="4">
        <v>1407.0</v>
      </c>
      <c r="W449" s="4">
        <v>67.52</v>
      </c>
      <c r="X449" s="4">
        <v>31.56</v>
      </c>
      <c r="Y449" s="4">
        <v>0.0</v>
      </c>
      <c r="Z449" s="4">
        <v>0.92</v>
      </c>
      <c r="AA449" s="4">
        <v>8.94</v>
      </c>
      <c r="AB449" s="4">
        <v>0.0</v>
      </c>
      <c r="AC449" s="4">
        <v>0.0</v>
      </c>
      <c r="AD449" s="4">
        <v>5371516.92</v>
      </c>
      <c r="AE449" s="4">
        <v>1.448204981E7</v>
      </c>
    </row>
    <row r="450" ht="12.75" customHeight="1">
      <c r="A450" s="4" t="s">
        <v>372</v>
      </c>
      <c r="B450" s="4" t="s">
        <v>371</v>
      </c>
      <c r="C450" s="4">
        <v>2012.0</v>
      </c>
      <c r="D450" s="4" t="s">
        <v>1074</v>
      </c>
      <c r="E450" s="39" t="s">
        <v>1037</v>
      </c>
      <c r="F450" s="4">
        <v>9477500.18</v>
      </c>
      <c r="G450" s="4">
        <v>2.93</v>
      </c>
      <c r="H450" s="4">
        <v>1.43</v>
      </c>
      <c r="I450" s="4">
        <v>2.9</v>
      </c>
      <c r="J450" s="4">
        <v>690.0</v>
      </c>
      <c r="K450" s="4">
        <v>4.06</v>
      </c>
      <c r="L450" s="4">
        <v>83.62</v>
      </c>
      <c r="M450" s="4">
        <v>0.0</v>
      </c>
      <c r="N450" s="4">
        <v>12.32</v>
      </c>
      <c r="O450" s="4">
        <v>131.8</v>
      </c>
      <c r="P450" s="4">
        <v>0.0</v>
      </c>
      <c r="Q450" s="4">
        <v>0.0</v>
      </c>
      <c r="R450" s="4">
        <v>3123762.61</v>
      </c>
      <c r="S450" s="4">
        <v>6353737.57</v>
      </c>
      <c r="T450" s="4">
        <v>6.27</v>
      </c>
      <c r="U450" s="4">
        <v>6.51</v>
      </c>
      <c r="V450" s="4">
        <v>690.0</v>
      </c>
      <c r="W450" s="4">
        <v>43.48</v>
      </c>
      <c r="X450" s="4">
        <v>20.14</v>
      </c>
      <c r="Y450" s="4">
        <v>5.36</v>
      </c>
      <c r="Z450" s="4">
        <v>31.01</v>
      </c>
      <c r="AA450" s="4">
        <v>350.0</v>
      </c>
      <c r="AB450" s="4">
        <v>0.0</v>
      </c>
      <c r="AC450" s="4">
        <v>861849.82</v>
      </c>
      <c r="AD450" s="4">
        <v>7877512.66</v>
      </c>
      <c r="AE450" s="4">
        <v>1599987.52</v>
      </c>
    </row>
    <row r="451" ht="12.75" customHeight="1">
      <c r="A451" s="4" t="s">
        <v>372</v>
      </c>
      <c r="B451" s="4" t="s">
        <v>371</v>
      </c>
      <c r="C451" s="4">
        <v>2012.0</v>
      </c>
      <c r="D451" s="4" t="s">
        <v>1074</v>
      </c>
      <c r="E451" s="39" t="s">
        <v>1038</v>
      </c>
      <c r="F451" s="4">
        <v>88238.58</v>
      </c>
      <c r="G451" s="4">
        <v>0.03</v>
      </c>
      <c r="H451" s="4">
        <v>0.0</v>
      </c>
      <c r="I451" s="4">
        <v>0.0</v>
      </c>
      <c r="J451" s="4">
        <v>195.0</v>
      </c>
      <c r="K451" s="4">
        <v>0.0</v>
      </c>
      <c r="L451" s="4">
        <v>99.49</v>
      </c>
      <c r="M451" s="4">
        <v>0.0</v>
      </c>
      <c r="N451" s="4">
        <v>0.51</v>
      </c>
      <c r="O451" s="4">
        <v>0.0</v>
      </c>
      <c r="P451" s="4">
        <v>0.0</v>
      </c>
      <c r="Q451" s="4">
        <v>0.0</v>
      </c>
      <c r="R451" s="4">
        <v>0.0</v>
      </c>
      <c r="S451" s="4">
        <v>88238.58</v>
      </c>
      <c r="T451" s="4">
        <v>7.64</v>
      </c>
      <c r="U451" s="4">
        <v>8.02</v>
      </c>
      <c r="V451" s="4">
        <v>195.0</v>
      </c>
      <c r="W451" s="4">
        <v>68.72</v>
      </c>
      <c r="X451" s="4">
        <v>17.95</v>
      </c>
      <c r="Y451" s="4">
        <v>2.56</v>
      </c>
      <c r="Z451" s="4">
        <v>10.77</v>
      </c>
      <c r="AA451" s="4">
        <v>49.79</v>
      </c>
      <c r="AB451" s="4">
        <v>0.0</v>
      </c>
      <c r="AC451" s="4">
        <v>806.44</v>
      </c>
      <c r="AD451" s="4">
        <v>69533.53</v>
      </c>
      <c r="AE451" s="4">
        <v>18705.06</v>
      </c>
    </row>
    <row r="452" ht="12.75" customHeight="1">
      <c r="A452" s="4" t="s">
        <v>372</v>
      </c>
      <c r="B452" s="4" t="s">
        <v>371</v>
      </c>
      <c r="C452" s="4">
        <v>2012.0</v>
      </c>
      <c r="D452" s="4" t="s">
        <v>1074</v>
      </c>
      <c r="E452" s="39" t="s">
        <v>994</v>
      </c>
      <c r="F452" s="4">
        <v>1.0365536174E8</v>
      </c>
      <c r="G452" s="4">
        <v>32.09</v>
      </c>
      <c r="H452" s="4">
        <v>0.0</v>
      </c>
      <c r="I452" s="4">
        <v>0.0</v>
      </c>
      <c r="J452" s="4">
        <v>73.0</v>
      </c>
      <c r="K452" s="4">
        <v>0.0</v>
      </c>
      <c r="L452" s="4">
        <v>100.0</v>
      </c>
      <c r="M452" s="4">
        <v>0.0</v>
      </c>
      <c r="N452" s="4">
        <v>0.0</v>
      </c>
      <c r="O452" s="4">
        <v>0.0</v>
      </c>
      <c r="P452" s="4">
        <v>0.0</v>
      </c>
      <c r="Q452" s="4">
        <v>0.0</v>
      </c>
      <c r="R452" s="4">
        <v>0.0</v>
      </c>
      <c r="S452" s="4">
        <v>1.0365536174E8</v>
      </c>
      <c r="T452" s="4">
        <v>0.66</v>
      </c>
      <c r="U452" s="4">
        <v>3.68</v>
      </c>
      <c r="V452" s="4">
        <v>73.0</v>
      </c>
      <c r="W452" s="4">
        <v>6.85</v>
      </c>
      <c r="X452" s="4">
        <v>52.05</v>
      </c>
      <c r="Y452" s="4">
        <v>34.25</v>
      </c>
      <c r="Z452" s="4">
        <v>6.85</v>
      </c>
      <c r="AA452" s="4">
        <v>16.43</v>
      </c>
      <c r="AB452" s="4">
        <v>0.0</v>
      </c>
      <c r="AC452" s="4">
        <v>8.959595218E7</v>
      </c>
      <c r="AD452" s="4">
        <v>8.960545517E7</v>
      </c>
      <c r="AE452" s="4">
        <v>1.404990657E7</v>
      </c>
    </row>
    <row r="453" ht="12.75" customHeight="1">
      <c r="A453" s="4" t="s">
        <v>372</v>
      </c>
      <c r="B453" s="4" t="s">
        <v>371</v>
      </c>
      <c r="C453" s="4">
        <v>2012.0</v>
      </c>
      <c r="D453" s="4" t="s">
        <v>1074</v>
      </c>
      <c r="E453" s="39" t="s">
        <v>1039</v>
      </c>
      <c r="F453" s="4">
        <v>275333.53</v>
      </c>
      <c r="G453" s="4">
        <v>0.09</v>
      </c>
      <c r="H453" s="4">
        <v>0.0</v>
      </c>
      <c r="I453" s="4">
        <v>0.0</v>
      </c>
      <c r="J453" s="4">
        <v>200.0</v>
      </c>
      <c r="K453" s="4">
        <v>0.0</v>
      </c>
      <c r="L453" s="4">
        <v>100.0</v>
      </c>
      <c r="M453" s="4">
        <v>0.0</v>
      </c>
      <c r="N453" s="4">
        <v>0.0</v>
      </c>
      <c r="O453" s="4">
        <v>0.0</v>
      </c>
      <c r="P453" s="4">
        <v>0.0</v>
      </c>
      <c r="Q453" s="4">
        <v>0.0</v>
      </c>
      <c r="R453" s="4">
        <v>0.0</v>
      </c>
      <c r="S453" s="4">
        <v>275333.53</v>
      </c>
      <c r="T453" s="4">
        <v>3.97</v>
      </c>
      <c r="U453" s="4">
        <v>3.71</v>
      </c>
      <c r="V453" s="4">
        <v>200.0</v>
      </c>
      <c r="W453" s="4">
        <v>82.0</v>
      </c>
      <c r="X453" s="4">
        <v>17.5</v>
      </c>
      <c r="Y453" s="4">
        <v>0.0</v>
      </c>
      <c r="Z453" s="4">
        <v>0.5</v>
      </c>
      <c r="AA453" s="4">
        <v>20.0</v>
      </c>
      <c r="AB453" s="4">
        <v>0.0</v>
      </c>
      <c r="AC453" s="4">
        <v>0.0</v>
      </c>
      <c r="AD453" s="4">
        <v>143373.67</v>
      </c>
      <c r="AE453" s="4">
        <v>131959.86</v>
      </c>
    </row>
    <row r="454" ht="12.75" customHeight="1">
      <c r="A454" s="4" t="s">
        <v>372</v>
      </c>
      <c r="B454" s="4" t="s">
        <v>371</v>
      </c>
      <c r="C454" s="4">
        <v>2012.0</v>
      </c>
      <c r="D454" s="4" t="s">
        <v>1074</v>
      </c>
      <c r="E454" s="39" t="s">
        <v>1040</v>
      </c>
      <c r="F454" s="4">
        <v>2.894734546E7</v>
      </c>
      <c r="G454" s="4">
        <v>8.96</v>
      </c>
      <c r="H454" s="4">
        <v>0.0</v>
      </c>
      <c r="I454" s="4">
        <v>0.0</v>
      </c>
      <c r="J454" s="4">
        <v>1300.0</v>
      </c>
      <c r="K454" s="4">
        <v>0.0</v>
      </c>
      <c r="L454" s="4">
        <v>100.0</v>
      </c>
      <c r="M454" s="4">
        <v>0.0</v>
      </c>
      <c r="N454" s="4">
        <v>0.0</v>
      </c>
      <c r="O454" s="4">
        <v>0.0</v>
      </c>
      <c r="P454" s="4">
        <v>0.0</v>
      </c>
      <c r="Q454" s="4">
        <v>0.0</v>
      </c>
      <c r="R454" s="4">
        <v>0.0</v>
      </c>
      <c r="S454" s="4">
        <v>2.895361717E7</v>
      </c>
      <c r="T454" s="4">
        <v>1.46</v>
      </c>
      <c r="U454" s="4">
        <v>1.04</v>
      </c>
      <c r="V454" s="4">
        <v>1300.0</v>
      </c>
      <c r="W454" s="4">
        <v>47.23</v>
      </c>
      <c r="X454" s="4">
        <v>52.38</v>
      </c>
      <c r="Y454" s="4">
        <v>0.31</v>
      </c>
      <c r="Z454" s="4">
        <v>0.08</v>
      </c>
      <c r="AA454" s="4">
        <v>15.0</v>
      </c>
      <c r="AB454" s="4">
        <v>0.0</v>
      </c>
      <c r="AC454" s="4">
        <v>801.04</v>
      </c>
      <c r="AD454" s="4">
        <v>1.491751314E7</v>
      </c>
      <c r="AE454" s="4">
        <v>1.403610403E7</v>
      </c>
    </row>
    <row r="455" ht="12.75" customHeight="1">
      <c r="A455" s="4" t="s">
        <v>372</v>
      </c>
      <c r="B455" s="4" t="s">
        <v>371</v>
      </c>
      <c r="C455" s="4">
        <v>2012.0</v>
      </c>
      <c r="D455" s="4" t="s">
        <v>1074</v>
      </c>
      <c r="E455" s="39" t="s">
        <v>996</v>
      </c>
      <c r="F455" s="4">
        <v>2.317467052E7</v>
      </c>
      <c r="G455" s="4">
        <v>7.17</v>
      </c>
      <c r="H455" s="4">
        <v>0.0</v>
      </c>
      <c r="I455" s="4">
        <v>0.0</v>
      </c>
      <c r="J455" s="4">
        <v>917.0</v>
      </c>
      <c r="K455" s="4">
        <v>0.0</v>
      </c>
      <c r="L455" s="4">
        <v>100.0</v>
      </c>
      <c r="M455" s="4">
        <v>0.0</v>
      </c>
      <c r="N455" s="4">
        <v>0.0</v>
      </c>
      <c r="O455" s="4">
        <v>0.0</v>
      </c>
      <c r="P455" s="4">
        <v>0.0</v>
      </c>
      <c r="Q455" s="4">
        <v>0.0</v>
      </c>
      <c r="R455" s="4">
        <v>0.0</v>
      </c>
      <c r="S455" s="4">
        <v>2.317467052E7</v>
      </c>
      <c r="T455" s="4">
        <v>1.65</v>
      </c>
      <c r="U455" s="4">
        <v>1.25</v>
      </c>
      <c r="V455" s="4">
        <v>917.0</v>
      </c>
      <c r="W455" s="4">
        <v>38.93</v>
      </c>
      <c r="X455" s="4">
        <v>56.05</v>
      </c>
      <c r="Y455" s="4">
        <v>3.05</v>
      </c>
      <c r="Z455" s="4">
        <v>1.96</v>
      </c>
      <c r="AA455" s="4">
        <v>15.0</v>
      </c>
      <c r="AB455" s="4">
        <v>0.0</v>
      </c>
      <c r="AC455" s="4">
        <v>522088.21</v>
      </c>
      <c r="AD455" s="4">
        <v>1.272869583E7</v>
      </c>
      <c r="AE455" s="4">
        <v>1.044597468E7</v>
      </c>
    </row>
    <row r="456" ht="12.75" customHeight="1">
      <c r="A456" s="4" t="s">
        <v>372</v>
      </c>
      <c r="B456" s="4" t="s">
        <v>371</v>
      </c>
      <c r="C456" s="4">
        <v>2012.0</v>
      </c>
      <c r="D456" s="4" t="s">
        <v>1074</v>
      </c>
      <c r="E456" s="39" t="s">
        <v>1041</v>
      </c>
      <c r="F456" s="4">
        <v>1986044.41</v>
      </c>
      <c r="G456" s="4">
        <v>0.61</v>
      </c>
      <c r="H456" s="4">
        <v>0.0</v>
      </c>
      <c r="I456" s="4">
        <v>0.0</v>
      </c>
      <c r="J456" s="4">
        <v>101.0</v>
      </c>
      <c r="K456" s="4">
        <v>0.0</v>
      </c>
      <c r="L456" s="4">
        <v>100.0</v>
      </c>
      <c r="M456" s="4">
        <v>0.0</v>
      </c>
      <c r="N456" s="4">
        <v>0.0</v>
      </c>
      <c r="O456" s="4">
        <v>0.0</v>
      </c>
      <c r="P456" s="4">
        <v>0.0</v>
      </c>
      <c r="Q456" s="4">
        <v>0.0</v>
      </c>
      <c r="R456" s="4">
        <v>0.0</v>
      </c>
      <c r="S456" s="4">
        <v>1986044.41</v>
      </c>
      <c r="T456" s="4">
        <v>0.3</v>
      </c>
      <c r="U456" s="4">
        <v>0.32</v>
      </c>
      <c r="V456" s="4">
        <v>101.0</v>
      </c>
      <c r="W456" s="4">
        <v>5.94</v>
      </c>
      <c r="X456" s="4">
        <v>84.16</v>
      </c>
      <c r="Y456" s="4">
        <v>0.0</v>
      </c>
      <c r="Z456" s="4">
        <v>9.9</v>
      </c>
      <c r="AA456" s="4">
        <v>11.02</v>
      </c>
      <c r="AB456" s="4">
        <v>0.0</v>
      </c>
      <c r="AC456" s="4">
        <v>0.0</v>
      </c>
      <c r="AD456" s="4">
        <v>432997.56</v>
      </c>
      <c r="AE456" s="4">
        <v>1553046.85</v>
      </c>
    </row>
    <row r="457" ht="12.75" customHeight="1">
      <c r="A457" s="4" t="s">
        <v>372</v>
      </c>
      <c r="B457" s="4" t="s">
        <v>371</v>
      </c>
      <c r="C457" s="4">
        <v>2012.0</v>
      </c>
      <c r="D457" s="4" t="s">
        <v>1074</v>
      </c>
      <c r="E457" s="39" t="s">
        <v>1042</v>
      </c>
      <c r="F457" s="4">
        <v>1.919542077E7</v>
      </c>
      <c r="G457" s="4">
        <v>5.94</v>
      </c>
      <c r="H457" s="4">
        <v>0.0</v>
      </c>
      <c r="I457" s="4">
        <v>0.0</v>
      </c>
      <c r="J457" s="4">
        <v>728.0</v>
      </c>
      <c r="K457" s="4">
        <v>0.0</v>
      </c>
      <c r="L457" s="4">
        <v>99.04</v>
      </c>
      <c r="M457" s="4">
        <v>0.0</v>
      </c>
      <c r="N457" s="4">
        <v>0.96</v>
      </c>
      <c r="O457" s="4">
        <v>0.0</v>
      </c>
      <c r="P457" s="4">
        <v>0.0</v>
      </c>
      <c r="Q457" s="4">
        <v>0.0</v>
      </c>
      <c r="R457" s="4">
        <v>0.0</v>
      </c>
      <c r="S457" s="4">
        <v>8163048.01</v>
      </c>
      <c r="T457" s="4">
        <v>2.61</v>
      </c>
      <c r="U457" s="4">
        <v>1.52</v>
      </c>
      <c r="V457" s="4">
        <v>728.0</v>
      </c>
      <c r="W457" s="4">
        <v>45.74</v>
      </c>
      <c r="X457" s="4">
        <v>39.84</v>
      </c>
      <c r="Y457" s="4">
        <v>8.1</v>
      </c>
      <c r="Z457" s="4">
        <v>6.32</v>
      </c>
      <c r="AA457" s="4">
        <v>48.93</v>
      </c>
      <c r="AB457" s="4">
        <v>0.0</v>
      </c>
      <c r="AC457" s="4">
        <v>115896.54</v>
      </c>
      <c r="AD457" s="4">
        <v>3498164.66</v>
      </c>
      <c r="AE457" s="4">
        <v>4664883.35</v>
      </c>
    </row>
    <row r="458" ht="12.75" customHeight="1">
      <c r="A458" s="4" t="s">
        <v>372</v>
      </c>
      <c r="B458" s="4" t="s">
        <v>371</v>
      </c>
      <c r="C458" s="4">
        <v>2012.0</v>
      </c>
      <c r="D458" s="4" t="s">
        <v>1074</v>
      </c>
      <c r="E458" s="39" t="s">
        <v>1043</v>
      </c>
      <c r="F458" s="4">
        <v>1.364736194E7</v>
      </c>
      <c r="G458" s="4">
        <v>4.22</v>
      </c>
      <c r="H458" s="4">
        <v>0.0</v>
      </c>
      <c r="I458" s="4">
        <v>0.0</v>
      </c>
      <c r="J458" s="4">
        <v>370.0</v>
      </c>
      <c r="K458" s="4">
        <v>0.0</v>
      </c>
      <c r="L458" s="4">
        <v>100.0</v>
      </c>
      <c r="M458" s="4">
        <v>0.0</v>
      </c>
      <c r="N458" s="4">
        <v>0.0</v>
      </c>
      <c r="O458" s="4">
        <v>0.0</v>
      </c>
      <c r="P458" s="4">
        <v>0.0</v>
      </c>
      <c r="Q458" s="4">
        <v>0.0</v>
      </c>
      <c r="R458" s="4">
        <v>0.0</v>
      </c>
      <c r="S458" s="4">
        <v>1.364675023E7</v>
      </c>
      <c r="T458" s="4">
        <v>3.52</v>
      </c>
      <c r="U458" s="4">
        <v>4.23</v>
      </c>
      <c r="V458" s="4">
        <v>370.0</v>
      </c>
      <c r="W458" s="4">
        <v>77.3</v>
      </c>
      <c r="X458" s="4">
        <v>22.7</v>
      </c>
      <c r="Y458" s="4">
        <v>0.0</v>
      </c>
      <c r="Z458" s="4">
        <v>0.0</v>
      </c>
      <c r="AA458" s="4">
        <v>14.0</v>
      </c>
      <c r="AB458" s="4">
        <v>0.0</v>
      </c>
      <c r="AC458" s="4">
        <v>0.0</v>
      </c>
      <c r="AD458" s="4">
        <v>1.280065584E7</v>
      </c>
      <c r="AE458" s="4">
        <v>846094.39</v>
      </c>
    </row>
    <row r="459" ht="12.75" customHeight="1">
      <c r="A459" s="4" t="s">
        <v>372</v>
      </c>
      <c r="B459" s="4" t="s">
        <v>371</v>
      </c>
      <c r="C459" s="4">
        <v>2012.0</v>
      </c>
      <c r="D459" s="4" t="s">
        <v>1074</v>
      </c>
      <c r="E459" s="39" t="s">
        <v>1044</v>
      </c>
      <c r="F459" s="4">
        <v>6543756.34</v>
      </c>
      <c r="G459" s="4">
        <v>2.03</v>
      </c>
      <c r="H459" s="4">
        <v>0.0</v>
      </c>
      <c r="I459" s="4">
        <v>0.0</v>
      </c>
      <c r="J459" s="4">
        <v>359.0</v>
      </c>
      <c r="K459" s="4">
        <v>0.0</v>
      </c>
      <c r="L459" s="4">
        <v>100.0</v>
      </c>
      <c r="M459" s="4">
        <v>0.0</v>
      </c>
      <c r="N459" s="4">
        <v>0.0</v>
      </c>
      <c r="O459" s="4">
        <v>0.0</v>
      </c>
      <c r="P459" s="4">
        <v>0.0</v>
      </c>
      <c r="Q459" s="4">
        <v>0.0</v>
      </c>
      <c r="R459" s="4">
        <v>0.0</v>
      </c>
      <c r="S459" s="4">
        <v>6543756.35</v>
      </c>
      <c r="T459" s="4">
        <v>3.18</v>
      </c>
      <c r="U459" s="4">
        <v>1.79</v>
      </c>
      <c r="V459" s="4">
        <v>359.0</v>
      </c>
      <c r="W459" s="4">
        <v>62.4</v>
      </c>
      <c r="X459" s="4">
        <v>35.65</v>
      </c>
      <c r="Y459" s="4">
        <v>0.0</v>
      </c>
      <c r="Z459" s="4">
        <v>1.95</v>
      </c>
      <c r="AA459" s="4">
        <v>38.0</v>
      </c>
      <c r="AB459" s="4">
        <v>0.0</v>
      </c>
      <c r="AC459" s="4">
        <v>0.0</v>
      </c>
      <c r="AD459" s="4">
        <v>5281400.77</v>
      </c>
      <c r="AE459" s="4">
        <v>1262355.57</v>
      </c>
    </row>
    <row r="460" ht="12.75" customHeight="1">
      <c r="A460" s="4" t="s">
        <v>372</v>
      </c>
      <c r="B460" s="4" t="s">
        <v>371</v>
      </c>
      <c r="C460" s="4">
        <v>2012.0</v>
      </c>
      <c r="D460" s="4" t="s">
        <v>1074</v>
      </c>
      <c r="E460" s="39" t="s">
        <v>1045</v>
      </c>
      <c r="F460" s="4">
        <v>2057760.51</v>
      </c>
      <c r="G460" s="4">
        <v>0.64</v>
      </c>
      <c r="H460" s="4">
        <v>0.01</v>
      </c>
      <c r="I460" s="4">
        <v>0.0</v>
      </c>
      <c r="J460" s="4">
        <v>1319.0</v>
      </c>
      <c r="K460" s="4">
        <v>0.0</v>
      </c>
      <c r="L460" s="4">
        <v>99.55</v>
      </c>
      <c r="M460" s="4">
        <v>0.0</v>
      </c>
      <c r="N460" s="4">
        <v>0.45</v>
      </c>
      <c r="O460" s="4">
        <v>13.95</v>
      </c>
      <c r="P460" s="4">
        <v>0.0</v>
      </c>
      <c r="Q460" s="4">
        <v>0.0</v>
      </c>
      <c r="R460" s="4">
        <v>27.13</v>
      </c>
      <c r="S460" s="4">
        <v>2057730.88</v>
      </c>
      <c r="T460" s="4">
        <v>8.91</v>
      </c>
      <c r="U460" s="4">
        <v>8.07</v>
      </c>
      <c r="V460" s="4">
        <v>1319.0</v>
      </c>
      <c r="W460" s="4">
        <v>80.89</v>
      </c>
      <c r="X460" s="4">
        <v>13.57</v>
      </c>
      <c r="Y460" s="4">
        <v>0.08</v>
      </c>
      <c r="Z460" s="4">
        <v>5.46</v>
      </c>
      <c r="AA460" s="4">
        <v>32.0</v>
      </c>
      <c r="AB460" s="4">
        <v>0.0</v>
      </c>
      <c r="AC460" s="4">
        <v>14.9</v>
      </c>
      <c r="AD460" s="4">
        <v>1917470.12</v>
      </c>
      <c r="AE460" s="4">
        <v>140287.9</v>
      </c>
    </row>
    <row r="461" ht="12.75" customHeight="1">
      <c r="A461" s="4" t="s">
        <v>372</v>
      </c>
      <c r="B461" s="4" t="s">
        <v>371</v>
      </c>
      <c r="C461" s="4">
        <v>2012.0</v>
      </c>
      <c r="D461" s="4" t="s">
        <v>1074</v>
      </c>
      <c r="E461" s="39" t="s">
        <v>998</v>
      </c>
      <c r="F461" s="4">
        <v>6.402155801E7</v>
      </c>
      <c r="G461" s="4">
        <v>19.82</v>
      </c>
      <c r="H461" s="4">
        <v>0.0</v>
      </c>
      <c r="I461" s="4">
        <v>0.0</v>
      </c>
      <c r="J461" s="4">
        <v>231.0</v>
      </c>
      <c r="K461" s="4">
        <v>0.0</v>
      </c>
      <c r="L461" s="4">
        <v>100.0</v>
      </c>
      <c r="M461" s="4">
        <v>0.0</v>
      </c>
      <c r="N461" s="4">
        <v>0.0</v>
      </c>
      <c r="O461" s="4">
        <v>0.0</v>
      </c>
      <c r="P461" s="4">
        <v>0.0</v>
      </c>
      <c r="Q461" s="4">
        <v>0.0</v>
      </c>
      <c r="R461" s="4">
        <v>0.0</v>
      </c>
      <c r="S461" s="4">
        <v>6.402155801E7</v>
      </c>
      <c r="T461" s="4">
        <v>2.82</v>
      </c>
      <c r="U461" s="4">
        <v>2.3</v>
      </c>
      <c r="V461" s="4">
        <v>231.0</v>
      </c>
      <c r="W461" s="4">
        <v>49.35</v>
      </c>
      <c r="X461" s="4">
        <v>50.65</v>
      </c>
      <c r="Y461" s="4">
        <v>0.0</v>
      </c>
      <c r="Z461" s="4">
        <v>0.0</v>
      </c>
      <c r="AA461" s="4">
        <v>25.0</v>
      </c>
      <c r="AB461" s="4">
        <v>0.0</v>
      </c>
      <c r="AC461" s="4">
        <v>0.0</v>
      </c>
      <c r="AD461" s="4">
        <v>5.697228875E7</v>
      </c>
      <c r="AE461" s="4">
        <v>7049269.26</v>
      </c>
    </row>
    <row r="462" ht="12.75" customHeight="1">
      <c r="A462" s="4" t="s">
        <v>372</v>
      </c>
      <c r="B462" s="4" t="s">
        <v>371</v>
      </c>
      <c r="C462" s="4">
        <v>2012.0</v>
      </c>
      <c r="D462" s="4" t="s">
        <v>1074</v>
      </c>
      <c r="E462" s="39" t="s">
        <v>1046</v>
      </c>
      <c r="F462" s="4">
        <v>7739284.2</v>
      </c>
      <c r="G462" s="4">
        <v>2.4</v>
      </c>
      <c r="H462" s="4">
        <v>0.01</v>
      </c>
      <c r="I462" s="4">
        <v>0.04</v>
      </c>
      <c r="J462" s="4">
        <v>481.0</v>
      </c>
      <c r="K462" s="4">
        <v>0.0</v>
      </c>
      <c r="L462" s="4">
        <v>99.79</v>
      </c>
      <c r="M462" s="4">
        <v>0.0</v>
      </c>
      <c r="N462" s="4">
        <v>0.21</v>
      </c>
      <c r="O462" s="4">
        <v>18.37</v>
      </c>
      <c r="P462" s="4">
        <v>0.0</v>
      </c>
      <c r="Q462" s="4">
        <v>0.0</v>
      </c>
      <c r="R462" s="4">
        <v>101897.48</v>
      </c>
      <c r="S462" s="4">
        <v>7625962.51</v>
      </c>
      <c r="T462" s="4">
        <v>2.96</v>
      </c>
      <c r="U462" s="4">
        <v>3.2</v>
      </c>
      <c r="V462" s="4">
        <v>481.0</v>
      </c>
      <c r="W462" s="4">
        <v>30.98</v>
      </c>
      <c r="X462" s="4">
        <v>25.57</v>
      </c>
      <c r="Y462" s="4">
        <v>0.42</v>
      </c>
      <c r="Z462" s="4">
        <v>43.04</v>
      </c>
      <c r="AA462" s="4">
        <v>29.8</v>
      </c>
      <c r="AB462" s="4">
        <v>0.0</v>
      </c>
      <c r="AC462" s="4">
        <v>669.33</v>
      </c>
      <c r="AD462" s="4">
        <v>6061251.49</v>
      </c>
      <c r="AE462" s="4">
        <v>1666608.51</v>
      </c>
    </row>
    <row r="463" ht="12.75" customHeight="1">
      <c r="A463" s="4" t="s">
        <v>372</v>
      </c>
      <c r="B463" s="4" t="s">
        <v>371</v>
      </c>
      <c r="C463" s="4">
        <v>2012.0</v>
      </c>
      <c r="D463" s="4" t="s">
        <v>1074</v>
      </c>
      <c r="E463" s="39" t="s">
        <v>1047</v>
      </c>
      <c r="F463" s="4">
        <v>1.654704814E7</v>
      </c>
      <c r="G463" s="4">
        <v>5.12</v>
      </c>
      <c r="H463" s="4">
        <v>0.0</v>
      </c>
      <c r="I463" s="4">
        <v>0.0</v>
      </c>
      <c r="J463" s="4">
        <v>473.0</v>
      </c>
      <c r="K463" s="4">
        <v>0.0</v>
      </c>
      <c r="L463" s="4">
        <v>100.0</v>
      </c>
      <c r="M463" s="4">
        <v>0.0</v>
      </c>
      <c r="N463" s="4">
        <v>0.0</v>
      </c>
      <c r="O463" s="4">
        <v>0.0</v>
      </c>
      <c r="P463" s="4">
        <v>0.0</v>
      </c>
      <c r="Q463" s="4">
        <v>0.0</v>
      </c>
      <c r="R463" s="4">
        <v>0.0</v>
      </c>
      <c r="S463" s="4">
        <v>1.602555153E7</v>
      </c>
      <c r="T463" s="4">
        <v>0.64</v>
      </c>
      <c r="U463" s="4">
        <v>0.24</v>
      </c>
      <c r="V463" s="4">
        <v>473.0</v>
      </c>
      <c r="W463" s="4">
        <v>17.97</v>
      </c>
      <c r="X463" s="4">
        <v>80.97</v>
      </c>
      <c r="Y463" s="4">
        <v>0.0</v>
      </c>
      <c r="Z463" s="4">
        <v>1.06</v>
      </c>
      <c r="AA463" s="4">
        <v>18.0</v>
      </c>
      <c r="AB463" s="4">
        <v>0.0</v>
      </c>
      <c r="AC463" s="4">
        <v>0.0</v>
      </c>
      <c r="AD463" s="4">
        <v>1411935.05</v>
      </c>
      <c r="AE463" s="4">
        <v>1.461361648E7</v>
      </c>
    </row>
    <row r="464" ht="12.75" customHeight="1">
      <c r="A464" s="4" t="s">
        <v>372</v>
      </c>
      <c r="B464" s="4" t="s">
        <v>371</v>
      </c>
      <c r="C464" s="4">
        <v>2013.0</v>
      </c>
      <c r="D464" s="4" t="s">
        <v>1074</v>
      </c>
      <c r="E464" s="39" t="s">
        <v>1031</v>
      </c>
      <c r="F464" s="4">
        <v>3.3101624934E8</v>
      </c>
      <c r="G464" s="4">
        <v>100.0</v>
      </c>
      <c r="H464" s="4">
        <v>0.11</v>
      </c>
      <c r="I464" s="4">
        <v>0.1</v>
      </c>
      <c r="J464" s="4">
        <v>9183.0</v>
      </c>
      <c r="K464" s="4">
        <v>0.34</v>
      </c>
      <c r="L464" s="4">
        <v>97.91</v>
      </c>
      <c r="M464" s="4">
        <v>0.01</v>
      </c>
      <c r="N464" s="4">
        <v>1.74</v>
      </c>
      <c r="O464" s="4">
        <v>131.8</v>
      </c>
      <c r="P464" s="4">
        <v>0.0</v>
      </c>
      <c r="Q464" s="4">
        <v>3645.41</v>
      </c>
      <c r="R464" s="4">
        <v>3485636.53</v>
      </c>
      <c r="S464" s="4">
        <v>3.1520057981E8</v>
      </c>
      <c r="T464" s="4">
        <v>3.38</v>
      </c>
      <c r="U464" s="4">
        <v>2.27</v>
      </c>
      <c r="V464" s="4">
        <v>9183.0</v>
      </c>
      <c r="W464" s="4">
        <v>52.85</v>
      </c>
      <c r="X464" s="4">
        <v>37.26</v>
      </c>
      <c r="Y464" s="4">
        <v>1.7</v>
      </c>
      <c r="Z464" s="4">
        <v>8.19</v>
      </c>
      <c r="AA464" s="4">
        <v>371.99</v>
      </c>
      <c r="AB464" s="4">
        <v>0.0</v>
      </c>
      <c r="AC464" s="4">
        <v>9.532269193E7</v>
      </c>
      <c r="AD464" s="4">
        <v>2.2774282012E8</v>
      </c>
      <c r="AE464" s="4">
        <v>9.094339622E7</v>
      </c>
    </row>
    <row r="465" ht="12.75" customHeight="1">
      <c r="A465" s="4" t="s">
        <v>372</v>
      </c>
      <c r="B465" s="4" t="s">
        <v>371</v>
      </c>
      <c r="C465" s="4">
        <v>2013.0</v>
      </c>
      <c r="D465" s="4" t="s">
        <v>1074</v>
      </c>
      <c r="E465" s="39" t="s">
        <v>1032</v>
      </c>
      <c r="F465" s="4">
        <v>4.641242079E7</v>
      </c>
      <c r="G465" s="4">
        <v>14.02</v>
      </c>
      <c r="H465" s="4">
        <v>0.0</v>
      </c>
      <c r="I465" s="4">
        <v>0.0</v>
      </c>
      <c r="J465" s="4">
        <v>1512.0</v>
      </c>
      <c r="K465" s="4">
        <v>0.0</v>
      </c>
      <c r="L465" s="4">
        <v>99.74</v>
      </c>
      <c r="M465" s="4">
        <v>0.0</v>
      </c>
      <c r="N465" s="4">
        <v>0.26</v>
      </c>
      <c r="O465" s="4">
        <v>0.0</v>
      </c>
      <c r="P465" s="4">
        <v>0.0</v>
      </c>
      <c r="Q465" s="4">
        <v>0.0</v>
      </c>
      <c r="R465" s="4">
        <v>0.0</v>
      </c>
      <c r="S465" s="4">
        <v>4.6248952E7</v>
      </c>
      <c r="T465" s="4">
        <v>1.55</v>
      </c>
      <c r="U465" s="4">
        <v>1.41</v>
      </c>
      <c r="V465" s="4">
        <v>1512.0</v>
      </c>
      <c r="W465" s="4">
        <v>45.9</v>
      </c>
      <c r="X465" s="4">
        <v>53.11</v>
      </c>
      <c r="Y465" s="4">
        <v>0.4</v>
      </c>
      <c r="Z465" s="4">
        <v>0.6</v>
      </c>
      <c r="AA465" s="4">
        <v>25.0</v>
      </c>
      <c r="AB465" s="4">
        <v>0.0</v>
      </c>
      <c r="AC465" s="4">
        <v>59504.02</v>
      </c>
      <c r="AD465" s="4">
        <v>2.63746951E7</v>
      </c>
      <c r="AE465" s="4">
        <v>1.98742569E7</v>
      </c>
    </row>
    <row r="466" ht="12.75" customHeight="1">
      <c r="A466" s="4" t="s">
        <v>372</v>
      </c>
      <c r="B466" s="4" t="s">
        <v>371</v>
      </c>
      <c r="C466" s="4">
        <v>2013.0</v>
      </c>
      <c r="D466" s="4" t="s">
        <v>1074</v>
      </c>
      <c r="E466" s="39" t="s">
        <v>1033</v>
      </c>
      <c r="F466" s="4">
        <v>1.087657789E8</v>
      </c>
      <c r="G466" s="4">
        <v>32.86</v>
      </c>
      <c r="H466" s="4">
        <v>0.24</v>
      </c>
      <c r="I466" s="4">
        <v>0.28</v>
      </c>
      <c r="J466" s="4">
        <v>3328.0</v>
      </c>
      <c r="K466" s="4">
        <v>0.75</v>
      </c>
      <c r="L466" s="4">
        <v>95.4</v>
      </c>
      <c r="M466" s="4">
        <v>0.03</v>
      </c>
      <c r="N466" s="4">
        <v>3.82</v>
      </c>
      <c r="O466" s="4">
        <v>131.8</v>
      </c>
      <c r="P466" s="4">
        <v>0.0</v>
      </c>
      <c r="Q466" s="4">
        <v>3645.41</v>
      </c>
      <c r="R466" s="4">
        <v>3096022.34</v>
      </c>
      <c r="S466" s="4">
        <v>9.581137766E7</v>
      </c>
      <c r="T466" s="4">
        <v>4.97</v>
      </c>
      <c r="U466" s="4">
        <v>2.93</v>
      </c>
      <c r="V466" s="4">
        <v>3328.0</v>
      </c>
      <c r="W466" s="4">
        <v>61.0</v>
      </c>
      <c r="X466" s="4">
        <v>25.15</v>
      </c>
      <c r="Y466" s="4">
        <v>3.0</v>
      </c>
      <c r="Z466" s="4">
        <v>10.85</v>
      </c>
      <c r="AA466" s="4">
        <v>350.0</v>
      </c>
      <c r="AB466" s="4">
        <v>0.0</v>
      </c>
      <c r="AC466" s="4">
        <v>1.032752319E7</v>
      </c>
      <c r="AD466" s="4">
        <v>7.462555104E7</v>
      </c>
      <c r="AE466" s="4">
        <v>2.428184897E7</v>
      </c>
    </row>
    <row r="467" ht="12.75" customHeight="1">
      <c r="A467" s="4" t="s">
        <v>372</v>
      </c>
      <c r="B467" s="4" t="s">
        <v>371</v>
      </c>
      <c r="C467" s="4">
        <v>2013.0</v>
      </c>
      <c r="D467" s="4" t="s">
        <v>1074</v>
      </c>
      <c r="E467" s="39" t="s">
        <v>1034</v>
      </c>
      <c r="F467" s="4">
        <v>7.093809022E7</v>
      </c>
      <c r="G467" s="4">
        <v>21.43</v>
      </c>
      <c r="H467" s="4">
        <v>0.09</v>
      </c>
      <c r="I467" s="4">
        <v>0.04</v>
      </c>
      <c r="J467" s="4">
        <v>3224.0</v>
      </c>
      <c r="K467" s="4">
        <v>0.19</v>
      </c>
      <c r="L467" s="4">
        <v>99.32</v>
      </c>
      <c r="M467" s="4">
        <v>0.0</v>
      </c>
      <c r="N467" s="4">
        <v>0.5</v>
      </c>
      <c r="O467" s="4">
        <v>99.69</v>
      </c>
      <c r="P467" s="4">
        <v>0.0</v>
      </c>
      <c r="Q467" s="4">
        <v>0.0</v>
      </c>
      <c r="R467" s="4">
        <v>303057.84</v>
      </c>
      <c r="S467" s="4">
        <v>6.996923358E7</v>
      </c>
      <c r="T467" s="4">
        <v>3.48</v>
      </c>
      <c r="U467" s="4">
        <v>1.47</v>
      </c>
      <c r="V467" s="4">
        <v>3224.0</v>
      </c>
      <c r="W467" s="4">
        <v>55.15</v>
      </c>
      <c r="X467" s="4">
        <v>39.52</v>
      </c>
      <c r="Y467" s="4">
        <v>0.78</v>
      </c>
      <c r="Z467" s="4">
        <v>4.56</v>
      </c>
      <c r="AA467" s="4">
        <v>371.99</v>
      </c>
      <c r="AB467" s="4">
        <v>0.0</v>
      </c>
      <c r="AC467" s="4">
        <v>597453.04</v>
      </c>
      <c r="AD467" s="4">
        <v>3.14502138E7</v>
      </c>
      <c r="AE467" s="4">
        <v>3.882207762E7</v>
      </c>
    </row>
    <row r="468" ht="12.75" customHeight="1">
      <c r="A468" s="4" t="s">
        <v>372</v>
      </c>
      <c r="B468" s="4" t="s">
        <v>371</v>
      </c>
      <c r="C468" s="4">
        <v>2013.0</v>
      </c>
      <c r="D468" s="4" t="s">
        <v>1074</v>
      </c>
      <c r="E468" s="39" t="s">
        <v>1035</v>
      </c>
      <c r="F468" s="4">
        <v>9.256992644E7</v>
      </c>
      <c r="G468" s="4">
        <v>27.97</v>
      </c>
      <c r="H468" s="4">
        <v>0.05</v>
      </c>
      <c r="I468" s="4">
        <v>0.0</v>
      </c>
      <c r="J468" s="4">
        <v>674.0</v>
      </c>
      <c r="K468" s="4">
        <v>0.0</v>
      </c>
      <c r="L468" s="4">
        <v>98.52</v>
      </c>
      <c r="M468" s="4">
        <v>0.0</v>
      </c>
      <c r="N468" s="4">
        <v>1.48</v>
      </c>
      <c r="O468" s="4">
        <v>113.6</v>
      </c>
      <c r="P468" s="4">
        <v>0.0</v>
      </c>
      <c r="Q468" s="4">
        <v>0.0</v>
      </c>
      <c r="R468" s="4">
        <v>85678.03</v>
      </c>
      <c r="S468" s="4">
        <v>8.792994228E7</v>
      </c>
      <c r="T468" s="4">
        <v>1.95</v>
      </c>
      <c r="U468" s="4">
        <v>2.01</v>
      </c>
      <c r="V468" s="4">
        <v>674.0</v>
      </c>
      <c r="W468" s="4">
        <v>22.55</v>
      </c>
      <c r="X468" s="4">
        <v>48.07</v>
      </c>
      <c r="Y468" s="4">
        <v>0.89</v>
      </c>
      <c r="Z468" s="4">
        <v>28.49</v>
      </c>
      <c r="AA468" s="4">
        <v>350.0</v>
      </c>
      <c r="AB468" s="4">
        <v>0.0</v>
      </c>
      <c r="AC468" s="4">
        <v>7.665757159E7</v>
      </c>
      <c r="AD468" s="4">
        <v>8.23934498E7</v>
      </c>
      <c r="AE468" s="4">
        <v>5622170.52</v>
      </c>
    </row>
    <row r="469" ht="12.75" customHeight="1">
      <c r="A469" s="4" t="s">
        <v>372</v>
      </c>
      <c r="B469" s="4" t="s">
        <v>371</v>
      </c>
      <c r="C469" s="4">
        <v>2013.0</v>
      </c>
      <c r="D469" s="4" t="s">
        <v>1074</v>
      </c>
      <c r="E469" s="39" t="s">
        <v>1036</v>
      </c>
      <c r="F469" s="4">
        <v>6347049.53</v>
      </c>
      <c r="G469" s="4">
        <v>1.92</v>
      </c>
      <c r="H469" s="4">
        <v>0.88</v>
      </c>
      <c r="I469" s="4">
        <v>0.24</v>
      </c>
      <c r="J469" s="4">
        <v>471.0</v>
      </c>
      <c r="K469" s="4">
        <v>0.64</v>
      </c>
      <c r="L469" s="4">
        <v>87.26</v>
      </c>
      <c r="M469" s="4">
        <v>0.21</v>
      </c>
      <c r="N469" s="4">
        <v>11.89</v>
      </c>
      <c r="O469" s="4">
        <v>110.49</v>
      </c>
      <c r="P469" s="4">
        <v>0.0</v>
      </c>
      <c r="Q469" s="4">
        <v>3645.41</v>
      </c>
      <c r="R469" s="4">
        <v>93584.81</v>
      </c>
      <c r="S469" s="4">
        <v>6253464.72</v>
      </c>
      <c r="T469" s="4">
        <v>2.41</v>
      </c>
      <c r="U469" s="4">
        <v>1.93</v>
      </c>
      <c r="V469" s="4">
        <v>471.0</v>
      </c>
      <c r="W469" s="4">
        <v>33.33</v>
      </c>
      <c r="X469" s="4">
        <v>35.46</v>
      </c>
      <c r="Y469" s="4">
        <v>2.34</v>
      </c>
      <c r="Z469" s="4">
        <v>28.87</v>
      </c>
      <c r="AA469" s="4">
        <v>110.49</v>
      </c>
      <c r="AB469" s="4">
        <v>0.0</v>
      </c>
      <c r="AC469" s="4">
        <v>41485.57</v>
      </c>
      <c r="AD469" s="4">
        <v>4038606.14</v>
      </c>
      <c r="AE469" s="4">
        <v>2308443.39</v>
      </c>
    </row>
    <row r="470" ht="12.75" customHeight="1">
      <c r="A470" s="4" t="s">
        <v>372</v>
      </c>
      <c r="B470" s="4" t="s">
        <v>371</v>
      </c>
      <c r="C470" s="4">
        <v>2013.0</v>
      </c>
      <c r="D470" s="4" t="s">
        <v>1074</v>
      </c>
      <c r="E470" s="39" t="s">
        <v>993</v>
      </c>
      <c r="F470" s="4">
        <v>1.988819931E7</v>
      </c>
      <c r="G470" s="4">
        <v>6.01</v>
      </c>
      <c r="H470" s="4">
        <v>0.0</v>
      </c>
      <c r="I470" s="4">
        <v>0.0</v>
      </c>
      <c r="J470" s="4">
        <v>1407.0</v>
      </c>
      <c r="K470" s="4">
        <v>0.0</v>
      </c>
      <c r="L470" s="4">
        <v>100.0</v>
      </c>
      <c r="M470" s="4">
        <v>0.0</v>
      </c>
      <c r="N470" s="4">
        <v>0.0</v>
      </c>
      <c r="O470" s="4">
        <v>0.0</v>
      </c>
      <c r="P470" s="4">
        <v>0.0</v>
      </c>
      <c r="Q470" s="4">
        <v>0.0</v>
      </c>
      <c r="R470" s="4">
        <v>0.0</v>
      </c>
      <c r="S470" s="4">
        <v>1.989050072E7</v>
      </c>
      <c r="T470" s="4">
        <v>2.79</v>
      </c>
      <c r="U470" s="4">
        <v>1.33</v>
      </c>
      <c r="V470" s="4">
        <v>1407.0</v>
      </c>
      <c r="W470" s="4">
        <v>67.59</v>
      </c>
      <c r="X470" s="4">
        <v>31.49</v>
      </c>
      <c r="Y470" s="4">
        <v>0.0</v>
      </c>
      <c r="Z470" s="4">
        <v>0.92</v>
      </c>
      <c r="AA470" s="4">
        <v>8.21</v>
      </c>
      <c r="AB470" s="4">
        <v>0.0</v>
      </c>
      <c r="AC470" s="4">
        <v>0.0</v>
      </c>
      <c r="AD470" s="4">
        <v>5778670.7</v>
      </c>
      <c r="AE470" s="4">
        <v>1.411183003E7</v>
      </c>
    </row>
    <row r="471" ht="12.75" customHeight="1">
      <c r="A471" s="4" t="s">
        <v>372</v>
      </c>
      <c r="B471" s="4" t="s">
        <v>371</v>
      </c>
      <c r="C471" s="4">
        <v>2013.0</v>
      </c>
      <c r="D471" s="4" t="s">
        <v>1074</v>
      </c>
      <c r="E471" s="39" t="s">
        <v>1037</v>
      </c>
      <c r="F471" s="4">
        <v>1.009074376E7</v>
      </c>
      <c r="G471" s="4">
        <v>3.05</v>
      </c>
      <c r="H471" s="4">
        <v>1.49</v>
      </c>
      <c r="I471" s="4">
        <v>2.81</v>
      </c>
      <c r="J471" s="4">
        <v>711.0</v>
      </c>
      <c r="K471" s="4">
        <v>3.94</v>
      </c>
      <c r="L471" s="4">
        <v>83.54</v>
      </c>
      <c r="M471" s="4">
        <v>0.0</v>
      </c>
      <c r="N471" s="4">
        <v>12.52</v>
      </c>
      <c r="O471" s="4">
        <v>131.8</v>
      </c>
      <c r="P471" s="4">
        <v>0.0</v>
      </c>
      <c r="Q471" s="4">
        <v>0.0</v>
      </c>
      <c r="R471" s="4">
        <v>3252126.1</v>
      </c>
      <c r="S471" s="4">
        <v>6838617.66</v>
      </c>
      <c r="T471" s="4">
        <v>7.21</v>
      </c>
      <c r="U471" s="4">
        <v>6.29</v>
      </c>
      <c r="V471" s="4">
        <v>711.0</v>
      </c>
      <c r="W471" s="4">
        <v>42.62</v>
      </c>
      <c r="X471" s="4">
        <v>20.39</v>
      </c>
      <c r="Y471" s="4">
        <v>5.63</v>
      </c>
      <c r="Z471" s="4">
        <v>31.36</v>
      </c>
      <c r="AA471" s="4">
        <v>350.0</v>
      </c>
      <c r="AB471" s="4">
        <v>0.0</v>
      </c>
      <c r="AC471" s="4">
        <v>913639.7</v>
      </c>
      <c r="AD471" s="4">
        <v>8365259.96</v>
      </c>
      <c r="AE471" s="4">
        <v>1725483.8</v>
      </c>
    </row>
    <row r="472" ht="12.75" customHeight="1">
      <c r="A472" s="4" t="s">
        <v>372</v>
      </c>
      <c r="B472" s="4" t="s">
        <v>371</v>
      </c>
      <c r="C472" s="4">
        <v>2013.0</v>
      </c>
      <c r="D472" s="4" t="s">
        <v>1074</v>
      </c>
      <c r="E472" s="39" t="s">
        <v>1038</v>
      </c>
      <c r="F472" s="4">
        <v>82858.74</v>
      </c>
      <c r="G472" s="4">
        <v>0.03</v>
      </c>
      <c r="H472" s="4">
        <v>0.0</v>
      </c>
      <c r="I472" s="4">
        <v>0.0</v>
      </c>
      <c r="J472" s="4">
        <v>188.0</v>
      </c>
      <c r="K472" s="4">
        <v>0.0</v>
      </c>
      <c r="L472" s="4">
        <v>99.47</v>
      </c>
      <c r="M472" s="4">
        <v>0.0</v>
      </c>
      <c r="N472" s="4">
        <v>0.53</v>
      </c>
      <c r="O472" s="4">
        <v>0.0</v>
      </c>
      <c r="P472" s="4">
        <v>0.0</v>
      </c>
      <c r="Q472" s="4">
        <v>0.0</v>
      </c>
      <c r="R472" s="4">
        <v>0.0</v>
      </c>
      <c r="S472" s="4">
        <v>82858.74</v>
      </c>
      <c r="T472" s="4">
        <v>8.08</v>
      </c>
      <c r="U472" s="4">
        <v>8.06</v>
      </c>
      <c r="V472" s="4">
        <v>188.0</v>
      </c>
      <c r="W472" s="4">
        <v>70.21</v>
      </c>
      <c r="X472" s="4">
        <v>16.49</v>
      </c>
      <c r="Y472" s="4">
        <v>2.13</v>
      </c>
      <c r="Z472" s="4">
        <v>11.17</v>
      </c>
      <c r="AA472" s="4">
        <v>49.63</v>
      </c>
      <c r="AB472" s="4">
        <v>0.0</v>
      </c>
      <c r="AC472" s="4">
        <v>414.85</v>
      </c>
      <c r="AD472" s="4">
        <v>66233.75</v>
      </c>
      <c r="AE472" s="4">
        <v>16624.99</v>
      </c>
    </row>
    <row r="473" ht="12.75" customHeight="1">
      <c r="A473" s="4" t="s">
        <v>372</v>
      </c>
      <c r="B473" s="4" t="s">
        <v>371</v>
      </c>
      <c r="C473" s="4">
        <v>2013.0</v>
      </c>
      <c r="D473" s="4" t="s">
        <v>1074</v>
      </c>
      <c r="E473" s="39" t="s">
        <v>994</v>
      </c>
      <c r="F473" s="4">
        <v>1.0957547243E8</v>
      </c>
      <c r="G473" s="4">
        <v>33.1</v>
      </c>
      <c r="H473" s="4">
        <v>0.0</v>
      </c>
      <c r="I473" s="4">
        <v>0.0</v>
      </c>
      <c r="J473" s="4">
        <v>71.0</v>
      </c>
      <c r="K473" s="4">
        <v>0.0</v>
      </c>
      <c r="L473" s="4">
        <v>100.0</v>
      </c>
      <c r="M473" s="4">
        <v>0.0</v>
      </c>
      <c r="N473" s="4">
        <v>0.0</v>
      </c>
      <c r="O473" s="4">
        <v>0.0</v>
      </c>
      <c r="P473" s="4">
        <v>0.0</v>
      </c>
      <c r="Q473" s="4">
        <v>0.0</v>
      </c>
      <c r="R473" s="4">
        <v>0.0</v>
      </c>
      <c r="S473" s="4">
        <v>1.0957547243E8</v>
      </c>
      <c r="T473" s="4">
        <v>0.68</v>
      </c>
      <c r="U473" s="4">
        <v>3.47</v>
      </c>
      <c r="V473" s="4">
        <v>71.0</v>
      </c>
      <c r="W473" s="4">
        <v>7.04</v>
      </c>
      <c r="X473" s="4">
        <v>52.11</v>
      </c>
      <c r="Y473" s="4">
        <v>33.8</v>
      </c>
      <c r="Z473" s="4">
        <v>7.04</v>
      </c>
      <c r="AA473" s="4">
        <v>16.08</v>
      </c>
      <c r="AB473" s="4">
        <v>0.0</v>
      </c>
      <c r="AC473" s="4">
        <v>9.369356521E7</v>
      </c>
      <c r="AD473" s="4">
        <v>9.369758542E7</v>
      </c>
      <c r="AE473" s="4">
        <v>1.587788701E7</v>
      </c>
    </row>
    <row r="474" ht="12.75" customHeight="1">
      <c r="A474" s="4" t="s">
        <v>372</v>
      </c>
      <c r="B474" s="4" t="s">
        <v>371</v>
      </c>
      <c r="C474" s="4">
        <v>2013.0</v>
      </c>
      <c r="D474" s="4" t="s">
        <v>1074</v>
      </c>
      <c r="E474" s="39" t="s">
        <v>1039</v>
      </c>
      <c r="F474" s="4">
        <v>295648.69</v>
      </c>
      <c r="G474" s="4">
        <v>0.09</v>
      </c>
      <c r="H474" s="4">
        <v>0.0</v>
      </c>
      <c r="I474" s="4">
        <v>0.0</v>
      </c>
      <c r="J474" s="4">
        <v>193.0</v>
      </c>
      <c r="K474" s="4">
        <v>0.0</v>
      </c>
      <c r="L474" s="4">
        <v>100.0</v>
      </c>
      <c r="M474" s="4">
        <v>0.0</v>
      </c>
      <c r="N474" s="4">
        <v>0.0</v>
      </c>
      <c r="O474" s="4">
        <v>0.0</v>
      </c>
      <c r="P474" s="4">
        <v>0.0</v>
      </c>
      <c r="Q474" s="4">
        <v>0.0</v>
      </c>
      <c r="R474" s="4">
        <v>0.0</v>
      </c>
      <c r="S474" s="4">
        <v>295648.69</v>
      </c>
      <c r="T474" s="4">
        <v>4.06</v>
      </c>
      <c r="U474" s="4">
        <v>3.01</v>
      </c>
      <c r="V474" s="4">
        <v>193.0</v>
      </c>
      <c r="W474" s="4">
        <v>81.35</v>
      </c>
      <c r="X474" s="4">
        <v>18.13</v>
      </c>
      <c r="Y474" s="4">
        <v>0.0</v>
      </c>
      <c r="Z474" s="4">
        <v>0.52</v>
      </c>
      <c r="AA474" s="4">
        <v>20.0</v>
      </c>
      <c r="AB474" s="4">
        <v>0.0</v>
      </c>
      <c r="AC474" s="4">
        <v>0.0</v>
      </c>
      <c r="AD474" s="4">
        <v>133122.84</v>
      </c>
      <c r="AE474" s="4">
        <v>162525.85</v>
      </c>
    </row>
    <row r="475" ht="12.75" customHeight="1">
      <c r="A475" s="4" t="s">
        <v>372</v>
      </c>
      <c r="B475" s="4" t="s">
        <v>371</v>
      </c>
      <c r="C475" s="4">
        <v>2013.0</v>
      </c>
      <c r="D475" s="4" t="s">
        <v>1074</v>
      </c>
      <c r="E475" s="39" t="s">
        <v>1040</v>
      </c>
      <c r="F475" s="4">
        <v>2.778938064E7</v>
      </c>
      <c r="G475" s="4">
        <v>8.4</v>
      </c>
      <c r="H475" s="4">
        <v>0.0</v>
      </c>
      <c r="I475" s="4">
        <v>0.0</v>
      </c>
      <c r="J475" s="4">
        <v>1290.0</v>
      </c>
      <c r="K475" s="4">
        <v>0.0</v>
      </c>
      <c r="L475" s="4">
        <v>100.0</v>
      </c>
      <c r="M475" s="4">
        <v>0.0</v>
      </c>
      <c r="N475" s="4">
        <v>0.0</v>
      </c>
      <c r="O475" s="4">
        <v>0.0</v>
      </c>
      <c r="P475" s="4">
        <v>0.0</v>
      </c>
      <c r="Q475" s="4">
        <v>0.0</v>
      </c>
      <c r="R475" s="4">
        <v>0.0</v>
      </c>
      <c r="S475" s="4">
        <v>2.779693759E7</v>
      </c>
      <c r="T475" s="4">
        <v>1.45</v>
      </c>
      <c r="U475" s="4">
        <v>1.07</v>
      </c>
      <c r="V475" s="4">
        <v>1290.0</v>
      </c>
      <c r="W475" s="4">
        <v>47.29</v>
      </c>
      <c r="X475" s="4">
        <v>52.33</v>
      </c>
      <c r="Y475" s="4">
        <v>0.31</v>
      </c>
      <c r="Z475" s="4">
        <v>0.08</v>
      </c>
      <c r="AA475" s="4">
        <v>15.0</v>
      </c>
      <c r="AB475" s="4">
        <v>0.0</v>
      </c>
      <c r="AC475" s="4">
        <v>1253.28</v>
      </c>
      <c r="AD475" s="4">
        <v>1.425532023E7</v>
      </c>
      <c r="AE475" s="4">
        <v>1.354161736E7</v>
      </c>
    </row>
    <row r="476" ht="12.75" customHeight="1">
      <c r="A476" s="4" t="s">
        <v>372</v>
      </c>
      <c r="B476" s="4" t="s">
        <v>371</v>
      </c>
      <c r="C476" s="4">
        <v>2013.0</v>
      </c>
      <c r="D476" s="4" t="s">
        <v>1074</v>
      </c>
      <c r="E476" s="39" t="s">
        <v>996</v>
      </c>
      <c r="F476" s="4">
        <v>2.267148491E7</v>
      </c>
      <c r="G476" s="4">
        <v>6.85</v>
      </c>
      <c r="H476" s="4">
        <v>0.0</v>
      </c>
      <c r="I476" s="4">
        <v>0.0</v>
      </c>
      <c r="J476" s="4">
        <v>925.0</v>
      </c>
      <c r="K476" s="4">
        <v>0.0</v>
      </c>
      <c r="L476" s="4">
        <v>100.0</v>
      </c>
      <c r="M476" s="4">
        <v>0.0</v>
      </c>
      <c r="N476" s="4">
        <v>0.0</v>
      </c>
      <c r="O476" s="4">
        <v>0.0</v>
      </c>
      <c r="P476" s="4">
        <v>0.0</v>
      </c>
      <c r="Q476" s="4">
        <v>0.0</v>
      </c>
      <c r="R476" s="4">
        <v>0.0</v>
      </c>
      <c r="S476" s="4">
        <v>2.267148491E7</v>
      </c>
      <c r="T476" s="4">
        <v>1.64</v>
      </c>
      <c r="U476" s="4">
        <v>1.26</v>
      </c>
      <c r="V476" s="4">
        <v>925.0</v>
      </c>
      <c r="W476" s="4">
        <v>39.89</v>
      </c>
      <c r="X476" s="4">
        <v>55.68</v>
      </c>
      <c r="Y476" s="4">
        <v>2.49</v>
      </c>
      <c r="Z476" s="4">
        <v>1.95</v>
      </c>
      <c r="AA476" s="4">
        <v>15.0</v>
      </c>
      <c r="AB476" s="4">
        <v>0.0</v>
      </c>
      <c r="AC476" s="4">
        <v>560497.26</v>
      </c>
      <c r="AD476" s="4">
        <v>1.303292953E7</v>
      </c>
      <c r="AE476" s="4">
        <v>9638555.38</v>
      </c>
    </row>
    <row r="477" ht="12.75" customHeight="1">
      <c r="A477" s="4" t="s">
        <v>372</v>
      </c>
      <c r="B477" s="4" t="s">
        <v>371</v>
      </c>
      <c r="C477" s="4">
        <v>2013.0</v>
      </c>
      <c r="D477" s="4" t="s">
        <v>1074</v>
      </c>
      <c r="E477" s="39" t="s">
        <v>1041</v>
      </c>
      <c r="F477" s="4">
        <v>1682291.97</v>
      </c>
      <c r="G477" s="4">
        <v>0.51</v>
      </c>
      <c r="H477" s="4">
        <v>0.0</v>
      </c>
      <c r="I477" s="4">
        <v>0.0</v>
      </c>
      <c r="J477" s="4">
        <v>95.0</v>
      </c>
      <c r="K477" s="4">
        <v>0.0</v>
      </c>
      <c r="L477" s="4">
        <v>100.0</v>
      </c>
      <c r="M477" s="4">
        <v>0.0</v>
      </c>
      <c r="N477" s="4">
        <v>0.0</v>
      </c>
      <c r="O477" s="4">
        <v>0.0</v>
      </c>
      <c r="P477" s="4">
        <v>0.0</v>
      </c>
      <c r="Q477" s="4">
        <v>0.0</v>
      </c>
      <c r="R477" s="4">
        <v>0.0</v>
      </c>
      <c r="S477" s="4">
        <v>1682291.97</v>
      </c>
      <c r="T477" s="4">
        <v>0.35</v>
      </c>
      <c r="U477" s="4">
        <v>0.4</v>
      </c>
      <c r="V477" s="4">
        <v>95.0</v>
      </c>
      <c r="W477" s="4">
        <v>6.32</v>
      </c>
      <c r="X477" s="4">
        <v>83.16</v>
      </c>
      <c r="Y477" s="4">
        <v>0.0</v>
      </c>
      <c r="Z477" s="4">
        <v>10.53</v>
      </c>
      <c r="AA477" s="4">
        <v>12.03</v>
      </c>
      <c r="AB477" s="4">
        <v>0.0</v>
      </c>
      <c r="AC477" s="4">
        <v>0.0</v>
      </c>
      <c r="AD477" s="4">
        <v>444249.31</v>
      </c>
      <c r="AE477" s="4">
        <v>1238042.66</v>
      </c>
    </row>
    <row r="478" ht="12.75" customHeight="1">
      <c r="A478" s="4" t="s">
        <v>372</v>
      </c>
      <c r="B478" s="4" t="s">
        <v>371</v>
      </c>
      <c r="C478" s="4">
        <v>2013.0</v>
      </c>
      <c r="D478" s="4" t="s">
        <v>1074</v>
      </c>
      <c r="E478" s="39" t="s">
        <v>1042</v>
      </c>
      <c r="F478" s="4">
        <v>1.995614553E7</v>
      </c>
      <c r="G478" s="4">
        <v>6.03</v>
      </c>
      <c r="H478" s="4">
        <v>0.0</v>
      </c>
      <c r="I478" s="4">
        <v>0.0</v>
      </c>
      <c r="J478" s="4">
        <v>713.0</v>
      </c>
      <c r="K478" s="4">
        <v>0.0</v>
      </c>
      <c r="L478" s="4">
        <v>99.02</v>
      </c>
      <c r="M478" s="4">
        <v>0.0</v>
      </c>
      <c r="N478" s="4">
        <v>0.98</v>
      </c>
      <c r="O478" s="4">
        <v>0.0</v>
      </c>
      <c r="P478" s="4">
        <v>0.0</v>
      </c>
      <c r="Q478" s="4">
        <v>0.0</v>
      </c>
      <c r="R478" s="4">
        <v>0.0</v>
      </c>
      <c r="S478" s="4">
        <v>8186540.54</v>
      </c>
      <c r="T478" s="4">
        <v>2.8</v>
      </c>
      <c r="U478" s="4">
        <v>1.44</v>
      </c>
      <c r="V478" s="4">
        <v>713.0</v>
      </c>
      <c r="W478" s="4">
        <v>45.72</v>
      </c>
      <c r="X478" s="4">
        <v>41.65</v>
      </c>
      <c r="Y478" s="4">
        <v>6.73</v>
      </c>
      <c r="Z478" s="4">
        <v>5.89</v>
      </c>
      <c r="AA478" s="4">
        <v>371.99</v>
      </c>
      <c r="AB478" s="4">
        <v>0.0</v>
      </c>
      <c r="AC478" s="4">
        <v>110768.15</v>
      </c>
      <c r="AD478" s="4">
        <v>3349040.58</v>
      </c>
      <c r="AE478" s="4">
        <v>4837499.96</v>
      </c>
    </row>
    <row r="479" ht="12.75" customHeight="1">
      <c r="A479" s="4" t="s">
        <v>372</v>
      </c>
      <c r="B479" s="4" t="s">
        <v>371</v>
      </c>
      <c r="C479" s="4">
        <v>2013.0</v>
      </c>
      <c r="D479" s="4" t="s">
        <v>1074</v>
      </c>
      <c r="E479" s="39" t="s">
        <v>1043</v>
      </c>
      <c r="F479" s="4">
        <v>1.383752589E7</v>
      </c>
      <c r="G479" s="4">
        <v>4.18</v>
      </c>
      <c r="H479" s="4">
        <v>0.0</v>
      </c>
      <c r="I479" s="4">
        <v>0.0</v>
      </c>
      <c r="J479" s="4">
        <v>365.0</v>
      </c>
      <c r="K479" s="4">
        <v>0.0</v>
      </c>
      <c r="L479" s="4">
        <v>100.0</v>
      </c>
      <c r="M479" s="4">
        <v>0.0</v>
      </c>
      <c r="N479" s="4">
        <v>0.0</v>
      </c>
      <c r="O479" s="4">
        <v>0.0</v>
      </c>
      <c r="P479" s="4">
        <v>0.0</v>
      </c>
      <c r="Q479" s="4">
        <v>0.0</v>
      </c>
      <c r="R479" s="4">
        <v>0.0</v>
      </c>
      <c r="S479" s="4">
        <v>1.383345516E7</v>
      </c>
      <c r="T479" s="4">
        <v>3.6</v>
      </c>
      <c r="U479" s="4">
        <v>4.32</v>
      </c>
      <c r="V479" s="4">
        <v>365.0</v>
      </c>
      <c r="W479" s="4">
        <v>78.36</v>
      </c>
      <c r="X479" s="4">
        <v>21.64</v>
      </c>
      <c r="Y479" s="4">
        <v>0.0</v>
      </c>
      <c r="Z479" s="4">
        <v>0.0</v>
      </c>
      <c r="AA479" s="4">
        <v>14.0</v>
      </c>
      <c r="AB479" s="4">
        <v>0.0</v>
      </c>
      <c r="AC479" s="4">
        <v>0.0</v>
      </c>
      <c r="AD479" s="4">
        <v>1.307094477E7</v>
      </c>
      <c r="AE479" s="4">
        <v>762510.39</v>
      </c>
    </row>
    <row r="480" ht="12.75" customHeight="1">
      <c r="A480" s="4" t="s">
        <v>372</v>
      </c>
      <c r="B480" s="4" t="s">
        <v>371</v>
      </c>
      <c r="C480" s="4">
        <v>2013.0</v>
      </c>
      <c r="D480" s="4" t="s">
        <v>1074</v>
      </c>
      <c r="E480" s="39" t="s">
        <v>1044</v>
      </c>
      <c r="F480" s="4">
        <v>7350383.68</v>
      </c>
      <c r="G480" s="4">
        <v>2.22</v>
      </c>
      <c r="H480" s="4">
        <v>0.0</v>
      </c>
      <c r="I480" s="4">
        <v>0.0</v>
      </c>
      <c r="J480" s="4">
        <v>357.0</v>
      </c>
      <c r="K480" s="4">
        <v>0.0</v>
      </c>
      <c r="L480" s="4">
        <v>100.0</v>
      </c>
      <c r="M480" s="4">
        <v>0.0</v>
      </c>
      <c r="N480" s="4">
        <v>0.0</v>
      </c>
      <c r="O480" s="4">
        <v>0.0</v>
      </c>
      <c r="P480" s="4">
        <v>0.0</v>
      </c>
      <c r="Q480" s="4">
        <v>0.0</v>
      </c>
      <c r="R480" s="4">
        <v>0.0</v>
      </c>
      <c r="S480" s="4">
        <v>7350383.68</v>
      </c>
      <c r="T480" s="4">
        <v>3.1</v>
      </c>
      <c r="U480" s="4">
        <v>1.84</v>
      </c>
      <c r="V480" s="4">
        <v>357.0</v>
      </c>
      <c r="W480" s="4">
        <v>62.18</v>
      </c>
      <c r="X480" s="4">
        <v>35.85</v>
      </c>
      <c r="Y480" s="4">
        <v>0.0</v>
      </c>
      <c r="Z480" s="4">
        <v>1.96</v>
      </c>
      <c r="AA480" s="4">
        <v>38.0</v>
      </c>
      <c r="AB480" s="4">
        <v>0.0</v>
      </c>
      <c r="AC480" s="4">
        <v>0.0</v>
      </c>
      <c r="AD480" s="4">
        <v>6246229.78</v>
      </c>
      <c r="AE480" s="4">
        <v>1104153.9</v>
      </c>
    </row>
    <row r="481" ht="12.75" customHeight="1">
      <c r="A481" s="4" t="s">
        <v>372</v>
      </c>
      <c r="B481" s="4" t="s">
        <v>371</v>
      </c>
      <c r="C481" s="4">
        <v>2013.0</v>
      </c>
      <c r="D481" s="4" t="s">
        <v>1074</v>
      </c>
      <c r="E481" s="39" t="s">
        <v>1045</v>
      </c>
      <c r="F481" s="4">
        <v>1985135.59</v>
      </c>
      <c r="G481" s="4">
        <v>0.6</v>
      </c>
      <c r="H481" s="4">
        <v>0.02</v>
      </c>
      <c r="I481" s="4">
        <v>0.0</v>
      </c>
      <c r="J481" s="4">
        <v>1230.0</v>
      </c>
      <c r="K481" s="4">
        <v>0.0</v>
      </c>
      <c r="L481" s="4">
        <v>99.51</v>
      </c>
      <c r="M481" s="4">
        <v>0.0</v>
      </c>
      <c r="N481" s="4">
        <v>0.49</v>
      </c>
      <c r="O481" s="4">
        <v>13.41</v>
      </c>
      <c r="P481" s="4">
        <v>0.0</v>
      </c>
      <c r="Q481" s="4">
        <v>0.0</v>
      </c>
      <c r="R481" s="4">
        <v>39.87</v>
      </c>
      <c r="S481" s="4">
        <v>1985095.72</v>
      </c>
      <c r="T481" s="4">
        <v>9.01</v>
      </c>
      <c r="U481" s="4">
        <v>8.18</v>
      </c>
      <c r="V481" s="4">
        <v>1230.0</v>
      </c>
      <c r="W481" s="4">
        <v>80.41</v>
      </c>
      <c r="X481" s="4">
        <v>13.5</v>
      </c>
      <c r="Y481" s="4">
        <v>0.0</v>
      </c>
      <c r="Z481" s="4">
        <v>6.1</v>
      </c>
      <c r="AA481" s="4">
        <v>32.0</v>
      </c>
      <c r="AB481" s="4">
        <v>0.0</v>
      </c>
      <c r="AC481" s="4">
        <v>0.0</v>
      </c>
      <c r="AD481" s="4">
        <v>1840299.61</v>
      </c>
      <c r="AE481" s="4">
        <v>144835.98</v>
      </c>
    </row>
    <row r="482" ht="12.75" customHeight="1">
      <c r="A482" s="4" t="s">
        <v>372</v>
      </c>
      <c r="B482" s="4" t="s">
        <v>371</v>
      </c>
      <c r="C482" s="4">
        <v>2013.0</v>
      </c>
      <c r="D482" s="4" t="s">
        <v>1074</v>
      </c>
      <c r="E482" s="39" t="s">
        <v>998</v>
      </c>
      <c r="F482" s="4">
        <v>6.297419865E7</v>
      </c>
      <c r="G482" s="4">
        <v>19.02</v>
      </c>
      <c r="H482" s="4">
        <v>0.0</v>
      </c>
      <c r="I482" s="4">
        <v>0.0</v>
      </c>
      <c r="J482" s="4">
        <v>238.0</v>
      </c>
      <c r="K482" s="4">
        <v>0.0</v>
      </c>
      <c r="L482" s="4">
        <v>100.0</v>
      </c>
      <c r="M482" s="4">
        <v>0.0</v>
      </c>
      <c r="N482" s="4">
        <v>0.0</v>
      </c>
      <c r="O482" s="4">
        <v>0.0</v>
      </c>
      <c r="P482" s="4">
        <v>0.0</v>
      </c>
      <c r="Q482" s="4">
        <v>0.0</v>
      </c>
      <c r="R482" s="4">
        <v>0.0</v>
      </c>
      <c r="S482" s="4">
        <v>6.297419865E7</v>
      </c>
      <c r="T482" s="4">
        <v>2.71</v>
      </c>
      <c r="U482" s="4">
        <v>2.28</v>
      </c>
      <c r="V482" s="4">
        <v>238.0</v>
      </c>
      <c r="W482" s="4">
        <v>48.74</v>
      </c>
      <c r="X482" s="4">
        <v>51.26</v>
      </c>
      <c r="Y482" s="4">
        <v>0.0</v>
      </c>
      <c r="Z482" s="4">
        <v>0.0</v>
      </c>
      <c r="AA482" s="4">
        <v>25.0</v>
      </c>
      <c r="AB482" s="4">
        <v>0.0</v>
      </c>
      <c r="AC482" s="4">
        <v>0.0</v>
      </c>
      <c r="AD482" s="4">
        <v>5.531807968E7</v>
      </c>
      <c r="AE482" s="4">
        <v>7656118.97</v>
      </c>
    </row>
    <row r="483" ht="12.75" customHeight="1">
      <c r="A483" s="4" t="s">
        <v>372</v>
      </c>
      <c r="B483" s="4" t="s">
        <v>371</v>
      </c>
      <c r="C483" s="4">
        <v>2013.0</v>
      </c>
      <c r="D483" s="4" t="s">
        <v>1074</v>
      </c>
      <c r="E483" s="39" t="s">
        <v>1046</v>
      </c>
      <c r="F483" s="4">
        <v>8296951.73</v>
      </c>
      <c r="G483" s="4">
        <v>2.51</v>
      </c>
      <c r="H483" s="4">
        <v>0.01</v>
      </c>
      <c r="I483" s="4">
        <v>0.05</v>
      </c>
      <c r="J483" s="4">
        <v>460.0</v>
      </c>
      <c r="K483" s="4">
        <v>0.0</v>
      </c>
      <c r="L483" s="4">
        <v>99.78</v>
      </c>
      <c r="M483" s="4">
        <v>0.0</v>
      </c>
      <c r="N483" s="4">
        <v>0.22</v>
      </c>
      <c r="O483" s="4">
        <v>18.37</v>
      </c>
      <c r="P483" s="4">
        <v>0.0</v>
      </c>
      <c r="Q483" s="4">
        <v>0.0</v>
      </c>
      <c r="R483" s="4">
        <v>139885.75</v>
      </c>
      <c r="S483" s="4">
        <v>8154765.41</v>
      </c>
      <c r="T483" s="4">
        <v>2.9</v>
      </c>
      <c r="U483" s="4">
        <v>2.98</v>
      </c>
      <c r="V483" s="4">
        <v>460.0</v>
      </c>
      <c r="W483" s="4">
        <v>31.52</v>
      </c>
      <c r="X483" s="4">
        <v>25.65</v>
      </c>
      <c r="Y483" s="4">
        <v>0.43</v>
      </c>
      <c r="Z483" s="4">
        <v>42.39</v>
      </c>
      <c r="AA483" s="4">
        <v>29.8</v>
      </c>
      <c r="AB483" s="4">
        <v>0.0</v>
      </c>
      <c r="AC483" s="4">
        <v>1067.93</v>
      </c>
      <c r="AD483" s="4">
        <v>6529351.96</v>
      </c>
      <c r="AE483" s="4">
        <v>1765299.2</v>
      </c>
    </row>
    <row r="484" ht="12.75" customHeight="1">
      <c r="A484" s="4" t="s">
        <v>372</v>
      </c>
      <c r="B484" s="4" t="s">
        <v>371</v>
      </c>
      <c r="C484" s="4">
        <v>2013.0</v>
      </c>
      <c r="D484" s="4" t="s">
        <v>1074</v>
      </c>
      <c r="E484" s="39" t="s">
        <v>1047</v>
      </c>
      <c r="F484" s="4">
        <v>1.81927783E7</v>
      </c>
      <c r="G484" s="4">
        <v>5.5</v>
      </c>
      <c r="H484" s="4">
        <v>0.0</v>
      </c>
      <c r="I484" s="4">
        <v>0.0</v>
      </c>
      <c r="J484" s="4">
        <v>469.0</v>
      </c>
      <c r="K484" s="4">
        <v>0.0</v>
      </c>
      <c r="L484" s="4">
        <v>100.0</v>
      </c>
      <c r="M484" s="4">
        <v>0.0</v>
      </c>
      <c r="N484" s="4">
        <v>0.0</v>
      </c>
      <c r="O484" s="4">
        <v>0.0</v>
      </c>
      <c r="P484" s="4">
        <v>0.0</v>
      </c>
      <c r="Q484" s="4">
        <v>0.0</v>
      </c>
      <c r="R484" s="4">
        <v>0.0</v>
      </c>
      <c r="S484" s="4">
        <v>1.762886321E7</v>
      </c>
      <c r="T484" s="4">
        <v>0.58</v>
      </c>
      <c r="U484" s="4">
        <v>0.24</v>
      </c>
      <c r="V484" s="4">
        <v>469.0</v>
      </c>
      <c r="W484" s="4">
        <v>16.84</v>
      </c>
      <c r="X484" s="4">
        <v>82.09</v>
      </c>
      <c r="Y484" s="4">
        <v>0.0</v>
      </c>
      <c r="Z484" s="4">
        <v>1.07</v>
      </c>
      <c r="AA484" s="4">
        <v>18.0</v>
      </c>
      <c r="AB484" s="4">
        <v>0.0</v>
      </c>
      <c r="AC484" s="4">
        <v>0.0</v>
      </c>
      <c r="AD484" s="4">
        <v>1576895.86</v>
      </c>
      <c r="AE484" s="4">
        <v>1.605196735E7</v>
      </c>
    </row>
    <row r="485" ht="12.75" customHeight="1">
      <c r="A485" s="4" t="s">
        <v>372</v>
      </c>
      <c r="B485" s="4" t="s">
        <v>371</v>
      </c>
      <c r="C485" s="4">
        <v>2014.0</v>
      </c>
      <c r="D485" s="4" t="s">
        <v>1074</v>
      </c>
      <c r="E485" s="39" t="s">
        <v>1031</v>
      </c>
      <c r="F485" s="4">
        <v>3.541718254E8</v>
      </c>
      <c r="G485" s="4">
        <v>100.0</v>
      </c>
      <c r="H485" s="4">
        <v>0.11</v>
      </c>
      <c r="I485" s="4">
        <v>0.09</v>
      </c>
      <c r="J485" s="4">
        <v>9242.0</v>
      </c>
      <c r="K485" s="4">
        <v>0.35</v>
      </c>
      <c r="L485" s="4">
        <v>97.77</v>
      </c>
      <c r="M485" s="4">
        <v>0.01</v>
      </c>
      <c r="N485" s="4">
        <v>1.87</v>
      </c>
      <c r="O485" s="4">
        <v>131.8</v>
      </c>
      <c r="P485" s="4">
        <v>0.0</v>
      </c>
      <c r="Q485" s="4">
        <v>3933.17</v>
      </c>
      <c r="R485" s="4">
        <v>3652529.6</v>
      </c>
      <c r="S485" s="4">
        <v>3.3645074691E8</v>
      </c>
      <c r="T485" s="4">
        <v>3.36</v>
      </c>
      <c r="U485" s="4">
        <v>2.16</v>
      </c>
      <c r="V485" s="4">
        <v>9242.0</v>
      </c>
      <c r="W485" s="4">
        <v>52.63</v>
      </c>
      <c r="X485" s="4">
        <v>37.22</v>
      </c>
      <c r="Y485" s="4">
        <v>1.74</v>
      </c>
      <c r="Z485" s="4">
        <v>8.41</v>
      </c>
      <c r="AA485" s="4">
        <v>350.0</v>
      </c>
      <c r="AB485" s="4">
        <v>0.0</v>
      </c>
      <c r="AC485" s="4">
        <v>1.0177712604E8</v>
      </c>
      <c r="AD485" s="4">
        <v>2.3831268264E8</v>
      </c>
      <c r="AE485" s="4">
        <v>1.0179059387E8</v>
      </c>
    </row>
    <row r="486" ht="12.75" customHeight="1">
      <c r="A486" s="4" t="s">
        <v>372</v>
      </c>
      <c r="B486" s="4" t="s">
        <v>371</v>
      </c>
      <c r="C486" s="4">
        <v>2014.0</v>
      </c>
      <c r="D486" s="4" t="s">
        <v>1074</v>
      </c>
      <c r="E486" s="39" t="s">
        <v>1032</v>
      </c>
      <c r="F486" s="4">
        <v>4.9820119E7</v>
      </c>
      <c r="G486" s="4">
        <v>14.07</v>
      </c>
      <c r="H486" s="4">
        <v>0.0</v>
      </c>
      <c r="I486" s="4">
        <v>0.0</v>
      </c>
      <c r="J486" s="4">
        <v>1521.0</v>
      </c>
      <c r="K486" s="4">
        <v>0.0</v>
      </c>
      <c r="L486" s="4">
        <v>99.74</v>
      </c>
      <c r="M486" s="4">
        <v>0.0</v>
      </c>
      <c r="N486" s="4">
        <v>0.26</v>
      </c>
      <c r="O486" s="4">
        <v>0.0</v>
      </c>
      <c r="P486" s="4">
        <v>0.0</v>
      </c>
      <c r="Q486" s="4">
        <v>0.0</v>
      </c>
      <c r="R486" s="4">
        <v>0.0</v>
      </c>
      <c r="S486" s="4">
        <v>4.965219309E7</v>
      </c>
      <c r="T486" s="4">
        <v>1.58</v>
      </c>
      <c r="U486" s="4">
        <v>1.45</v>
      </c>
      <c r="V486" s="4">
        <v>1521.0</v>
      </c>
      <c r="W486" s="4">
        <v>46.02</v>
      </c>
      <c r="X486" s="4">
        <v>52.99</v>
      </c>
      <c r="Y486" s="4">
        <v>0.39</v>
      </c>
      <c r="Z486" s="4">
        <v>0.59</v>
      </c>
      <c r="AA486" s="4">
        <v>25.0</v>
      </c>
      <c r="AB486" s="4">
        <v>0.0</v>
      </c>
      <c r="AC486" s="4">
        <v>78299.49</v>
      </c>
      <c r="AD486" s="4">
        <v>2.815383356E7</v>
      </c>
      <c r="AE486" s="4">
        <v>2.149835953E7</v>
      </c>
    </row>
    <row r="487" ht="12.75" customHeight="1">
      <c r="A487" s="4" t="s">
        <v>372</v>
      </c>
      <c r="B487" s="4" t="s">
        <v>371</v>
      </c>
      <c r="C487" s="4">
        <v>2014.0</v>
      </c>
      <c r="D487" s="4" t="s">
        <v>1074</v>
      </c>
      <c r="E487" s="39" t="s">
        <v>1033</v>
      </c>
      <c r="F487" s="4">
        <v>1.1290447138E8</v>
      </c>
      <c r="G487" s="4">
        <v>31.88</v>
      </c>
      <c r="H487" s="4">
        <v>0.25</v>
      </c>
      <c r="I487" s="4">
        <v>0.28</v>
      </c>
      <c r="J487" s="4">
        <v>3404.0</v>
      </c>
      <c r="K487" s="4">
        <v>0.76</v>
      </c>
      <c r="L487" s="4">
        <v>95.09</v>
      </c>
      <c r="M487" s="4">
        <v>0.03</v>
      </c>
      <c r="N487" s="4">
        <v>4.11</v>
      </c>
      <c r="O487" s="4">
        <v>131.8</v>
      </c>
      <c r="P487" s="4">
        <v>0.0</v>
      </c>
      <c r="Q487" s="4">
        <v>3933.17</v>
      </c>
      <c r="R487" s="4">
        <v>3264239.44</v>
      </c>
      <c r="S487" s="4">
        <v>1.0124568355E8</v>
      </c>
      <c r="T487" s="4">
        <v>5.0</v>
      </c>
      <c r="U487" s="4">
        <v>2.72</v>
      </c>
      <c r="V487" s="4">
        <v>3404.0</v>
      </c>
      <c r="W487" s="4">
        <v>60.99</v>
      </c>
      <c r="X487" s="4">
        <v>24.71</v>
      </c>
      <c r="Y487" s="4">
        <v>3.08</v>
      </c>
      <c r="Z487" s="4">
        <v>11.22</v>
      </c>
      <c r="AA487" s="4">
        <v>350.0</v>
      </c>
      <c r="AB487" s="4">
        <v>0.0</v>
      </c>
      <c r="AC487" s="4">
        <v>8963020.48</v>
      </c>
      <c r="AD487" s="4">
        <v>7.370118258E7</v>
      </c>
      <c r="AE487" s="4">
        <v>3.080874042E7</v>
      </c>
    </row>
    <row r="488" ht="12.75" customHeight="1">
      <c r="A488" s="4" t="s">
        <v>372</v>
      </c>
      <c r="B488" s="4" t="s">
        <v>371</v>
      </c>
      <c r="C488" s="4">
        <v>2014.0</v>
      </c>
      <c r="D488" s="4" t="s">
        <v>1074</v>
      </c>
      <c r="E488" s="39" t="s">
        <v>1034</v>
      </c>
      <c r="F488" s="4">
        <v>7.399626887E7</v>
      </c>
      <c r="G488" s="4">
        <v>20.89</v>
      </c>
      <c r="H488" s="4">
        <v>0.1</v>
      </c>
      <c r="I488" s="4">
        <v>0.04</v>
      </c>
      <c r="J488" s="4">
        <v>3185.0</v>
      </c>
      <c r="K488" s="4">
        <v>0.19</v>
      </c>
      <c r="L488" s="4">
        <v>99.15</v>
      </c>
      <c r="M488" s="4">
        <v>0.0</v>
      </c>
      <c r="N488" s="4">
        <v>0.66</v>
      </c>
      <c r="O488" s="4">
        <v>98.28</v>
      </c>
      <c r="P488" s="4">
        <v>0.0</v>
      </c>
      <c r="Q488" s="4">
        <v>0.0</v>
      </c>
      <c r="R488" s="4">
        <v>313662.87</v>
      </c>
      <c r="S488" s="4">
        <v>7.279697262E7</v>
      </c>
      <c r="T488" s="4">
        <v>3.38</v>
      </c>
      <c r="U488" s="4">
        <v>1.46</v>
      </c>
      <c r="V488" s="4">
        <v>3185.0</v>
      </c>
      <c r="W488" s="4">
        <v>54.29</v>
      </c>
      <c r="X488" s="4">
        <v>39.94</v>
      </c>
      <c r="Y488" s="4">
        <v>0.85</v>
      </c>
      <c r="Z488" s="4">
        <v>4.93</v>
      </c>
      <c r="AA488" s="4">
        <v>98.45</v>
      </c>
      <c r="AB488" s="4">
        <v>0.0</v>
      </c>
      <c r="AC488" s="4">
        <v>656128.38</v>
      </c>
      <c r="AD488" s="4">
        <v>3.227125242E7</v>
      </c>
      <c r="AE488" s="4">
        <v>4.083938306E7</v>
      </c>
    </row>
    <row r="489" ht="12.75" customHeight="1">
      <c r="A489" s="4" t="s">
        <v>372</v>
      </c>
      <c r="B489" s="4" t="s">
        <v>371</v>
      </c>
      <c r="C489" s="4">
        <v>2014.0</v>
      </c>
      <c r="D489" s="4" t="s">
        <v>1074</v>
      </c>
      <c r="E489" s="39" t="s">
        <v>1035</v>
      </c>
      <c r="F489" s="4">
        <v>1.0338241726E8</v>
      </c>
      <c r="G489" s="4">
        <v>29.19</v>
      </c>
      <c r="H489" s="4">
        <v>0.04</v>
      </c>
      <c r="I489" s="4">
        <v>0.0</v>
      </c>
      <c r="J489" s="4">
        <v>662.0</v>
      </c>
      <c r="K489" s="4">
        <v>0.0</v>
      </c>
      <c r="L489" s="4">
        <v>99.09</v>
      </c>
      <c r="M489" s="4">
        <v>0.0</v>
      </c>
      <c r="N489" s="4">
        <v>0.91</v>
      </c>
      <c r="O489" s="4">
        <v>113.92</v>
      </c>
      <c r="P489" s="4">
        <v>0.0</v>
      </c>
      <c r="Q489" s="4">
        <v>0.0</v>
      </c>
      <c r="R489" s="4">
        <v>74123.26</v>
      </c>
      <c r="S489" s="4">
        <v>9.819607768E7</v>
      </c>
      <c r="T489" s="4">
        <v>1.96</v>
      </c>
      <c r="U489" s="4">
        <v>2.01</v>
      </c>
      <c r="V489" s="4">
        <v>662.0</v>
      </c>
      <c r="W489" s="4">
        <v>22.96</v>
      </c>
      <c r="X489" s="4">
        <v>49.55</v>
      </c>
      <c r="Y489" s="4">
        <v>0.91</v>
      </c>
      <c r="Z489" s="4">
        <v>26.59</v>
      </c>
      <c r="AA489" s="4">
        <v>350.0</v>
      </c>
      <c r="AB489" s="4">
        <v>0.0</v>
      </c>
      <c r="AC489" s="4">
        <v>8.565068832E7</v>
      </c>
      <c r="AD489" s="4">
        <v>9.188096936E7</v>
      </c>
      <c r="AE489" s="4">
        <v>6389231.58</v>
      </c>
    </row>
    <row r="490" ht="12.75" customHeight="1">
      <c r="A490" s="4" t="s">
        <v>372</v>
      </c>
      <c r="B490" s="4" t="s">
        <v>371</v>
      </c>
      <c r="C490" s="4">
        <v>2014.0</v>
      </c>
      <c r="D490" s="4" t="s">
        <v>1074</v>
      </c>
      <c r="E490" s="39" t="s">
        <v>1036</v>
      </c>
      <c r="F490" s="4">
        <v>7656121.79</v>
      </c>
      <c r="G490" s="4">
        <v>2.16</v>
      </c>
      <c r="H490" s="4">
        <v>0.94</v>
      </c>
      <c r="I490" s="4">
        <v>0.22</v>
      </c>
      <c r="J490" s="4">
        <v>535.0</v>
      </c>
      <c r="K490" s="4">
        <v>0.75</v>
      </c>
      <c r="L490" s="4">
        <v>85.23</v>
      </c>
      <c r="M490" s="4">
        <v>0.19</v>
      </c>
      <c r="N490" s="4">
        <v>13.83</v>
      </c>
      <c r="O490" s="4">
        <v>105.31</v>
      </c>
      <c r="P490" s="4">
        <v>0.0</v>
      </c>
      <c r="Q490" s="4">
        <v>3933.17</v>
      </c>
      <c r="R490" s="4">
        <v>101059.5</v>
      </c>
      <c r="S490" s="4">
        <v>7555062.29</v>
      </c>
      <c r="T490" s="4">
        <v>2.48</v>
      </c>
      <c r="U490" s="4">
        <v>1.95</v>
      </c>
      <c r="V490" s="4">
        <v>535.0</v>
      </c>
      <c r="W490" s="4">
        <v>34.02</v>
      </c>
      <c r="X490" s="4">
        <v>32.71</v>
      </c>
      <c r="Y490" s="4">
        <v>2.24</v>
      </c>
      <c r="Z490" s="4">
        <v>31.03</v>
      </c>
      <c r="AA490" s="4">
        <v>105.31</v>
      </c>
      <c r="AB490" s="4">
        <v>0.0</v>
      </c>
      <c r="AC490" s="4">
        <v>63139.97</v>
      </c>
      <c r="AD490" s="4">
        <v>5035597.52</v>
      </c>
      <c r="AE490" s="4">
        <v>2620524.27</v>
      </c>
    </row>
    <row r="491" ht="12.75" customHeight="1">
      <c r="A491" s="4" t="s">
        <v>372</v>
      </c>
      <c r="B491" s="4" t="s">
        <v>371</v>
      </c>
      <c r="C491" s="4">
        <v>2014.0</v>
      </c>
      <c r="D491" s="4" t="s">
        <v>1074</v>
      </c>
      <c r="E491" s="39" t="s">
        <v>993</v>
      </c>
      <c r="F491" s="4">
        <v>2.002770894E7</v>
      </c>
      <c r="G491" s="4">
        <v>5.65</v>
      </c>
      <c r="H491" s="4">
        <v>0.0</v>
      </c>
      <c r="I491" s="4">
        <v>0.0</v>
      </c>
      <c r="J491" s="4">
        <v>1306.0</v>
      </c>
      <c r="K491" s="4">
        <v>0.0</v>
      </c>
      <c r="L491" s="4">
        <v>100.0</v>
      </c>
      <c r="M491" s="4">
        <v>0.0</v>
      </c>
      <c r="N491" s="4">
        <v>0.0</v>
      </c>
      <c r="O491" s="4">
        <v>0.0</v>
      </c>
      <c r="P491" s="4">
        <v>0.0</v>
      </c>
      <c r="Q491" s="4">
        <v>0.0</v>
      </c>
      <c r="R491" s="4">
        <v>0.0</v>
      </c>
      <c r="S491" s="4">
        <v>2.003004945E7</v>
      </c>
      <c r="T491" s="4">
        <v>2.7</v>
      </c>
      <c r="U491" s="4">
        <v>1.38</v>
      </c>
      <c r="V491" s="4">
        <v>1306.0</v>
      </c>
      <c r="W491" s="4">
        <v>66.46</v>
      </c>
      <c r="X491" s="4">
        <v>32.7</v>
      </c>
      <c r="Y491" s="4">
        <v>0.0</v>
      </c>
      <c r="Z491" s="4">
        <v>0.84</v>
      </c>
      <c r="AA491" s="4">
        <v>7.56</v>
      </c>
      <c r="AB491" s="4">
        <v>0.0</v>
      </c>
      <c r="AC491" s="4">
        <v>0.0</v>
      </c>
      <c r="AD491" s="4">
        <v>5935620.93</v>
      </c>
      <c r="AE491" s="4">
        <v>1.409442852E7</v>
      </c>
    </row>
    <row r="492" ht="12.75" customHeight="1">
      <c r="A492" s="4" t="s">
        <v>372</v>
      </c>
      <c r="B492" s="4" t="s">
        <v>371</v>
      </c>
      <c r="C492" s="4">
        <v>2014.0</v>
      </c>
      <c r="D492" s="4" t="s">
        <v>1074</v>
      </c>
      <c r="E492" s="39" t="s">
        <v>1037</v>
      </c>
      <c r="F492" s="4">
        <v>1.057872038E7</v>
      </c>
      <c r="G492" s="4">
        <v>2.99</v>
      </c>
      <c r="H492" s="4">
        <v>1.42</v>
      </c>
      <c r="I492" s="4">
        <v>2.8</v>
      </c>
      <c r="J492" s="4">
        <v>711.0</v>
      </c>
      <c r="K492" s="4">
        <v>3.94</v>
      </c>
      <c r="L492" s="4">
        <v>83.68</v>
      </c>
      <c r="M492" s="4">
        <v>0.0</v>
      </c>
      <c r="N492" s="4">
        <v>12.38</v>
      </c>
      <c r="O492" s="4">
        <v>131.8</v>
      </c>
      <c r="P492" s="4">
        <v>0.0</v>
      </c>
      <c r="Q492" s="4">
        <v>0.0</v>
      </c>
      <c r="R492" s="4">
        <v>3451069.56</v>
      </c>
      <c r="S492" s="4">
        <v>7127650.82</v>
      </c>
      <c r="T492" s="4">
        <v>6.99</v>
      </c>
      <c r="U492" s="4">
        <v>6.2</v>
      </c>
      <c r="V492" s="4">
        <v>711.0</v>
      </c>
      <c r="W492" s="4">
        <v>43.04</v>
      </c>
      <c r="X492" s="4">
        <v>20.68</v>
      </c>
      <c r="Y492" s="4">
        <v>4.92</v>
      </c>
      <c r="Z492" s="4">
        <v>31.36</v>
      </c>
      <c r="AA492" s="4">
        <v>350.0</v>
      </c>
      <c r="AB492" s="4">
        <v>0.0</v>
      </c>
      <c r="AC492" s="4">
        <v>934801.3</v>
      </c>
      <c r="AD492" s="4">
        <v>8864727.37</v>
      </c>
      <c r="AE492" s="4">
        <v>1713993.02</v>
      </c>
    </row>
    <row r="493" ht="12.75" customHeight="1">
      <c r="A493" s="4" t="s">
        <v>372</v>
      </c>
      <c r="B493" s="4" t="s">
        <v>371</v>
      </c>
      <c r="C493" s="4">
        <v>2014.0</v>
      </c>
      <c r="D493" s="4" t="s">
        <v>1074</v>
      </c>
      <c r="E493" s="39" t="s">
        <v>1038</v>
      </c>
      <c r="F493" s="4">
        <v>98421.7</v>
      </c>
      <c r="G493" s="4">
        <v>0.03</v>
      </c>
      <c r="H493" s="4">
        <v>0.0</v>
      </c>
      <c r="I493" s="4">
        <v>0.0</v>
      </c>
      <c r="J493" s="4">
        <v>189.0</v>
      </c>
      <c r="K493" s="4">
        <v>0.0</v>
      </c>
      <c r="L493" s="4">
        <v>99.47</v>
      </c>
      <c r="M493" s="4">
        <v>0.0</v>
      </c>
      <c r="N493" s="4">
        <v>0.53</v>
      </c>
      <c r="O493" s="4">
        <v>0.0</v>
      </c>
      <c r="P493" s="4">
        <v>0.0</v>
      </c>
      <c r="Q493" s="4">
        <v>0.0</v>
      </c>
      <c r="R493" s="4">
        <v>0.0</v>
      </c>
      <c r="S493" s="4">
        <v>98421.7</v>
      </c>
      <c r="T493" s="4">
        <v>7.75</v>
      </c>
      <c r="U493" s="4">
        <v>8.57</v>
      </c>
      <c r="V493" s="4">
        <v>189.0</v>
      </c>
      <c r="W493" s="4">
        <v>69.31</v>
      </c>
      <c r="X493" s="4">
        <v>17.46</v>
      </c>
      <c r="Y493" s="4">
        <v>2.12</v>
      </c>
      <c r="Z493" s="4">
        <v>11.11</v>
      </c>
      <c r="AA493" s="4">
        <v>48.68</v>
      </c>
      <c r="AB493" s="4">
        <v>0.0</v>
      </c>
      <c r="AC493" s="4">
        <v>793.49</v>
      </c>
      <c r="AD493" s="4">
        <v>83175.83</v>
      </c>
      <c r="AE493" s="4">
        <v>15245.87</v>
      </c>
    </row>
    <row r="494" ht="12.75" customHeight="1">
      <c r="A494" s="4" t="s">
        <v>372</v>
      </c>
      <c r="B494" s="4" t="s">
        <v>371</v>
      </c>
      <c r="C494" s="4">
        <v>2014.0</v>
      </c>
      <c r="D494" s="4" t="s">
        <v>1074</v>
      </c>
      <c r="E494" s="39" t="s">
        <v>994</v>
      </c>
      <c r="F494" s="4">
        <v>1.2176115634E8</v>
      </c>
      <c r="G494" s="4">
        <v>34.38</v>
      </c>
      <c r="H494" s="4">
        <v>0.0</v>
      </c>
      <c r="I494" s="4">
        <v>0.0</v>
      </c>
      <c r="J494" s="4">
        <v>72.0</v>
      </c>
      <c r="K494" s="4">
        <v>0.0</v>
      </c>
      <c r="L494" s="4">
        <v>100.0</v>
      </c>
      <c r="M494" s="4">
        <v>0.0</v>
      </c>
      <c r="N494" s="4">
        <v>0.0</v>
      </c>
      <c r="O494" s="4">
        <v>0.0</v>
      </c>
      <c r="P494" s="4">
        <v>0.0</v>
      </c>
      <c r="Q494" s="4">
        <v>0.0</v>
      </c>
      <c r="R494" s="4">
        <v>0.0</v>
      </c>
      <c r="S494" s="4">
        <v>1.2176115634E8</v>
      </c>
      <c r="T494" s="4">
        <v>0.68</v>
      </c>
      <c r="U494" s="4">
        <v>2.65</v>
      </c>
      <c r="V494" s="4">
        <v>72.0</v>
      </c>
      <c r="W494" s="4">
        <v>6.94</v>
      </c>
      <c r="X494" s="4">
        <v>51.39</v>
      </c>
      <c r="Y494" s="4">
        <v>34.72</v>
      </c>
      <c r="Z494" s="4">
        <v>6.94</v>
      </c>
      <c r="AA494" s="4">
        <v>16.17</v>
      </c>
      <c r="AB494" s="4">
        <v>0.0</v>
      </c>
      <c r="AC494" s="4">
        <v>1.0004787333E8</v>
      </c>
      <c r="AD494" s="4">
        <v>1.0005195246E8</v>
      </c>
      <c r="AE494" s="4">
        <v>2.170920388E7</v>
      </c>
    </row>
    <row r="495" ht="12.75" customHeight="1">
      <c r="A495" s="4" t="s">
        <v>372</v>
      </c>
      <c r="B495" s="4" t="s">
        <v>371</v>
      </c>
      <c r="C495" s="4">
        <v>2014.0</v>
      </c>
      <c r="D495" s="4" t="s">
        <v>1074</v>
      </c>
      <c r="E495" s="39" t="s">
        <v>1039</v>
      </c>
      <c r="F495" s="4">
        <v>338514.15</v>
      </c>
      <c r="G495" s="4">
        <v>0.1</v>
      </c>
      <c r="H495" s="4">
        <v>0.0</v>
      </c>
      <c r="I495" s="4">
        <v>0.0</v>
      </c>
      <c r="J495" s="4">
        <v>194.0</v>
      </c>
      <c r="K495" s="4">
        <v>0.0</v>
      </c>
      <c r="L495" s="4">
        <v>100.0</v>
      </c>
      <c r="M495" s="4">
        <v>0.0</v>
      </c>
      <c r="N495" s="4">
        <v>0.0</v>
      </c>
      <c r="O495" s="4">
        <v>0.0</v>
      </c>
      <c r="P495" s="4">
        <v>0.0</v>
      </c>
      <c r="Q495" s="4">
        <v>0.0</v>
      </c>
      <c r="R495" s="4">
        <v>0.0</v>
      </c>
      <c r="S495" s="4">
        <v>338514.15</v>
      </c>
      <c r="T495" s="4">
        <v>4.13</v>
      </c>
      <c r="U495" s="4">
        <v>3.1</v>
      </c>
      <c r="V495" s="4">
        <v>194.0</v>
      </c>
      <c r="W495" s="4">
        <v>82.99</v>
      </c>
      <c r="X495" s="4">
        <v>16.49</v>
      </c>
      <c r="Y495" s="4">
        <v>0.0</v>
      </c>
      <c r="Z495" s="4">
        <v>0.52</v>
      </c>
      <c r="AA495" s="4">
        <v>20.0</v>
      </c>
      <c r="AB495" s="4">
        <v>0.0</v>
      </c>
      <c r="AC495" s="4">
        <v>0.0</v>
      </c>
      <c r="AD495" s="4">
        <v>145312.81</v>
      </c>
      <c r="AE495" s="4">
        <v>193201.34</v>
      </c>
    </row>
    <row r="496" ht="12.75" customHeight="1">
      <c r="A496" s="4" t="s">
        <v>372</v>
      </c>
      <c r="B496" s="4" t="s">
        <v>371</v>
      </c>
      <c r="C496" s="4">
        <v>2014.0</v>
      </c>
      <c r="D496" s="4" t="s">
        <v>1074</v>
      </c>
      <c r="E496" s="39" t="s">
        <v>1040</v>
      </c>
      <c r="F496" s="4">
        <v>2.918525687E7</v>
      </c>
      <c r="G496" s="4">
        <v>8.24</v>
      </c>
      <c r="H496" s="4">
        <v>0.0</v>
      </c>
      <c r="I496" s="4">
        <v>0.0</v>
      </c>
      <c r="J496" s="4">
        <v>1311.0</v>
      </c>
      <c r="K496" s="4">
        <v>0.0</v>
      </c>
      <c r="L496" s="4">
        <v>100.0</v>
      </c>
      <c r="M496" s="4">
        <v>0.0</v>
      </c>
      <c r="N496" s="4">
        <v>0.0</v>
      </c>
      <c r="O496" s="4">
        <v>0.0</v>
      </c>
      <c r="P496" s="4">
        <v>0.0</v>
      </c>
      <c r="Q496" s="4">
        <v>0.0</v>
      </c>
      <c r="R496" s="4">
        <v>0.0</v>
      </c>
      <c r="S496" s="4">
        <v>2.919096019E7</v>
      </c>
      <c r="T496" s="4">
        <v>1.46</v>
      </c>
      <c r="U496" s="4">
        <v>1.04</v>
      </c>
      <c r="V496" s="4">
        <v>1311.0</v>
      </c>
      <c r="W496" s="4">
        <v>47.44</v>
      </c>
      <c r="X496" s="4">
        <v>52.17</v>
      </c>
      <c r="Y496" s="4">
        <v>0.31</v>
      </c>
      <c r="Z496" s="4">
        <v>0.08</v>
      </c>
      <c r="AA496" s="4">
        <v>15.0</v>
      </c>
      <c r="AB496" s="4">
        <v>0.0</v>
      </c>
      <c r="AC496" s="4">
        <v>1354.23</v>
      </c>
      <c r="AD496" s="4">
        <v>1.511219954E7</v>
      </c>
      <c r="AE496" s="4">
        <v>1.407876065E7</v>
      </c>
    </row>
    <row r="497" ht="12.75" customHeight="1">
      <c r="A497" s="4" t="s">
        <v>372</v>
      </c>
      <c r="B497" s="4" t="s">
        <v>371</v>
      </c>
      <c r="C497" s="4">
        <v>2014.0</v>
      </c>
      <c r="D497" s="4" t="s">
        <v>1074</v>
      </c>
      <c r="E497" s="39" t="s">
        <v>996</v>
      </c>
      <c r="F497" s="4">
        <v>2.460482173E7</v>
      </c>
      <c r="G497" s="4">
        <v>6.95</v>
      </c>
      <c r="H497" s="4">
        <v>0.0</v>
      </c>
      <c r="I497" s="4">
        <v>0.0</v>
      </c>
      <c r="J497" s="4">
        <v>926.0</v>
      </c>
      <c r="K497" s="4">
        <v>0.0</v>
      </c>
      <c r="L497" s="4">
        <v>100.0</v>
      </c>
      <c r="M497" s="4">
        <v>0.0</v>
      </c>
      <c r="N497" s="4">
        <v>0.0</v>
      </c>
      <c r="O497" s="4">
        <v>0.0</v>
      </c>
      <c r="P497" s="4">
        <v>0.0</v>
      </c>
      <c r="Q497" s="4">
        <v>0.0</v>
      </c>
      <c r="R497" s="4">
        <v>0.0</v>
      </c>
      <c r="S497" s="4">
        <v>2.460482173E7</v>
      </c>
      <c r="T497" s="4">
        <v>1.61</v>
      </c>
      <c r="U497" s="4">
        <v>1.24</v>
      </c>
      <c r="V497" s="4">
        <v>926.0</v>
      </c>
      <c r="W497" s="4">
        <v>39.42</v>
      </c>
      <c r="X497" s="4">
        <v>56.05</v>
      </c>
      <c r="Y497" s="4">
        <v>2.59</v>
      </c>
      <c r="Z497" s="4">
        <v>1.94</v>
      </c>
      <c r="AA497" s="4">
        <v>15.0</v>
      </c>
      <c r="AB497" s="4">
        <v>0.0</v>
      </c>
      <c r="AC497" s="4">
        <v>610835.41</v>
      </c>
      <c r="AD497" s="4">
        <v>1.385387396E7</v>
      </c>
      <c r="AE497" s="4">
        <v>1.075094777E7</v>
      </c>
    </row>
    <row r="498" ht="12.75" customHeight="1">
      <c r="A498" s="4" t="s">
        <v>372</v>
      </c>
      <c r="B498" s="4" t="s">
        <v>371</v>
      </c>
      <c r="C498" s="4">
        <v>2014.0</v>
      </c>
      <c r="D498" s="4" t="s">
        <v>1074</v>
      </c>
      <c r="E498" s="39" t="s">
        <v>1041</v>
      </c>
      <c r="F498" s="4">
        <v>1971968.21</v>
      </c>
      <c r="G498" s="4">
        <v>0.56</v>
      </c>
      <c r="H498" s="4">
        <v>0.0</v>
      </c>
      <c r="I498" s="4">
        <v>0.0</v>
      </c>
      <c r="J498" s="4">
        <v>96.0</v>
      </c>
      <c r="K498" s="4">
        <v>0.0</v>
      </c>
      <c r="L498" s="4">
        <v>100.0</v>
      </c>
      <c r="M498" s="4">
        <v>0.0</v>
      </c>
      <c r="N498" s="4">
        <v>0.0</v>
      </c>
      <c r="O498" s="4">
        <v>0.0</v>
      </c>
      <c r="P498" s="4">
        <v>0.0</v>
      </c>
      <c r="Q498" s="4">
        <v>0.0</v>
      </c>
      <c r="R498" s="4">
        <v>0.0</v>
      </c>
      <c r="S498" s="4">
        <v>1971968.2</v>
      </c>
      <c r="T498" s="4">
        <v>0.36</v>
      </c>
      <c r="U498" s="4">
        <v>0.45</v>
      </c>
      <c r="V498" s="4">
        <v>96.0</v>
      </c>
      <c r="W498" s="4">
        <v>7.29</v>
      </c>
      <c r="X498" s="4">
        <v>84.38</v>
      </c>
      <c r="Y498" s="4">
        <v>0.0</v>
      </c>
      <c r="Z498" s="4">
        <v>8.33</v>
      </c>
      <c r="AA498" s="4">
        <v>13.32</v>
      </c>
      <c r="AB498" s="4">
        <v>0.0</v>
      </c>
      <c r="AC498" s="4">
        <v>0.0</v>
      </c>
      <c r="AD498" s="4">
        <v>518465.83</v>
      </c>
      <c r="AE498" s="4">
        <v>1453502.38</v>
      </c>
    </row>
    <row r="499" ht="12.75" customHeight="1">
      <c r="A499" s="4" t="s">
        <v>372</v>
      </c>
      <c r="B499" s="4" t="s">
        <v>371</v>
      </c>
      <c r="C499" s="4">
        <v>2014.0</v>
      </c>
      <c r="D499" s="4" t="s">
        <v>1074</v>
      </c>
      <c r="E499" s="39" t="s">
        <v>1042</v>
      </c>
      <c r="F499" s="4">
        <v>2.18224815E7</v>
      </c>
      <c r="G499" s="4">
        <v>6.16</v>
      </c>
      <c r="H499" s="4">
        <v>0.0</v>
      </c>
      <c r="I499" s="4">
        <v>0.0</v>
      </c>
      <c r="J499" s="4">
        <v>728.0</v>
      </c>
      <c r="K499" s="4">
        <v>0.0</v>
      </c>
      <c r="L499" s="4">
        <v>99.04</v>
      </c>
      <c r="M499" s="4">
        <v>0.0</v>
      </c>
      <c r="N499" s="4">
        <v>0.96</v>
      </c>
      <c r="O499" s="4">
        <v>0.0</v>
      </c>
      <c r="P499" s="4">
        <v>0.0</v>
      </c>
      <c r="Q499" s="4">
        <v>0.0</v>
      </c>
      <c r="R499" s="4">
        <v>0.0</v>
      </c>
      <c r="S499" s="4">
        <v>8391914.27</v>
      </c>
      <c r="T499" s="4">
        <v>2.57</v>
      </c>
      <c r="U499" s="4">
        <v>1.47</v>
      </c>
      <c r="V499" s="4">
        <v>728.0</v>
      </c>
      <c r="W499" s="4">
        <v>46.7</v>
      </c>
      <c r="X499" s="4">
        <v>40.38</v>
      </c>
      <c r="Y499" s="4">
        <v>7.01</v>
      </c>
      <c r="Z499" s="4">
        <v>5.91</v>
      </c>
      <c r="AA499" s="4">
        <v>98.45</v>
      </c>
      <c r="AB499" s="4">
        <v>0.0</v>
      </c>
      <c r="AC499" s="4">
        <v>117494.96</v>
      </c>
      <c r="AD499" s="4">
        <v>3427370.83</v>
      </c>
      <c r="AE499" s="4">
        <v>4964543.44</v>
      </c>
    </row>
    <row r="500" ht="12.75" customHeight="1">
      <c r="A500" s="4" t="s">
        <v>372</v>
      </c>
      <c r="B500" s="4" t="s">
        <v>371</v>
      </c>
      <c r="C500" s="4">
        <v>2014.0</v>
      </c>
      <c r="D500" s="4" t="s">
        <v>1074</v>
      </c>
      <c r="E500" s="39" t="s">
        <v>1043</v>
      </c>
      <c r="F500" s="4">
        <v>1.453956579E7</v>
      </c>
      <c r="G500" s="4">
        <v>4.11</v>
      </c>
      <c r="H500" s="4">
        <v>0.0</v>
      </c>
      <c r="I500" s="4">
        <v>0.0</v>
      </c>
      <c r="J500" s="4">
        <v>366.0</v>
      </c>
      <c r="K500" s="4">
        <v>0.0</v>
      </c>
      <c r="L500" s="4">
        <v>100.0</v>
      </c>
      <c r="M500" s="4">
        <v>0.0</v>
      </c>
      <c r="N500" s="4">
        <v>0.0</v>
      </c>
      <c r="O500" s="4">
        <v>0.0</v>
      </c>
      <c r="P500" s="4">
        <v>0.0</v>
      </c>
      <c r="Q500" s="4">
        <v>0.0</v>
      </c>
      <c r="R500" s="4">
        <v>0.0</v>
      </c>
      <c r="S500" s="4">
        <v>1.453765744E7</v>
      </c>
      <c r="T500" s="4">
        <v>3.56</v>
      </c>
      <c r="U500" s="4">
        <v>4.35</v>
      </c>
      <c r="V500" s="4">
        <v>366.0</v>
      </c>
      <c r="W500" s="4">
        <v>77.6</v>
      </c>
      <c r="X500" s="4">
        <v>22.4</v>
      </c>
      <c r="Y500" s="4">
        <v>0.0</v>
      </c>
      <c r="Z500" s="4">
        <v>0.0</v>
      </c>
      <c r="AA500" s="4">
        <v>14.0</v>
      </c>
      <c r="AB500" s="4">
        <v>0.0</v>
      </c>
      <c r="AC500" s="4">
        <v>0.0</v>
      </c>
      <c r="AD500" s="4">
        <v>1.377454923E7</v>
      </c>
      <c r="AE500" s="4">
        <v>763108.21</v>
      </c>
    </row>
    <row r="501" ht="12.75" customHeight="1">
      <c r="A501" s="4" t="s">
        <v>372</v>
      </c>
      <c r="B501" s="4" t="s">
        <v>371</v>
      </c>
      <c r="C501" s="4">
        <v>2014.0</v>
      </c>
      <c r="D501" s="4" t="s">
        <v>1074</v>
      </c>
      <c r="E501" s="39" t="s">
        <v>1044</v>
      </c>
      <c r="F501" s="4">
        <v>6934870.45</v>
      </c>
      <c r="G501" s="4">
        <v>1.96</v>
      </c>
      <c r="H501" s="4">
        <v>0.0</v>
      </c>
      <c r="I501" s="4">
        <v>0.0</v>
      </c>
      <c r="J501" s="4">
        <v>366.0</v>
      </c>
      <c r="K501" s="4">
        <v>0.0</v>
      </c>
      <c r="L501" s="4">
        <v>100.0</v>
      </c>
      <c r="M501" s="4">
        <v>0.0</v>
      </c>
      <c r="N501" s="4">
        <v>0.0</v>
      </c>
      <c r="O501" s="4">
        <v>0.0</v>
      </c>
      <c r="P501" s="4">
        <v>0.0</v>
      </c>
      <c r="Q501" s="4">
        <v>0.0</v>
      </c>
      <c r="R501" s="4">
        <v>0.0</v>
      </c>
      <c r="S501" s="4">
        <v>6934870.45</v>
      </c>
      <c r="T501" s="4">
        <v>3.28</v>
      </c>
      <c r="U501" s="4">
        <v>1.89</v>
      </c>
      <c r="V501" s="4">
        <v>366.0</v>
      </c>
      <c r="W501" s="4">
        <v>63.11</v>
      </c>
      <c r="X501" s="4">
        <v>35.25</v>
      </c>
      <c r="Y501" s="4">
        <v>0.0</v>
      </c>
      <c r="Z501" s="4">
        <v>1.64</v>
      </c>
      <c r="AA501" s="4">
        <v>38.0</v>
      </c>
      <c r="AB501" s="4">
        <v>0.0</v>
      </c>
      <c r="AC501" s="4">
        <v>0.0</v>
      </c>
      <c r="AD501" s="4">
        <v>5638016.19</v>
      </c>
      <c r="AE501" s="4">
        <v>1296854.26</v>
      </c>
    </row>
    <row r="502" ht="12.75" customHeight="1">
      <c r="A502" s="4" t="s">
        <v>372</v>
      </c>
      <c r="B502" s="4" t="s">
        <v>371</v>
      </c>
      <c r="C502" s="4">
        <v>2014.0</v>
      </c>
      <c r="D502" s="4" t="s">
        <v>1074</v>
      </c>
      <c r="E502" s="39" t="s">
        <v>1045</v>
      </c>
      <c r="F502" s="4">
        <v>1991235.63</v>
      </c>
      <c r="G502" s="4">
        <v>0.56</v>
      </c>
      <c r="H502" s="4">
        <v>0.01</v>
      </c>
      <c r="I502" s="4">
        <v>0.0</v>
      </c>
      <c r="J502" s="4">
        <v>1266.0</v>
      </c>
      <c r="K502" s="4">
        <v>0.0</v>
      </c>
      <c r="L502" s="4">
        <v>99.84</v>
      </c>
      <c r="M502" s="4">
        <v>0.0</v>
      </c>
      <c r="N502" s="4">
        <v>0.16</v>
      </c>
      <c r="O502" s="4">
        <v>14.91</v>
      </c>
      <c r="P502" s="4">
        <v>0.0</v>
      </c>
      <c r="Q502" s="4">
        <v>0.0</v>
      </c>
      <c r="R502" s="4">
        <v>43.43</v>
      </c>
      <c r="S502" s="4">
        <v>1991192.2</v>
      </c>
      <c r="T502" s="4">
        <v>8.95</v>
      </c>
      <c r="U502" s="4">
        <v>8.36</v>
      </c>
      <c r="V502" s="4">
        <v>1266.0</v>
      </c>
      <c r="W502" s="4">
        <v>80.57</v>
      </c>
      <c r="X502" s="4">
        <v>13.98</v>
      </c>
      <c r="Y502" s="4">
        <v>0.32</v>
      </c>
      <c r="Z502" s="4">
        <v>5.13</v>
      </c>
      <c r="AA502" s="4">
        <v>32.0</v>
      </c>
      <c r="AB502" s="4">
        <v>0.0</v>
      </c>
      <c r="AC502" s="4">
        <v>35.49</v>
      </c>
      <c r="AD502" s="4">
        <v>1854218.88</v>
      </c>
      <c r="AE502" s="4">
        <v>137016.75</v>
      </c>
    </row>
    <row r="503" ht="12.75" customHeight="1">
      <c r="A503" s="4" t="s">
        <v>372</v>
      </c>
      <c r="B503" s="4" t="s">
        <v>371</v>
      </c>
      <c r="C503" s="4">
        <v>2014.0</v>
      </c>
      <c r="D503" s="4" t="s">
        <v>1074</v>
      </c>
      <c r="E503" s="39" t="s">
        <v>998</v>
      </c>
      <c r="F503" s="4">
        <v>6.480051494E7</v>
      </c>
      <c r="G503" s="4">
        <v>18.3</v>
      </c>
      <c r="H503" s="4">
        <v>0.0</v>
      </c>
      <c r="I503" s="4">
        <v>0.0</v>
      </c>
      <c r="J503" s="4">
        <v>238.0</v>
      </c>
      <c r="K503" s="4">
        <v>0.0</v>
      </c>
      <c r="L503" s="4">
        <v>100.0</v>
      </c>
      <c r="M503" s="4">
        <v>0.0</v>
      </c>
      <c r="N503" s="4">
        <v>0.0</v>
      </c>
      <c r="O503" s="4">
        <v>0.0</v>
      </c>
      <c r="P503" s="4">
        <v>0.0</v>
      </c>
      <c r="Q503" s="4">
        <v>0.0</v>
      </c>
      <c r="R503" s="4">
        <v>0.0</v>
      </c>
      <c r="S503" s="4">
        <v>6.480051494E7</v>
      </c>
      <c r="T503" s="4">
        <v>2.87</v>
      </c>
      <c r="U503" s="4">
        <v>2.29</v>
      </c>
      <c r="V503" s="4">
        <v>238.0</v>
      </c>
      <c r="W503" s="4">
        <v>48.74</v>
      </c>
      <c r="X503" s="4">
        <v>51.26</v>
      </c>
      <c r="Y503" s="4">
        <v>0.0</v>
      </c>
      <c r="Z503" s="4">
        <v>0.0</v>
      </c>
      <c r="AA503" s="4">
        <v>25.0</v>
      </c>
      <c r="AB503" s="4">
        <v>0.0</v>
      </c>
      <c r="AC503" s="4">
        <v>0.0</v>
      </c>
      <c r="AD503" s="4">
        <v>5.582314449E7</v>
      </c>
      <c r="AE503" s="4">
        <v>8977370.45</v>
      </c>
    </row>
    <row r="504" ht="12.75" customHeight="1">
      <c r="A504" s="4" t="s">
        <v>372</v>
      </c>
      <c r="B504" s="4" t="s">
        <v>371</v>
      </c>
      <c r="C504" s="4">
        <v>2014.0</v>
      </c>
      <c r="D504" s="4" t="s">
        <v>1074</v>
      </c>
      <c r="E504" s="39" t="s">
        <v>1046</v>
      </c>
      <c r="F504" s="4">
        <v>8235094.43</v>
      </c>
      <c r="G504" s="4">
        <v>2.33</v>
      </c>
      <c r="H504" s="4">
        <v>0.01</v>
      </c>
      <c r="I504" s="4">
        <v>0.04</v>
      </c>
      <c r="J504" s="4">
        <v>479.0</v>
      </c>
      <c r="K504" s="4">
        <v>0.0</v>
      </c>
      <c r="L504" s="4">
        <v>99.79</v>
      </c>
      <c r="M504" s="4">
        <v>0.0</v>
      </c>
      <c r="N504" s="4">
        <v>0.21</v>
      </c>
      <c r="O504" s="4">
        <v>19.14</v>
      </c>
      <c r="P504" s="4">
        <v>0.0</v>
      </c>
      <c r="Q504" s="4">
        <v>0.0</v>
      </c>
      <c r="R504" s="4">
        <v>100357.11</v>
      </c>
      <c r="S504" s="4">
        <v>8132396.81</v>
      </c>
      <c r="T504" s="4">
        <v>2.88</v>
      </c>
      <c r="U504" s="4">
        <v>2.97</v>
      </c>
      <c r="V504" s="4">
        <v>479.0</v>
      </c>
      <c r="W504" s="4">
        <v>31.73</v>
      </c>
      <c r="X504" s="4">
        <v>25.26</v>
      </c>
      <c r="Y504" s="4">
        <v>0.42</v>
      </c>
      <c r="Z504" s="4">
        <v>42.59</v>
      </c>
      <c r="AA504" s="4">
        <v>29.8</v>
      </c>
      <c r="AB504" s="4">
        <v>0.0</v>
      </c>
      <c r="AC504" s="4">
        <v>797.87</v>
      </c>
      <c r="AD504" s="4">
        <v>6452336.6</v>
      </c>
      <c r="AE504" s="4">
        <v>1780417.32</v>
      </c>
    </row>
    <row r="505" ht="12.75" customHeight="1">
      <c r="A505" s="4" t="s">
        <v>372</v>
      </c>
      <c r="B505" s="4" t="s">
        <v>371</v>
      </c>
      <c r="C505" s="4">
        <v>2014.0</v>
      </c>
      <c r="D505" s="4" t="s">
        <v>1074</v>
      </c>
      <c r="E505" s="39" t="s">
        <v>1047</v>
      </c>
      <c r="F505" s="4">
        <v>1.962537254E7</v>
      </c>
      <c r="G505" s="4">
        <v>5.54</v>
      </c>
      <c r="H505" s="4">
        <v>0.0</v>
      </c>
      <c r="I505" s="4">
        <v>0.0</v>
      </c>
      <c r="J505" s="4">
        <v>459.0</v>
      </c>
      <c r="K505" s="4">
        <v>0.0</v>
      </c>
      <c r="L505" s="4">
        <v>100.0</v>
      </c>
      <c r="M505" s="4">
        <v>0.0</v>
      </c>
      <c r="N505" s="4">
        <v>0.0</v>
      </c>
      <c r="O505" s="4">
        <v>0.0</v>
      </c>
      <c r="P505" s="4">
        <v>0.0</v>
      </c>
      <c r="Q505" s="4">
        <v>0.0</v>
      </c>
      <c r="R505" s="4">
        <v>0.0</v>
      </c>
      <c r="S505" s="4">
        <v>1.898359593E7</v>
      </c>
      <c r="T505" s="4">
        <v>0.55</v>
      </c>
      <c r="U505" s="4">
        <v>0.25</v>
      </c>
      <c r="V505" s="4">
        <v>459.0</v>
      </c>
      <c r="W505" s="4">
        <v>16.12</v>
      </c>
      <c r="X505" s="4">
        <v>82.79</v>
      </c>
      <c r="Y505" s="4">
        <v>0.0</v>
      </c>
      <c r="Z505" s="4">
        <v>1.09</v>
      </c>
      <c r="AA505" s="4">
        <v>18.0</v>
      </c>
      <c r="AB505" s="4">
        <v>0.0</v>
      </c>
      <c r="AC505" s="4">
        <v>0.0</v>
      </c>
      <c r="AD505" s="4">
        <v>1742120.18</v>
      </c>
      <c r="AE505" s="4">
        <v>1.724147575E7</v>
      </c>
    </row>
    <row r="506" ht="12.75" customHeight="1">
      <c r="A506" s="4" t="s">
        <v>372</v>
      </c>
      <c r="B506" s="4" t="s">
        <v>371</v>
      </c>
      <c r="C506" s="4">
        <v>2015.0</v>
      </c>
      <c r="D506" s="4" t="s">
        <v>1074</v>
      </c>
      <c r="E506" s="39" t="s">
        <v>1031</v>
      </c>
      <c r="F506" s="4">
        <v>3.0194270509E8</v>
      </c>
      <c r="G506" s="4">
        <v>100.0</v>
      </c>
      <c r="H506" s="4">
        <v>0.12</v>
      </c>
      <c r="I506" s="4">
        <v>0.11</v>
      </c>
      <c r="J506" s="4">
        <v>9267.0</v>
      </c>
      <c r="K506" s="4">
        <v>0.35</v>
      </c>
      <c r="L506" s="4">
        <v>97.82</v>
      </c>
      <c r="M506" s="4">
        <v>0.01</v>
      </c>
      <c r="N506" s="4">
        <v>1.82</v>
      </c>
      <c r="O506" s="4">
        <v>131.8</v>
      </c>
      <c r="P506" s="4">
        <v>0.0</v>
      </c>
      <c r="Q506" s="4">
        <v>4374.27</v>
      </c>
      <c r="R506" s="4">
        <v>3691481.54</v>
      </c>
      <c r="S506" s="4">
        <v>2.8132365254E8</v>
      </c>
      <c r="T506" s="4">
        <v>3.37</v>
      </c>
      <c r="U506" s="4">
        <v>2.23</v>
      </c>
      <c r="V506" s="4">
        <v>9267.0</v>
      </c>
      <c r="W506" s="4">
        <v>52.83</v>
      </c>
      <c r="X506" s="4">
        <v>37.14</v>
      </c>
      <c r="Y506" s="4">
        <v>2.03</v>
      </c>
      <c r="Z506" s="4">
        <v>8.0</v>
      </c>
      <c r="AA506" s="4">
        <v>350.0</v>
      </c>
      <c r="AB506" s="4">
        <v>0.0</v>
      </c>
      <c r="AC506" s="4">
        <v>6.301494236E7</v>
      </c>
      <c r="AD506" s="4">
        <v>1.9531989485E8</v>
      </c>
      <c r="AE506" s="4">
        <v>8.969523923E7</v>
      </c>
    </row>
    <row r="507" ht="12.75" customHeight="1">
      <c r="A507" s="4" t="s">
        <v>372</v>
      </c>
      <c r="B507" s="4" t="s">
        <v>371</v>
      </c>
      <c r="C507" s="4">
        <v>2015.0</v>
      </c>
      <c r="D507" s="4" t="s">
        <v>1074</v>
      </c>
      <c r="E507" s="39" t="s">
        <v>1032</v>
      </c>
      <c r="F507" s="4">
        <v>4.923475108E7</v>
      </c>
      <c r="G507" s="4">
        <v>16.31</v>
      </c>
      <c r="H507" s="4">
        <v>0.0</v>
      </c>
      <c r="I507" s="4">
        <v>0.0</v>
      </c>
      <c r="J507" s="4">
        <v>1504.0</v>
      </c>
      <c r="K507" s="4">
        <v>0.0</v>
      </c>
      <c r="L507" s="4">
        <v>99.73</v>
      </c>
      <c r="M507" s="4">
        <v>0.0</v>
      </c>
      <c r="N507" s="4">
        <v>0.27</v>
      </c>
      <c r="O507" s="4">
        <v>0.0</v>
      </c>
      <c r="P507" s="4">
        <v>0.0</v>
      </c>
      <c r="Q507" s="4">
        <v>0.0</v>
      </c>
      <c r="R507" s="4">
        <v>0.0</v>
      </c>
      <c r="S507" s="4">
        <v>4.907575222E7</v>
      </c>
      <c r="T507" s="4">
        <v>1.56</v>
      </c>
      <c r="U507" s="4">
        <v>1.47</v>
      </c>
      <c r="V507" s="4">
        <v>1504.0</v>
      </c>
      <c r="W507" s="4">
        <v>45.88</v>
      </c>
      <c r="X507" s="4">
        <v>53.13</v>
      </c>
      <c r="Y507" s="4">
        <v>0.4</v>
      </c>
      <c r="Z507" s="4">
        <v>0.6</v>
      </c>
      <c r="AA507" s="4">
        <v>25.0</v>
      </c>
      <c r="AB507" s="4">
        <v>0.0</v>
      </c>
      <c r="AC507" s="4">
        <v>60570.67</v>
      </c>
      <c r="AD507" s="4">
        <v>2.803859074E7</v>
      </c>
      <c r="AE507" s="4">
        <v>2.103716148E7</v>
      </c>
    </row>
    <row r="508" ht="12.75" customHeight="1">
      <c r="A508" s="4" t="s">
        <v>372</v>
      </c>
      <c r="B508" s="4" t="s">
        <v>371</v>
      </c>
      <c r="C508" s="4">
        <v>2015.0</v>
      </c>
      <c r="D508" s="4" t="s">
        <v>1074</v>
      </c>
      <c r="E508" s="39" t="s">
        <v>1033</v>
      </c>
      <c r="F508" s="4">
        <v>1.0329964643E8</v>
      </c>
      <c r="G508" s="4">
        <v>34.21</v>
      </c>
      <c r="H508" s="4">
        <v>0.25</v>
      </c>
      <c r="I508" s="4">
        <v>0.31</v>
      </c>
      <c r="J508" s="4">
        <v>3433.0</v>
      </c>
      <c r="K508" s="4">
        <v>0.76</v>
      </c>
      <c r="L508" s="4">
        <v>95.16</v>
      </c>
      <c r="M508" s="4">
        <v>0.03</v>
      </c>
      <c r="N508" s="4">
        <v>4.05</v>
      </c>
      <c r="O508" s="4">
        <v>131.8</v>
      </c>
      <c r="P508" s="4">
        <v>0.0</v>
      </c>
      <c r="Q508" s="4">
        <v>4374.27</v>
      </c>
      <c r="R508" s="4">
        <v>3325570.17</v>
      </c>
      <c r="S508" s="4">
        <v>9.285851144E7</v>
      </c>
      <c r="T508" s="4">
        <v>4.98</v>
      </c>
      <c r="U508" s="4">
        <v>2.85</v>
      </c>
      <c r="V508" s="4">
        <v>3433.0</v>
      </c>
      <c r="W508" s="4">
        <v>61.17</v>
      </c>
      <c r="X508" s="4">
        <v>24.53</v>
      </c>
      <c r="Y508" s="4">
        <v>3.47</v>
      </c>
      <c r="Z508" s="4">
        <v>10.84</v>
      </c>
      <c r="AA508" s="4">
        <v>131.8</v>
      </c>
      <c r="AB508" s="4">
        <v>0.0</v>
      </c>
      <c r="AC508" s="4">
        <v>7322817.25</v>
      </c>
      <c r="AD508" s="4">
        <v>7.179333569E7</v>
      </c>
      <c r="AE508" s="4">
        <v>2.439074591E7</v>
      </c>
    </row>
    <row r="509" ht="12.75" customHeight="1">
      <c r="A509" s="4" t="s">
        <v>372</v>
      </c>
      <c r="B509" s="4" t="s">
        <v>371</v>
      </c>
      <c r="C509" s="4">
        <v>2015.0</v>
      </c>
      <c r="D509" s="4" t="s">
        <v>1074</v>
      </c>
      <c r="E509" s="39" t="s">
        <v>1034</v>
      </c>
      <c r="F509" s="4">
        <v>6.734674886E7</v>
      </c>
      <c r="G509" s="4">
        <v>22.3</v>
      </c>
      <c r="H509" s="4">
        <v>0.09</v>
      </c>
      <c r="I509" s="4">
        <v>0.04</v>
      </c>
      <c r="J509" s="4">
        <v>3193.0</v>
      </c>
      <c r="K509" s="4">
        <v>0.19</v>
      </c>
      <c r="L509" s="4">
        <v>99.28</v>
      </c>
      <c r="M509" s="4">
        <v>0.0</v>
      </c>
      <c r="N509" s="4">
        <v>0.53</v>
      </c>
      <c r="O509" s="4">
        <v>107.15</v>
      </c>
      <c r="P509" s="4">
        <v>0.0</v>
      </c>
      <c r="Q509" s="4">
        <v>0.0</v>
      </c>
      <c r="R509" s="4">
        <v>315809.51</v>
      </c>
      <c r="S509" s="4">
        <v>6.636307234E7</v>
      </c>
      <c r="T509" s="4">
        <v>3.4</v>
      </c>
      <c r="U509" s="4">
        <v>1.5</v>
      </c>
      <c r="V509" s="4">
        <v>3193.0</v>
      </c>
      <c r="W509" s="4">
        <v>54.84</v>
      </c>
      <c r="X509" s="4">
        <v>39.93</v>
      </c>
      <c r="Y509" s="4">
        <v>0.85</v>
      </c>
      <c r="Z509" s="4">
        <v>4.38</v>
      </c>
      <c r="AA509" s="4">
        <v>122.77</v>
      </c>
      <c r="AB509" s="4">
        <v>0.0</v>
      </c>
      <c r="AC509" s="4">
        <v>541627.0</v>
      </c>
      <c r="AD509" s="4">
        <v>2.990216276E7</v>
      </c>
      <c r="AE509" s="4">
        <v>3.677671909E7</v>
      </c>
    </row>
    <row r="510" ht="12.75" customHeight="1">
      <c r="A510" s="4" t="s">
        <v>372</v>
      </c>
      <c r="B510" s="4" t="s">
        <v>371</v>
      </c>
      <c r="C510" s="4">
        <v>2015.0</v>
      </c>
      <c r="D510" s="4" t="s">
        <v>1074</v>
      </c>
      <c r="E510" s="39" t="s">
        <v>1035</v>
      </c>
      <c r="F510" s="4">
        <v>6.513398771E7</v>
      </c>
      <c r="G510" s="4">
        <v>21.57</v>
      </c>
      <c r="H510" s="4">
        <v>0.04</v>
      </c>
      <c r="I510" s="4">
        <v>0.0</v>
      </c>
      <c r="J510" s="4">
        <v>682.0</v>
      </c>
      <c r="K510" s="4">
        <v>0.0</v>
      </c>
      <c r="L510" s="4">
        <v>99.12</v>
      </c>
      <c r="M510" s="4">
        <v>0.0</v>
      </c>
      <c r="N510" s="4">
        <v>0.88</v>
      </c>
      <c r="O510" s="4">
        <v>116.21</v>
      </c>
      <c r="P510" s="4">
        <v>0.0</v>
      </c>
      <c r="Q510" s="4">
        <v>0.0</v>
      </c>
      <c r="R510" s="4">
        <v>49509.32</v>
      </c>
      <c r="S510" s="4">
        <v>6.084784772E7</v>
      </c>
      <c r="T510" s="4">
        <v>1.93</v>
      </c>
      <c r="U510" s="4">
        <v>2.22</v>
      </c>
      <c r="V510" s="4">
        <v>682.0</v>
      </c>
      <c r="W510" s="4">
        <v>23.02</v>
      </c>
      <c r="X510" s="4">
        <v>49.41</v>
      </c>
      <c r="Y510" s="4">
        <v>1.91</v>
      </c>
      <c r="Z510" s="4">
        <v>25.66</v>
      </c>
      <c r="AA510" s="4">
        <v>350.0</v>
      </c>
      <c r="AB510" s="4">
        <v>0.0</v>
      </c>
      <c r="AC510" s="4">
        <v>4.990348044E7</v>
      </c>
      <c r="AD510" s="4">
        <v>5.550673093E7</v>
      </c>
      <c r="AE510" s="4">
        <v>5390626.1</v>
      </c>
    </row>
    <row r="511" ht="12.75" customHeight="1">
      <c r="A511" s="4" t="s">
        <v>372</v>
      </c>
      <c r="B511" s="4" t="s">
        <v>371</v>
      </c>
      <c r="C511" s="4">
        <v>2015.0</v>
      </c>
      <c r="D511" s="4" t="s">
        <v>1074</v>
      </c>
      <c r="E511" s="39" t="s">
        <v>1036</v>
      </c>
      <c r="F511" s="4">
        <v>7217483.7</v>
      </c>
      <c r="G511" s="4">
        <v>2.39</v>
      </c>
      <c r="H511" s="4">
        <v>0.91</v>
      </c>
      <c r="I511" s="4">
        <v>0.18</v>
      </c>
      <c r="J511" s="4">
        <v>512.0</v>
      </c>
      <c r="K511" s="4">
        <v>0.78</v>
      </c>
      <c r="L511" s="4">
        <v>85.35</v>
      </c>
      <c r="M511" s="4">
        <v>0.2</v>
      </c>
      <c r="N511" s="4">
        <v>13.67</v>
      </c>
      <c r="O511" s="4">
        <v>107.15</v>
      </c>
      <c r="P511" s="4">
        <v>0.0</v>
      </c>
      <c r="Q511" s="4">
        <v>4374.27</v>
      </c>
      <c r="R511" s="4">
        <v>76050.19</v>
      </c>
      <c r="S511" s="4">
        <v>7141433.51</v>
      </c>
      <c r="T511" s="4">
        <v>2.42</v>
      </c>
      <c r="U511" s="4">
        <v>2.02</v>
      </c>
      <c r="V511" s="4">
        <v>512.0</v>
      </c>
      <c r="W511" s="4">
        <v>35.16</v>
      </c>
      <c r="X511" s="4">
        <v>33.79</v>
      </c>
      <c r="Y511" s="4">
        <v>2.15</v>
      </c>
      <c r="Z511" s="4">
        <v>28.91</v>
      </c>
      <c r="AA511" s="4">
        <v>107.15</v>
      </c>
      <c r="AB511" s="4">
        <v>0.0</v>
      </c>
      <c r="AC511" s="4">
        <v>59481.54</v>
      </c>
      <c r="AD511" s="4">
        <v>4516005.25</v>
      </c>
      <c r="AE511" s="4">
        <v>2701478.45</v>
      </c>
    </row>
    <row r="512" ht="12.75" customHeight="1">
      <c r="A512" s="4" t="s">
        <v>372</v>
      </c>
      <c r="B512" s="4" t="s">
        <v>371</v>
      </c>
      <c r="C512" s="4">
        <v>2015.0</v>
      </c>
      <c r="D512" s="4" t="s">
        <v>1074</v>
      </c>
      <c r="E512" s="39" t="s">
        <v>993</v>
      </c>
      <c r="F512" s="4">
        <v>1.950283444E7</v>
      </c>
      <c r="G512" s="4">
        <v>6.46</v>
      </c>
      <c r="H512" s="4">
        <v>0.0</v>
      </c>
      <c r="I512" s="4">
        <v>0.0</v>
      </c>
      <c r="J512" s="4">
        <v>1340.0</v>
      </c>
      <c r="K512" s="4">
        <v>0.0</v>
      </c>
      <c r="L512" s="4">
        <v>100.0</v>
      </c>
      <c r="M512" s="4">
        <v>0.0</v>
      </c>
      <c r="N512" s="4">
        <v>0.0</v>
      </c>
      <c r="O512" s="4">
        <v>0.0</v>
      </c>
      <c r="P512" s="4">
        <v>0.0</v>
      </c>
      <c r="Q512" s="4">
        <v>0.0</v>
      </c>
      <c r="R512" s="4">
        <v>0.0</v>
      </c>
      <c r="S512" s="4">
        <v>1.950590087E7</v>
      </c>
      <c r="T512" s="4">
        <v>2.67</v>
      </c>
      <c r="U512" s="4">
        <v>1.26</v>
      </c>
      <c r="V512" s="4">
        <v>1340.0</v>
      </c>
      <c r="W512" s="4">
        <v>66.72</v>
      </c>
      <c r="X512" s="4">
        <v>32.39</v>
      </c>
      <c r="Y512" s="4">
        <v>0.0</v>
      </c>
      <c r="Z512" s="4">
        <v>0.9</v>
      </c>
      <c r="AA512" s="4">
        <v>7.35</v>
      </c>
      <c r="AB512" s="4">
        <v>0.0</v>
      </c>
      <c r="AC512" s="4">
        <v>0.0</v>
      </c>
      <c r="AD512" s="4">
        <v>5439022.46</v>
      </c>
      <c r="AE512" s="4">
        <v>1.406687841E7</v>
      </c>
    </row>
    <row r="513" ht="12.75" customHeight="1">
      <c r="A513" s="4" t="s">
        <v>372</v>
      </c>
      <c r="B513" s="4" t="s">
        <v>371</v>
      </c>
      <c r="C513" s="4">
        <v>2015.0</v>
      </c>
      <c r="D513" s="4" t="s">
        <v>1074</v>
      </c>
      <c r="E513" s="39" t="s">
        <v>1037</v>
      </c>
      <c r="F513" s="4">
        <v>1.075320088E7</v>
      </c>
      <c r="G513" s="4">
        <v>3.56</v>
      </c>
      <c r="H513" s="4">
        <v>1.63</v>
      </c>
      <c r="I513" s="4">
        <v>2.9</v>
      </c>
      <c r="J513" s="4">
        <v>710.0</v>
      </c>
      <c r="K513" s="4">
        <v>3.94</v>
      </c>
      <c r="L513" s="4">
        <v>83.52</v>
      </c>
      <c r="M513" s="4">
        <v>0.0</v>
      </c>
      <c r="N513" s="4">
        <v>12.54</v>
      </c>
      <c r="O513" s="4">
        <v>131.8</v>
      </c>
      <c r="P513" s="4">
        <v>0.0</v>
      </c>
      <c r="Q513" s="4">
        <v>0.0</v>
      </c>
      <c r="R513" s="4">
        <v>3530360.63</v>
      </c>
      <c r="S513" s="4">
        <v>7222840.25</v>
      </c>
      <c r="T513" s="4">
        <v>7.34</v>
      </c>
      <c r="U513" s="4">
        <v>6.3</v>
      </c>
      <c r="V513" s="4">
        <v>710.0</v>
      </c>
      <c r="W513" s="4">
        <v>42.82</v>
      </c>
      <c r="X513" s="4">
        <v>20.14</v>
      </c>
      <c r="Y513" s="4">
        <v>6.34</v>
      </c>
      <c r="Z513" s="4">
        <v>30.7</v>
      </c>
      <c r="AA513" s="4">
        <v>350.0</v>
      </c>
      <c r="AB513" s="4">
        <v>0.0</v>
      </c>
      <c r="AC513" s="4">
        <v>926723.72</v>
      </c>
      <c r="AD513" s="4">
        <v>9033195.35</v>
      </c>
      <c r="AE513" s="4">
        <v>1720005.53</v>
      </c>
    </row>
    <row r="514" ht="12.75" customHeight="1">
      <c r="A514" s="4" t="s">
        <v>372</v>
      </c>
      <c r="B514" s="4" t="s">
        <v>371</v>
      </c>
      <c r="C514" s="4">
        <v>2015.0</v>
      </c>
      <c r="D514" s="4" t="s">
        <v>1074</v>
      </c>
      <c r="E514" s="39" t="s">
        <v>1038</v>
      </c>
      <c r="F514" s="4">
        <v>113913.83</v>
      </c>
      <c r="G514" s="4">
        <v>0.04</v>
      </c>
      <c r="H514" s="4">
        <v>0.0</v>
      </c>
      <c r="I514" s="4">
        <v>0.0</v>
      </c>
      <c r="J514" s="4">
        <v>188.0</v>
      </c>
      <c r="K514" s="4">
        <v>0.0</v>
      </c>
      <c r="L514" s="4">
        <v>100.0</v>
      </c>
      <c r="M514" s="4">
        <v>0.0</v>
      </c>
      <c r="N514" s="4">
        <v>0.0</v>
      </c>
      <c r="O514" s="4">
        <v>0.0</v>
      </c>
      <c r="P514" s="4">
        <v>0.0</v>
      </c>
      <c r="Q514" s="4">
        <v>0.0</v>
      </c>
      <c r="R514" s="4">
        <v>0.0</v>
      </c>
      <c r="S514" s="4">
        <v>113913.83</v>
      </c>
      <c r="T514" s="4">
        <v>8.1</v>
      </c>
      <c r="U514" s="4">
        <v>8.94</v>
      </c>
      <c r="V514" s="4">
        <v>188.0</v>
      </c>
      <c r="W514" s="4">
        <v>70.74</v>
      </c>
      <c r="X514" s="4">
        <v>15.96</v>
      </c>
      <c r="Y514" s="4">
        <v>2.66</v>
      </c>
      <c r="Z514" s="4">
        <v>10.64</v>
      </c>
      <c r="AA514" s="4">
        <v>48.76</v>
      </c>
      <c r="AB514" s="4">
        <v>0.0</v>
      </c>
      <c r="AC514" s="4">
        <v>18155.17</v>
      </c>
      <c r="AD514" s="4">
        <v>94789.06</v>
      </c>
      <c r="AE514" s="4">
        <v>19124.77</v>
      </c>
    </row>
    <row r="515" ht="12.75" customHeight="1">
      <c r="A515" s="4" t="s">
        <v>372</v>
      </c>
      <c r="B515" s="4" t="s">
        <v>371</v>
      </c>
      <c r="C515" s="4">
        <v>2015.0</v>
      </c>
      <c r="D515" s="4" t="s">
        <v>1074</v>
      </c>
      <c r="E515" s="39" t="s">
        <v>994</v>
      </c>
      <c r="F515" s="4">
        <v>7.436315096E7</v>
      </c>
      <c r="G515" s="4">
        <v>24.63</v>
      </c>
      <c r="H515" s="4">
        <v>0.0</v>
      </c>
      <c r="I515" s="4">
        <v>0.0</v>
      </c>
      <c r="J515" s="4">
        <v>70.0</v>
      </c>
      <c r="K515" s="4">
        <v>0.0</v>
      </c>
      <c r="L515" s="4">
        <v>100.0</v>
      </c>
      <c r="M515" s="4">
        <v>0.0</v>
      </c>
      <c r="N515" s="4">
        <v>0.0</v>
      </c>
      <c r="O515" s="4">
        <v>0.0</v>
      </c>
      <c r="P515" s="4">
        <v>0.0</v>
      </c>
      <c r="Q515" s="4">
        <v>0.0</v>
      </c>
      <c r="R515" s="4">
        <v>0.0</v>
      </c>
      <c r="S515" s="4">
        <v>7.436315096E7</v>
      </c>
      <c r="T515" s="4">
        <v>0.71</v>
      </c>
      <c r="U515" s="4">
        <v>3.09</v>
      </c>
      <c r="V515" s="4">
        <v>70.0</v>
      </c>
      <c r="W515" s="4">
        <v>7.14</v>
      </c>
      <c r="X515" s="4">
        <v>51.43</v>
      </c>
      <c r="Y515" s="4">
        <v>34.29</v>
      </c>
      <c r="Z515" s="4">
        <v>7.14</v>
      </c>
      <c r="AA515" s="4">
        <v>17.19</v>
      </c>
      <c r="AB515" s="4">
        <v>0.0</v>
      </c>
      <c r="AC515" s="4">
        <v>6.104561346E7</v>
      </c>
      <c r="AD515" s="4">
        <v>6.104700498E7</v>
      </c>
      <c r="AE515" s="4">
        <v>1.331614599E7</v>
      </c>
    </row>
    <row r="516" ht="12.75" customHeight="1">
      <c r="A516" s="4" t="s">
        <v>372</v>
      </c>
      <c r="B516" s="4" t="s">
        <v>371</v>
      </c>
      <c r="C516" s="4">
        <v>2015.0</v>
      </c>
      <c r="D516" s="4" t="s">
        <v>1074</v>
      </c>
      <c r="E516" s="39" t="s">
        <v>1039</v>
      </c>
      <c r="F516" s="4">
        <v>301304.76</v>
      </c>
      <c r="G516" s="4">
        <v>0.1</v>
      </c>
      <c r="H516" s="4">
        <v>0.0</v>
      </c>
      <c r="I516" s="4">
        <v>0.0</v>
      </c>
      <c r="J516" s="4">
        <v>195.0</v>
      </c>
      <c r="K516" s="4">
        <v>0.0</v>
      </c>
      <c r="L516" s="4">
        <v>100.0</v>
      </c>
      <c r="M516" s="4">
        <v>0.0</v>
      </c>
      <c r="N516" s="4">
        <v>0.0</v>
      </c>
      <c r="O516" s="4">
        <v>0.0</v>
      </c>
      <c r="P516" s="4">
        <v>0.0</v>
      </c>
      <c r="Q516" s="4">
        <v>0.0</v>
      </c>
      <c r="R516" s="4">
        <v>0.0</v>
      </c>
      <c r="S516" s="4">
        <v>301304.76</v>
      </c>
      <c r="T516" s="4">
        <v>4.03</v>
      </c>
      <c r="U516" s="4">
        <v>3.5</v>
      </c>
      <c r="V516" s="4">
        <v>195.0</v>
      </c>
      <c r="W516" s="4">
        <v>80.51</v>
      </c>
      <c r="X516" s="4">
        <v>18.97</v>
      </c>
      <c r="Y516" s="4">
        <v>0.0</v>
      </c>
      <c r="Z516" s="4">
        <v>0.51</v>
      </c>
      <c r="AA516" s="4">
        <v>20.0</v>
      </c>
      <c r="AB516" s="4">
        <v>0.0</v>
      </c>
      <c r="AC516" s="4">
        <v>0.0</v>
      </c>
      <c r="AD516" s="4">
        <v>144976.46</v>
      </c>
      <c r="AE516" s="4">
        <v>156328.3</v>
      </c>
    </row>
    <row r="517" ht="12.75" customHeight="1">
      <c r="A517" s="4" t="s">
        <v>372</v>
      </c>
      <c r="B517" s="4" t="s">
        <v>371</v>
      </c>
      <c r="C517" s="4">
        <v>2015.0</v>
      </c>
      <c r="D517" s="4" t="s">
        <v>1074</v>
      </c>
      <c r="E517" s="39" t="s">
        <v>1040</v>
      </c>
      <c r="F517" s="4">
        <v>2.770373884E7</v>
      </c>
      <c r="G517" s="4">
        <v>9.18</v>
      </c>
      <c r="H517" s="4">
        <v>0.0</v>
      </c>
      <c r="I517" s="4">
        <v>0.0</v>
      </c>
      <c r="J517" s="4">
        <v>1290.0</v>
      </c>
      <c r="K517" s="4">
        <v>0.0</v>
      </c>
      <c r="L517" s="4">
        <v>100.0</v>
      </c>
      <c r="M517" s="4">
        <v>0.0</v>
      </c>
      <c r="N517" s="4">
        <v>0.0</v>
      </c>
      <c r="O517" s="4">
        <v>0.0</v>
      </c>
      <c r="P517" s="4">
        <v>0.0</v>
      </c>
      <c r="Q517" s="4">
        <v>0.0</v>
      </c>
      <c r="R517" s="4">
        <v>0.0</v>
      </c>
      <c r="S517" s="4">
        <v>2.770704558E7</v>
      </c>
      <c r="T517" s="4">
        <v>1.46</v>
      </c>
      <c r="U517" s="4">
        <v>1.06</v>
      </c>
      <c r="V517" s="4">
        <v>1290.0</v>
      </c>
      <c r="W517" s="4">
        <v>47.29</v>
      </c>
      <c r="X517" s="4">
        <v>52.33</v>
      </c>
      <c r="Y517" s="4">
        <v>0.31</v>
      </c>
      <c r="Z517" s="4">
        <v>0.08</v>
      </c>
      <c r="AA517" s="4">
        <v>12.5</v>
      </c>
      <c r="AB517" s="4">
        <v>0.0</v>
      </c>
      <c r="AC517" s="4">
        <v>704.87</v>
      </c>
      <c r="AD517" s="4">
        <v>1.456308952E7</v>
      </c>
      <c r="AE517" s="4">
        <v>1.314395607E7</v>
      </c>
    </row>
    <row r="518" ht="12.75" customHeight="1">
      <c r="A518" s="4" t="s">
        <v>372</v>
      </c>
      <c r="B518" s="4" t="s">
        <v>371</v>
      </c>
      <c r="C518" s="4">
        <v>2015.0</v>
      </c>
      <c r="D518" s="4" t="s">
        <v>1074</v>
      </c>
      <c r="E518" s="39" t="s">
        <v>996</v>
      </c>
      <c r="F518" s="4">
        <v>2.200437326E7</v>
      </c>
      <c r="G518" s="4">
        <v>7.29</v>
      </c>
      <c r="H518" s="4">
        <v>0.0</v>
      </c>
      <c r="I518" s="4">
        <v>0.0</v>
      </c>
      <c r="J518" s="4">
        <v>936.0</v>
      </c>
      <c r="K518" s="4">
        <v>0.0</v>
      </c>
      <c r="L518" s="4">
        <v>100.0</v>
      </c>
      <c r="M518" s="4">
        <v>0.0</v>
      </c>
      <c r="N518" s="4">
        <v>0.0</v>
      </c>
      <c r="O518" s="4">
        <v>0.0</v>
      </c>
      <c r="P518" s="4">
        <v>0.0</v>
      </c>
      <c r="Q518" s="4">
        <v>0.0</v>
      </c>
      <c r="R518" s="4">
        <v>0.0</v>
      </c>
      <c r="S518" s="4">
        <v>2.200437326E7</v>
      </c>
      <c r="T518" s="4">
        <v>1.62</v>
      </c>
      <c r="U518" s="4">
        <v>1.35</v>
      </c>
      <c r="V518" s="4">
        <v>936.0</v>
      </c>
      <c r="W518" s="4">
        <v>40.28</v>
      </c>
      <c r="X518" s="4">
        <v>55.56</v>
      </c>
      <c r="Y518" s="4">
        <v>2.24</v>
      </c>
      <c r="Z518" s="4">
        <v>1.92</v>
      </c>
      <c r="AA518" s="4">
        <v>15.0</v>
      </c>
      <c r="AB518" s="4">
        <v>0.0</v>
      </c>
      <c r="AC518" s="4">
        <v>504991.69</v>
      </c>
      <c r="AD518" s="4">
        <v>1.31233678E7</v>
      </c>
      <c r="AE518" s="4">
        <v>8881005.46</v>
      </c>
    </row>
    <row r="519" ht="12.75" customHeight="1">
      <c r="A519" s="4" t="s">
        <v>372</v>
      </c>
      <c r="B519" s="4" t="s">
        <v>371</v>
      </c>
      <c r="C519" s="4">
        <v>2015.0</v>
      </c>
      <c r="D519" s="4" t="s">
        <v>1074</v>
      </c>
      <c r="E519" s="39" t="s">
        <v>1041</v>
      </c>
      <c r="F519" s="4">
        <v>1649523.71</v>
      </c>
      <c r="G519" s="4">
        <v>0.55</v>
      </c>
      <c r="H519" s="4">
        <v>0.0</v>
      </c>
      <c r="I519" s="4">
        <v>0.0</v>
      </c>
      <c r="J519" s="4">
        <v>99.0</v>
      </c>
      <c r="K519" s="4">
        <v>0.0</v>
      </c>
      <c r="L519" s="4">
        <v>100.0</v>
      </c>
      <c r="M519" s="4">
        <v>0.0</v>
      </c>
      <c r="N519" s="4">
        <v>0.0</v>
      </c>
      <c r="O519" s="4">
        <v>0.0</v>
      </c>
      <c r="P519" s="4">
        <v>0.0</v>
      </c>
      <c r="Q519" s="4">
        <v>0.0</v>
      </c>
      <c r="R519" s="4">
        <v>0.0</v>
      </c>
      <c r="S519" s="4">
        <v>1649523.71</v>
      </c>
      <c r="T519" s="4">
        <v>0.32</v>
      </c>
      <c r="U519" s="4">
        <v>0.28</v>
      </c>
      <c r="V519" s="4">
        <v>99.0</v>
      </c>
      <c r="W519" s="4">
        <v>7.07</v>
      </c>
      <c r="X519" s="4">
        <v>85.86</v>
      </c>
      <c r="Y519" s="4">
        <v>0.0</v>
      </c>
      <c r="Z519" s="4">
        <v>7.07</v>
      </c>
      <c r="AA519" s="4">
        <v>13.85</v>
      </c>
      <c r="AB519" s="4">
        <v>0.0</v>
      </c>
      <c r="AC519" s="4">
        <v>0.0</v>
      </c>
      <c r="AD519" s="4">
        <v>266085.17</v>
      </c>
      <c r="AE519" s="4">
        <v>1383438.54</v>
      </c>
    </row>
    <row r="520" ht="12.75" customHeight="1">
      <c r="A520" s="4" t="s">
        <v>372</v>
      </c>
      <c r="B520" s="4" t="s">
        <v>371</v>
      </c>
      <c r="C520" s="4">
        <v>2015.0</v>
      </c>
      <c r="D520" s="4" t="s">
        <v>1074</v>
      </c>
      <c r="E520" s="39" t="s">
        <v>1042</v>
      </c>
      <c r="F520" s="4">
        <v>2.519676338E7</v>
      </c>
      <c r="G520" s="4">
        <v>8.34</v>
      </c>
      <c r="H520" s="4">
        <v>0.0</v>
      </c>
      <c r="I520" s="4">
        <v>0.0</v>
      </c>
      <c r="J520" s="4">
        <v>737.0</v>
      </c>
      <c r="K520" s="4">
        <v>0.0</v>
      </c>
      <c r="L520" s="4">
        <v>99.05</v>
      </c>
      <c r="M520" s="4">
        <v>0.0</v>
      </c>
      <c r="N520" s="4">
        <v>0.95</v>
      </c>
      <c r="O520" s="4">
        <v>0.0</v>
      </c>
      <c r="P520" s="4">
        <v>0.0</v>
      </c>
      <c r="Q520" s="4">
        <v>0.0</v>
      </c>
      <c r="R520" s="4">
        <v>0.0</v>
      </c>
      <c r="S520" s="4">
        <v>8901321.25</v>
      </c>
      <c r="T520" s="4">
        <v>2.67</v>
      </c>
      <c r="U520" s="4">
        <v>1.46</v>
      </c>
      <c r="V520" s="4">
        <v>737.0</v>
      </c>
      <c r="W520" s="4">
        <v>46.13</v>
      </c>
      <c r="X520" s="4">
        <v>40.57</v>
      </c>
      <c r="Y520" s="4">
        <v>8.14</v>
      </c>
      <c r="Z520" s="4">
        <v>5.16</v>
      </c>
      <c r="AA520" s="4">
        <v>122.77</v>
      </c>
      <c r="AB520" s="4">
        <v>0.0</v>
      </c>
      <c r="AC520" s="4">
        <v>101431.39</v>
      </c>
      <c r="AD520" s="4">
        <v>3665261.72</v>
      </c>
      <c r="AE520" s="4">
        <v>5236059.54</v>
      </c>
    </row>
    <row r="521" ht="12.75" customHeight="1">
      <c r="A521" s="4" t="s">
        <v>372</v>
      </c>
      <c r="B521" s="4" t="s">
        <v>371</v>
      </c>
      <c r="C521" s="4">
        <v>2015.0</v>
      </c>
      <c r="D521" s="4" t="s">
        <v>1074</v>
      </c>
      <c r="E521" s="39" t="s">
        <v>1043</v>
      </c>
      <c r="F521" s="4">
        <v>1.361635205E7</v>
      </c>
      <c r="G521" s="4">
        <v>4.51</v>
      </c>
      <c r="H521" s="4">
        <v>0.0</v>
      </c>
      <c r="I521" s="4">
        <v>0.0</v>
      </c>
      <c r="J521" s="4">
        <v>368.0</v>
      </c>
      <c r="K521" s="4">
        <v>0.0</v>
      </c>
      <c r="L521" s="4">
        <v>100.0</v>
      </c>
      <c r="M521" s="4">
        <v>0.0</v>
      </c>
      <c r="N521" s="4">
        <v>0.0</v>
      </c>
      <c r="O521" s="4">
        <v>0.0</v>
      </c>
      <c r="P521" s="4">
        <v>0.0</v>
      </c>
      <c r="Q521" s="4">
        <v>0.0</v>
      </c>
      <c r="R521" s="4">
        <v>0.0</v>
      </c>
      <c r="S521" s="4">
        <v>1.361437313E7</v>
      </c>
      <c r="T521" s="4">
        <v>3.57</v>
      </c>
      <c r="U521" s="4">
        <v>4.37</v>
      </c>
      <c r="V521" s="4">
        <v>368.0</v>
      </c>
      <c r="W521" s="4">
        <v>77.72</v>
      </c>
      <c r="X521" s="4">
        <v>22.28</v>
      </c>
      <c r="Y521" s="4">
        <v>0.0</v>
      </c>
      <c r="Z521" s="4">
        <v>0.0</v>
      </c>
      <c r="AA521" s="4">
        <v>14.0</v>
      </c>
      <c r="AB521" s="4">
        <v>0.0</v>
      </c>
      <c r="AC521" s="4">
        <v>0.0</v>
      </c>
      <c r="AD521" s="4">
        <v>1.296862614E7</v>
      </c>
      <c r="AE521" s="4">
        <v>645746.99</v>
      </c>
    </row>
    <row r="522" ht="12.75" customHeight="1">
      <c r="A522" s="4" t="s">
        <v>372</v>
      </c>
      <c r="B522" s="4" t="s">
        <v>371</v>
      </c>
      <c r="C522" s="4">
        <v>2015.0</v>
      </c>
      <c r="D522" s="4" t="s">
        <v>1074</v>
      </c>
      <c r="E522" s="39" t="s">
        <v>1044</v>
      </c>
      <c r="F522" s="4">
        <v>6634420.78</v>
      </c>
      <c r="G522" s="4">
        <v>2.2</v>
      </c>
      <c r="H522" s="4">
        <v>0.0</v>
      </c>
      <c r="I522" s="4">
        <v>0.0</v>
      </c>
      <c r="J522" s="4">
        <v>372.0</v>
      </c>
      <c r="K522" s="4">
        <v>0.0</v>
      </c>
      <c r="L522" s="4">
        <v>100.0</v>
      </c>
      <c r="M522" s="4">
        <v>0.0</v>
      </c>
      <c r="N522" s="4">
        <v>0.0</v>
      </c>
      <c r="O522" s="4">
        <v>0.0</v>
      </c>
      <c r="P522" s="4">
        <v>0.0</v>
      </c>
      <c r="Q522" s="4">
        <v>0.0</v>
      </c>
      <c r="R522" s="4">
        <v>0.0</v>
      </c>
      <c r="S522" s="4">
        <v>6634420.78</v>
      </c>
      <c r="T522" s="4">
        <v>3.4</v>
      </c>
      <c r="U522" s="4">
        <v>1.99</v>
      </c>
      <c r="V522" s="4">
        <v>372.0</v>
      </c>
      <c r="W522" s="4">
        <v>64.52</v>
      </c>
      <c r="X522" s="4">
        <v>33.87</v>
      </c>
      <c r="Y522" s="4">
        <v>0.0</v>
      </c>
      <c r="Z522" s="4">
        <v>1.61</v>
      </c>
      <c r="AA522" s="4">
        <v>38.0</v>
      </c>
      <c r="AB522" s="4">
        <v>0.0</v>
      </c>
      <c r="AC522" s="4">
        <v>0.0</v>
      </c>
      <c r="AD522" s="4">
        <v>5538700.97</v>
      </c>
      <c r="AE522" s="4">
        <v>1095719.81</v>
      </c>
    </row>
    <row r="523" ht="12.75" customHeight="1">
      <c r="A523" s="4" t="s">
        <v>372</v>
      </c>
      <c r="B523" s="4" t="s">
        <v>371</v>
      </c>
      <c r="C523" s="4">
        <v>2015.0</v>
      </c>
      <c r="D523" s="4" t="s">
        <v>1074</v>
      </c>
      <c r="E523" s="39" t="s">
        <v>1045</v>
      </c>
      <c r="F523" s="4">
        <v>1963610.52</v>
      </c>
      <c r="G523" s="4">
        <v>0.65</v>
      </c>
      <c r="H523" s="4">
        <v>0.01</v>
      </c>
      <c r="I523" s="4">
        <v>0.0</v>
      </c>
      <c r="J523" s="4">
        <v>1266.0</v>
      </c>
      <c r="K523" s="4">
        <v>0.0</v>
      </c>
      <c r="L523" s="4">
        <v>99.84</v>
      </c>
      <c r="M523" s="4">
        <v>0.0</v>
      </c>
      <c r="N523" s="4">
        <v>0.16</v>
      </c>
      <c r="O523" s="4">
        <v>15.58</v>
      </c>
      <c r="P523" s="4">
        <v>0.0</v>
      </c>
      <c r="Q523" s="4">
        <v>0.0</v>
      </c>
      <c r="R523" s="4">
        <v>27.06</v>
      </c>
      <c r="S523" s="4">
        <v>1962956.75</v>
      </c>
      <c r="T523" s="4">
        <v>8.98</v>
      </c>
      <c r="U523" s="4">
        <v>8.36</v>
      </c>
      <c r="V523" s="4">
        <v>1266.0</v>
      </c>
      <c r="W523" s="4">
        <v>80.41</v>
      </c>
      <c r="X523" s="4">
        <v>13.9</v>
      </c>
      <c r="Y523" s="4">
        <v>0.63</v>
      </c>
      <c r="Z523" s="4">
        <v>5.06</v>
      </c>
      <c r="AA523" s="4">
        <v>32.0</v>
      </c>
      <c r="AB523" s="4">
        <v>0.0</v>
      </c>
      <c r="AC523" s="4">
        <v>125.23</v>
      </c>
      <c r="AD523" s="4">
        <v>1817701.06</v>
      </c>
      <c r="AE523" s="4">
        <v>145282.75</v>
      </c>
    </row>
    <row r="524" ht="12.75" customHeight="1">
      <c r="A524" s="4" t="s">
        <v>372</v>
      </c>
      <c r="B524" s="4" t="s">
        <v>371</v>
      </c>
      <c r="C524" s="4">
        <v>2015.0</v>
      </c>
      <c r="D524" s="4" t="s">
        <v>1074</v>
      </c>
      <c r="E524" s="39" t="s">
        <v>998</v>
      </c>
      <c r="F524" s="4">
        <v>6.475237279E7</v>
      </c>
      <c r="G524" s="4">
        <v>21.45</v>
      </c>
      <c r="H524" s="4">
        <v>0.0</v>
      </c>
      <c r="I524" s="4">
        <v>0.0</v>
      </c>
      <c r="J524" s="4">
        <v>240.0</v>
      </c>
      <c r="K524" s="4">
        <v>0.0</v>
      </c>
      <c r="L524" s="4">
        <v>100.0</v>
      </c>
      <c r="M524" s="4">
        <v>0.0</v>
      </c>
      <c r="N524" s="4">
        <v>0.0</v>
      </c>
      <c r="O524" s="4">
        <v>0.0</v>
      </c>
      <c r="P524" s="4">
        <v>0.0</v>
      </c>
      <c r="Q524" s="4">
        <v>0.0</v>
      </c>
      <c r="R524" s="4">
        <v>0.0</v>
      </c>
      <c r="S524" s="4">
        <v>6.475237279E7</v>
      </c>
      <c r="T524" s="4">
        <v>2.78</v>
      </c>
      <c r="U524" s="4">
        <v>2.29</v>
      </c>
      <c r="V524" s="4">
        <v>240.0</v>
      </c>
      <c r="W524" s="4">
        <v>48.75</v>
      </c>
      <c r="X524" s="4">
        <v>51.25</v>
      </c>
      <c r="Y524" s="4">
        <v>0.0</v>
      </c>
      <c r="Z524" s="4">
        <v>0.0</v>
      </c>
      <c r="AA524" s="4">
        <v>25.0</v>
      </c>
      <c r="AB524" s="4">
        <v>0.0</v>
      </c>
      <c r="AC524" s="4">
        <v>0.0</v>
      </c>
      <c r="AD524" s="4">
        <v>5.541964286E7</v>
      </c>
      <c r="AE524" s="4">
        <v>9332729.93</v>
      </c>
    </row>
    <row r="525" ht="12.75" customHeight="1">
      <c r="A525" s="4" t="s">
        <v>372</v>
      </c>
      <c r="B525" s="4" t="s">
        <v>371</v>
      </c>
      <c r="C525" s="4">
        <v>2015.0</v>
      </c>
      <c r="D525" s="4" t="s">
        <v>1074</v>
      </c>
      <c r="E525" s="39" t="s">
        <v>1046</v>
      </c>
      <c r="F525" s="4">
        <v>7462635.57</v>
      </c>
      <c r="G525" s="4">
        <v>2.47</v>
      </c>
      <c r="H525" s="4">
        <v>0.01</v>
      </c>
      <c r="I525" s="4">
        <v>0.04</v>
      </c>
      <c r="J525" s="4">
        <v>471.0</v>
      </c>
      <c r="K525" s="4">
        <v>0.0</v>
      </c>
      <c r="L525" s="4">
        <v>99.79</v>
      </c>
      <c r="M525" s="4">
        <v>0.0</v>
      </c>
      <c r="N525" s="4">
        <v>0.21</v>
      </c>
      <c r="O525" s="4">
        <v>20.53</v>
      </c>
      <c r="P525" s="4">
        <v>0.0</v>
      </c>
      <c r="Q525" s="4">
        <v>0.0</v>
      </c>
      <c r="R525" s="4">
        <v>85043.66</v>
      </c>
      <c r="S525" s="4">
        <v>7375209.1</v>
      </c>
      <c r="T525" s="4">
        <v>2.89</v>
      </c>
      <c r="U525" s="4">
        <v>3.28</v>
      </c>
      <c r="V525" s="4">
        <v>471.0</v>
      </c>
      <c r="W525" s="4">
        <v>31.0</v>
      </c>
      <c r="X525" s="4">
        <v>24.84</v>
      </c>
      <c r="Y525" s="4">
        <v>1.91</v>
      </c>
      <c r="Z525" s="4">
        <v>42.25</v>
      </c>
      <c r="AA525" s="4">
        <v>29.8</v>
      </c>
      <c r="AB525" s="4">
        <v>0.0</v>
      </c>
      <c r="AC525" s="4">
        <v>16096.8</v>
      </c>
      <c r="AD525" s="4">
        <v>5784803.35</v>
      </c>
      <c r="AE525" s="4">
        <v>1675449.41</v>
      </c>
    </row>
    <row r="526" ht="12.75" customHeight="1">
      <c r="A526" s="4" t="s">
        <v>372</v>
      </c>
      <c r="B526" s="4" t="s">
        <v>371</v>
      </c>
      <c r="C526" s="4">
        <v>2015.0</v>
      </c>
      <c r="D526" s="4" t="s">
        <v>1074</v>
      </c>
      <c r="E526" s="39" t="s">
        <v>1047</v>
      </c>
      <c r="F526" s="4">
        <v>1.870702561E7</v>
      </c>
      <c r="G526" s="4">
        <v>6.2</v>
      </c>
      <c r="H526" s="4">
        <v>0.0</v>
      </c>
      <c r="I526" s="4">
        <v>0.0</v>
      </c>
      <c r="J526" s="4">
        <v>473.0</v>
      </c>
      <c r="K526" s="4">
        <v>0.0</v>
      </c>
      <c r="L526" s="4">
        <v>100.0</v>
      </c>
      <c r="M526" s="4">
        <v>0.0</v>
      </c>
      <c r="N526" s="4">
        <v>0.0</v>
      </c>
      <c r="O526" s="4">
        <v>0.0</v>
      </c>
      <c r="P526" s="4">
        <v>0.0</v>
      </c>
      <c r="Q526" s="4">
        <v>0.0</v>
      </c>
      <c r="R526" s="4">
        <v>0.0</v>
      </c>
      <c r="S526" s="4">
        <v>1.807351201E7</v>
      </c>
      <c r="T526" s="4">
        <v>0.6</v>
      </c>
      <c r="U526" s="4">
        <v>0.28</v>
      </c>
      <c r="V526" s="4">
        <v>473.0</v>
      </c>
      <c r="W526" s="4">
        <v>17.34</v>
      </c>
      <c r="X526" s="4">
        <v>81.61</v>
      </c>
      <c r="Y526" s="4">
        <v>0.21</v>
      </c>
      <c r="Z526" s="4">
        <v>0.85</v>
      </c>
      <c r="AA526" s="4">
        <v>18.0</v>
      </c>
      <c r="AB526" s="4">
        <v>0.0</v>
      </c>
      <c r="AC526" s="4">
        <v>341618.5</v>
      </c>
      <c r="AD526" s="4">
        <v>1897622.7</v>
      </c>
      <c r="AE526" s="4">
        <v>1.617588931E7</v>
      </c>
    </row>
    <row r="527" ht="12.75" customHeight="1">
      <c r="A527" s="4" t="s">
        <v>372</v>
      </c>
      <c r="B527" s="4" t="s">
        <v>371</v>
      </c>
      <c r="C527" s="4">
        <v>2016.0</v>
      </c>
      <c r="D527" s="4" t="s">
        <v>1074</v>
      </c>
      <c r="E527" s="39" t="s">
        <v>1031</v>
      </c>
      <c r="F527" s="4">
        <v>2.8291921812E8</v>
      </c>
      <c r="G527" s="4">
        <v>100.0</v>
      </c>
      <c r="H527" s="4">
        <v>0.11</v>
      </c>
      <c r="I527" s="4">
        <v>0.13</v>
      </c>
      <c r="J527" s="4">
        <v>9305.0</v>
      </c>
      <c r="K527" s="4">
        <v>0.34</v>
      </c>
      <c r="L527" s="4">
        <v>97.85</v>
      </c>
      <c r="M527" s="4">
        <v>0.03</v>
      </c>
      <c r="N527" s="4">
        <v>1.77</v>
      </c>
      <c r="O527" s="4">
        <v>131.8</v>
      </c>
      <c r="P527" s="4">
        <v>0.0</v>
      </c>
      <c r="Q527" s="4">
        <v>5571.94</v>
      </c>
      <c r="R527" s="4">
        <v>3867210.25</v>
      </c>
      <c r="S527" s="4">
        <v>2.6074789664E8</v>
      </c>
      <c r="T527" s="4">
        <v>3.32</v>
      </c>
      <c r="U527" s="4">
        <v>2.24</v>
      </c>
      <c r="V527" s="4">
        <v>9305.0</v>
      </c>
      <c r="W527" s="4">
        <v>52.69</v>
      </c>
      <c r="X527" s="4">
        <v>37.16</v>
      </c>
      <c r="Y527" s="4">
        <v>2.03</v>
      </c>
      <c r="Z527" s="4">
        <v>8.11</v>
      </c>
      <c r="AA527" s="4">
        <v>350.0</v>
      </c>
      <c r="AB527" s="4">
        <v>0.0</v>
      </c>
      <c r="AC527" s="4">
        <v>4.854457603E7</v>
      </c>
      <c r="AD527" s="4">
        <v>1.8243613404E8</v>
      </c>
      <c r="AE527" s="4">
        <v>8.217897285E7</v>
      </c>
    </row>
    <row r="528" ht="12.75" customHeight="1">
      <c r="A528" s="4" t="s">
        <v>372</v>
      </c>
      <c r="B528" s="4" t="s">
        <v>371</v>
      </c>
      <c r="C528" s="4">
        <v>2016.0</v>
      </c>
      <c r="D528" s="4" t="s">
        <v>1074</v>
      </c>
      <c r="E528" s="39" t="s">
        <v>1032</v>
      </c>
      <c r="F528" s="4">
        <v>4.55165067E7</v>
      </c>
      <c r="G528" s="4">
        <v>16.09</v>
      </c>
      <c r="H528" s="4">
        <v>0.0</v>
      </c>
      <c r="I528" s="4">
        <v>0.0</v>
      </c>
      <c r="J528" s="4">
        <v>1521.0</v>
      </c>
      <c r="K528" s="4">
        <v>0.0</v>
      </c>
      <c r="L528" s="4">
        <v>99.74</v>
      </c>
      <c r="M528" s="4">
        <v>0.0</v>
      </c>
      <c r="N528" s="4">
        <v>0.26</v>
      </c>
      <c r="O528" s="4">
        <v>0.0</v>
      </c>
      <c r="P528" s="4">
        <v>0.0</v>
      </c>
      <c r="Q528" s="4">
        <v>0.0</v>
      </c>
      <c r="R528" s="4">
        <v>0.0</v>
      </c>
      <c r="S528" s="4">
        <v>4.537759009E7</v>
      </c>
      <c r="T528" s="4">
        <v>1.58</v>
      </c>
      <c r="U528" s="4">
        <v>1.48</v>
      </c>
      <c r="V528" s="4">
        <v>1521.0</v>
      </c>
      <c r="W528" s="4">
        <v>46.15</v>
      </c>
      <c r="X528" s="4">
        <v>52.86</v>
      </c>
      <c r="Y528" s="4">
        <v>0.39</v>
      </c>
      <c r="Z528" s="4">
        <v>0.59</v>
      </c>
      <c r="AA528" s="4">
        <v>25.0</v>
      </c>
      <c r="AB528" s="4">
        <v>0.0</v>
      </c>
      <c r="AC528" s="4">
        <v>52879.08</v>
      </c>
      <c r="AD528" s="4">
        <v>2.696035162E7</v>
      </c>
      <c r="AE528" s="4">
        <v>1.841723847E7</v>
      </c>
    </row>
    <row r="529" ht="12.75" customHeight="1">
      <c r="A529" s="4" t="s">
        <v>372</v>
      </c>
      <c r="B529" s="4" t="s">
        <v>371</v>
      </c>
      <c r="C529" s="4">
        <v>2016.0</v>
      </c>
      <c r="D529" s="4" t="s">
        <v>1074</v>
      </c>
      <c r="E529" s="39" t="s">
        <v>1033</v>
      </c>
      <c r="F529" s="4">
        <v>1.0184883028E8</v>
      </c>
      <c r="G529" s="4">
        <v>36.0</v>
      </c>
      <c r="H529" s="4">
        <v>0.25</v>
      </c>
      <c r="I529" s="4">
        <v>0.33</v>
      </c>
      <c r="J529" s="4">
        <v>3403.0</v>
      </c>
      <c r="K529" s="4">
        <v>0.76</v>
      </c>
      <c r="L529" s="4">
        <v>95.18</v>
      </c>
      <c r="M529" s="4">
        <v>0.03</v>
      </c>
      <c r="N529" s="4">
        <v>4.03</v>
      </c>
      <c r="O529" s="4">
        <v>131.8</v>
      </c>
      <c r="P529" s="4">
        <v>0.0</v>
      </c>
      <c r="Q529" s="4">
        <v>5547.21</v>
      </c>
      <c r="R529" s="4">
        <v>3513851.62</v>
      </c>
      <c r="S529" s="4">
        <v>9.211900681E7</v>
      </c>
      <c r="T529" s="4">
        <v>4.95</v>
      </c>
      <c r="U529" s="4">
        <v>2.81</v>
      </c>
      <c r="V529" s="4">
        <v>3403.0</v>
      </c>
      <c r="W529" s="4">
        <v>61.18</v>
      </c>
      <c r="X529" s="4">
        <v>24.83</v>
      </c>
      <c r="Y529" s="4">
        <v>3.44</v>
      </c>
      <c r="Z529" s="4">
        <v>10.55</v>
      </c>
      <c r="AA529" s="4">
        <v>131.8</v>
      </c>
      <c r="AB529" s="4">
        <v>0.0</v>
      </c>
      <c r="AC529" s="4">
        <v>4835038.91</v>
      </c>
      <c r="AD529" s="4">
        <v>7.290328692E7</v>
      </c>
      <c r="AE529" s="4">
        <v>2.272957151E7</v>
      </c>
    </row>
    <row r="530" ht="12.75" customHeight="1">
      <c r="A530" s="4" t="s">
        <v>372</v>
      </c>
      <c r="B530" s="4" t="s">
        <v>371</v>
      </c>
      <c r="C530" s="4">
        <v>2016.0</v>
      </c>
      <c r="D530" s="4" t="s">
        <v>1074</v>
      </c>
      <c r="E530" s="39" t="s">
        <v>1034</v>
      </c>
      <c r="F530" s="4">
        <v>6.423077887E7</v>
      </c>
      <c r="G530" s="4">
        <v>22.7</v>
      </c>
      <c r="H530" s="4">
        <v>0.09</v>
      </c>
      <c r="I530" s="4">
        <v>0.04</v>
      </c>
      <c r="J530" s="4">
        <v>3220.0</v>
      </c>
      <c r="K530" s="4">
        <v>0.19</v>
      </c>
      <c r="L530" s="4">
        <v>99.32</v>
      </c>
      <c r="M530" s="4">
        <v>0.0</v>
      </c>
      <c r="N530" s="4">
        <v>0.5</v>
      </c>
      <c r="O530" s="4">
        <v>121.7</v>
      </c>
      <c r="P530" s="4">
        <v>0.0</v>
      </c>
      <c r="Q530" s="4">
        <v>0.0</v>
      </c>
      <c r="R530" s="4">
        <v>304456.62</v>
      </c>
      <c r="S530" s="4">
        <v>6.303185631E7</v>
      </c>
      <c r="T530" s="4">
        <v>3.34</v>
      </c>
      <c r="U530" s="4">
        <v>1.52</v>
      </c>
      <c r="V530" s="4">
        <v>3220.0</v>
      </c>
      <c r="W530" s="4">
        <v>54.75</v>
      </c>
      <c r="X530" s="4">
        <v>39.63</v>
      </c>
      <c r="Y530" s="4">
        <v>0.93</v>
      </c>
      <c r="Z530" s="4">
        <v>4.69</v>
      </c>
      <c r="AA530" s="4">
        <v>130.99</v>
      </c>
      <c r="AB530" s="4">
        <v>0.0</v>
      </c>
      <c r="AC530" s="4">
        <v>561908.08</v>
      </c>
      <c r="AD530" s="4">
        <v>2.903354729E7</v>
      </c>
      <c r="AE530" s="4">
        <v>3.430276563E7</v>
      </c>
    </row>
    <row r="531" ht="12.75" customHeight="1">
      <c r="A531" s="4" t="s">
        <v>372</v>
      </c>
      <c r="B531" s="4" t="s">
        <v>371</v>
      </c>
      <c r="C531" s="4">
        <v>2016.0</v>
      </c>
      <c r="D531" s="4" t="s">
        <v>1074</v>
      </c>
      <c r="E531" s="39" t="s">
        <v>1035</v>
      </c>
      <c r="F531" s="4">
        <v>5.301899104E7</v>
      </c>
      <c r="G531" s="4">
        <v>18.74</v>
      </c>
      <c r="H531" s="4">
        <v>0.04</v>
      </c>
      <c r="I531" s="4">
        <v>0.0</v>
      </c>
      <c r="J531" s="4">
        <v>691.0</v>
      </c>
      <c r="K531" s="4">
        <v>0.0</v>
      </c>
      <c r="L531" s="4">
        <v>99.13</v>
      </c>
      <c r="M531" s="4">
        <v>0.0</v>
      </c>
      <c r="N531" s="4">
        <v>0.87</v>
      </c>
      <c r="O531" s="4">
        <v>119.81</v>
      </c>
      <c r="P531" s="4">
        <v>0.0</v>
      </c>
      <c r="Q531" s="4">
        <v>0.0</v>
      </c>
      <c r="R531" s="4">
        <v>48101.38</v>
      </c>
      <c r="S531" s="4">
        <v>4.934157122E7</v>
      </c>
      <c r="T531" s="4">
        <v>1.91</v>
      </c>
      <c r="U531" s="4">
        <v>2.43</v>
      </c>
      <c r="V531" s="4">
        <v>691.0</v>
      </c>
      <c r="W531" s="4">
        <v>22.14</v>
      </c>
      <c r="X531" s="4">
        <v>49.2</v>
      </c>
      <c r="Y531" s="4">
        <v>1.88</v>
      </c>
      <c r="Z531" s="4">
        <v>26.77</v>
      </c>
      <c r="AA531" s="4">
        <v>350.0</v>
      </c>
      <c r="AB531" s="4">
        <v>0.0</v>
      </c>
      <c r="AC531" s="4">
        <v>3.895607999E7</v>
      </c>
      <c r="AD531" s="4">
        <v>4.472789599E7</v>
      </c>
      <c r="AE531" s="4">
        <v>4661776.61</v>
      </c>
    </row>
    <row r="532" ht="12.75" customHeight="1">
      <c r="A532" s="4" t="s">
        <v>372</v>
      </c>
      <c r="B532" s="4" t="s">
        <v>371</v>
      </c>
      <c r="C532" s="4">
        <v>2016.0</v>
      </c>
      <c r="D532" s="4" t="s">
        <v>1074</v>
      </c>
      <c r="E532" s="39" t="s">
        <v>1036</v>
      </c>
      <c r="F532" s="4">
        <v>7008666.74</v>
      </c>
      <c r="G532" s="4">
        <v>2.48</v>
      </c>
      <c r="H532" s="4">
        <v>0.88</v>
      </c>
      <c r="I532" s="4">
        <v>0.2</v>
      </c>
      <c r="J532" s="4">
        <v>522.0</v>
      </c>
      <c r="K532" s="4">
        <v>0.77</v>
      </c>
      <c r="L532" s="4">
        <v>85.63</v>
      </c>
      <c r="M532" s="4">
        <v>0.57</v>
      </c>
      <c r="N532" s="4">
        <v>13.03</v>
      </c>
      <c r="O532" s="4">
        <v>121.7</v>
      </c>
      <c r="P532" s="4">
        <v>0.0</v>
      </c>
      <c r="Q532" s="4">
        <v>5571.94</v>
      </c>
      <c r="R532" s="4">
        <v>74808.46</v>
      </c>
      <c r="S532" s="4">
        <v>6933858.28</v>
      </c>
      <c r="T532" s="4">
        <v>2.39</v>
      </c>
      <c r="U532" s="4">
        <v>2.15</v>
      </c>
      <c r="V532" s="4">
        <v>522.0</v>
      </c>
      <c r="W532" s="4">
        <v>33.72</v>
      </c>
      <c r="X532" s="4">
        <v>34.1</v>
      </c>
      <c r="Y532" s="4">
        <v>3.26</v>
      </c>
      <c r="Z532" s="4">
        <v>28.93</v>
      </c>
      <c r="AA532" s="4">
        <v>121.7</v>
      </c>
      <c r="AB532" s="4">
        <v>0.0</v>
      </c>
      <c r="AC532" s="4">
        <v>55736.69</v>
      </c>
      <c r="AD532" s="4">
        <v>4242226.97</v>
      </c>
      <c r="AE532" s="4">
        <v>2766439.78</v>
      </c>
    </row>
    <row r="533" ht="12.75" customHeight="1">
      <c r="A533" s="4" t="s">
        <v>372</v>
      </c>
      <c r="B533" s="4" t="s">
        <v>371</v>
      </c>
      <c r="C533" s="4">
        <v>2016.0</v>
      </c>
      <c r="D533" s="4" t="s">
        <v>1074</v>
      </c>
      <c r="E533" s="39" t="s">
        <v>993</v>
      </c>
      <c r="F533" s="4">
        <v>1.765904803E7</v>
      </c>
      <c r="G533" s="4">
        <v>6.24</v>
      </c>
      <c r="H533" s="4">
        <v>0.0</v>
      </c>
      <c r="I533" s="4">
        <v>0.0</v>
      </c>
      <c r="J533" s="4">
        <v>1364.0</v>
      </c>
      <c r="K533" s="4">
        <v>0.0</v>
      </c>
      <c r="L533" s="4">
        <v>100.0</v>
      </c>
      <c r="M533" s="4">
        <v>0.0</v>
      </c>
      <c r="N533" s="4">
        <v>0.0</v>
      </c>
      <c r="O533" s="4">
        <v>0.0</v>
      </c>
      <c r="P533" s="4">
        <v>0.0</v>
      </c>
      <c r="Q533" s="4">
        <v>0.0</v>
      </c>
      <c r="R533" s="4">
        <v>0.0</v>
      </c>
      <c r="S533" s="4">
        <v>1.763683746E7</v>
      </c>
      <c r="T533" s="4">
        <v>2.68</v>
      </c>
      <c r="U533" s="4">
        <v>1.39</v>
      </c>
      <c r="V533" s="4">
        <v>1364.0</v>
      </c>
      <c r="W533" s="4">
        <v>66.72</v>
      </c>
      <c r="X533" s="4">
        <v>32.4</v>
      </c>
      <c r="Y533" s="4">
        <v>0.0</v>
      </c>
      <c r="Z533" s="4">
        <v>0.88</v>
      </c>
      <c r="AA533" s="4">
        <v>7.76</v>
      </c>
      <c r="AB533" s="4">
        <v>0.0</v>
      </c>
      <c r="AC533" s="4">
        <v>0.0</v>
      </c>
      <c r="AD533" s="4">
        <v>5490192.93</v>
      </c>
      <c r="AE533" s="4">
        <v>1.214664453E7</v>
      </c>
    </row>
    <row r="534" ht="12.75" customHeight="1">
      <c r="A534" s="4" t="s">
        <v>372</v>
      </c>
      <c r="B534" s="4" t="s">
        <v>371</v>
      </c>
      <c r="C534" s="4">
        <v>2016.0</v>
      </c>
      <c r="D534" s="4" t="s">
        <v>1074</v>
      </c>
      <c r="E534" s="39" t="s">
        <v>1037</v>
      </c>
      <c r="F534" s="4">
        <v>1.11276336E7</v>
      </c>
      <c r="G534" s="4">
        <v>3.93</v>
      </c>
      <c r="H534" s="4">
        <v>1.53</v>
      </c>
      <c r="I534" s="4">
        <v>2.94</v>
      </c>
      <c r="J534" s="4">
        <v>700.0</v>
      </c>
      <c r="K534" s="4">
        <v>4.0</v>
      </c>
      <c r="L534" s="4">
        <v>83.57</v>
      </c>
      <c r="M534" s="4">
        <v>0.0</v>
      </c>
      <c r="N534" s="4">
        <v>12.43</v>
      </c>
      <c r="O534" s="4">
        <v>131.8</v>
      </c>
      <c r="P534" s="4">
        <v>0.0</v>
      </c>
      <c r="Q534" s="4">
        <v>0.0</v>
      </c>
      <c r="R534" s="4">
        <v>3692810.77</v>
      </c>
      <c r="S534" s="4">
        <v>7434822.83</v>
      </c>
      <c r="T534" s="4">
        <v>6.86</v>
      </c>
      <c r="U534" s="4">
        <v>6.41</v>
      </c>
      <c r="V534" s="4">
        <v>700.0</v>
      </c>
      <c r="W534" s="4">
        <v>43.57</v>
      </c>
      <c r="X534" s="4">
        <v>20.71</v>
      </c>
      <c r="Y534" s="4">
        <v>5.14</v>
      </c>
      <c r="Z534" s="4">
        <v>30.57</v>
      </c>
      <c r="AA534" s="4">
        <v>350.0</v>
      </c>
      <c r="AB534" s="4">
        <v>0.0</v>
      </c>
      <c r="AC534" s="4">
        <v>932713.63</v>
      </c>
      <c r="AD534" s="4">
        <v>9483285.15</v>
      </c>
      <c r="AE534" s="4">
        <v>1644348.45</v>
      </c>
    </row>
    <row r="535" ht="12.75" customHeight="1">
      <c r="A535" s="4" t="s">
        <v>372</v>
      </c>
      <c r="B535" s="4" t="s">
        <v>371</v>
      </c>
      <c r="C535" s="4">
        <v>2016.0</v>
      </c>
      <c r="D535" s="4" t="s">
        <v>1074</v>
      </c>
      <c r="E535" s="39" t="s">
        <v>1038</v>
      </c>
      <c r="F535" s="4">
        <v>91307.9</v>
      </c>
      <c r="G535" s="4">
        <v>0.03</v>
      </c>
      <c r="H535" s="4">
        <v>0.0</v>
      </c>
      <c r="I535" s="4">
        <v>0.0</v>
      </c>
      <c r="J535" s="4">
        <v>197.0</v>
      </c>
      <c r="K535" s="4">
        <v>0.0</v>
      </c>
      <c r="L535" s="4">
        <v>100.0</v>
      </c>
      <c r="M535" s="4">
        <v>0.0</v>
      </c>
      <c r="N535" s="4">
        <v>0.0</v>
      </c>
      <c r="O535" s="4">
        <v>0.0</v>
      </c>
      <c r="P535" s="4">
        <v>0.0</v>
      </c>
      <c r="Q535" s="4">
        <v>0.0</v>
      </c>
      <c r="R535" s="4">
        <v>0.0</v>
      </c>
      <c r="S535" s="4">
        <v>91307.9</v>
      </c>
      <c r="T535" s="4">
        <v>7.61</v>
      </c>
      <c r="U535" s="4">
        <v>8.05</v>
      </c>
      <c r="V535" s="4">
        <v>197.0</v>
      </c>
      <c r="W535" s="4">
        <v>69.04</v>
      </c>
      <c r="X535" s="4">
        <v>17.77</v>
      </c>
      <c r="Y535" s="4">
        <v>3.05</v>
      </c>
      <c r="Z535" s="4">
        <v>10.15</v>
      </c>
      <c r="AA535" s="4">
        <v>48.47</v>
      </c>
      <c r="AB535" s="4">
        <v>0.0</v>
      </c>
      <c r="AC535" s="4">
        <v>19216.05</v>
      </c>
      <c r="AD535" s="4">
        <v>72635.02</v>
      </c>
      <c r="AE535" s="4">
        <v>18672.88</v>
      </c>
    </row>
    <row r="536" ht="12.75" customHeight="1">
      <c r="A536" s="4" t="s">
        <v>372</v>
      </c>
      <c r="B536" s="4" t="s">
        <v>371</v>
      </c>
      <c r="C536" s="4">
        <v>2016.0</v>
      </c>
      <c r="D536" s="4" t="s">
        <v>1074</v>
      </c>
      <c r="E536" s="39" t="s">
        <v>994</v>
      </c>
      <c r="F536" s="4">
        <v>5.776317053E7</v>
      </c>
      <c r="G536" s="4">
        <v>20.42</v>
      </c>
      <c r="H536" s="4">
        <v>0.0</v>
      </c>
      <c r="I536" s="4">
        <v>0.0</v>
      </c>
      <c r="J536" s="4">
        <v>71.0</v>
      </c>
      <c r="K536" s="4">
        <v>0.0</v>
      </c>
      <c r="L536" s="4">
        <v>100.0</v>
      </c>
      <c r="M536" s="4">
        <v>0.0</v>
      </c>
      <c r="N536" s="4">
        <v>0.0</v>
      </c>
      <c r="O536" s="4">
        <v>0.0</v>
      </c>
      <c r="P536" s="4">
        <v>0.0</v>
      </c>
      <c r="Q536" s="4">
        <v>0.0</v>
      </c>
      <c r="R536" s="4">
        <v>0.0</v>
      </c>
      <c r="S536" s="4">
        <v>5.776317053E7</v>
      </c>
      <c r="T536" s="4">
        <v>0.71</v>
      </c>
      <c r="U536" s="4">
        <v>2.76</v>
      </c>
      <c r="V536" s="4">
        <v>71.0</v>
      </c>
      <c r="W536" s="4">
        <v>7.04</v>
      </c>
      <c r="X536" s="4">
        <v>52.11</v>
      </c>
      <c r="Y536" s="4">
        <v>33.8</v>
      </c>
      <c r="Z536" s="4">
        <v>7.04</v>
      </c>
      <c r="AA536" s="4">
        <v>18.29</v>
      </c>
      <c r="AB536" s="4">
        <v>0.0</v>
      </c>
      <c r="AC536" s="4">
        <v>4.655098649E7</v>
      </c>
      <c r="AD536" s="4">
        <v>4.655188096E7</v>
      </c>
      <c r="AE536" s="4">
        <v>1.121128957E7</v>
      </c>
    </row>
    <row r="537" ht="12.75" customHeight="1">
      <c r="A537" s="4" t="s">
        <v>372</v>
      </c>
      <c r="B537" s="4" t="s">
        <v>371</v>
      </c>
      <c r="C537" s="4">
        <v>2016.0</v>
      </c>
      <c r="D537" s="4" t="s">
        <v>1074</v>
      </c>
      <c r="E537" s="39" t="s">
        <v>1039</v>
      </c>
      <c r="F537" s="4">
        <v>233950.71</v>
      </c>
      <c r="G537" s="4">
        <v>0.08</v>
      </c>
      <c r="H537" s="4">
        <v>0.0</v>
      </c>
      <c r="I537" s="4">
        <v>0.0</v>
      </c>
      <c r="J537" s="4">
        <v>190.0</v>
      </c>
      <c r="K537" s="4">
        <v>0.0</v>
      </c>
      <c r="L537" s="4">
        <v>100.0</v>
      </c>
      <c r="M537" s="4">
        <v>0.0</v>
      </c>
      <c r="N537" s="4">
        <v>0.0</v>
      </c>
      <c r="O537" s="4">
        <v>0.0</v>
      </c>
      <c r="P537" s="4">
        <v>0.0</v>
      </c>
      <c r="Q537" s="4">
        <v>0.0</v>
      </c>
      <c r="R537" s="4">
        <v>0.0</v>
      </c>
      <c r="S537" s="4">
        <v>233950.71</v>
      </c>
      <c r="T537" s="4">
        <v>4.22</v>
      </c>
      <c r="U537" s="4">
        <v>4.65</v>
      </c>
      <c r="V537" s="4">
        <v>190.0</v>
      </c>
      <c r="W537" s="4">
        <v>82.63</v>
      </c>
      <c r="X537" s="4">
        <v>16.84</v>
      </c>
      <c r="Y537" s="4">
        <v>0.0</v>
      </c>
      <c r="Z537" s="4">
        <v>0.53</v>
      </c>
      <c r="AA537" s="4">
        <v>20.0</v>
      </c>
      <c r="AB537" s="4">
        <v>0.0</v>
      </c>
      <c r="AC537" s="4">
        <v>0.0</v>
      </c>
      <c r="AD537" s="4">
        <v>133478.68</v>
      </c>
      <c r="AE537" s="4">
        <v>100472.03</v>
      </c>
    </row>
    <row r="538" ht="12.75" customHeight="1">
      <c r="A538" s="4" t="s">
        <v>372</v>
      </c>
      <c r="B538" s="4" t="s">
        <v>371</v>
      </c>
      <c r="C538" s="4">
        <v>2016.0</v>
      </c>
      <c r="D538" s="4" t="s">
        <v>1074</v>
      </c>
      <c r="E538" s="39" t="s">
        <v>1040</v>
      </c>
      <c r="F538" s="4">
        <v>2.672409535E7</v>
      </c>
      <c r="G538" s="4">
        <v>9.45</v>
      </c>
      <c r="H538" s="4">
        <v>0.0</v>
      </c>
      <c r="I538" s="4">
        <v>0.0</v>
      </c>
      <c r="J538" s="4">
        <v>1311.0</v>
      </c>
      <c r="K538" s="4">
        <v>0.0</v>
      </c>
      <c r="L538" s="4">
        <v>100.0</v>
      </c>
      <c r="M538" s="4">
        <v>0.0</v>
      </c>
      <c r="N538" s="4">
        <v>0.0</v>
      </c>
      <c r="O538" s="4">
        <v>0.0</v>
      </c>
      <c r="P538" s="4">
        <v>0.0</v>
      </c>
      <c r="Q538" s="4">
        <v>0.0</v>
      </c>
      <c r="R538" s="4">
        <v>0.0</v>
      </c>
      <c r="S538" s="4">
        <v>2.672734157E7</v>
      </c>
      <c r="T538" s="4">
        <v>1.46</v>
      </c>
      <c r="U538" s="4">
        <v>1.05</v>
      </c>
      <c r="V538" s="4">
        <v>1311.0</v>
      </c>
      <c r="W538" s="4">
        <v>47.52</v>
      </c>
      <c r="X538" s="4">
        <v>52.1</v>
      </c>
      <c r="Y538" s="4">
        <v>0.31</v>
      </c>
      <c r="Z538" s="4">
        <v>0.08</v>
      </c>
      <c r="AA538" s="4">
        <v>12.5</v>
      </c>
      <c r="AB538" s="4">
        <v>0.0</v>
      </c>
      <c r="AC538" s="4">
        <v>681.14</v>
      </c>
      <c r="AD538" s="4">
        <v>1.408450159E7</v>
      </c>
      <c r="AE538" s="4">
        <v>1.264283997E7</v>
      </c>
    </row>
    <row r="539" ht="12.75" customHeight="1">
      <c r="A539" s="4" t="s">
        <v>372</v>
      </c>
      <c r="B539" s="4" t="s">
        <v>371</v>
      </c>
      <c r="C539" s="4">
        <v>2016.0</v>
      </c>
      <c r="D539" s="4" t="s">
        <v>1074</v>
      </c>
      <c r="E539" s="39" t="s">
        <v>996</v>
      </c>
      <c r="F539" s="4">
        <v>2.058807588E7</v>
      </c>
      <c r="G539" s="4">
        <v>7.28</v>
      </c>
      <c r="H539" s="4">
        <v>0.0</v>
      </c>
      <c r="I539" s="4">
        <v>0.0</v>
      </c>
      <c r="J539" s="4">
        <v>931.0</v>
      </c>
      <c r="K539" s="4">
        <v>0.0</v>
      </c>
      <c r="L539" s="4">
        <v>100.0</v>
      </c>
      <c r="M539" s="4">
        <v>0.0</v>
      </c>
      <c r="N539" s="4">
        <v>0.0</v>
      </c>
      <c r="O539" s="4">
        <v>0.0</v>
      </c>
      <c r="P539" s="4">
        <v>0.0</v>
      </c>
      <c r="Q539" s="4">
        <v>0.0</v>
      </c>
      <c r="R539" s="4">
        <v>0.0</v>
      </c>
      <c r="S539" s="4">
        <v>2.058807588E7</v>
      </c>
      <c r="T539" s="4">
        <v>1.62</v>
      </c>
      <c r="U539" s="4">
        <v>1.39</v>
      </c>
      <c r="V539" s="4">
        <v>931.0</v>
      </c>
      <c r="W539" s="4">
        <v>39.63</v>
      </c>
      <c r="X539" s="4">
        <v>55.53</v>
      </c>
      <c r="Y539" s="4">
        <v>3.01</v>
      </c>
      <c r="Z539" s="4">
        <v>1.83</v>
      </c>
      <c r="AA539" s="4">
        <v>15.0</v>
      </c>
      <c r="AB539" s="4">
        <v>0.0</v>
      </c>
      <c r="AC539" s="4">
        <v>527757.84</v>
      </c>
      <c r="AD539" s="4">
        <v>1.243400196E7</v>
      </c>
      <c r="AE539" s="4">
        <v>8154073.93</v>
      </c>
    </row>
    <row r="540" ht="12.75" customHeight="1">
      <c r="A540" s="4" t="s">
        <v>372</v>
      </c>
      <c r="B540" s="4" t="s">
        <v>371</v>
      </c>
      <c r="C540" s="4">
        <v>2016.0</v>
      </c>
      <c r="D540" s="4" t="s">
        <v>1074</v>
      </c>
      <c r="E540" s="39" t="s">
        <v>1041</v>
      </c>
      <c r="F540" s="4">
        <v>1325027.36</v>
      </c>
      <c r="G540" s="4">
        <v>0.47</v>
      </c>
      <c r="H540" s="4">
        <v>0.0</v>
      </c>
      <c r="I540" s="4">
        <v>0.0</v>
      </c>
      <c r="J540" s="4">
        <v>99.0</v>
      </c>
      <c r="K540" s="4">
        <v>0.0</v>
      </c>
      <c r="L540" s="4">
        <v>100.0</v>
      </c>
      <c r="M540" s="4">
        <v>0.0</v>
      </c>
      <c r="N540" s="4">
        <v>0.0</v>
      </c>
      <c r="O540" s="4">
        <v>0.0</v>
      </c>
      <c r="P540" s="4">
        <v>0.0</v>
      </c>
      <c r="Q540" s="4">
        <v>0.0</v>
      </c>
      <c r="R540" s="4">
        <v>0.0</v>
      </c>
      <c r="S540" s="4">
        <v>1325027.36</v>
      </c>
      <c r="T540" s="4">
        <v>0.3</v>
      </c>
      <c r="U540" s="4">
        <v>0.37</v>
      </c>
      <c r="V540" s="4">
        <v>99.0</v>
      </c>
      <c r="W540" s="4">
        <v>7.07</v>
      </c>
      <c r="X540" s="4">
        <v>85.86</v>
      </c>
      <c r="Y540" s="4">
        <v>0.0</v>
      </c>
      <c r="Z540" s="4">
        <v>7.07</v>
      </c>
      <c r="AA540" s="4">
        <v>15.44</v>
      </c>
      <c r="AB540" s="4">
        <v>0.0</v>
      </c>
      <c r="AC540" s="4">
        <v>0.0</v>
      </c>
      <c r="AD540" s="4">
        <v>312374.05</v>
      </c>
      <c r="AE540" s="4">
        <v>1012653.31</v>
      </c>
    </row>
    <row r="541" ht="12.75" customHeight="1">
      <c r="A541" s="4" t="s">
        <v>372</v>
      </c>
      <c r="B541" s="4" t="s">
        <v>371</v>
      </c>
      <c r="C541" s="4">
        <v>2016.0</v>
      </c>
      <c r="D541" s="4" t="s">
        <v>1074</v>
      </c>
      <c r="E541" s="39" t="s">
        <v>1042</v>
      </c>
      <c r="F541" s="4">
        <v>2.699426735E7</v>
      </c>
      <c r="G541" s="4">
        <v>9.54</v>
      </c>
      <c r="H541" s="4">
        <v>0.0</v>
      </c>
      <c r="I541" s="4">
        <v>0.0</v>
      </c>
      <c r="J541" s="4">
        <v>730.0</v>
      </c>
      <c r="K541" s="4">
        <v>0.0</v>
      </c>
      <c r="L541" s="4">
        <v>99.04</v>
      </c>
      <c r="M541" s="4">
        <v>0.0</v>
      </c>
      <c r="N541" s="4">
        <v>0.96</v>
      </c>
      <c r="O541" s="4">
        <v>0.0</v>
      </c>
      <c r="P541" s="4">
        <v>0.0</v>
      </c>
      <c r="Q541" s="4">
        <v>0.0</v>
      </c>
      <c r="R541" s="4">
        <v>0.0</v>
      </c>
      <c r="S541" s="4">
        <v>9322733.81</v>
      </c>
      <c r="T541" s="4">
        <v>2.55</v>
      </c>
      <c r="U541" s="4">
        <v>1.42</v>
      </c>
      <c r="V541" s="4">
        <v>730.0</v>
      </c>
      <c r="W541" s="4">
        <v>46.3</v>
      </c>
      <c r="X541" s="4">
        <v>40.0</v>
      </c>
      <c r="Y541" s="4">
        <v>8.22</v>
      </c>
      <c r="Z541" s="4">
        <v>5.48</v>
      </c>
      <c r="AA541" s="4">
        <v>130.99</v>
      </c>
      <c r="AB541" s="4">
        <v>0.0</v>
      </c>
      <c r="AC541" s="4">
        <v>93119.25</v>
      </c>
      <c r="AD541" s="4">
        <v>3794805.06</v>
      </c>
      <c r="AE541" s="4">
        <v>5527928.74</v>
      </c>
    </row>
    <row r="542" ht="12.75" customHeight="1">
      <c r="A542" s="4" t="s">
        <v>372</v>
      </c>
      <c r="B542" s="4" t="s">
        <v>371</v>
      </c>
      <c r="C542" s="4">
        <v>2016.0</v>
      </c>
      <c r="D542" s="4" t="s">
        <v>1074</v>
      </c>
      <c r="E542" s="39" t="s">
        <v>1043</v>
      </c>
      <c r="F542" s="4">
        <v>1.320599922E7</v>
      </c>
      <c r="G542" s="4">
        <v>4.67</v>
      </c>
      <c r="H542" s="4">
        <v>0.0</v>
      </c>
      <c r="I542" s="4">
        <v>0.0</v>
      </c>
      <c r="J542" s="4">
        <v>368.0</v>
      </c>
      <c r="K542" s="4">
        <v>0.0</v>
      </c>
      <c r="L542" s="4">
        <v>100.0</v>
      </c>
      <c r="M542" s="4">
        <v>0.0</v>
      </c>
      <c r="N542" s="4">
        <v>0.0</v>
      </c>
      <c r="O542" s="4">
        <v>0.0</v>
      </c>
      <c r="P542" s="4">
        <v>0.0</v>
      </c>
      <c r="Q542" s="4">
        <v>0.0</v>
      </c>
      <c r="R542" s="4">
        <v>0.0</v>
      </c>
      <c r="S542" s="4">
        <v>1.320332296E7</v>
      </c>
      <c r="T542" s="4">
        <v>3.56</v>
      </c>
      <c r="U542" s="4">
        <v>4.37</v>
      </c>
      <c r="V542" s="4">
        <v>368.0</v>
      </c>
      <c r="W542" s="4">
        <v>77.72</v>
      </c>
      <c r="X542" s="4">
        <v>22.28</v>
      </c>
      <c r="Y542" s="4">
        <v>0.0</v>
      </c>
      <c r="Z542" s="4">
        <v>0.0</v>
      </c>
      <c r="AA542" s="4">
        <v>14.0</v>
      </c>
      <c r="AB542" s="4">
        <v>0.0</v>
      </c>
      <c r="AC542" s="4">
        <v>0.0</v>
      </c>
      <c r="AD542" s="4">
        <v>1.260973316E7</v>
      </c>
      <c r="AE542" s="4">
        <v>593589.81</v>
      </c>
    </row>
    <row r="543" ht="12.75" customHeight="1">
      <c r="A543" s="4" t="s">
        <v>372</v>
      </c>
      <c r="B543" s="4" t="s">
        <v>371</v>
      </c>
      <c r="C543" s="4">
        <v>2016.0</v>
      </c>
      <c r="D543" s="4" t="s">
        <v>1074</v>
      </c>
      <c r="E543" s="39" t="s">
        <v>1044</v>
      </c>
      <c r="F543" s="4">
        <v>7077533.64</v>
      </c>
      <c r="G543" s="4">
        <v>2.5</v>
      </c>
      <c r="H543" s="4">
        <v>0.0</v>
      </c>
      <c r="I543" s="4">
        <v>0.0</v>
      </c>
      <c r="J543" s="4">
        <v>355.0</v>
      </c>
      <c r="K543" s="4">
        <v>0.0</v>
      </c>
      <c r="L543" s="4">
        <v>100.0</v>
      </c>
      <c r="M543" s="4">
        <v>0.0</v>
      </c>
      <c r="N543" s="4">
        <v>0.0</v>
      </c>
      <c r="O543" s="4">
        <v>0.0</v>
      </c>
      <c r="P543" s="4">
        <v>0.0</v>
      </c>
      <c r="Q543" s="4">
        <v>0.0</v>
      </c>
      <c r="R543" s="4">
        <v>0.0</v>
      </c>
      <c r="S543" s="4">
        <v>7077533.64</v>
      </c>
      <c r="T543" s="4">
        <v>3.18</v>
      </c>
      <c r="U543" s="4">
        <v>1.99</v>
      </c>
      <c r="V543" s="4">
        <v>355.0</v>
      </c>
      <c r="W543" s="4">
        <v>61.41</v>
      </c>
      <c r="X543" s="4">
        <v>36.62</v>
      </c>
      <c r="Y543" s="4">
        <v>0.0</v>
      </c>
      <c r="Z543" s="4">
        <v>1.97</v>
      </c>
      <c r="AA543" s="4">
        <v>38.0</v>
      </c>
      <c r="AB543" s="4">
        <v>0.0</v>
      </c>
      <c r="AC543" s="4">
        <v>0.0</v>
      </c>
      <c r="AD543" s="4">
        <v>5922780.03</v>
      </c>
      <c r="AE543" s="4">
        <v>1154753.61</v>
      </c>
    </row>
    <row r="544" ht="12.75" customHeight="1">
      <c r="A544" s="4" t="s">
        <v>372</v>
      </c>
      <c r="B544" s="4" t="s">
        <v>371</v>
      </c>
      <c r="C544" s="4">
        <v>2016.0</v>
      </c>
      <c r="D544" s="4" t="s">
        <v>1074</v>
      </c>
      <c r="E544" s="39" t="s">
        <v>1045</v>
      </c>
      <c r="F544" s="4">
        <v>1903704.83</v>
      </c>
      <c r="G544" s="4">
        <v>0.67</v>
      </c>
      <c r="H544" s="4">
        <v>0.01</v>
      </c>
      <c r="I544" s="4">
        <v>0.0</v>
      </c>
      <c r="J544" s="4">
        <v>1260.0</v>
      </c>
      <c r="K544" s="4">
        <v>0.0</v>
      </c>
      <c r="L544" s="4">
        <v>99.84</v>
      </c>
      <c r="M544" s="4">
        <v>0.0</v>
      </c>
      <c r="N544" s="4">
        <v>0.16</v>
      </c>
      <c r="O544" s="4">
        <v>16.98</v>
      </c>
      <c r="P544" s="4">
        <v>0.0</v>
      </c>
      <c r="Q544" s="4">
        <v>0.0</v>
      </c>
      <c r="R544" s="4">
        <v>23.52</v>
      </c>
      <c r="S544" s="4">
        <v>1893450.16</v>
      </c>
      <c r="T544" s="4">
        <v>8.89</v>
      </c>
      <c r="U544" s="4">
        <v>8.17</v>
      </c>
      <c r="V544" s="4">
        <v>1260.0</v>
      </c>
      <c r="W544" s="4">
        <v>80.63</v>
      </c>
      <c r="X544" s="4">
        <v>13.73</v>
      </c>
      <c r="Y544" s="4">
        <v>0.32</v>
      </c>
      <c r="Z544" s="4">
        <v>5.32</v>
      </c>
      <c r="AA544" s="4">
        <v>32.0</v>
      </c>
      <c r="AB544" s="4">
        <v>0.0</v>
      </c>
      <c r="AC544" s="4">
        <v>99.98</v>
      </c>
      <c r="AD544" s="4">
        <v>1752169.59</v>
      </c>
      <c r="AE544" s="4">
        <v>141304.08</v>
      </c>
    </row>
    <row r="545" ht="12.75" customHeight="1">
      <c r="A545" s="4" t="s">
        <v>372</v>
      </c>
      <c r="B545" s="4" t="s">
        <v>371</v>
      </c>
      <c r="C545" s="4">
        <v>2016.0</v>
      </c>
      <c r="D545" s="4" t="s">
        <v>1074</v>
      </c>
      <c r="E545" s="39" t="s">
        <v>998</v>
      </c>
      <c r="F545" s="4">
        <v>6.467410781E7</v>
      </c>
      <c r="G545" s="4">
        <v>22.86</v>
      </c>
      <c r="H545" s="4">
        <v>0.0</v>
      </c>
      <c r="I545" s="4">
        <v>0.0</v>
      </c>
      <c r="J545" s="4">
        <v>238.0</v>
      </c>
      <c r="K545" s="4">
        <v>0.0</v>
      </c>
      <c r="L545" s="4">
        <v>100.0</v>
      </c>
      <c r="M545" s="4">
        <v>0.0</v>
      </c>
      <c r="N545" s="4">
        <v>0.0</v>
      </c>
      <c r="O545" s="4">
        <v>0.0</v>
      </c>
      <c r="P545" s="4">
        <v>0.0</v>
      </c>
      <c r="Q545" s="4">
        <v>0.0</v>
      </c>
      <c r="R545" s="4">
        <v>0.0</v>
      </c>
      <c r="S545" s="4">
        <v>6.467410781E7</v>
      </c>
      <c r="T545" s="4">
        <v>2.91</v>
      </c>
      <c r="U545" s="4">
        <v>2.35</v>
      </c>
      <c r="V545" s="4">
        <v>238.0</v>
      </c>
      <c r="W545" s="4">
        <v>49.16</v>
      </c>
      <c r="X545" s="4">
        <v>50.84</v>
      </c>
      <c r="Y545" s="4">
        <v>0.0</v>
      </c>
      <c r="Z545" s="4">
        <v>0.0</v>
      </c>
      <c r="AA545" s="4">
        <v>25.0</v>
      </c>
      <c r="AB545" s="4">
        <v>0.0</v>
      </c>
      <c r="AC545" s="4">
        <v>0.0</v>
      </c>
      <c r="AD545" s="4">
        <v>5.768974559E7</v>
      </c>
      <c r="AE545" s="4">
        <v>6984362.22</v>
      </c>
    </row>
    <row r="546" ht="12.75" customHeight="1">
      <c r="A546" s="4" t="s">
        <v>372</v>
      </c>
      <c r="B546" s="4" t="s">
        <v>371</v>
      </c>
      <c r="C546" s="4">
        <v>2016.0</v>
      </c>
      <c r="D546" s="4" t="s">
        <v>1074</v>
      </c>
      <c r="E546" s="39" t="s">
        <v>1046</v>
      </c>
      <c r="F546" s="4">
        <v>7305996.84</v>
      </c>
      <c r="G546" s="4">
        <v>2.58</v>
      </c>
      <c r="H546" s="4">
        <v>0.01</v>
      </c>
      <c r="I546" s="4">
        <v>0.05</v>
      </c>
      <c r="J546" s="4">
        <v>498.0</v>
      </c>
      <c r="K546" s="4">
        <v>0.0</v>
      </c>
      <c r="L546" s="4">
        <v>99.8</v>
      </c>
      <c r="M546" s="4">
        <v>0.0</v>
      </c>
      <c r="N546" s="4">
        <v>0.2</v>
      </c>
      <c r="O546" s="4">
        <v>22.01</v>
      </c>
      <c r="P546" s="4">
        <v>0.0</v>
      </c>
      <c r="Q546" s="4">
        <v>0.0</v>
      </c>
      <c r="R546" s="4">
        <v>99567.51</v>
      </c>
      <c r="S546" s="4">
        <v>7204192.22</v>
      </c>
      <c r="T546" s="4">
        <v>2.94</v>
      </c>
      <c r="U546" s="4">
        <v>3.57</v>
      </c>
      <c r="V546" s="4">
        <v>498.0</v>
      </c>
      <c r="W546" s="4">
        <v>30.92</v>
      </c>
      <c r="X546" s="4">
        <v>25.3</v>
      </c>
      <c r="Y546" s="4">
        <v>1.81</v>
      </c>
      <c r="Z546" s="4">
        <v>41.97</v>
      </c>
      <c r="AA546" s="4">
        <v>29.8</v>
      </c>
      <c r="AB546" s="4">
        <v>0.0</v>
      </c>
      <c r="AC546" s="4">
        <v>17161.48</v>
      </c>
      <c r="AD546" s="4">
        <v>5810957.92</v>
      </c>
      <c r="AE546" s="4">
        <v>1492801.81</v>
      </c>
    </row>
    <row r="547" ht="12.75" customHeight="1">
      <c r="A547" s="4" t="s">
        <v>372</v>
      </c>
      <c r="B547" s="4" t="s">
        <v>371</v>
      </c>
      <c r="C547" s="4">
        <v>2016.0</v>
      </c>
      <c r="D547" s="4" t="s">
        <v>1074</v>
      </c>
      <c r="E547" s="39" t="s">
        <v>1047</v>
      </c>
      <c r="F547" s="4">
        <v>1.923663233E7</v>
      </c>
      <c r="G547" s="4">
        <v>6.8</v>
      </c>
      <c r="H547" s="4">
        <v>0.0</v>
      </c>
      <c r="I547" s="4">
        <v>0.0</v>
      </c>
      <c r="J547" s="4">
        <v>471.0</v>
      </c>
      <c r="K547" s="4">
        <v>0.0</v>
      </c>
      <c r="L547" s="4">
        <v>100.0</v>
      </c>
      <c r="M547" s="4">
        <v>0.0</v>
      </c>
      <c r="N547" s="4">
        <v>0.0</v>
      </c>
      <c r="O547" s="4">
        <v>0.0</v>
      </c>
      <c r="P547" s="4">
        <v>0.0</v>
      </c>
      <c r="Q547" s="4">
        <v>0.0</v>
      </c>
      <c r="R547" s="4">
        <v>0.0</v>
      </c>
      <c r="S547" s="4">
        <v>1.863816353E7</v>
      </c>
      <c r="T547" s="4">
        <v>0.64</v>
      </c>
      <c r="U547" s="4">
        <v>0.29</v>
      </c>
      <c r="V547" s="4">
        <v>471.0</v>
      </c>
      <c r="W547" s="4">
        <v>18.26</v>
      </c>
      <c r="X547" s="4">
        <v>80.68</v>
      </c>
      <c r="Y547" s="4">
        <v>0.21</v>
      </c>
      <c r="Z547" s="4">
        <v>0.85</v>
      </c>
      <c r="AA547" s="4">
        <v>18.0</v>
      </c>
      <c r="AB547" s="4">
        <v>0.0</v>
      </c>
      <c r="AC547" s="4">
        <v>347103.46</v>
      </c>
      <c r="AD547" s="4">
        <v>2051365.39</v>
      </c>
      <c r="AE547" s="4">
        <v>1.658679814E7</v>
      </c>
    </row>
    <row r="548" ht="12.75" customHeight="1">
      <c r="A548" s="4" t="s">
        <v>372</v>
      </c>
      <c r="B548" s="4" t="s">
        <v>371</v>
      </c>
      <c r="C548" s="4">
        <v>2017.0</v>
      </c>
      <c r="D548" s="4" t="s">
        <v>1074</v>
      </c>
      <c r="E548" s="39" t="s">
        <v>1031</v>
      </c>
      <c r="F548" s="4">
        <v>3.0564765943E8</v>
      </c>
      <c r="G548" s="4">
        <v>100.0</v>
      </c>
      <c r="H548" s="4">
        <v>0.12</v>
      </c>
      <c r="I548" s="4">
        <v>0.13</v>
      </c>
      <c r="J548" s="4">
        <v>9179.0</v>
      </c>
      <c r="K548" s="4">
        <v>0.35</v>
      </c>
      <c r="L548" s="4">
        <v>97.72</v>
      </c>
      <c r="M548" s="4">
        <v>0.02</v>
      </c>
      <c r="N548" s="4">
        <v>1.91</v>
      </c>
      <c r="O548" s="4">
        <v>134.45</v>
      </c>
      <c r="P548" s="4">
        <v>0.0</v>
      </c>
      <c r="Q548" s="4">
        <v>5045.88</v>
      </c>
      <c r="R548" s="4">
        <v>1.407247109E7</v>
      </c>
      <c r="S548" s="4">
        <v>2.6386020351E8</v>
      </c>
      <c r="T548" s="4">
        <v>3.9</v>
      </c>
      <c r="U548" s="4">
        <v>3.29</v>
      </c>
      <c r="V548" s="4">
        <v>9179.0</v>
      </c>
      <c r="W548" s="4">
        <v>51.98</v>
      </c>
      <c r="X548" s="4">
        <v>37.9</v>
      </c>
      <c r="Y548" s="4">
        <v>1.47</v>
      </c>
      <c r="Z548" s="4">
        <v>8.65</v>
      </c>
      <c r="AA548" s="4">
        <v>3000.0</v>
      </c>
      <c r="AB548" s="4">
        <v>0.0</v>
      </c>
      <c r="AC548" s="4">
        <v>5.49435948E7</v>
      </c>
      <c r="AD548" s="4">
        <v>1.9628165941E8</v>
      </c>
      <c r="AE548" s="4">
        <v>8.165101519E7</v>
      </c>
    </row>
    <row r="549" ht="12.75" customHeight="1">
      <c r="A549" s="4" t="s">
        <v>372</v>
      </c>
      <c r="B549" s="4" t="s">
        <v>371</v>
      </c>
      <c r="C549" s="4">
        <v>2017.0</v>
      </c>
      <c r="D549" s="4" t="s">
        <v>1074</v>
      </c>
      <c r="E549" s="39" t="s">
        <v>1032</v>
      </c>
      <c r="F549" s="4">
        <v>4.767930308E7</v>
      </c>
      <c r="G549" s="4">
        <v>15.6</v>
      </c>
      <c r="H549" s="4">
        <v>0.0</v>
      </c>
      <c r="I549" s="4">
        <v>0.0</v>
      </c>
      <c r="J549" s="4">
        <v>1509.0</v>
      </c>
      <c r="K549" s="4">
        <v>0.0</v>
      </c>
      <c r="L549" s="4">
        <v>99.67</v>
      </c>
      <c r="M549" s="4">
        <v>0.0</v>
      </c>
      <c r="N549" s="4">
        <v>0.33</v>
      </c>
      <c r="O549" s="4">
        <v>0.0</v>
      </c>
      <c r="P549" s="4">
        <v>0.0</v>
      </c>
      <c r="Q549" s="4">
        <v>0.0</v>
      </c>
      <c r="R549" s="4">
        <v>0.0</v>
      </c>
      <c r="S549" s="4">
        <v>4.715945103E7</v>
      </c>
      <c r="T549" s="4">
        <v>1.32</v>
      </c>
      <c r="U549" s="4">
        <v>1.36</v>
      </c>
      <c r="V549" s="4">
        <v>1509.0</v>
      </c>
      <c r="W549" s="4">
        <v>41.29</v>
      </c>
      <c r="X549" s="4">
        <v>57.79</v>
      </c>
      <c r="Y549" s="4">
        <v>0.27</v>
      </c>
      <c r="Z549" s="4">
        <v>0.66</v>
      </c>
      <c r="AA549" s="4">
        <v>25.0</v>
      </c>
      <c r="AB549" s="4">
        <v>0.0</v>
      </c>
      <c r="AC549" s="4">
        <v>2867.72</v>
      </c>
      <c r="AD549" s="4">
        <v>2.690778163E7</v>
      </c>
      <c r="AE549" s="4">
        <v>2.02516694E7</v>
      </c>
    </row>
    <row r="550" ht="12.75" customHeight="1">
      <c r="A550" s="4" t="s">
        <v>372</v>
      </c>
      <c r="B550" s="4" t="s">
        <v>371</v>
      </c>
      <c r="C550" s="4">
        <v>2017.0</v>
      </c>
      <c r="D550" s="4" t="s">
        <v>1074</v>
      </c>
      <c r="E550" s="39" t="s">
        <v>1033</v>
      </c>
      <c r="F550" s="4">
        <v>1.0386068502E8</v>
      </c>
      <c r="G550" s="4">
        <v>33.98</v>
      </c>
      <c r="H550" s="4">
        <v>0.26</v>
      </c>
      <c r="I550" s="4">
        <v>0.36</v>
      </c>
      <c r="J550" s="4">
        <v>3472.0</v>
      </c>
      <c r="K550" s="4">
        <v>0.75</v>
      </c>
      <c r="L550" s="4">
        <v>95.07</v>
      </c>
      <c r="M550" s="4">
        <v>0.03</v>
      </c>
      <c r="N550" s="4">
        <v>4.15</v>
      </c>
      <c r="O550" s="4">
        <v>131.0</v>
      </c>
      <c r="P550" s="4">
        <v>0.0</v>
      </c>
      <c r="Q550" s="4">
        <v>4996.08</v>
      </c>
      <c r="R550" s="4">
        <v>1.371360696E7</v>
      </c>
      <c r="S550" s="4">
        <v>8.619950426E7</v>
      </c>
      <c r="T550" s="4">
        <v>7.24</v>
      </c>
      <c r="U550" s="4">
        <v>5.66</v>
      </c>
      <c r="V550" s="4">
        <v>3472.0</v>
      </c>
      <c r="W550" s="4">
        <v>61.58</v>
      </c>
      <c r="X550" s="4">
        <v>24.51</v>
      </c>
      <c r="Y550" s="4">
        <v>2.82</v>
      </c>
      <c r="Z550" s="4">
        <v>11.09</v>
      </c>
      <c r="AA550" s="4">
        <v>3000.0</v>
      </c>
      <c r="AB550" s="4">
        <v>0.0</v>
      </c>
      <c r="AC550" s="4">
        <v>959723.87</v>
      </c>
      <c r="AD550" s="4">
        <v>7.618651717E7</v>
      </c>
      <c r="AE550" s="4">
        <v>2.372659405E7</v>
      </c>
    </row>
    <row r="551" ht="12.75" customHeight="1">
      <c r="A551" s="4" t="s">
        <v>372</v>
      </c>
      <c r="B551" s="4" t="s">
        <v>371</v>
      </c>
      <c r="C551" s="4">
        <v>2017.0</v>
      </c>
      <c r="D551" s="4" t="s">
        <v>1074</v>
      </c>
      <c r="E551" s="39" t="s">
        <v>1034</v>
      </c>
      <c r="F551" s="4">
        <v>6.213229294E7</v>
      </c>
      <c r="G551" s="4">
        <v>20.33</v>
      </c>
      <c r="H551" s="4">
        <v>0.11</v>
      </c>
      <c r="I551" s="4">
        <v>0.04</v>
      </c>
      <c r="J551" s="4">
        <v>3085.0</v>
      </c>
      <c r="K551" s="4">
        <v>0.19</v>
      </c>
      <c r="L551" s="4">
        <v>99.22</v>
      </c>
      <c r="M551" s="4">
        <v>0.0</v>
      </c>
      <c r="N551" s="4">
        <v>0.58</v>
      </c>
      <c r="O551" s="4">
        <v>134.45</v>
      </c>
      <c r="P551" s="4">
        <v>0.0</v>
      </c>
      <c r="Q551" s="4">
        <v>0.0</v>
      </c>
      <c r="R551" s="4">
        <v>293769.33</v>
      </c>
      <c r="S551" s="4">
        <v>5.893673454E7</v>
      </c>
      <c r="T551" s="4">
        <v>3.18</v>
      </c>
      <c r="U551" s="4">
        <v>1.44</v>
      </c>
      <c r="V551" s="4">
        <v>3085.0</v>
      </c>
      <c r="W551" s="4">
        <v>53.84</v>
      </c>
      <c r="X551" s="4">
        <v>40.26</v>
      </c>
      <c r="Y551" s="4">
        <v>0.65</v>
      </c>
      <c r="Z551" s="4">
        <v>5.25</v>
      </c>
      <c r="AA551" s="4">
        <v>175.64</v>
      </c>
      <c r="AB551" s="4">
        <v>0.0</v>
      </c>
      <c r="AC551" s="4">
        <v>637143.88</v>
      </c>
      <c r="AD551" s="4">
        <v>2.910185987E7</v>
      </c>
      <c r="AE551" s="4">
        <v>3.0128644E7</v>
      </c>
    </row>
    <row r="552" ht="12.75" customHeight="1">
      <c r="A552" s="4" t="s">
        <v>372</v>
      </c>
      <c r="B552" s="4" t="s">
        <v>371</v>
      </c>
      <c r="C552" s="4">
        <v>2017.0</v>
      </c>
      <c r="D552" s="4" t="s">
        <v>1074</v>
      </c>
      <c r="E552" s="39" t="s">
        <v>1035</v>
      </c>
      <c r="F552" s="4">
        <v>6.837884007E7</v>
      </c>
      <c r="G552" s="4">
        <v>22.37</v>
      </c>
      <c r="H552" s="4">
        <v>0.04</v>
      </c>
      <c r="I552" s="4">
        <v>0.0</v>
      </c>
      <c r="J552" s="4">
        <v>679.0</v>
      </c>
      <c r="K552" s="4">
        <v>0.0</v>
      </c>
      <c r="L552" s="4">
        <v>99.12</v>
      </c>
      <c r="M552" s="4">
        <v>0.0</v>
      </c>
      <c r="N552" s="4">
        <v>0.88</v>
      </c>
      <c r="O552" s="4">
        <v>124.87</v>
      </c>
      <c r="P552" s="4">
        <v>0.0</v>
      </c>
      <c r="Q552" s="4">
        <v>0.0</v>
      </c>
      <c r="R552" s="4">
        <v>63960.9</v>
      </c>
      <c r="S552" s="4">
        <v>6.46457648E7</v>
      </c>
      <c r="T552" s="4">
        <v>1.94</v>
      </c>
      <c r="U552" s="4">
        <v>2.37</v>
      </c>
      <c r="V552" s="4">
        <v>679.0</v>
      </c>
      <c r="W552" s="4">
        <v>22.68</v>
      </c>
      <c r="X552" s="4">
        <v>48.45</v>
      </c>
      <c r="Y552" s="4">
        <v>0.88</v>
      </c>
      <c r="Z552" s="4">
        <v>27.98</v>
      </c>
      <c r="AA552" s="4">
        <v>350.0</v>
      </c>
      <c r="AB552" s="4">
        <v>0.0</v>
      </c>
      <c r="AC552" s="4">
        <v>5.330342592E7</v>
      </c>
      <c r="AD552" s="4">
        <v>5.929940914E7</v>
      </c>
      <c r="AE552" s="4">
        <v>5410316.56</v>
      </c>
    </row>
    <row r="553" ht="12.75" customHeight="1">
      <c r="A553" s="4" t="s">
        <v>372</v>
      </c>
      <c r="B553" s="4" t="s">
        <v>371</v>
      </c>
      <c r="C553" s="4">
        <v>2017.0</v>
      </c>
      <c r="D553" s="4" t="s">
        <v>1074</v>
      </c>
      <c r="E553" s="39" t="s">
        <v>1036</v>
      </c>
      <c r="F553" s="4">
        <v>6953544.11</v>
      </c>
      <c r="G553" s="4">
        <v>2.27</v>
      </c>
      <c r="H553" s="4">
        <v>1.02</v>
      </c>
      <c r="I553" s="4">
        <v>0.33</v>
      </c>
      <c r="J553" s="4">
        <v>510.0</v>
      </c>
      <c r="K553" s="4">
        <v>0.78</v>
      </c>
      <c r="L553" s="4">
        <v>85.29</v>
      </c>
      <c r="M553" s="4">
        <v>0.39</v>
      </c>
      <c r="N553" s="4">
        <v>13.53</v>
      </c>
      <c r="O553" s="4">
        <v>134.45</v>
      </c>
      <c r="P553" s="4">
        <v>0.0</v>
      </c>
      <c r="Q553" s="4">
        <v>5045.88</v>
      </c>
      <c r="R553" s="4">
        <v>108357.72</v>
      </c>
      <c r="S553" s="4">
        <v>6434651.34</v>
      </c>
      <c r="T553" s="4">
        <v>2.48</v>
      </c>
      <c r="U553" s="4">
        <v>2.59</v>
      </c>
      <c r="V553" s="4">
        <v>510.0</v>
      </c>
      <c r="W553" s="4">
        <v>34.71</v>
      </c>
      <c r="X553" s="4">
        <v>33.14</v>
      </c>
      <c r="Y553" s="4">
        <v>1.96</v>
      </c>
      <c r="Z553" s="4">
        <v>30.2</v>
      </c>
      <c r="AA553" s="4">
        <v>134.45</v>
      </c>
      <c r="AB553" s="4">
        <v>0.0</v>
      </c>
      <c r="AC553" s="4">
        <v>36462.0</v>
      </c>
      <c r="AD553" s="4">
        <v>4229799.43</v>
      </c>
      <c r="AE553" s="4">
        <v>2313209.63</v>
      </c>
    </row>
    <row r="554" ht="12.75" customHeight="1">
      <c r="A554" s="4" t="s">
        <v>372</v>
      </c>
      <c r="B554" s="4" t="s">
        <v>371</v>
      </c>
      <c r="C554" s="4">
        <v>2017.0</v>
      </c>
      <c r="D554" s="4" t="s">
        <v>1074</v>
      </c>
      <c r="E554" s="39" t="s">
        <v>993</v>
      </c>
      <c r="F554" s="4">
        <v>1.708914735E7</v>
      </c>
      <c r="G554" s="4">
        <v>5.59</v>
      </c>
      <c r="H554" s="4">
        <v>0.0</v>
      </c>
      <c r="I554" s="4">
        <v>0.0</v>
      </c>
      <c r="J554" s="4">
        <v>1295.0</v>
      </c>
      <c r="K554" s="4">
        <v>0.0</v>
      </c>
      <c r="L554" s="4">
        <v>100.0</v>
      </c>
      <c r="M554" s="4">
        <v>0.0</v>
      </c>
      <c r="N554" s="4">
        <v>0.0</v>
      </c>
      <c r="O554" s="4">
        <v>0.0</v>
      </c>
      <c r="P554" s="4">
        <v>0.0</v>
      </c>
      <c r="Q554" s="4">
        <v>0.0</v>
      </c>
      <c r="R554" s="4">
        <v>0.0</v>
      </c>
      <c r="S554" s="4">
        <v>1.659709574E7</v>
      </c>
      <c r="T554" s="4">
        <v>2.45</v>
      </c>
      <c r="U554" s="4">
        <v>1.32</v>
      </c>
      <c r="V554" s="4">
        <v>1295.0</v>
      </c>
      <c r="W554" s="4">
        <v>67.1</v>
      </c>
      <c r="X554" s="4">
        <v>31.89</v>
      </c>
      <c r="Y554" s="4">
        <v>0.0</v>
      </c>
      <c r="Z554" s="4">
        <v>1.0</v>
      </c>
      <c r="AA554" s="4">
        <v>8.26</v>
      </c>
      <c r="AB554" s="4">
        <v>0.0</v>
      </c>
      <c r="AC554" s="4">
        <v>0.0</v>
      </c>
      <c r="AD554" s="4">
        <v>5308216.73</v>
      </c>
      <c r="AE554" s="4">
        <v>1.128887901E7</v>
      </c>
    </row>
    <row r="555" ht="12.75" customHeight="1">
      <c r="A555" s="4" t="s">
        <v>372</v>
      </c>
      <c r="B555" s="4" t="s">
        <v>371</v>
      </c>
      <c r="C555" s="4">
        <v>2017.0</v>
      </c>
      <c r="D555" s="4" t="s">
        <v>1074</v>
      </c>
      <c r="E555" s="39" t="s">
        <v>1037</v>
      </c>
      <c r="F555" s="4">
        <v>1.148229768E7</v>
      </c>
      <c r="G555" s="4">
        <v>3.76</v>
      </c>
      <c r="H555" s="4">
        <v>1.54</v>
      </c>
      <c r="I555" s="4">
        <v>2.82</v>
      </c>
      <c r="J555" s="4">
        <v>708.0</v>
      </c>
      <c r="K555" s="4">
        <v>3.95</v>
      </c>
      <c r="L555" s="4">
        <v>82.77</v>
      </c>
      <c r="M555" s="4">
        <v>0.0</v>
      </c>
      <c r="N555" s="4">
        <v>13.28</v>
      </c>
      <c r="O555" s="4">
        <v>131.0</v>
      </c>
      <c r="P555" s="4">
        <v>0.0</v>
      </c>
      <c r="Q555" s="4">
        <v>0.0</v>
      </c>
      <c r="R555" s="4">
        <v>3711222.4</v>
      </c>
      <c r="S555" s="4">
        <v>7646670.6</v>
      </c>
      <c r="T555" s="4">
        <v>25.53</v>
      </c>
      <c r="U555" s="4">
        <v>32.53</v>
      </c>
      <c r="V555" s="4">
        <v>708.0</v>
      </c>
      <c r="W555" s="4">
        <v>45.06</v>
      </c>
      <c r="X555" s="4">
        <v>19.07</v>
      </c>
      <c r="Y555" s="4">
        <v>4.66</v>
      </c>
      <c r="Z555" s="4">
        <v>31.21</v>
      </c>
      <c r="AA555" s="4">
        <v>3000.0</v>
      </c>
      <c r="AB555" s="4">
        <v>0.0</v>
      </c>
      <c r="AC555" s="4">
        <v>970937.22</v>
      </c>
      <c r="AD555" s="4">
        <v>9742505.48</v>
      </c>
      <c r="AE555" s="4">
        <v>1615387.51</v>
      </c>
    </row>
    <row r="556" ht="12.75" customHeight="1">
      <c r="A556" s="4" t="s">
        <v>372</v>
      </c>
      <c r="B556" s="4" t="s">
        <v>371</v>
      </c>
      <c r="C556" s="4">
        <v>2017.0</v>
      </c>
      <c r="D556" s="4" t="s">
        <v>1074</v>
      </c>
      <c r="E556" s="39" t="s">
        <v>1038</v>
      </c>
      <c r="F556" s="4">
        <v>91328.52</v>
      </c>
      <c r="G556" s="4">
        <v>0.03</v>
      </c>
      <c r="H556" s="4">
        <v>0.0</v>
      </c>
      <c r="I556" s="4">
        <v>0.0</v>
      </c>
      <c r="J556" s="4">
        <v>190.0</v>
      </c>
      <c r="K556" s="4">
        <v>0.0</v>
      </c>
      <c r="L556" s="4">
        <v>99.47</v>
      </c>
      <c r="M556" s="4">
        <v>0.0</v>
      </c>
      <c r="N556" s="4">
        <v>0.53</v>
      </c>
      <c r="O556" s="4">
        <v>0.0</v>
      </c>
      <c r="P556" s="4">
        <v>0.0</v>
      </c>
      <c r="Q556" s="4">
        <v>0.0</v>
      </c>
      <c r="R556" s="4">
        <v>0.0</v>
      </c>
      <c r="S556" s="4">
        <v>91504.16</v>
      </c>
      <c r="T556" s="4">
        <v>7.84</v>
      </c>
      <c r="U556" s="4">
        <v>7.78</v>
      </c>
      <c r="V556" s="4">
        <v>190.0</v>
      </c>
      <c r="W556" s="4">
        <v>70.53</v>
      </c>
      <c r="X556" s="4">
        <v>16.32</v>
      </c>
      <c r="Y556" s="4">
        <v>1.58</v>
      </c>
      <c r="Z556" s="4">
        <v>11.58</v>
      </c>
      <c r="AA556" s="4">
        <v>48.33</v>
      </c>
      <c r="AB556" s="4">
        <v>0.0</v>
      </c>
      <c r="AC556" s="4">
        <v>307.1</v>
      </c>
      <c r="AD556" s="4">
        <v>73738.21</v>
      </c>
      <c r="AE556" s="4">
        <v>17765.95</v>
      </c>
    </row>
    <row r="557" ht="12.75" customHeight="1">
      <c r="A557" s="4" t="s">
        <v>372</v>
      </c>
      <c r="B557" s="4" t="s">
        <v>371</v>
      </c>
      <c r="C557" s="4">
        <v>2017.0</v>
      </c>
      <c r="D557" s="4" t="s">
        <v>1074</v>
      </c>
      <c r="E557" s="39" t="s">
        <v>994</v>
      </c>
      <c r="F557" s="4">
        <v>7.728805868E7</v>
      </c>
      <c r="G557" s="4">
        <v>25.29</v>
      </c>
      <c r="H557" s="4">
        <v>0.0</v>
      </c>
      <c r="I557" s="4">
        <v>0.0</v>
      </c>
      <c r="J557" s="4">
        <v>41.0</v>
      </c>
      <c r="K557" s="4">
        <v>0.0</v>
      </c>
      <c r="L557" s="4">
        <v>100.0</v>
      </c>
      <c r="M557" s="4">
        <v>0.0</v>
      </c>
      <c r="N557" s="4">
        <v>0.0</v>
      </c>
      <c r="O557" s="4">
        <v>0.0</v>
      </c>
      <c r="P557" s="4">
        <v>0.0</v>
      </c>
      <c r="Q557" s="4">
        <v>0.0</v>
      </c>
      <c r="R557" s="4">
        <v>1.014451686E7</v>
      </c>
      <c r="S557" s="4">
        <v>6.713977254E7</v>
      </c>
      <c r="T557" s="4">
        <v>0.13</v>
      </c>
      <c r="U557" s="4">
        <v>0.0</v>
      </c>
      <c r="V557" s="4">
        <v>41.0</v>
      </c>
      <c r="W557" s="4">
        <v>0.0</v>
      </c>
      <c r="X557" s="4">
        <v>87.8</v>
      </c>
      <c r="Y557" s="4">
        <v>4.88</v>
      </c>
      <c r="Z557" s="4">
        <v>7.32</v>
      </c>
      <c r="AA557" s="4">
        <v>19.31</v>
      </c>
      <c r="AB557" s="4">
        <v>0.0</v>
      </c>
      <c r="AC557" s="4">
        <v>5.329658066E7</v>
      </c>
      <c r="AD557" s="4">
        <v>6.344397105E7</v>
      </c>
      <c r="AE557" s="4">
        <v>1.384031834E7</v>
      </c>
    </row>
    <row r="558" ht="12.75" customHeight="1">
      <c r="A558" s="4" t="s">
        <v>372</v>
      </c>
      <c r="B558" s="4" t="s">
        <v>371</v>
      </c>
      <c r="C558" s="4">
        <v>2017.0</v>
      </c>
      <c r="D558" s="4" t="s">
        <v>1074</v>
      </c>
      <c r="E558" s="39" t="s">
        <v>1039</v>
      </c>
      <c r="F558" s="4">
        <v>178056.31</v>
      </c>
      <c r="G558" s="4">
        <v>0.06</v>
      </c>
      <c r="H558" s="4">
        <v>0.0</v>
      </c>
      <c r="I558" s="4">
        <v>0.0</v>
      </c>
      <c r="J558" s="4">
        <v>204.0</v>
      </c>
      <c r="K558" s="4">
        <v>0.0</v>
      </c>
      <c r="L558" s="4">
        <v>100.0</v>
      </c>
      <c r="M558" s="4">
        <v>0.0</v>
      </c>
      <c r="N558" s="4">
        <v>0.0</v>
      </c>
      <c r="O558" s="4">
        <v>0.0</v>
      </c>
      <c r="P558" s="4">
        <v>0.0</v>
      </c>
      <c r="Q558" s="4">
        <v>0.0</v>
      </c>
      <c r="R558" s="4">
        <v>0.0</v>
      </c>
      <c r="S558" s="4">
        <v>178041.8</v>
      </c>
      <c r="T558" s="4">
        <v>3.94</v>
      </c>
      <c r="U558" s="4">
        <v>6.64</v>
      </c>
      <c r="V558" s="4">
        <v>204.0</v>
      </c>
      <c r="W558" s="4">
        <v>83.82</v>
      </c>
      <c r="X558" s="4">
        <v>15.69</v>
      </c>
      <c r="Y558" s="4">
        <v>0.0</v>
      </c>
      <c r="Z558" s="4">
        <v>0.49</v>
      </c>
      <c r="AA558" s="4">
        <v>20.0</v>
      </c>
      <c r="AB558" s="4">
        <v>0.0</v>
      </c>
      <c r="AC558" s="4">
        <v>0.0</v>
      </c>
      <c r="AD558" s="4">
        <v>120987.89</v>
      </c>
      <c r="AE558" s="4">
        <v>57053.9</v>
      </c>
    </row>
    <row r="559" ht="12.75" customHeight="1">
      <c r="A559" s="4" t="s">
        <v>372</v>
      </c>
      <c r="B559" s="4" t="s">
        <v>371</v>
      </c>
      <c r="C559" s="4">
        <v>2017.0</v>
      </c>
      <c r="D559" s="4" t="s">
        <v>1074</v>
      </c>
      <c r="E559" s="39" t="s">
        <v>1040</v>
      </c>
      <c r="F559" s="4">
        <v>2.906393871E7</v>
      </c>
      <c r="G559" s="4">
        <v>9.51</v>
      </c>
      <c r="H559" s="4">
        <v>0.0</v>
      </c>
      <c r="I559" s="4">
        <v>0.0</v>
      </c>
      <c r="J559" s="4">
        <v>1297.0</v>
      </c>
      <c r="K559" s="4">
        <v>0.0</v>
      </c>
      <c r="L559" s="4">
        <v>100.0</v>
      </c>
      <c r="M559" s="4">
        <v>0.0</v>
      </c>
      <c r="N559" s="4">
        <v>0.0</v>
      </c>
      <c r="O559" s="4">
        <v>0.0</v>
      </c>
      <c r="P559" s="4">
        <v>0.0</v>
      </c>
      <c r="Q559" s="4">
        <v>0.0</v>
      </c>
      <c r="R559" s="4">
        <v>0.0</v>
      </c>
      <c r="S559" s="4">
        <v>2.895789546E7</v>
      </c>
      <c r="T559" s="4">
        <v>1.2</v>
      </c>
      <c r="U559" s="4">
        <v>0.84</v>
      </c>
      <c r="V559" s="4">
        <v>1297.0</v>
      </c>
      <c r="W559" s="4">
        <v>43.02</v>
      </c>
      <c r="X559" s="4">
        <v>56.9</v>
      </c>
      <c r="Y559" s="4">
        <v>0.0</v>
      </c>
      <c r="Z559" s="4">
        <v>0.08</v>
      </c>
      <c r="AA559" s="4">
        <v>12.0</v>
      </c>
      <c r="AB559" s="4">
        <v>0.0</v>
      </c>
      <c r="AC559" s="4">
        <v>0.0</v>
      </c>
      <c r="AD559" s="4">
        <v>1.46386465E7</v>
      </c>
      <c r="AE559" s="4">
        <v>1.431924896E7</v>
      </c>
    </row>
    <row r="560" ht="12.75" customHeight="1">
      <c r="A560" s="4" t="s">
        <v>372</v>
      </c>
      <c r="B560" s="4" t="s">
        <v>371</v>
      </c>
      <c r="C560" s="4">
        <v>2017.0</v>
      </c>
      <c r="D560" s="4" t="s">
        <v>1074</v>
      </c>
      <c r="E560" s="39" t="s">
        <v>996</v>
      </c>
      <c r="F560" s="4">
        <v>2.475460448E7</v>
      </c>
      <c r="G560" s="4">
        <v>8.1</v>
      </c>
      <c r="H560" s="4">
        <v>0.0</v>
      </c>
      <c r="I560" s="4">
        <v>0.0</v>
      </c>
      <c r="J560" s="4">
        <v>932.0</v>
      </c>
      <c r="K560" s="4">
        <v>0.0</v>
      </c>
      <c r="L560" s="4">
        <v>100.0</v>
      </c>
      <c r="M560" s="4">
        <v>0.0</v>
      </c>
      <c r="N560" s="4">
        <v>0.0</v>
      </c>
      <c r="O560" s="4">
        <v>0.0</v>
      </c>
      <c r="P560" s="4">
        <v>0.0</v>
      </c>
      <c r="Q560" s="4">
        <v>0.0</v>
      </c>
      <c r="R560" s="4">
        <v>0.0</v>
      </c>
      <c r="S560" s="4">
        <v>2.476787526E7</v>
      </c>
      <c r="T560" s="4">
        <v>1.49</v>
      </c>
      <c r="U560" s="4">
        <v>1.15</v>
      </c>
      <c r="V560" s="4">
        <v>932.0</v>
      </c>
      <c r="W560" s="4">
        <v>39.81</v>
      </c>
      <c r="X560" s="4">
        <v>55.58</v>
      </c>
      <c r="Y560" s="4">
        <v>2.47</v>
      </c>
      <c r="Z560" s="4">
        <v>2.15</v>
      </c>
      <c r="AA560" s="4">
        <v>15.0</v>
      </c>
      <c r="AB560" s="4">
        <v>0.0</v>
      </c>
      <c r="AC560" s="4">
        <v>596668.39</v>
      </c>
      <c r="AD560" s="4">
        <v>1.480388514E7</v>
      </c>
      <c r="AE560" s="4">
        <v>9963990.11</v>
      </c>
    </row>
    <row r="561" ht="12.75" customHeight="1">
      <c r="A561" s="4" t="s">
        <v>372</v>
      </c>
      <c r="B561" s="4" t="s">
        <v>371</v>
      </c>
      <c r="C561" s="4">
        <v>2017.0</v>
      </c>
      <c r="D561" s="4" t="s">
        <v>1074</v>
      </c>
      <c r="E561" s="39" t="s">
        <v>1041</v>
      </c>
      <c r="F561" s="4">
        <v>1520817.51</v>
      </c>
      <c r="G561" s="4">
        <v>0.5</v>
      </c>
      <c r="H561" s="4">
        <v>0.0</v>
      </c>
      <c r="I561" s="4">
        <v>0.0</v>
      </c>
      <c r="J561" s="4">
        <v>95.0</v>
      </c>
      <c r="K561" s="4">
        <v>0.0</v>
      </c>
      <c r="L561" s="4">
        <v>100.0</v>
      </c>
      <c r="M561" s="4">
        <v>0.0</v>
      </c>
      <c r="N561" s="4">
        <v>0.0</v>
      </c>
      <c r="O561" s="4">
        <v>0.0</v>
      </c>
      <c r="P561" s="4">
        <v>0.0</v>
      </c>
      <c r="Q561" s="4">
        <v>0.0</v>
      </c>
      <c r="R561" s="4">
        <v>0.0</v>
      </c>
      <c r="S561" s="4">
        <v>1447569.21</v>
      </c>
      <c r="T561" s="4">
        <v>0.31</v>
      </c>
      <c r="U561" s="4">
        <v>0.34</v>
      </c>
      <c r="V561" s="4">
        <v>95.0</v>
      </c>
      <c r="W561" s="4">
        <v>7.37</v>
      </c>
      <c r="X561" s="4">
        <v>85.26</v>
      </c>
      <c r="Y561" s="4">
        <v>0.0</v>
      </c>
      <c r="Z561" s="4">
        <v>7.37</v>
      </c>
      <c r="AA561" s="4">
        <v>18.64</v>
      </c>
      <c r="AB561" s="4">
        <v>0.0</v>
      </c>
      <c r="AC561" s="4">
        <v>0.0</v>
      </c>
      <c r="AD561" s="4">
        <v>244710.0</v>
      </c>
      <c r="AE561" s="4">
        <v>1202859.22</v>
      </c>
    </row>
    <row r="562" ht="12.75" customHeight="1">
      <c r="A562" s="4" t="s">
        <v>372</v>
      </c>
      <c r="B562" s="4" t="s">
        <v>371</v>
      </c>
      <c r="C562" s="4">
        <v>2017.0</v>
      </c>
      <c r="D562" s="4" t="s">
        <v>1074</v>
      </c>
      <c r="E562" s="39" t="s">
        <v>1042</v>
      </c>
      <c r="F562" s="4">
        <v>2.63903609E7</v>
      </c>
      <c r="G562" s="4">
        <v>8.63</v>
      </c>
      <c r="H562" s="4">
        <v>0.0</v>
      </c>
      <c r="I562" s="4">
        <v>0.0</v>
      </c>
      <c r="J562" s="4">
        <v>750.0</v>
      </c>
      <c r="K562" s="4">
        <v>0.0</v>
      </c>
      <c r="L562" s="4">
        <v>98.93</v>
      </c>
      <c r="M562" s="4">
        <v>0.0</v>
      </c>
      <c r="N562" s="4">
        <v>1.07</v>
      </c>
      <c r="O562" s="4">
        <v>0.0</v>
      </c>
      <c r="P562" s="4">
        <v>0.0</v>
      </c>
      <c r="Q562" s="4">
        <v>0.0</v>
      </c>
      <c r="R562" s="4">
        <v>0.0</v>
      </c>
      <c r="S562" s="4">
        <v>9534896.66</v>
      </c>
      <c r="T562" s="4">
        <v>2.59</v>
      </c>
      <c r="U562" s="4">
        <v>1.08</v>
      </c>
      <c r="V562" s="4">
        <v>750.0</v>
      </c>
      <c r="W562" s="4">
        <v>37.87</v>
      </c>
      <c r="X562" s="4">
        <v>46.4</v>
      </c>
      <c r="Y562" s="4">
        <v>7.87</v>
      </c>
      <c r="Z562" s="4">
        <v>7.87</v>
      </c>
      <c r="AA562" s="4">
        <v>175.64</v>
      </c>
      <c r="AB562" s="4">
        <v>0.0</v>
      </c>
      <c r="AC562" s="4">
        <v>41780.46</v>
      </c>
      <c r="AD562" s="4">
        <v>3181599.6</v>
      </c>
      <c r="AE562" s="4">
        <v>6353297.06</v>
      </c>
    </row>
    <row r="563" ht="12.75" customHeight="1">
      <c r="A563" s="4" t="s">
        <v>372</v>
      </c>
      <c r="B563" s="4" t="s">
        <v>371</v>
      </c>
      <c r="C563" s="4">
        <v>2017.0</v>
      </c>
      <c r="D563" s="4" t="s">
        <v>1074</v>
      </c>
      <c r="E563" s="39" t="s">
        <v>1043</v>
      </c>
      <c r="F563" s="4">
        <v>1.365782942E7</v>
      </c>
      <c r="G563" s="4">
        <v>4.47</v>
      </c>
      <c r="H563" s="4">
        <v>0.0</v>
      </c>
      <c r="I563" s="4">
        <v>0.0</v>
      </c>
      <c r="J563" s="4">
        <v>355.0</v>
      </c>
      <c r="K563" s="4">
        <v>0.0</v>
      </c>
      <c r="L563" s="4">
        <v>100.0</v>
      </c>
      <c r="M563" s="4">
        <v>0.0</v>
      </c>
      <c r="N563" s="4">
        <v>0.0</v>
      </c>
      <c r="O563" s="4">
        <v>0.0</v>
      </c>
      <c r="P563" s="4">
        <v>0.0</v>
      </c>
      <c r="Q563" s="4">
        <v>0.0</v>
      </c>
      <c r="R563" s="4">
        <v>0.0</v>
      </c>
      <c r="S563" s="4">
        <v>1.247192601E7</v>
      </c>
      <c r="T563" s="4">
        <v>3.38</v>
      </c>
      <c r="U563" s="4">
        <v>4.01</v>
      </c>
      <c r="V563" s="4">
        <v>355.0</v>
      </c>
      <c r="W563" s="4">
        <v>79.15</v>
      </c>
      <c r="X563" s="4">
        <v>20.85</v>
      </c>
      <c r="Y563" s="4">
        <v>0.0</v>
      </c>
      <c r="Z563" s="4">
        <v>0.0</v>
      </c>
      <c r="AA563" s="4">
        <v>14.0</v>
      </c>
      <c r="AB563" s="4">
        <v>0.0</v>
      </c>
      <c r="AC563" s="4">
        <v>0.0</v>
      </c>
      <c r="AD563" s="4">
        <v>1.186971895E7</v>
      </c>
      <c r="AE563" s="4">
        <v>602207.06</v>
      </c>
    </row>
    <row r="564" ht="12.75" customHeight="1">
      <c r="A564" s="4" t="s">
        <v>372</v>
      </c>
      <c r="B564" s="4" t="s">
        <v>371</v>
      </c>
      <c r="C564" s="4">
        <v>2017.0</v>
      </c>
      <c r="D564" s="4" t="s">
        <v>1074</v>
      </c>
      <c r="E564" s="39" t="s">
        <v>1044</v>
      </c>
      <c r="F564" s="4">
        <v>5673973.7</v>
      </c>
      <c r="G564" s="4">
        <v>1.86</v>
      </c>
      <c r="H564" s="4">
        <v>0.0</v>
      </c>
      <c r="I564" s="4">
        <v>0.0</v>
      </c>
      <c r="J564" s="4">
        <v>365.0</v>
      </c>
      <c r="K564" s="4">
        <v>0.0</v>
      </c>
      <c r="L564" s="4">
        <v>100.0</v>
      </c>
      <c r="M564" s="4">
        <v>0.0</v>
      </c>
      <c r="N564" s="4">
        <v>0.0</v>
      </c>
      <c r="O564" s="4">
        <v>0.0</v>
      </c>
      <c r="P564" s="4">
        <v>0.0</v>
      </c>
      <c r="Q564" s="4">
        <v>0.0</v>
      </c>
      <c r="R564" s="4">
        <v>0.0</v>
      </c>
      <c r="S564" s="4">
        <v>5759932.08</v>
      </c>
      <c r="T564" s="4">
        <v>2.97</v>
      </c>
      <c r="U564" s="4">
        <v>1.8</v>
      </c>
      <c r="V564" s="4">
        <v>365.0</v>
      </c>
      <c r="W564" s="4">
        <v>63.01</v>
      </c>
      <c r="X564" s="4">
        <v>35.34</v>
      </c>
      <c r="Y564" s="4">
        <v>0.0</v>
      </c>
      <c r="Z564" s="4">
        <v>1.64</v>
      </c>
      <c r="AA564" s="4">
        <v>38.0</v>
      </c>
      <c r="AB564" s="4">
        <v>0.0</v>
      </c>
      <c r="AC564" s="4">
        <v>0.0</v>
      </c>
      <c r="AD564" s="4">
        <v>4493343.32</v>
      </c>
      <c r="AE564" s="4">
        <v>1266588.76</v>
      </c>
    </row>
    <row r="565" ht="12.75" customHeight="1">
      <c r="A565" s="4" t="s">
        <v>372</v>
      </c>
      <c r="B565" s="4" t="s">
        <v>371</v>
      </c>
      <c r="C565" s="4">
        <v>2017.0</v>
      </c>
      <c r="D565" s="4" t="s">
        <v>1074</v>
      </c>
      <c r="E565" s="39" t="s">
        <v>1045</v>
      </c>
      <c r="F565" s="4">
        <v>1863613.83</v>
      </c>
      <c r="G565" s="4">
        <v>0.61</v>
      </c>
      <c r="H565" s="4">
        <v>0.01</v>
      </c>
      <c r="I565" s="4">
        <v>0.0</v>
      </c>
      <c r="J565" s="4">
        <v>1282.0</v>
      </c>
      <c r="K565" s="4">
        <v>0.0</v>
      </c>
      <c r="L565" s="4">
        <v>99.84</v>
      </c>
      <c r="M565" s="4">
        <v>0.0</v>
      </c>
      <c r="N565" s="4">
        <v>0.16</v>
      </c>
      <c r="O565" s="4">
        <v>16.8</v>
      </c>
      <c r="P565" s="4">
        <v>0.0</v>
      </c>
      <c r="Q565" s="4">
        <v>0.0</v>
      </c>
      <c r="R565" s="4">
        <v>17.89</v>
      </c>
      <c r="S565" s="4">
        <v>1852640.9</v>
      </c>
      <c r="T565" s="4">
        <v>8.52</v>
      </c>
      <c r="U565" s="4">
        <v>7.95</v>
      </c>
      <c r="V565" s="4">
        <v>1282.0</v>
      </c>
      <c r="W565" s="4">
        <v>80.58</v>
      </c>
      <c r="X565" s="4">
        <v>13.49</v>
      </c>
      <c r="Y565" s="4">
        <v>0.08</v>
      </c>
      <c r="Z565" s="4">
        <v>5.85</v>
      </c>
      <c r="AA565" s="4">
        <v>32.0</v>
      </c>
      <c r="AB565" s="4">
        <v>0.0</v>
      </c>
      <c r="AC565" s="4">
        <v>1.24</v>
      </c>
      <c r="AD565" s="4">
        <v>1709819.75</v>
      </c>
      <c r="AE565" s="4">
        <v>142839.04</v>
      </c>
    </row>
    <row r="566" ht="12.75" customHeight="1">
      <c r="A566" s="4" t="s">
        <v>372</v>
      </c>
      <c r="B566" s="4" t="s">
        <v>371</v>
      </c>
      <c r="C566" s="4">
        <v>2017.0</v>
      </c>
      <c r="D566" s="4" t="s">
        <v>1074</v>
      </c>
      <c r="E566" s="39" t="s">
        <v>998</v>
      </c>
      <c r="F566" s="4">
        <v>6.195235725E7</v>
      </c>
      <c r="G566" s="4">
        <v>20.27</v>
      </c>
      <c r="H566" s="4">
        <v>0.0</v>
      </c>
      <c r="I566" s="4">
        <v>0.0</v>
      </c>
      <c r="J566" s="4">
        <v>235.0</v>
      </c>
      <c r="K566" s="4">
        <v>0.0</v>
      </c>
      <c r="L566" s="4">
        <v>100.0</v>
      </c>
      <c r="M566" s="4">
        <v>0.0</v>
      </c>
      <c r="N566" s="4">
        <v>0.0</v>
      </c>
      <c r="O566" s="4">
        <v>0.0</v>
      </c>
      <c r="P566" s="4">
        <v>0.0</v>
      </c>
      <c r="Q566" s="4">
        <v>0.0</v>
      </c>
      <c r="R566" s="4">
        <v>0.0</v>
      </c>
      <c r="S566" s="4">
        <v>6.110781516E7</v>
      </c>
      <c r="T566" s="4">
        <v>3.01</v>
      </c>
      <c r="U566" s="4">
        <v>2.06</v>
      </c>
      <c r="V566" s="4">
        <v>235.0</v>
      </c>
      <c r="W566" s="4">
        <v>51.06</v>
      </c>
      <c r="X566" s="4">
        <v>48.94</v>
      </c>
      <c r="Y566" s="4">
        <v>0.0</v>
      </c>
      <c r="Z566" s="4">
        <v>0.0</v>
      </c>
      <c r="AA566" s="4">
        <v>25.0</v>
      </c>
      <c r="AB566" s="4">
        <v>0.0</v>
      </c>
      <c r="AC566" s="4">
        <v>0.0</v>
      </c>
      <c r="AD566" s="4">
        <v>5.494665357E7</v>
      </c>
      <c r="AE566" s="4">
        <v>6161161.59</v>
      </c>
    </row>
    <row r="567" ht="12.75" customHeight="1">
      <c r="A567" s="4" t="s">
        <v>372</v>
      </c>
      <c r="B567" s="4" t="s">
        <v>371</v>
      </c>
      <c r="C567" s="4">
        <v>2017.0</v>
      </c>
      <c r="D567" s="4" t="s">
        <v>1074</v>
      </c>
      <c r="E567" s="39" t="s">
        <v>1046</v>
      </c>
      <c r="F567" s="4">
        <v>7921513.72</v>
      </c>
      <c r="G567" s="4">
        <v>2.59</v>
      </c>
      <c r="H567" s="4">
        <v>0.02</v>
      </c>
      <c r="I567" s="4">
        <v>0.05</v>
      </c>
      <c r="J567" s="4">
        <v>479.0</v>
      </c>
      <c r="K567" s="4">
        <v>0.0</v>
      </c>
      <c r="L567" s="4">
        <v>99.79</v>
      </c>
      <c r="M567" s="4">
        <v>0.0</v>
      </c>
      <c r="N567" s="4">
        <v>0.21</v>
      </c>
      <c r="O567" s="4">
        <v>21.98</v>
      </c>
      <c r="P567" s="4">
        <v>0.0</v>
      </c>
      <c r="Q567" s="4">
        <v>0.0</v>
      </c>
      <c r="R567" s="4">
        <v>108356.22</v>
      </c>
      <c r="S567" s="4">
        <v>7825731.52</v>
      </c>
      <c r="T567" s="4">
        <v>2.93</v>
      </c>
      <c r="U567" s="4">
        <v>3.4</v>
      </c>
      <c r="V567" s="4">
        <v>479.0</v>
      </c>
      <c r="W567" s="4">
        <v>31.32</v>
      </c>
      <c r="X567" s="4">
        <v>24.43</v>
      </c>
      <c r="Y567" s="4">
        <v>0.84</v>
      </c>
      <c r="Z567" s="4">
        <v>43.42</v>
      </c>
      <c r="AA567" s="4">
        <v>29.0</v>
      </c>
      <c r="AB567" s="4">
        <v>0.0</v>
      </c>
      <c r="AC567" s="4">
        <v>857.73</v>
      </c>
      <c r="AD567" s="4">
        <v>6388773.32</v>
      </c>
      <c r="AE567" s="4">
        <v>1545314.42</v>
      </c>
    </row>
    <row r="568" ht="12.75" customHeight="1">
      <c r="A568" s="4" t="s">
        <v>372</v>
      </c>
      <c r="B568" s="4" t="s">
        <v>371</v>
      </c>
      <c r="C568" s="4">
        <v>2017.0</v>
      </c>
      <c r="D568" s="4" t="s">
        <v>1074</v>
      </c>
      <c r="E568" s="39" t="s">
        <v>1047</v>
      </c>
      <c r="F568" s="4">
        <v>1.976621727E7</v>
      </c>
      <c r="G568" s="4">
        <v>6.47</v>
      </c>
      <c r="H568" s="4">
        <v>0.0</v>
      </c>
      <c r="I568" s="4">
        <v>0.0</v>
      </c>
      <c r="J568" s="4">
        <v>441.0</v>
      </c>
      <c r="K568" s="4">
        <v>0.0</v>
      </c>
      <c r="L568" s="4">
        <v>100.0</v>
      </c>
      <c r="M568" s="4">
        <v>0.0</v>
      </c>
      <c r="N568" s="4">
        <v>0.0</v>
      </c>
      <c r="O568" s="4">
        <v>0.0</v>
      </c>
      <c r="P568" s="4">
        <v>0.0</v>
      </c>
      <c r="Q568" s="4">
        <v>0.0</v>
      </c>
      <c r="R568" s="4">
        <v>0.0</v>
      </c>
      <c r="S568" s="4">
        <v>1.204618508E7</v>
      </c>
      <c r="T568" s="4">
        <v>0.5</v>
      </c>
      <c r="U568" s="4">
        <v>0.25</v>
      </c>
      <c r="V568" s="4">
        <v>441.0</v>
      </c>
      <c r="W568" s="4">
        <v>15.19</v>
      </c>
      <c r="X568" s="4">
        <v>83.9</v>
      </c>
      <c r="Y568" s="4">
        <v>0.0</v>
      </c>
      <c r="Z568" s="4">
        <v>0.91</v>
      </c>
      <c r="AA568" s="4">
        <v>18.0</v>
      </c>
      <c r="AB568" s="4">
        <v>0.0</v>
      </c>
      <c r="AC568" s="4">
        <v>0.0</v>
      </c>
      <c r="AD568" s="4">
        <v>1085290.48</v>
      </c>
      <c r="AE568" s="4">
        <v>1.096089461E7</v>
      </c>
    </row>
    <row r="569" ht="12.75" customHeight="1">
      <c r="A569" s="4" t="s">
        <v>372</v>
      </c>
      <c r="B569" s="4" t="s">
        <v>371</v>
      </c>
      <c r="C569" s="4">
        <v>2018.0</v>
      </c>
      <c r="D569" s="4" t="s">
        <v>1074</v>
      </c>
      <c r="E569" s="39" t="s">
        <v>1031</v>
      </c>
      <c r="F569" s="4">
        <v>3.2568355089E8</v>
      </c>
      <c r="G569" s="4">
        <v>100.0</v>
      </c>
      <c r="H569" s="4">
        <v>0.11</v>
      </c>
      <c r="I569" s="4">
        <v>0.12</v>
      </c>
      <c r="J569" s="4">
        <v>9199.0</v>
      </c>
      <c r="K569" s="4">
        <v>0.35</v>
      </c>
      <c r="L569" s="4">
        <v>97.78</v>
      </c>
      <c r="M569" s="4">
        <v>0.02</v>
      </c>
      <c r="N569" s="4">
        <v>1.85</v>
      </c>
      <c r="O569" s="4">
        <v>131.8</v>
      </c>
      <c r="P569" s="4">
        <v>0.0</v>
      </c>
      <c r="Q569" s="4">
        <v>5790.67</v>
      </c>
      <c r="R569" s="4">
        <v>1.512661027E7</v>
      </c>
      <c r="S569" s="4">
        <v>2.8023951001E8</v>
      </c>
      <c r="T569" s="4">
        <v>4.09</v>
      </c>
      <c r="U569" s="4">
        <v>3.66</v>
      </c>
      <c r="V569" s="4">
        <v>9199.0</v>
      </c>
      <c r="W569" s="4">
        <v>52.23</v>
      </c>
      <c r="X569" s="4">
        <v>37.91</v>
      </c>
      <c r="Y569" s="4">
        <v>1.52</v>
      </c>
      <c r="Z569" s="4">
        <v>8.34</v>
      </c>
      <c r="AA569" s="4">
        <v>3000.0</v>
      </c>
      <c r="AB569" s="4">
        <v>0.0</v>
      </c>
      <c r="AC569" s="4">
        <v>6.601413248E7</v>
      </c>
      <c r="AD569" s="4">
        <v>2.0671487253E8</v>
      </c>
      <c r="AE569" s="4">
        <v>8.865124775E7</v>
      </c>
    </row>
    <row r="570" ht="12.75" customHeight="1">
      <c r="A570" s="4" t="s">
        <v>372</v>
      </c>
      <c r="B570" s="4" t="s">
        <v>371</v>
      </c>
      <c r="C570" s="4">
        <v>2018.0</v>
      </c>
      <c r="D570" s="4" t="s">
        <v>1074</v>
      </c>
      <c r="E570" s="39" t="s">
        <v>1032</v>
      </c>
      <c r="F570" s="4">
        <v>5.344081055E7</v>
      </c>
      <c r="G570" s="4">
        <v>16.41</v>
      </c>
      <c r="H570" s="4">
        <v>0.0</v>
      </c>
      <c r="I570" s="4">
        <v>0.0</v>
      </c>
      <c r="J570" s="4">
        <v>1522.0</v>
      </c>
      <c r="K570" s="4">
        <v>0.0</v>
      </c>
      <c r="L570" s="4">
        <v>99.67</v>
      </c>
      <c r="M570" s="4">
        <v>0.0</v>
      </c>
      <c r="N570" s="4">
        <v>0.33</v>
      </c>
      <c r="O570" s="4">
        <v>0.0</v>
      </c>
      <c r="P570" s="4">
        <v>0.0</v>
      </c>
      <c r="Q570" s="4">
        <v>0.0</v>
      </c>
      <c r="R570" s="4">
        <v>0.0</v>
      </c>
      <c r="S570" s="4">
        <v>5.273283674E7</v>
      </c>
      <c r="T570" s="4">
        <v>1.47</v>
      </c>
      <c r="U570" s="4">
        <v>2.27</v>
      </c>
      <c r="V570" s="4">
        <v>1522.0</v>
      </c>
      <c r="W570" s="4">
        <v>41.52</v>
      </c>
      <c r="X570" s="4">
        <v>57.56</v>
      </c>
      <c r="Y570" s="4">
        <v>0.26</v>
      </c>
      <c r="Z570" s="4">
        <v>0.66</v>
      </c>
      <c r="AA570" s="4">
        <v>25.0</v>
      </c>
      <c r="AB570" s="4">
        <v>0.0</v>
      </c>
      <c r="AC570" s="4">
        <v>3331.1</v>
      </c>
      <c r="AD570" s="4">
        <v>3.022924781E7</v>
      </c>
      <c r="AE570" s="4">
        <v>2.250358894E7</v>
      </c>
    </row>
    <row r="571" ht="12.75" customHeight="1">
      <c r="A571" s="4" t="s">
        <v>372</v>
      </c>
      <c r="B571" s="4" t="s">
        <v>371</v>
      </c>
      <c r="C571" s="4">
        <v>2018.0</v>
      </c>
      <c r="D571" s="4" t="s">
        <v>1074</v>
      </c>
      <c r="E571" s="39" t="s">
        <v>1033</v>
      </c>
      <c r="F571" s="4">
        <v>1.0220316071E8</v>
      </c>
      <c r="G571" s="4">
        <v>31.38</v>
      </c>
      <c r="H571" s="4">
        <v>0.24</v>
      </c>
      <c r="I571" s="4">
        <v>0.36</v>
      </c>
      <c r="J571" s="4">
        <v>3441.0</v>
      </c>
      <c r="K571" s="4">
        <v>0.76</v>
      </c>
      <c r="L571" s="4">
        <v>95.23</v>
      </c>
      <c r="M571" s="4">
        <v>0.03</v>
      </c>
      <c r="N571" s="4">
        <v>3.98</v>
      </c>
      <c r="O571" s="4">
        <v>131.8</v>
      </c>
      <c r="P571" s="4">
        <v>0.0</v>
      </c>
      <c r="Q571" s="4">
        <v>5671.8</v>
      </c>
      <c r="R571" s="4">
        <v>1.476249594E7</v>
      </c>
      <c r="S571" s="4">
        <v>8.298984627E7</v>
      </c>
      <c r="T571" s="4">
        <v>7.56</v>
      </c>
      <c r="U571" s="4">
        <v>6.24</v>
      </c>
      <c r="V571" s="4">
        <v>3441.0</v>
      </c>
      <c r="W571" s="4">
        <v>61.52</v>
      </c>
      <c r="X571" s="4">
        <v>24.79</v>
      </c>
      <c r="Y571" s="4">
        <v>2.85</v>
      </c>
      <c r="Z571" s="4">
        <v>10.84</v>
      </c>
      <c r="AA571" s="4">
        <v>3000.0</v>
      </c>
      <c r="AB571" s="4">
        <v>0.0</v>
      </c>
      <c r="AC571" s="4">
        <v>1032996.75</v>
      </c>
      <c r="AD571" s="4">
        <v>7.270732236E7</v>
      </c>
      <c r="AE571" s="4">
        <v>2.504501985E7</v>
      </c>
    </row>
    <row r="572" ht="12.75" customHeight="1">
      <c r="A572" s="4" t="s">
        <v>372</v>
      </c>
      <c r="B572" s="4" t="s">
        <v>371</v>
      </c>
      <c r="C572" s="4">
        <v>2018.0</v>
      </c>
      <c r="D572" s="4" t="s">
        <v>1074</v>
      </c>
      <c r="E572" s="39" t="s">
        <v>1034</v>
      </c>
      <c r="F572" s="4">
        <v>6.654469707E7</v>
      </c>
      <c r="G572" s="4">
        <v>20.43</v>
      </c>
      <c r="H572" s="4">
        <v>0.11</v>
      </c>
      <c r="I572" s="4">
        <v>0.04</v>
      </c>
      <c r="J572" s="4">
        <v>3132.0</v>
      </c>
      <c r="K572" s="4">
        <v>0.19</v>
      </c>
      <c r="L572" s="4">
        <v>99.17</v>
      </c>
      <c r="M572" s="4">
        <v>0.0</v>
      </c>
      <c r="N572" s="4">
        <v>0.64</v>
      </c>
      <c r="O572" s="4">
        <v>131.01</v>
      </c>
      <c r="P572" s="4">
        <v>0.0</v>
      </c>
      <c r="Q572" s="4">
        <v>0.0</v>
      </c>
      <c r="R572" s="4">
        <v>310644.6</v>
      </c>
      <c r="S572" s="4">
        <v>6.131017317E7</v>
      </c>
      <c r="T572" s="4">
        <v>3.34</v>
      </c>
      <c r="U572" s="4">
        <v>1.5</v>
      </c>
      <c r="V572" s="4">
        <v>3132.0</v>
      </c>
      <c r="W572" s="4">
        <v>54.47</v>
      </c>
      <c r="X572" s="4">
        <v>39.81</v>
      </c>
      <c r="Y572" s="4">
        <v>0.8</v>
      </c>
      <c r="Z572" s="4">
        <v>4.92</v>
      </c>
      <c r="AA572" s="4">
        <v>131.01</v>
      </c>
      <c r="AB572" s="4">
        <v>0.0</v>
      </c>
      <c r="AC572" s="4">
        <v>611887.2</v>
      </c>
      <c r="AD572" s="4">
        <v>2.85096252E7</v>
      </c>
      <c r="AE572" s="4">
        <v>3.311119257E7</v>
      </c>
    </row>
    <row r="573" ht="12.75" customHeight="1">
      <c r="A573" s="4" t="s">
        <v>372</v>
      </c>
      <c r="B573" s="4" t="s">
        <v>371</v>
      </c>
      <c r="C573" s="4">
        <v>2018.0</v>
      </c>
      <c r="D573" s="4" t="s">
        <v>1074</v>
      </c>
      <c r="E573" s="39" t="s">
        <v>1035</v>
      </c>
      <c r="F573" s="4">
        <v>8.016653156E7</v>
      </c>
      <c r="G573" s="4">
        <v>24.61</v>
      </c>
      <c r="H573" s="4">
        <v>0.04</v>
      </c>
      <c r="I573" s="4">
        <v>0.0</v>
      </c>
      <c r="J573" s="4">
        <v>657.0</v>
      </c>
      <c r="K573" s="4">
        <v>0.0</v>
      </c>
      <c r="L573" s="4">
        <v>99.09</v>
      </c>
      <c r="M573" s="4">
        <v>0.0</v>
      </c>
      <c r="N573" s="4">
        <v>0.91</v>
      </c>
      <c r="O573" s="4">
        <v>127.91</v>
      </c>
      <c r="P573" s="4">
        <v>0.0</v>
      </c>
      <c r="Q573" s="4">
        <v>0.0</v>
      </c>
      <c r="R573" s="4">
        <v>52375.67</v>
      </c>
      <c r="S573" s="4">
        <v>7.620037353E7</v>
      </c>
      <c r="T573" s="4">
        <v>2.0</v>
      </c>
      <c r="U573" s="4">
        <v>2.53</v>
      </c>
      <c r="V573" s="4">
        <v>657.0</v>
      </c>
      <c r="W573" s="4">
        <v>23.44</v>
      </c>
      <c r="X573" s="4">
        <v>48.4</v>
      </c>
      <c r="Y573" s="4">
        <v>0.91</v>
      </c>
      <c r="Z573" s="4">
        <v>27.25</v>
      </c>
      <c r="AA573" s="4">
        <v>350.0</v>
      </c>
      <c r="AB573" s="4">
        <v>0.0</v>
      </c>
      <c r="AC573" s="4">
        <v>6.432270896E7</v>
      </c>
      <c r="AD573" s="4">
        <v>7.053070294E7</v>
      </c>
      <c r="AE573" s="4">
        <v>5722046.26</v>
      </c>
    </row>
    <row r="574" ht="12.75" customHeight="1">
      <c r="A574" s="4" t="s">
        <v>372</v>
      </c>
      <c r="B574" s="4" t="s">
        <v>371</v>
      </c>
      <c r="C574" s="4">
        <v>2018.0</v>
      </c>
      <c r="D574" s="4" t="s">
        <v>1074</v>
      </c>
      <c r="E574" s="39" t="s">
        <v>1036</v>
      </c>
      <c r="F574" s="4">
        <v>6901061.15</v>
      </c>
      <c r="G574" s="4">
        <v>2.12</v>
      </c>
      <c r="H574" s="4">
        <v>0.99</v>
      </c>
      <c r="I574" s="4">
        <v>0.32</v>
      </c>
      <c r="J574" s="4">
        <v>504.0</v>
      </c>
      <c r="K574" s="4">
        <v>0.79</v>
      </c>
      <c r="L574" s="4">
        <v>84.72</v>
      </c>
      <c r="M574" s="4">
        <v>0.4</v>
      </c>
      <c r="N574" s="4">
        <v>14.09</v>
      </c>
      <c r="O574" s="4">
        <v>131.01</v>
      </c>
      <c r="P574" s="4">
        <v>0.0</v>
      </c>
      <c r="Q574" s="4">
        <v>5790.67</v>
      </c>
      <c r="R574" s="4">
        <v>110038.35</v>
      </c>
      <c r="S574" s="4">
        <v>6374862.18</v>
      </c>
      <c r="T574" s="4">
        <v>2.45</v>
      </c>
      <c r="U574" s="4">
        <v>2.83</v>
      </c>
      <c r="V574" s="4">
        <v>504.0</v>
      </c>
      <c r="W574" s="4">
        <v>34.52</v>
      </c>
      <c r="X574" s="4">
        <v>32.74</v>
      </c>
      <c r="Y574" s="4">
        <v>1.98</v>
      </c>
      <c r="Z574" s="4">
        <v>30.75</v>
      </c>
      <c r="AA574" s="4">
        <v>131.01</v>
      </c>
      <c r="AB574" s="4">
        <v>0.0</v>
      </c>
      <c r="AC574" s="4">
        <v>36533.39</v>
      </c>
      <c r="AD574" s="4">
        <v>4147621.75</v>
      </c>
      <c r="AE574" s="4">
        <v>2337278.79</v>
      </c>
    </row>
    <row r="575" ht="12.75" customHeight="1">
      <c r="A575" s="4" t="s">
        <v>372</v>
      </c>
      <c r="B575" s="4" t="s">
        <v>371</v>
      </c>
      <c r="C575" s="4">
        <v>2018.0</v>
      </c>
      <c r="D575" s="4" t="s">
        <v>1074</v>
      </c>
      <c r="E575" s="39" t="s">
        <v>993</v>
      </c>
      <c r="F575" s="4">
        <v>1.918044245E7</v>
      </c>
      <c r="G575" s="4">
        <v>5.89</v>
      </c>
      <c r="H575" s="4">
        <v>0.0</v>
      </c>
      <c r="I575" s="4">
        <v>0.0</v>
      </c>
      <c r="J575" s="4">
        <v>1340.0</v>
      </c>
      <c r="K575" s="4">
        <v>0.0</v>
      </c>
      <c r="L575" s="4">
        <v>100.0</v>
      </c>
      <c r="M575" s="4">
        <v>0.0</v>
      </c>
      <c r="N575" s="4">
        <v>0.0</v>
      </c>
      <c r="O575" s="4">
        <v>0.0</v>
      </c>
      <c r="P575" s="4">
        <v>0.0</v>
      </c>
      <c r="Q575" s="4">
        <v>0.0</v>
      </c>
      <c r="R575" s="4">
        <v>0.0</v>
      </c>
      <c r="S575" s="4">
        <v>1.868299264E7</v>
      </c>
      <c r="T575" s="4">
        <v>2.77</v>
      </c>
      <c r="U575" s="4">
        <v>1.29</v>
      </c>
      <c r="V575" s="4">
        <v>1340.0</v>
      </c>
      <c r="W575" s="4">
        <v>67.84</v>
      </c>
      <c r="X575" s="4">
        <v>31.19</v>
      </c>
      <c r="Y575" s="4">
        <v>0.0</v>
      </c>
      <c r="Z575" s="4">
        <v>0.97</v>
      </c>
      <c r="AA575" s="4">
        <v>8.28</v>
      </c>
      <c r="AB575" s="4">
        <v>0.0</v>
      </c>
      <c r="AC575" s="4">
        <v>0.0</v>
      </c>
      <c r="AD575" s="4">
        <v>5346987.29</v>
      </c>
      <c r="AE575" s="4">
        <v>1.333600535E7</v>
      </c>
    </row>
    <row r="576" ht="12.75" customHeight="1">
      <c r="A576" s="4" t="s">
        <v>372</v>
      </c>
      <c r="B576" s="4" t="s">
        <v>371</v>
      </c>
      <c r="C576" s="4">
        <v>2018.0</v>
      </c>
      <c r="D576" s="4" t="s">
        <v>1074</v>
      </c>
      <c r="E576" s="39" t="s">
        <v>1037</v>
      </c>
      <c r="F576" s="4">
        <v>1.228177538E7</v>
      </c>
      <c r="G576" s="4">
        <v>3.77</v>
      </c>
      <c r="H576" s="4">
        <v>1.4</v>
      </c>
      <c r="I576" s="4">
        <v>2.62</v>
      </c>
      <c r="J576" s="4">
        <v>692.0</v>
      </c>
      <c r="K576" s="4">
        <v>4.05</v>
      </c>
      <c r="L576" s="4">
        <v>83.38</v>
      </c>
      <c r="M576" s="4">
        <v>0.0</v>
      </c>
      <c r="N576" s="4">
        <v>12.57</v>
      </c>
      <c r="O576" s="4">
        <v>131.8</v>
      </c>
      <c r="P576" s="4">
        <v>0.0</v>
      </c>
      <c r="Q576" s="4">
        <v>0.0</v>
      </c>
      <c r="R576" s="4">
        <v>3801637.42</v>
      </c>
      <c r="S576" s="4">
        <v>8343108.1</v>
      </c>
      <c r="T576" s="4">
        <v>26.4</v>
      </c>
      <c r="U576" s="4">
        <v>31.92</v>
      </c>
      <c r="V576" s="4">
        <v>692.0</v>
      </c>
      <c r="W576" s="4">
        <v>44.51</v>
      </c>
      <c r="X576" s="4">
        <v>19.94</v>
      </c>
      <c r="Y576" s="4">
        <v>4.77</v>
      </c>
      <c r="Z576" s="4">
        <v>30.78</v>
      </c>
      <c r="AA576" s="4">
        <v>3000.0</v>
      </c>
      <c r="AB576" s="4">
        <v>0.0</v>
      </c>
      <c r="AC576" s="4">
        <v>1045612.61</v>
      </c>
      <c r="AD576" s="4">
        <v>1.041319441E7</v>
      </c>
      <c r="AE576" s="4">
        <v>1731551.1</v>
      </c>
    </row>
    <row r="577" ht="12.75" customHeight="1">
      <c r="A577" s="4" t="s">
        <v>372</v>
      </c>
      <c r="B577" s="4" t="s">
        <v>371</v>
      </c>
      <c r="C577" s="4">
        <v>2018.0</v>
      </c>
      <c r="D577" s="4" t="s">
        <v>1074</v>
      </c>
      <c r="E577" s="39" t="s">
        <v>1038</v>
      </c>
      <c r="F577" s="4">
        <v>95017.91</v>
      </c>
      <c r="G577" s="4">
        <v>0.03</v>
      </c>
      <c r="H577" s="4">
        <v>0.0</v>
      </c>
      <c r="I577" s="4">
        <v>0.0</v>
      </c>
      <c r="J577" s="4">
        <v>190.0</v>
      </c>
      <c r="K577" s="4">
        <v>0.0</v>
      </c>
      <c r="L577" s="4">
        <v>99.47</v>
      </c>
      <c r="M577" s="4">
        <v>0.0</v>
      </c>
      <c r="N577" s="4">
        <v>0.53</v>
      </c>
      <c r="O577" s="4">
        <v>0.0</v>
      </c>
      <c r="P577" s="4">
        <v>0.0</v>
      </c>
      <c r="Q577" s="4">
        <v>0.0</v>
      </c>
      <c r="R577" s="4">
        <v>0.0</v>
      </c>
      <c r="S577" s="4">
        <v>95017.91</v>
      </c>
      <c r="T577" s="4">
        <v>8.01</v>
      </c>
      <c r="U577" s="4">
        <v>8.29</v>
      </c>
      <c r="V577" s="4">
        <v>190.0</v>
      </c>
      <c r="W577" s="4">
        <v>71.58</v>
      </c>
      <c r="X577" s="4">
        <v>15.79</v>
      </c>
      <c r="Y577" s="4">
        <v>1.05</v>
      </c>
      <c r="Z577" s="4">
        <v>11.58</v>
      </c>
      <c r="AA577" s="4">
        <v>49.14</v>
      </c>
      <c r="AB577" s="4">
        <v>0.0</v>
      </c>
      <c r="AC577" s="4">
        <v>296.24</v>
      </c>
      <c r="AD577" s="4">
        <v>77221.16</v>
      </c>
      <c r="AE577" s="4">
        <v>17796.75</v>
      </c>
    </row>
    <row r="578" ht="12.75" customHeight="1">
      <c r="A578" s="4" t="s">
        <v>372</v>
      </c>
      <c r="B578" s="4" t="s">
        <v>371</v>
      </c>
      <c r="C578" s="4">
        <v>2018.0</v>
      </c>
      <c r="D578" s="4" t="s">
        <v>1074</v>
      </c>
      <c r="E578" s="39" t="s">
        <v>994</v>
      </c>
      <c r="F578" s="4">
        <v>8.95208553E7</v>
      </c>
      <c r="G578" s="4">
        <v>27.49</v>
      </c>
      <c r="H578" s="4">
        <v>0.0</v>
      </c>
      <c r="I578" s="4">
        <v>0.0</v>
      </c>
      <c r="J578" s="4">
        <v>43.0</v>
      </c>
      <c r="K578" s="4">
        <v>0.0</v>
      </c>
      <c r="L578" s="4">
        <v>100.0</v>
      </c>
      <c r="M578" s="4">
        <v>0.0</v>
      </c>
      <c r="N578" s="4">
        <v>0.0</v>
      </c>
      <c r="O578" s="4">
        <v>0.0</v>
      </c>
      <c r="P578" s="4">
        <v>0.0</v>
      </c>
      <c r="Q578" s="4">
        <v>0.0</v>
      </c>
      <c r="R578" s="4">
        <v>1.11210635E7</v>
      </c>
      <c r="S578" s="4">
        <v>7.83997918E7</v>
      </c>
      <c r="T578" s="4">
        <v>0.12</v>
      </c>
      <c r="U578" s="4">
        <v>0.0</v>
      </c>
      <c r="V578" s="4">
        <v>43.0</v>
      </c>
      <c r="W578" s="4">
        <v>0.0</v>
      </c>
      <c r="X578" s="4">
        <v>88.37</v>
      </c>
      <c r="Y578" s="4">
        <v>4.65</v>
      </c>
      <c r="Z578" s="4">
        <v>6.98</v>
      </c>
      <c r="AA578" s="4">
        <v>18.93</v>
      </c>
      <c r="AB578" s="4">
        <v>0.0</v>
      </c>
      <c r="AC578" s="4">
        <v>6.431621839E7</v>
      </c>
      <c r="AD578" s="4">
        <v>7.544007152E7</v>
      </c>
      <c r="AE578" s="4">
        <v>1.408078378E7</v>
      </c>
    </row>
    <row r="579" ht="12.75" customHeight="1">
      <c r="A579" s="4" t="s">
        <v>372</v>
      </c>
      <c r="B579" s="4" t="s">
        <v>371</v>
      </c>
      <c r="C579" s="4">
        <v>2018.0</v>
      </c>
      <c r="D579" s="4" t="s">
        <v>1074</v>
      </c>
      <c r="E579" s="39" t="s">
        <v>1039</v>
      </c>
      <c r="F579" s="4">
        <v>124888.85</v>
      </c>
      <c r="G579" s="4">
        <v>0.04</v>
      </c>
      <c r="H579" s="4">
        <v>0.0</v>
      </c>
      <c r="I579" s="4">
        <v>0.0</v>
      </c>
      <c r="J579" s="4">
        <v>190.0</v>
      </c>
      <c r="K579" s="4">
        <v>0.0</v>
      </c>
      <c r="L579" s="4">
        <v>100.0</v>
      </c>
      <c r="M579" s="4">
        <v>0.0</v>
      </c>
      <c r="N579" s="4">
        <v>0.0</v>
      </c>
      <c r="O579" s="4">
        <v>0.0</v>
      </c>
      <c r="P579" s="4">
        <v>0.0</v>
      </c>
      <c r="Q579" s="4">
        <v>0.0</v>
      </c>
      <c r="R579" s="4">
        <v>0.0</v>
      </c>
      <c r="S579" s="4">
        <v>124888.85</v>
      </c>
      <c r="T579" s="4">
        <v>4.48</v>
      </c>
      <c r="U579" s="4">
        <v>8.32</v>
      </c>
      <c r="V579" s="4">
        <v>190.0</v>
      </c>
      <c r="W579" s="4">
        <v>84.21</v>
      </c>
      <c r="X579" s="4">
        <v>15.26</v>
      </c>
      <c r="Y579" s="4">
        <v>0.0</v>
      </c>
      <c r="Z579" s="4">
        <v>0.53</v>
      </c>
      <c r="AA579" s="4">
        <v>20.0</v>
      </c>
      <c r="AB579" s="4">
        <v>0.0</v>
      </c>
      <c r="AC579" s="4">
        <v>0.0</v>
      </c>
      <c r="AD579" s="4">
        <v>103540.69</v>
      </c>
      <c r="AE579" s="4">
        <v>21348.16</v>
      </c>
    </row>
    <row r="580" ht="12.75" customHeight="1">
      <c r="A580" s="4" t="s">
        <v>372</v>
      </c>
      <c r="B580" s="4" t="s">
        <v>371</v>
      </c>
      <c r="C580" s="4">
        <v>2018.0</v>
      </c>
      <c r="D580" s="4" t="s">
        <v>1074</v>
      </c>
      <c r="E580" s="39" t="s">
        <v>1040</v>
      </c>
      <c r="F580" s="4">
        <v>3.144482029E7</v>
      </c>
      <c r="G580" s="4">
        <v>9.65</v>
      </c>
      <c r="H580" s="4">
        <v>0.0</v>
      </c>
      <c r="I580" s="4">
        <v>0.0</v>
      </c>
      <c r="J580" s="4">
        <v>1309.0</v>
      </c>
      <c r="K580" s="4">
        <v>0.0</v>
      </c>
      <c r="L580" s="4">
        <v>100.0</v>
      </c>
      <c r="M580" s="4">
        <v>0.0</v>
      </c>
      <c r="N580" s="4">
        <v>0.0</v>
      </c>
      <c r="O580" s="4">
        <v>0.0</v>
      </c>
      <c r="P580" s="4">
        <v>0.0</v>
      </c>
      <c r="Q580" s="4">
        <v>0.0</v>
      </c>
      <c r="R580" s="4">
        <v>0.0</v>
      </c>
      <c r="S580" s="4">
        <v>3.123374833E7</v>
      </c>
      <c r="T580" s="4">
        <v>1.37</v>
      </c>
      <c r="U580" s="4">
        <v>0.89</v>
      </c>
      <c r="V580" s="4">
        <v>1309.0</v>
      </c>
      <c r="W580" s="4">
        <v>43.39</v>
      </c>
      <c r="X580" s="4">
        <v>56.53</v>
      </c>
      <c r="Y580" s="4">
        <v>0.0</v>
      </c>
      <c r="Z580" s="4">
        <v>0.08</v>
      </c>
      <c r="AA580" s="4">
        <v>15.0</v>
      </c>
      <c r="AB580" s="4">
        <v>0.0</v>
      </c>
      <c r="AC580" s="4">
        <v>0.0</v>
      </c>
      <c r="AD580" s="4">
        <v>1.505386939E7</v>
      </c>
      <c r="AE580" s="4">
        <v>1.617987894E7</v>
      </c>
    </row>
    <row r="581" ht="12.75" customHeight="1">
      <c r="A581" s="4" t="s">
        <v>372</v>
      </c>
      <c r="B581" s="4" t="s">
        <v>371</v>
      </c>
      <c r="C581" s="4">
        <v>2018.0</v>
      </c>
      <c r="D581" s="4" t="s">
        <v>1074</v>
      </c>
      <c r="E581" s="39" t="s">
        <v>996</v>
      </c>
      <c r="F581" s="4">
        <v>2.648463708E7</v>
      </c>
      <c r="G581" s="4">
        <v>8.13</v>
      </c>
      <c r="H581" s="4">
        <v>0.0</v>
      </c>
      <c r="I581" s="4">
        <v>0.0</v>
      </c>
      <c r="J581" s="4">
        <v>925.0</v>
      </c>
      <c r="K581" s="4">
        <v>0.0</v>
      </c>
      <c r="L581" s="4">
        <v>100.0</v>
      </c>
      <c r="M581" s="4">
        <v>0.0</v>
      </c>
      <c r="N581" s="4">
        <v>0.0</v>
      </c>
      <c r="O581" s="4">
        <v>0.0</v>
      </c>
      <c r="P581" s="4">
        <v>0.0</v>
      </c>
      <c r="Q581" s="4">
        <v>0.0</v>
      </c>
      <c r="R581" s="4">
        <v>0.0</v>
      </c>
      <c r="S581" s="4">
        <v>2.648463708E7</v>
      </c>
      <c r="T581" s="4">
        <v>1.62</v>
      </c>
      <c r="U581" s="4">
        <v>1.32</v>
      </c>
      <c r="V581" s="4">
        <v>925.0</v>
      </c>
      <c r="W581" s="4">
        <v>39.89</v>
      </c>
      <c r="X581" s="4">
        <v>55.68</v>
      </c>
      <c r="Y581" s="4">
        <v>2.27</v>
      </c>
      <c r="Z581" s="4">
        <v>2.16</v>
      </c>
      <c r="AA581" s="4">
        <v>15.0</v>
      </c>
      <c r="AB581" s="4">
        <v>0.0</v>
      </c>
      <c r="AC581" s="4">
        <v>570679.35</v>
      </c>
      <c r="AD581" s="4">
        <v>1.55255607E7</v>
      </c>
      <c r="AE581" s="4">
        <v>1.095907637E7</v>
      </c>
    </row>
    <row r="582" ht="12.75" customHeight="1">
      <c r="A582" s="4" t="s">
        <v>372</v>
      </c>
      <c r="B582" s="4" t="s">
        <v>371</v>
      </c>
      <c r="C582" s="4">
        <v>2018.0</v>
      </c>
      <c r="D582" s="4" t="s">
        <v>1074</v>
      </c>
      <c r="E582" s="39" t="s">
        <v>1041</v>
      </c>
      <c r="F582" s="4">
        <v>1814404.44</v>
      </c>
      <c r="G582" s="4">
        <v>0.56</v>
      </c>
      <c r="H582" s="4">
        <v>0.0</v>
      </c>
      <c r="I582" s="4">
        <v>0.0</v>
      </c>
      <c r="J582" s="4">
        <v>99.0</v>
      </c>
      <c r="K582" s="4">
        <v>0.0</v>
      </c>
      <c r="L582" s="4">
        <v>100.0</v>
      </c>
      <c r="M582" s="4">
        <v>0.0</v>
      </c>
      <c r="N582" s="4">
        <v>0.0</v>
      </c>
      <c r="O582" s="4">
        <v>0.0</v>
      </c>
      <c r="P582" s="4">
        <v>0.0</v>
      </c>
      <c r="Q582" s="4">
        <v>0.0</v>
      </c>
      <c r="R582" s="4">
        <v>0.0</v>
      </c>
      <c r="S582" s="4">
        <v>1694478.89</v>
      </c>
      <c r="T582" s="4">
        <v>0.33</v>
      </c>
      <c r="U582" s="4">
        <v>0.63</v>
      </c>
      <c r="V582" s="4">
        <v>99.0</v>
      </c>
      <c r="W582" s="4">
        <v>7.07</v>
      </c>
      <c r="X582" s="4">
        <v>85.86</v>
      </c>
      <c r="Y582" s="4">
        <v>0.0</v>
      </c>
      <c r="Z582" s="4">
        <v>7.07</v>
      </c>
      <c r="AA582" s="4">
        <v>31.88</v>
      </c>
      <c r="AB582" s="4">
        <v>0.0</v>
      </c>
      <c r="AC582" s="4">
        <v>0.0</v>
      </c>
      <c r="AD582" s="4">
        <v>322047.89</v>
      </c>
      <c r="AE582" s="4">
        <v>1372431.0</v>
      </c>
    </row>
    <row r="583" ht="12.75" customHeight="1">
      <c r="A583" s="4" t="s">
        <v>372</v>
      </c>
      <c r="B583" s="4" t="s">
        <v>371</v>
      </c>
      <c r="C583" s="4">
        <v>2018.0</v>
      </c>
      <c r="D583" s="4" t="s">
        <v>1074</v>
      </c>
      <c r="E583" s="39" t="s">
        <v>1042</v>
      </c>
      <c r="F583" s="4">
        <v>2.776327356E7</v>
      </c>
      <c r="G583" s="4">
        <v>8.52</v>
      </c>
      <c r="H583" s="4">
        <v>0.0</v>
      </c>
      <c r="I583" s="4">
        <v>0.0</v>
      </c>
      <c r="J583" s="4">
        <v>736.0</v>
      </c>
      <c r="K583" s="4">
        <v>0.0</v>
      </c>
      <c r="L583" s="4">
        <v>98.91</v>
      </c>
      <c r="M583" s="4">
        <v>0.0</v>
      </c>
      <c r="N583" s="4">
        <v>1.09</v>
      </c>
      <c r="O583" s="4">
        <v>0.0</v>
      </c>
      <c r="P583" s="4">
        <v>0.0</v>
      </c>
      <c r="Q583" s="4">
        <v>0.0</v>
      </c>
      <c r="R583" s="4">
        <v>0.0</v>
      </c>
      <c r="S583" s="4">
        <v>9763502.44</v>
      </c>
      <c r="T583" s="4">
        <v>2.09</v>
      </c>
      <c r="U583" s="4">
        <v>1.23</v>
      </c>
      <c r="V583" s="4">
        <v>736.0</v>
      </c>
      <c r="W583" s="4">
        <v>38.59</v>
      </c>
      <c r="X583" s="4">
        <v>47.42</v>
      </c>
      <c r="Y583" s="4">
        <v>8.7</v>
      </c>
      <c r="Z583" s="4">
        <v>5.3</v>
      </c>
      <c r="AA583" s="4">
        <v>32.69</v>
      </c>
      <c r="AB583" s="4">
        <v>0.0</v>
      </c>
      <c r="AC583" s="4">
        <v>44094.85</v>
      </c>
      <c r="AD583" s="4">
        <v>3346264.83</v>
      </c>
      <c r="AE583" s="4">
        <v>6417237.62</v>
      </c>
    </row>
    <row r="584" ht="12.75" customHeight="1">
      <c r="A584" s="4" t="s">
        <v>372</v>
      </c>
      <c r="B584" s="4" t="s">
        <v>371</v>
      </c>
      <c r="C584" s="4">
        <v>2018.0</v>
      </c>
      <c r="D584" s="4" t="s">
        <v>1074</v>
      </c>
      <c r="E584" s="39" t="s">
        <v>1043</v>
      </c>
      <c r="F584" s="4">
        <v>1.463368695E7</v>
      </c>
      <c r="G584" s="4">
        <v>4.49</v>
      </c>
      <c r="H584" s="4">
        <v>0.0</v>
      </c>
      <c r="I584" s="4">
        <v>0.0</v>
      </c>
      <c r="J584" s="4">
        <v>356.0</v>
      </c>
      <c r="K584" s="4">
        <v>0.0</v>
      </c>
      <c r="L584" s="4">
        <v>100.0</v>
      </c>
      <c r="M584" s="4">
        <v>0.0</v>
      </c>
      <c r="N584" s="4">
        <v>0.0</v>
      </c>
      <c r="O584" s="4">
        <v>0.0</v>
      </c>
      <c r="P584" s="4">
        <v>0.0</v>
      </c>
      <c r="Q584" s="4">
        <v>0.0</v>
      </c>
      <c r="R584" s="4">
        <v>0.0</v>
      </c>
      <c r="S584" s="4">
        <v>1.245164663E7</v>
      </c>
      <c r="T584" s="4">
        <v>3.6</v>
      </c>
      <c r="U584" s="4">
        <v>4.31</v>
      </c>
      <c r="V584" s="4">
        <v>356.0</v>
      </c>
      <c r="W584" s="4">
        <v>78.37</v>
      </c>
      <c r="X584" s="4">
        <v>21.63</v>
      </c>
      <c r="Y584" s="4">
        <v>0.0</v>
      </c>
      <c r="Z584" s="4">
        <v>0.0</v>
      </c>
      <c r="AA584" s="4">
        <v>14.0</v>
      </c>
      <c r="AB584" s="4">
        <v>0.0</v>
      </c>
      <c r="AC584" s="4">
        <v>0.0</v>
      </c>
      <c r="AD584" s="4">
        <v>1.178816779E7</v>
      </c>
      <c r="AE584" s="4">
        <v>663478.84</v>
      </c>
    </row>
    <row r="585" ht="12.75" customHeight="1">
      <c r="A585" s="4" t="s">
        <v>372</v>
      </c>
      <c r="B585" s="4" t="s">
        <v>371</v>
      </c>
      <c r="C585" s="4">
        <v>2018.0</v>
      </c>
      <c r="D585" s="4" t="s">
        <v>1074</v>
      </c>
      <c r="E585" s="39" t="s">
        <v>1044</v>
      </c>
      <c r="F585" s="4">
        <v>5248502.67</v>
      </c>
      <c r="G585" s="4">
        <v>1.61</v>
      </c>
      <c r="H585" s="4">
        <v>0.0</v>
      </c>
      <c r="I585" s="4">
        <v>0.0</v>
      </c>
      <c r="J585" s="4">
        <v>358.0</v>
      </c>
      <c r="K585" s="4">
        <v>0.0</v>
      </c>
      <c r="L585" s="4">
        <v>100.0</v>
      </c>
      <c r="M585" s="4">
        <v>0.0</v>
      </c>
      <c r="N585" s="4">
        <v>0.0</v>
      </c>
      <c r="O585" s="4">
        <v>0.0</v>
      </c>
      <c r="P585" s="4">
        <v>0.0</v>
      </c>
      <c r="Q585" s="4">
        <v>0.0</v>
      </c>
      <c r="R585" s="4">
        <v>0.0</v>
      </c>
      <c r="S585" s="4">
        <v>5368060.63</v>
      </c>
      <c r="T585" s="4">
        <v>3.15</v>
      </c>
      <c r="U585" s="4">
        <v>1.88</v>
      </c>
      <c r="V585" s="4">
        <v>358.0</v>
      </c>
      <c r="W585" s="4">
        <v>62.85</v>
      </c>
      <c r="X585" s="4">
        <v>35.2</v>
      </c>
      <c r="Y585" s="4">
        <v>0.0</v>
      </c>
      <c r="Z585" s="4">
        <v>1.96</v>
      </c>
      <c r="AA585" s="4">
        <v>38.0</v>
      </c>
      <c r="AB585" s="4">
        <v>0.0</v>
      </c>
      <c r="AC585" s="4">
        <v>0.0</v>
      </c>
      <c r="AD585" s="4">
        <v>3880795.63</v>
      </c>
      <c r="AE585" s="4">
        <v>1487265.0</v>
      </c>
    </row>
    <row r="586" ht="12.75" customHeight="1">
      <c r="A586" s="4" t="s">
        <v>372</v>
      </c>
      <c r="B586" s="4" t="s">
        <v>371</v>
      </c>
      <c r="C586" s="4">
        <v>2018.0</v>
      </c>
      <c r="D586" s="4" t="s">
        <v>1074</v>
      </c>
      <c r="E586" s="39" t="s">
        <v>1045</v>
      </c>
      <c r="F586" s="4">
        <v>1913558.1</v>
      </c>
      <c r="G586" s="4">
        <v>0.59</v>
      </c>
      <c r="H586" s="4">
        <v>0.01</v>
      </c>
      <c r="I586" s="4">
        <v>0.0</v>
      </c>
      <c r="J586" s="4">
        <v>1286.0</v>
      </c>
      <c r="K586" s="4">
        <v>0.0</v>
      </c>
      <c r="L586" s="4">
        <v>99.84</v>
      </c>
      <c r="M586" s="4">
        <v>0.0</v>
      </c>
      <c r="N586" s="4">
        <v>0.16</v>
      </c>
      <c r="O586" s="4">
        <v>14.66</v>
      </c>
      <c r="P586" s="4">
        <v>0.0</v>
      </c>
      <c r="Q586" s="4">
        <v>0.0</v>
      </c>
      <c r="R586" s="4">
        <v>41.91</v>
      </c>
      <c r="S586" s="4">
        <v>1904108.01</v>
      </c>
      <c r="T586" s="4">
        <v>8.95</v>
      </c>
      <c r="U586" s="4">
        <v>8.36</v>
      </c>
      <c r="V586" s="4">
        <v>1286.0</v>
      </c>
      <c r="W586" s="4">
        <v>81.26</v>
      </c>
      <c r="X586" s="4">
        <v>12.91</v>
      </c>
      <c r="Y586" s="4">
        <v>0.23</v>
      </c>
      <c r="Z586" s="4">
        <v>5.6</v>
      </c>
      <c r="AA586" s="4">
        <v>32.0</v>
      </c>
      <c r="AB586" s="4">
        <v>0.0</v>
      </c>
      <c r="AC586" s="4">
        <v>30.72</v>
      </c>
      <c r="AD586" s="4">
        <v>1761347.59</v>
      </c>
      <c r="AE586" s="4">
        <v>142802.33</v>
      </c>
    </row>
    <row r="587" ht="12.75" customHeight="1">
      <c r="A587" s="4" t="s">
        <v>372</v>
      </c>
      <c r="B587" s="4" t="s">
        <v>371</v>
      </c>
      <c r="C587" s="4">
        <v>2018.0</v>
      </c>
      <c r="D587" s="4" t="s">
        <v>1074</v>
      </c>
      <c r="E587" s="39" t="s">
        <v>998</v>
      </c>
      <c r="F587" s="4">
        <v>5.97125147E7</v>
      </c>
      <c r="G587" s="4">
        <v>18.33</v>
      </c>
      <c r="H587" s="4">
        <v>0.0</v>
      </c>
      <c r="I587" s="4">
        <v>0.0</v>
      </c>
      <c r="J587" s="4">
        <v>237.0</v>
      </c>
      <c r="K587" s="4">
        <v>0.0</v>
      </c>
      <c r="L587" s="4">
        <v>100.0</v>
      </c>
      <c r="M587" s="4">
        <v>0.0</v>
      </c>
      <c r="N587" s="4">
        <v>0.0</v>
      </c>
      <c r="O587" s="4">
        <v>0.0</v>
      </c>
      <c r="P587" s="4">
        <v>0.0</v>
      </c>
      <c r="Q587" s="4">
        <v>0.0</v>
      </c>
      <c r="R587" s="4">
        <v>0.0</v>
      </c>
      <c r="S587" s="4">
        <v>5.844355271E7</v>
      </c>
      <c r="T587" s="4">
        <v>3.19</v>
      </c>
      <c r="U587" s="4">
        <v>3.16</v>
      </c>
      <c r="V587" s="4">
        <v>237.0</v>
      </c>
      <c r="W587" s="4">
        <v>50.63</v>
      </c>
      <c r="X587" s="4">
        <v>49.37</v>
      </c>
      <c r="Y587" s="4">
        <v>0.0</v>
      </c>
      <c r="Z587" s="4">
        <v>0.0</v>
      </c>
      <c r="AA587" s="4">
        <v>25.0</v>
      </c>
      <c r="AB587" s="4">
        <v>0.0</v>
      </c>
      <c r="AC587" s="4">
        <v>0.0</v>
      </c>
      <c r="AD587" s="4">
        <v>5.185516266E7</v>
      </c>
      <c r="AE587" s="4">
        <v>6588390.05</v>
      </c>
    </row>
    <row r="588" ht="12.75" customHeight="1">
      <c r="A588" s="4" t="s">
        <v>372</v>
      </c>
      <c r="B588" s="4" t="s">
        <v>371</v>
      </c>
      <c r="C588" s="4">
        <v>2018.0</v>
      </c>
      <c r="D588" s="4" t="s">
        <v>1074</v>
      </c>
      <c r="E588" s="39" t="s">
        <v>1046</v>
      </c>
      <c r="F588" s="4">
        <v>8016941.9</v>
      </c>
      <c r="G588" s="4">
        <v>2.46</v>
      </c>
      <c r="H588" s="4">
        <v>0.01</v>
      </c>
      <c r="I588" s="4">
        <v>0.04</v>
      </c>
      <c r="J588" s="4">
        <v>488.0</v>
      </c>
      <c r="K588" s="4">
        <v>0.0</v>
      </c>
      <c r="L588" s="4">
        <v>99.8</v>
      </c>
      <c r="M588" s="4">
        <v>0.0</v>
      </c>
      <c r="N588" s="4">
        <v>0.2</v>
      </c>
      <c r="O588" s="4">
        <v>20.14</v>
      </c>
      <c r="P588" s="4">
        <v>0.0</v>
      </c>
      <c r="Q588" s="4">
        <v>0.0</v>
      </c>
      <c r="R588" s="4">
        <v>93829.1</v>
      </c>
      <c r="S588" s="4">
        <v>7934214.01</v>
      </c>
      <c r="T588" s="4">
        <v>2.91</v>
      </c>
      <c r="U588" s="4">
        <v>3.53</v>
      </c>
      <c r="V588" s="4">
        <v>488.0</v>
      </c>
      <c r="W588" s="4">
        <v>30.94</v>
      </c>
      <c r="X588" s="4">
        <v>25.0</v>
      </c>
      <c r="Y588" s="4">
        <v>1.02</v>
      </c>
      <c r="Z588" s="4">
        <v>43.03</v>
      </c>
      <c r="AA588" s="4">
        <v>29.8</v>
      </c>
      <c r="AB588" s="4">
        <v>0.0</v>
      </c>
      <c r="AC588" s="4">
        <v>666.91</v>
      </c>
      <c r="AD588" s="4">
        <v>6535044.11</v>
      </c>
      <c r="AE588" s="4">
        <v>1492999.0</v>
      </c>
    </row>
    <row r="589" ht="12.75" customHeight="1">
      <c r="A589" s="4" t="s">
        <v>372</v>
      </c>
      <c r="B589" s="4" t="s">
        <v>371</v>
      </c>
      <c r="C589" s="4">
        <v>2018.0</v>
      </c>
      <c r="D589" s="4" t="s">
        <v>1074</v>
      </c>
      <c r="E589" s="39" t="s">
        <v>1047</v>
      </c>
      <c r="F589" s="4">
        <v>2.054717017E7</v>
      </c>
      <c r="G589" s="4">
        <v>6.31</v>
      </c>
      <c r="H589" s="4">
        <v>0.0</v>
      </c>
      <c r="I589" s="4">
        <v>0.0</v>
      </c>
      <c r="J589" s="4">
        <v>446.0</v>
      </c>
      <c r="K589" s="4">
        <v>0.0</v>
      </c>
      <c r="L589" s="4">
        <v>100.0</v>
      </c>
      <c r="M589" s="4">
        <v>0.0</v>
      </c>
      <c r="N589" s="4">
        <v>0.0</v>
      </c>
      <c r="O589" s="4">
        <v>0.0</v>
      </c>
      <c r="P589" s="4">
        <v>0.0</v>
      </c>
      <c r="Q589" s="4">
        <v>0.0</v>
      </c>
      <c r="R589" s="4">
        <v>0.0</v>
      </c>
      <c r="S589" s="4">
        <v>1.29408998E7</v>
      </c>
      <c r="T589" s="4">
        <v>0.55</v>
      </c>
      <c r="U589" s="4">
        <v>0.27</v>
      </c>
      <c r="V589" s="4">
        <v>446.0</v>
      </c>
      <c r="W589" s="4">
        <v>15.7</v>
      </c>
      <c r="X589" s="4">
        <v>83.41</v>
      </c>
      <c r="Y589" s="4">
        <v>0.0</v>
      </c>
      <c r="Z589" s="4">
        <v>0.9</v>
      </c>
      <c r="AA589" s="4">
        <v>18.0</v>
      </c>
      <c r="AB589" s="4">
        <v>0.0</v>
      </c>
      <c r="AC589" s="4">
        <v>0.0</v>
      </c>
      <c r="AD589" s="4">
        <v>1117975.13</v>
      </c>
      <c r="AE589" s="4">
        <v>1.182292468E7</v>
      </c>
    </row>
    <row r="590" ht="12.75" customHeight="1">
      <c r="A590" s="4" t="s">
        <v>372</v>
      </c>
      <c r="B590" s="4" t="s">
        <v>371</v>
      </c>
      <c r="C590" s="4">
        <v>2019.0</v>
      </c>
      <c r="D590" s="4" t="s">
        <v>1074</v>
      </c>
      <c r="E590" s="39" t="s">
        <v>1031</v>
      </c>
      <c r="F590" s="4">
        <v>3.266285591E8</v>
      </c>
      <c r="G590" s="4">
        <v>100.0</v>
      </c>
      <c r="H590" s="4">
        <v>0.12</v>
      </c>
      <c r="I590" s="4">
        <v>0.13</v>
      </c>
      <c r="J590" s="4">
        <v>9173.0</v>
      </c>
      <c r="K590" s="4">
        <v>0.36</v>
      </c>
      <c r="L590" s="4">
        <v>97.73</v>
      </c>
      <c r="M590" s="4">
        <v>0.02</v>
      </c>
      <c r="N590" s="4">
        <v>1.89</v>
      </c>
      <c r="O590" s="4">
        <v>131.8</v>
      </c>
      <c r="P590" s="4">
        <v>0.0</v>
      </c>
      <c r="Q590" s="4">
        <v>5618.76</v>
      </c>
      <c r="R590" s="4">
        <v>1.572387873E7</v>
      </c>
      <c r="S590" s="4">
        <v>2.7868208023E8</v>
      </c>
      <c r="T590" s="4">
        <v>9.28</v>
      </c>
      <c r="U590" s="4">
        <v>7.87</v>
      </c>
      <c r="V590" s="4">
        <v>9173.0</v>
      </c>
      <c r="W590" s="4">
        <v>52.0</v>
      </c>
      <c r="X590" s="4">
        <v>38.0</v>
      </c>
      <c r="Y590" s="4">
        <v>1.58</v>
      </c>
      <c r="Z590" s="4">
        <v>8.42</v>
      </c>
      <c r="AA590" s="4">
        <v>3000.0</v>
      </c>
      <c r="AB590" s="4">
        <v>0.0</v>
      </c>
      <c r="AC590" s="4">
        <v>6.806364795E7</v>
      </c>
      <c r="AD590" s="4">
        <v>2.0759802146E8</v>
      </c>
      <c r="AE590" s="4">
        <v>8.68079375E7</v>
      </c>
    </row>
    <row r="591" ht="12.75" customHeight="1">
      <c r="A591" s="4" t="s">
        <v>372</v>
      </c>
      <c r="B591" s="4" t="s">
        <v>371</v>
      </c>
      <c r="C591" s="4">
        <v>2019.0</v>
      </c>
      <c r="D591" s="4" t="s">
        <v>1074</v>
      </c>
      <c r="E591" s="39" t="s">
        <v>1032</v>
      </c>
      <c r="F591" s="4">
        <v>5.531704602E7</v>
      </c>
      <c r="G591" s="4">
        <v>16.94</v>
      </c>
      <c r="H591" s="4">
        <v>0.0</v>
      </c>
      <c r="I591" s="4">
        <v>0.0</v>
      </c>
      <c r="J591" s="4">
        <v>1504.0</v>
      </c>
      <c r="K591" s="4">
        <v>0.0</v>
      </c>
      <c r="L591" s="4">
        <v>99.67</v>
      </c>
      <c r="M591" s="4">
        <v>0.0</v>
      </c>
      <c r="N591" s="4">
        <v>0.33</v>
      </c>
      <c r="O591" s="4">
        <v>0.0</v>
      </c>
      <c r="P591" s="4">
        <v>0.0</v>
      </c>
      <c r="Q591" s="4">
        <v>0.0</v>
      </c>
      <c r="R591" s="4">
        <v>0.0</v>
      </c>
      <c r="S591" s="4">
        <v>5.437856937E7</v>
      </c>
      <c r="T591" s="4">
        <v>1.44</v>
      </c>
      <c r="U591" s="4">
        <v>2.44</v>
      </c>
      <c r="V591" s="4">
        <v>1504.0</v>
      </c>
      <c r="W591" s="4">
        <v>41.16</v>
      </c>
      <c r="X591" s="4">
        <v>57.91</v>
      </c>
      <c r="Y591" s="4">
        <v>0.27</v>
      </c>
      <c r="Z591" s="4">
        <v>0.66</v>
      </c>
      <c r="AA591" s="4">
        <v>25.0</v>
      </c>
      <c r="AB591" s="4">
        <v>0.0</v>
      </c>
      <c r="AC591" s="4">
        <v>2323.09</v>
      </c>
      <c r="AD591" s="4">
        <v>3.029392423E7</v>
      </c>
      <c r="AE591" s="4">
        <v>2.408464515E7</v>
      </c>
    </row>
    <row r="592" ht="12.75" customHeight="1">
      <c r="A592" s="4" t="s">
        <v>372</v>
      </c>
      <c r="B592" s="4" t="s">
        <v>371</v>
      </c>
      <c r="C592" s="4">
        <v>2019.0</v>
      </c>
      <c r="D592" s="4" t="s">
        <v>1074</v>
      </c>
      <c r="E592" s="39" t="s">
        <v>1033</v>
      </c>
      <c r="F592" s="4">
        <v>1.0342175744E8</v>
      </c>
      <c r="G592" s="4">
        <v>31.66</v>
      </c>
      <c r="H592" s="4">
        <v>0.24</v>
      </c>
      <c r="I592" s="4">
        <v>0.39</v>
      </c>
      <c r="J592" s="4">
        <v>3437.0</v>
      </c>
      <c r="K592" s="4">
        <v>0.76</v>
      </c>
      <c r="L592" s="4">
        <v>95.23</v>
      </c>
      <c r="M592" s="4">
        <v>0.03</v>
      </c>
      <c r="N592" s="4">
        <v>3.99</v>
      </c>
      <c r="O592" s="4">
        <v>131.8</v>
      </c>
      <c r="P592" s="4">
        <v>0.0</v>
      </c>
      <c r="Q592" s="4">
        <v>5358.05</v>
      </c>
      <c r="R592" s="4">
        <v>1.531562021E7</v>
      </c>
      <c r="S592" s="4">
        <v>8.246357713E7</v>
      </c>
      <c r="T592" s="4">
        <v>23.33</v>
      </c>
      <c r="U592" s="4">
        <v>16.11</v>
      </c>
      <c r="V592" s="4">
        <v>3437.0</v>
      </c>
      <c r="W592" s="4">
        <v>61.33</v>
      </c>
      <c r="X592" s="4">
        <v>24.93</v>
      </c>
      <c r="Y592" s="4">
        <v>2.97</v>
      </c>
      <c r="Z592" s="4">
        <v>10.77</v>
      </c>
      <c r="AA592" s="4">
        <v>3000.0</v>
      </c>
      <c r="AB592" s="4">
        <v>0.0</v>
      </c>
      <c r="AC592" s="4">
        <v>1094201.01</v>
      </c>
      <c r="AD592" s="4">
        <v>7.28987063E7</v>
      </c>
      <c r="AE592" s="4">
        <v>2.488049103E7</v>
      </c>
    </row>
    <row r="593" ht="12.75" customHeight="1">
      <c r="A593" s="4" t="s">
        <v>372</v>
      </c>
      <c r="B593" s="4" t="s">
        <v>371</v>
      </c>
      <c r="C593" s="4">
        <v>2019.0</v>
      </c>
      <c r="D593" s="4" t="s">
        <v>1074</v>
      </c>
      <c r="E593" s="39" t="s">
        <v>1034</v>
      </c>
      <c r="F593" s="4">
        <v>6.548398262E7</v>
      </c>
      <c r="G593" s="4">
        <v>20.05</v>
      </c>
      <c r="H593" s="4">
        <v>0.1</v>
      </c>
      <c r="I593" s="4">
        <v>0.05</v>
      </c>
      <c r="J593" s="4">
        <v>3125.0</v>
      </c>
      <c r="K593" s="4">
        <v>0.19</v>
      </c>
      <c r="L593" s="4">
        <v>99.2</v>
      </c>
      <c r="M593" s="4">
        <v>0.0</v>
      </c>
      <c r="N593" s="4">
        <v>0.61</v>
      </c>
      <c r="O593" s="4">
        <v>125.39</v>
      </c>
      <c r="P593" s="4">
        <v>0.0</v>
      </c>
      <c r="Q593" s="4">
        <v>0.0</v>
      </c>
      <c r="R593" s="4">
        <v>344435.83</v>
      </c>
      <c r="S593" s="4">
        <v>5.708749871E7</v>
      </c>
      <c r="T593" s="4">
        <v>4.32</v>
      </c>
      <c r="U593" s="4">
        <v>2.19</v>
      </c>
      <c r="V593" s="4">
        <v>3125.0</v>
      </c>
      <c r="W593" s="4">
        <v>54.37</v>
      </c>
      <c r="X593" s="4">
        <v>40.0</v>
      </c>
      <c r="Y593" s="4">
        <v>0.8</v>
      </c>
      <c r="Z593" s="4">
        <v>4.83</v>
      </c>
      <c r="AA593" s="4">
        <v>3000.0</v>
      </c>
      <c r="AB593" s="4">
        <v>0.0</v>
      </c>
      <c r="AC593" s="4">
        <v>577530.26</v>
      </c>
      <c r="AD593" s="4">
        <v>2.708518734E7</v>
      </c>
      <c r="AE593" s="4">
        <v>3.03467472E7</v>
      </c>
    </row>
    <row r="594" ht="12.75" customHeight="1">
      <c r="A594" s="4" t="s">
        <v>372</v>
      </c>
      <c r="B594" s="4" t="s">
        <v>371</v>
      </c>
      <c r="C594" s="4">
        <v>2019.0</v>
      </c>
      <c r="D594" s="4" t="s">
        <v>1074</v>
      </c>
      <c r="E594" s="39" t="s">
        <v>1035</v>
      </c>
      <c r="F594" s="4">
        <v>8.175362285E7</v>
      </c>
      <c r="G594" s="4">
        <v>25.03</v>
      </c>
      <c r="H594" s="4">
        <v>0.06</v>
      </c>
      <c r="I594" s="4">
        <v>0.0</v>
      </c>
      <c r="J594" s="4">
        <v>680.0</v>
      </c>
      <c r="K594" s="4">
        <v>0.0</v>
      </c>
      <c r="L594" s="4">
        <v>98.53</v>
      </c>
      <c r="M594" s="4">
        <v>0.0</v>
      </c>
      <c r="N594" s="4">
        <v>1.47</v>
      </c>
      <c r="O594" s="4">
        <v>129.96</v>
      </c>
      <c r="P594" s="4">
        <v>0.0</v>
      </c>
      <c r="Q594" s="4">
        <v>0.0</v>
      </c>
      <c r="R594" s="4">
        <v>62888.35</v>
      </c>
      <c r="S594" s="4">
        <v>7.796853546E7</v>
      </c>
      <c r="T594" s="4">
        <v>2.04</v>
      </c>
      <c r="U594" s="4">
        <v>2.83</v>
      </c>
      <c r="V594" s="4">
        <v>680.0</v>
      </c>
      <c r="W594" s="4">
        <v>22.5</v>
      </c>
      <c r="X594" s="4">
        <v>47.79</v>
      </c>
      <c r="Y594" s="4">
        <v>0.88</v>
      </c>
      <c r="Z594" s="4">
        <v>28.82</v>
      </c>
      <c r="AA594" s="4">
        <v>350.0</v>
      </c>
      <c r="AB594" s="4">
        <v>0.0</v>
      </c>
      <c r="AC594" s="4">
        <v>6.634926078E7</v>
      </c>
      <c r="AD594" s="4">
        <v>7.27468021E7</v>
      </c>
      <c r="AE594" s="4">
        <v>5284621.7</v>
      </c>
    </row>
    <row r="595" ht="12.75" customHeight="1">
      <c r="A595" s="4" t="s">
        <v>372</v>
      </c>
      <c r="B595" s="4" t="s">
        <v>371</v>
      </c>
      <c r="C595" s="4">
        <v>2019.0</v>
      </c>
      <c r="D595" s="4" t="s">
        <v>1074</v>
      </c>
      <c r="E595" s="39" t="s">
        <v>1036</v>
      </c>
      <c r="F595" s="4">
        <v>7327986.4</v>
      </c>
      <c r="G595" s="4">
        <v>2.24</v>
      </c>
      <c r="H595" s="4">
        <v>0.92</v>
      </c>
      <c r="I595" s="4">
        <v>0.35</v>
      </c>
      <c r="J595" s="4">
        <v>501.0</v>
      </c>
      <c r="K595" s="4">
        <v>0.8</v>
      </c>
      <c r="L595" s="4">
        <v>84.83</v>
      </c>
      <c r="M595" s="4">
        <v>0.4</v>
      </c>
      <c r="N595" s="4">
        <v>13.97</v>
      </c>
      <c r="O595" s="4">
        <v>125.39</v>
      </c>
      <c r="P595" s="4">
        <v>0.0</v>
      </c>
      <c r="Q595" s="4">
        <v>5618.76</v>
      </c>
      <c r="R595" s="4">
        <v>132849.53</v>
      </c>
      <c r="S595" s="4">
        <v>6787984.22</v>
      </c>
      <c r="T595" s="4">
        <v>2.29</v>
      </c>
      <c r="U595" s="4">
        <v>2.97</v>
      </c>
      <c r="V595" s="4">
        <v>501.0</v>
      </c>
      <c r="W595" s="4">
        <v>34.53</v>
      </c>
      <c r="X595" s="4">
        <v>32.93</v>
      </c>
      <c r="Y595" s="4">
        <v>2.0</v>
      </c>
      <c r="Z595" s="4">
        <v>30.54</v>
      </c>
      <c r="AA595" s="4">
        <v>125.39</v>
      </c>
      <c r="AB595" s="4">
        <v>0.0</v>
      </c>
      <c r="AC595" s="4">
        <v>42658.05</v>
      </c>
      <c r="AD595" s="4">
        <v>4528745.81</v>
      </c>
      <c r="AE595" s="4">
        <v>2392087.93</v>
      </c>
    </row>
    <row r="596" ht="12.75" customHeight="1">
      <c r="A596" s="4" t="s">
        <v>372</v>
      </c>
      <c r="B596" s="4" t="s">
        <v>371</v>
      </c>
      <c r="C596" s="4">
        <v>2019.0</v>
      </c>
      <c r="D596" s="4" t="s">
        <v>1074</v>
      </c>
      <c r="E596" s="39" t="s">
        <v>993</v>
      </c>
      <c r="F596" s="4">
        <v>1.902289624E7</v>
      </c>
      <c r="G596" s="4">
        <v>5.82</v>
      </c>
      <c r="H596" s="4">
        <v>0.0</v>
      </c>
      <c r="I596" s="4">
        <v>0.0</v>
      </c>
      <c r="J596" s="4">
        <v>1316.0</v>
      </c>
      <c r="K596" s="4">
        <v>0.0</v>
      </c>
      <c r="L596" s="4">
        <v>100.0</v>
      </c>
      <c r="M596" s="4">
        <v>0.0</v>
      </c>
      <c r="N596" s="4">
        <v>0.0</v>
      </c>
      <c r="O596" s="4">
        <v>0.0</v>
      </c>
      <c r="P596" s="4">
        <v>0.0</v>
      </c>
      <c r="Q596" s="4">
        <v>0.0</v>
      </c>
      <c r="R596" s="4">
        <v>0.0</v>
      </c>
      <c r="S596" s="4">
        <v>1.841786122E7</v>
      </c>
      <c r="T596" s="4">
        <v>2.71</v>
      </c>
      <c r="U596" s="4">
        <v>1.21</v>
      </c>
      <c r="V596" s="4">
        <v>1316.0</v>
      </c>
      <c r="W596" s="4">
        <v>66.87</v>
      </c>
      <c r="X596" s="4">
        <v>32.14</v>
      </c>
      <c r="Y596" s="4">
        <v>0.0</v>
      </c>
      <c r="Z596" s="4">
        <v>0.99</v>
      </c>
      <c r="AA596" s="4">
        <v>8.75</v>
      </c>
      <c r="AB596" s="4">
        <v>0.0</v>
      </c>
      <c r="AC596" s="4">
        <v>0.0</v>
      </c>
      <c r="AD596" s="4">
        <v>4998590.81</v>
      </c>
      <c r="AE596" s="4">
        <v>1.34192704E7</v>
      </c>
    </row>
    <row r="597" ht="12.75" customHeight="1">
      <c r="A597" s="4" t="s">
        <v>372</v>
      </c>
      <c r="B597" s="4" t="s">
        <v>371</v>
      </c>
      <c r="C597" s="4">
        <v>2019.0</v>
      </c>
      <c r="D597" s="4" t="s">
        <v>1074</v>
      </c>
      <c r="E597" s="39" t="s">
        <v>1037</v>
      </c>
      <c r="F597" s="4">
        <v>1.290511535E7</v>
      </c>
      <c r="G597" s="4">
        <v>3.95</v>
      </c>
      <c r="H597" s="4">
        <v>1.41</v>
      </c>
      <c r="I597" s="4">
        <v>2.66</v>
      </c>
      <c r="J597" s="4">
        <v>695.0</v>
      </c>
      <c r="K597" s="4">
        <v>4.03</v>
      </c>
      <c r="L597" s="4">
        <v>83.45</v>
      </c>
      <c r="M597" s="4">
        <v>0.0</v>
      </c>
      <c r="N597" s="4">
        <v>12.52</v>
      </c>
      <c r="O597" s="4">
        <v>131.8</v>
      </c>
      <c r="P597" s="4">
        <v>0.0</v>
      </c>
      <c r="Q597" s="4">
        <v>0.0</v>
      </c>
      <c r="R597" s="4">
        <v>4019520.59</v>
      </c>
      <c r="S597" s="4">
        <v>8674436.16</v>
      </c>
      <c r="T597" s="4">
        <v>154.5</v>
      </c>
      <c r="U597" s="4">
        <v>100.64</v>
      </c>
      <c r="V597" s="4">
        <v>695.0</v>
      </c>
      <c r="W597" s="4">
        <v>43.88</v>
      </c>
      <c r="X597" s="4">
        <v>19.86</v>
      </c>
      <c r="Y597" s="4">
        <v>5.32</v>
      </c>
      <c r="Z597" s="4">
        <v>30.94</v>
      </c>
      <c r="AA597" s="4">
        <v>3000.0</v>
      </c>
      <c r="AB597" s="4">
        <v>0.0</v>
      </c>
      <c r="AC597" s="4">
        <v>1111613.93</v>
      </c>
      <c r="AD597" s="4">
        <v>1.088716503E7</v>
      </c>
      <c r="AE597" s="4">
        <v>1806791.71</v>
      </c>
    </row>
    <row r="598" ht="12.75" customHeight="1">
      <c r="A598" s="4" t="s">
        <v>372</v>
      </c>
      <c r="B598" s="4" t="s">
        <v>371</v>
      </c>
      <c r="C598" s="4">
        <v>2019.0</v>
      </c>
      <c r="D598" s="4" t="s">
        <v>1074</v>
      </c>
      <c r="E598" s="39" t="s">
        <v>1038</v>
      </c>
      <c r="F598" s="4">
        <v>111537.19</v>
      </c>
      <c r="G598" s="4">
        <v>0.03</v>
      </c>
      <c r="H598" s="4">
        <v>0.0</v>
      </c>
      <c r="I598" s="4">
        <v>0.0</v>
      </c>
      <c r="J598" s="4">
        <v>194.0</v>
      </c>
      <c r="K598" s="4">
        <v>0.0</v>
      </c>
      <c r="L598" s="4">
        <v>99.48</v>
      </c>
      <c r="M598" s="4">
        <v>0.0</v>
      </c>
      <c r="N598" s="4">
        <v>0.52</v>
      </c>
      <c r="O598" s="4">
        <v>0.0</v>
      </c>
      <c r="P598" s="4">
        <v>0.0</v>
      </c>
      <c r="Q598" s="4">
        <v>0.0</v>
      </c>
      <c r="R598" s="4">
        <v>0.0</v>
      </c>
      <c r="S598" s="4">
        <v>111537.19</v>
      </c>
      <c r="T598" s="4">
        <v>7.65</v>
      </c>
      <c r="U598" s="4">
        <v>8.9</v>
      </c>
      <c r="V598" s="4">
        <v>194.0</v>
      </c>
      <c r="W598" s="4">
        <v>70.1</v>
      </c>
      <c r="X598" s="4">
        <v>17.53</v>
      </c>
      <c r="Y598" s="4">
        <v>1.03</v>
      </c>
      <c r="Z598" s="4">
        <v>11.34</v>
      </c>
      <c r="AA598" s="4">
        <v>49.08</v>
      </c>
      <c r="AB598" s="4">
        <v>0.0</v>
      </c>
      <c r="AC598" s="4">
        <v>297.27</v>
      </c>
      <c r="AD598" s="4">
        <v>93670.99</v>
      </c>
      <c r="AE598" s="4">
        <v>17866.2</v>
      </c>
    </row>
    <row r="599" ht="12.75" customHeight="1">
      <c r="A599" s="4" t="s">
        <v>372</v>
      </c>
      <c r="B599" s="4" t="s">
        <v>371</v>
      </c>
      <c r="C599" s="4">
        <v>2019.0</v>
      </c>
      <c r="D599" s="4" t="s">
        <v>1074</v>
      </c>
      <c r="E599" s="39" t="s">
        <v>994</v>
      </c>
      <c r="F599" s="4">
        <v>9.064428153E7</v>
      </c>
      <c r="G599" s="4">
        <v>27.75</v>
      </c>
      <c r="H599" s="4">
        <v>0.0</v>
      </c>
      <c r="I599" s="4">
        <v>0.0</v>
      </c>
      <c r="J599" s="4">
        <v>41.0</v>
      </c>
      <c r="K599" s="4">
        <v>0.0</v>
      </c>
      <c r="L599" s="4">
        <v>100.0</v>
      </c>
      <c r="M599" s="4">
        <v>0.0</v>
      </c>
      <c r="N599" s="4">
        <v>0.0</v>
      </c>
      <c r="O599" s="4">
        <v>0.0</v>
      </c>
      <c r="P599" s="4">
        <v>0.0</v>
      </c>
      <c r="Q599" s="4">
        <v>0.0</v>
      </c>
      <c r="R599" s="4">
        <v>1.150185451E7</v>
      </c>
      <c r="S599" s="4">
        <v>7.914242702E7</v>
      </c>
      <c r="T599" s="4">
        <v>0.13</v>
      </c>
      <c r="U599" s="4">
        <v>0.0</v>
      </c>
      <c r="V599" s="4">
        <v>41.0</v>
      </c>
      <c r="W599" s="4">
        <v>0.0</v>
      </c>
      <c r="X599" s="4">
        <v>87.8</v>
      </c>
      <c r="Y599" s="4">
        <v>4.88</v>
      </c>
      <c r="Z599" s="4">
        <v>7.32</v>
      </c>
      <c r="AA599" s="4">
        <v>18.48</v>
      </c>
      <c r="AB599" s="4">
        <v>0.0</v>
      </c>
      <c r="AC599" s="4">
        <v>6.634050841E7</v>
      </c>
      <c r="AD599" s="4">
        <v>7.784591364E7</v>
      </c>
      <c r="AE599" s="4">
        <v>1.279836789E7</v>
      </c>
    </row>
    <row r="600" ht="12.75" customHeight="1">
      <c r="A600" s="4" t="s">
        <v>372</v>
      </c>
      <c r="B600" s="4" t="s">
        <v>371</v>
      </c>
      <c r="C600" s="4">
        <v>2019.0</v>
      </c>
      <c r="D600" s="4" t="s">
        <v>1074</v>
      </c>
      <c r="E600" s="39" t="s">
        <v>1039</v>
      </c>
      <c r="F600" s="4">
        <v>126733.73</v>
      </c>
      <c r="G600" s="4">
        <v>0.04</v>
      </c>
      <c r="H600" s="4">
        <v>0.0</v>
      </c>
      <c r="I600" s="4">
        <v>0.0</v>
      </c>
      <c r="J600" s="4">
        <v>199.0</v>
      </c>
      <c r="K600" s="4">
        <v>0.0</v>
      </c>
      <c r="L600" s="4">
        <v>100.0</v>
      </c>
      <c r="M600" s="4">
        <v>0.0</v>
      </c>
      <c r="N600" s="4">
        <v>0.0</v>
      </c>
      <c r="O600" s="4">
        <v>0.0</v>
      </c>
      <c r="P600" s="4">
        <v>0.0</v>
      </c>
      <c r="Q600" s="4">
        <v>0.0</v>
      </c>
      <c r="R600" s="4">
        <v>0.0</v>
      </c>
      <c r="S600" s="4">
        <v>126733.73</v>
      </c>
      <c r="T600" s="4">
        <v>4.38</v>
      </c>
      <c r="U600" s="4">
        <v>8.75</v>
      </c>
      <c r="V600" s="4">
        <v>199.0</v>
      </c>
      <c r="W600" s="4">
        <v>83.92</v>
      </c>
      <c r="X600" s="4">
        <v>15.58</v>
      </c>
      <c r="Y600" s="4">
        <v>0.0</v>
      </c>
      <c r="Z600" s="4">
        <v>0.5</v>
      </c>
      <c r="AA600" s="4">
        <v>20.0</v>
      </c>
      <c r="AB600" s="4">
        <v>0.0</v>
      </c>
      <c r="AC600" s="4">
        <v>0.0</v>
      </c>
      <c r="AD600" s="4">
        <v>99881.15</v>
      </c>
      <c r="AE600" s="4">
        <v>26852.58</v>
      </c>
    </row>
    <row r="601" ht="12.75" customHeight="1">
      <c r="A601" s="4" t="s">
        <v>372</v>
      </c>
      <c r="B601" s="4" t="s">
        <v>371</v>
      </c>
      <c r="C601" s="4">
        <v>2019.0</v>
      </c>
      <c r="D601" s="4" t="s">
        <v>1074</v>
      </c>
      <c r="E601" s="39" t="s">
        <v>1040</v>
      </c>
      <c r="F601" s="4">
        <v>3.175356136E7</v>
      </c>
      <c r="G601" s="4">
        <v>9.72</v>
      </c>
      <c r="H601" s="4">
        <v>0.0</v>
      </c>
      <c r="I601" s="4">
        <v>0.0</v>
      </c>
      <c r="J601" s="4">
        <v>1291.0</v>
      </c>
      <c r="K601" s="4">
        <v>0.0</v>
      </c>
      <c r="L601" s="4">
        <v>100.0</v>
      </c>
      <c r="M601" s="4">
        <v>0.0</v>
      </c>
      <c r="N601" s="4">
        <v>0.0</v>
      </c>
      <c r="O601" s="4">
        <v>0.0</v>
      </c>
      <c r="P601" s="4">
        <v>0.0</v>
      </c>
      <c r="Q601" s="4">
        <v>0.0</v>
      </c>
      <c r="R601" s="4">
        <v>0.0</v>
      </c>
      <c r="S601" s="4">
        <v>3.149940023E7</v>
      </c>
      <c r="T601" s="4">
        <v>1.34</v>
      </c>
      <c r="U601" s="4">
        <v>0.85</v>
      </c>
      <c r="V601" s="4">
        <v>1291.0</v>
      </c>
      <c r="W601" s="4">
        <v>42.99</v>
      </c>
      <c r="X601" s="4">
        <v>56.93</v>
      </c>
      <c r="Y601" s="4">
        <v>0.0</v>
      </c>
      <c r="Z601" s="4">
        <v>0.08</v>
      </c>
      <c r="AA601" s="4">
        <v>12.5</v>
      </c>
      <c r="AB601" s="4">
        <v>0.0</v>
      </c>
      <c r="AC601" s="4">
        <v>0.0</v>
      </c>
      <c r="AD601" s="4">
        <v>1.474942664E7</v>
      </c>
      <c r="AE601" s="4">
        <v>1.674997359E7</v>
      </c>
    </row>
    <row r="602" ht="12.75" customHeight="1">
      <c r="A602" s="4" t="s">
        <v>372</v>
      </c>
      <c r="B602" s="4" t="s">
        <v>371</v>
      </c>
      <c r="C602" s="4">
        <v>2019.0</v>
      </c>
      <c r="D602" s="4" t="s">
        <v>1074</v>
      </c>
      <c r="E602" s="39" t="s">
        <v>996</v>
      </c>
      <c r="F602" s="4">
        <v>2.32696401E7</v>
      </c>
      <c r="G602" s="4">
        <v>7.12</v>
      </c>
      <c r="H602" s="4">
        <v>0.0</v>
      </c>
      <c r="I602" s="4">
        <v>0.0</v>
      </c>
      <c r="J602" s="4">
        <v>922.0</v>
      </c>
      <c r="K602" s="4">
        <v>0.0</v>
      </c>
      <c r="L602" s="4">
        <v>100.0</v>
      </c>
      <c r="M602" s="4">
        <v>0.0</v>
      </c>
      <c r="N602" s="4">
        <v>0.0</v>
      </c>
      <c r="O602" s="4">
        <v>0.0</v>
      </c>
      <c r="P602" s="4">
        <v>0.0</v>
      </c>
      <c r="Q602" s="4">
        <v>0.0</v>
      </c>
      <c r="R602" s="4">
        <v>0.0</v>
      </c>
      <c r="S602" s="4">
        <v>2.32696401E7</v>
      </c>
      <c r="T602" s="4">
        <v>1.65</v>
      </c>
      <c r="U602" s="4">
        <v>1.39</v>
      </c>
      <c r="V602" s="4">
        <v>922.0</v>
      </c>
      <c r="W602" s="4">
        <v>39.8</v>
      </c>
      <c r="X602" s="4">
        <v>55.31</v>
      </c>
      <c r="Y602" s="4">
        <v>2.49</v>
      </c>
      <c r="Z602" s="4">
        <v>2.39</v>
      </c>
      <c r="AA602" s="4">
        <v>15.0</v>
      </c>
      <c r="AB602" s="4">
        <v>0.0</v>
      </c>
      <c r="AC602" s="4">
        <v>529813.29</v>
      </c>
      <c r="AD602" s="4">
        <v>1.391617124E7</v>
      </c>
      <c r="AE602" s="4">
        <v>9353468.85</v>
      </c>
    </row>
    <row r="603" ht="12.75" customHeight="1">
      <c r="A603" s="4" t="s">
        <v>372</v>
      </c>
      <c r="B603" s="4" t="s">
        <v>371</v>
      </c>
      <c r="C603" s="4">
        <v>2019.0</v>
      </c>
      <c r="D603" s="4" t="s">
        <v>1074</v>
      </c>
      <c r="E603" s="39" t="s">
        <v>1041</v>
      </c>
      <c r="F603" s="4">
        <v>1926469.12</v>
      </c>
      <c r="G603" s="4">
        <v>0.59</v>
      </c>
      <c r="H603" s="4">
        <v>0.0</v>
      </c>
      <c r="I603" s="4">
        <v>0.0</v>
      </c>
      <c r="J603" s="4">
        <v>96.0</v>
      </c>
      <c r="K603" s="4">
        <v>0.0</v>
      </c>
      <c r="L603" s="4">
        <v>100.0</v>
      </c>
      <c r="M603" s="4">
        <v>0.0</v>
      </c>
      <c r="N603" s="4">
        <v>0.0</v>
      </c>
      <c r="O603" s="4">
        <v>0.0</v>
      </c>
      <c r="P603" s="4">
        <v>0.0</v>
      </c>
      <c r="Q603" s="4">
        <v>0.0</v>
      </c>
      <c r="R603" s="4">
        <v>0.0</v>
      </c>
      <c r="S603" s="4">
        <v>1760063.95</v>
      </c>
      <c r="T603" s="4">
        <v>0.34</v>
      </c>
      <c r="U603" s="4">
        <v>0.48</v>
      </c>
      <c r="V603" s="4">
        <v>96.0</v>
      </c>
      <c r="W603" s="4">
        <v>7.29</v>
      </c>
      <c r="X603" s="4">
        <v>85.42</v>
      </c>
      <c r="Y603" s="4">
        <v>0.0</v>
      </c>
      <c r="Z603" s="4">
        <v>7.29</v>
      </c>
      <c r="AA603" s="4">
        <v>33.09</v>
      </c>
      <c r="AB603" s="4">
        <v>0.0</v>
      </c>
      <c r="AC603" s="4">
        <v>0.0</v>
      </c>
      <c r="AD603" s="4">
        <v>237339.74</v>
      </c>
      <c r="AE603" s="4">
        <v>1522724.21</v>
      </c>
    </row>
    <row r="604" ht="12.75" customHeight="1">
      <c r="A604" s="4" t="s">
        <v>372</v>
      </c>
      <c r="B604" s="4" t="s">
        <v>371</v>
      </c>
      <c r="C604" s="4">
        <v>2019.0</v>
      </c>
      <c r="D604" s="4" t="s">
        <v>1074</v>
      </c>
      <c r="E604" s="39" t="s">
        <v>1042</v>
      </c>
      <c r="F604" s="4">
        <v>3.030802694E7</v>
      </c>
      <c r="G604" s="4">
        <v>9.28</v>
      </c>
      <c r="H604" s="4">
        <v>0.0</v>
      </c>
      <c r="I604" s="4">
        <v>0.0</v>
      </c>
      <c r="J604" s="4">
        <v>726.0</v>
      </c>
      <c r="K604" s="4">
        <v>0.0</v>
      </c>
      <c r="L604" s="4">
        <v>98.9</v>
      </c>
      <c r="M604" s="4">
        <v>0.0</v>
      </c>
      <c r="N604" s="4">
        <v>1.1</v>
      </c>
      <c r="O604" s="4">
        <v>0.0</v>
      </c>
      <c r="P604" s="4">
        <v>0.0</v>
      </c>
      <c r="Q604" s="4">
        <v>0.0</v>
      </c>
      <c r="R604" s="4">
        <v>0.0</v>
      </c>
      <c r="S604" s="4">
        <v>1.008881392E7</v>
      </c>
      <c r="T604" s="4">
        <v>2.02</v>
      </c>
      <c r="U604" s="4">
        <v>1.23</v>
      </c>
      <c r="V604" s="4">
        <v>726.0</v>
      </c>
      <c r="W604" s="4">
        <v>39.12</v>
      </c>
      <c r="X604" s="4">
        <v>47.11</v>
      </c>
      <c r="Y604" s="4">
        <v>8.82</v>
      </c>
      <c r="Z604" s="4">
        <v>4.96</v>
      </c>
      <c r="AA604" s="4">
        <v>32.56</v>
      </c>
      <c r="AB604" s="4">
        <v>0.0</v>
      </c>
      <c r="AC604" s="4">
        <v>38568.56</v>
      </c>
      <c r="AD604" s="4">
        <v>3473750.58</v>
      </c>
      <c r="AE604" s="4">
        <v>6615063.35</v>
      </c>
    </row>
    <row r="605" ht="12.75" customHeight="1">
      <c r="A605" s="4" t="s">
        <v>372</v>
      </c>
      <c r="B605" s="4" t="s">
        <v>371</v>
      </c>
      <c r="C605" s="4">
        <v>2019.0</v>
      </c>
      <c r="D605" s="4" t="s">
        <v>1074</v>
      </c>
      <c r="E605" s="39" t="s">
        <v>1043</v>
      </c>
      <c r="F605" s="4">
        <v>1.389180962E7</v>
      </c>
      <c r="G605" s="4">
        <v>4.25</v>
      </c>
      <c r="H605" s="4">
        <v>0.0</v>
      </c>
      <c r="I605" s="4">
        <v>0.0</v>
      </c>
      <c r="J605" s="4">
        <v>350.0</v>
      </c>
      <c r="K605" s="4">
        <v>0.0</v>
      </c>
      <c r="L605" s="4">
        <v>100.0</v>
      </c>
      <c r="M605" s="4">
        <v>0.0</v>
      </c>
      <c r="N605" s="4">
        <v>0.0</v>
      </c>
      <c r="O605" s="4">
        <v>0.0</v>
      </c>
      <c r="P605" s="4">
        <v>0.0</v>
      </c>
      <c r="Q605" s="4">
        <v>0.0</v>
      </c>
      <c r="R605" s="4">
        <v>0.0</v>
      </c>
      <c r="S605" s="4">
        <v>1.213839104E7</v>
      </c>
      <c r="T605" s="4">
        <v>3.6</v>
      </c>
      <c r="U605" s="4">
        <v>4.3</v>
      </c>
      <c r="V605" s="4">
        <v>350.0</v>
      </c>
      <c r="W605" s="4">
        <v>78.29</v>
      </c>
      <c r="X605" s="4">
        <v>21.71</v>
      </c>
      <c r="Y605" s="4">
        <v>0.0</v>
      </c>
      <c r="Z605" s="4">
        <v>0.0</v>
      </c>
      <c r="AA605" s="4">
        <v>14.0</v>
      </c>
      <c r="AB605" s="4">
        <v>0.0</v>
      </c>
      <c r="AC605" s="4">
        <v>0.0</v>
      </c>
      <c r="AD605" s="4">
        <v>1.146614667E7</v>
      </c>
      <c r="AE605" s="4">
        <v>672244.37</v>
      </c>
    </row>
    <row r="606" ht="12.75" customHeight="1">
      <c r="A606" s="4" t="s">
        <v>372</v>
      </c>
      <c r="B606" s="4" t="s">
        <v>371</v>
      </c>
      <c r="C606" s="4">
        <v>2019.0</v>
      </c>
      <c r="D606" s="4" t="s">
        <v>1074</v>
      </c>
      <c r="E606" s="39" t="s">
        <v>1044</v>
      </c>
      <c r="F606" s="4">
        <v>6723561.17</v>
      </c>
      <c r="G606" s="4">
        <v>2.06</v>
      </c>
      <c r="H606" s="4">
        <v>0.0</v>
      </c>
      <c r="I606" s="4">
        <v>0.0</v>
      </c>
      <c r="J606" s="4">
        <v>358.0</v>
      </c>
      <c r="K606" s="4">
        <v>0.0</v>
      </c>
      <c r="L606" s="4">
        <v>100.0</v>
      </c>
      <c r="M606" s="4">
        <v>0.0</v>
      </c>
      <c r="N606" s="4">
        <v>0.0</v>
      </c>
      <c r="O606" s="4">
        <v>0.0</v>
      </c>
      <c r="P606" s="4">
        <v>0.0</v>
      </c>
      <c r="Q606" s="4">
        <v>0.0</v>
      </c>
      <c r="R606" s="4">
        <v>0.0</v>
      </c>
      <c r="S606" s="4">
        <v>6889790.18</v>
      </c>
      <c r="T606" s="4">
        <v>3.15</v>
      </c>
      <c r="U606" s="4">
        <v>2.0</v>
      </c>
      <c r="V606" s="4">
        <v>358.0</v>
      </c>
      <c r="W606" s="4">
        <v>62.29</v>
      </c>
      <c r="X606" s="4">
        <v>36.03</v>
      </c>
      <c r="Y606" s="4">
        <v>0.0</v>
      </c>
      <c r="Z606" s="4">
        <v>1.68</v>
      </c>
      <c r="AA606" s="4">
        <v>38.0</v>
      </c>
      <c r="AB606" s="4">
        <v>0.0</v>
      </c>
      <c r="AC606" s="4">
        <v>0.0</v>
      </c>
      <c r="AD606" s="4">
        <v>5392041.76</v>
      </c>
      <c r="AE606" s="4">
        <v>1497748.42</v>
      </c>
    </row>
    <row r="607" ht="12.75" customHeight="1">
      <c r="A607" s="4" t="s">
        <v>372</v>
      </c>
      <c r="B607" s="4" t="s">
        <v>371</v>
      </c>
      <c r="C607" s="4">
        <v>2019.0</v>
      </c>
      <c r="D607" s="4" t="s">
        <v>1074</v>
      </c>
      <c r="E607" s="39" t="s">
        <v>1045</v>
      </c>
      <c r="F607" s="4">
        <v>1773267.08</v>
      </c>
      <c r="G607" s="4">
        <v>0.54</v>
      </c>
      <c r="H607" s="4">
        <v>0.02</v>
      </c>
      <c r="I607" s="4">
        <v>0.0</v>
      </c>
      <c r="J607" s="4">
        <v>1326.0</v>
      </c>
      <c r="K607" s="4">
        <v>0.0</v>
      </c>
      <c r="L607" s="4">
        <v>99.55</v>
      </c>
      <c r="M607" s="4">
        <v>0.0</v>
      </c>
      <c r="N607" s="4">
        <v>0.45</v>
      </c>
      <c r="O607" s="4">
        <v>15.93</v>
      </c>
      <c r="P607" s="4">
        <v>0.0</v>
      </c>
      <c r="Q607" s="4">
        <v>0.0</v>
      </c>
      <c r="R607" s="4">
        <v>7.02</v>
      </c>
      <c r="S607" s="4">
        <v>1768920.83</v>
      </c>
      <c r="T607" s="4">
        <v>8.91</v>
      </c>
      <c r="U607" s="4">
        <v>8.56</v>
      </c>
      <c r="V607" s="4">
        <v>1326.0</v>
      </c>
      <c r="W607" s="4">
        <v>79.94</v>
      </c>
      <c r="X607" s="4">
        <v>13.65</v>
      </c>
      <c r="Y607" s="4">
        <v>0.15</v>
      </c>
      <c r="Z607" s="4">
        <v>6.26</v>
      </c>
      <c r="AA607" s="4">
        <v>32.0</v>
      </c>
      <c r="AB607" s="4">
        <v>0.0</v>
      </c>
      <c r="AC607" s="4">
        <v>8.15</v>
      </c>
      <c r="AD607" s="4">
        <v>1643688.21</v>
      </c>
      <c r="AE607" s="4">
        <v>125239.64</v>
      </c>
    </row>
    <row r="608" ht="12.75" customHeight="1">
      <c r="A608" s="4" t="s">
        <v>372</v>
      </c>
      <c r="B608" s="4" t="s">
        <v>371</v>
      </c>
      <c r="C608" s="4">
        <v>2019.0</v>
      </c>
      <c r="D608" s="4" t="s">
        <v>1074</v>
      </c>
      <c r="E608" s="39" t="s">
        <v>998</v>
      </c>
      <c r="F608" s="4">
        <v>6.098142543E7</v>
      </c>
      <c r="G608" s="4">
        <v>18.67</v>
      </c>
      <c r="H608" s="4">
        <v>0.0</v>
      </c>
      <c r="I608" s="4">
        <v>0.0</v>
      </c>
      <c r="J608" s="4">
        <v>239.0</v>
      </c>
      <c r="K608" s="4">
        <v>0.0</v>
      </c>
      <c r="L608" s="4">
        <v>100.0</v>
      </c>
      <c r="M608" s="4">
        <v>0.0</v>
      </c>
      <c r="N608" s="4">
        <v>0.0</v>
      </c>
      <c r="O608" s="4">
        <v>0.0</v>
      </c>
      <c r="P608" s="4">
        <v>0.0</v>
      </c>
      <c r="Q608" s="4">
        <v>0.0</v>
      </c>
      <c r="R608" s="4">
        <v>0.0</v>
      </c>
      <c r="S608" s="4">
        <v>5.864511851E7</v>
      </c>
      <c r="T608" s="4">
        <v>3.13</v>
      </c>
      <c r="U608" s="4">
        <v>3.33</v>
      </c>
      <c r="V608" s="4">
        <v>239.0</v>
      </c>
      <c r="W608" s="4">
        <v>50.21</v>
      </c>
      <c r="X608" s="4">
        <v>49.79</v>
      </c>
      <c r="Y608" s="4">
        <v>0.0</v>
      </c>
      <c r="Z608" s="4">
        <v>0.0</v>
      </c>
      <c r="AA608" s="4">
        <v>25.0</v>
      </c>
      <c r="AB608" s="4">
        <v>0.0</v>
      </c>
      <c r="AC608" s="4">
        <v>0.0</v>
      </c>
      <c r="AD608" s="4">
        <v>5.087772872E7</v>
      </c>
      <c r="AE608" s="4">
        <v>7767389.79</v>
      </c>
    </row>
    <row r="609" ht="12.75" customHeight="1">
      <c r="A609" s="4" t="s">
        <v>372</v>
      </c>
      <c r="B609" s="4" t="s">
        <v>371</v>
      </c>
      <c r="C609" s="4">
        <v>2019.0</v>
      </c>
      <c r="D609" s="4" t="s">
        <v>1074</v>
      </c>
      <c r="E609" s="39" t="s">
        <v>1046</v>
      </c>
      <c r="F609" s="4">
        <v>7760110.28</v>
      </c>
      <c r="G609" s="4">
        <v>2.38</v>
      </c>
      <c r="H609" s="4">
        <v>0.19</v>
      </c>
      <c r="I609" s="4">
        <v>0.03</v>
      </c>
      <c r="J609" s="4">
        <v>478.0</v>
      </c>
      <c r="K609" s="4">
        <v>0.21</v>
      </c>
      <c r="L609" s="4">
        <v>99.58</v>
      </c>
      <c r="M609" s="4">
        <v>0.0</v>
      </c>
      <c r="N609" s="4">
        <v>0.21</v>
      </c>
      <c r="O609" s="4">
        <v>131.8</v>
      </c>
      <c r="P609" s="4">
        <v>0.0</v>
      </c>
      <c r="Q609" s="4">
        <v>0.0</v>
      </c>
      <c r="R609" s="4">
        <v>69647.08</v>
      </c>
      <c r="S609" s="4">
        <v>7704157.42</v>
      </c>
      <c r="T609" s="4">
        <v>3.13</v>
      </c>
      <c r="U609" s="4">
        <v>3.71</v>
      </c>
      <c r="V609" s="4">
        <v>478.0</v>
      </c>
      <c r="W609" s="4">
        <v>31.38</v>
      </c>
      <c r="X609" s="4">
        <v>24.48</v>
      </c>
      <c r="Y609" s="4">
        <v>1.05</v>
      </c>
      <c r="Z609" s="4">
        <v>43.1</v>
      </c>
      <c r="AA609" s="4">
        <v>131.8</v>
      </c>
      <c r="AB609" s="4">
        <v>0.0</v>
      </c>
      <c r="AC609" s="4">
        <v>180.28</v>
      </c>
      <c r="AD609" s="4">
        <v>6294020.35</v>
      </c>
      <c r="AE609" s="4">
        <v>1479784.15</v>
      </c>
    </row>
    <row r="610" ht="12.75" customHeight="1">
      <c r="A610" s="4" t="s">
        <v>372</v>
      </c>
      <c r="B610" s="4" t="s">
        <v>371</v>
      </c>
      <c r="C610" s="4">
        <v>2019.0</v>
      </c>
      <c r="D610" s="4" t="s">
        <v>1074</v>
      </c>
      <c r="E610" s="39" t="s">
        <v>1047</v>
      </c>
      <c r="F610" s="4">
        <v>1.81021376E7</v>
      </c>
      <c r="G610" s="4">
        <v>5.54</v>
      </c>
      <c r="H610" s="4">
        <v>0.0</v>
      </c>
      <c r="I610" s="4">
        <v>0.0</v>
      </c>
      <c r="J610" s="4">
        <v>441.0</v>
      </c>
      <c r="K610" s="4">
        <v>0.0</v>
      </c>
      <c r="L610" s="4">
        <v>100.0</v>
      </c>
      <c r="M610" s="4">
        <v>0.0</v>
      </c>
      <c r="N610" s="4">
        <v>0.0</v>
      </c>
      <c r="O610" s="4">
        <v>0.0</v>
      </c>
      <c r="P610" s="4">
        <v>0.0</v>
      </c>
      <c r="Q610" s="4">
        <v>0.0</v>
      </c>
      <c r="R610" s="4">
        <v>0.0</v>
      </c>
      <c r="S610" s="4">
        <v>1.165680454E7</v>
      </c>
      <c r="T610" s="4">
        <v>0.55</v>
      </c>
      <c r="U610" s="4">
        <v>0.29</v>
      </c>
      <c r="V610" s="4">
        <v>441.0</v>
      </c>
      <c r="W610" s="4">
        <v>15.65</v>
      </c>
      <c r="X610" s="4">
        <v>83.45</v>
      </c>
      <c r="Y610" s="4">
        <v>0.0</v>
      </c>
      <c r="Z610" s="4">
        <v>0.91</v>
      </c>
      <c r="AA610" s="4">
        <v>18.0</v>
      </c>
      <c r="AB610" s="4">
        <v>0.0</v>
      </c>
      <c r="AC610" s="4">
        <v>0.0</v>
      </c>
      <c r="AD610" s="4">
        <v>1093740.13</v>
      </c>
      <c r="AE610" s="4">
        <v>1.056306442E7</v>
      </c>
    </row>
    <row r="611" ht="12.75" customHeight="1">
      <c r="E611" s="39"/>
    </row>
    <row r="612" ht="12.75" customHeight="1">
      <c r="E612" s="39"/>
    </row>
    <row r="613" ht="12.75" customHeight="1">
      <c r="E613" s="39"/>
    </row>
    <row r="614" ht="12.75" customHeight="1">
      <c r="E614" s="39"/>
    </row>
    <row r="615" ht="12.75" customHeight="1">
      <c r="E615" s="39"/>
    </row>
    <row r="616" ht="12.75" customHeight="1">
      <c r="E616" s="39"/>
    </row>
    <row r="617" ht="12.75" customHeight="1">
      <c r="E617" s="39"/>
    </row>
    <row r="618" ht="12.75" customHeight="1">
      <c r="E618" s="39"/>
    </row>
    <row r="619" ht="12.75" customHeight="1">
      <c r="E619" s="39"/>
    </row>
    <row r="620" ht="12.75" customHeight="1">
      <c r="E620" s="39"/>
    </row>
    <row r="621" ht="12.75" customHeight="1">
      <c r="E621" s="39"/>
    </row>
    <row r="622" ht="12.75" customHeight="1">
      <c r="E622" s="39"/>
    </row>
    <row r="623" ht="12.75" customHeight="1">
      <c r="E623" s="39"/>
    </row>
    <row r="624" ht="12.75" customHeight="1">
      <c r="E624" s="39"/>
    </row>
    <row r="625" ht="12.75" customHeight="1">
      <c r="E625" s="39"/>
    </row>
    <row r="626" ht="12.75" customHeight="1">
      <c r="E626" s="39"/>
    </row>
    <row r="627" ht="12.75" customHeight="1">
      <c r="E627" s="39"/>
    </row>
    <row r="628" ht="12.75" customHeight="1">
      <c r="E628" s="39"/>
    </row>
    <row r="629" ht="12.75" customHeight="1">
      <c r="E629" s="39"/>
    </row>
    <row r="630" ht="12.75" customHeight="1">
      <c r="E630" s="39"/>
    </row>
    <row r="631" ht="12.75" customHeight="1">
      <c r="E631" s="39"/>
    </row>
    <row r="632" ht="12.75" customHeight="1">
      <c r="E632" s="39"/>
    </row>
    <row r="633" ht="12.75" customHeight="1">
      <c r="E633" s="39"/>
    </row>
    <row r="634" ht="12.75" customHeight="1">
      <c r="E634" s="39"/>
    </row>
    <row r="635" ht="12.75" customHeight="1">
      <c r="E635" s="39"/>
    </row>
    <row r="636" ht="12.75" customHeight="1">
      <c r="E636" s="39"/>
    </row>
    <row r="637" ht="12.75" customHeight="1">
      <c r="E637" s="39"/>
    </row>
    <row r="638" ht="12.75" customHeight="1">
      <c r="E638" s="39"/>
    </row>
    <row r="639" ht="12.75" customHeight="1">
      <c r="E639" s="39"/>
    </row>
    <row r="640" ht="12.75" customHeight="1">
      <c r="E640" s="39"/>
    </row>
    <row r="641" ht="12.75" customHeight="1">
      <c r="E641" s="39"/>
    </row>
    <row r="642" ht="12.75" customHeight="1">
      <c r="E642" s="39"/>
    </row>
    <row r="643" ht="12.75" customHeight="1">
      <c r="E643" s="39"/>
    </row>
    <row r="644" ht="12.75" customHeight="1">
      <c r="E644" s="39"/>
    </row>
    <row r="645" ht="12.75" customHeight="1">
      <c r="E645" s="39"/>
    </row>
    <row r="646" ht="12.75" customHeight="1">
      <c r="E646" s="39"/>
    </row>
    <row r="647" ht="12.75" customHeight="1">
      <c r="E647" s="39"/>
    </row>
    <row r="648" ht="12.75" customHeight="1">
      <c r="E648" s="39"/>
    </row>
    <row r="649" ht="12.75" customHeight="1">
      <c r="E649" s="39"/>
    </row>
    <row r="650" ht="12.75" customHeight="1">
      <c r="E650" s="39"/>
    </row>
    <row r="651" ht="12.75" customHeight="1">
      <c r="E651" s="39"/>
    </row>
    <row r="652" ht="12.75" customHeight="1">
      <c r="E652" s="39"/>
    </row>
    <row r="653" ht="12.75" customHeight="1">
      <c r="E653" s="39"/>
    </row>
    <row r="654" ht="12.75" customHeight="1">
      <c r="E654" s="39"/>
    </row>
    <row r="655" ht="12.75" customHeight="1">
      <c r="E655" s="39"/>
    </row>
    <row r="656" ht="12.75" customHeight="1">
      <c r="E656" s="39"/>
    </row>
    <row r="657" ht="12.75" customHeight="1">
      <c r="E657" s="39"/>
    </row>
    <row r="658" ht="12.75" customHeight="1">
      <c r="E658" s="39"/>
    </row>
    <row r="659" ht="12.75" customHeight="1">
      <c r="E659" s="39"/>
    </row>
    <row r="660" ht="12.75" customHeight="1">
      <c r="E660" s="39"/>
    </row>
    <row r="661" ht="12.75" customHeight="1">
      <c r="E661" s="39"/>
    </row>
    <row r="662" ht="12.75" customHeight="1">
      <c r="E662" s="39"/>
    </row>
    <row r="663" ht="12.75" customHeight="1">
      <c r="E663" s="39"/>
    </row>
    <row r="664" ht="12.75" customHeight="1">
      <c r="E664" s="39"/>
    </row>
    <row r="665" ht="12.75" customHeight="1">
      <c r="E665" s="39"/>
    </row>
    <row r="666" ht="12.75" customHeight="1">
      <c r="E666" s="39"/>
    </row>
    <row r="667" ht="12.75" customHeight="1">
      <c r="E667" s="39"/>
    </row>
    <row r="668" ht="12.75" customHeight="1">
      <c r="E668" s="39"/>
    </row>
    <row r="669" ht="12.75" customHeight="1">
      <c r="E669" s="39"/>
    </row>
    <row r="670" ht="12.75" customHeight="1">
      <c r="E670" s="39"/>
    </row>
    <row r="671" ht="12.75" customHeight="1">
      <c r="E671" s="39"/>
    </row>
    <row r="672" ht="12.75" customHeight="1">
      <c r="E672" s="39"/>
    </row>
    <row r="673" ht="12.75" customHeight="1">
      <c r="E673" s="39"/>
    </row>
    <row r="674" ht="12.75" customHeight="1">
      <c r="E674" s="39"/>
    </row>
    <row r="675" ht="12.75" customHeight="1">
      <c r="E675" s="39"/>
    </row>
    <row r="676" ht="12.75" customHeight="1">
      <c r="E676" s="39"/>
    </row>
    <row r="677" ht="12.75" customHeight="1">
      <c r="E677" s="39"/>
    </row>
    <row r="678" ht="12.75" customHeight="1">
      <c r="E678" s="39"/>
    </row>
    <row r="679" ht="12.75" customHeight="1">
      <c r="E679" s="39"/>
    </row>
    <row r="680" ht="12.75" customHeight="1">
      <c r="E680" s="39"/>
    </row>
    <row r="681" ht="12.75" customHeight="1">
      <c r="E681" s="39"/>
    </row>
    <row r="682" ht="12.75" customHeight="1">
      <c r="E682" s="39"/>
    </row>
    <row r="683" ht="12.75" customHeight="1">
      <c r="E683" s="39"/>
    </row>
    <row r="684" ht="12.75" customHeight="1">
      <c r="E684" s="39"/>
    </row>
    <row r="685" ht="12.75" customHeight="1">
      <c r="E685" s="39"/>
    </row>
    <row r="686" ht="12.75" customHeight="1">
      <c r="E686" s="39"/>
    </row>
    <row r="687" ht="12.75" customHeight="1">
      <c r="E687" s="39"/>
    </row>
    <row r="688" ht="12.75" customHeight="1">
      <c r="E688" s="39"/>
    </row>
    <row r="689" ht="12.75" customHeight="1">
      <c r="E689" s="39"/>
    </row>
    <row r="690" ht="12.75" customHeight="1">
      <c r="E690" s="39"/>
    </row>
    <row r="691" ht="12.75" customHeight="1">
      <c r="E691" s="39"/>
    </row>
    <row r="692" ht="12.75" customHeight="1">
      <c r="E692" s="39"/>
    </row>
    <row r="693" ht="12.75" customHeight="1">
      <c r="E693" s="39"/>
    </row>
    <row r="694" ht="12.75" customHeight="1">
      <c r="E694" s="39"/>
    </row>
    <row r="695" ht="12.75" customHeight="1">
      <c r="E695" s="39"/>
    </row>
    <row r="696" ht="12.75" customHeight="1">
      <c r="E696" s="39"/>
    </row>
    <row r="697" ht="12.75" customHeight="1">
      <c r="E697" s="39"/>
    </row>
    <row r="698" ht="12.75" customHeight="1">
      <c r="E698" s="39"/>
    </row>
    <row r="699" ht="12.75" customHeight="1">
      <c r="E699" s="39"/>
    </row>
    <row r="700" ht="12.75" customHeight="1">
      <c r="E700" s="39"/>
    </row>
    <row r="701" ht="12.75" customHeight="1">
      <c r="E701" s="39"/>
    </row>
    <row r="702" ht="12.75" customHeight="1">
      <c r="E702" s="39"/>
    </row>
    <row r="703" ht="12.75" customHeight="1">
      <c r="E703" s="39"/>
    </row>
    <row r="704" ht="12.75" customHeight="1">
      <c r="E704" s="39"/>
    </row>
    <row r="705" ht="12.75" customHeight="1">
      <c r="E705" s="39"/>
    </row>
    <row r="706" ht="12.75" customHeight="1">
      <c r="E706" s="39"/>
    </row>
    <row r="707" ht="12.75" customHeight="1">
      <c r="E707" s="39"/>
    </row>
    <row r="708" ht="12.75" customHeight="1">
      <c r="E708" s="39"/>
    </row>
    <row r="709" ht="12.75" customHeight="1">
      <c r="E709" s="39"/>
    </row>
    <row r="710" ht="12.75" customHeight="1">
      <c r="E710" s="39"/>
    </row>
    <row r="711" ht="12.75" customHeight="1">
      <c r="E711" s="39"/>
    </row>
    <row r="712" ht="12.75" customHeight="1">
      <c r="E712" s="39"/>
    </row>
    <row r="713" ht="12.75" customHeight="1">
      <c r="E713" s="39"/>
    </row>
    <row r="714" ht="12.75" customHeight="1">
      <c r="E714" s="39"/>
    </row>
    <row r="715" ht="12.75" customHeight="1">
      <c r="E715" s="39"/>
    </row>
    <row r="716" ht="12.75" customHeight="1">
      <c r="E716" s="39"/>
    </row>
    <row r="717" ht="12.75" customHeight="1">
      <c r="E717" s="39"/>
    </row>
    <row r="718" ht="12.75" customHeight="1">
      <c r="E718" s="39"/>
    </row>
    <row r="719" ht="12.75" customHeight="1">
      <c r="E719" s="39"/>
    </row>
    <row r="720" ht="12.75" customHeight="1">
      <c r="E720" s="39"/>
    </row>
    <row r="721" ht="12.75" customHeight="1">
      <c r="E721" s="39"/>
    </row>
    <row r="722" ht="12.75" customHeight="1">
      <c r="E722" s="39"/>
    </row>
    <row r="723" ht="12.75" customHeight="1">
      <c r="E723" s="39"/>
    </row>
    <row r="724" ht="12.75" customHeight="1">
      <c r="E724" s="39"/>
    </row>
    <row r="725" ht="12.75" customHeight="1">
      <c r="E725" s="39"/>
    </row>
    <row r="726" ht="12.75" customHeight="1">
      <c r="E726" s="39"/>
    </row>
    <row r="727" ht="12.75" customHeight="1">
      <c r="E727" s="39"/>
    </row>
    <row r="728" ht="12.75" customHeight="1">
      <c r="E728" s="39"/>
    </row>
    <row r="729" ht="12.75" customHeight="1">
      <c r="E729" s="39"/>
    </row>
    <row r="730" ht="12.75" customHeight="1">
      <c r="E730" s="39"/>
    </row>
    <row r="731" ht="12.75" customHeight="1">
      <c r="E731" s="39"/>
    </row>
    <row r="732" ht="12.75" customHeight="1">
      <c r="E732" s="39"/>
    </row>
    <row r="733" ht="12.75" customHeight="1">
      <c r="E733" s="39"/>
    </row>
    <row r="734" ht="12.75" customHeight="1">
      <c r="E734" s="39"/>
    </row>
    <row r="735" ht="12.75" customHeight="1">
      <c r="E735" s="39"/>
    </row>
    <row r="736" ht="12.75" customHeight="1">
      <c r="E736" s="39"/>
    </row>
    <row r="737" ht="12.75" customHeight="1">
      <c r="E737" s="39"/>
    </row>
    <row r="738" ht="12.75" customHeight="1">
      <c r="E738" s="39"/>
    </row>
    <row r="739" ht="12.75" customHeight="1">
      <c r="E739" s="39"/>
    </row>
    <row r="740" ht="12.75" customHeight="1">
      <c r="E740" s="39"/>
    </row>
    <row r="741" ht="12.75" customHeight="1">
      <c r="E741" s="39"/>
    </row>
    <row r="742" ht="12.75" customHeight="1">
      <c r="E742" s="39"/>
    </row>
    <row r="743" ht="12.75" customHeight="1">
      <c r="E743" s="39"/>
    </row>
    <row r="744" ht="12.75" customHeight="1">
      <c r="E744" s="39"/>
    </row>
    <row r="745" ht="12.75" customHeight="1">
      <c r="E745" s="39"/>
    </row>
    <row r="746" ht="12.75" customHeight="1">
      <c r="E746" s="39"/>
    </row>
    <row r="747" ht="12.75" customHeight="1">
      <c r="E747" s="39"/>
    </row>
    <row r="748" ht="12.75" customHeight="1">
      <c r="E748" s="39"/>
    </row>
    <row r="749" ht="12.75" customHeight="1">
      <c r="E749" s="39"/>
    </row>
    <row r="750" ht="12.75" customHeight="1">
      <c r="E750" s="39"/>
    </row>
    <row r="751" ht="12.75" customHeight="1">
      <c r="E751" s="39"/>
    </row>
    <row r="752" ht="12.75" customHeight="1">
      <c r="E752" s="39"/>
    </row>
    <row r="753" ht="12.75" customHeight="1">
      <c r="E753" s="39"/>
    </row>
    <row r="754" ht="12.75" customHeight="1">
      <c r="E754" s="39"/>
    </row>
    <row r="755" ht="12.75" customHeight="1">
      <c r="E755" s="39"/>
    </row>
    <row r="756" ht="12.75" customHeight="1">
      <c r="E756" s="39"/>
    </row>
    <row r="757" ht="12.75" customHeight="1">
      <c r="E757" s="39"/>
    </row>
    <row r="758" ht="12.75" customHeight="1">
      <c r="E758" s="39"/>
    </row>
    <row r="759" ht="12.75" customHeight="1">
      <c r="E759" s="39"/>
    </row>
    <row r="760" ht="12.75" customHeight="1">
      <c r="E760" s="39"/>
    </row>
    <row r="761" ht="12.75" customHeight="1">
      <c r="E761" s="39"/>
    </row>
    <row r="762" ht="12.75" customHeight="1">
      <c r="E762" s="39"/>
    </row>
    <row r="763" ht="12.75" customHeight="1">
      <c r="E763" s="39"/>
    </row>
    <row r="764" ht="12.75" customHeight="1">
      <c r="E764" s="39"/>
    </row>
    <row r="765" ht="12.75" customHeight="1">
      <c r="E765" s="39"/>
    </row>
    <row r="766" ht="12.75" customHeight="1">
      <c r="E766" s="39"/>
    </row>
    <row r="767" ht="12.75" customHeight="1">
      <c r="E767" s="39"/>
    </row>
    <row r="768" ht="12.75" customHeight="1">
      <c r="E768" s="39"/>
    </row>
    <row r="769" ht="12.75" customHeight="1">
      <c r="E769" s="39"/>
    </row>
    <row r="770" ht="12.75" customHeight="1">
      <c r="E770" s="39"/>
    </row>
    <row r="771" ht="12.75" customHeight="1">
      <c r="E771" s="39"/>
    </row>
    <row r="772" ht="12.75" customHeight="1">
      <c r="E772" s="39"/>
    </row>
    <row r="773" ht="12.75" customHeight="1">
      <c r="E773" s="39"/>
    </row>
    <row r="774" ht="12.75" customHeight="1">
      <c r="E774" s="39"/>
    </row>
    <row r="775" ht="12.75" customHeight="1">
      <c r="E775" s="39"/>
    </row>
    <row r="776" ht="12.75" customHeight="1">
      <c r="E776" s="39"/>
    </row>
    <row r="777" ht="12.75" customHeight="1">
      <c r="E777" s="39"/>
    </row>
    <row r="778" ht="12.75" customHeight="1">
      <c r="E778" s="39"/>
    </row>
    <row r="779" ht="12.75" customHeight="1">
      <c r="E779" s="39"/>
    </row>
    <row r="780" ht="12.75" customHeight="1">
      <c r="E780" s="39"/>
    </row>
    <row r="781" ht="12.75" customHeight="1">
      <c r="E781" s="39"/>
    </row>
    <row r="782" ht="12.75" customHeight="1">
      <c r="E782" s="39"/>
    </row>
    <row r="783" ht="12.75" customHeight="1">
      <c r="E783" s="39"/>
    </row>
    <row r="784" ht="12.75" customHeight="1">
      <c r="E784" s="39"/>
    </row>
    <row r="785" ht="12.75" customHeight="1">
      <c r="E785" s="39"/>
    </row>
    <row r="786" ht="12.75" customHeight="1">
      <c r="E786" s="39"/>
    </row>
    <row r="787" ht="12.75" customHeight="1">
      <c r="E787" s="39"/>
    </row>
    <row r="788" ht="12.75" customHeight="1">
      <c r="E788" s="39"/>
    </row>
    <row r="789" ht="12.75" customHeight="1">
      <c r="E789" s="39"/>
    </row>
    <row r="790" ht="12.75" customHeight="1">
      <c r="E790" s="39"/>
    </row>
    <row r="791" ht="12.75" customHeight="1">
      <c r="E791" s="39"/>
    </row>
    <row r="792" ht="12.75" customHeight="1">
      <c r="E792" s="39"/>
    </row>
    <row r="793" ht="12.75" customHeight="1">
      <c r="E793" s="39"/>
    </row>
    <row r="794" ht="12.75" customHeight="1">
      <c r="E794" s="39"/>
    </row>
    <row r="795" ht="12.75" customHeight="1">
      <c r="E795" s="39"/>
    </row>
    <row r="796" ht="12.75" customHeight="1">
      <c r="E796" s="39"/>
    </row>
    <row r="797" ht="12.75" customHeight="1">
      <c r="E797" s="39"/>
    </row>
    <row r="798" ht="12.75" customHeight="1">
      <c r="E798" s="39"/>
    </row>
    <row r="799" ht="12.75" customHeight="1">
      <c r="E799" s="39"/>
    </row>
    <row r="800" ht="12.75" customHeight="1">
      <c r="E800" s="39"/>
    </row>
    <row r="801" ht="12.75" customHeight="1">
      <c r="E801" s="39"/>
    </row>
    <row r="802" ht="12.75" customHeight="1">
      <c r="E802" s="39"/>
    </row>
    <row r="803" ht="12.75" customHeight="1">
      <c r="E803" s="39"/>
    </row>
    <row r="804" ht="12.75" customHeight="1">
      <c r="E804" s="39"/>
    </row>
    <row r="805" ht="12.75" customHeight="1">
      <c r="E805" s="39"/>
    </row>
    <row r="806" ht="12.75" customHeight="1">
      <c r="E806" s="39"/>
    </row>
    <row r="807" ht="12.75" customHeight="1">
      <c r="E807" s="39"/>
    </row>
    <row r="808" ht="12.75" customHeight="1">
      <c r="E808" s="39"/>
    </row>
    <row r="809" ht="12.75" customHeight="1">
      <c r="E809" s="39"/>
    </row>
    <row r="810" ht="12.75" customHeight="1">
      <c r="E810" s="39"/>
    </row>
    <row r="811" ht="12.75" customHeight="1">
      <c r="E811" s="39"/>
    </row>
    <row r="812" ht="12.75" customHeight="1">
      <c r="E812" s="39"/>
    </row>
    <row r="813" ht="12.75" customHeight="1">
      <c r="E813" s="39"/>
    </row>
    <row r="814" ht="12.75" customHeight="1">
      <c r="E814" s="39"/>
    </row>
    <row r="815" ht="12.75" customHeight="1">
      <c r="E815" s="39"/>
    </row>
    <row r="816" ht="12.75" customHeight="1">
      <c r="E816" s="39"/>
    </row>
    <row r="817" ht="12.75" customHeight="1">
      <c r="E817" s="39"/>
    </row>
    <row r="818" ht="12.75" customHeight="1">
      <c r="E818" s="39"/>
    </row>
    <row r="819" ht="12.75" customHeight="1">
      <c r="E819" s="39"/>
    </row>
    <row r="820" ht="12.75" customHeight="1">
      <c r="E820" s="39"/>
    </row>
    <row r="821" ht="12.75" customHeight="1">
      <c r="E821" s="39"/>
    </row>
    <row r="822" ht="12.75" customHeight="1">
      <c r="E822" s="39"/>
    </row>
    <row r="823" ht="12.75" customHeight="1">
      <c r="E823" s="39"/>
    </row>
    <row r="824" ht="12.75" customHeight="1">
      <c r="E824" s="39"/>
    </row>
    <row r="825" ht="12.75" customHeight="1">
      <c r="E825" s="39"/>
    </row>
    <row r="826" ht="12.75" customHeight="1">
      <c r="E826" s="39"/>
    </row>
    <row r="827" ht="12.75" customHeight="1">
      <c r="E827" s="39"/>
    </row>
    <row r="828" ht="12.75" customHeight="1">
      <c r="E828" s="39"/>
    </row>
    <row r="829" ht="12.75" customHeight="1">
      <c r="E829" s="39"/>
    </row>
    <row r="830" ht="12.75" customHeight="1">
      <c r="E830" s="39"/>
    </row>
    <row r="831" ht="12.75" customHeight="1">
      <c r="E831" s="39"/>
    </row>
    <row r="832" ht="12.75" customHeight="1">
      <c r="E832" s="39"/>
    </row>
    <row r="833" ht="12.75" customHeight="1">
      <c r="E833" s="39"/>
    </row>
    <row r="834" ht="12.75" customHeight="1">
      <c r="E834" s="39"/>
    </row>
    <row r="835" ht="12.75" customHeight="1">
      <c r="E835" s="39"/>
    </row>
    <row r="836" ht="12.75" customHeight="1">
      <c r="E836" s="39"/>
    </row>
    <row r="837" ht="12.75" customHeight="1">
      <c r="E837" s="39"/>
    </row>
    <row r="838" ht="12.75" customHeight="1">
      <c r="E838" s="39"/>
    </row>
    <row r="839" ht="12.75" customHeight="1">
      <c r="E839" s="39"/>
    </row>
    <row r="840" ht="12.75" customHeight="1">
      <c r="E840" s="39"/>
    </row>
    <row r="841" ht="12.75" customHeight="1">
      <c r="E841" s="39"/>
    </row>
    <row r="842" ht="12.75" customHeight="1">
      <c r="E842" s="39"/>
    </row>
    <row r="843" ht="12.75" customHeight="1">
      <c r="E843" s="39"/>
    </row>
    <row r="844" ht="12.75" customHeight="1">
      <c r="E844" s="39"/>
    </row>
    <row r="845" ht="12.75" customHeight="1">
      <c r="E845" s="39"/>
    </row>
    <row r="846" ht="12.75" customHeight="1">
      <c r="E846" s="39"/>
    </row>
    <row r="847" ht="12.75" customHeight="1">
      <c r="E847" s="39"/>
    </row>
    <row r="848" ht="12.75" customHeight="1">
      <c r="E848" s="39"/>
    </row>
    <row r="849" ht="12.75" customHeight="1">
      <c r="E849" s="39"/>
    </row>
    <row r="850" ht="12.75" customHeight="1">
      <c r="E850" s="39"/>
    </row>
    <row r="851" ht="12.75" customHeight="1">
      <c r="E851" s="39"/>
    </row>
    <row r="852" ht="12.75" customHeight="1">
      <c r="E852" s="39"/>
    </row>
    <row r="853" ht="12.75" customHeight="1">
      <c r="E853" s="39"/>
    </row>
    <row r="854" ht="12.75" customHeight="1">
      <c r="E854" s="39"/>
    </row>
    <row r="855" ht="12.75" customHeight="1">
      <c r="E855" s="39"/>
    </row>
    <row r="856" ht="12.75" customHeight="1">
      <c r="E856" s="39"/>
    </row>
    <row r="857" ht="12.75" customHeight="1">
      <c r="E857" s="39"/>
    </row>
    <row r="858" ht="12.75" customHeight="1">
      <c r="E858" s="39"/>
    </row>
    <row r="859" ht="12.75" customHeight="1">
      <c r="E859" s="39"/>
    </row>
    <row r="860" ht="12.75" customHeight="1">
      <c r="E860" s="39"/>
    </row>
    <row r="861" ht="12.75" customHeight="1">
      <c r="E861" s="39"/>
    </row>
    <row r="862" ht="12.75" customHeight="1">
      <c r="E862" s="39"/>
    </row>
    <row r="863" ht="12.75" customHeight="1">
      <c r="E863" s="39"/>
    </row>
    <row r="864" ht="12.75" customHeight="1">
      <c r="E864" s="39"/>
    </row>
    <row r="865" ht="12.75" customHeight="1">
      <c r="E865" s="39"/>
    </row>
    <row r="866" ht="12.75" customHeight="1">
      <c r="E866" s="39"/>
    </row>
    <row r="867" ht="12.75" customHeight="1">
      <c r="E867" s="39"/>
    </row>
    <row r="868" ht="12.75" customHeight="1">
      <c r="E868" s="39"/>
    </row>
    <row r="869" ht="12.75" customHeight="1">
      <c r="E869" s="39"/>
    </row>
    <row r="870" ht="12.75" customHeight="1">
      <c r="E870" s="39"/>
    </row>
    <row r="871" ht="12.75" customHeight="1">
      <c r="E871" s="39"/>
    </row>
    <row r="872" ht="12.75" customHeight="1">
      <c r="E872" s="39"/>
    </row>
    <row r="873" ht="12.75" customHeight="1">
      <c r="E873" s="39"/>
    </row>
    <row r="874" ht="12.75" customHeight="1">
      <c r="E874" s="39"/>
    </row>
    <row r="875" ht="12.75" customHeight="1">
      <c r="E875" s="39"/>
    </row>
    <row r="876" ht="12.75" customHeight="1">
      <c r="E876" s="39"/>
    </row>
    <row r="877" ht="12.75" customHeight="1">
      <c r="E877" s="39"/>
    </row>
    <row r="878" ht="12.75" customHeight="1">
      <c r="E878" s="39"/>
    </row>
    <row r="879" ht="12.75" customHeight="1">
      <c r="E879" s="39"/>
    </row>
    <row r="880" ht="12.75" customHeight="1">
      <c r="E880" s="39"/>
    </row>
    <row r="881" ht="12.75" customHeight="1">
      <c r="E881" s="39"/>
    </row>
    <row r="882" ht="12.75" customHeight="1">
      <c r="E882" s="39"/>
    </row>
    <row r="883" ht="12.75" customHeight="1">
      <c r="E883" s="39"/>
    </row>
    <row r="884" ht="12.75" customHeight="1">
      <c r="E884" s="39"/>
    </row>
    <row r="885" ht="12.75" customHeight="1">
      <c r="E885" s="39"/>
    </row>
    <row r="886" ht="12.75" customHeight="1">
      <c r="E886" s="39"/>
    </row>
    <row r="887" ht="12.75" customHeight="1">
      <c r="E887" s="39"/>
    </row>
    <row r="888" ht="12.75" customHeight="1">
      <c r="E888" s="39"/>
    </row>
    <row r="889" ht="12.75" customHeight="1">
      <c r="E889" s="39"/>
    </row>
    <row r="890" ht="12.75" customHeight="1">
      <c r="E890" s="39"/>
    </row>
    <row r="891" ht="12.75" customHeight="1">
      <c r="E891" s="39"/>
    </row>
    <row r="892" ht="12.75" customHeight="1">
      <c r="E892" s="39"/>
    </row>
    <row r="893" ht="12.75" customHeight="1">
      <c r="E893" s="39"/>
    </row>
    <row r="894" ht="12.75" customHeight="1">
      <c r="E894" s="39"/>
    </row>
    <row r="895" ht="12.75" customHeight="1">
      <c r="E895" s="39"/>
    </row>
    <row r="896" ht="12.75" customHeight="1">
      <c r="E896" s="39"/>
    </row>
    <row r="897" ht="12.75" customHeight="1">
      <c r="E897" s="39"/>
    </row>
    <row r="898" ht="12.75" customHeight="1">
      <c r="E898" s="39"/>
    </row>
    <row r="899" ht="12.75" customHeight="1">
      <c r="E899" s="39"/>
    </row>
    <row r="900" ht="12.75" customHeight="1">
      <c r="E900" s="39"/>
    </row>
    <row r="901" ht="12.75" customHeight="1">
      <c r="E901" s="39"/>
    </row>
    <row r="902" ht="12.75" customHeight="1">
      <c r="E902" s="39"/>
    </row>
    <row r="903" ht="12.75" customHeight="1">
      <c r="E903" s="39"/>
    </row>
    <row r="904" ht="12.75" customHeight="1">
      <c r="E904" s="39"/>
    </row>
    <row r="905" ht="12.75" customHeight="1">
      <c r="E905" s="39"/>
    </row>
    <row r="906" ht="12.75" customHeight="1">
      <c r="E906" s="39"/>
    </row>
    <row r="907" ht="12.75" customHeight="1">
      <c r="E907" s="39"/>
    </row>
    <row r="908" ht="12.75" customHeight="1">
      <c r="E908" s="39"/>
    </row>
    <row r="909" ht="12.75" customHeight="1">
      <c r="E909" s="39"/>
    </row>
    <row r="910" ht="12.75" customHeight="1">
      <c r="E910" s="39"/>
    </row>
    <row r="911" ht="12.75" customHeight="1">
      <c r="E911" s="39"/>
    </row>
    <row r="912" ht="12.75" customHeight="1">
      <c r="E912" s="39"/>
    </row>
    <row r="913" ht="12.75" customHeight="1">
      <c r="E913" s="39"/>
    </row>
    <row r="914" ht="12.75" customHeight="1">
      <c r="E914" s="39"/>
    </row>
    <row r="915" ht="12.75" customHeight="1">
      <c r="E915" s="39"/>
    </row>
    <row r="916" ht="12.75" customHeight="1">
      <c r="E916" s="39"/>
    </row>
    <row r="917" ht="12.75" customHeight="1">
      <c r="E917" s="39"/>
    </row>
    <row r="918" ht="12.75" customHeight="1">
      <c r="E918" s="39"/>
    </row>
    <row r="919" ht="12.75" customHeight="1">
      <c r="E919" s="39"/>
    </row>
    <row r="920" ht="12.75" customHeight="1">
      <c r="E920" s="39"/>
    </row>
    <row r="921" ht="12.75" customHeight="1">
      <c r="E921" s="39"/>
    </row>
    <row r="922" ht="12.75" customHeight="1">
      <c r="E922" s="39"/>
    </row>
    <row r="923" ht="12.75" customHeight="1">
      <c r="E923" s="39"/>
    </row>
    <row r="924" ht="12.75" customHeight="1">
      <c r="E924" s="39"/>
    </row>
    <row r="925" ht="12.75" customHeight="1">
      <c r="E925" s="39"/>
    </row>
    <row r="926" ht="12.75" customHeight="1">
      <c r="E926" s="39"/>
    </row>
    <row r="927" ht="12.75" customHeight="1">
      <c r="E927" s="39"/>
    </row>
    <row r="928" ht="12.75" customHeight="1">
      <c r="E928" s="39"/>
    </row>
    <row r="929" ht="12.75" customHeight="1">
      <c r="E929" s="39"/>
    </row>
    <row r="930" ht="12.75" customHeight="1">
      <c r="E930" s="39"/>
    </row>
    <row r="931" ht="12.75" customHeight="1">
      <c r="E931" s="39"/>
    </row>
    <row r="932" ht="12.75" customHeight="1">
      <c r="E932" s="39"/>
    </row>
    <row r="933" ht="12.75" customHeight="1">
      <c r="E933" s="39"/>
    </row>
    <row r="934" ht="12.75" customHeight="1">
      <c r="E934" s="39"/>
    </row>
    <row r="935" ht="12.75" customHeight="1">
      <c r="E935" s="39"/>
    </row>
    <row r="936" ht="12.75" customHeight="1">
      <c r="E936" s="39"/>
    </row>
    <row r="937" ht="12.75" customHeight="1">
      <c r="E937" s="39"/>
    </row>
    <row r="938" ht="12.75" customHeight="1">
      <c r="E938" s="39"/>
    </row>
    <row r="939" ht="12.75" customHeight="1">
      <c r="E939" s="39"/>
    </row>
    <row r="940" ht="12.75" customHeight="1">
      <c r="E940" s="39"/>
    </row>
    <row r="941" ht="12.75" customHeight="1">
      <c r="E941" s="39"/>
    </row>
    <row r="942" ht="12.75" customHeight="1">
      <c r="E942" s="39"/>
    </row>
    <row r="943" ht="12.75" customHeight="1">
      <c r="E943" s="39"/>
    </row>
    <row r="944" ht="12.75" customHeight="1">
      <c r="E944" s="39"/>
    </row>
    <row r="945" ht="12.75" customHeight="1">
      <c r="E945" s="39"/>
    </row>
    <row r="946" ht="12.75" customHeight="1">
      <c r="E946" s="39"/>
    </row>
    <row r="947" ht="12.75" customHeight="1">
      <c r="E947" s="39"/>
    </row>
    <row r="948" ht="12.75" customHeight="1">
      <c r="E948" s="39"/>
    </row>
    <row r="949" ht="12.75" customHeight="1">
      <c r="E949" s="39"/>
    </row>
    <row r="950" ht="12.75" customHeight="1">
      <c r="E950" s="39"/>
    </row>
    <row r="951" ht="12.75" customHeight="1">
      <c r="E951" s="39"/>
    </row>
    <row r="952" ht="12.75" customHeight="1">
      <c r="E952" s="39"/>
    </row>
    <row r="953" ht="12.75" customHeight="1">
      <c r="E953" s="39"/>
    </row>
    <row r="954" ht="12.75" customHeight="1">
      <c r="E954" s="39"/>
    </row>
    <row r="955" ht="12.75" customHeight="1">
      <c r="E955" s="39"/>
    </row>
    <row r="956" ht="12.75" customHeight="1">
      <c r="E956" s="39"/>
    </row>
    <row r="957" ht="12.75" customHeight="1">
      <c r="E957" s="39"/>
    </row>
    <row r="958" ht="12.75" customHeight="1">
      <c r="E958" s="39"/>
    </row>
    <row r="959" ht="12.75" customHeight="1">
      <c r="E959" s="39"/>
    </row>
    <row r="960" ht="12.75" customHeight="1">
      <c r="E960" s="39"/>
    </row>
    <row r="961" ht="12.75" customHeight="1">
      <c r="E961" s="39"/>
    </row>
    <row r="962" ht="12.75" customHeight="1">
      <c r="E962" s="39"/>
    </row>
    <row r="963" ht="12.75" customHeight="1">
      <c r="E963" s="39"/>
    </row>
    <row r="964" ht="12.75" customHeight="1">
      <c r="E964" s="39"/>
    </row>
    <row r="965" ht="12.75" customHeight="1">
      <c r="E965" s="39"/>
    </row>
    <row r="966" ht="12.75" customHeight="1">
      <c r="E966" s="39"/>
    </row>
    <row r="967" ht="12.75" customHeight="1">
      <c r="E967" s="39"/>
    </row>
    <row r="968" ht="12.75" customHeight="1">
      <c r="E968" s="39"/>
    </row>
    <row r="969" ht="12.75" customHeight="1">
      <c r="E969" s="39"/>
    </row>
    <row r="970" ht="12.75" customHeight="1">
      <c r="E970" s="39"/>
    </row>
    <row r="971" ht="12.75" customHeight="1">
      <c r="E971" s="39"/>
    </row>
    <row r="972" ht="12.75" customHeight="1">
      <c r="E972" s="39"/>
    </row>
    <row r="973" ht="12.75" customHeight="1">
      <c r="E973" s="39"/>
    </row>
    <row r="974" ht="12.75" customHeight="1">
      <c r="E974" s="39"/>
    </row>
    <row r="975" ht="12.75" customHeight="1">
      <c r="E975" s="39"/>
    </row>
    <row r="976" ht="12.75" customHeight="1">
      <c r="E976" s="39"/>
    </row>
    <row r="977" ht="12.75" customHeight="1">
      <c r="E977" s="39"/>
    </row>
    <row r="978" ht="12.75" customHeight="1">
      <c r="E978" s="39"/>
    </row>
    <row r="979" ht="12.75" customHeight="1">
      <c r="E979" s="39"/>
    </row>
    <row r="980" ht="12.75" customHeight="1">
      <c r="E980" s="39"/>
    </row>
    <row r="981" ht="12.75" customHeight="1">
      <c r="E981" s="39"/>
    </row>
    <row r="982" ht="12.75" customHeight="1">
      <c r="E982" s="39"/>
    </row>
    <row r="983" ht="12.75" customHeight="1">
      <c r="E983" s="39"/>
    </row>
    <row r="984" ht="12.75" customHeight="1">
      <c r="E984" s="39"/>
    </row>
    <row r="985" ht="12.75" customHeight="1">
      <c r="E985" s="39"/>
    </row>
    <row r="986" ht="12.75" customHeight="1">
      <c r="E986" s="39"/>
    </row>
    <row r="987" ht="12.75" customHeight="1">
      <c r="E987" s="39"/>
    </row>
    <row r="988" ht="12.75" customHeight="1">
      <c r="E988" s="39"/>
    </row>
    <row r="989" ht="12.75" customHeight="1">
      <c r="E989" s="39"/>
    </row>
    <row r="990" ht="12.75" customHeight="1">
      <c r="E990" s="39"/>
    </row>
    <row r="991" ht="12.75" customHeight="1">
      <c r="E991" s="39"/>
    </row>
    <row r="992" ht="12.75" customHeight="1">
      <c r="E992" s="39"/>
    </row>
    <row r="993" ht="12.75" customHeight="1">
      <c r="E993" s="39"/>
    </row>
    <row r="994" ht="12.75" customHeight="1">
      <c r="E994" s="39"/>
    </row>
    <row r="995" ht="12.75" customHeight="1">
      <c r="E995" s="39"/>
    </row>
    <row r="996" ht="12.75" customHeight="1">
      <c r="E996" s="39"/>
    </row>
    <row r="997" ht="12.75" customHeight="1">
      <c r="E997" s="39"/>
    </row>
    <row r="998" ht="12.75" customHeight="1">
      <c r="E998" s="39"/>
    </row>
    <row r="999" ht="12.75" customHeight="1">
      <c r="E999" s="39"/>
    </row>
    <row r="1000" ht="12.75" customHeight="1">
      <c r="E1000" s="39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1075</v>
      </c>
      <c r="B1" s="1" t="s">
        <v>1076</v>
      </c>
      <c r="C1" s="1" t="s">
        <v>1077</v>
      </c>
      <c r="D1" s="1" t="s">
        <v>1078</v>
      </c>
      <c r="E1" s="1" t="s">
        <v>1079</v>
      </c>
      <c r="F1" s="1" t="s">
        <v>1080</v>
      </c>
      <c r="G1" s="1" t="s">
        <v>360</v>
      </c>
      <c r="H1" s="1" t="s">
        <v>1081</v>
      </c>
    </row>
    <row r="2">
      <c r="A2" s="1" t="s">
        <v>472</v>
      </c>
      <c r="B2" s="1" t="s">
        <v>1082</v>
      </c>
      <c r="C2" s="1" t="s">
        <v>1083</v>
      </c>
      <c r="D2" s="1" t="s">
        <v>1084</v>
      </c>
      <c r="E2" s="1" t="s">
        <v>1085</v>
      </c>
      <c r="F2" s="1">
        <v>1991.0</v>
      </c>
      <c r="G2" s="1">
        <v>1.283756</v>
      </c>
    </row>
    <row r="3">
      <c r="A3" s="1" t="s">
        <v>472</v>
      </c>
      <c r="B3" s="1" t="s">
        <v>1082</v>
      </c>
      <c r="C3" s="1" t="s">
        <v>1083</v>
      </c>
      <c r="D3" s="1" t="s">
        <v>1084</v>
      </c>
      <c r="E3" s="1" t="s">
        <v>1085</v>
      </c>
      <c r="F3" s="1">
        <v>1992.0</v>
      </c>
      <c r="G3" s="1">
        <v>1.361648</v>
      </c>
    </row>
    <row r="4">
      <c r="A4" s="1" t="s">
        <v>472</v>
      </c>
      <c r="B4" s="1" t="s">
        <v>1082</v>
      </c>
      <c r="C4" s="1" t="s">
        <v>1083</v>
      </c>
      <c r="D4" s="1" t="s">
        <v>1084</v>
      </c>
      <c r="E4" s="1" t="s">
        <v>1085</v>
      </c>
      <c r="F4" s="1">
        <v>1993.0</v>
      </c>
      <c r="G4" s="1">
        <v>1.47056</v>
      </c>
    </row>
    <row r="5">
      <c r="A5" s="1" t="s">
        <v>472</v>
      </c>
      <c r="B5" s="1" t="s">
        <v>1082</v>
      </c>
      <c r="C5" s="1" t="s">
        <v>1083</v>
      </c>
      <c r="D5" s="1" t="s">
        <v>1084</v>
      </c>
      <c r="E5" s="1" t="s">
        <v>1085</v>
      </c>
      <c r="F5" s="1">
        <v>1994.0</v>
      </c>
      <c r="G5" s="1">
        <v>1.367751</v>
      </c>
    </row>
    <row r="6">
      <c r="A6" s="1" t="s">
        <v>472</v>
      </c>
      <c r="B6" s="1" t="s">
        <v>1082</v>
      </c>
      <c r="C6" s="1" t="s">
        <v>1083</v>
      </c>
      <c r="D6" s="1" t="s">
        <v>1084</v>
      </c>
      <c r="E6" s="1" t="s">
        <v>1085</v>
      </c>
      <c r="F6" s="1">
        <v>1995.0</v>
      </c>
      <c r="G6" s="1">
        <v>1.349033</v>
      </c>
    </row>
    <row r="7">
      <c r="A7" s="1" t="s">
        <v>472</v>
      </c>
      <c r="B7" s="1" t="s">
        <v>1082</v>
      </c>
      <c r="C7" s="1" t="s">
        <v>1083</v>
      </c>
      <c r="D7" s="1" t="s">
        <v>1084</v>
      </c>
      <c r="E7" s="1" t="s">
        <v>1085</v>
      </c>
      <c r="F7" s="1">
        <v>1996.0</v>
      </c>
      <c r="G7" s="1">
        <v>1.277863</v>
      </c>
    </row>
    <row r="8">
      <c r="A8" s="1" t="s">
        <v>472</v>
      </c>
      <c r="B8" s="1" t="s">
        <v>1082</v>
      </c>
      <c r="C8" s="1" t="s">
        <v>1083</v>
      </c>
      <c r="D8" s="1" t="s">
        <v>1084</v>
      </c>
      <c r="E8" s="1" t="s">
        <v>1085</v>
      </c>
      <c r="F8" s="1">
        <v>1997.0</v>
      </c>
      <c r="G8" s="1">
        <v>1.34738</v>
      </c>
    </row>
    <row r="9">
      <c r="A9" s="1" t="s">
        <v>472</v>
      </c>
      <c r="B9" s="1" t="s">
        <v>1082</v>
      </c>
      <c r="C9" s="1" t="s">
        <v>1083</v>
      </c>
      <c r="D9" s="1" t="s">
        <v>1084</v>
      </c>
      <c r="E9" s="1" t="s">
        <v>1085</v>
      </c>
      <c r="F9" s="1">
        <v>1998.0</v>
      </c>
      <c r="G9" s="1">
        <v>1.591828</v>
      </c>
    </row>
    <row r="10">
      <c r="A10" s="1" t="s">
        <v>472</v>
      </c>
      <c r="B10" s="1" t="s">
        <v>1082</v>
      </c>
      <c r="C10" s="1" t="s">
        <v>1083</v>
      </c>
      <c r="D10" s="1" t="s">
        <v>1084</v>
      </c>
      <c r="E10" s="1" t="s">
        <v>1085</v>
      </c>
      <c r="F10" s="1">
        <v>1999.0</v>
      </c>
      <c r="G10" s="1">
        <v>1.54995</v>
      </c>
    </row>
    <row r="11">
      <c r="A11" s="1" t="s">
        <v>472</v>
      </c>
      <c r="B11" s="1" t="s">
        <v>1082</v>
      </c>
      <c r="C11" s="1" t="s">
        <v>1083</v>
      </c>
      <c r="D11" s="1" t="s">
        <v>1084</v>
      </c>
      <c r="E11" s="1" t="s">
        <v>1085</v>
      </c>
      <c r="F11" s="1">
        <v>2000.0</v>
      </c>
      <c r="G11" s="1">
        <v>1.724827</v>
      </c>
    </row>
    <row r="12">
      <c r="A12" s="1" t="s">
        <v>472</v>
      </c>
      <c r="B12" s="1" t="s">
        <v>1082</v>
      </c>
      <c r="C12" s="1" t="s">
        <v>1083</v>
      </c>
      <c r="D12" s="1" t="s">
        <v>1084</v>
      </c>
      <c r="E12" s="1" t="s">
        <v>1085</v>
      </c>
      <c r="F12" s="1">
        <v>2001.0</v>
      </c>
      <c r="G12" s="1">
        <v>1.933443</v>
      </c>
    </row>
    <row r="13">
      <c r="A13" s="1" t="s">
        <v>472</v>
      </c>
      <c r="B13" s="1" t="s">
        <v>1082</v>
      </c>
      <c r="C13" s="1" t="s">
        <v>1083</v>
      </c>
      <c r="D13" s="1" t="s">
        <v>1084</v>
      </c>
      <c r="E13" s="1" t="s">
        <v>1085</v>
      </c>
      <c r="F13" s="1">
        <v>2002.0</v>
      </c>
      <c r="G13" s="1">
        <v>1.840563</v>
      </c>
    </row>
    <row r="14">
      <c r="A14" s="1" t="s">
        <v>472</v>
      </c>
      <c r="B14" s="1" t="s">
        <v>1082</v>
      </c>
      <c r="C14" s="1" t="s">
        <v>1083</v>
      </c>
      <c r="D14" s="1" t="s">
        <v>1084</v>
      </c>
      <c r="E14" s="1" t="s">
        <v>1085</v>
      </c>
      <c r="F14" s="1">
        <v>2003.0</v>
      </c>
      <c r="G14" s="1">
        <v>1.541914</v>
      </c>
    </row>
    <row r="15">
      <c r="A15" s="1" t="s">
        <v>472</v>
      </c>
      <c r="B15" s="1" t="s">
        <v>1082</v>
      </c>
      <c r="C15" s="1" t="s">
        <v>1083</v>
      </c>
      <c r="D15" s="1" t="s">
        <v>1084</v>
      </c>
      <c r="E15" s="1" t="s">
        <v>1085</v>
      </c>
      <c r="F15" s="1">
        <v>2004.0</v>
      </c>
      <c r="G15" s="1">
        <v>1.359752</v>
      </c>
    </row>
    <row r="16">
      <c r="A16" s="1" t="s">
        <v>472</v>
      </c>
      <c r="B16" s="1" t="s">
        <v>1082</v>
      </c>
      <c r="C16" s="1" t="s">
        <v>1083</v>
      </c>
      <c r="D16" s="1" t="s">
        <v>1084</v>
      </c>
      <c r="E16" s="1" t="s">
        <v>1085</v>
      </c>
      <c r="F16" s="1">
        <v>2005.0</v>
      </c>
      <c r="G16" s="1">
        <v>1.309473</v>
      </c>
    </row>
    <row r="17">
      <c r="A17" s="1" t="s">
        <v>472</v>
      </c>
      <c r="B17" s="1" t="s">
        <v>1082</v>
      </c>
      <c r="C17" s="1" t="s">
        <v>1083</v>
      </c>
      <c r="D17" s="1" t="s">
        <v>1084</v>
      </c>
      <c r="E17" s="1" t="s">
        <v>1085</v>
      </c>
      <c r="F17" s="1">
        <v>2006.0</v>
      </c>
      <c r="G17" s="1">
        <v>1.327973</v>
      </c>
    </row>
    <row r="18">
      <c r="A18" s="1" t="s">
        <v>472</v>
      </c>
      <c r="B18" s="1" t="s">
        <v>1082</v>
      </c>
      <c r="C18" s="1" t="s">
        <v>1083</v>
      </c>
      <c r="D18" s="1" t="s">
        <v>1084</v>
      </c>
      <c r="E18" s="1" t="s">
        <v>1085</v>
      </c>
      <c r="F18" s="1">
        <v>2007.0</v>
      </c>
      <c r="G18" s="1">
        <v>1.195073</v>
      </c>
    </row>
    <row r="19">
      <c r="A19" s="1" t="s">
        <v>472</v>
      </c>
      <c r="B19" s="1" t="s">
        <v>1082</v>
      </c>
      <c r="C19" s="1" t="s">
        <v>1083</v>
      </c>
      <c r="D19" s="1" t="s">
        <v>1084</v>
      </c>
      <c r="E19" s="1" t="s">
        <v>1085</v>
      </c>
      <c r="F19" s="1">
        <v>2008.0</v>
      </c>
      <c r="G19" s="1">
        <v>1.192178</v>
      </c>
    </row>
    <row r="20">
      <c r="A20" s="1" t="s">
        <v>472</v>
      </c>
      <c r="B20" s="1" t="s">
        <v>1082</v>
      </c>
      <c r="C20" s="1" t="s">
        <v>1083</v>
      </c>
      <c r="D20" s="1" t="s">
        <v>1084</v>
      </c>
      <c r="E20" s="1" t="s">
        <v>1085</v>
      </c>
      <c r="F20" s="1">
        <v>2009.0</v>
      </c>
      <c r="G20" s="1">
        <v>1.282189</v>
      </c>
    </row>
    <row r="21">
      <c r="A21" s="1" t="s">
        <v>472</v>
      </c>
      <c r="B21" s="1" t="s">
        <v>1082</v>
      </c>
      <c r="C21" s="1" t="s">
        <v>1083</v>
      </c>
      <c r="D21" s="1" t="s">
        <v>1084</v>
      </c>
      <c r="E21" s="1" t="s">
        <v>1085</v>
      </c>
      <c r="F21" s="1">
        <v>2010.0</v>
      </c>
      <c r="G21" s="1">
        <v>1.090159</v>
      </c>
    </row>
    <row r="22">
      <c r="A22" s="1" t="s">
        <v>472</v>
      </c>
      <c r="B22" s="1" t="s">
        <v>1082</v>
      </c>
      <c r="C22" s="1" t="s">
        <v>1083</v>
      </c>
      <c r="D22" s="1" t="s">
        <v>1084</v>
      </c>
      <c r="E22" s="1" t="s">
        <v>1085</v>
      </c>
      <c r="F22" s="1">
        <v>2011.0</v>
      </c>
      <c r="G22" s="1">
        <v>0.969463</v>
      </c>
    </row>
    <row r="23">
      <c r="A23" s="1" t="s">
        <v>472</v>
      </c>
      <c r="B23" s="1" t="s">
        <v>1082</v>
      </c>
      <c r="C23" s="1" t="s">
        <v>1083</v>
      </c>
      <c r="D23" s="1" t="s">
        <v>1084</v>
      </c>
      <c r="E23" s="1" t="s">
        <v>1085</v>
      </c>
      <c r="F23" s="1">
        <v>2012.0</v>
      </c>
      <c r="G23" s="1">
        <v>0.965801</v>
      </c>
    </row>
    <row r="24">
      <c r="A24" s="1" t="s">
        <v>472</v>
      </c>
      <c r="B24" s="1" t="s">
        <v>1082</v>
      </c>
      <c r="C24" s="1" t="s">
        <v>1083</v>
      </c>
      <c r="D24" s="1" t="s">
        <v>1084</v>
      </c>
      <c r="E24" s="1" t="s">
        <v>1085</v>
      </c>
      <c r="F24" s="1">
        <v>2013.0</v>
      </c>
      <c r="G24" s="1">
        <v>1.035843</v>
      </c>
    </row>
    <row r="25">
      <c r="A25" s="1" t="s">
        <v>472</v>
      </c>
      <c r="B25" s="1" t="s">
        <v>1082</v>
      </c>
      <c r="C25" s="1" t="s">
        <v>1083</v>
      </c>
      <c r="D25" s="1" t="s">
        <v>1084</v>
      </c>
      <c r="E25" s="1" t="s">
        <v>1085</v>
      </c>
      <c r="F25" s="1">
        <v>2014.0</v>
      </c>
      <c r="G25" s="1">
        <v>1.109363</v>
      </c>
    </row>
    <row r="26">
      <c r="A26" s="1" t="s">
        <v>472</v>
      </c>
      <c r="B26" s="1" t="s">
        <v>1082</v>
      </c>
      <c r="C26" s="1" t="s">
        <v>1083</v>
      </c>
      <c r="D26" s="1" t="s">
        <v>1084</v>
      </c>
      <c r="E26" s="1" t="s">
        <v>1085</v>
      </c>
      <c r="F26" s="1">
        <v>2015.0</v>
      </c>
      <c r="G26" s="1">
        <v>1.33109</v>
      </c>
    </row>
    <row r="27">
      <c r="A27" s="1" t="s">
        <v>472</v>
      </c>
      <c r="B27" s="1" t="s">
        <v>1082</v>
      </c>
      <c r="C27" s="1" t="s">
        <v>1083</v>
      </c>
      <c r="D27" s="1" t="s">
        <v>1084</v>
      </c>
      <c r="E27" s="1" t="s">
        <v>1085</v>
      </c>
      <c r="F27" s="1">
        <v>2016.0</v>
      </c>
      <c r="G27" s="1">
        <v>1.345214</v>
      </c>
    </row>
    <row r="28">
      <c r="A28" s="1" t="s">
        <v>472</v>
      </c>
      <c r="B28" s="1" t="s">
        <v>1082</v>
      </c>
      <c r="C28" s="1" t="s">
        <v>1083</v>
      </c>
      <c r="D28" s="1" t="s">
        <v>1084</v>
      </c>
      <c r="E28" s="1" t="s">
        <v>1085</v>
      </c>
      <c r="F28" s="1">
        <v>2017.0</v>
      </c>
      <c r="G28" s="1">
        <v>1.304758</v>
      </c>
    </row>
    <row r="29">
      <c r="A29" s="1" t="s">
        <v>472</v>
      </c>
      <c r="B29" s="1" t="s">
        <v>1082</v>
      </c>
      <c r="C29" s="1" t="s">
        <v>1083</v>
      </c>
      <c r="D29" s="1" t="s">
        <v>1084</v>
      </c>
      <c r="E29" s="1" t="s">
        <v>1085</v>
      </c>
      <c r="F29" s="1">
        <v>2018.0</v>
      </c>
      <c r="G29" s="1">
        <v>1.338412</v>
      </c>
    </row>
    <row r="30">
      <c r="A30" s="1" t="s">
        <v>472</v>
      </c>
      <c r="B30" s="1" t="s">
        <v>1082</v>
      </c>
      <c r="C30" s="1" t="s">
        <v>1083</v>
      </c>
      <c r="D30" s="1" t="s">
        <v>1084</v>
      </c>
      <c r="E30" s="1" t="s">
        <v>1085</v>
      </c>
      <c r="F30" s="1">
        <v>2019.0</v>
      </c>
      <c r="G30" s="1">
        <v>1.438507</v>
      </c>
    </row>
    <row r="31">
      <c r="A31" s="1" t="s">
        <v>472</v>
      </c>
      <c r="B31" s="1" t="s">
        <v>1082</v>
      </c>
      <c r="C31" s="1" t="s">
        <v>1083</v>
      </c>
      <c r="D31" s="1" t="s">
        <v>1084</v>
      </c>
      <c r="E31" s="1" t="s">
        <v>1085</v>
      </c>
      <c r="F31" s="1">
        <v>2020.0</v>
      </c>
      <c r="G31" s="1">
        <v>1.453085</v>
      </c>
    </row>
    <row r="32">
      <c r="A32" s="1" t="s">
        <v>474</v>
      </c>
      <c r="B32" s="1" t="s">
        <v>1082</v>
      </c>
      <c r="C32" s="1" t="s">
        <v>1083</v>
      </c>
      <c r="D32" s="1" t="s">
        <v>1084</v>
      </c>
      <c r="E32" s="1" t="s">
        <v>1085</v>
      </c>
      <c r="F32" s="1">
        <v>1991.0</v>
      </c>
      <c r="G32" s="1">
        <v>0.848522</v>
      </c>
    </row>
    <row r="33">
      <c r="A33" s="1" t="s">
        <v>474</v>
      </c>
      <c r="B33" s="1" t="s">
        <v>1082</v>
      </c>
      <c r="C33" s="1" t="s">
        <v>1083</v>
      </c>
      <c r="D33" s="1" t="s">
        <v>1084</v>
      </c>
      <c r="E33" s="1" t="s">
        <v>1085</v>
      </c>
      <c r="F33" s="1">
        <v>1992.0</v>
      </c>
      <c r="G33" s="1">
        <v>0.798626</v>
      </c>
    </row>
    <row r="34">
      <c r="A34" s="1" t="s">
        <v>474</v>
      </c>
      <c r="B34" s="1" t="s">
        <v>1082</v>
      </c>
      <c r="C34" s="1" t="s">
        <v>1083</v>
      </c>
      <c r="D34" s="1" t="s">
        <v>1084</v>
      </c>
      <c r="E34" s="1" t="s">
        <v>1085</v>
      </c>
      <c r="F34" s="1">
        <v>1993.0</v>
      </c>
      <c r="G34" s="1">
        <v>0.845344</v>
      </c>
    </row>
    <row r="35">
      <c r="A35" s="1" t="s">
        <v>474</v>
      </c>
      <c r="B35" s="1" t="s">
        <v>1082</v>
      </c>
      <c r="C35" s="1" t="s">
        <v>1083</v>
      </c>
      <c r="D35" s="1" t="s">
        <v>1084</v>
      </c>
      <c r="E35" s="1" t="s">
        <v>1085</v>
      </c>
      <c r="F35" s="1">
        <v>1994.0</v>
      </c>
      <c r="G35" s="1">
        <v>0.830056</v>
      </c>
    </row>
    <row r="36">
      <c r="A36" s="1" t="s">
        <v>474</v>
      </c>
      <c r="B36" s="1" t="s">
        <v>1082</v>
      </c>
      <c r="C36" s="1" t="s">
        <v>1083</v>
      </c>
      <c r="D36" s="1" t="s">
        <v>1084</v>
      </c>
      <c r="E36" s="1" t="s">
        <v>1085</v>
      </c>
      <c r="F36" s="1">
        <v>1995.0</v>
      </c>
      <c r="G36" s="1">
        <v>0.732651</v>
      </c>
    </row>
    <row r="37">
      <c r="A37" s="1" t="s">
        <v>474</v>
      </c>
      <c r="B37" s="1" t="s">
        <v>1082</v>
      </c>
      <c r="C37" s="1" t="s">
        <v>1083</v>
      </c>
      <c r="D37" s="1" t="s">
        <v>1084</v>
      </c>
      <c r="E37" s="1" t="s">
        <v>1085</v>
      </c>
      <c r="F37" s="1">
        <v>1996.0</v>
      </c>
      <c r="G37" s="1">
        <v>0.769355</v>
      </c>
    </row>
    <row r="38">
      <c r="A38" s="1" t="s">
        <v>474</v>
      </c>
      <c r="B38" s="1" t="s">
        <v>1082</v>
      </c>
      <c r="C38" s="1" t="s">
        <v>1083</v>
      </c>
      <c r="D38" s="1" t="s">
        <v>1084</v>
      </c>
      <c r="E38" s="1" t="s">
        <v>1085</v>
      </c>
      <c r="F38" s="1">
        <v>1997.0</v>
      </c>
      <c r="G38" s="1">
        <v>0.886917</v>
      </c>
    </row>
    <row r="39">
      <c r="A39" s="1" t="s">
        <v>474</v>
      </c>
      <c r="B39" s="1" t="s">
        <v>1082</v>
      </c>
      <c r="C39" s="1" t="s">
        <v>1083</v>
      </c>
      <c r="D39" s="1" t="s">
        <v>1084</v>
      </c>
      <c r="E39" s="1" t="s">
        <v>1085</v>
      </c>
      <c r="F39" s="1">
        <v>1998.0</v>
      </c>
      <c r="G39" s="1">
        <v>0.899622</v>
      </c>
    </row>
    <row r="40">
      <c r="A40" s="1" t="s">
        <v>474</v>
      </c>
      <c r="B40" s="1" t="s">
        <v>1082</v>
      </c>
      <c r="C40" s="1" t="s">
        <v>1083</v>
      </c>
      <c r="D40" s="1" t="s">
        <v>1084</v>
      </c>
      <c r="E40" s="1" t="s">
        <v>1085</v>
      </c>
      <c r="F40" s="1">
        <v>1999.0</v>
      </c>
      <c r="G40" s="1">
        <v>0.938283</v>
      </c>
    </row>
    <row r="41">
      <c r="A41" s="1" t="s">
        <v>474</v>
      </c>
      <c r="B41" s="1" t="s">
        <v>1082</v>
      </c>
      <c r="C41" s="1" t="s">
        <v>1083</v>
      </c>
      <c r="D41" s="1" t="s">
        <v>1084</v>
      </c>
      <c r="E41" s="1" t="s">
        <v>1085</v>
      </c>
      <c r="F41" s="1">
        <v>2000.0</v>
      </c>
      <c r="G41" s="1">
        <v>1.082705</v>
      </c>
    </row>
    <row r="42">
      <c r="A42" s="1" t="s">
        <v>474</v>
      </c>
      <c r="B42" s="1" t="s">
        <v>1082</v>
      </c>
      <c r="C42" s="1" t="s">
        <v>1083</v>
      </c>
      <c r="D42" s="1" t="s">
        <v>1084</v>
      </c>
      <c r="E42" s="1" t="s">
        <v>1085</v>
      </c>
      <c r="F42" s="1">
        <v>2001.0</v>
      </c>
      <c r="G42" s="1">
        <v>1.116533</v>
      </c>
    </row>
    <row r="43">
      <c r="A43" s="1" t="s">
        <v>474</v>
      </c>
      <c r="B43" s="1" t="s">
        <v>1082</v>
      </c>
      <c r="C43" s="1" t="s">
        <v>1083</v>
      </c>
      <c r="D43" s="1" t="s">
        <v>1084</v>
      </c>
      <c r="E43" s="1" t="s">
        <v>1085</v>
      </c>
      <c r="F43" s="1">
        <v>2002.0</v>
      </c>
      <c r="G43" s="1">
        <v>1.057559</v>
      </c>
    </row>
    <row r="44">
      <c r="A44" s="1" t="s">
        <v>474</v>
      </c>
      <c r="B44" s="1" t="s">
        <v>1082</v>
      </c>
      <c r="C44" s="1" t="s">
        <v>1083</v>
      </c>
      <c r="D44" s="1" t="s">
        <v>1084</v>
      </c>
      <c r="E44" s="1" t="s">
        <v>1085</v>
      </c>
      <c r="F44" s="1">
        <v>2003.0</v>
      </c>
      <c r="G44" s="1">
        <v>0.884048</v>
      </c>
    </row>
    <row r="45">
      <c r="A45" s="1" t="s">
        <v>474</v>
      </c>
      <c r="B45" s="1" t="s">
        <v>1082</v>
      </c>
      <c r="C45" s="1" t="s">
        <v>1083</v>
      </c>
      <c r="D45" s="1" t="s">
        <v>1084</v>
      </c>
      <c r="E45" s="1" t="s">
        <v>1085</v>
      </c>
      <c r="F45" s="1">
        <v>2004.0</v>
      </c>
      <c r="G45" s="1">
        <v>0.803922</v>
      </c>
    </row>
    <row r="46">
      <c r="A46" s="1" t="s">
        <v>474</v>
      </c>
      <c r="B46" s="1" t="s">
        <v>1082</v>
      </c>
      <c r="C46" s="1" t="s">
        <v>1083</v>
      </c>
      <c r="D46" s="1" t="s">
        <v>1084</v>
      </c>
      <c r="E46" s="1" t="s">
        <v>1085</v>
      </c>
      <c r="F46" s="1">
        <v>2005.0</v>
      </c>
      <c r="G46" s="1">
        <v>0.8038</v>
      </c>
    </row>
    <row r="47">
      <c r="A47" s="1" t="s">
        <v>474</v>
      </c>
      <c r="B47" s="1" t="s">
        <v>1082</v>
      </c>
      <c r="C47" s="1" t="s">
        <v>1083</v>
      </c>
      <c r="D47" s="1" t="s">
        <v>1084</v>
      </c>
      <c r="E47" s="1" t="s">
        <v>1085</v>
      </c>
      <c r="F47" s="1">
        <v>2006.0</v>
      </c>
      <c r="G47" s="1">
        <v>0.796433</v>
      </c>
    </row>
    <row r="48">
      <c r="A48" s="1" t="s">
        <v>474</v>
      </c>
      <c r="B48" s="1" t="s">
        <v>1082</v>
      </c>
      <c r="C48" s="1" t="s">
        <v>1083</v>
      </c>
      <c r="D48" s="1" t="s">
        <v>1084</v>
      </c>
      <c r="E48" s="1" t="s">
        <v>1085</v>
      </c>
      <c r="F48" s="1">
        <v>2007.0</v>
      </c>
      <c r="G48" s="1">
        <v>0.729672</v>
      </c>
    </row>
    <row r="49">
      <c r="A49" s="1" t="s">
        <v>474</v>
      </c>
      <c r="B49" s="1" t="s">
        <v>1082</v>
      </c>
      <c r="C49" s="1" t="s">
        <v>1083</v>
      </c>
      <c r="D49" s="1" t="s">
        <v>1084</v>
      </c>
      <c r="E49" s="1" t="s">
        <v>1085</v>
      </c>
      <c r="F49" s="1">
        <v>2008.0</v>
      </c>
      <c r="G49" s="1">
        <v>0.679923</v>
      </c>
    </row>
    <row r="50">
      <c r="A50" s="1" t="s">
        <v>474</v>
      </c>
      <c r="B50" s="1" t="s">
        <v>1082</v>
      </c>
      <c r="C50" s="1" t="s">
        <v>1083</v>
      </c>
      <c r="D50" s="1" t="s">
        <v>1084</v>
      </c>
      <c r="E50" s="1" t="s">
        <v>1085</v>
      </c>
      <c r="F50" s="1">
        <v>2009.0</v>
      </c>
      <c r="G50" s="1">
        <v>0.716958</v>
      </c>
    </row>
    <row r="51">
      <c r="A51" s="1" t="s">
        <v>474</v>
      </c>
      <c r="B51" s="1" t="s">
        <v>1082</v>
      </c>
      <c r="C51" s="1" t="s">
        <v>1083</v>
      </c>
      <c r="D51" s="1" t="s">
        <v>1084</v>
      </c>
      <c r="E51" s="1" t="s">
        <v>1085</v>
      </c>
      <c r="F51" s="1">
        <v>2010.0</v>
      </c>
      <c r="G51" s="1">
        <v>0.754309</v>
      </c>
    </row>
    <row r="52">
      <c r="A52" s="1" t="s">
        <v>474</v>
      </c>
      <c r="B52" s="1" t="s">
        <v>1082</v>
      </c>
      <c r="C52" s="1" t="s">
        <v>1083</v>
      </c>
      <c r="D52" s="1" t="s">
        <v>1084</v>
      </c>
      <c r="E52" s="1" t="s">
        <v>1085</v>
      </c>
      <c r="F52" s="1">
        <v>2011.0</v>
      </c>
      <c r="G52" s="1">
        <v>0.718414</v>
      </c>
    </row>
    <row r="53">
      <c r="A53" s="1" t="s">
        <v>474</v>
      </c>
      <c r="B53" s="1" t="s">
        <v>1082</v>
      </c>
      <c r="C53" s="1" t="s">
        <v>1083</v>
      </c>
      <c r="D53" s="1" t="s">
        <v>1084</v>
      </c>
      <c r="E53" s="1" t="s">
        <v>1085</v>
      </c>
      <c r="F53" s="1">
        <v>2012.0</v>
      </c>
      <c r="G53" s="1">
        <v>0.778338</v>
      </c>
    </row>
    <row r="54">
      <c r="A54" s="1" t="s">
        <v>474</v>
      </c>
      <c r="B54" s="1" t="s">
        <v>1082</v>
      </c>
      <c r="C54" s="1" t="s">
        <v>1083</v>
      </c>
      <c r="D54" s="1" t="s">
        <v>1084</v>
      </c>
      <c r="E54" s="1" t="s">
        <v>1085</v>
      </c>
      <c r="F54" s="1">
        <v>2013.0</v>
      </c>
      <c r="G54" s="1">
        <v>0.752945</v>
      </c>
    </row>
    <row r="55">
      <c r="A55" s="1" t="s">
        <v>474</v>
      </c>
      <c r="B55" s="1" t="s">
        <v>1082</v>
      </c>
      <c r="C55" s="1" t="s">
        <v>1083</v>
      </c>
      <c r="D55" s="1" t="s">
        <v>1084</v>
      </c>
      <c r="E55" s="1" t="s">
        <v>1085</v>
      </c>
      <c r="F55" s="1">
        <v>2014.0</v>
      </c>
      <c r="G55" s="1">
        <v>0.752728</v>
      </c>
    </row>
    <row r="56">
      <c r="A56" s="1" t="s">
        <v>474</v>
      </c>
      <c r="B56" s="1" t="s">
        <v>1082</v>
      </c>
      <c r="C56" s="1" t="s">
        <v>1083</v>
      </c>
      <c r="D56" s="1" t="s">
        <v>1084</v>
      </c>
      <c r="E56" s="1" t="s">
        <v>1085</v>
      </c>
      <c r="F56" s="1">
        <v>2015.0</v>
      </c>
      <c r="G56" s="1">
        <v>0.901296</v>
      </c>
    </row>
    <row r="57">
      <c r="A57" s="1" t="s">
        <v>474</v>
      </c>
      <c r="B57" s="1" t="s">
        <v>1082</v>
      </c>
      <c r="C57" s="1" t="s">
        <v>1083</v>
      </c>
      <c r="D57" s="1" t="s">
        <v>1084</v>
      </c>
      <c r="E57" s="1" t="s">
        <v>1085</v>
      </c>
      <c r="F57" s="1">
        <v>2016.0</v>
      </c>
      <c r="G57" s="1">
        <v>0.903421</v>
      </c>
    </row>
    <row r="58">
      <c r="A58" s="1" t="s">
        <v>474</v>
      </c>
      <c r="B58" s="1" t="s">
        <v>1082</v>
      </c>
      <c r="C58" s="1" t="s">
        <v>1083</v>
      </c>
      <c r="D58" s="1" t="s">
        <v>1084</v>
      </c>
      <c r="E58" s="1" t="s">
        <v>1085</v>
      </c>
      <c r="F58" s="1">
        <v>2017.0</v>
      </c>
      <c r="G58" s="1">
        <v>0.885206</v>
      </c>
    </row>
    <row r="59">
      <c r="A59" s="1" t="s">
        <v>474</v>
      </c>
      <c r="B59" s="1" t="s">
        <v>1082</v>
      </c>
      <c r="C59" s="1" t="s">
        <v>1083</v>
      </c>
      <c r="D59" s="1" t="s">
        <v>1084</v>
      </c>
      <c r="E59" s="1" t="s">
        <v>1085</v>
      </c>
      <c r="F59" s="1">
        <v>2018.0</v>
      </c>
      <c r="G59" s="1">
        <v>0.846773</v>
      </c>
    </row>
    <row r="60">
      <c r="A60" s="1" t="s">
        <v>474</v>
      </c>
      <c r="B60" s="1" t="s">
        <v>1082</v>
      </c>
      <c r="C60" s="1" t="s">
        <v>1083</v>
      </c>
      <c r="D60" s="1" t="s">
        <v>1084</v>
      </c>
      <c r="E60" s="1" t="s">
        <v>1085</v>
      </c>
      <c r="F60" s="1">
        <v>2019.0</v>
      </c>
      <c r="G60" s="1">
        <v>0.893276</v>
      </c>
    </row>
    <row r="61">
      <c r="A61" s="1" t="s">
        <v>474</v>
      </c>
      <c r="B61" s="1" t="s">
        <v>1082</v>
      </c>
      <c r="C61" s="1" t="s">
        <v>1083</v>
      </c>
      <c r="D61" s="1" t="s">
        <v>1084</v>
      </c>
      <c r="E61" s="1" t="s">
        <v>1085</v>
      </c>
      <c r="F61" s="1">
        <v>2020.0</v>
      </c>
      <c r="G61" s="1">
        <v>0.875506</v>
      </c>
    </row>
    <row r="62">
      <c r="A62" s="1" t="s">
        <v>480</v>
      </c>
      <c r="B62" s="1" t="s">
        <v>1082</v>
      </c>
      <c r="C62" s="1" t="s">
        <v>1083</v>
      </c>
      <c r="D62" s="1" t="s">
        <v>1084</v>
      </c>
      <c r="E62" s="1" t="s">
        <v>1085</v>
      </c>
      <c r="F62" s="1">
        <v>1991.0</v>
      </c>
      <c r="G62" s="1">
        <v>0.846513</v>
      </c>
    </row>
    <row r="63">
      <c r="A63" s="1" t="s">
        <v>480</v>
      </c>
      <c r="B63" s="1" t="s">
        <v>1082</v>
      </c>
      <c r="C63" s="1" t="s">
        <v>1083</v>
      </c>
      <c r="D63" s="1" t="s">
        <v>1084</v>
      </c>
      <c r="E63" s="1" t="s">
        <v>1085</v>
      </c>
      <c r="F63" s="1">
        <v>1992.0</v>
      </c>
      <c r="G63" s="1">
        <v>0.796965</v>
      </c>
    </row>
    <row r="64">
      <c r="A64" s="1" t="s">
        <v>480</v>
      </c>
      <c r="B64" s="1" t="s">
        <v>1082</v>
      </c>
      <c r="C64" s="1" t="s">
        <v>1083</v>
      </c>
      <c r="D64" s="1" t="s">
        <v>1084</v>
      </c>
      <c r="E64" s="1" t="s">
        <v>1085</v>
      </c>
      <c r="F64" s="1">
        <v>1993.0</v>
      </c>
      <c r="G64" s="1">
        <v>0.857625</v>
      </c>
    </row>
    <row r="65">
      <c r="A65" s="1" t="s">
        <v>480</v>
      </c>
      <c r="B65" s="1" t="s">
        <v>1082</v>
      </c>
      <c r="C65" s="1" t="s">
        <v>1083</v>
      </c>
      <c r="D65" s="1" t="s">
        <v>1084</v>
      </c>
      <c r="E65" s="1" t="s">
        <v>1085</v>
      </c>
      <c r="F65" s="1">
        <v>1994.0</v>
      </c>
      <c r="G65" s="1">
        <v>0.829365</v>
      </c>
    </row>
    <row r="66">
      <c r="A66" s="1" t="s">
        <v>480</v>
      </c>
      <c r="B66" s="1" t="s">
        <v>1082</v>
      </c>
      <c r="C66" s="1" t="s">
        <v>1083</v>
      </c>
      <c r="D66" s="1" t="s">
        <v>1084</v>
      </c>
      <c r="E66" s="1" t="s">
        <v>1085</v>
      </c>
      <c r="F66" s="1">
        <v>1995.0</v>
      </c>
      <c r="G66" s="1">
        <v>0.730791</v>
      </c>
    </row>
    <row r="67">
      <c r="A67" s="1" t="s">
        <v>480</v>
      </c>
      <c r="B67" s="1" t="s">
        <v>1082</v>
      </c>
      <c r="C67" s="1" t="s">
        <v>1083</v>
      </c>
      <c r="D67" s="1" t="s">
        <v>1084</v>
      </c>
      <c r="E67" s="1" t="s">
        <v>1085</v>
      </c>
      <c r="F67" s="1">
        <v>1996.0</v>
      </c>
      <c r="G67" s="1">
        <v>0.767516</v>
      </c>
    </row>
    <row r="68">
      <c r="A68" s="1" t="s">
        <v>480</v>
      </c>
      <c r="B68" s="1" t="s">
        <v>1082</v>
      </c>
      <c r="C68" s="1" t="s">
        <v>1083</v>
      </c>
      <c r="D68" s="1" t="s">
        <v>1084</v>
      </c>
      <c r="E68" s="1" t="s">
        <v>1085</v>
      </c>
      <c r="F68" s="1">
        <v>1997.0</v>
      </c>
      <c r="G68" s="1">
        <v>0.886812</v>
      </c>
    </row>
    <row r="69">
      <c r="A69" s="1" t="s">
        <v>480</v>
      </c>
      <c r="B69" s="1" t="s">
        <v>1082</v>
      </c>
      <c r="C69" s="1" t="s">
        <v>1083</v>
      </c>
      <c r="D69" s="1" t="s">
        <v>1084</v>
      </c>
      <c r="E69" s="1" t="s">
        <v>1085</v>
      </c>
      <c r="F69" s="1">
        <v>1998.0</v>
      </c>
      <c r="G69" s="1">
        <v>0.89982</v>
      </c>
    </row>
    <row r="70">
      <c r="A70" s="1" t="s">
        <v>480</v>
      </c>
      <c r="B70" s="1" t="s">
        <v>1082</v>
      </c>
      <c r="C70" s="1" t="s">
        <v>1083</v>
      </c>
      <c r="D70" s="1" t="s">
        <v>1084</v>
      </c>
      <c r="E70" s="1" t="s">
        <v>1085</v>
      </c>
      <c r="F70" s="1">
        <v>1999.0</v>
      </c>
      <c r="G70" s="1">
        <v>0.938283</v>
      </c>
    </row>
    <row r="71">
      <c r="A71" s="1" t="s">
        <v>480</v>
      </c>
      <c r="B71" s="1" t="s">
        <v>1082</v>
      </c>
      <c r="C71" s="1" t="s">
        <v>1083</v>
      </c>
      <c r="D71" s="1" t="s">
        <v>1084</v>
      </c>
      <c r="E71" s="1" t="s">
        <v>1085</v>
      </c>
      <c r="F71" s="1">
        <v>2000.0</v>
      </c>
      <c r="G71" s="1">
        <v>1.082705</v>
      </c>
    </row>
    <row r="72">
      <c r="A72" s="1" t="s">
        <v>480</v>
      </c>
      <c r="B72" s="1" t="s">
        <v>1082</v>
      </c>
      <c r="C72" s="1" t="s">
        <v>1083</v>
      </c>
      <c r="D72" s="1" t="s">
        <v>1084</v>
      </c>
      <c r="E72" s="1" t="s">
        <v>1085</v>
      </c>
      <c r="F72" s="1">
        <v>2001.0</v>
      </c>
      <c r="G72" s="1">
        <v>1.116533</v>
      </c>
    </row>
    <row r="73">
      <c r="A73" s="1" t="s">
        <v>480</v>
      </c>
      <c r="B73" s="1" t="s">
        <v>1082</v>
      </c>
      <c r="C73" s="1" t="s">
        <v>1083</v>
      </c>
      <c r="D73" s="1" t="s">
        <v>1084</v>
      </c>
      <c r="E73" s="1" t="s">
        <v>1085</v>
      </c>
      <c r="F73" s="1">
        <v>2002.0</v>
      </c>
      <c r="G73" s="1">
        <v>1.057559</v>
      </c>
    </row>
    <row r="74">
      <c r="A74" s="1" t="s">
        <v>480</v>
      </c>
      <c r="B74" s="1" t="s">
        <v>1082</v>
      </c>
      <c r="C74" s="1" t="s">
        <v>1083</v>
      </c>
      <c r="D74" s="1" t="s">
        <v>1084</v>
      </c>
      <c r="E74" s="1" t="s">
        <v>1085</v>
      </c>
      <c r="F74" s="1">
        <v>2003.0</v>
      </c>
      <c r="G74" s="1">
        <v>0.884048</v>
      </c>
    </row>
    <row r="75">
      <c r="A75" s="1" t="s">
        <v>480</v>
      </c>
      <c r="B75" s="1" t="s">
        <v>1082</v>
      </c>
      <c r="C75" s="1" t="s">
        <v>1083</v>
      </c>
      <c r="D75" s="1" t="s">
        <v>1084</v>
      </c>
      <c r="E75" s="1" t="s">
        <v>1085</v>
      </c>
      <c r="F75" s="1">
        <v>2004.0</v>
      </c>
      <c r="G75" s="1">
        <v>0.803922</v>
      </c>
    </row>
    <row r="76">
      <c r="A76" s="1" t="s">
        <v>480</v>
      </c>
      <c r="B76" s="1" t="s">
        <v>1082</v>
      </c>
      <c r="C76" s="1" t="s">
        <v>1083</v>
      </c>
      <c r="D76" s="1" t="s">
        <v>1084</v>
      </c>
      <c r="E76" s="1" t="s">
        <v>1085</v>
      </c>
      <c r="F76" s="1">
        <v>2005.0</v>
      </c>
      <c r="G76" s="1">
        <v>0.8038</v>
      </c>
    </row>
    <row r="77">
      <c r="A77" s="1" t="s">
        <v>480</v>
      </c>
      <c r="B77" s="1" t="s">
        <v>1082</v>
      </c>
      <c r="C77" s="1" t="s">
        <v>1083</v>
      </c>
      <c r="D77" s="1" t="s">
        <v>1084</v>
      </c>
      <c r="E77" s="1" t="s">
        <v>1085</v>
      </c>
      <c r="F77" s="1">
        <v>2006.0</v>
      </c>
      <c r="G77" s="1">
        <v>0.796433</v>
      </c>
    </row>
    <row r="78">
      <c r="A78" s="1" t="s">
        <v>480</v>
      </c>
      <c r="B78" s="1" t="s">
        <v>1082</v>
      </c>
      <c r="C78" s="1" t="s">
        <v>1083</v>
      </c>
      <c r="D78" s="1" t="s">
        <v>1084</v>
      </c>
      <c r="E78" s="1" t="s">
        <v>1085</v>
      </c>
      <c r="F78" s="1">
        <v>2007.0</v>
      </c>
      <c r="G78" s="1">
        <v>0.729672</v>
      </c>
    </row>
    <row r="79">
      <c r="A79" s="1" t="s">
        <v>480</v>
      </c>
      <c r="B79" s="1" t="s">
        <v>1082</v>
      </c>
      <c r="C79" s="1" t="s">
        <v>1083</v>
      </c>
      <c r="D79" s="1" t="s">
        <v>1084</v>
      </c>
      <c r="E79" s="1" t="s">
        <v>1085</v>
      </c>
      <c r="F79" s="1">
        <v>2008.0</v>
      </c>
      <c r="G79" s="1">
        <v>0.679923</v>
      </c>
    </row>
    <row r="80">
      <c r="A80" s="1" t="s">
        <v>480</v>
      </c>
      <c r="B80" s="1" t="s">
        <v>1082</v>
      </c>
      <c r="C80" s="1" t="s">
        <v>1083</v>
      </c>
      <c r="D80" s="1" t="s">
        <v>1084</v>
      </c>
      <c r="E80" s="1" t="s">
        <v>1085</v>
      </c>
      <c r="F80" s="1">
        <v>2009.0</v>
      </c>
      <c r="G80" s="1">
        <v>0.716958</v>
      </c>
    </row>
    <row r="81">
      <c r="A81" s="1" t="s">
        <v>480</v>
      </c>
      <c r="B81" s="1" t="s">
        <v>1082</v>
      </c>
      <c r="C81" s="1" t="s">
        <v>1083</v>
      </c>
      <c r="D81" s="1" t="s">
        <v>1084</v>
      </c>
      <c r="E81" s="1" t="s">
        <v>1085</v>
      </c>
      <c r="F81" s="1">
        <v>2010.0</v>
      </c>
      <c r="G81" s="1">
        <v>0.754309</v>
      </c>
    </row>
    <row r="82">
      <c r="A82" s="1" t="s">
        <v>480</v>
      </c>
      <c r="B82" s="1" t="s">
        <v>1082</v>
      </c>
      <c r="C82" s="1" t="s">
        <v>1083</v>
      </c>
      <c r="D82" s="1" t="s">
        <v>1084</v>
      </c>
      <c r="E82" s="1" t="s">
        <v>1085</v>
      </c>
      <c r="F82" s="1">
        <v>2011.0</v>
      </c>
      <c r="G82" s="1">
        <v>0.718414</v>
      </c>
    </row>
    <row r="83">
      <c r="A83" s="1" t="s">
        <v>480</v>
      </c>
      <c r="B83" s="1" t="s">
        <v>1082</v>
      </c>
      <c r="C83" s="1" t="s">
        <v>1083</v>
      </c>
      <c r="D83" s="1" t="s">
        <v>1084</v>
      </c>
      <c r="E83" s="1" t="s">
        <v>1085</v>
      </c>
      <c r="F83" s="1">
        <v>2012.0</v>
      </c>
      <c r="G83" s="1">
        <v>0.778338</v>
      </c>
    </row>
    <row r="84">
      <c r="A84" s="1" t="s">
        <v>480</v>
      </c>
      <c r="B84" s="1" t="s">
        <v>1082</v>
      </c>
      <c r="C84" s="1" t="s">
        <v>1083</v>
      </c>
      <c r="D84" s="1" t="s">
        <v>1084</v>
      </c>
      <c r="E84" s="1" t="s">
        <v>1085</v>
      </c>
      <c r="F84" s="1">
        <v>2013.0</v>
      </c>
      <c r="G84" s="1">
        <v>0.752945</v>
      </c>
    </row>
    <row r="85">
      <c r="A85" s="1" t="s">
        <v>480</v>
      </c>
      <c r="B85" s="1" t="s">
        <v>1082</v>
      </c>
      <c r="C85" s="1" t="s">
        <v>1083</v>
      </c>
      <c r="D85" s="1" t="s">
        <v>1084</v>
      </c>
      <c r="E85" s="1" t="s">
        <v>1085</v>
      </c>
      <c r="F85" s="1">
        <v>2014.0</v>
      </c>
      <c r="G85" s="1">
        <v>0.752728</v>
      </c>
    </row>
    <row r="86">
      <c r="A86" s="1" t="s">
        <v>480</v>
      </c>
      <c r="B86" s="1" t="s">
        <v>1082</v>
      </c>
      <c r="C86" s="1" t="s">
        <v>1083</v>
      </c>
      <c r="D86" s="1" t="s">
        <v>1084</v>
      </c>
      <c r="E86" s="1" t="s">
        <v>1085</v>
      </c>
      <c r="F86" s="1">
        <v>2015.0</v>
      </c>
      <c r="G86" s="1">
        <v>0.901296</v>
      </c>
    </row>
    <row r="87">
      <c r="A87" s="1" t="s">
        <v>480</v>
      </c>
      <c r="B87" s="1" t="s">
        <v>1082</v>
      </c>
      <c r="C87" s="1" t="s">
        <v>1083</v>
      </c>
      <c r="D87" s="1" t="s">
        <v>1084</v>
      </c>
      <c r="E87" s="1" t="s">
        <v>1085</v>
      </c>
      <c r="F87" s="1">
        <v>2016.0</v>
      </c>
      <c r="G87" s="1">
        <v>0.903421</v>
      </c>
    </row>
    <row r="88">
      <c r="A88" s="1" t="s">
        <v>480</v>
      </c>
      <c r="B88" s="1" t="s">
        <v>1082</v>
      </c>
      <c r="C88" s="1" t="s">
        <v>1083</v>
      </c>
      <c r="D88" s="1" t="s">
        <v>1084</v>
      </c>
      <c r="E88" s="1" t="s">
        <v>1085</v>
      </c>
      <c r="F88" s="1">
        <v>2017.0</v>
      </c>
      <c r="G88" s="1">
        <v>0.885206</v>
      </c>
    </row>
    <row r="89">
      <c r="A89" s="1" t="s">
        <v>480</v>
      </c>
      <c r="B89" s="1" t="s">
        <v>1082</v>
      </c>
      <c r="C89" s="1" t="s">
        <v>1083</v>
      </c>
      <c r="D89" s="1" t="s">
        <v>1084</v>
      </c>
      <c r="E89" s="1" t="s">
        <v>1085</v>
      </c>
      <c r="F89" s="1">
        <v>2018.0</v>
      </c>
      <c r="G89" s="1">
        <v>0.846773</v>
      </c>
    </row>
    <row r="90">
      <c r="A90" s="1" t="s">
        <v>480</v>
      </c>
      <c r="B90" s="1" t="s">
        <v>1082</v>
      </c>
      <c r="C90" s="1" t="s">
        <v>1083</v>
      </c>
      <c r="D90" s="1" t="s">
        <v>1084</v>
      </c>
      <c r="E90" s="1" t="s">
        <v>1085</v>
      </c>
      <c r="F90" s="1">
        <v>2019.0</v>
      </c>
      <c r="G90" s="1">
        <v>0.893276</v>
      </c>
    </row>
    <row r="91">
      <c r="A91" s="1" t="s">
        <v>480</v>
      </c>
      <c r="B91" s="1" t="s">
        <v>1082</v>
      </c>
      <c r="C91" s="1" t="s">
        <v>1083</v>
      </c>
      <c r="D91" s="1" t="s">
        <v>1084</v>
      </c>
      <c r="E91" s="1" t="s">
        <v>1085</v>
      </c>
      <c r="F91" s="1">
        <v>2020.0</v>
      </c>
      <c r="G91" s="1">
        <v>0.875506</v>
      </c>
    </row>
    <row r="92">
      <c r="A92" s="1" t="s">
        <v>515</v>
      </c>
      <c r="B92" s="1" t="s">
        <v>1082</v>
      </c>
      <c r="C92" s="1" t="s">
        <v>1083</v>
      </c>
      <c r="D92" s="1" t="s">
        <v>1084</v>
      </c>
      <c r="E92" s="1" t="s">
        <v>1085</v>
      </c>
      <c r="F92" s="1">
        <v>1991.0</v>
      </c>
      <c r="G92" s="1">
        <v>1.145726</v>
      </c>
    </row>
    <row r="93">
      <c r="A93" s="1" t="s">
        <v>515</v>
      </c>
      <c r="B93" s="1" t="s">
        <v>1082</v>
      </c>
      <c r="C93" s="1" t="s">
        <v>1083</v>
      </c>
      <c r="D93" s="1" t="s">
        <v>1084</v>
      </c>
      <c r="E93" s="1" t="s">
        <v>1085</v>
      </c>
      <c r="F93" s="1">
        <v>1992.0</v>
      </c>
      <c r="G93" s="1">
        <v>1.208723</v>
      </c>
    </row>
    <row r="94">
      <c r="A94" s="1" t="s">
        <v>515</v>
      </c>
      <c r="B94" s="1" t="s">
        <v>1082</v>
      </c>
      <c r="C94" s="1" t="s">
        <v>1083</v>
      </c>
      <c r="D94" s="1" t="s">
        <v>1084</v>
      </c>
      <c r="E94" s="1" t="s">
        <v>1085</v>
      </c>
      <c r="F94" s="1">
        <v>1993.0</v>
      </c>
      <c r="G94" s="1">
        <v>1.290088</v>
      </c>
    </row>
    <row r="95">
      <c r="A95" s="1" t="s">
        <v>515</v>
      </c>
      <c r="B95" s="1" t="s">
        <v>1082</v>
      </c>
      <c r="C95" s="1" t="s">
        <v>1083</v>
      </c>
      <c r="D95" s="1" t="s">
        <v>1084</v>
      </c>
      <c r="E95" s="1" t="s">
        <v>1085</v>
      </c>
      <c r="F95" s="1">
        <v>1994.0</v>
      </c>
      <c r="G95" s="1">
        <v>1.365673</v>
      </c>
    </row>
    <row r="96">
      <c r="A96" s="1" t="s">
        <v>515</v>
      </c>
      <c r="B96" s="1" t="s">
        <v>1082</v>
      </c>
      <c r="C96" s="1" t="s">
        <v>1083</v>
      </c>
      <c r="D96" s="1" t="s">
        <v>1084</v>
      </c>
      <c r="E96" s="1" t="s">
        <v>1085</v>
      </c>
      <c r="F96" s="1">
        <v>1995.0</v>
      </c>
      <c r="G96" s="1">
        <v>1.372445</v>
      </c>
    </row>
    <row r="97">
      <c r="A97" s="1" t="s">
        <v>515</v>
      </c>
      <c r="B97" s="1" t="s">
        <v>1082</v>
      </c>
      <c r="C97" s="1" t="s">
        <v>1083</v>
      </c>
      <c r="D97" s="1" t="s">
        <v>1084</v>
      </c>
      <c r="E97" s="1" t="s">
        <v>1085</v>
      </c>
      <c r="F97" s="1">
        <v>1996.0</v>
      </c>
      <c r="G97" s="1">
        <v>1.363522</v>
      </c>
    </row>
    <row r="98">
      <c r="A98" s="1" t="s">
        <v>515</v>
      </c>
      <c r="B98" s="1" t="s">
        <v>1082</v>
      </c>
      <c r="C98" s="1" t="s">
        <v>1083</v>
      </c>
      <c r="D98" s="1" t="s">
        <v>1084</v>
      </c>
      <c r="E98" s="1" t="s">
        <v>1085</v>
      </c>
      <c r="F98" s="1">
        <v>1997.0</v>
      </c>
      <c r="G98" s="1">
        <v>1.384598</v>
      </c>
    </row>
    <row r="99">
      <c r="A99" s="1" t="s">
        <v>515</v>
      </c>
      <c r="B99" s="1" t="s">
        <v>1082</v>
      </c>
      <c r="C99" s="1" t="s">
        <v>1083</v>
      </c>
      <c r="D99" s="1" t="s">
        <v>1084</v>
      </c>
      <c r="E99" s="1" t="s">
        <v>1085</v>
      </c>
      <c r="F99" s="1">
        <v>1998.0</v>
      </c>
      <c r="G99" s="1">
        <v>1.483505</v>
      </c>
    </row>
    <row r="100">
      <c r="A100" s="1" t="s">
        <v>515</v>
      </c>
      <c r="B100" s="1" t="s">
        <v>1082</v>
      </c>
      <c r="C100" s="1" t="s">
        <v>1083</v>
      </c>
      <c r="D100" s="1" t="s">
        <v>1084</v>
      </c>
      <c r="E100" s="1" t="s">
        <v>1085</v>
      </c>
      <c r="F100" s="1">
        <v>1999.0</v>
      </c>
      <c r="G100" s="1">
        <v>1.485705</v>
      </c>
    </row>
    <row r="101">
      <c r="A101" s="1" t="s">
        <v>515</v>
      </c>
      <c r="B101" s="1" t="s">
        <v>1082</v>
      </c>
      <c r="C101" s="1" t="s">
        <v>1083</v>
      </c>
      <c r="D101" s="1" t="s">
        <v>1084</v>
      </c>
      <c r="E101" s="1" t="s">
        <v>1085</v>
      </c>
      <c r="F101" s="1">
        <v>2000.0</v>
      </c>
      <c r="G101" s="1">
        <v>1.485394</v>
      </c>
    </row>
    <row r="102">
      <c r="A102" s="1" t="s">
        <v>515</v>
      </c>
      <c r="B102" s="1" t="s">
        <v>1082</v>
      </c>
      <c r="C102" s="1" t="s">
        <v>1083</v>
      </c>
      <c r="D102" s="1" t="s">
        <v>1084</v>
      </c>
      <c r="E102" s="1" t="s">
        <v>1085</v>
      </c>
      <c r="F102" s="1">
        <v>2001.0</v>
      </c>
      <c r="G102" s="1">
        <v>1.54884</v>
      </c>
    </row>
    <row r="103">
      <c r="A103" s="1" t="s">
        <v>515</v>
      </c>
      <c r="B103" s="1" t="s">
        <v>1082</v>
      </c>
      <c r="C103" s="1" t="s">
        <v>1083</v>
      </c>
      <c r="D103" s="1" t="s">
        <v>1084</v>
      </c>
      <c r="E103" s="1" t="s">
        <v>1085</v>
      </c>
      <c r="F103" s="1">
        <v>2002.0</v>
      </c>
      <c r="G103" s="1">
        <v>1.570343</v>
      </c>
    </row>
    <row r="104">
      <c r="A104" s="1" t="s">
        <v>515</v>
      </c>
      <c r="B104" s="1" t="s">
        <v>1082</v>
      </c>
      <c r="C104" s="1" t="s">
        <v>1083</v>
      </c>
      <c r="D104" s="1" t="s">
        <v>1084</v>
      </c>
      <c r="E104" s="1" t="s">
        <v>1085</v>
      </c>
      <c r="F104" s="1">
        <v>2003.0</v>
      </c>
      <c r="G104" s="1">
        <v>1.401015</v>
      </c>
    </row>
    <row r="105">
      <c r="A105" s="1" t="s">
        <v>515</v>
      </c>
      <c r="B105" s="1" t="s">
        <v>1082</v>
      </c>
      <c r="C105" s="1" t="s">
        <v>1083</v>
      </c>
      <c r="D105" s="1" t="s">
        <v>1084</v>
      </c>
      <c r="E105" s="1" t="s">
        <v>1085</v>
      </c>
      <c r="F105" s="1">
        <v>2004.0</v>
      </c>
      <c r="G105" s="1">
        <v>1.301282</v>
      </c>
    </row>
    <row r="106">
      <c r="A106" s="1" t="s">
        <v>515</v>
      </c>
      <c r="B106" s="1" t="s">
        <v>1082</v>
      </c>
      <c r="C106" s="1" t="s">
        <v>1083</v>
      </c>
      <c r="D106" s="1" t="s">
        <v>1084</v>
      </c>
      <c r="E106" s="1" t="s">
        <v>1085</v>
      </c>
      <c r="F106" s="1">
        <v>2005.0</v>
      </c>
      <c r="G106" s="1">
        <v>1.211405</v>
      </c>
    </row>
    <row r="107">
      <c r="A107" s="1" t="s">
        <v>515</v>
      </c>
      <c r="B107" s="1" t="s">
        <v>1082</v>
      </c>
      <c r="C107" s="1" t="s">
        <v>1083</v>
      </c>
      <c r="D107" s="1" t="s">
        <v>1084</v>
      </c>
      <c r="E107" s="1" t="s">
        <v>1085</v>
      </c>
      <c r="F107" s="1">
        <v>2006.0</v>
      </c>
      <c r="G107" s="1">
        <v>1.134345</v>
      </c>
    </row>
    <row r="108">
      <c r="A108" s="1" t="s">
        <v>515</v>
      </c>
      <c r="B108" s="1" t="s">
        <v>1082</v>
      </c>
      <c r="C108" s="1" t="s">
        <v>1083</v>
      </c>
      <c r="D108" s="1" t="s">
        <v>1084</v>
      </c>
      <c r="E108" s="1" t="s">
        <v>1085</v>
      </c>
      <c r="F108" s="1">
        <v>2007.0</v>
      </c>
      <c r="G108" s="1">
        <v>1.074046</v>
      </c>
    </row>
    <row r="109">
      <c r="A109" s="1" t="s">
        <v>515</v>
      </c>
      <c r="B109" s="1" t="s">
        <v>1082</v>
      </c>
      <c r="C109" s="1" t="s">
        <v>1083</v>
      </c>
      <c r="D109" s="1" t="s">
        <v>1084</v>
      </c>
      <c r="E109" s="1" t="s">
        <v>1085</v>
      </c>
      <c r="F109" s="1">
        <v>2008.0</v>
      </c>
      <c r="G109" s="1">
        <v>1.067087</v>
      </c>
    </row>
    <row r="110">
      <c r="A110" s="1" t="s">
        <v>515</v>
      </c>
      <c r="B110" s="1" t="s">
        <v>1082</v>
      </c>
      <c r="C110" s="1" t="s">
        <v>1083</v>
      </c>
      <c r="D110" s="1" t="s">
        <v>1084</v>
      </c>
      <c r="E110" s="1" t="s">
        <v>1085</v>
      </c>
      <c r="F110" s="1">
        <v>2009.0</v>
      </c>
      <c r="G110" s="1">
        <v>1.141535</v>
      </c>
    </row>
    <row r="111">
      <c r="A111" s="1" t="s">
        <v>515</v>
      </c>
      <c r="B111" s="1" t="s">
        <v>1082</v>
      </c>
      <c r="C111" s="1" t="s">
        <v>1083</v>
      </c>
      <c r="D111" s="1" t="s">
        <v>1084</v>
      </c>
      <c r="E111" s="1" t="s">
        <v>1085</v>
      </c>
      <c r="F111" s="1">
        <v>2010.0</v>
      </c>
      <c r="G111" s="1">
        <v>1.030113</v>
      </c>
    </row>
    <row r="112">
      <c r="A112" s="1" t="s">
        <v>515</v>
      </c>
      <c r="B112" s="1" t="s">
        <v>1082</v>
      </c>
      <c r="C112" s="1" t="s">
        <v>1083</v>
      </c>
      <c r="D112" s="1" t="s">
        <v>1084</v>
      </c>
      <c r="E112" s="1" t="s">
        <v>1085</v>
      </c>
      <c r="F112" s="1">
        <v>2011.0</v>
      </c>
      <c r="G112" s="1">
        <v>0.989258</v>
      </c>
    </row>
    <row r="113">
      <c r="A113" s="1" t="s">
        <v>515</v>
      </c>
      <c r="B113" s="1" t="s">
        <v>1082</v>
      </c>
      <c r="C113" s="1" t="s">
        <v>1083</v>
      </c>
      <c r="D113" s="1" t="s">
        <v>1084</v>
      </c>
      <c r="E113" s="1" t="s">
        <v>1085</v>
      </c>
      <c r="F113" s="1">
        <v>2012.0</v>
      </c>
      <c r="G113" s="1">
        <v>0.999365</v>
      </c>
    </row>
    <row r="114">
      <c r="A114" s="1" t="s">
        <v>515</v>
      </c>
      <c r="B114" s="1" t="s">
        <v>1082</v>
      </c>
      <c r="C114" s="1" t="s">
        <v>1083</v>
      </c>
      <c r="D114" s="1" t="s">
        <v>1084</v>
      </c>
      <c r="E114" s="1" t="s">
        <v>1085</v>
      </c>
      <c r="F114" s="1">
        <v>2013.0</v>
      </c>
      <c r="G114" s="1">
        <v>1.030137</v>
      </c>
    </row>
    <row r="115">
      <c r="A115" s="1" t="s">
        <v>515</v>
      </c>
      <c r="B115" s="1" t="s">
        <v>1082</v>
      </c>
      <c r="C115" s="1" t="s">
        <v>1083</v>
      </c>
      <c r="D115" s="1" t="s">
        <v>1084</v>
      </c>
      <c r="E115" s="1" t="s">
        <v>1085</v>
      </c>
      <c r="F115" s="1">
        <v>2014.0</v>
      </c>
      <c r="G115" s="1">
        <v>1.104747</v>
      </c>
    </row>
    <row r="116">
      <c r="A116" s="1" t="s">
        <v>515</v>
      </c>
      <c r="B116" s="1" t="s">
        <v>1082</v>
      </c>
      <c r="C116" s="1" t="s">
        <v>1083</v>
      </c>
      <c r="D116" s="1" t="s">
        <v>1084</v>
      </c>
      <c r="E116" s="1" t="s">
        <v>1085</v>
      </c>
      <c r="F116" s="1">
        <v>2015.0</v>
      </c>
      <c r="G116" s="1">
        <v>1.278786</v>
      </c>
    </row>
    <row r="117">
      <c r="A117" s="1" t="s">
        <v>515</v>
      </c>
      <c r="B117" s="1" t="s">
        <v>1082</v>
      </c>
      <c r="C117" s="1" t="s">
        <v>1083</v>
      </c>
      <c r="D117" s="1" t="s">
        <v>1084</v>
      </c>
      <c r="E117" s="1" t="s">
        <v>1085</v>
      </c>
      <c r="F117" s="1">
        <v>2016.0</v>
      </c>
      <c r="G117" s="1">
        <v>1.325615</v>
      </c>
    </row>
    <row r="118">
      <c r="A118" s="1" t="s">
        <v>515</v>
      </c>
      <c r="B118" s="1" t="s">
        <v>1082</v>
      </c>
      <c r="C118" s="1" t="s">
        <v>1083</v>
      </c>
      <c r="D118" s="1" t="s">
        <v>1084</v>
      </c>
      <c r="E118" s="1" t="s">
        <v>1085</v>
      </c>
      <c r="F118" s="1">
        <v>2017.0</v>
      </c>
      <c r="G118" s="1">
        <v>1.297936</v>
      </c>
    </row>
    <row r="119">
      <c r="A119" s="1" t="s">
        <v>515</v>
      </c>
      <c r="B119" s="1" t="s">
        <v>1082</v>
      </c>
      <c r="C119" s="1" t="s">
        <v>1083</v>
      </c>
      <c r="D119" s="1" t="s">
        <v>1084</v>
      </c>
      <c r="E119" s="1" t="s">
        <v>1085</v>
      </c>
      <c r="F119" s="1">
        <v>2018.0</v>
      </c>
      <c r="G119" s="1">
        <v>1.295818</v>
      </c>
    </row>
    <row r="120">
      <c r="A120" s="1" t="s">
        <v>515</v>
      </c>
      <c r="B120" s="1" t="s">
        <v>1082</v>
      </c>
      <c r="C120" s="1" t="s">
        <v>1083</v>
      </c>
      <c r="D120" s="1" t="s">
        <v>1084</v>
      </c>
      <c r="E120" s="1" t="s">
        <v>1085</v>
      </c>
      <c r="F120" s="1">
        <v>2019.0</v>
      </c>
      <c r="G120" s="1">
        <v>1.326793</v>
      </c>
    </row>
    <row r="121">
      <c r="A121" s="1" t="s">
        <v>515</v>
      </c>
      <c r="B121" s="1" t="s">
        <v>1082</v>
      </c>
      <c r="C121" s="1" t="s">
        <v>1083</v>
      </c>
      <c r="D121" s="1" t="s">
        <v>1084</v>
      </c>
      <c r="E121" s="1" t="s">
        <v>1085</v>
      </c>
      <c r="F121" s="1">
        <v>2020.0</v>
      </c>
      <c r="G121" s="1">
        <v>1.341153</v>
      </c>
    </row>
    <row r="122">
      <c r="A122" s="1" t="s">
        <v>553</v>
      </c>
      <c r="B122" s="1" t="s">
        <v>1082</v>
      </c>
      <c r="C122" s="1" t="s">
        <v>1083</v>
      </c>
      <c r="D122" s="1" t="s">
        <v>1084</v>
      </c>
      <c r="E122" s="1" t="s">
        <v>1085</v>
      </c>
      <c r="F122" s="1">
        <v>1991.0</v>
      </c>
      <c r="G122" s="1">
        <v>27.92</v>
      </c>
    </row>
    <row r="123">
      <c r="A123" s="1" t="s">
        <v>553</v>
      </c>
      <c r="B123" s="1" t="s">
        <v>1082</v>
      </c>
      <c r="C123" s="1" t="s">
        <v>1083</v>
      </c>
      <c r="D123" s="1" t="s">
        <v>1084</v>
      </c>
      <c r="E123" s="1" t="s">
        <v>1085</v>
      </c>
      <c r="F123" s="1">
        <v>1992.0</v>
      </c>
      <c r="G123" s="1">
        <v>28.37</v>
      </c>
    </row>
    <row r="124">
      <c r="A124" s="1" t="s">
        <v>553</v>
      </c>
      <c r="B124" s="1" t="s">
        <v>1082</v>
      </c>
      <c r="C124" s="1" t="s">
        <v>1083</v>
      </c>
      <c r="D124" s="1" t="s">
        <v>1084</v>
      </c>
      <c r="E124" s="1" t="s">
        <v>1085</v>
      </c>
      <c r="F124" s="1">
        <v>1993.0</v>
      </c>
      <c r="G124" s="1">
        <v>29.152833</v>
      </c>
    </row>
    <row r="125">
      <c r="A125" s="1" t="s">
        <v>553</v>
      </c>
      <c r="B125" s="1" t="s">
        <v>1082</v>
      </c>
      <c r="C125" s="1" t="s">
        <v>1083</v>
      </c>
      <c r="D125" s="1" t="s">
        <v>1084</v>
      </c>
      <c r="E125" s="1" t="s">
        <v>1085</v>
      </c>
      <c r="F125" s="1">
        <v>1994.0</v>
      </c>
      <c r="G125" s="1">
        <v>28.785083</v>
      </c>
    </row>
    <row r="126">
      <c r="A126" s="1" t="s">
        <v>553</v>
      </c>
      <c r="B126" s="1" t="s">
        <v>1082</v>
      </c>
      <c r="C126" s="1" t="s">
        <v>1083</v>
      </c>
      <c r="D126" s="1" t="s">
        <v>1084</v>
      </c>
      <c r="E126" s="1" t="s">
        <v>1085</v>
      </c>
      <c r="F126" s="1">
        <v>1995.0</v>
      </c>
      <c r="G126" s="1">
        <v>26.540667</v>
      </c>
    </row>
    <row r="127">
      <c r="A127" s="1" t="s">
        <v>553</v>
      </c>
      <c r="B127" s="1" t="s">
        <v>1082</v>
      </c>
      <c r="C127" s="1" t="s">
        <v>1083</v>
      </c>
      <c r="D127" s="1" t="s">
        <v>1084</v>
      </c>
      <c r="E127" s="1" t="s">
        <v>1085</v>
      </c>
      <c r="F127" s="1">
        <v>1996.0</v>
      </c>
      <c r="G127" s="1">
        <v>27.144917</v>
      </c>
    </row>
    <row r="128">
      <c r="A128" s="1" t="s">
        <v>553</v>
      </c>
      <c r="B128" s="1" t="s">
        <v>1082</v>
      </c>
      <c r="C128" s="1" t="s">
        <v>1083</v>
      </c>
      <c r="D128" s="1" t="s">
        <v>1084</v>
      </c>
      <c r="E128" s="1" t="s">
        <v>1085</v>
      </c>
      <c r="F128" s="1">
        <v>1997.0</v>
      </c>
      <c r="G128" s="1">
        <v>31.698417</v>
      </c>
    </row>
    <row r="129">
      <c r="A129" s="1" t="s">
        <v>553</v>
      </c>
      <c r="B129" s="1" t="s">
        <v>1082</v>
      </c>
      <c r="C129" s="1" t="s">
        <v>1083</v>
      </c>
      <c r="D129" s="1" t="s">
        <v>1084</v>
      </c>
      <c r="E129" s="1" t="s">
        <v>1085</v>
      </c>
      <c r="F129" s="1">
        <v>1998.0</v>
      </c>
      <c r="G129" s="1">
        <v>32.281167</v>
      </c>
    </row>
    <row r="130">
      <c r="A130" s="1" t="s">
        <v>553</v>
      </c>
      <c r="B130" s="1" t="s">
        <v>1082</v>
      </c>
      <c r="C130" s="1" t="s">
        <v>1083</v>
      </c>
      <c r="D130" s="1" t="s">
        <v>1084</v>
      </c>
      <c r="E130" s="1" t="s">
        <v>1085</v>
      </c>
      <c r="F130" s="1">
        <v>1999.0</v>
      </c>
      <c r="G130" s="1">
        <v>34.56925</v>
      </c>
    </row>
    <row r="131">
      <c r="A131" s="1" t="s">
        <v>553</v>
      </c>
      <c r="B131" s="1" t="s">
        <v>1082</v>
      </c>
      <c r="C131" s="1" t="s">
        <v>1083</v>
      </c>
      <c r="D131" s="1" t="s">
        <v>1084</v>
      </c>
      <c r="E131" s="1" t="s">
        <v>1085</v>
      </c>
      <c r="F131" s="1">
        <v>2000.0</v>
      </c>
      <c r="G131" s="1">
        <v>38.598417</v>
      </c>
    </row>
    <row r="132">
      <c r="A132" s="1" t="s">
        <v>553</v>
      </c>
      <c r="B132" s="1" t="s">
        <v>1082</v>
      </c>
      <c r="C132" s="1" t="s">
        <v>1083</v>
      </c>
      <c r="D132" s="1" t="s">
        <v>1084</v>
      </c>
      <c r="E132" s="1" t="s">
        <v>1085</v>
      </c>
      <c r="F132" s="1">
        <v>2001.0</v>
      </c>
      <c r="G132" s="1">
        <v>38.035328</v>
      </c>
    </row>
    <row r="133">
      <c r="A133" s="1" t="s">
        <v>553</v>
      </c>
      <c r="B133" s="1" t="s">
        <v>1082</v>
      </c>
      <c r="C133" s="1" t="s">
        <v>1083</v>
      </c>
      <c r="D133" s="1" t="s">
        <v>1084</v>
      </c>
      <c r="E133" s="1" t="s">
        <v>1085</v>
      </c>
      <c r="F133" s="1">
        <v>2002.0</v>
      </c>
      <c r="G133" s="1">
        <v>32.738518</v>
      </c>
    </row>
    <row r="134">
      <c r="A134" s="1" t="s">
        <v>553</v>
      </c>
      <c r="B134" s="1" t="s">
        <v>1082</v>
      </c>
      <c r="C134" s="1" t="s">
        <v>1083</v>
      </c>
      <c r="D134" s="1" t="s">
        <v>1084</v>
      </c>
      <c r="E134" s="1" t="s">
        <v>1085</v>
      </c>
      <c r="F134" s="1">
        <v>2003.0</v>
      </c>
      <c r="G134" s="1">
        <v>28.209</v>
      </c>
    </row>
    <row r="135">
      <c r="A135" s="1" t="s">
        <v>553</v>
      </c>
      <c r="B135" s="1" t="s">
        <v>1082</v>
      </c>
      <c r="C135" s="1" t="s">
        <v>1083</v>
      </c>
      <c r="D135" s="1" t="s">
        <v>1084</v>
      </c>
      <c r="E135" s="1" t="s">
        <v>1085</v>
      </c>
      <c r="F135" s="1">
        <v>2004.0</v>
      </c>
      <c r="G135" s="1">
        <v>25.69975</v>
      </c>
    </row>
    <row r="136">
      <c r="A136" s="1" t="s">
        <v>553</v>
      </c>
      <c r="B136" s="1" t="s">
        <v>1082</v>
      </c>
      <c r="C136" s="1" t="s">
        <v>1083</v>
      </c>
      <c r="D136" s="1" t="s">
        <v>1084</v>
      </c>
      <c r="E136" s="1" t="s">
        <v>1085</v>
      </c>
      <c r="F136" s="1">
        <v>2005.0</v>
      </c>
      <c r="G136" s="1">
        <v>23.957417</v>
      </c>
    </row>
    <row r="137">
      <c r="A137" s="1" t="s">
        <v>553</v>
      </c>
      <c r="B137" s="1" t="s">
        <v>1082</v>
      </c>
      <c r="C137" s="1" t="s">
        <v>1083</v>
      </c>
      <c r="D137" s="1" t="s">
        <v>1084</v>
      </c>
      <c r="E137" s="1" t="s">
        <v>1085</v>
      </c>
      <c r="F137" s="1">
        <v>2006.0</v>
      </c>
      <c r="G137" s="1">
        <v>22.595583</v>
      </c>
    </row>
    <row r="138">
      <c r="A138" s="1" t="s">
        <v>553</v>
      </c>
      <c r="B138" s="1" t="s">
        <v>1082</v>
      </c>
      <c r="C138" s="1" t="s">
        <v>1083</v>
      </c>
      <c r="D138" s="1" t="s">
        <v>1084</v>
      </c>
      <c r="E138" s="1" t="s">
        <v>1085</v>
      </c>
      <c r="F138" s="1">
        <v>2007.0</v>
      </c>
      <c r="G138" s="1">
        <v>20.293667</v>
      </c>
    </row>
    <row r="139">
      <c r="A139" s="1" t="s">
        <v>553</v>
      </c>
      <c r="B139" s="1" t="s">
        <v>1082</v>
      </c>
      <c r="C139" s="1" t="s">
        <v>1083</v>
      </c>
      <c r="D139" s="1" t="s">
        <v>1084</v>
      </c>
      <c r="E139" s="1" t="s">
        <v>1085</v>
      </c>
      <c r="F139" s="1">
        <v>2008.0</v>
      </c>
      <c r="G139" s="1">
        <v>17.071667</v>
      </c>
    </row>
    <row r="140">
      <c r="A140" s="1" t="s">
        <v>553</v>
      </c>
      <c r="B140" s="1" t="s">
        <v>1082</v>
      </c>
      <c r="C140" s="1" t="s">
        <v>1083</v>
      </c>
      <c r="D140" s="1" t="s">
        <v>1084</v>
      </c>
      <c r="E140" s="1" t="s">
        <v>1085</v>
      </c>
      <c r="F140" s="1">
        <v>2009.0</v>
      </c>
      <c r="G140" s="1">
        <v>19.063</v>
      </c>
    </row>
    <row r="141">
      <c r="A141" s="1" t="s">
        <v>553</v>
      </c>
      <c r="B141" s="1" t="s">
        <v>1082</v>
      </c>
      <c r="C141" s="1" t="s">
        <v>1083</v>
      </c>
      <c r="D141" s="1" t="s">
        <v>1084</v>
      </c>
      <c r="E141" s="1" t="s">
        <v>1085</v>
      </c>
      <c r="F141" s="1">
        <v>2010.0</v>
      </c>
      <c r="G141" s="1">
        <v>19.09825</v>
      </c>
    </row>
    <row r="142">
      <c r="A142" s="1" t="s">
        <v>553</v>
      </c>
      <c r="B142" s="1" t="s">
        <v>1082</v>
      </c>
      <c r="C142" s="1" t="s">
        <v>1083</v>
      </c>
      <c r="D142" s="1" t="s">
        <v>1084</v>
      </c>
      <c r="E142" s="1" t="s">
        <v>1085</v>
      </c>
      <c r="F142" s="1">
        <v>2011.0</v>
      </c>
      <c r="G142" s="1">
        <v>17.695917</v>
      </c>
    </row>
    <row r="143">
      <c r="A143" s="1" t="s">
        <v>553</v>
      </c>
      <c r="B143" s="1" t="s">
        <v>1082</v>
      </c>
      <c r="C143" s="1" t="s">
        <v>1083</v>
      </c>
      <c r="D143" s="1" t="s">
        <v>1084</v>
      </c>
      <c r="E143" s="1" t="s">
        <v>1085</v>
      </c>
      <c r="F143" s="1">
        <v>2012.0</v>
      </c>
      <c r="G143" s="1">
        <v>19.5775</v>
      </c>
    </row>
    <row r="144">
      <c r="A144" s="1" t="s">
        <v>553</v>
      </c>
      <c r="B144" s="1" t="s">
        <v>1082</v>
      </c>
      <c r="C144" s="1" t="s">
        <v>1083</v>
      </c>
      <c r="D144" s="1" t="s">
        <v>1084</v>
      </c>
      <c r="E144" s="1" t="s">
        <v>1085</v>
      </c>
      <c r="F144" s="1">
        <v>2013.0</v>
      </c>
      <c r="G144" s="1">
        <v>19.570583</v>
      </c>
    </row>
    <row r="145">
      <c r="A145" s="1" t="s">
        <v>553</v>
      </c>
      <c r="B145" s="1" t="s">
        <v>1082</v>
      </c>
      <c r="C145" s="1" t="s">
        <v>1083</v>
      </c>
      <c r="D145" s="1" t="s">
        <v>1084</v>
      </c>
      <c r="E145" s="1" t="s">
        <v>1085</v>
      </c>
      <c r="F145" s="1">
        <v>2014.0</v>
      </c>
      <c r="G145" s="1">
        <v>20.7575</v>
      </c>
    </row>
    <row r="146">
      <c r="A146" s="1" t="s">
        <v>553</v>
      </c>
      <c r="B146" s="1" t="s">
        <v>1082</v>
      </c>
      <c r="C146" s="1" t="s">
        <v>1083</v>
      </c>
      <c r="D146" s="1" t="s">
        <v>1084</v>
      </c>
      <c r="E146" s="1" t="s">
        <v>1085</v>
      </c>
      <c r="F146" s="1">
        <v>2015.0</v>
      </c>
      <c r="G146" s="1">
        <v>24.59875</v>
      </c>
    </row>
    <row r="147">
      <c r="A147" s="1" t="s">
        <v>553</v>
      </c>
      <c r="B147" s="1" t="s">
        <v>1082</v>
      </c>
      <c r="C147" s="1" t="s">
        <v>1083</v>
      </c>
      <c r="D147" s="1" t="s">
        <v>1084</v>
      </c>
      <c r="E147" s="1" t="s">
        <v>1085</v>
      </c>
      <c r="F147" s="1">
        <v>2016.0</v>
      </c>
      <c r="G147" s="1">
        <v>24.439917</v>
      </c>
    </row>
    <row r="148">
      <c r="A148" s="1" t="s">
        <v>553</v>
      </c>
      <c r="B148" s="1" t="s">
        <v>1082</v>
      </c>
      <c r="C148" s="1" t="s">
        <v>1083</v>
      </c>
      <c r="D148" s="1" t="s">
        <v>1084</v>
      </c>
      <c r="E148" s="1" t="s">
        <v>1085</v>
      </c>
      <c r="F148" s="1">
        <v>2017.0</v>
      </c>
      <c r="G148" s="1">
        <v>23.376333</v>
      </c>
    </row>
    <row r="149">
      <c r="A149" s="1" t="s">
        <v>553</v>
      </c>
      <c r="B149" s="1" t="s">
        <v>1082</v>
      </c>
      <c r="C149" s="1" t="s">
        <v>1083</v>
      </c>
      <c r="D149" s="1" t="s">
        <v>1084</v>
      </c>
      <c r="E149" s="1" t="s">
        <v>1085</v>
      </c>
      <c r="F149" s="1">
        <v>2018.0</v>
      </c>
      <c r="G149" s="1">
        <v>21.729917</v>
      </c>
    </row>
    <row r="150">
      <c r="A150" s="1" t="s">
        <v>553</v>
      </c>
      <c r="B150" s="1" t="s">
        <v>1082</v>
      </c>
      <c r="C150" s="1" t="s">
        <v>1083</v>
      </c>
      <c r="D150" s="1" t="s">
        <v>1084</v>
      </c>
      <c r="E150" s="1" t="s">
        <v>1085</v>
      </c>
      <c r="F150" s="1">
        <v>2019.0</v>
      </c>
      <c r="G150" s="1">
        <v>22.93225</v>
      </c>
    </row>
    <row r="151">
      <c r="A151" s="1" t="s">
        <v>553</v>
      </c>
      <c r="B151" s="1" t="s">
        <v>1082</v>
      </c>
      <c r="C151" s="1" t="s">
        <v>1083</v>
      </c>
      <c r="D151" s="1" t="s">
        <v>1084</v>
      </c>
      <c r="E151" s="1" t="s">
        <v>1085</v>
      </c>
      <c r="F151" s="1">
        <v>2020.0</v>
      </c>
      <c r="G151" s="1">
        <v>23.21025</v>
      </c>
    </row>
    <row r="152">
      <c r="A152" s="1" t="s">
        <v>561</v>
      </c>
      <c r="B152" s="1" t="s">
        <v>1082</v>
      </c>
      <c r="C152" s="1" t="s">
        <v>1083</v>
      </c>
      <c r="D152" s="1" t="s">
        <v>1084</v>
      </c>
      <c r="E152" s="1" t="s">
        <v>1085</v>
      </c>
      <c r="F152" s="1">
        <v>1991.0</v>
      </c>
      <c r="G152" s="1">
        <v>6.396458</v>
      </c>
    </row>
    <row r="153">
      <c r="A153" s="1" t="s">
        <v>561</v>
      </c>
      <c r="B153" s="1" t="s">
        <v>1082</v>
      </c>
      <c r="C153" s="1" t="s">
        <v>1083</v>
      </c>
      <c r="D153" s="1" t="s">
        <v>1084</v>
      </c>
      <c r="E153" s="1" t="s">
        <v>1085</v>
      </c>
      <c r="F153" s="1">
        <v>1992.0</v>
      </c>
      <c r="G153" s="1">
        <v>6.036133</v>
      </c>
    </row>
    <row r="154">
      <c r="A154" s="1" t="s">
        <v>561</v>
      </c>
      <c r="B154" s="1" t="s">
        <v>1082</v>
      </c>
      <c r="C154" s="1" t="s">
        <v>1083</v>
      </c>
      <c r="D154" s="1" t="s">
        <v>1084</v>
      </c>
      <c r="E154" s="1" t="s">
        <v>1085</v>
      </c>
      <c r="F154" s="1">
        <v>1993.0</v>
      </c>
      <c r="G154" s="1">
        <v>6.483939</v>
      </c>
    </row>
    <row r="155">
      <c r="A155" s="1" t="s">
        <v>561</v>
      </c>
      <c r="B155" s="1" t="s">
        <v>1082</v>
      </c>
      <c r="C155" s="1" t="s">
        <v>1083</v>
      </c>
      <c r="D155" s="1" t="s">
        <v>1084</v>
      </c>
      <c r="E155" s="1" t="s">
        <v>1085</v>
      </c>
      <c r="F155" s="1">
        <v>1994.0</v>
      </c>
      <c r="G155" s="1">
        <v>6.360552</v>
      </c>
    </row>
    <row r="156">
      <c r="A156" s="1" t="s">
        <v>561</v>
      </c>
      <c r="B156" s="1" t="s">
        <v>1082</v>
      </c>
      <c r="C156" s="1" t="s">
        <v>1083</v>
      </c>
      <c r="D156" s="1" t="s">
        <v>1084</v>
      </c>
      <c r="E156" s="1" t="s">
        <v>1085</v>
      </c>
      <c r="F156" s="1">
        <v>1995.0</v>
      </c>
      <c r="G156" s="1">
        <v>5.602367</v>
      </c>
    </row>
    <row r="157">
      <c r="A157" s="1" t="s">
        <v>561</v>
      </c>
      <c r="B157" s="1" t="s">
        <v>1082</v>
      </c>
      <c r="C157" s="1" t="s">
        <v>1083</v>
      </c>
      <c r="D157" s="1" t="s">
        <v>1084</v>
      </c>
      <c r="E157" s="1" t="s">
        <v>1085</v>
      </c>
      <c r="F157" s="1">
        <v>1996.0</v>
      </c>
      <c r="G157" s="1">
        <v>5.798672</v>
      </c>
    </row>
    <row r="158">
      <c r="A158" s="1" t="s">
        <v>561</v>
      </c>
      <c r="B158" s="1" t="s">
        <v>1082</v>
      </c>
      <c r="C158" s="1" t="s">
        <v>1083</v>
      </c>
      <c r="D158" s="1" t="s">
        <v>1084</v>
      </c>
      <c r="E158" s="1" t="s">
        <v>1085</v>
      </c>
      <c r="F158" s="1">
        <v>1997.0</v>
      </c>
      <c r="G158" s="1">
        <v>6.604459</v>
      </c>
    </row>
    <row r="159">
      <c r="A159" s="1" t="s">
        <v>561</v>
      </c>
      <c r="B159" s="1" t="s">
        <v>1082</v>
      </c>
      <c r="C159" s="1" t="s">
        <v>1083</v>
      </c>
      <c r="D159" s="1" t="s">
        <v>1084</v>
      </c>
      <c r="E159" s="1" t="s">
        <v>1085</v>
      </c>
      <c r="F159" s="1">
        <v>1998.0</v>
      </c>
      <c r="G159" s="1">
        <v>6.700827</v>
      </c>
    </row>
    <row r="160">
      <c r="A160" s="1" t="s">
        <v>561</v>
      </c>
      <c r="B160" s="1" t="s">
        <v>1082</v>
      </c>
      <c r="C160" s="1" t="s">
        <v>1083</v>
      </c>
      <c r="D160" s="1" t="s">
        <v>1084</v>
      </c>
      <c r="E160" s="1" t="s">
        <v>1085</v>
      </c>
      <c r="F160" s="1">
        <v>1999.0</v>
      </c>
      <c r="G160" s="1">
        <v>6.97624</v>
      </c>
    </row>
    <row r="161">
      <c r="A161" s="1" t="s">
        <v>561</v>
      </c>
      <c r="B161" s="1" t="s">
        <v>1082</v>
      </c>
      <c r="C161" s="1" t="s">
        <v>1083</v>
      </c>
      <c r="D161" s="1" t="s">
        <v>1084</v>
      </c>
      <c r="E161" s="1" t="s">
        <v>1085</v>
      </c>
      <c r="F161" s="1">
        <v>2000.0</v>
      </c>
      <c r="G161" s="1">
        <v>8.083144</v>
      </c>
    </row>
    <row r="162">
      <c r="A162" s="1" t="s">
        <v>561</v>
      </c>
      <c r="B162" s="1" t="s">
        <v>1082</v>
      </c>
      <c r="C162" s="1" t="s">
        <v>1083</v>
      </c>
      <c r="D162" s="1" t="s">
        <v>1084</v>
      </c>
      <c r="E162" s="1" t="s">
        <v>1085</v>
      </c>
      <c r="F162" s="1">
        <v>2001.0</v>
      </c>
      <c r="G162" s="1">
        <v>8.322817</v>
      </c>
    </row>
    <row r="163">
      <c r="A163" s="1" t="s">
        <v>561</v>
      </c>
      <c r="B163" s="1" t="s">
        <v>1082</v>
      </c>
      <c r="C163" s="1" t="s">
        <v>1083</v>
      </c>
      <c r="D163" s="1" t="s">
        <v>1084</v>
      </c>
      <c r="E163" s="1" t="s">
        <v>1085</v>
      </c>
      <c r="F163" s="1">
        <v>2002.0</v>
      </c>
      <c r="G163" s="1">
        <v>7.894714</v>
      </c>
    </row>
    <row r="164">
      <c r="A164" s="1" t="s">
        <v>561</v>
      </c>
      <c r="B164" s="1" t="s">
        <v>1082</v>
      </c>
      <c r="C164" s="1" t="s">
        <v>1083</v>
      </c>
      <c r="D164" s="1" t="s">
        <v>1084</v>
      </c>
      <c r="E164" s="1" t="s">
        <v>1085</v>
      </c>
      <c r="F164" s="1">
        <v>2003.0</v>
      </c>
      <c r="G164" s="1">
        <v>6.587673</v>
      </c>
    </row>
    <row r="165">
      <c r="A165" s="1" t="s">
        <v>561</v>
      </c>
      <c r="B165" s="1" t="s">
        <v>1082</v>
      </c>
      <c r="C165" s="1" t="s">
        <v>1083</v>
      </c>
      <c r="D165" s="1" t="s">
        <v>1084</v>
      </c>
      <c r="E165" s="1" t="s">
        <v>1085</v>
      </c>
      <c r="F165" s="1">
        <v>2004.0</v>
      </c>
      <c r="G165" s="1">
        <v>5.991057</v>
      </c>
    </row>
    <row r="166">
      <c r="A166" s="1" t="s">
        <v>561</v>
      </c>
      <c r="B166" s="1" t="s">
        <v>1082</v>
      </c>
      <c r="C166" s="1" t="s">
        <v>1083</v>
      </c>
      <c r="D166" s="1" t="s">
        <v>1084</v>
      </c>
      <c r="E166" s="1" t="s">
        <v>1085</v>
      </c>
      <c r="F166" s="1">
        <v>2005.0</v>
      </c>
      <c r="G166" s="1">
        <v>5.99691</v>
      </c>
    </row>
    <row r="167">
      <c r="A167" s="1" t="s">
        <v>561</v>
      </c>
      <c r="B167" s="1" t="s">
        <v>1082</v>
      </c>
      <c r="C167" s="1" t="s">
        <v>1083</v>
      </c>
      <c r="D167" s="1" t="s">
        <v>1084</v>
      </c>
      <c r="E167" s="1" t="s">
        <v>1085</v>
      </c>
      <c r="F167" s="1">
        <v>2006.0</v>
      </c>
      <c r="G167" s="1">
        <v>5.946778</v>
      </c>
    </row>
    <row r="168">
      <c r="A168" s="1" t="s">
        <v>561</v>
      </c>
      <c r="B168" s="1" t="s">
        <v>1082</v>
      </c>
      <c r="C168" s="1" t="s">
        <v>1083</v>
      </c>
      <c r="D168" s="1" t="s">
        <v>1084</v>
      </c>
      <c r="E168" s="1" t="s">
        <v>1085</v>
      </c>
      <c r="F168" s="1">
        <v>2007.0</v>
      </c>
      <c r="G168" s="1">
        <v>5.443701</v>
      </c>
    </row>
    <row r="169">
      <c r="A169" s="1" t="s">
        <v>561</v>
      </c>
      <c r="B169" s="1" t="s">
        <v>1082</v>
      </c>
      <c r="C169" s="1" t="s">
        <v>1083</v>
      </c>
      <c r="D169" s="1" t="s">
        <v>1084</v>
      </c>
      <c r="E169" s="1" t="s">
        <v>1085</v>
      </c>
      <c r="F169" s="1">
        <v>2008.0</v>
      </c>
      <c r="G169" s="1">
        <v>5.098131</v>
      </c>
    </row>
    <row r="170">
      <c r="A170" s="1" t="s">
        <v>561</v>
      </c>
      <c r="B170" s="1" t="s">
        <v>1082</v>
      </c>
      <c r="C170" s="1" t="s">
        <v>1083</v>
      </c>
      <c r="D170" s="1" t="s">
        <v>1084</v>
      </c>
      <c r="E170" s="1" t="s">
        <v>1085</v>
      </c>
      <c r="F170" s="1">
        <v>2009.0</v>
      </c>
      <c r="G170" s="1">
        <v>5.360867</v>
      </c>
    </row>
    <row r="171">
      <c r="A171" s="1" t="s">
        <v>561</v>
      </c>
      <c r="B171" s="1" t="s">
        <v>1082</v>
      </c>
      <c r="C171" s="1" t="s">
        <v>1083</v>
      </c>
      <c r="D171" s="1" t="s">
        <v>1084</v>
      </c>
      <c r="E171" s="1" t="s">
        <v>1085</v>
      </c>
      <c r="F171" s="1">
        <v>2010.0</v>
      </c>
      <c r="G171" s="1">
        <v>5.624075</v>
      </c>
    </row>
    <row r="172">
      <c r="A172" s="1" t="s">
        <v>561</v>
      </c>
      <c r="B172" s="1" t="s">
        <v>1082</v>
      </c>
      <c r="C172" s="1" t="s">
        <v>1083</v>
      </c>
      <c r="D172" s="1" t="s">
        <v>1084</v>
      </c>
      <c r="E172" s="1" t="s">
        <v>1085</v>
      </c>
      <c r="F172" s="1">
        <v>2011.0</v>
      </c>
      <c r="G172" s="1">
        <v>5.368712</v>
      </c>
    </row>
    <row r="173">
      <c r="A173" s="1" t="s">
        <v>561</v>
      </c>
      <c r="B173" s="1" t="s">
        <v>1082</v>
      </c>
      <c r="C173" s="1" t="s">
        <v>1083</v>
      </c>
      <c r="D173" s="1" t="s">
        <v>1084</v>
      </c>
      <c r="E173" s="1" t="s">
        <v>1085</v>
      </c>
      <c r="F173" s="1">
        <v>2012.0</v>
      </c>
      <c r="G173" s="1">
        <v>5.792476</v>
      </c>
    </row>
    <row r="174">
      <c r="A174" s="1" t="s">
        <v>561</v>
      </c>
      <c r="B174" s="1" t="s">
        <v>1082</v>
      </c>
      <c r="C174" s="1" t="s">
        <v>1083</v>
      </c>
      <c r="D174" s="1" t="s">
        <v>1084</v>
      </c>
      <c r="E174" s="1" t="s">
        <v>1085</v>
      </c>
      <c r="F174" s="1">
        <v>2013.0</v>
      </c>
      <c r="G174" s="1">
        <v>5.616312</v>
      </c>
    </row>
    <row r="175">
      <c r="A175" s="1" t="s">
        <v>561</v>
      </c>
      <c r="B175" s="1" t="s">
        <v>1082</v>
      </c>
      <c r="C175" s="1" t="s">
        <v>1083</v>
      </c>
      <c r="D175" s="1" t="s">
        <v>1084</v>
      </c>
      <c r="E175" s="1" t="s">
        <v>1085</v>
      </c>
      <c r="F175" s="1">
        <v>2014.0</v>
      </c>
      <c r="G175" s="1">
        <v>5.612467</v>
      </c>
    </row>
    <row r="176">
      <c r="A176" s="1" t="s">
        <v>561</v>
      </c>
      <c r="B176" s="1" t="s">
        <v>1082</v>
      </c>
      <c r="C176" s="1" t="s">
        <v>1083</v>
      </c>
      <c r="D176" s="1" t="s">
        <v>1084</v>
      </c>
      <c r="E176" s="1" t="s">
        <v>1085</v>
      </c>
      <c r="F176" s="1">
        <v>2015.0</v>
      </c>
      <c r="G176" s="1">
        <v>6.727907</v>
      </c>
    </row>
    <row r="177">
      <c r="A177" s="1" t="s">
        <v>561</v>
      </c>
      <c r="B177" s="1" t="s">
        <v>1082</v>
      </c>
      <c r="C177" s="1" t="s">
        <v>1083</v>
      </c>
      <c r="D177" s="1" t="s">
        <v>1084</v>
      </c>
      <c r="E177" s="1" t="s">
        <v>1085</v>
      </c>
      <c r="F177" s="1">
        <v>2016.0</v>
      </c>
      <c r="G177" s="1">
        <v>6.731718</v>
      </c>
    </row>
    <row r="178">
      <c r="A178" s="1" t="s">
        <v>561</v>
      </c>
      <c r="B178" s="1" t="s">
        <v>1082</v>
      </c>
      <c r="C178" s="1" t="s">
        <v>1083</v>
      </c>
      <c r="D178" s="1" t="s">
        <v>1084</v>
      </c>
      <c r="E178" s="1" t="s">
        <v>1085</v>
      </c>
      <c r="F178" s="1">
        <v>2017.0</v>
      </c>
      <c r="G178" s="1">
        <v>6.602893</v>
      </c>
    </row>
    <row r="179">
      <c r="A179" s="1" t="s">
        <v>561</v>
      </c>
      <c r="B179" s="1" t="s">
        <v>1082</v>
      </c>
      <c r="C179" s="1" t="s">
        <v>1083</v>
      </c>
      <c r="D179" s="1" t="s">
        <v>1084</v>
      </c>
      <c r="E179" s="1" t="s">
        <v>1085</v>
      </c>
      <c r="F179" s="1">
        <v>2018.0</v>
      </c>
      <c r="G179" s="1">
        <v>6.314619</v>
      </c>
    </row>
    <row r="180">
      <c r="A180" s="1" t="s">
        <v>561</v>
      </c>
      <c r="B180" s="1" t="s">
        <v>1082</v>
      </c>
      <c r="C180" s="1" t="s">
        <v>1083</v>
      </c>
      <c r="D180" s="1" t="s">
        <v>1084</v>
      </c>
      <c r="E180" s="1" t="s">
        <v>1085</v>
      </c>
      <c r="F180" s="1">
        <v>2019.0</v>
      </c>
      <c r="G180" s="1">
        <v>6.669447</v>
      </c>
    </row>
    <row r="181">
      <c r="A181" s="1" t="s">
        <v>561</v>
      </c>
      <c r="B181" s="1" t="s">
        <v>1082</v>
      </c>
      <c r="C181" s="1" t="s">
        <v>1083</v>
      </c>
      <c r="D181" s="1" t="s">
        <v>1084</v>
      </c>
      <c r="E181" s="1" t="s">
        <v>1085</v>
      </c>
      <c r="F181" s="1">
        <v>2020.0</v>
      </c>
      <c r="G181" s="1">
        <v>6.542152</v>
      </c>
    </row>
    <row r="182">
      <c r="A182" s="1" t="s">
        <v>595</v>
      </c>
      <c r="B182" s="1" t="s">
        <v>1082</v>
      </c>
      <c r="C182" s="1" t="s">
        <v>1083</v>
      </c>
      <c r="D182" s="1" t="s">
        <v>1084</v>
      </c>
      <c r="E182" s="1" t="s">
        <v>1085</v>
      </c>
      <c r="F182" s="1">
        <v>1991.0</v>
      </c>
      <c r="G182" s="1">
        <v>0.680148</v>
      </c>
    </row>
    <row r="183">
      <c r="A183" s="1" t="s">
        <v>595</v>
      </c>
      <c r="B183" s="1" t="s">
        <v>1082</v>
      </c>
      <c r="C183" s="1" t="s">
        <v>1083</v>
      </c>
      <c r="D183" s="1" t="s">
        <v>1084</v>
      </c>
      <c r="E183" s="1" t="s">
        <v>1085</v>
      </c>
      <c r="F183" s="1">
        <v>1992.0</v>
      </c>
      <c r="G183" s="1">
        <v>0.753388</v>
      </c>
    </row>
    <row r="184">
      <c r="A184" s="1" t="s">
        <v>595</v>
      </c>
      <c r="B184" s="1" t="s">
        <v>1082</v>
      </c>
      <c r="C184" s="1" t="s">
        <v>1083</v>
      </c>
      <c r="D184" s="1" t="s">
        <v>1084</v>
      </c>
      <c r="E184" s="1" t="s">
        <v>1085</v>
      </c>
      <c r="F184" s="1">
        <v>1993.0</v>
      </c>
      <c r="G184" s="1">
        <v>0.960738</v>
      </c>
    </row>
    <row r="185">
      <c r="A185" s="1" t="s">
        <v>595</v>
      </c>
      <c r="B185" s="1" t="s">
        <v>1082</v>
      </c>
      <c r="C185" s="1" t="s">
        <v>1083</v>
      </c>
      <c r="D185" s="1" t="s">
        <v>1084</v>
      </c>
      <c r="E185" s="1" t="s">
        <v>1085</v>
      </c>
      <c r="F185" s="1">
        <v>1994.0</v>
      </c>
      <c r="G185" s="1">
        <v>0.878532</v>
      </c>
    </row>
    <row r="186">
      <c r="A186" s="1" t="s">
        <v>595</v>
      </c>
      <c r="B186" s="1" t="s">
        <v>1082</v>
      </c>
      <c r="C186" s="1" t="s">
        <v>1083</v>
      </c>
      <c r="D186" s="1" t="s">
        <v>1084</v>
      </c>
      <c r="E186" s="1" t="s">
        <v>1085</v>
      </c>
      <c r="F186" s="1">
        <v>1995.0</v>
      </c>
      <c r="G186" s="1">
        <v>0.734421</v>
      </c>
    </row>
    <row r="187">
      <c r="A187" s="1" t="s">
        <v>595</v>
      </c>
      <c r="B187" s="1" t="s">
        <v>1082</v>
      </c>
      <c r="C187" s="1" t="s">
        <v>1083</v>
      </c>
      <c r="D187" s="1" t="s">
        <v>1084</v>
      </c>
      <c r="E187" s="1" t="s">
        <v>1085</v>
      </c>
      <c r="F187" s="1">
        <v>1996.0</v>
      </c>
      <c r="G187" s="1">
        <v>0.77258</v>
      </c>
    </row>
    <row r="188">
      <c r="A188" s="1" t="s">
        <v>595</v>
      </c>
      <c r="B188" s="1" t="s">
        <v>1082</v>
      </c>
      <c r="C188" s="1" t="s">
        <v>1083</v>
      </c>
      <c r="D188" s="1" t="s">
        <v>1084</v>
      </c>
      <c r="E188" s="1" t="s">
        <v>1085</v>
      </c>
      <c r="F188" s="1">
        <v>1997.0</v>
      </c>
      <c r="G188" s="1">
        <v>0.873137</v>
      </c>
    </row>
    <row r="189">
      <c r="A189" s="1" t="s">
        <v>595</v>
      </c>
      <c r="B189" s="1" t="s">
        <v>1082</v>
      </c>
      <c r="C189" s="1" t="s">
        <v>1083</v>
      </c>
      <c r="D189" s="1" t="s">
        <v>1084</v>
      </c>
      <c r="E189" s="1" t="s">
        <v>1085</v>
      </c>
      <c r="F189" s="1">
        <v>1998.0</v>
      </c>
      <c r="G189" s="1">
        <v>0.898807</v>
      </c>
    </row>
    <row r="190">
      <c r="A190" s="1" t="s">
        <v>595</v>
      </c>
      <c r="B190" s="1" t="s">
        <v>1082</v>
      </c>
      <c r="C190" s="1" t="s">
        <v>1083</v>
      </c>
      <c r="D190" s="1" t="s">
        <v>1084</v>
      </c>
      <c r="E190" s="1" t="s">
        <v>1085</v>
      </c>
      <c r="F190" s="1">
        <v>1999.0</v>
      </c>
      <c r="G190" s="1">
        <v>0.938283</v>
      </c>
    </row>
    <row r="191">
      <c r="A191" s="1" t="s">
        <v>595</v>
      </c>
      <c r="B191" s="1" t="s">
        <v>1082</v>
      </c>
      <c r="C191" s="1" t="s">
        <v>1083</v>
      </c>
      <c r="D191" s="1" t="s">
        <v>1084</v>
      </c>
      <c r="E191" s="1" t="s">
        <v>1085</v>
      </c>
      <c r="F191" s="1">
        <v>2000.0</v>
      </c>
      <c r="G191" s="1">
        <v>1.082705</v>
      </c>
    </row>
    <row r="192">
      <c r="A192" s="1" t="s">
        <v>595</v>
      </c>
      <c r="B192" s="1" t="s">
        <v>1082</v>
      </c>
      <c r="C192" s="1" t="s">
        <v>1083</v>
      </c>
      <c r="D192" s="1" t="s">
        <v>1084</v>
      </c>
      <c r="E192" s="1" t="s">
        <v>1085</v>
      </c>
      <c r="F192" s="1">
        <v>2001.0</v>
      </c>
      <c r="G192" s="1">
        <v>1.116533</v>
      </c>
    </row>
    <row r="193">
      <c r="A193" s="1" t="s">
        <v>595</v>
      </c>
      <c r="B193" s="1" t="s">
        <v>1082</v>
      </c>
      <c r="C193" s="1" t="s">
        <v>1083</v>
      </c>
      <c r="D193" s="1" t="s">
        <v>1084</v>
      </c>
      <c r="E193" s="1" t="s">
        <v>1085</v>
      </c>
      <c r="F193" s="1">
        <v>2002.0</v>
      </c>
      <c r="G193" s="1">
        <v>1.057559</v>
      </c>
    </row>
    <row r="194">
      <c r="A194" s="1" t="s">
        <v>595</v>
      </c>
      <c r="B194" s="1" t="s">
        <v>1082</v>
      </c>
      <c r="C194" s="1" t="s">
        <v>1083</v>
      </c>
      <c r="D194" s="1" t="s">
        <v>1084</v>
      </c>
      <c r="E194" s="1" t="s">
        <v>1085</v>
      </c>
      <c r="F194" s="1">
        <v>2003.0</v>
      </c>
      <c r="G194" s="1">
        <v>0.884048</v>
      </c>
    </row>
    <row r="195">
      <c r="A195" s="1" t="s">
        <v>595</v>
      </c>
      <c r="B195" s="1" t="s">
        <v>1082</v>
      </c>
      <c r="C195" s="1" t="s">
        <v>1083</v>
      </c>
      <c r="D195" s="1" t="s">
        <v>1084</v>
      </c>
      <c r="E195" s="1" t="s">
        <v>1085</v>
      </c>
      <c r="F195" s="1">
        <v>2004.0</v>
      </c>
      <c r="G195" s="1">
        <v>0.803922</v>
      </c>
    </row>
    <row r="196">
      <c r="A196" s="1" t="s">
        <v>595</v>
      </c>
      <c r="B196" s="1" t="s">
        <v>1082</v>
      </c>
      <c r="C196" s="1" t="s">
        <v>1083</v>
      </c>
      <c r="D196" s="1" t="s">
        <v>1084</v>
      </c>
      <c r="E196" s="1" t="s">
        <v>1085</v>
      </c>
      <c r="F196" s="1">
        <v>2005.0</v>
      </c>
      <c r="G196" s="1">
        <v>0.8038</v>
      </c>
    </row>
    <row r="197">
      <c r="A197" s="1" t="s">
        <v>595</v>
      </c>
      <c r="B197" s="1" t="s">
        <v>1082</v>
      </c>
      <c r="C197" s="1" t="s">
        <v>1083</v>
      </c>
      <c r="D197" s="1" t="s">
        <v>1084</v>
      </c>
      <c r="E197" s="1" t="s">
        <v>1085</v>
      </c>
      <c r="F197" s="1">
        <v>2006.0</v>
      </c>
      <c r="G197" s="1">
        <v>0.796433</v>
      </c>
    </row>
    <row r="198">
      <c r="A198" s="1" t="s">
        <v>595</v>
      </c>
      <c r="B198" s="1" t="s">
        <v>1082</v>
      </c>
      <c r="C198" s="1" t="s">
        <v>1083</v>
      </c>
      <c r="D198" s="1" t="s">
        <v>1084</v>
      </c>
      <c r="E198" s="1" t="s">
        <v>1085</v>
      </c>
      <c r="F198" s="1">
        <v>2007.0</v>
      </c>
      <c r="G198" s="1">
        <v>0.729672</v>
      </c>
    </row>
    <row r="199">
      <c r="A199" s="1" t="s">
        <v>595</v>
      </c>
      <c r="B199" s="1" t="s">
        <v>1082</v>
      </c>
      <c r="C199" s="1" t="s">
        <v>1083</v>
      </c>
      <c r="D199" s="1" t="s">
        <v>1084</v>
      </c>
      <c r="E199" s="1" t="s">
        <v>1085</v>
      </c>
      <c r="F199" s="1">
        <v>2008.0</v>
      </c>
      <c r="G199" s="1">
        <v>0.679923</v>
      </c>
    </row>
    <row r="200">
      <c r="A200" s="1" t="s">
        <v>595</v>
      </c>
      <c r="B200" s="1" t="s">
        <v>1082</v>
      </c>
      <c r="C200" s="1" t="s">
        <v>1083</v>
      </c>
      <c r="D200" s="1" t="s">
        <v>1084</v>
      </c>
      <c r="E200" s="1" t="s">
        <v>1085</v>
      </c>
      <c r="F200" s="1">
        <v>2009.0</v>
      </c>
      <c r="G200" s="1">
        <v>0.716958</v>
      </c>
    </row>
    <row r="201">
      <c r="A201" s="1" t="s">
        <v>595</v>
      </c>
      <c r="B201" s="1" t="s">
        <v>1082</v>
      </c>
      <c r="C201" s="1" t="s">
        <v>1083</v>
      </c>
      <c r="D201" s="1" t="s">
        <v>1084</v>
      </c>
      <c r="E201" s="1" t="s">
        <v>1085</v>
      </c>
      <c r="F201" s="1">
        <v>2010.0</v>
      </c>
      <c r="G201" s="1">
        <v>0.754309</v>
      </c>
    </row>
    <row r="202">
      <c r="A202" s="1" t="s">
        <v>595</v>
      </c>
      <c r="B202" s="1" t="s">
        <v>1082</v>
      </c>
      <c r="C202" s="1" t="s">
        <v>1083</v>
      </c>
      <c r="D202" s="1" t="s">
        <v>1084</v>
      </c>
      <c r="E202" s="1" t="s">
        <v>1085</v>
      </c>
      <c r="F202" s="1">
        <v>2011.0</v>
      </c>
      <c r="G202" s="1">
        <v>0.718414</v>
      </c>
    </row>
    <row r="203">
      <c r="A203" s="1" t="s">
        <v>595</v>
      </c>
      <c r="B203" s="1" t="s">
        <v>1082</v>
      </c>
      <c r="C203" s="1" t="s">
        <v>1083</v>
      </c>
      <c r="D203" s="1" t="s">
        <v>1084</v>
      </c>
      <c r="E203" s="1" t="s">
        <v>1085</v>
      </c>
      <c r="F203" s="1">
        <v>2012.0</v>
      </c>
      <c r="G203" s="1">
        <v>0.778338</v>
      </c>
    </row>
    <row r="204">
      <c r="A204" s="1" t="s">
        <v>595</v>
      </c>
      <c r="B204" s="1" t="s">
        <v>1082</v>
      </c>
      <c r="C204" s="1" t="s">
        <v>1083</v>
      </c>
      <c r="D204" s="1" t="s">
        <v>1084</v>
      </c>
      <c r="E204" s="1" t="s">
        <v>1085</v>
      </c>
      <c r="F204" s="1">
        <v>2013.0</v>
      </c>
      <c r="G204" s="1">
        <v>0.752945</v>
      </c>
    </row>
    <row r="205">
      <c r="A205" s="1" t="s">
        <v>595</v>
      </c>
      <c r="B205" s="1" t="s">
        <v>1082</v>
      </c>
      <c r="C205" s="1" t="s">
        <v>1083</v>
      </c>
      <c r="D205" s="1" t="s">
        <v>1084</v>
      </c>
      <c r="E205" s="1" t="s">
        <v>1085</v>
      </c>
      <c r="F205" s="1">
        <v>2014.0</v>
      </c>
      <c r="G205" s="1">
        <v>0.752728</v>
      </c>
    </row>
    <row r="206">
      <c r="A206" s="1" t="s">
        <v>595</v>
      </c>
      <c r="B206" s="1" t="s">
        <v>1082</v>
      </c>
      <c r="C206" s="1" t="s">
        <v>1083</v>
      </c>
      <c r="D206" s="1" t="s">
        <v>1084</v>
      </c>
      <c r="E206" s="1" t="s">
        <v>1085</v>
      </c>
      <c r="F206" s="1">
        <v>2015.0</v>
      </c>
      <c r="G206" s="1">
        <v>0.901296</v>
      </c>
    </row>
    <row r="207">
      <c r="A207" s="1" t="s">
        <v>595</v>
      </c>
      <c r="B207" s="1" t="s">
        <v>1082</v>
      </c>
      <c r="C207" s="1" t="s">
        <v>1083</v>
      </c>
      <c r="D207" s="1" t="s">
        <v>1084</v>
      </c>
      <c r="E207" s="1" t="s">
        <v>1085</v>
      </c>
      <c r="F207" s="1">
        <v>2016.0</v>
      </c>
      <c r="G207" s="1">
        <v>0.903421</v>
      </c>
    </row>
    <row r="208">
      <c r="A208" s="1" t="s">
        <v>595</v>
      </c>
      <c r="B208" s="1" t="s">
        <v>1082</v>
      </c>
      <c r="C208" s="1" t="s">
        <v>1083</v>
      </c>
      <c r="D208" s="1" t="s">
        <v>1084</v>
      </c>
      <c r="E208" s="1" t="s">
        <v>1085</v>
      </c>
      <c r="F208" s="1">
        <v>2017.0</v>
      </c>
      <c r="G208" s="1">
        <v>0.885206</v>
      </c>
    </row>
    <row r="209">
      <c r="A209" s="1" t="s">
        <v>595</v>
      </c>
      <c r="B209" s="1" t="s">
        <v>1082</v>
      </c>
      <c r="C209" s="1" t="s">
        <v>1083</v>
      </c>
      <c r="D209" s="1" t="s">
        <v>1084</v>
      </c>
      <c r="E209" s="1" t="s">
        <v>1085</v>
      </c>
      <c r="F209" s="1">
        <v>2018.0</v>
      </c>
      <c r="G209" s="1">
        <v>0.846773</v>
      </c>
    </row>
    <row r="210">
      <c r="A210" s="1" t="s">
        <v>595</v>
      </c>
      <c r="B210" s="1" t="s">
        <v>1082</v>
      </c>
      <c r="C210" s="1" t="s">
        <v>1083</v>
      </c>
      <c r="D210" s="1" t="s">
        <v>1084</v>
      </c>
      <c r="E210" s="1" t="s">
        <v>1085</v>
      </c>
      <c r="F210" s="1">
        <v>2019.0</v>
      </c>
      <c r="G210" s="1">
        <v>0.893276</v>
      </c>
    </row>
    <row r="211">
      <c r="A211" s="1" t="s">
        <v>595</v>
      </c>
      <c r="B211" s="1" t="s">
        <v>1082</v>
      </c>
      <c r="C211" s="1" t="s">
        <v>1083</v>
      </c>
      <c r="D211" s="1" t="s">
        <v>1084</v>
      </c>
      <c r="E211" s="1" t="s">
        <v>1085</v>
      </c>
      <c r="F211" s="1">
        <v>2020.0</v>
      </c>
      <c r="G211" s="1">
        <v>0.875506</v>
      </c>
    </row>
    <row r="212">
      <c r="A212" s="1" t="s">
        <v>599</v>
      </c>
      <c r="B212" s="1" t="s">
        <v>1082</v>
      </c>
      <c r="C212" s="1" t="s">
        <v>1083</v>
      </c>
      <c r="D212" s="1" t="s">
        <v>1084</v>
      </c>
      <c r="E212" s="1" t="s">
        <v>1085</v>
      </c>
      <c r="F212" s="1">
        <v>1991.0</v>
      </c>
      <c r="G212" s="1">
        <v>0.860135</v>
      </c>
    </row>
    <row r="213">
      <c r="A213" s="1" t="s">
        <v>599</v>
      </c>
      <c r="B213" s="1" t="s">
        <v>1082</v>
      </c>
      <c r="C213" s="1" t="s">
        <v>1083</v>
      </c>
      <c r="D213" s="1" t="s">
        <v>1084</v>
      </c>
      <c r="E213" s="1" t="s">
        <v>1085</v>
      </c>
      <c r="F213" s="1">
        <v>1992.0</v>
      </c>
      <c r="G213" s="1">
        <v>0.807037</v>
      </c>
    </row>
    <row r="214">
      <c r="A214" s="1" t="s">
        <v>599</v>
      </c>
      <c r="B214" s="1" t="s">
        <v>1082</v>
      </c>
      <c r="C214" s="1" t="s">
        <v>1083</v>
      </c>
      <c r="D214" s="1" t="s">
        <v>1084</v>
      </c>
      <c r="E214" s="1" t="s">
        <v>1085</v>
      </c>
      <c r="F214" s="1">
        <v>1993.0</v>
      </c>
      <c r="G214" s="1">
        <v>0.863354</v>
      </c>
    </row>
    <row r="215">
      <c r="A215" s="1" t="s">
        <v>599</v>
      </c>
      <c r="B215" s="1" t="s">
        <v>1082</v>
      </c>
      <c r="C215" s="1" t="s">
        <v>1083</v>
      </c>
      <c r="D215" s="1" t="s">
        <v>1084</v>
      </c>
      <c r="E215" s="1" t="s">
        <v>1085</v>
      </c>
      <c r="F215" s="1">
        <v>1994.0</v>
      </c>
      <c r="G215" s="1">
        <v>0.846404</v>
      </c>
    </row>
    <row r="216">
      <c r="A216" s="1" t="s">
        <v>599</v>
      </c>
      <c r="B216" s="1" t="s">
        <v>1082</v>
      </c>
      <c r="C216" s="1" t="s">
        <v>1083</v>
      </c>
      <c r="D216" s="1" t="s">
        <v>1084</v>
      </c>
      <c r="E216" s="1" t="s">
        <v>1085</v>
      </c>
      <c r="F216" s="1">
        <v>1995.0</v>
      </c>
      <c r="G216" s="1">
        <v>0.760947</v>
      </c>
    </row>
    <row r="217">
      <c r="A217" s="1" t="s">
        <v>599</v>
      </c>
      <c r="B217" s="1" t="s">
        <v>1082</v>
      </c>
      <c r="C217" s="1" t="s">
        <v>1083</v>
      </c>
      <c r="D217" s="1" t="s">
        <v>1084</v>
      </c>
      <c r="E217" s="1" t="s">
        <v>1085</v>
      </c>
      <c r="F217" s="1">
        <v>1996.0</v>
      </c>
      <c r="G217" s="1">
        <v>0.779856</v>
      </c>
    </row>
    <row r="218">
      <c r="A218" s="1" t="s">
        <v>599</v>
      </c>
      <c r="B218" s="1" t="s">
        <v>1082</v>
      </c>
      <c r="C218" s="1" t="s">
        <v>1083</v>
      </c>
      <c r="D218" s="1" t="s">
        <v>1084</v>
      </c>
      <c r="E218" s="1" t="s">
        <v>1085</v>
      </c>
      <c r="F218" s="1">
        <v>1997.0</v>
      </c>
      <c r="G218" s="1">
        <v>0.889798</v>
      </c>
    </row>
    <row r="219">
      <c r="A219" s="1" t="s">
        <v>599</v>
      </c>
      <c r="B219" s="1" t="s">
        <v>1082</v>
      </c>
      <c r="C219" s="1" t="s">
        <v>1083</v>
      </c>
      <c r="D219" s="1" t="s">
        <v>1084</v>
      </c>
      <c r="E219" s="1" t="s">
        <v>1085</v>
      </c>
      <c r="F219" s="1">
        <v>1998.0</v>
      </c>
      <c r="G219" s="1">
        <v>0.899375</v>
      </c>
    </row>
    <row r="220">
      <c r="A220" s="1" t="s">
        <v>599</v>
      </c>
      <c r="B220" s="1" t="s">
        <v>1082</v>
      </c>
      <c r="C220" s="1" t="s">
        <v>1083</v>
      </c>
      <c r="D220" s="1" t="s">
        <v>1084</v>
      </c>
      <c r="E220" s="1" t="s">
        <v>1085</v>
      </c>
      <c r="F220" s="1">
        <v>1999.0</v>
      </c>
      <c r="G220" s="1">
        <v>0.938283</v>
      </c>
    </row>
    <row r="221">
      <c r="A221" s="1" t="s">
        <v>599</v>
      </c>
      <c r="B221" s="1" t="s">
        <v>1082</v>
      </c>
      <c r="C221" s="1" t="s">
        <v>1083</v>
      </c>
      <c r="D221" s="1" t="s">
        <v>1084</v>
      </c>
      <c r="E221" s="1" t="s">
        <v>1085</v>
      </c>
      <c r="F221" s="1">
        <v>2000.0</v>
      </c>
      <c r="G221" s="1">
        <v>1.082705</v>
      </c>
    </row>
    <row r="222">
      <c r="A222" s="1" t="s">
        <v>599</v>
      </c>
      <c r="B222" s="1" t="s">
        <v>1082</v>
      </c>
      <c r="C222" s="1" t="s">
        <v>1083</v>
      </c>
      <c r="D222" s="1" t="s">
        <v>1084</v>
      </c>
      <c r="E222" s="1" t="s">
        <v>1085</v>
      </c>
      <c r="F222" s="1">
        <v>2001.0</v>
      </c>
      <c r="G222" s="1">
        <v>1.116533</v>
      </c>
    </row>
    <row r="223">
      <c r="A223" s="1" t="s">
        <v>599</v>
      </c>
      <c r="B223" s="1" t="s">
        <v>1082</v>
      </c>
      <c r="C223" s="1" t="s">
        <v>1083</v>
      </c>
      <c r="D223" s="1" t="s">
        <v>1084</v>
      </c>
      <c r="E223" s="1" t="s">
        <v>1085</v>
      </c>
      <c r="F223" s="1">
        <v>2002.0</v>
      </c>
      <c r="G223" s="1">
        <v>1.057559</v>
      </c>
    </row>
    <row r="224">
      <c r="A224" s="1" t="s">
        <v>599</v>
      </c>
      <c r="B224" s="1" t="s">
        <v>1082</v>
      </c>
      <c r="C224" s="1" t="s">
        <v>1083</v>
      </c>
      <c r="D224" s="1" t="s">
        <v>1084</v>
      </c>
      <c r="E224" s="1" t="s">
        <v>1085</v>
      </c>
      <c r="F224" s="1">
        <v>2003.0</v>
      </c>
      <c r="G224" s="1">
        <v>0.884048</v>
      </c>
    </row>
    <row r="225">
      <c r="A225" s="1" t="s">
        <v>599</v>
      </c>
      <c r="B225" s="1" t="s">
        <v>1082</v>
      </c>
      <c r="C225" s="1" t="s">
        <v>1083</v>
      </c>
      <c r="D225" s="1" t="s">
        <v>1084</v>
      </c>
      <c r="E225" s="1" t="s">
        <v>1085</v>
      </c>
      <c r="F225" s="1">
        <v>2004.0</v>
      </c>
      <c r="G225" s="1">
        <v>0.803922</v>
      </c>
    </row>
    <row r="226">
      <c r="A226" s="1" t="s">
        <v>599</v>
      </c>
      <c r="B226" s="1" t="s">
        <v>1082</v>
      </c>
      <c r="C226" s="1" t="s">
        <v>1083</v>
      </c>
      <c r="D226" s="1" t="s">
        <v>1084</v>
      </c>
      <c r="E226" s="1" t="s">
        <v>1085</v>
      </c>
      <c r="F226" s="1">
        <v>2005.0</v>
      </c>
      <c r="G226" s="1">
        <v>0.8038</v>
      </c>
    </row>
    <row r="227">
      <c r="A227" s="1" t="s">
        <v>599</v>
      </c>
      <c r="B227" s="1" t="s">
        <v>1082</v>
      </c>
      <c r="C227" s="1" t="s">
        <v>1083</v>
      </c>
      <c r="D227" s="1" t="s">
        <v>1084</v>
      </c>
      <c r="E227" s="1" t="s">
        <v>1085</v>
      </c>
      <c r="F227" s="1">
        <v>2006.0</v>
      </c>
      <c r="G227" s="1">
        <v>0.796433</v>
      </c>
    </row>
    <row r="228">
      <c r="A228" s="1" t="s">
        <v>599</v>
      </c>
      <c r="B228" s="1" t="s">
        <v>1082</v>
      </c>
      <c r="C228" s="1" t="s">
        <v>1083</v>
      </c>
      <c r="D228" s="1" t="s">
        <v>1084</v>
      </c>
      <c r="E228" s="1" t="s">
        <v>1085</v>
      </c>
      <c r="F228" s="1">
        <v>2007.0</v>
      </c>
      <c r="G228" s="1">
        <v>0.729672</v>
      </c>
    </row>
    <row r="229">
      <c r="A229" s="1" t="s">
        <v>599</v>
      </c>
      <c r="B229" s="1" t="s">
        <v>1082</v>
      </c>
      <c r="C229" s="1" t="s">
        <v>1083</v>
      </c>
      <c r="D229" s="1" t="s">
        <v>1084</v>
      </c>
      <c r="E229" s="1" t="s">
        <v>1085</v>
      </c>
      <c r="F229" s="1">
        <v>2008.0</v>
      </c>
      <c r="G229" s="1">
        <v>0.679923</v>
      </c>
    </row>
    <row r="230">
      <c r="A230" s="1" t="s">
        <v>599</v>
      </c>
      <c r="B230" s="1" t="s">
        <v>1082</v>
      </c>
      <c r="C230" s="1" t="s">
        <v>1083</v>
      </c>
      <c r="D230" s="1" t="s">
        <v>1084</v>
      </c>
      <c r="E230" s="1" t="s">
        <v>1085</v>
      </c>
      <c r="F230" s="1">
        <v>2009.0</v>
      </c>
      <c r="G230" s="1">
        <v>0.716958</v>
      </c>
    </row>
    <row r="231">
      <c r="A231" s="1" t="s">
        <v>599</v>
      </c>
      <c r="B231" s="1" t="s">
        <v>1082</v>
      </c>
      <c r="C231" s="1" t="s">
        <v>1083</v>
      </c>
      <c r="D231" s="1" t="s">
        <v>1084</v>
      </c>
      <c r="E231" s="1" t="s">
        <v>1085</v>
      </c>
      <c r="F231" s="1">
        <v>2010.0</v>
      </c>
      <c r="G231" s="1">
        <v>0.754309</v>
      </c>
    </row>
    <row r="232">
      <c r="A232" s="1" t="s">
        <v>599</v>
      </c>
      <c r="B232" s="1" t="s">
        <v>1082</v>
      </c>
      <c r="C232" s="1" t="s">
        <v>1083</v>
      </c>
      <c r="D232" s="1" t="s">
        <v>1084</v>
      </c>
      <c r="E232" s="1" t="s">
        <v>1085</v>
      </c>
      <c r="F232" s="1">
        <v>2011.0</v>
      </c>
      <c r="G232" s="1">
        <v>0.718414</v>
      </c>
    </row>
    <row r="233">
      <c r="A233" s="1" t="s">
        <v>599</v>
      </c>
      <c r="B233" s="1" t="s">
        <v>1082</v>
      </c>
      <c r="C233" s="1" t="s">
        <v>1083</v>
      </c>
      <c r="D233" s="1" t="s">
        <v>1084</v>
      </c>
      <c r="E233" s="1" t="s">
        <v>1085</v>
      </c>
      <c r="F233" s="1">
        <v>2012.0</v>
      </c>
      <c r="G233" s="1">
        <v>0.778338</v>
      </c>
    </row>
    <row r="234">
      <c r="A234" s="1" t="s">
        <v>599</v>
      </c>
      <c r="B234" s="1" t="s">
        <v>1082</v>
      </c>
      <c r="C234" s="1" t="s">
        <v>1083</v>
      </c>
      <c r="D234" s="1" t="s">
        <v>1084</v>
      </c>
      <c r="E234" s="1" t="s">
        <v>1085</v>
      </c>
      <c r="F234" s="1">
        <v>2013.0</v>
      </c>
      <c r="G234" s="1">
        <v>0.752945</v>
      </c>
    </row>
    <row r="235">
      <c r="A235" s="1" t="s">
        <v>599</v>
      </c>
      <c r="B235" s="1" t="s">
        <v>1082</v>
      </c>
      <c r="C235" s="1" t="s">
        <v>1083</v>
      </c>
      <c r="D235" s="1" t="s">
        <v>1084</v>
      </c>
      <c r="E235" s="1" t="s">
        <v>1085</v>
      </c>
      <c r="F235" s="1">
        <v>2014.0</v>
      </c>
      <c r="G235" s="1">
        <v>0.752728</v>
      </c>
    </row>
    <row r="236">
      <c r="A236" s="1" t="s">
        <v>599</v>
      </c>
      <c r="B236" s="1" t="s">
        <v>1082</v>
      </c>
      <c r="C236" s="1" t="s">
        <v>1083</v>
      </c>
      <c r="D236" s="1" t="s">
        <v>1084</v>
      </c>
      <c r="E236" s="1" t="s">
        <v>1085</v>
      </c>
      <c r="F236" s="1">
        <v>2015.0</v>
      </c>
      <c r="G236" s="1">
        <v>0.901296</v>
      </c>
    </row>
    <row r="237">
      <c r="A237" s="1" t="s">
        <v>599</v>
      </c>
      <c r="B237" s="1" t="s">
        <v>1082</v>
      </c>
      <c r="C237" s="1" t="s">
        <v>1083</v>
      </c>
      <c r="D237" s="1" t="s">
        <v>1084</v>
      </c>
      <c r="E237" s="1" t="s">
        <v>1085</v>
      </c>
      <c r="F237" s="1">
        <v>2016.0</v>
      </c>
      <c r="G237" s="1">
        <v>0.903421</v>
      </c>
    </row>
    <row r="238">
      <c r="A238" s="1" t="s">
        <v>599</v>
      </c>
      <c r="B238" s="1" t="s">
        <v>1082</v>
      </c>
      <c r="C238" s="1" t="s">
        <v>1083</v>
      </c>
      <c r="D238" s="1" t="s">
        <v>1084</v>
      </c>
      <c r="E238" s="1" t="s">
        <v>1085</v>
      </c>
      <c r="F238" s="1">
        <v>2017.0</v>
      </c>
      <c r="G238" s="1">
        <v>0.885206</v>
      </c>
    </row>
    <row r="239">
      <c r="A239" s="1" t="s">
        <v>599</v>
      </c>
      <c r="B239" s="1" t="s">
        <v>1082</v>
      </c>
      <c r="C239" s="1" t="s">
        <v>1083</v>
      </c>
      <c r="D239" s="1" t="s">
        <v>1084</v>
      </c>
      <c r="E239" s="1" t="s">
        <v>1085</v>
      </c>
      <c r="F239" s="1">
        <v>2018.0</v>
      </c>
      <c r="G239" s="1">
        <v>0.846773</v>
      </c>
    </row>
    <row r="240">
      <c r="A240" s="1" t="s">
        <v>599</v>
      </c>
      <c r="B240" s="1" t="s">
        <v>1082</v>
      </c>
      <c r="C240" s="1" t="s">
        <v>1083</v>
      </c>
      <c r="D240" s="1" t="s">
        <v>1084</v>
      </c>
      <c r="E240" s="1" t="s">
        <v>1085</v>
      </c>
      <c r="F240" s="1">
        <v>2019.0</v>
      </c>
      <c r="G240" s="1">
        <v>0.893276</v>
      </c>
    </row>
    <row r="241">
      <c r="A241" s="1" t="s">
        <v>599</v>
      </c>
      <c r="B241" s="1" t="s">
        <v>1082</v>
      </c>
      <c r="C241" s="1" t="s">
        <v>1083</v>
      </c>
      <c r="D241" s="1" t="s">
        <v>1084</v>
      </c>
      <c r="E241" s="1" t="s">
        <v>1085</v>
      </c>
      <c r="F241" s="1">
        <v>2020.0</v>
      </c>
      <c r="G241" s="1">
        <v>0.875506</v>
      </c>
    </row>
    <row r="242">
      <c r="A242" s="1" t="s">
        <v>555</v>
      </c>
      <c r="B242" s="1" t="s">
        <v>1082</v>
      </c>
      <c r="C242" s="1" t="s">
        <v>1083</v>
      </c>
      <c r="D242" s="1" t="s">
        <v>1084</v>
      </c>
      <c r="E242" s="1" t="s">
        <v>1085</v>
      </c>
      <c r="F242" s="1">
        <v>1991.0</v>
      </c>
      <c r="G242" s="1">
        <v>0.84851</v>
      </c>
    </row>
    <row r="243">
      <c r="A243" s="1" t="s">
        <v>555</v>
      </c>
      <c r="B243" s="1" t="s">
        <v>1082</v>
      </c>
      <c r="C243" s="1" t="s">
        <v>1083</v>
      </c>
      <c r="D243" s="1" t="s">
        <v>1084</v>
      </c>
      <c r="E243" s="1" t="s">
        <v>1085</v>
      </c>
      <c r="F243" s="1">
        <v>1992.0</v>
      </c>
      <c r="G243" s="1">
        <v>0.798459</v>
      </c>
    </row>
    <row r="244">
      <c r="A244" s="1" t="s">
        <v>555</v>
      </c>
      <c r="B244" s="1" t="s">
        <v>1082</v>
      </c>
      <c r="C244" s="1" t="s">
        <v>1083</v>
      </c>
      <c r="D244" s="1" t="s">
        <v>1084</v>
      </c>
      <c r="E244" s="1" t="s">
        <v>1085</v>
      </c>
      <c r="F244" s="1">
        <v>1993.0</v>
      </c>
      <c r="G244" s="1">
        <v>0.84533</v>
      </c>
    </row>
    <row r="245">
      <c r="A245" s="1" t="s">
        <v>555</v>
      </c>
      <c r="B245" s="1" t="s">
        <v>1082</v>
      </c>
      <c r="C245" s="1" t="s">
        <v>1083</v>
      </c>
      <c r="D245" s="1" t="s">
        <v>1084</v>
      </c>
      <c r="E245" s="1" t="s">
        <v>1085</v>
      </c>
      <c r="F245" s="1">
        <v>1994.0</v>
      </c>
      <c r="G245" s="1">
        <v>0.829721</v>
      </c>
    </row>
    <row r="246">
      <c r="A246" s="1" t="s">
        <v>555</v>
      </c>
      <c r="B246" s="1" t="s">
        <v>1082</v>
      </c>
      <c r="C246" s="1" t="s">
        <v>1083</v>
      </c>
      <c r="D246" s="1" t="s">
        <v>1084</v>
      </c>
      <c r="E246" s="1" t="s">
        <v>1085</v>
      </c>
      <c r="F246" s="1">
        <v>1995.0</v>
      </c>
      <c r="G246" s="1">
        <v>0.732749</v>
      </c>
    </row>
    <row r="247">
      <c r="A247" s="1" t="s">
        <v>555</v>
      </c>
      <c r="B247" s="1" t="s">
        <v>1082</v>
      </c>
      <c r="C247" s="1" t="s">
        <v>1083</v>
      </c>
      <c r="D247" s="1" t="s">
        <v>1084</v>
      </c>
      <c r="E247" s="1" t="s">
        <v>1085</v>
      </c>
      <c r="F247" s="1">
        <v>1996.0</v>
      </c>
      <c r="G247" s="1">
        <v>0.769379</v>
      </c>
    </row>
    <row r="248">
      <c r="A248" s="1" t="s">
        <v>555</v>
      </c>
      <c r="B248" s="1" t="s">
        <v>1082</v>
      </c>
      <c r="C248" s="1" t="s">
        <v>1083</v>
      </c>
      <c r="D248" s="1" t="s">
        <v>1084</v>
      </c>
      <c r="E248" s="1" t="s">
        <v>1085</v>
      </c>
      <c r="F248" s="1">
        <v>1997.0</v>
      </c>
      <c r="G248" s="1">
        <v>0.886609</v>
      </c>
    </row>
    <row r="249">
      <c r="A249" s="1" t="s">
        <v>555</v>
      </c>
      <c r="B249" s="1" t="s">
        <v>1082</v>
      </c>
      <c r="C249" s="1" t="s">
        <v>1083</v>
      </c>
      <c r="D249" s="1" t="s">
        <v>1084</v>
      </c>
      <c r="E249" s="1" t="s">
        <v>1085</v>
      </c>
      <c r="F249" s="1">
        <v>1998.0</v>
      </c>
      <c r="G249" s="1">
        <v>0.899704</v>
      </c>
    </row>
    <row r="250">
      <c r="A250" s="1" t="s">
        <v>555</v>
      </c>
      <c r="B250" s="1" t="s">
        <v>1082</v>
      </c>
      <c r="C250" s="1" t="s">
        <v>1083</v>
      </c>
      <c r="D250" s="1" t="s">
        <v>1084</v>
      </c>
      <c r="E250" s="1" t="s">
        <v>1085</v>
      </c>
      <c r="F250" s="1">
        <v>1999.0</v>
      </c>
      <c r="G250" s="1">
        <v>0.938283</v>
      </c>
    </row>
    <row r="251">
      <c r="A251" s="1" t="s">
        <v>555</v>
      </c>
      <c r="B251" s="1" t="s">
        <v>1082</v>
      </c>
      <c r="C251" s="1" t="s">
        <v>1083</v>
      </c>
      <c r="D251" s="1" t="s">
        <v>1084</v>
      </c>
      <c r="E251" s="1" t="s">
        <v>1085</v>
      </c>
      <c r="F251" s="1">
        <v>2000.0</v>
      </c>
      <c r="G251" s="1">
        <v>1.082705</v>
      </c>
    </row>
    <row r="252">
      <c r="A252" s="1" t="s">
        <v>555</v>
      </c>
      <c r="B252" s="1" t="s">
        <v>1082</v>
      </c>
      <c r="C252" s="1" t="s">
        <v>1083</v>
      </c>
      <c r="D252" s="1" t="s">
        <v>1084</v>
      </c>
      <c r="E252" s="1" t="s">
        <v>1085</v>
      </c>
      <c r="F252" s="1">
        <v>2001.0</v>
      </c>
      <c r="G252" s="1">
        <v>1.116533</v>
      </c>
    </row>
    <row r="253">
      <c r="A253" s="1" t="s">
        <v>555</v>
      </c>
      <c r="B253" s="1" t="s">
        <v>1082</v>
      </c>
      <c r="C253" s="1" t="s">
        <v>1083</v>
      </c>
      <c r="D253" s="1" t="s">
        <v>1084</v>
      </c>
      <c r="E253" s="1" t="s">
        <v>1085</v>
      </c>
      <c r="F253" s="1">
        <v>2002.0</v>
      </c>
      <c r="G253" s="1">
        <v>1.057559</v>
      </c>
    </row>
    <row r="254">
      <c r="A254" s="1" t="s">
        <v>555</v>
      </c>
      <c r="B254" s="1" t="s">
        <v>1082</v>
      </c>
      <c r="C254" s="1" t="s">
        <v>1083</v>
      </c>
      <c r="D254" s="1" t="s">
        <v>1084</v>
      </c>
      <c r="E254" s="1" t="s">
        <v>1085</v>
      </c>
      <c r="F254" s="1">
        <v>2003.0</v>
      </c>
      <c r="G254" s="1">
        <v>0.884048</v>
      </c>
    </row>
    <row r="255">
      <c r="A255" s="1" t="s">
        <v>555</v>
      </c>
      <c r="B255" s="1" t="s">
        <v>1082</v>
      </c>
      <c r="C255" s="1" t="s">
        <v>1083</v>
      </c>
      <c r="D255" s="1" t="s">
        <v>1084</v>
      </c>
      <c r="E255" s="1" t="s">
        <v>1085</v>
      </c>
      <c r="F255" s="1">
        <v>2004.0</v>
      </c>
      <c r="G255" s="1">
        <v>0.803922</v>
      </c>
    </row>
    <row r="256">
      <c r="A256" s="1" t="s">
        <v>555</v>
      </c>
      <c r="B256" s="1" t="s">
        <v>1082</v>
      </c>
      <c r="C256" s="1" t="s">
        <v>1083</v>
      </c>
      <c r="D256" s="1" t="s">
        <v>1084</v>
      </c>
      <c r="E256" s="1" t="s">
        <v>1085</v>
      </c>
      <c r="F256" s="1">
        <v>2005.0</v>
      </c>
      <c r="G256" s="1">
        <v>0.8038</v>
      </c>
    </row>
    <row r="257">
      <c r="A257" s="1" t="s">
        <v>555</v>
      </c>
      <c r="B257" s="1" t="s">
        <v>1082</v>
      </c>
      <c r="C257" s="1" t="s">
        <v>1083</v>
      </c>
      <c r="D257" s="1" t="s">
        <v>1084</v>
      </c>
      <c r="E257" s="1" t="s">
        <v>1085</v>
      </c>
      <c r="F257" s="1">
        <v>2006.0</v>
      </c>
      <c r="G257" s="1">
        <v>0.796433</v>
      </c>
    </row>
    <row r="258">
      <c r="A258" s="1" t="s">
        <v>555</v>
      </c>
      <c r="B258" s="1" t="s">
        <v>1082</v>
      </c>
      <c r="C258" s="1" t="s">
        <v>1083</v>
      </c>
      <c r="D258" s="1" t="s">
        <v>1084</v>
      </c>
      <c r="E258" s="1" t="s">
        <v>1085</v>
      </c>
      <c r="F258" s="1">
        <v>2007.0</v>
      </c>
      <c r="G258" s="1">
        <v>0.729672</v>
      </c>
    </row>
    <row r="259">
      <c r="A259" s="1" t="s">
        <v>555</v>
      </c>
      <c r="B259" s="1" t="s">
        <v>1082</v>
      </c>
      <c r="C259" s="1" t="s">
        <v>1083</v>
      </c>
      <c r="D259" s="1" t="s">
        <v>1084</v>
      </c>
      <c r="E259" s="1" t="s">
        <v>1085</v>
      </c>
      <c r="F259" s="1">
        <v>2008.0</v>
      </c>
      <c r="G259" s="1">
        <v>0.679923</v>
      </c>
    </row>
    <row r="260">
      <c r="A260" s="1" t="s">
        <v>555</v>
      </c>
      <c r="B260" s="1" t="s">
        <v>1082</v>
      </c>
      <c r="C260" s="1" t="s">
        <v>1083</v>
      </c>
      <c r="D260" s="1" t="s">
        <v>1084</v>
      </c>
      <c r="E260" s="1" t="s">
        <v>1085</v>
      </c>
      <c r="F260" s="1">
        <v>2009.0</v>
      </c>
      <c r="G260" s="1">
        <v>0.716958</v>
      </c>
    </row>
    <row r="261">
      <c r="A261" s="1" t="s">
        <v>555</v>
      </c>
      <c r="B261" s="1" t="s">
        <v>1082</v>
      </c>
      <c r="C261" s="1" t="s">
        <v>1083</v>
      </c>
      <c r="D261" s="1" t="s">
        <v>1084</v>
      </c>
      <c r="E261" s="1" t="s">
        <v>1085</v>
      </c>
      <c r="F261" s="1">
        <v>2010.0</v>
      </c>
      <c r="G261" s="1">
        <v>0.754309</v>
      </c>
    </row>
    <row r="262">
      <c r="A262" s="1" t="s">
        <v>555</v>
      </c>
      <c r="B262" s="1" t="s">
        <v>1082</v>
      </c>
      <c r="C262" s="1" t="s">
        <v>1083</v>
      </c>
      <c r="D262" s="1" t="s">
        <v>1084</v>
      </c>
      <c r="E262" s="1" t="s">
        <v>1085</v>
      </c>
      <c r="F262" s="1">
        <v>2011.0</v>
      </c>
      <c r="G262" s="1">
        <v>0.718414</v>
      </c>
    </row>
    <row r="263">
      <c r="A263" s="1" t="s">
        <v>555</v>
      </c>
      <c r="B263" s="1" t="s">
        <v>1082</v>
      </c>
      <c r="C263" s="1" t="s">
        <v>1083</v>
      </c>
      <c r="D263" s="1" t="s">
        <v>1084</v>
      </c>
      <c r="E263" s="1" t="s">
        <v>1085</v>
      </c>
      <c r="F263" s="1">
        <v>2012.0</v>
      </c>
      <c r="G263" s="1">
        <v>0.778338</v>
      </c>
    </row>
    <row r="264">
      <c r="A264" s="1" t="s">
        <v>555</v>
      </c>
      <c r="B264" s="1" t="s">
        <v>1082</v>
      </c>
      <c r="C264" s="1" t="s">
        <v>1083</v>
      </c>
      <c r="D264" s="1" t="s">
        <v>1084</v>
      </c>
      <c r="E264" s="1" t="s">
        <v>1085</v>
      </c>
      <c r="F264" s="1">
        <v>2013.0</v>
      </c>
      <c r="G264" s="1">
        <v>0.752945</v>
      </c>
    </row>
    <row r="265">
      <c r="A265" s="1" t="s">
        <v>555</v>
      </c>
      <c r="B265" s="1" t="s">
        <v>1082</v>
      </c>
      <c r="C265" s="1" t="s">
        <v>1083</v>
      </c>
      <c r="D265" s="1" t="s">
        <v>1084</v>
      </c>
      <c r="E265" s="1" t="s">
        <v>1085</v>
      </c>
      <c r="F265" s="1">
        <v>2014.0</v>
      </c>
      <c r="G265" s="1">
        <v>0.752728</v>
      </c>
    </row>
    <row r="266">
      <c r="A266" s="1" t="s">
        <v>555</v>
      </c>
      <c r="B266" s="1" t="s">
        <v>1082</v>
      </c>
      <c r="C266" s="1" t="s">
        <v>1083</v>
      </c>
      <c r="D266" s="1" t="s">
        <v>1084</v>
      </c>
      <c r="E266" s="1" t="s">
        <v>1085</v>
      </c>
      <c r="F266" s="1">
        <v>2015.0</v>
      </c>
      <c r="G266" s="1">
        <v>0.901296</v>
      </c>
    </row>
    <row r="267">
      <c r="A267" s="1" t="s">
        <v>555</v>
      </c>
      <c r="B267" s="1" t="s">
        <v>1082</v>
      </c>
      <c r="C267" s="1" t="s">
        <v>1083</v>
      </c>
      <c r="D267" s="1" t="s">
        <v>1084</v>
      </c>
      <c r="E267" s="1" t="s">
        <v>1085</v>
      </c>
      <c r="F267" s="1">
        <v>2016.0</v>
      </c>
      <c r="G267" s="1">
        <v>0.903421</v>
      </c>
    </row>
    <row r="268">
      <c r="A268" s="1" t="s">
        <v>555</v>
      </c>
      <c r="B268" s="1" t="s">
        <v>1082</v>
      </c>
      <c r="C268" s="1" t="s">
        <v>1083</v>
      </c>
      <c r="D268" s="1" t="s">
        <v>1084</v>
      </c>
      <c r="E268" s="1" t="s">
        <v>1085</v>
      </c>
      <c r="F268" s="1">
        <v>2017.0</v>
      </c>
      <c r="G268" s="1">
        <v>0.885206</v>
      </c>
    </row>
    <row r="269">
      <c r="A269" s="1" t="s">
        <v>555</v>
      </c>
      <c r="B269" s="1" t="s">
        <v>1082</v>
      </c>
      <c r="C269" s="1" t="s">
        <v>1083</v>
      </c>
      <c r="D269" s="1" t="s">
        <v>1084</v>
      </c>
      <c r="E269" s="1" t="s">
        <v>1085</v>
      </c>
      <c r="F269" s="1">
        <v>2018.0</v>
      </c>
      <c r="G269" s="1">
        <v>0.846773</v>
      </c>
    </row>
    <row r="270">
      <c r="A270" s="1" t="s">
        <v>555</v>
      </c>
      <c r="B270" s="1" t="s">
        <v>1082</v>
      </c>
      <c r="C270" s="1" t="s">
        <v>1083</v>
      </c>
      <c r="D270" s="1" t="s">
        <v>1084</v>
      </c>
      <c r="E270" s="1" t="s">
        <v>1085</v>
      </c>
      <c r="F270" s="1">
        <v>2019.0</v>
      </c>
      <c r="G270" s="1">
        <v>0.893276</v>
      </c>
    </row>
    <row r="271">
      <c r="A271" s="1" t="s">
        <v>555</v>
      </c>
      <c r="B271" s="1" t="s">
        <v>1082</v>
      </c>
      <c r="C271" s="1" t="s">
        <v>1083</v>
      </c>
      <c r="D271" s="1" t="s">
        <v>1084</v>
      </c>
      <c r="E271" s="1" t="s">
        <v>1085</v>
      </c>
      <c r="F271" s="1">
        <v>2020.0</v>
      </c>
      <c r="G271" s="1">
        <v>0.875506</v>
      </c>
    </row>
    <row r="272">
      <c r="A272" s="1" t="s">
        <v>623</v>
      </c>
      <c r="B272" s="1" t="s">
        <v>1082</v>
      </c>
      <c r="C272" s="1" t="s">
        <v>1083</v>
      </c>
      <c r="D272" s="1" t="s">
        <v>1084</v>
      </c>
      <c r="E272" s="1" t="s">
        <v>1085</v>
      </c>
      <c r="F272" s="1">
        <v>1991.0</v>
      </c>
      <c r="G272" s="1">
        <v>0.534898</v>
      </c>
    </row>
    <row r="273">
      <c r="A273" s="1" t="s">
        <v>623</v>
      </c>
      <c r="B273" s="1" t="s">
        <v>1082</v>
      </c>
      <c r="C273" s="1" t="s">
        <v>1083</v>
      </c>
      <c r="D273" s="1" t="s">
        <v>1084</v>
      </c>
      <c r="E273" s="1" t="s">
        <v>1085</v>
      </c>
      <c r="F273" s="1">
        <v>1992.0</v>
      </c>
      <c r="G273" s="1">
        <v>0.559426</v>
      </c>
    </row>
    <row r="274">
      <c r="A274" s="1" t="s">
        <v>623</v>
      </c>
      <c r="B274" s="1" t="s">
        <v>1082</v>
      </c>
      <c r="C274" s="1" t="s">
        <v>1083</v>
      </c>
      <c r="D274" s="1" t="s">
        <v>1084</v>
      </c>
      <c r="E274" s="1" t="s">
        <v>1085</v>
      </c>
      <c r="F274" s="1">
        <v>1993.0</v>
      </c>
      <c r="G274" s="1">
        <v>0.67278</v>
      </c>
    </row>
    <row r="275">
      <c r="A275" s="1" t="s">
        <v>623</v>
      </c>
      <c r="B275" s="1" t="s">
        <v>1082</v>
      </c>
      <c r="C275" s="1" t="s">
        <v>1083</v>
      </c>
      <c r="D275" s="1" t="s">
        <v>1084</v>
      </c>
      <c r="E275" s="1" t="s">
        <v>1085</v>
      </c>
      <c r="F275" s="1">
        <v>1994.0</v>
      </c>
      <c r="G275" s="1">
        <v>0.711967</v>
      </c>
    </row>
    <row r="276">
      <c r="A276" s="1" t="s">
        <v>623</v>
      </c>
      <c r="B276" s="1" t="s">
        <v>1082</v>
      </c>
      <c r="C276" s="1" t="s">
        <v>1083</v>
      </c>
      <c r="D276" s="1" t="s">
        <v>1084</v>
      </c>
      <c r="E276" s="1" t="s">
        <v>1085</v>
      </c>
      <c r="F276" s="1">
        <v>1995.0</v>
      </c>
      <c r="G276" s="1">
        <v>0.679861</v>
      </c>
    </row>
    <row r="277">
      <c r="A277" s="1" t="s">
        <v>623</v>
      </c>
      <c r="B277" s="1" t="s">
        <v>1082</v>
      </c>
      <c r="C277" s="1" t="s">
        <v>1083</v>
      </c>
      <c r="D277" s="1" t="s">
        <v>1084</v>
      </c>
      <c r="E277" s="1" t="s">
        <v>1085</v>
      </c>
      <c r="F277" s="1">
        <v>1996.0</v>
      </c>
      <c r="G277" s="1">
        <v>0.706417</v>
      </c>
    </row>
    <row r="278">
      <c r="A278" s="1" t="s">
        <v>623</v>
      </c>
      <c r="B278" s="1" t="s">
        <v>1082</v>
      </c>
      <c r="C278" s="1" t="s">
        <v>1083</v>
      </c>
      <c r="D278" s="1" t="s">
        <v>1084</v>
      </c>
      <c r="E278" s="1" t="s">
        <v>1085</v>
      </c>
      <c r="F278" s="1">
        <v>1997.0</v>
      </c>
      <c r="G278" s="1">
        <v>0.801344</v>
      </c>
    </row>
    <row r="279">
      <c r="A279" s="1" t="s">
        <v>623</v>
      </c>
      <c r="B279" s="1" t="s">
        <v>1082</v>
      </c>
      <c r="C279" s="1" t="s">
        <v>1083</v>
      </c>
      <c r="D279" s="1" t="s">
        <v>1084</v>
      </c>
      <c r="E279" s="1" t="s">
        <v>1085</v>
      </c>
      <c r="F279" s="1">
        <v>1998.0</v>
      </c>
      <c r="G279" s="1">
        <v>0.86729</v>
      </c>
    </row>
    <row r="280">
      <c r="A280" s="1" t="s">
        <v>623</v>
      </c>
      <c r="B280" s="1" t="s">
        <v>1082</v>
      </c>
      <c r="C280" s="1" t="s">
        <v>1083</v>
      </c>
      <c r="D280" s="1" t="s">
        <v>1084</v>
      </c>
      <c r="E280" s="1" t="s">
        <v>1085</v>
      </c>
      <c r="F280" s="1">
        <v>1999.0</v>
      </c>
      <c r="G280" s="1">
        <v>0.896982</v>
      </c>
    </row>
    <row r="281">
      <c r="A281" s="1" t="s">
        <v>623</v>
      </c>
      <c r="B281" s="1" t="s">
        <v>1082</v>
      </c>
      <c r="C281" s="1" t="s">
        <v>1083</v>
      </c>
      <c r="D281" s="1" t="s">
        <v>1084</v>
      </c>
      <c r="E281" s="1" t="s">
        <v>1085</v>
      </c>
      <c r="F281" s="1">
        <v>2000.0</v>
      </c>
      <c r="G281" s="1">
        <v>1.072336</v>
      </c>
    </row>
    <row r="282">
      <c r="A282" s="1" t="s">
        <v>623</v>
      </c>
      <c r="B282" s="1" t="s">
        <v>1082</v>
      </c>
      <c r="C282" s="1" t="s">
        <v>1083</v>
      </c>
      <c r="D282" s="1" t="s">
        <v>1084</v>
      </c>
      <c r="E282" s="1" t="s">
        <v>1085</v>
      </c>
      <c r="F282" s="1">
        <v>2001.0</v>
      </c>
      <c r="G282" s="1">
        <v>1.116533</v>
      </c>
    </row>
    <row r="283">
      <c r="A283" s="1" t="s">
        <v>623</v>
      </c>
      <c r="B283" s="1" t="s">
        <v>1082</v>
      </c>
      <c r="C283" s="1" t="s">
        <v>1083</v>
      </c>
      <c r="D283" s="1" t="s">
        <v>1084</v>
      </c>
      <c r="E283" s="1" t="s">
        <v>1085</v>
      </c>
      <c r="F283" s="1">
        <v>2002.0</v>
      </c>
      <c r="G283" s="1">
        <v>1.057559</v>
      </c>
    </row>
    <row r="284">
      <c r="A284" s="1" t="s">
        <v>623</v>
      </c>
      <c r="B284" s="1" t="s">
        <v>1082</v>
      </c>
      <c r="C284" s="1" t="s">
        <v>1083</v>
      </c>
      <c r="D284" s="1" t="s">
        <v>1084</v>
      </c>
      <c r="E284" s="1" t="s">
        <v>1085</v>
      </c>
      <c r="F284" s="1">
        <v>2003.0</v>
      </c>
      <c r="G284" s="1">
        <v>0.884048</v>
      </c>
    </row>
    <row r="285">
      <c r="A285" s="1" t="s">
        <v>623</v>
      </c>
      <c r="B285" s="1" t="s">
        <v>1082</v>
      </c>
      <c r="C285" s="1" t="s">
        <v>1083</v>
      </c>
      <c r="D285" s="1" t="s">
        <v>1084</v>
      </c>
      <c r="E285" s="1" t="s">
        <v>1085</v>
      </c>
      <c r="F285" s="1">
        <v>2004.0</v>
      </c>
      <c r="G285" s="1">
        <v>0.803922</v>
      </c>
    </row>
    <row r="286">
      <c r="A286" s="1" t="s">
        <v>623</v>
      </c>
      <c r="B286" s="1" t="s">
        <v>1082</v>
      </c>
      <c r="C286" s="1" t="s">
        <v>1083</v>
      </c>
      <c r="D286" s="1" t="s">
        <v>1084</v>
      </c>
      <c r="E286" s="1" t="s">
        <v>1085</v>
      </c>
      <c r="F286" s="1">
        <v>2005.0</v>
      </c>
      <c r="G286" s="1">
        <v>0.8038</v>
      </c>
    </row>
    <row r="287">
      <c r="A287" s="1" t="s">
        <v>623</v>
      </c>
      <c r="B287" s="1" t="s">
        <v>1082</v>
      </c>
      <c r="C287" s="1" t="s">
        <v>1083</v>
      </c>
      <c r="D287" s="1" t="s">
        <v>1084</v>
      </c>
      <c r="E287" s="1" t="s">
        <v>1085</v>
      </c>
      <c r="F287" s="1">
        <v>2006.0</v>
      </c>
      <c r="G287" s="1">
        <v>0.796433</v>
      </c>
    </row>
    <row r="288">
      <c r="A288" s="1" t="s">
        <v>623</v>
      </c>
      <c r="B288" s="1" t="s">
        <v>1082</v>
      </c>
      <c r="C288" s="1" t="s">
        <v>1083</v>
      </c>
      <c r="D288" s="1" t="s">
        <v>1084</v>
      </c>
      <c r="E288" s="1" t="s">
        <v>1085</v>
      </c>
      <c r="F288" s="1">
        <v>2007.0</v>
      </c>
      <c r="G288" s="1">
        <v>0.729672</v>
      </c>
    </row>
    <row r="289">
      <c r="A289" s="1" t="s">
        <v>623</v>
      </c>
      <c r="B289" s="1" t="s">
        <v>1082</v>
      </c>
      <c r="C289" s="1" t="s">
        <v>1083</v>
      </c>
      <c r="D289" s="1" t="s">
        <v>1084</v>
      </c>
      <c r="E289" s="1" t="s">
        <v>1085</v>
      </c>
      <c r="F289" s="1">
        <v>2008.0</v>
      </c>
      <c r="G289" s="1">
        <v>0.679923</v>
      </c>
    </row>
    <row r="290">
      <c r="A290" s="1" t="s">
        <v>623</v>
      </c>
      <c r="B290" s="1" t="s">
        <v>1082</v>
      </c>
      <c r="C290" s="1" t="s">
        <v>1083</v>
      </c>
      <c r="D290" s="1" t="s">
        <v>1084</v>
      </c>
      <c r="E290" s="1" t="s">
        <v>1085</v>
      </c>
      <c r="F290" s="1">
        <v>2009.0</v>
      </c>
      <c r="G290" s="1">
        <v>0.716958</v>
      </c>
    </row>
    <row r="291">
      <c r="A291" s="1" t="s">
        <v>623</v>
      </c>
      <c r="B291" s="1" t="s">
        <v>1082</v>
      </c>
      <c r="C291" s="1" t="s">
        <v>1083</v>
      </c>
      <c r="D291" s="1" t="s">
        <v>1084</v>
      </c>
      <c r="E291" s="1" t="s">
        <v>1085</v>
      </c>
      <c r="F291" s="1">
        <v>2010.0</v>
      </c>
      <c r="G291" s="1">
        <v>0.754309</v>
      </c>
    </row>
    <row r="292">
      <c r="A292" s="1" t="s">
        <v>623</v>
      </c>
      <c r="B292" s="1" t="s">
        <v>1082</v>
      </c>
      <c r="C292" s="1" t="s">
        <v>1083</v>
      </c>
      <c r="D292" s="1" t="s">
        <v>1084</v>
      </c>
      <c r="E292" s="1" t="s">
        <v>1085</v>
      </c>
      <c r="F292" s="1">
        <v>2011.0</v>
      </c>
      <c r="G292" s="1">
        <v>0.718414</v>
      </c>
    </row>
    <row r="293">
      <c r="A293" s="1" t="s">
        <v>623</v>
      </c>
      <c r="B293" s="1" t="s">
        <v>1082</v>
      </c>
      <c r="C293" s="1" t="s">
        <v>1083</v>
      </c>
      <c r="D293" s="1" t="s">
        <v>1084</v>
      </c>
      <c r="E293" s="1" t="s">
        <v>1085</v>
      </c>
      <c r="F293" s="1">
        <v>2012.0</v>
      </c>
      <c r="G293" s="1">
        <v>0.778338</v>
      </c>
    </row>
    <row r="294">
      <c r="A294" s="1" t="s">
        <v>623</v>
      </c>
      <c r="B294" s="1" t="s">
        <v>1082</v>
      </c>
      <c r="C294" s="1" t="s">
        <v>1083</v>
      </c>
      <c r="D294" s="1" t="s">
        <v>1084</v>
      </c>
      <c r="E294" s="1" t="s">
        <v>1085</v>
      </c>
      <c r="F294" s="1">
        <v>2013.0</v>
      </c>
      <c r="G294" s="1">
        <v>0.752945</v>
      </c>
    </row>
    <row r="295">
      <c r="A295" s="1" t="s">
        <v>623</v>
      </c>
      <c r="B295" s="1" t="s">
        <v>1082</v>
      </c>
      <c r="C295" s="1" t="s">
        <v>1083</v>
      </c>
      <c r="D295" s="1" t="s">
        <v>1084</v>
      </c>
      <c r="E295" s="1" t="s">
        <v>1085</v>
      </c>
      <c r="F295" s="1">
        <v>2014.0</v>
      </c>
      <c r="G295" s="1">
        <v>0.752728</v>
      </c>
    </row>
    <row r="296">
      <c r="A296" s="1" t="s">
        <v>623</v>
      </c>
      <c r="B296" s="1" t="s">
        <v>1082</v>
      </c>
      <c r="C296" s="1" t="s">
        <v>1083</v>
      </c>
      <c r="D296" s="1" t="s">
        <v>1084</v>
      </c>
      <c r="E296" s="1" t="s">
        <v>1085</v>
      </c>
      <c r="F296" s="1">
        <v>2015.0</v>
      </c>
      <c r="G296" s="1">
        <v>0.901296</v>
      </c>
    </row>
    <row r="297">
      <c r="A297" s="1" t="s">
        <v>623</v>
      </c>
      <c r="B297" s="1" t="s">
        <v>1082</v>
      </c>
      <c r="C297" s="1" t="s">
        <v>1083</v>
      </c>
      <c r="D297" s="1" t="s">
        <v>1084</v>
      </c>
      <c r="E297" s="1" t="s">
        <v>1085</v>
      </c>
      <c r="F297" s="1">
        <v>2016.0</v>
      </c>
      <c r="G297" s="1">
        <v>0.903421</v>
      </c>
    </row>
    <row r="298">
      <c r="A298" s="1" t="s">
        <v>623</v>
      </c>
      <c r="B298" s="1" t="s">
        <v>1082</v>
      </c>
      <c r="C298" s="1" t="s">
        <v>1083</v>
      </c>
      <c r="D298" s="1" t="s">
        <v>1084</v>
      </c>
      <c r="E298" s="1" t="s">
        <v>1085</v>
      </c>
      <c r="F298" s="1">
        <v>2017.0</v>
      </c>
      <c r="G298" s="1">
        <v>0.885206</v>
      </c>
    </row>
    <row r="299">
      <c r="A299" s="1" t="s">
        <v>623</v>
      </c>
      <c r="B299" s="1" t="s">
        <v>1082</v>
      </c>
      <c r="C299" s="1" t="s">
        <v>1083</v>
      </c>
      <c r="D299" s="1" t="s">
        <v>1084</v>
      </c>
      <c r="E299" s="1" t="s">
        <v>1085</v>
      </c>
      <c r="F299" s="1">
        <v>2018.0</v>
      </c>
      <c r="G299" s="1">
        <v>0.846773</v>
      </c>
    </row>
    <row r="300">
      <c r="A300" s="1" t="s">
        <v>623</v>
      </c>
      <c r="B300" s="1" t="s">
        <v>1082</v>
      </c>
      <c r="C300" s="1" t="s">
        <v>1083</v>
      </c>
      <c r="D300" s="1" t="s">
        <v>1084</v>
      </c>
      <c r="E300" s="1" t="s">
        <v>1085</v>
      </c>
      <c r="F300" s="1">
        <v>2019.0</v>
      </c>
      <c r="G300" s="1">
        <v>0.893276</v>
      </c>
    </row>
    <row r="301">
      <c r="A301" s="1" t="s">
        <v>623</v>
      </c>
      <c r="B301" s="1" t="s">
        <v>1082</v>
      </c>
      <c r="C301" s="1" t="s">
        <v>1083</v>
      </c>
      <c r="D301" s="1" t="s">
        <v>1084</v>
      </c>
      <c r="E301" s="1" t="s">
        <v>1085</v>
      </c>
      <c r="F301" s="1">
        <v>2020.0</v>
      </c>
      <c r="G301" s="1">
        <v>0.875506</v>
      </c>
    </row>
    <row r="302">
      <c r="A302" s="1" t="s">
        <v>647</v>
      </c>
      <c r="B302" s="1" t="s">
        <v>1082</v>
      </c>
      <c r="C302" s="1" t="s">
        <v>1083</v>
      </c>
      <c r="D302" s="1" t="s">
        <v>1084</v>
      </c>
      <c r="E302" s="1" t="s">
        <v>1085</v>
      </c>
      <c r="F302" s="1">
        <v>1991.0</v>
      </c>
      <c r="G302" s="1">
        <v>74.735383</v>
      </c>
    </row>
    <row r="303">
      <c r="A303" s="1" t="s">
        <v>647</v>
      </c>
      <c r="B303" s="1" t="s">
        <v>1082</v>
      </c>
      <c r="C303" s="1" t="s">
        <v>1083</v>
      </c>
      <c r="D303" s="1" t="s">
        <v>1084</v>
      </c>
      <c r="E303" s="1" t="s">
        <v>1085</v>
      </c>
      <c r="F303" s="1">
        <v>1992.0</v>
      </c>
      <c r="G303" s="1">
        <v>78.988392</v>
      </c>
    </row>
    <row r="304">
      <c r="A304" s="1" t="s">
        <v>647</v>
      </c>
      <c r="B304" s="1" t="s">
        <v>1082</v>
      </c>
      <c r="C304" s="1" t="s">
        <v>1083</v>
      </c>
      <c r="D304" s="1" t="s">
        <v>1084</v>
      </c>
      <c r="E304" s="1" t="s">
        <v>1085</v>
      </c>
      <c r="F304" s="1">
        <v>1993.0</v>
      </c>
      <c r="G304" s="1">
        <v>91.933183</v>
      </c>
    </row>
    <row r="305">
      <c r="A305" s="1" t="s">
        <v>647</v>
      </c>
      <c r="B305" s="1" t="s">
        <v>1082</v>
      </c>
      <c r="C305" s="1" t="s">
        <v>1083</v>
      </c>
      <c r="D305" s="1" t="s">
        <v>1084</v>
      </c>
      <c r="E305" s="1" t="s">
        <v>1085</v>
      </c>
      <c r="F305" s="1">
        <v>1994.0</v>
      </c>
      <c r="G305" s="1">
        <v>105.160458</v>
      </c>
    </row>
    <row r="306">
      <c r="A306" s="1" t="s">
        <v>647</v>
      </c>
      <c r="B306" s="1" t="s">
        <v>1082</v>
      </c>
      <c r="C306" s="1" t="s">
        <v>1083</v>
      </c>
      <c r="D306" s="1" t="s">
        <v>1084</v>
      </c>
      <c r="E306" s="1" t="s">
        <v>1085</v>
      </c>
      <c r="F306" s="1">
        <v>1995.0</v>
      </c>
      <c r="G306" s="1">
        <v>125.681425</v>
      </c>
    </row>
    <row r="307">
      <c r="A307" s="1" t="s">
        <v>647</v>
      </c>
      <c r="B307" s="1" t="s">
        <v>1082</v>
      </c>
      <c r="C307" s="1" t="s">
        <v>1083</v>
      </c>
      <c r="D307" s="1" t="s">
        <v>1084</v>
      </c>
      <c r="E307" s="1" t="s">
        <v>1085</v>
      </c>
      <c r="F307" s="1">
        <v>1996.0</v>
      </c>
      <c r="G307" s="1">
        <v>152.646667</v>
      </c>
    </row>
    <row r="308">
      <c r="A308" s="1" t="s">
        <v>647</v>
      </c>
      <c r="B308" s="1" t="s">
        <v>1082</v>
      </c>
      <c r="C308" s="1" t="s">
        <v>1083</v>
      </c>
      <c r="D308" s="1" t="s">
        <v>1084</v>
      </c>
      <c r="E308" s="1" t="s">
        <v>1085</v>
      </c>
      <c r="F308" s="1">
        <v>1997.0</v>
      </c>
      <c r="G308" s="1">
        <v>186.789167</v>
      </c>
    </row>
    <row r="309">
      <c r="A309" s="1" t="s">
        <v>647</v>
      </c>
      <c r="B309" s="1" t="s">
        <v>1082</v>
      </c>
      <c r="C309" s="1" t="s">
        <v>1083</v>
      </c>
      <c r="D309" s="1" t="s">
        <v>1084</v>
      </c>
      <c r="E309" s="1" t="s">
        <v>1085</v>
      </c>
      <c r="F309" s="1">
        <v>1998.0</v>
      </c>
      <c r="G309" s="1">
        <v>214.401667</v>
      </c>
    </row>
    <row r="310">
      <c r="A310" s="1" t="s">
        <v>647</v>
      </c>
      <c r="B310" s="1" t="s">
        <v>1082</v>
      </c>
      <c r="C310" s="1" t="s">
        <v>1083</v>
      </c>
      <c r="D310" s="1" t="s">
        <v>1084</v>
      </c>
      <c r="E310" s="1" t="s">
        <v>1085</v>
      </c>
      <c r="F310" s="1">
        <v>1999.0</v>
      </c>
      <c r="G310" s="1">
        <v>237.145833</v>
      </c>
    </row>
    <row r="311">
      <c r="A311" s="1" t="s">
        <v>647</v>
      </c>
      <c r="B311" s="1" t="s">
        <v>1082</v>
      </c>
      <c r="C311" s="1" t="s">
        <v>1083</v>
      </c>
      <c r="D311" s="1" t="s">
        <v>1084</v>
      </c>
      <c r="E311" s="1" t="s">
        <v>1085</v>
      </c>
      <c r="F311" s="1">
        <v>2000.0</v>
      </c>
      <c r="G311" s="1">
        <v>282.179167</v>
      </c>
    </row>
    <row r="312">
      <c r="A312" s="1" t="s">
        <v>647</v>
      </c>
      <c r="B312" s="1" t="s">
        <v>1082</v>
      </c>
      <c r="C312" s="1" t="s">
        <v>1083</v>
      </c>
      <c r="D312" s="1" t="s">
        <v>1084</v>
      </c>
      <c r="E312" s="1" t="s">
        <v>1085</v>
      </c>
      <c r="F312" s="1">
        <v>2001.0</v>
      </c>
      <c r="G312" s="1">
        <v>286.49</v>
      </c>
    </row>
    <row r="313">
      <c r="A313" s="1" t="s">
        <v>647</v>
      </c>
      <c r="B313" s="1" t="s">
        <v>1082</v>
      </c>
      <c r="C313" s="1" t="s">
        <v>1083</v>
      </c>
      <c r="D313" s="1" t="s">
        <v>1084</v>
      </c>
      <c r="E313" s="1" t="s">
        <v>1085</v>
      </c>
      <c r="F313" s="1">
        <v>2002.0</v>
      </c>
      <c r="G313" s="1">
        <v>257.886667</v>
      </c>
    </row>
    <row r="314">
      <c r="A314" s="1" t="s">
        <v>647</v>
      </c>
      <c r="B314" s="1" t="s">
        <v>1082</v>
      </c>
      <c r="C314" s="1" t="s">
        <v>1083</v>
      </c>
      <c r="D314" s="1" t="s">
        <v>1084</v>
      </c>
      <c r="E314" s="1" t="s">
        <v>1085</v>
      </c>
      <c r="F314" s="1">
        <v>2003.0</v>
      </c>
      <c r="G314" s="1">
        <v>224.306667</v>
      </c>
    </row>
    <row r="315">
      <c r="A315" s="1" t="s">
        <v>647</v>
      </c>
      <c r="B315" s="1" t="s">
        <v>1082</v>
      </c>
      <c r="C315" s="1" t="s">
        <v>1083</v>
      </c>
      <c r="D315" s="1" t="s">
        <v>1084</v>
      </c>
      <c r="E315" s="1" t="s">
        <v>1085</v>
      </c>
      <c r="F315" s="1">
        <v>2004.0</v>
      </c>
      <c r="G315" s="1">
        <v>202.745833</v>
      </c>
    </row>
    <row r="316">
      <c r="A316" s="1" t="s">
        <v>647</v>
      </c>
      <c r="B316" s="1" t="s">
        <v>1082</v>
      </c>
      <c r="C316" s="1" t="s">
        <v>1083</v>
      </c>
      <c r="D316" s="1" t="s">
        <v>1084</v>
      </c>
      <c r="E316" s="1" t="s">
        <v>1085</v>
      </c>
      <c r="F316" s="1">
        <v>2005.0</v>
      </c>
      <c r="G316" s="1">
        <v>199.5825</v>
      </c>
    </row>
    <row r="317">
      <c r="A317" s="1" t="s">
        <v>647</v>
      </c>
      <c r="B317" s="1" t="s">
        <v>1082</v>
      </c>
      <c r="C317" s="1" t="s">
        <v>1083</v>
      </c>
      <c r="D317" s="1" t="s">
        <v>1084</v>
      </c>
      <c r="E317" s="1" t="s">
        <v>1085</v>
      </c>
      <c r="F317" s="1">
        <v>2006.0</v>
      </c>
      <c r="G317" s="1">
        <v>210.39</v>
      </c>
    </row>
    <row r="318">
      <c r="A318" s="1" t="s">
        <v>647</v>
      </c>
      <c r="B318" s="1" t="s">
        <v>1082</v>
      </c>
      <c r="C318" s="1" t="s">
        <v>1083</v>
      </c>
      <c r="D318" s="1" t="s">
        <v>1084</v>
      </c>
      <c r="E318" s="1" t="s">
        <v>1085</v>
      </c>
      <c r="F318" s="1">
        <v>2007.0</v>
      </c>
      <c r="G318" s="1">
        <v>183.625833</v>
      </c>
    </row>
    <row r="319">
      <c r="A319" s="1" t="s">
        <v>647</v>
      </c>
      <c r="B319" s="1" t="s">
        <v>1082</v>
      </c>
      <c r="C319" s="1" t="s">
        <v>1083</v>
      </c>
      <c r="D319" s="1" t="s">
        <v>1084</v>
      </c>
      <c r="E319" s="1" t="s">
        <v>1085</v>
      </c>
      <c r="F319" s="1">
        <v>2008.0</v>
      </c>
      <c r="G319" s="1">
        <v>172.113333</v>
      </c>
    </row>
    <row r="320">
      <c r="A320" s="1" t="s">
        <v>647</v>
      </c>
      <c r="B320" s="1" t="s">
        <v>1082</v>
      </c>
      <c r="C320" s="1" t="s">
        <v>1083</v>
      </c>
      <c r="D320" s="1" t="s">
        <v>1084</v>
      </c>
      <c r="E320" s="1" t="s">
        <v>1085</v>
      </c>
      <c r="F320" s="1">
        <v>2009.0</v>
      </c>
      <c r="G320" s="1">
        <v>202.341667</v>
      </c>
    </row>
    <row r="321">
      <c r="A321" s="1" t="s">
        <v>647</v>
      </c>
      <c r="B321" s="1" t="s">
        <v>1082</v>
      </c>
      <c r="C321" s="1" t="s">
        <v>1083</v>
      </c>
      <c r="D321" s="1" t="s">
        <v>1084</v>
      </c>
      <c r="E321" s="1" t="s">
        <v>1085</v>
      </c>
      <c r="F321" s="1">
        <v>2010.0</v>
      </c>
      <c r="G321" s="1">
        <v>207.944167</v>
      </c>
    </row>
    <row r="322">
      <c r="A322" s="1" t="s">
        <v>647</v>
      </c>
      <c r="B322" s="1" t="s">
        <v>1082</v>
      </c>
      <c r="C322" s="1" t="s">
        <v>1083</v>
      </c>
      <c r="D322" s="1" t="s">
        <v>1084</v>
      </c>
      <c r="E322" s="1" t="s">
        <v>1085</v>
      </c>
      <c r="F322" s="1">
        <v>2011.0</v>
      </c>
      <c r="G322" s="1">
        <v>201.055</v>
      </c>
    </row>
    <row r="323">
      <c r="A323" s="1" t="s">
        <v>647</v>
      </c>
      <c r="B323" s="1" t="s">
        <v>1082</v>
      </c>
      <c r="C323" s="1" t="s">
        <v>1083</v>
      </c>
      <c r="D323" s="1" t="s">
        <v>1084</v>
      </c>
      <c r="E323" s="1" t="s">
        <v>1085</v>
      </c>
      <c r="F323" s="1">
        <v>2012.0</v>
      </c>
      <c r="G323" s="1">
        <v>225.104167</v>
      </c>
    </row>
    <row r="324">
      <c r="A324" s="1" t="s">
        <v>647</v>
      </c>
      <c r="B324" s="1" t="s">
        <v>1082</v>
      </c>
      <c r="C324" s="1" t="s">
        <v>1083</v>
      </c>
      <c r="D324" s="1" t="s">
        <v>1084</v>
      </c>
      <c r="E324" s="1" t="s">
        <v>1085</v>
      </c>
      <c r="F324" s="1">
        <v>2013.0</v>
      </c>
      <c r="G324" s="1">
        <v>223.695</v>
      </c>
    </row>
    <row r="325">
      <c r="A325" s="1" t="s">
        <v>647</v>
      </c>
      <c r="B325" s="1" t="s">
        <v>1082</v>
      </c>
      <c r="C325" s="1" t="s">
        <v>1083</v>
      </c>
      <c r="D325" s="1" t="s">
        <v>1084</v>
      </c>
      <c r="E325" s="1" t="s">
        <v>1085</v>
      </c>
      <c r="F325" s="1">
        <v>2014.0</v>
      </c>
      <c r="G325" s="1">
        <v>232.601667</v>
      </c>
    </row>
    <row r="326">
      <c r="A326" s="1" t="s">
        <v>647</v>
      </c>
      <c r="B326" s="1" t="s">
        <v>1082</v>
      </c>
      <c r="C326" s="1" t="s">
        <v>1083</v>
      </c>
      <c r="D326" s="1" t="s">
        <v>1084</v>
      </c>
      <c r="E326" s="1" t="s">
        <v>1085</v>
      </c>
      <c r="F326" s="1">
        <v>2015.0</v>
      </c>
      <c r="G326" s="1">
        <v>279.3325</v>
      </c>
    </row>
    <row r="327">
      <c r="A327" s="1" t="s">
        <v>647</v>
      </c>
      <c r="B327" s="1" t="s">
        <v>1082</v>
      </c>
      <c r="C327" s="1" t="s">
        <v>1083</v>
      </c>
      <c r="D327" s="1" t="s">
        <v>1084</v>
      </c>
      <c r="E327" s="1" t="s">
        <v>1085</v>
      </c>
      <c r="F327" s="1">
        <v>2016.0</v>
      </c>
      <c r="G327" s="1">
        <v>281.523333</v>
      </c>
    </row>
    <row r="328">
      <c r="A328" s="1" t="s">
        <v>647</v>
      </c>
      <c r="B328" s="1" t="s">
        <v>1082</v>
      </c>
      <c r="C328" s="1" t="s">
        <v>1083</v>
      </c>
      <c r="D328" s="1" t="s">
        <v>1084</v>
      </c>
      <c r="E328" s="1" t="s">
        <v>1085</v>
      </c>
      <c r="F328" s="1">
        <v>2017.0</v>
      </c>
      <c r="G328" s="1">
        <v>274.433333</v>
      </c>
    </row>
    <row r="329">
      <c r="A329" s="1" t="s">
        <v>647</v>
      </c>
      <c r="B329" s="1" t="s">
        <v>1082</v>
      </c>
      <c r="C329" s="1" t="s">
        <v>1083</v>
      </c>
      <c r="D329" s="1" t="s">
        <v>1084</v>
      </c>
      <c r="E329" s="1" t="s">
        <v>1085</v>
      </c>
      <c r="F329" s="1">
        <v>2018.0</v>
      </c>
      <c r="G329" s="1">
        <v>270.211667</v>
      </c>
    </row>
    <row r="330">
      <c r="A330" s="1" t="s">
        <v>647</v>
      </c>
      <c r="B330" s="1" t="s">
        <v>1082</v>
      </c>
      <c r="C330" s="1" t="s">
        <v>1083</v>
      </c>
      <c r="D330" s="1" t="s">
        <v>1084</v>
      </c>
      <c r="E330" s="1" t="s">
        <v>1085</v>
      </c>
      <c r="F330" s="1">
        <v>2019.0</v>
      </c>
      <c r="G330" s="1">
        <v>290.66</v>
      </c>
    </row>
    <row r="331">
      <c r="A331" s="1" t="s">
        <v>647</v>
      </c>
      <c r="B331" s="1" t="s">
        <v>1082</v>
      </c>
      <c r="C331" s="1" t="s">
        <v>1083</v>
      </c>
      <c r="D331" s="1" t="s">
        <v>1084</v>
      </c>
      <c r="E331" s="1" t="s">
        <v>1085</v>
      </c>
      <c r="F331" s="1">
        <v>2020.0</v>
      </c>
      <c r="G331" s="1">
        <v>307.996667</v>
      </c>
    </row>
    <row r="332">
      <c r="A332" s="1" t="s">
        <v>672</v>
      </c>
      <c r="B332" s="1" t="s">
        <v>1082</v>
      </c>
      <c r="C332" s="1" t="s">
        <v>1083</v>
      </c>
      <c r="D332" s="1" t="s">
        <v>1084</v>
      </c>
      <c r="E332" s="1" t="s">
        <v>1085</v>
      </c>
      <c r="F332" s="1">
        <v>1991.0</v>
      </c>
      <c r="G332" s="1">
        <v>58.996342</v>
      </c>
    </row>
    <row r="333">
      <c r="A333" s="1" t="s">
        <v>672</v>
      </c>
      <c r="B333" s="1" t="s">
        <v>1082</v>
      </c>
      <c r="C333" s="1" t="s">
        <v>1083</v>
      </c>
      <c r="D333" s="1" t="s">
        <v>1084</v>
      </c>
      <c r="E333" s="1" t="s">
        <v>1085</v>
      </c>
      <c r="F333" s="1">
        <v>1992.0</v>
      </c>
      <c r="G333" s="1">
        <v>57.545933</v>
      </c>
    </row>
    <row r="334">
      <c r="A334" s="1" t="s">
        <v>672</v>
      </c>
      <c r="B334" s="1" t="s">
        <v>1082</v>
      </c>
      <c r="C334" s="1" t="s">
        <v>1083</v>
      </c>
      <c r="D334" s="1" t="s">
        <v>1084</v>
      </c>
      <c r="E334" s="1" t="s">
        <v>1085</v>
      </c>
      <c r="F334" s="1">
        <v>1993.0</v>
      </c>
      <c r="G334" s="1">
        <v>67.603182</v>
      </c>
    </row>
    <row r="335">
      <c r="A335" s="1" t="s">
        <v>672</v>
      </c>
      <c r="B335" s="1" t="s">
        <v>1082</v>
      </c>
      <c r="C335" s="1" t="s">
        <v>1083</v>
      </c>
      <c r="D335" s="1" t="s">
        <v>1084</v>
      </c>
      <c r="E335" s="1" t="s">
        <v>1085</v>
      </c>
      <c r="F335" s="1">
        <v>1994.0</v>
      </c>
      <c r="G335" s="1">
        <v>69.944378</v>
      </c>
    </row>
    <row r="336">
      <c r="A336" s="1" t="s">
        <v>672</v>
      </c>
      <c r="B336" s="1" t="s">
        <v>1082</v>
      </c>
      <c r="C336" s="1" t="s">
        <v>1083</v>
      </c>
      <c r="D336" s="1" t="s">
        <v>1084</v>
      </c>
      <c r="E336" s="1" t="s">
        <v>1085</v>
      </c>
      <c r="F336" s="1">
        <v>1995.0</v>
      </c>
      <c r="G336" s="1">
        <v>64.691667</v>
      </c>
    </row>
    <row r="337">
      <c r="A337" s="1" t="s">
        <v>672</v>
      </c>
      <c r="B337" s="1" t="s">
        <v>1082</v>
      </c>
      <c r="C337" s="1" t="s">
        <v>1083</v>
      </c>
      <c r="D337" s="1" t="s">
        <v>1084</v>
      </c>
      <c r="E337" s="1" t="s">
        <v>1085</v>
      </c>
      <c r="F337" s="1">
        <v>1996.0</v>
      </c>
      <c r="G337" s="1">
        <v>66.5</v>
      </c>
    </row>
    <row r="338">
      <c r="A338" s="1" t="s">
        <v>672</v>
      </c>
      <c r="B338" s="1" t="s">
        <v>1082</v>
      </c>
      <c r="C338" s="1" t="s">
        <v>1083</v>
      </c>
      <c r="D338" s="1" t="s">
        <v>1084</v>
      </c>
      <c r="E338" s="1" t="s">
        <v>1085</v>
      </c>
      <c r="F338" s="1">
        <v>1997.0</v>
      </c>
      <c r="G338" s="1">
        <v>70.904291</v>
      </c>
    </row>
    <row r="339">
      <c r="A339" s="1" t="s">
        <v>672</v>
      </c>
      <c r="B339" s="1" t="s">
        <v>1082</v>
      </c>
      <c r="C339" s="1" t="s">
        <v>1083</v>
      </c>
      <c r="D339" s="1" t="s">
        <v>1084</v>
      </c>
      <c r="E339" s="1" t="s">
        <v>1085</v>
      </c>
      <c r="F339" s="1">
        <v>1998.0</v>
      </c>
      <c r="G339" s="1">
        <v>70.958333</v>
      </c>
    </row>
    <row r="340">
      <c r="A340" s="1" t="s">
        <v>672</v>
      </c>
      <c r="B340" s="1" t="s">
        <v>1082</v>
      </c>
      <c r="C340" s="1" t="s">
        <v>1083</v>
      </c>
      <c r="D340" s="1" t="s">
        <v>1084</v>
      </c>
      <c r="E340" s="1" t="s">
        <v>1085</v>
      </c>
      <c r="F340" s="1">
        <v>1999.0</v>
      </c>
      <c r="G340" s="1">
        <v>72.335293</v>
      </c>
    </row>
    <row r="341">
      <c r="A341" s="1" t="s">
        <v>672</v>
      </c>
      <c r="B341" s="1" t="s">
        <v>1082</v>
      </c>
      <c r="C341" s="1" t="s">
        <v>1083</v>
      </c>
      <c r="D341" s="1" t="s">
        <v>1084</v>
      </c>
      <c r="E341" s="1" t="s">
        <v>1085</v>
      </c>
      <c r="F341" s="1">
        <v>2000.0</v>
      </c>
      <c r="G341" s="1">
        <v>78.615947</v>
      </c>
    </row>
    <row r="342">
      <c r="A342" s="1" t="s">
        <v>672</v>
      </c>
      <c r="B342" s="1" t="s">
        <v>1082</v>
      </c>
      <c r="C342" s="1" t="s">
        <v>1083</v>
      </c>
      <c r="D342" s="1" t="s">
        <v>1084</v>
      </c>
      <c r="E342" s="1" t="s">
        <v>1085</v>
      </c>
      <c r="F342" s="1">
        <v>2001.0</v>
      </c>
      <c r="G342" s="1">
        <v>97.424603</v>
      </c>
    </row>
    <row r="343">
      <c r="A343" s="1" t="s">
        <v>672</v>
      </c>
      <c r="B343" s="1" t="s">
        <v>1082</v>
      </c>
      <c r="C343" s="1" t="s">
        <v>1083</v>
      </c>
      <c r="D343" s="1" t="s">
        <v>1084</v>
      </c>
      <c r="E343" s="1" t="s">
        <v>1085</v>
      </c>
      <c r="F343" s="1">
        <v>2002.0</v>
      </c>
      <c r="G343" s="1">
        <v>91.661667</v>
      </c>
    </row>
    <row r="344">
      <c r="A344" s="1" t="s">
        <v>672</v>
      </c>
      <c r="B344" s="1" t="s">
        <v>1082</v>
      </c>
      <c r="C344" s="1" t="s">
        <v>1083</v>
      </c>
      <c r="D344" s="1" t="s">
        <v>1084</v>
      </c>
      <c r="E344" s="1" t="s">
        <v>1085</v>
      </c>
      <c r="F344" s="1">
        <v>2003.0</v>
      </c>
      <c r="G344" s="1">
        <v>76.708983</v>
      </c>
    </row>
    <row r="345">
      <c r="A345" s="1" t="s">
        <v>672</v>
      </c>
      <c r="B345" s="1" t="s">
        <v>1082</v>
      </c>
      <c r="C345" s="1" t="s">
        <v>1083</v>
      </c>
      <c r="D345" s="1" t="s">
        <v>1084</v>
      </c>
      <c r="E345" s="1" t="s">
        <v>1085</v>
      </c>
      <c r="F345" s="1">
        <v>2004.0</v>
      </c>
      <c r="G345" s="1">
        <v>70.191667</v>
      </c>
    </row>
    <row r="346">
      <c r="A346" s="1" t="s">
        <v>672</v>
      </c>
      <c r="B346" s="1" t="s">
        <v>1082</v>
      </c>
      <c r="C346" s="1" t="s">
        <v>1083</v>
      </c>
      <c r="D346" s="1" t="s">
        <v>1084</v>
      </c>
      <c r="E346" s="1" t="s">
        <v>1085</v>
      </c>
      <c r="F346" s="1">
        <v>2005.0</v>
      </c>
      <c r="G346" s="1">
        <v>62.981667</v>
      </c>
    </row>
    <row r="347">
      <c r="A347" s="1" t="s">
        <v>672</v>
      </c>
      <c r="B347" s="1" t="s">
        <v>1082</v>
      </c>
      <c r="C347" s="1" t="s">
        <v>1083</v>
      </c>
      <c r="D347" s="1" t="s">
        <v>1084</v>
      </c>
      <c r="E347" s="1" t="s">
        <v>1085</v>
      </c>
      <c r="F347" s="1">
        <v>2006.0</v>
      </c>
      <c r="G347" s="1">
        <v>70.18</v>
      </c>
    </row>
    <row r="348">
      <c r="A348" s="1" t="s">
        <v>672</v>
      </c>
      <c r="B348" s="1" t="s">
        <v>1082</v>
      </c>
      <c r="C348" s="1" t="s">
        <v>1083</v>
      </c>
      <c r="D348" s="1" t="s">
        <v>1084</v>
      </c>
      <c r="E348" s="1" t="s">
        <v>1085</v>
      </c>
      <c r="F348" s="1">
        <v>2007.0</v>
      </c>
      <c r="G348" s="1">
        <v>64.055</v>
      </c>
    </row>
    <row r="349">
      <c r="A349" s="1" t="s">
        <v>672</v>
      </c>
      <c r="B349" s="1" t="s">
        <v>1082</v>
      </c>
      <c r="C349" s="1" t="s">
        <v>1083</v>
      </c>
      <c r="D349" s="1" t="s">
        <v>1084</v>
      </c>
      <c r="E349" s="1" t="s">
        <v>1085</v>
      </c>
      <c r="F349" s="1">
        <v>2008.0</v>
      </c>
      <c r="G349" s="1">
        <v>87.947917</v>
      </c>
    </row>
    <row r="350">
      <c r="A350" s="1" t="s">
        <v>672</v>
      </c>
      <c r="B350" s="1" t="s">
        <v>1082</v>
      </c>
      <c r="C350" s="1" t="s">
        <v>1083</v>
      </c>
      <c r="D350" s="1" t="s">
        <v>1084</v>
      </c>
      <c r="E350" s="1" t="s">
        <v>1085</v>
      </c>
      <c r="F350" s="1">
        <v>2009.0</v>
      </c>
      <c r="G350" s="1">
        <v>123.638381</v>
      </c>
    </row>
    <row r="351">
      <c r="A351" s="1" t="s">
        <v>672</v>
      </c>
      <c r="B351" s="1" t="s">
        <v>1082</v>
      </c>
      <c r="C351" s="1" t="s">
        <v>1083</v>
      </c>
      <c r="D351" s="1" t="s">
        <v>1084</v>
      </c>
      <c r="E351" s="1" t="s">
        <v>1085</v>
      </c>
      <c r="F351" s="1">
        <v>2010.0</v>
      </c>
      <c r="G351" s="1">
        <v>122.241811</v>
      </c>
    </row>
    <row r="352">
      <c r="A352" s="1" t="s">
        <v>672</v>
      </c>
      <c r="B352" s="1" t="s">
        <v>1082</v>
      </c>
      <c r="C352" s="1" t="s">
        <v>1083</v>
      </c>
      <c r="D352" s="1" t="s">
        <v>1084</v>
      </c>
      <c r="E352" s="1" t="s">
        <v>1085</v>
      </c>
      <c r="F352" s="1">
        <v>2011.0</v>
      </c>
      <c r="G352" s="1">
        <v>115.95404</v>
      </c>
    </row>
    <row r="353">
      <c r="A353" s="1" t="s">
        <v>672</v>
      </c>
      <c r="B353" s="1" t="s">
        <v>1082</v>
      </c>
      <c r="C353" s="1" t="s">
        <v>1083</v>
      </c>
      <c r="D353" s="1" t="s">
        <v>1084</v>
      </c>
      <c r="E353" s="1" t="s">
        <v>1085</v>
      </c>
      <c r="F353" s="1">
        <v>2012.0</v>
      </c>
      <c r="G353" s="1">
        <v>125.082787</v>
      </c>
    </row>
    <row r="354">
      <c r="A354" s="1" t="s">
        <v>672</v>
      </c>
      <c r="B354" s="1" t="s">
        <v>1082</v>
      </c>
      <c r="C354" s="1" t="s">
        <v>1083</v>
      </c>
      <c r="D354" s="1" t="s">
        <v>1084</v>
      </c>
      <c r="E354" s="1" t="s">
        <v>1085</v>
      </c>
      <c r="F354" s="1">
        <v>2013.0</v>
      </c>
      <c r="G354" s="1">
        <v>122.179121</v>
      </c>
    </row>
    <row r="355">
      <c r="A355" s="1" t="s">
        <v>672</v>
      </c>
      <c r="B355" s="1" t="s">
        <v>1082</v>
      </c>
      <c r="C355" s="1" t="s">
        <v>1083</v>
      </c>
      <c r="D355" s="1" t="s">
        <v>1084</v>
      </c>
      <c r="E355" s="1" t="s">
        <v>1085</v>
      </c>
      <c r="F355" s="1">
        <v>2014.0</v>
      </c>
      <c r="G355" s="1">
        <v>116.767353</v>
      </c>
    </row>
    <row r="356">
      <c r="A356" s="1" t="s">
        <v>672</v>
      </c>
      <c r="B356" s="1" t="s">
        <v>1082</v>
      </c>
      <c r="C356" s="1" t="s">
        <v>1083</v>
      </c>
      <c r="D356" s="1" t="s">
        <v>1084</v>
      </c>
      <c r="E356" s="1" t="s">
        <v>1085</v>
      </c>
      <c r="F356" s="1">
        <v>2015.0</v>
      </c>
      <c r="G356" s="1">
        <v>131.918708</v>
      </c>
    </row>
    <row r="357">
      <c r="A357" s="1" t="s">
        <v>672</v>
      </c>
      <c r="B357" s="1" t="s">
        <v>1082</v>
      </c>
      <c r="C357" s="1" t="s">
        <v>1083</v>
      </c>
      <c r="D357" s="1" t="s">
        <v>1084</v>
      </c>
      <c r="E357" s="1" t="s">
        <v>1085</v>
      </c>
      <c r="F357" s="1">
        <v>2016.0</v>
      </c>
      <c r="G357" s="1">
        <v>120.811548</v>
      </c>
    </row>
    <row r="358">
      <c r="A358" s="1" t="s">
        <v>672</v>
      </c>
      <c r="B358" s="1" t="s">
        <v>1082</v>
      </c>
      <c r="C358" s="1" t="s">
        <v>1083</v>
      </c>
      <c r="D358" s="1" t="s">
        <v>1084</v>
      </c>
      <c r="E358" s="1" t="s">
        <v>1085</v>
      </c>
      <c r="F358" s="1">
        <v>2017.0</v>
      </c>
      <c r="G358" s="1">
        <v>106.839572</v>
      </c>
    </row>
    <row r="359">
      <c r="A359" s="1" t="s">
        <v>672</v>
      </c>
      <c r="B359" s="1" t="s">
        <v>1082</v>
      </c>
      <c r="C359" s="1" t="s">
        <v>1083</v>
      </c>
      <c r="D359" s="1" t="s">
        <v>1084</v>
      </c>
      <c r="E359" s="1" t="s">
        <v>1085</v>
      </c>
      <c r="F359" s="1">
        <v>2018.0</v>
      </c>
      <c r="G359" s="1">
        <v>108.300176</v>
      </c>
    </row>
    <row r="360">
      <c r="A360" s="1" t="s">
        <v>672</v>
      </c>
      <c r="B360" s="1" t="s">
        <v>1082</v>
      </c>
      <c r="C360" s="1" t="s">
        <v>1083</v>
      </c>
      <c r="D360" s="1" t="s">
        <v>1084</v>
      </c>
      <c r="E360" s="1" t="s">
        <v>1085</v>
      </c>
      <c r="F360" s="1">
        <v>2019.0</v>
      </c>
      <c r="G360" s="1">
        <v>122.606774</v>
      </c>
    </row>
    <row r="361">
      <c r="A361" s="1" t="s">
        <v>672</v>
      </c>
      <c r="B361" s="1" t="s">
        <v>1082</v>
      </c>
      <c r="C361" s="1" t="s">
        <v>1083</v>
      </c>
      <c r="D361" s="1" t="s">
        <v>1084</v>
      </c>
      <c r="E361" s="1" t="s">
        <v>1085</v>
      </c>
      <c r="F361" s="1">
        <v>2020.0</v>
      </c>
      <c r="G361" s="1">
        <v>135.421712</v>
      </c>
    </row>
    <row r="362">
      <c r="A362" s="1" t="s">
        <v>666</v>
      </c>
      <c r="B362" s="1" t="s">
        <v>1082</v>
      </c>
      <c r="C362" s="1" t="s">
        <v>1083</v>
      </c>
      <c r="D362" s="1" t="s">
        <v>1084</v>
      </c>
      <c r="E362" s="1" t="s">
        <v>1085</v>
      </c>
      <c r="F362" s="1">
        <v>1991.0</v>
      </c>
      <c r="G362" s="1">
        <v>0.788885</v>
      </c>
    </row>
    <row r="363">
      <c r="A363" s="1" t="s">
        <v>666</v>
      </c>
      <c r="B363" s="1" t="s">
        <v>1082</v>
      </c>
      <c r="C363" s="1" t="s">
        <v>1083</v>
      </c>
      <c r="D363" s="1" t="s">
        <v>1084</v>
      </c>
      <c r="E363" s="1" t="s">
        <v>1085</v>
      </c>
      <c r="F363" s="1">
        <v>1992.0</v>
      </c>
      <c r="G363" s="1">
        <v>0.746252</v>
      </c>
    </row>
    <row r="364">
      <c r="A364" s="1" t="s">
        <v>666</v>
      </c>
      <c r="B364" s="1" t="s">
        <v>1082</v>
      </c>
      <c r="C364" s="1" t="s">
        <v>1083</v>
      </c>
      <c r="D364" s="1" t="s">
        <v>1084</v>
      </c>
      <c r="E364" s="1" t="s">
        <v>1085</v>
      </c>
      <c r="F364" s="1">
        <v>1993.0</v>
      </c>
      <c r="G364" s="1">
        <v>0.859929</v>
      </c>
    </row>
    <row r="365">
      <c r="A365" s="1" t="s">
        <v>666</v>
      </c>
      <c r="B365" s="1" t="s">
        <v>1082</v>
      </c>
      <c r="C365" s="1" t="s">
        <v>1083</v>
      </c>
      <c r="D365" s="1" t="s">
        <v>1084</v>
      </c>
      <c r="E365" s="1" t="s">
        <v>1085</v>
      </c>
      <c r="F365" s="1">
        <v>1994.0</v>
      </c>
      <c r="G365" s="1">
        <v>0.848983</v>
      </c>
    </row>
    <row r="366">
      <c r="A366" s="1" t="s">
        <v>666</v>
      </c>
      <c r="B366" s="1" t="s">
        <v>1082</v>
      </c>
      <c r="C366" s="1" t="s">
        <v>1083</v>
      </c>
      <c r="D366" s="1" t="s">
        <v>1084</v>
      </c>
      <c r="E366" s="1" t="s">
        <v>1085</v>
      </c>
      <c r="F366" s="1">
        <v>1995.0</v>
      </c>
      <c r="G366" s="1">
        <v>0.791978</v>
      </c>
    </row>
    <row r="367">
      <c r="A367" s="1" t="s">
        <v>666</v>
      </c>
      <c r="B367" s="1" t="s">
        <v>1082</v>
      </c>
      <c r="C367" s="1" t="s">
        <v>1083</v>
      </c>
      <c r="D367" s="1" t="s">
        <v>1084</v>
      </c>
      <c r="E367" s="1" t="s">
        <v>1085</v>
      </c>
      <c r="F367" s="1">
        <v>1996.0</v>
      </c>
      <c r="G367" s="1">
        <v>0.793622</v>
      </c>
    </row>
    <row r="368">
      <c r="A368" s="1" t="s">
        <v>666</v>
      </c>
      <c r="B368" s="1" t="s">
        <v>1082</v>
      </c>
      <c r="C368" s="1" t="s">
        <v>1083</v>
      </c>
      <c r="D368" s="1" t="s">
        <v>1084</v>
      </c>
      <c r="E368" s="1" t="s">
        <v>1085</v>
      </c>
      <c r="F368" s="1">
        <v>1997.0</v>
      </c>
      <c r="G368" s="1">
        <v>0.837574</v>
      </c>
    </row>
    <row r="369">
      <c r="A369" s="1" t="s">
        <v>666</v>
      </c>
      <c r="B369" s="1" t="s">
        <v>1082</v>
      </c>
      <c r="C369" s="1" t="s">
        <v>1083</v>
      </c>
      <c r="D369" s="1" t="s">
        <v>1084</v>
      </c>
      <c r="E369" s="1" t="s">
        <v>1085</v>
      </c>
      <c r="F369" s="1">
        <v>1998.0</v>
      </c>
      <c r="G369" s="1">
        <v>0.8917</v>
      </c>
    </row>
    <row r="370">
      <c r="A370" s="1" t="s">
        <v>666</v>
      </c>
      <c r="B370" s="1" t="s">
        <v>1082</v>
      </c>
      <c r="C370" s="1" t="s">
        <v>1083</v>
      </c>
      <c r="D370" s="1" t="s">
        <v>1084</v>
      </c>
      <c r="E370" s="1" t="s">
        <v>1085</v>
      </c>
      <c r="F370" s="1">
        <v>1999.0</v>
      </c>
      <c r="G370" s="1">
        <v>0.938283</v>
      </c>
    </row>
    <row r="371">
      <c r="A371" s="1" t="s">
        <v>666</v>
      </c>
      <c r="B371" s="1" t="s">
        <v>1082</v>
      </c>
      <c r="C371" s="1" t="s">
        <v>1083</v>
      </c>
      <c r="D371" s="1" t="s">
        <v>1084</v>
      </c>
      <c r="E371" s="1" t="s">
        <v>1085</v>
      </c>
      <c r="F371" s="1">
        <v>2000.0</v>
      </c>
      <c r="G371" s="1">
        <v>1.082705</v>
      </c>
    </row>
    <row r="372">
      <c r="A372" s="1" t="s">
        <v>666</v>
      </c>
      <c r="B372" s="1" t="s">
        <v>1082</v>
      </c>
      <c r="C372" s="1" t="s">
        <v>1083</v>
      </c>
      <c r="D372" s="1" t="s">
        <v>1084</v>
      </c>
      <c r="E372" s="1" t="s">
        <v>1085</v>
      </c>
      <c r="F372" s="1">
        <v>2001.0</v>
      </c>
      <c r="G372" s="1">
        <v>1.116533</v>
      </c>
    </row>
    <row r="373">
      <c r="A373" s="1" t="s">
        <v>666</v>
      </c>
      <c r="B373" s="1" t="s">
        <v>1082</v>
      </c>
      <c r="C373" s="1" t="s">
        <v>1083</v>
      </c>
      <c r="D373" s="1" t="s">
        <v>1084</v>
      </c>
      <c r="E373" s="1" t="s">
        <v>1085</v>
      </c>
      <c r="F373" s="1">
        <v>2002.0</v>
      </c>
      <c r="G373" s="1">
        <v>1.057559</v>
      </c>
    </row>
    <row r="374">
      <c r="A374" s="1" t="s">
        <v>666</v>
      </c>
      <c r="B374" s="1" t="s">
        <v>1082</v>
      </c>
      <c r="C374" s="1" t="s">
        <v>1083</v>
      </c>
      <c r="D374" s="1" t="s">
        <v>1084</v>
      </c>
      <c r="E374" s="1" t="s">
        <v>1085</v>
      </c>
      <c r="F374" s="1">
        <v>2003.0</v>
      </c>
      <c r="G374" s="1">
        <v>0.884048</v>
      </c>
    </row>
    <row r="375">
      <c r="A375" s="1" t="s">
        <v>666</v>
      </c>
      <c r="B375" s="1" t="s">
        <v>1082</v>
      </c>
      <c r="C375" s="1" t="s">
        <v>1083</v>
      </c>
      <c r="D375" s="1" t="s">
        <v>1084</v>
      </c>
      <c r="E375" s="1" t="s">
        <v>1085</v>
      </c>
      <c r="F375" s="1">
        <v>2004.0</v>
      </c>
      <c r="G375" s="1">
        <v>0.803922</v>
      </c>
    </row>
    <row r="376">
      <c r="A376" s="1" t="s">
        <v>666</v>
      </c>
      <c r="B376" s="1" t="s">
        <v>1082</v>
      </c>
      <c r="C376" s="1" t="s">
        <v>1083</v>
      </c>
      <c r="D376" s="1" t="s">
        <v>1084</v>
      </c>
      <c r="E376" s="1" t="s">
        <v>1085</v>
      </c>
      <c r="F376" s="1">
        <v>2005.0</v>
      </c>
      <c r="G376" s="1">
        <v>0.8038</v>
      </c>
    </row>
    <row r="377">
      <c r="A377" s="1" t="s">
        <v>666</v>
      </c>
      <c r="B377" s="1" t="s">
        <v>1082</v>
      </c>
      <c r="C377" s="1" t="s">
        <v>1083</v>
      </c>
      <c r="D377" s="1" t="s">
        <v>1084</v>
      </c>
      <c r="E377" s="1" t="s">
        <v>1085</v>
      </c>
      <c r="F377" s="1">
        <v>2006.0</v>
      </c>
      <c r="G377" s="1">
        <v>0.796433</v>
      </c>
    </row>
    <row r="378">
      <c r="A378" s="1" t="s">
        <v>666</v>
      </c>
      <c r="B378" s="1" t="s">
        <v>1082</v>
      </c>
      <c r="C378" s="1" t="s">
        <v>1083</v>
      </c>
      <c r="D378" s="1" t="s">
        <v>1084</v>
      </c>
      <c r="E378" s="1" t="s">
        <v>1085</v>
      </c>
      <c r="F378" s="1">
        <v>2007.0</v>
      </c>
      <c r="G378" s="1">
        <v>0.729672</v>
      </c>
    </row>
    <row r="379">
      <c r="A379" s="1" t="s">
        <v>666</v>
      </c>
      <c r="B379" s="1" t="s">
        <v>1082</v>
      </c>
      <c r="C379" s="1" t="s">
        <v>1083</v>
      </c>
      <c r="D379" s="1" t="s">
        <v>1084</v>
      </c>
      <c r="E379" s="1" t="s">
        <v>1085</v>
      </c>
      <c r="F379" s="1">
        <v>2008.0</v>
      </c>
      <c r="G379" s="1">
        <v>0.679923</v>
      </c>
    </row>
    <row r="380">
      <c r="A380" s="1" t="s">
        <v>666</v>
      </c>
      <c r="B380" s="1" t="s">
        <v>1082</v>
      </c>
      <c r="C380" s="1" t="s">
        <v>1083</v>
      </c>
      <c r="D380" s="1" t="s">
        <v>1084</v>
      </c>
      <c r="E380" s="1" t="s">
        <v>1085</v>
      </c>
      <c r="F380" s="1">
        <v>2009.0</v>
      </c>
      <c r="G380" s="1">
        <v>0.716958</v>
      </c>
    </row>
    <row r="381">
      <c r="A381" s="1" t="s">
        <v>666</v>
      </c>
      <c r="B381" s="1" t="s">
        <v>1082</v>
      </c>
      <c r="C381" s="1" t="s">
        <v>1083</v>
      </c>
      <c r="D381" s="1" t="s">
        <v>1084</v>
      </c>
      <c r="E381" s="1" t="s">
        <v>1085</v>
      </c>
      <c r="F381" s="1">
        <v>2010.0</v>
      </c>
      <c r="G381" s="1">
        <v>0.754309</v>
      </c>
    </row>
    <row r="382">
      <c r="A382" s="1" t="s">
        <v>666</v>
      </c>
      <c r="B382" s="1" t="s">
        <v>1082</v>
      </c>
      <c r="C382" s="1" t="s">
        <v>1083</v>
      </c>
      <c r="D382" s="1" t="s">
        <v>1084</v>
      </c>
      <c r="E382" s="1" t="s">
        <v>1085</v>
      </c>
      <c r="F382" s="1">
        <v>2011.0</v>
      </c>
      <c r="G382" s="1">
        <v>0.718414</v>
      </c>
    </row>
    <row r="383">
      <c r="A383" s="1" t="s">
        <v>666</v>
      </c>
      <c r="B383" s="1" t="s">
        <v>1082</v>
      </c>
      <c r="C383" s="1" t="s">
        <v>1083</v>
      </c>
      <c r="D383" s="1" t="s">
        <v>1084</v>
      </c>
      <c r="E383" s="1" t="s">
        <v>1085</v>
      </c>
      <c r="F383" s="1">
        <v>2012.0</v>
      </c>
      <c r="G383" s="1">
        <v>0.778338</v>
      </c>
    </row>
    <row r="384">
      <c r="A384" s="1" t="s">
        <v>666</v>
      </c>
      <c r="B384" s="1" t="s">
        <v>1082</v>
      </c>
      <c r="C384" s="1" t="s">
        <v>1083</v>
      </c>
      <c r="D384" s="1" t="s">
        <v>1084</v>
      </c>
      <c r="E384" s="1" t="s">
        <v>1085</v>
      </c>
      <c r="F384" s="1">
        <v>2013.0</v>
      </c>
      <c r="G384" s="1">
        <v>0.752945</v>
      </c>
    </row>
    <row r="385">
      <c r="A385" s="1" t="s">
        <v>666</v>
      </c>
      <c r="B385" s="1" t="s">
        <v>1082</v>
      </c>
      <c r="C385" s="1" t="s">
        <v>1083</v>
      </c>
      <c r="D385" s="1" t="s">
        <v>1084</v>
      </c>
      <c r="E385" s="1" t="s">
        <v>1085</v>
      </c>
      <c r="F385" s="1">
        <v>2014.0</v>
      </c>
      <c r="G385" s="1">
        <v>0.752728</v>
      </c>
    </row>
    <row r="386">
      <c r="A386" s="1" t="s">
        <v>666</v>
      </c>
      <c r="B386" s="1" t="s">
        <v>1082</v>
      </c>
      <c r="C386" s="1" t="s">
        <v>1083</v>
      </c>
      <c r="D386" s="1" t="s">
        <v>1084</v>
      </c>
      <c r="E386" s="1" t="s">
        <v>1085</v>
      </c>
      <c r="F386" s="1">
        <v>2015.0</v>
      </c>
      <c r="G386" s="1">
        <v>0.901296</v>
      </c>
    </row>
    <row r="387">
      <c r="A387" s="1" t="s">
        <v>666</v>
      </c>
      <c r="B387" s="1" t="s">
        <v>1082</v>
      </c>
      <c r="C387" s="1" t="s">
        <v>1083</v>
      </c>
      <c r="D387" s="1" t="s">
        <v>1084</v>
      </c>
      <c r="E387" s="1" t="s">
        <v>1085</v>
      </c>
      <c r="F387" s="1">
        <v>2016.0</v>
      </c>
      <c r="G387" s="1">
        <v>0.903421</v>
      </c>
    </row>
    <row r="388">
      <c r="A388" s="1" t="s">
        <v>666</v>
      </c>
      <c r="B388" s="1" t="s">
        <v>1082</v>
      </c>
      <c r="C388" s="1" t="s">
        <v>1083</v>
      </c>
      <c r="D388" s="1" t="s">
        <v>1084</v>
      </c>
      <c r="E388" s="1" t="s">
        <v>1085</v>
      </c>
      <c r="F388" s="1">
        <v>2017.0</v>
      </c>
      <c r="G388" s="1">
        <v>0.885206</v>
      </c>
    </row>
    <row r="389">
      <c r="A389" s="1" t="s">
        <v>666</v>
      </c>
      <c r="B389" s="1" t="s">
        <v>1082</v>
      </c>
      <c r="C389" s="1" t="s">
        <v>1083</v>
      </c>
      <c r="D389" s="1" t="s">
        <v>1084</v>
      </c>
      <c r="E389" s="1" t="s">
        <v>1085</v>
      </c>
      <c r="F389" s="1">
        <v>2018.0</v>
      </c>
      <c r="G389" s="1">
        <v>0.846773</v>
      </c>
    </row>
    <row r="390">
      <c r="A390" s="1" t="s">
        <v>666</v>
      </c>
      <c r="B390" s="1" t="s">
        <v>1082</v>
      </c>
      <c r="C390" s="1" t="s">
        <v>1083</v>
      </c>
      <c r="D390" s="1" t="s">
        <v>1084</v>
      </c>
      <c r="E390" s="1" t="s">
        <v>1085</v>
      </c>
      <c r="F390" s="1">
        <v>2019.0</v>
      </c>
      <c r="G390" s="1">
        <v>0.893276</v>
      </c>
    </row>
    <row r="391">
      <c r="A391" s="1" t="s">
        <v>666</v>
      </c>
      <c r="B391" s="1" t="s">
        <v>1082</v>
      </c>
      <c r="C391" s="1" t="s">
        <v>1083</v>
      </c>
      <c r="D391" s="1" t="s">
        <v>1084</v>
      </c>
      <c r="E391" s="1" t="s">
        <v>1085</v>
      </c>
      <c r="F391" s="1">
        <v>2020.0</v>
      </c>
      <c r="G391" s="1">
        <v>0.875506</v>
      </c>
    </row>
    <row r="392">
      <c r="A392" s="1" t="s">
        <v>676</v>
      </c>
      <c r="B392" s="1" t="s">
        <v>1082</v>
      </c>
      <c r="C392" s="1" t="s">
        <v>1083</v>
      </c>
      <c r="D392" s="1" t="s">
        <v>1084</v>
      </c>
      <c r="E392" s="1" t="s">
        <v>1085</v>
      </c>
      <c r="F392" s="1">
        <v>1991.0</v>
      </c>
      <c r="G392" s="1">
        <v>0.640723</v>
      </c>
    </row>
    <row r="393">
      <c r="A393" s="1" t="s">
        <v>676</v>
      </c>
      <c r="B393" s="1" t="s">
        <v>1082</v>
      </c>
      <c r="C393" s="1" t="s">
        <v>1083</v>
      </c>
      <c r="D393" s="1" t="s">
        <v>1084</v>
      </c>
      <c r="E393" s="1" t="s">
        <v>1085</v>
      </c>
      <c r="F393" s="1">
        <v>1992.0</v>
      </c>
      <c r="G393" s="1">
        <v>0.636484</v>
      </c>
    </row>
    <row r="394">
      <c r="A394" s="1" t="s">
        <v>676</v>
      </c>
      <c r="B394" s="1" t="s">
        <v>1082</v>
      </c>
      <c r="C394" s="1" t="s">
        <v>1083</v>
      </c>
      <c r="D394" s="1" t="s">
        <v>1084</v>
      </c>
      <c r="E394" s="1" t="s">
        <v>1085</v>
      </c>
      <c r="F394" s="1">
        <v>1993.0</v>
      </c>
      <c r="G394" s="1">
        <v>0.812731</v>
      </c>
    </row>
    <row r="395">
      <c r="A395" s="1" t="s">
        <v>676</v>
      </c>
      <c r="B395" s="1" t="s">
        <v>1082</v>
      </c>
      <c r="C395" s="1" t="s">
        <v>1083</v>
      </c>
      <c r="D395" s="1" t="s">
        <v>1084</v>
      </c>
      <c r="E395" s="1" t="s">
        <v>1085</v>
      </c>
      <c r="F395" s="1">
        <v>1994.0</v>
      </c>
      <c r="G395" s="1">
        <v>0.832758</v>
      </c>
    </row>
    <row r="396">
      <c r="A396" s="1" t="s">
        <v>676</v>
      </c>
      <c r="B396" s="1" t="s">
        <v>1082</v>
      </c>
      <c r="C396" s="1" t="s">
        <v>1083</v>
      </c>
      <c r="D396" s="1" t="s">
        <v>1084</v>
      </c>
      <c r="E396" s="1" t="s">
        <v>1085</v>
      </c>
      <c r="F396" s="1">
        <v>1995.0</v>
      </c>
      <c r="G396" s="1">
        <v>0.841274</v>
      </c>
    </row>
    <row r="397">
      <c r="A397" s="1" t="s">
        <v>676</v>
      </c>
      <c r="B397" s="1" t="s">
        <v>1082</v>
      </c>
      <c r="C397" s="1" t="s">
        <v>1083</v>
      </c>
      <c r="D397" s="1" t="s">
        <v>1084</v>
      </c>
      <c r="E397" s="1" t="s">
        <v>1085</v>
      </c>
      <c r="F397" s="1">
        <v>1996.0</v>
      </c>
      <c r="G397" s="1">
        <v>0.796866</v>
      </c>
    </row>
    <row r="398">
      <c r="A398" s="1" t="s">
        <v>676</v>
      </c>
      <c r="B398" s="1" t="s">
        <v>1082</v>
      </c>
      <c r="C398" s="1" t="s">
        <v>1083</v>
      </c>
      <c r="D398" s="1" t="s">
        <v>1084</v>
      </c>
      <c r="E398" s="1" t="s">
        <v>1085</v>
      </c>
      <c r="F398" s="1">
        <v>1997.0</v>
      </c>
      <c r="G398" s="1">
        <v>0.879576</v>
      </c>
    </row>
    <row r="399">
      <c r="A399" s="1" t="s">
        <v>676</v>
      </c>
      <c r="B399" s="1" t="s">
        <v>1082</v>
      </c>
      <c r="C399" s="1" t="s">
        <v>1083</v>
      </c>
      <c r="D399" s="1" t="s">
        <v>1084</v>
      </c>
      <c r="E399" s="1" t="s">
        <v>1085</v>
      </c>
      <c r="F399" s="1">
        <v>1998.0</v>
      </c>
      <c r="G399" s="1">
        <v>0.896676</v>
      </c>
    </row>
    <row r="400">
      <c r="A400" s="1" t="s">
        <v>676</v>
      </c>
      <c r="B400" s="1" t="s">
        <v>1082</v>
      </c>
      <c r="C400" s="1" t="s">
        <v>1083</v>
      </c>
      <c r="D400" s="1" t="s">
        <v>1084</v>
      </c>
      <c r="E400" s="1" t="s">
        <v>1085</v>
      </c>
      <c r="F400" s="1">
        <v>1999.0</v>
      </c>
      <c r="G400" s="1">
        <v>0.938283</v>
      </c>
    </row>
    <row r="401">
      <c r="A401" s="1" t="s">
        <v>676</v>
      </c>
      <c r="B401" s="1" t="s">
        <v>1082</v>
      </c>
      <c r="C401" s="1" t="s">
        <v>1083</v>
      </c>
      <c r="D401" s="1" t="s">
        <v>1084</v>
      </c>
      <c r="E401" s="1" t="s">
        <v>1085</v>
      </c>
      <c r="F401" s="1">
        <v>2000.0</v>
      </c>
      <c r="G401" s="1">
        <v>1.082705</v>
      </c>
    </row>
    <row r="402">
      <c r="A402" s="1" t="s">
        <v>676</v>
      </c>
      <c r="B402" s="1" t="s">
        <v>1082</v>
      </c>
      <c r="C402" s="1" t="s">
        <v>1083</v>
      </c>
      <c r="D402" s="1" t="s">
        <v>1084</v>
      </c>
      <c r="E402" s="1" t="s">
        <v>1085</v>
      </c>
      <c r="F402" s="1">
        <v>2001.0</v>
      </c>
      <c r="G402" s="1">
        <v>1.116533</v>
      </c>
    </row>
    <row r="403">
      <c r="A403" s="1" t="s">
        <v>676</v>
      </c>
      <c r="B403" s="1" t="s">
        <v>1082</v>
      </c>
      <c r="C403" s="1" t="s">
        <v>1083</v>
      </c>
      <c r="D403" s="1" t="s">
        <v>1084</v>
      </c>
      <c r="E403" s="1" t="s">
        <v>1085</v>
      </c>
      <c r="F403" s="1">
        <v>2002.0</v>
      </c>
      <c r="G403" s="1">
        <v>1.057559</v>
      </c>
    </row>
    <row r="404">
      <c r="A404" s="1" t="s">
        <v>676</v>
      </c>
      <c r="B404" s="1" t="s">
        <v>1082</v>
      </c>
      <c r="C404" s="1" t="s">
        <v>1083</v>
      </c>
      <c r="D404" s="1" t="s">
        <v>1084</v>
      </c>
      <c r="E404" s="1" t="s">
        <v>1085</v>
      </c>
      <c r="F404" s="1">
        <v>2003.0</v>
      </c>
      <c r="G404" s="1">
        <v>0.884048</v>
      </c>
    </row>
    <row r="405">
      <c r="A405" s="1" t="s">
        <v>676</v>
      </c>
      <c r="B405" s="1" t="s">
        <v>1082</v>
      </c>
      <c r="C405" s="1" t="s">
        <v>1083</v>
      </c>
      <c r="D405" s="1" t="s">
        <v>1084</v>
      </c>
      <c r="E405" s="1" t="s">
        <v>1085</v>
      </c>
      <c r="F405" s="1">
        <v>2004.0</v>
      </c>
      <c r="G405" s="1">
        <v>0.803922</v>
      </c>
    </row>
    <row r="406">
      <c r="A406" s="1" t="s">
        <v>676</v>
      </c>
      <c r="B406" s="1" t="s">
        <v>1082</v>
      </c>
      <c r="C406" s="1" t="s">
        <v>1083</v>
      </c>
      <c r="D406" s="1" t="s">
        <v>1084</v>
      </c>
      <c r="E406" s="1" t="s">
        <v>1085</v>
      </c>
      <c r="F406" s="1">
        <v>2005.0</v>
      </c>
      <c r="G406" s="1">
        <v>0.8038</v>
      </c>
    </row>
    <row r="407">
      <c r="A407" s="1" t="s">
        <v>676</v>
      </c>
      <c r="B407" s="1" t="s">
        <v>1082</v>
      </c>
      <c r="C407" s="1" t="s">
        <v>1083</v>
      </c>
      <c r="D407" s="1" t="s">
        <v>1084</v>
      </c>
      <c r="E407" s="1" t="s">
        <v>1085</v>
      </c>
      <c r="F407" s="1">
        <v>2006.0</v>
      </c>
      <c r="G407" s="1">
        <v>0.796433</v>
      </c>
    </row>
    <row r="408">
      <c r="A408" s="1" t="s">
        <v>676</v>
      </c>
      <c r="B408" s="1" t="s">
        <v>1082</v>
      </c>
      <c r="C408" s="1" t="s">
        <v>1083</v>
      </c>
      <c r="D408" s="1" t="s">
        <v>1084</v>
      </c>
      <c r="E408" s="1" t="s">
        <v>1085</v>
      </c>
      <c r="F408" s="1">
        <v>2007.0</v>
      </c>
      <c r="G408" s="1">
        <v>0.729672</v>
      </c>
    </row>
    <row r="409">
      <c r="A409" s="1" t="s">
        <v>676</v>
      </c>
      <c r="B409" s="1" t="s">
        <v>1082</v>
      </c>
      <c r="C409" s="1" t="s">
        <v>1083</v>
      </c>
      <c r="D409" s="1" t="s">
        <v>1084</v>
      </c>
      <c r="E409" s="1" t="s">
        <v>1085</v>
      </c>
      <c r="F409" s="1">
        <v>2008.0</v>
      </c>
      <c r="G409" s="1">
        <v>0.679923</v>
      </c>
    </row>
    <row r="410">
      <c r="A410" s="1" t="s">
        <v>676</v>
      </c>
      <c r="B410" s="1" t="s">
        <v>1082</v>
      </c>
      <c r="C410" s="1" t="s">
        <v>1083</v>
      </c>
      <c r="D410" s="1" t="s">
        <v>1084</v>
      </c>
      <c r="E410" s="1" t="s">
        <v>1085</v>
      </c>
      <c r="F410" s="1">
        <v>2009.0</v>
      </c>
      <c r="G410" s="1">
        <v>0.716958</v>
      </c>
    </row>
    <row r="411">
      <c r="A411" s="1" t="s">
        <v>676</v>
      </c>
      <c r="B411" s="1" t="s">
        <v>1082</v>
      </c>
      <c r="C411" s="1" t="s">
        <v>1083</v>
      </c>
      <c r="D411" s="1" t="s">
        <v>1084</v>
      </c>
      <c r="E411" s="1" t="s">
        <v>1085</v>
      </c>
      <c r="F411" s="1">
        <v>2010.0</v>
      </c>
      <c r="G411" s="1">
        <v>0.754309</v>
      </c>
    </row>
    <row r="412">
      <c r="A412" s="1" t="s">
        <v>676</v>
      </c>
      <c r="B412" s="1" t="s">
        <v>1082</v>
      </c>
      <c r="C412" s="1" t="s">
        <v>1083</v>
      </c>
      <c r="D412" s="1" t="s">
        <v>1084</v>
      </c>
      <c r="E412" s="1" t="s">
        <v>1085</v>
      </c>
      <c r="F412" s="1">
        <v>2011.0</v>
      </c>
      <c r="G412" s="1">
        <v>0.718414</v>
      </c>
    </row>
    <row r="413">
      <c r="A413" s="1" t="s">
        <v>676</v>
      </c>
      <c r="B413" s="1" t="s">
        <v>1082</v>
      </c>
      <c r="C413" s="1" t="s">
        <v>1083</v>
      </c>
      <c r="D413" s="1" t="s">
        <v>1084</v>
      </c>
      <c r="E413" s="1" t="s">
        <v>1085</v>
      </c>
      <c r="F413" s="1">
        <v>2012.0</v>
      </c>
      <c r="G413" s="1">
        <v>0.778338</v>
      </c>
    </row>
    <row r="414">
      <c r="A414" s="1" t="s">
        <v>676</v>
      </c>
      <c r="B414" s="1" t="s">
        <v>1082</v>
      </c>
      <c r="C414" s="1" t="s">
        <v>1083</v>
      </c>
      <c r="D414" s="1" t="s">
        <v>1084</v>
      </c>
      <c r="E414" s="1" t="s">
        <v>1085</v>
      </c>
      <c r="F414" s="1">
        <v>2013.0</v>
      </c>
      <c r="G414" s="1">
        <v>0.752945</v>
      </c>
    </row>
    <row r="415">
      <c r="A415" s="1" t="s">
        <v>676</v>
      </c>
      <c r="B415" s="1" t="s">
        <v>1082</v>
      </c>
      <c r="C415" s="1" t="s">
        <v>1083</v>
      </c>
      <c r="D415" s="1" t="s">
        <v>1084</v>
      </c>
      <c r="E415" s="1" t="s">
        <v>1085</v>
      </c>
      <c r="F415" s="1">
        <v>2014.0</v>
      </c>
      <c r="G415" s="1">
        <v>0.752728</v>
      </c>
    </row>
    <row r="416">
      <c r="A416" s="1" t="s">
        <v>676</v>
      </c>
      <c r="B416" s="1" t="s">
        <v>1082</v>
      </c>
      <c r="C416" s="1" t="s">
        <v>1083</v>
      </c>
      <c r="D416" s="1" t="s">
        <v>1084</v>
      </c>
      <c r="E416" s="1" t="s">
        <v>1085</v>
      </c>
      <c r="F416" s="1">
        <v>2015.0</v>
      </c>
      <c r="G416" s="1">
        <v>0.901296</v>
      </c>
    </row>
    <row r="417">
      <c r="A417" s="1" t="s">
        <v>676</v>
      </c>
      <c r="B417" s="1" t="s">
        <v>1082</v>
      </c>
      <c r="C417" s="1" t="s">
        <v>1083</v>
      </c>
      <c r="D417" s="1" t="s">
        <v>1084</v>
      </c>
      <c r="E417" s="1" t="s">
        <v>1085</v>
      </c>
      <c r="F417" s="1">
        <v>2016.0</v>
      </c>
      <c r="G417" s="1">
        <v>0.903421</v>
      </c>
    </row>
    <row r="418">
      <c r="A418" s="1" t="s">
        <v>676</v>
      </c>
      <c r="B418" s="1" t="s">
        <v>1082</v>
      </c>
      <c r="C418" s="1" t="s">
        <v>1083</v>
      </c>
      <c r="D418" s="1" t="s">
        <v>1084</v>
      </c>
      <c r="E418" s="1" t="s">
        <v>1085</v>
      </c>
      <c r="F418" s="1">
        <v>2017.0</v>
      </c>
      <c r="G418" s="1">
        <v>0.885206</v>
      </c>
    </row>
    <row r="419">
      <c r="A419" s="1" t="s">
        <v>676</v>
      </c>
      <c r="B419" s="1" t="s">
        <v>1082</v>
      </c>
      <c r="C419" s="1" t="s">
        <v>1083</v>
      </c>
      <c r="D419" s="1" t="s">
        <v>1084</v>
      </c>
      <c r="E419" s="1" t="s">
        <v>1085</v>
      </c>
      <c r="F419" s="1">
        <v>2018.0</v>
      </c>
      <c r="G419" s="1">
        <v>0.846773</v>
      </c>
    </row>
    <row r="420">
      <c r="A420" s="1" t="s">
        <v>676</v>
      </c>
      <c r="B420" s="1" t="s">
        <v>1082</v>
      </c>
      <c r="C420" s="1" t="s">
        <v>1083</v>
      </c>
      <c r="D420" s="1" t="s">
        <v>1084</v>
      </c>
      <c r="E420" s="1" t="s">
        <v>1085</v>
      </c>
      <c r="F420" s="1">
        <v>2019.0</v>
      </c>
      <c r="G420" s="1">
        <v>0.893276</v>
      </c>
    </row>
    <row r="421">
      <c r="A421" s="1" t="s">
        <v>676</v>
      </c>
      <c r="B421" s="1" t="s">
        <v>1082</v>
      </c>
      <c r="C421" s="1" t="s">
        <v>1083</v>
      </c>
      <c r="D421" s="1" t="s">
        <v>1084</v>
      </c>
      <c r="E421" s="1" t="s">
        <v>1085</v>
      </c>
      <c r="F421" s="1">
        <v>2020.0</v>
      </c>
      <c r="G421" s="1">
        <v>0.875506</v>
      </c>
    </row>
    <row r="422">
      <c r="A422" s="1" t="s">
        <v>682</v>
      </c>
      <c r="B422" s="1" t="s">
        <v>1082</v>
      </c>
      <c r="C422" s="1" t="s">
        <v>1083</v>
      </c>
      <c r="D422" s="1" t="s">
        <v>1084</v>
      </c>
      <c r="E422" s="1" t="s">
        <v>1085</v>
      </c>
      <c r="F422" s="1">
        <v>1991.0</v>
      </c>
      <c r="G422" s="1">
        <v>134.706667</v>
      </c>
    </row>
    <row r="423">
      <c r="A423" s="1" t="s">
        <v>682</v>
      </c>
      <c r="B423" s="1" t="s">
        <v>1082</v>
      </c>
      <c r="C423" s="1" t="s">
        <v>1083</v>
      </c>
      <c r="D423" s="1" t="s">
        <v>1084</v>
      </c>
      <c r="E423" s="1" t="s">
        <v>1085</v>
      </c>
      <c r="F423" s="1">
        <v>1992.0</v>
      </c>
      <c r="G423" s="1">
        <v>126.651333</v>
      </c>
    </row>
    <row r="424">
      <c r="A424" s="1" t="s">
        <v>682</v>
      </c>
      <c r="B424" s="1" t="s">
        <v>1082</v>
      </c>
      <c r="C424" s="1" t="s">
        <v>1083</v>
      </c>
      <c r="D424" s="1" t="s">
        <v>1084</v>
      </c>
      <c r="E424" s="1" t="s">
        <v>1085</v>
      </c>
      <c r="F424" s="1">
        <v>1993.0</v>
      </c>
      <c r="G424" s="1">
        <v>111.197786</v>
      </c>
    </row>
    <row r="425">
      <c r="A425" s="1" t="s">
        <v>682</v>
      </c>
      <c r="B425" s="1" t="s">
        <v>1082</v>
      </c>
      <c r="C425" s="1" t="s">
        <v>1083</v>
      </c>
      <c r="D425" s="1" t="s">
        <v>1084</v>
      </c>
      <c r="E425" s="1" t="s">
        <v>1085</v>
      </c>
      <c r="F425" s="1">
        <v>1994.0</v>
      </c>
      <c r="G425" s="1">
        <v>102.207806</v>
      </c>
    </row>
    <row r="426">
      <c r="A426" s="1" t="s">
        <v>682</v>
      </c>
      <c r="B426" s="1" t="s">
        <v>1082</v>
      </c>
      <c r="C426" s="1" t="s">
        <v>1083</v>
      </c>
      <c r="D426" s="1" t="s">
        <v>1084</v>
      </c>
      <c r="E426" s="1" t="s">
        <v>1085</v>
      </c>
      <c r="F426" s="1">
        <v>1995.0</v>
      </c>
      <c r="G426" s="1">
        <v>94.059579</v>
      </c>
    </row>
    <row r="427">
      <c r="A427" s="1" t="s">
        <v>682</v>
      </c>
      <c r="B427" s="1" t="s">
        <v>1082</v>
      </c>
      <c r="C427" s="1" t="s">
        <v>1083</v>
      </c>
      <c r="D427" s="1" t="s">
        <v>1084</v>
      </c>
      <c r="E427" s="1" t="s">
        <v>1085</v>
      </c>
      <c r="F427" s="1">
        <v>1996.0</v>
      </c>
      <c r="G427" s="1">
        <v>108.779057</v>
      </c>
    </row>
    <row r="428">
      <c r="A428" s="1" t="s">
        <v>682</v>
      </c>
      <c r="B428" s="1" t="s">
        <v>1082</v>
      </c>
      <c r="C428" s="1" t="s">
        <v>1083</v>
      </c>
      <c r="D428" s="1" t="s">
        <v>1084</v>
      </c>
      <c r="E428" s="1" t="s">
        <v>1085</v>
      </c>
      <c r="F428" s="1">
        <v>1997.0</v>
      </c>
      <c r="G428" s="1">
        <v>120.990863</v>
      </c>
    </row>
    <row r="429">
      <c r="A429" s="1" t="s">
        <v>682</v>
      </c>
      <c r="B429" s="1" t="s">
        <v>1082</v>
      </c>
      <c r="C429" s="1" t="s">
        <v>1083</v>
      </c>
      <c r="D429" s="1" t="s">
        <v>1084</v>
      </c>
      <c r="E429" s="1" t="s">
        <v>1085</v>
      </c>
      <c r="F429" s="1">
        <v>1998.0</v>
      </c>
      <c r="G429" s="1">
        <v>130.905301</v>
      </c>
    </row>
    <row r="430">
      <c r="A430" s="1" t="s">
        <v>682</v>
      </c>
      <c r="B430" s="1" t="s">
        <v>1082</v>
      </c>
      <c r="C430" s="1" t="s">
        <v>1083</v>
      </c>
      <c r="D430" s="1" t="s">
        <v>1084</v>
      </c>
      <c r="E430" s="1" t="s">
        <v>1085</v>
      </c>
      <c r="F430" s="1">
        <v>1999.0</v>
      </c>
      <c r="G430" s="1">
        <v>113.906805</v>
      </c>
    </row>
    <row r="431">
      <c r="A431" s="1" t="s">
        <v>682</v>
      </c>
      <c r="B431" s="1" t="s">
        <v>1082</v>
      </c>
      <c r="C431" s="1" t="s">
        <v>1083</v>
      </c>
      <c r="D431" s="1" t="s">
        <v>1084</v>
      </c>
      <c r="E431" s="1" t="s">
        <v>1085</v>
      </c>
      <c r="F431" s="1">
        <v>2000.0</v>
      </c>
      <c r="G431" s="1">
        <v>107.765498</v>
      </c>
    </row>
    <row r="432">
      <c r="A432" s="1" t="s">
        <v>682</v>
      </c>
      <c r="B432" s="1" t="s">
        <v>1082</v>
      </c>
      <c r="C432" s="1" t="s">
        <v>1083</v>
      </c>
      <c r="D432" s="1" t="s">
        <v>1084</v>
      </c>
      <c r="E432" s="1" t="s">
        <v>1085</v>
      </c>
      <c r="F432" s="1">
        <v>2001.0</v>
      </c>
      <c r="G432" s="1">
        <v>121.528948</v>
      </c>
    </row>
    <row r="433">
      <c r="A433" s="1" t="s">
        <v>682</v>
      </c>
      <c r="B433" s="1" t="s">
        <v>1082</v>
      </c>
      <c r="C433" s="1" t="s">
        <v>1083</v>
      </c>
      <c r="D433" s="1" t="s">
        <v>1084</v>
      </c>
      <c r="E433" s="1" t="s">
        <v>1085</v>
      </c>
      <c r="F433" s="1">
        <v>2002.0</v>
      </c>
      <c r="G433" s="1">
        <v>125.388019</v>
      </c>
    </row>
    <row r="434">
      <c r="A434" s="1" t="s">
        <v>682</v>
      </c>
      <c r="B434" s="1" t="s">
        <v>1082</v>
      </c>
      <c r="C434" s="1" t="s">
        <v>1083</v>
      </c>
      <c r="D434" s="1" t="s">
        <v>1084</v>
      </c>
      <c r="E434" s="1" t="s">
        <v>1085</v>
      </c>
      <c r="F434" s="1">
        <v>2003.0</v>
      </c>
      <c r="G434" s="1">
        <v>115.933464</v>
      </c>
    </row>
    <row r="435">
      <c r="A435" s="1" t="s">
        <v>682</v>
      </c>
      <c r="B435" s="1" t="s">
        <v>1082</v>
      </c>
      <c r="C435" s="1" t="s">
        <v>1083</v>
      </c>
      <c r="D435" s="1" t="s">
        <v>1084</v>
      </c>
      <c r="E435" s="1" t="s">
        <v>1085</v>
      </c>
      <c r="F435" s="1">
        <v>2004.0</v>
      </c>
      <c r="G435" s="1">
        <v>108.192569</v>
      </c>
    </row>
    <row r="436">
      <c r="A436" s="1" t="s">
        <v>682</v>
      </c>
      <c r="B436" s="1" t="s">
        <v>1082</v>
      </c>
      <c r="C436" s="1" t="s">
        <v>1083</v>
      </c>
      <c r="D436" s="1" t="s">
        <v>1084</v>
      </c>
      <c r="E436" s="1" t="s">
        <v>1085</v>
      </c>
      <c r="F436" s="1">
        <v>2005.0</v>
      </c>
      <c r="G436" s="1">
        <v>110.218212</v>
      </c>
    </row>
    <row r="437">
      <c r="A437" s="1" t="s">
        <v>682</v>
      </c>
      <c r="B437" s="1" t="s">
        <v>1082</v>
      </c>
      <c r="C437" s="1" t="s">
        <v>1083</v>
      </c>
      <c r="D437" s="1" t="s">
        <v>1084</v>
      </c>
      <c r="E437" s="1" t="s">
        <v>1085</v>
      </c>
      <c r="F437" s="1">
        <v>2006.0</v>
      </c>
      <c r="G437" s="1">
        <v>116.299312</v>
      </c>
    </row>
    <row r="438">
      <c r="A438" s="1" t="s">
        <v>682</v>
      </c>
      <c r="B438" s="1" t="s">
        <v>1082</v>
      </c>
      <c r="C438" s="1" t="s">
        <v>1083</v>
      </c>
      <c r="D438" s="1" t="s">
        <v>1084</v>
      </c>
      <c r="E438" s="1" t="s">
        <v>1085</v>
      </c>
      <c r="F438" s="1">
        <v>2007.0</v>
      </c>
      <c r="G438" s="1">
        <v>117.753529</v>
      </c>
    </row>
    <row r="439">
      <c r="A439" s="1" t="s">
        <v>682</v>
      </c>
      <c r="B439" s="1" t="s">
        <v>1082</v>
      </c>
      <c r="C439" s="1" t="s">
        <v>1083</v>
      </c>
      <c r="D439" s="1" t="s">
        <v>1084</v>
      </c>
      <c r="E439" s="1" t="s">
        <v>1085</v>
      </c>
      <c r="F439" s="1">
        <v>2008.0</v>
      </c>
      <c r="G439" s="1">
        <v>103.359494</v>
      </c>
    </row>
    <row r="440">
      <c r="A440" s="1" t="s">
        <v>682</v>
      </c>
      <c r="B440" s="1" t="s">
        <v>1082</v>
      </c>
      <c r="C440" s="1" t="s">
        <v>1083</v>
      </c>
      <c r="D440" s="1" t="s">
        <v>1084</v>
      </c>
      <c r="E440" s="1" t="s">
        <v>1085</v>
      </c>
      <c r="F440" s="1">
        <v>2009.0</v>
      </c>
      <c r="G440" s="1">
        <v>93.570089</v>
      </c>
    </row>
    <row r="441">
      <c r="A441" s="1" t="s">
        <v>682</v>
      </c>
      <c r="B441" s="1" t="s">
        <v>1082</v>
      </c>
      <c r="C441" s="1" t="s">
        <v>1083</v>
      </c>
      <c r="D441" s="1" t="s">
        <v>1084</v>
      </c>
      <c r="E441" s="1" t="s">
        <v>1085</v>
      </c>
      <c r="F441" s="1">
        <v>2010.0</v>
      </c>
      <c r="G441" s="1">
        <v>87.779875</v>
      </c>
    </row>
    <row r="442">
      <c r="A442" s="1" t="s">
        <v>682</v>
      </c>
      <c r="B442" s="1" t="s">
        <v>1082</v>
      </c>
      <c r="C442" s="1" t="s">
        <v>1083</v>
      </c>
      <c r="D442" s="1" t="s">
        <v>1084</v>
      </c>
      <c r="E442" s="1" t="s">
        <v>1085</v>
      </c>
      <c r="F442" s="1">
        <v>2011.0</v>
      </c>
      <c r="G442" s="1">
        <v>79.80702</v>
      </c>
    </row>
    <row r="443">
      <c r="A443" s="1" t="s">
        <v>682</v>
      </c>
      <c r="B443" s="1" t="s">
        <v>1082</v>
      </c>
      <c r="C443" s="1" t="s">
        <v>1083</v>
      </c>
      <c r="D443" s="1" t="s">
        <v>1084</v>
      </c>
      <c r="E443" s="1" t="s">
        <v>1085</v>
      </c>
      <c r="F443" s="1">
        <v>2012.0</v>
      </c>
      <c r="G443" s="1">
        <v>79.790455</v>
      </c>
    </row>
    <row r="444">
      <c r="A444" s="1" t="s">
        <v>682</v>
      </c>
      <c r="B444" s="1" t="s">
        <v>1082</v>
      </c>
      <c r="C444" s="1" t="s">
        <v>1083</v>
      </c>
      <c r="D444" s="1" t="s">
        <v>1084</v>
      </c>
      <c r="E444" s="1" t="s">
        <v>1085</v>
      </c>
      <c r="F444" s="1">
        <v>2013.0</v>
      </c>
      <c r="G444" s="1">
        <v>97.595658</v>
      </c>
    </row>
    <row r="445">
      <c r="A445" s="1" t="s">
        <v>682</v>
      </c>
      <c r="B445" s="1" t="s">
        <v>1082</v>
      </c>
      <c r="C445" s="1" t="s">
        <v>1083</v>
      </c>
      <c r="D445" s="1" t="s">
        <v>1084</v>
      </c>
      <c r="E445" s="1" t="s">
        <v>1085</v>
      </c>
      <c r="F445" s="1">
        <v>2014.0</v>
      </c>
      <c r="G445" s="1">
        <v>105.944781</v>
      </c>
    </row>
    <row r="446">
      <c r="A446" s="1" t="s">
        <v>682</v>
      </c>
      <c r="B446" s="1" t="s">
        <v>1082</v>
      </c>
      <c r="C446" s="1" t="s">
        <v>1083</v>
      </c>
      <c r="D446" s="1" t="s">
        <v>1084</v>
      </c>
      <c r="E446" s="1" t="s">
        <v>1085</v>
      </c>
      <c r="F446" s="1">
        <v>2015.0</v>
      </c>
      <c r="G446" s="1">
        <v>121.044026</v>
      </c>
    </row>
    <row r="447">
      <c r="A447" s="1" t="s">
        <v>682</v>
      </c>
      <c r="B447" s="1" t="s">
        <v>1082</v>
      </c>
      <c r="C447" s="1" t="s">
        <v>1083</v>
      </c>
      <c r="D447" s="1" t="s">
        <v>1084</v>
      </c>
      <c r="E447" s="1" t="s">
        <v>1085</v>
      </c>
      <c r="F447" s="1">
        <v>2016.0</v>
      </c>
      <c r="G447" s="1">
        <v>108.7929</v>
      </c>
    </row>
    <row r="448">
      <c r="A448" s="1" t="s">
        <v>682</v>
      </c>
      <c r="B448" s="1" t="s">
        <v>1082</v>
      </c>
      <c r="C448" s="1" t="s">
        <v>1083</v>
      </c>
      <c r="D448" s="1" t="s">
        <v>1084</v>
      </c>
      <c r="E448" s="1" t="s">
        <v>1085</v>
      </c>
      <c r="F448" s="1">
        <v>2017.0</v>
      </c>
      <c r="G448" s="1">
        <v>112.166141</v>
      </c>
    </row>
    <row r="449">
      <c r="A449" s="1" t="s">
        <v>682</v>
      </c>
      <c r="B449" s="1" t="s">
        <v>1082</v>
      </c>
      <c r="C449" s="1" t="s">
        <v>1083</v>
      </c>
      <c r="D449" s="1" t="s">
        <v>1084</v>
      </c>
      <c r="E449" s="1" t="s">
        <v>1085</v>
      </c>
      <c r="F449" s="1">
        <v>2018.0</v>
      </c>
      <c r="G449" s="1">
        <v>110.423179</v>
      </c>
    </row>
    <row r="450">
      <c r="A450" s="1" t="s">
        <v>682</v>
      </c>
      <c r="B450" s="1" t="s">
        <v>1082</v>
      </c>
      <c r="C450" s="1" t="s">
        <v>1083</v>
      </c>
      <c r="D450" s="1" t="s">
        <v>1084</v>
      </c>
      <c r="E450" s="1" t="s">
        <v>1085</v>
      </c>
      <c r="F450" s="1">
        <v>2019.0</v>
      </c>
      <c r="G450" s="1">
        <v>109.009666</v>
      </c>
    </row>
    <row r="451">
      <c r="A451" s="1" t="s">
        <v>682</v>
      </c>
      <c r="B451" s="1" t="s">
        <v>1082</v>
      </c>
      <c r="C451" s="1" t="s">
        <v>1083</v>
      </c>
      <c r="D451" s="1" t="s">
        <v>1084</v>
      </c>
      <c r="E451" s="1" t="s">
        <v>1085</v>
      </c>
      <c r="F451" s="1">
        <v>2020.0</v>
      </c>
      <c r="G451" s="1">
        <v>106.774582</v>
      </c>
    </row>
    <row r="452">
      <c r="A452" s="1" t="s">
        <v>696</v>
      </c>
      <c r="B452" s="1" t="s">
        <v>1082</v>
      </c>
      <c r="C452" s="1" t="s">
        <v>1083</v>
      </c>
      <c r="D452" s="1" t="s">
        <v>1084</v>
      </c>
      <c r="E452" s="1" t="s">
        <v>1085</v>
      </c>
      <c r="F452" s="1">
        <v>1991.0</v>
      </c>
      <c r="G452" s="1">
        <v>733.329167</v>
      </c>
    </row>
    <row r="453">
      <c r="A453" s="1" t="s">
        <v>696</v>
      </c>
      <c r="B453" s="1" t="s">
        <v>1082</v>
      </c>
      <c r="C453" s="1" t="s">
        <v>1083</v>
      </c>
      <c r="D453" s="1" t="s">
        <v>1084</v>
      </c>
      <c r="E453" s="1" t="s">
        <v>1085</v>
      </c>
      <c r="F453" s="1">
        <v>1992.0</v>
      </c>
      <c r="G453" s="1">
        <v>780.670833</v>
      </c>
    </row>
    <row r="454">
      <c r="A454" s="1" t="s">
        <v>696</v>
      </c>
      <c r="B454" s="1" t="s">
        <v>1082</v>
      </c>
      <c r="C454" s="1" t="s">
        <v>1083</v>
      </c>
      <c r="D454" s="1" t="s">
        <v>1084</v>
      </c>
      <c r="E454" s="1" t="s">
        <v>1085</v>
      </c>
      <c r="F454" s="1">
        <v>1993.0</v>
      </c>
      <c r="G454" s="1">
        <v>802.538333</v>
      </c>
    </row>
    <row r="455">
      <c r="A455" s="1" t="s">
        <v>696</v>
      </c>
      <c r="B455" s="1" t="s">
        <v>1082</v>
      </c>
      <c r="C455" s="1" t="s">
        <v>1083</v>
      </c>
      <c r="D455" s="1" t="s">
        <v>1084</v>
      </c>
      <c r="E455" s="1" t="s">
        <v>1085</v>
      </c>
      <c r="F455" s="1">
        <v>1994.0</v>
      </c>
      <c r="G455" s="1">
        <v>803.771667</v>
      </c>
    </row>
    <row r="456">
      <c r="A456" s="1" t="s">
        <v>696</v>
      </c>
      <c r="B456" s="1" t="s">
        <v>1082</v>
      </c>
      <c r="C456" s="1" t="s">
        <v>1083</v>
      </c>
      <c r="D456" s="1" t="s">
        <v>1084</v>
      </c>
      <c r="E456" s="1" t="s">
        <v>1085</v>
      </c>
      <c r="F456" s="1">
        <v>1995.0</v>
      </c>
      <c r="G456" s="1">
        <v>771.254167</v>
      </c>
    </row>
    <row r="457">
      <c r="A457" s="1" t="s">
        <v>696</v>
      </c>
      <c r="B457" s="1" t="s">
        <v>1082</v>
      </c>
      <c r="C457" s="1" t="s">
        <v>1083</v>
      </c>
      <c r="D457" s="1" t="s">
        <v>1084</v>
      </c>
      <c r="E457" s="1" t="s">
        <v>1085</v>
      </c>
      <c r="F457" s="1">
        <v>1996.0</v>
      </c>
      <c r="G457" s="1">
        <v>804.4575</v>
      </c>
    </row>
    <row r="458">
      <c r="A458" s="1" t="s">
        <v>696</v>
      </c>
      <c r="B458" s="1" t="s">
        <v>1082</v>
      </c>
      <c r="C458" s="1" t="s">
        <v>1083</v>
      </c>
      <c r="D458" s="1" t="s">
        <v>1084</v>
      </c>
      <c r="E458" s="1" t="s">
        <v>1085</v>
      </c>
      <c r="F458" s="1">
        <v>1997.0</v>
      </c>
      <c r="G458" s="1">
        <v>949.89</v>
      </c>
    </row>
    <row r="459">
      <c r="A459" s="1" t="s">
        <v>696</v>
      </c>
      <c r="B459" s="1" t="s">
        <v>1082</v>
      </c>
      <c r="C459" s="1" t="s">
        <v>1083</v>
      </c>
      <c r="D459" s="1" t="s">
        <v>1084</v>
      </c>
      <c r="E459" s="1" t="s">
        <v>1085</v>
      </c>
      <c r="F459" s="1">
        <v>1998.0</v>
      </c>
      <c r="G459" s="1">
        <v>1403.183333</v>
      </c>
    </row>
    <row r="460">
      <c r="A460" s="1" t="s">
        <v>696</v>
      </c>
      <c r="B460" s="1" t="s">
        <v>1082</v>
      </c>
      <c r="C460" s="1" t="s">
        <v>1083</v>
      </c>
      <c r="D460" s="1" t="s">
        <v>1084</v>
      </c>
      <c r="E460" s="1" t="s">
        <v>1085</v>
      </c>
      <c r="F460" s="1">
        <v>1999.0</v>
      </c>
      <c r="G460" s="1">
        <v>1189.439167</v>
      </c>
    </row>
    <row r="461">
      <c r="A461" s="1" t="s">
        <v>696</v>
      </c>
      <c r="B461" s="1" t="s">
        <v>1082</v>
      </c>
      <c r="C461" s="1" t="s">
        <v>1083</v>
      </c>
      <c r="D461" s="1" t="s">
        <v>1084</v>
      </c>
      <c r="E461" s="1" t="s">
        <v>1085</v>
      </c>
      <c r="F461" s="1">
        <v>2000.0</v>
      </c>
      <c r="G461" s="1">
        <v>1130.3625</v>
      </c>
    </row>
    <row r="462">
      <c r="A462" s="1" t="s">
        <v>696</v>
      </c>
      <c r="B462" s="1" t="s">
        <v>1082</v>
      </c>
      <c r="C462" s="1" t="s">
        <v>1083</v>
      </c>
      <c r="D462" s="1" t="s">
        <v>1084</v>
      </c>
      <c r="E462" s="1" t="s">
        <v>1085</v>
      </c>
      <c r="F462" s="1">
        <v>2001.0</v>
      </c>
      <c r="G462" s="1">
        <v>1290.79</v>
      </c>
    </row>
    <row r="463">
      <c r="A463" s="1" t="s">
        <v>696</v>
      </c>
      <c r="B463" s="1" t="s">
        <v>1082</v>
      </c>
      <c r="C463" s="1" t="s">
        <v>1083</v>
      </c>
      <c r="D463" s="1" t="s">
        <v>1084</v>
      </c>
      <c r="E463" s="1" t="s">
        <v>1085</v>
      </c>
      <c r="F463" s="1">
        <v>2002.0</v>
      </c>
      <c r="G463" s="1">
        <v>1251.6025</v>
      </c>
    </row>
    <row r="464">
      <c r="A464" s="1" t="s">
        <v>696</v>
      </c>
      <c r="B464" s="1" t="s">
        <v>1082</v>
      </c>
      <c r="C464" s="1" t="s">
        <v>1083</v>
      </c>
      <c r="D464" s="1" t="s">
        <v>1084</v>
      </c>
      <c r="E464" s="1" t="s">
        <v>1085</v>
      </c>
      <c r="F464" s="1">
        <v>2003.0</v>
      </c>
      <c r="G464" s="1">
        <v>1191.645833</v>
      </c>
    </row>
    <row r="465">
      <c r="A465" s="1" t="s">
        <v>696</v>
      </c>
      <c r="B465" s="1" t="s">
        <v>1082</v>
      </c>
      <c r="C465" s="1" t="s">
        <v>1083</v>
      </c>
      <c r="D465" s="1" t="s">
        <v>1084</v>
      </c>
      <c r="E465" s="1" t="s">
        <v>1085</v>
      </c>
      <c r="F465" s="1">
        <v>2004.0</v>
      </c>
      <c r="G465" s="1">
        <v>1146.249167</v>
      </c>
    </row>
    <row r="466">
      <c r="A466" s="1" t="s">
        <v>696</v>
      </c>
      <c r="B466" s="1" t="s">
        <v>1082</v>
      </c>
      <c r="C466" s="1" t="s">
        <v>1083</v>
      </c>
      <c r="D466" s="1" t="s">
        <v>1084</v>
      </c>
      <c r="E466" s="1" t="s">
        <v>1085</v>
      </c>
      <c r="F466" s="1">
        <v>2005.0</v>
      </c>
      <c r="G466" s="1">
        <v>1024.328333</v>
      </c>
    </row>
    <row r="467">
      <c r="A467" s="1" t="s">
        <v>696</v>
      </c>
      <c r="B467" s="1" t="s">
        <v>1082</v>
      </c>
      <c r="C467" s="1" t="s">
        <v>1083</v>
      </c>
      <c r="D467" s="1" t="s">
        <v>1084</v>
      </c>
      <c r="E467" s="1" t="s">
        <v>1085</v>
      </c>
      <c r="F467" s="1">
        <v>2006.0</v>
      </c>
      <c r="G467" s="1">
        <v>955.340833</v>
      </c>
    </row>
    <row r="468">
      <c r="A468" s="1" t="s">
        <v>696</v>
      </c>
      <c r="B468" s="1" t="s">
        <v>1082</v>
      </c>
      <c r="C468" s="1" t="s">
        <v>1083</v>
      </c>
      <c r="D468" s="1" t="s">
        <v>1084</v>
      </c>
      <c r="E468" s="1" t="s">
        <v>1085</v>
      </c>
      <c r="F468" s="1">
        <v>2007.0</v>
      </c>
      <c r="G468" s="1">
        <v>929.375833</v>
      </c>
    </row>
    <row r="469">
      <c r="A469" s="1" t="s">
        <v>696</v>
      </c>
      <c r="B469" s="1" t="s">
        <v>1082</v>
      </c>
      <c r="C469" s="1" t="s">
        <v>1083</v>
      </c>
      <c r="D469" s="1" t="s">
        <v>1084</v>
      </c>
      <c r="E469" s="1" t="s">
        <v>1085</v>
      </c>
      <c r="F469" s="1">
        <v>2008.0</v>
      </c>
      <c r="G469" s="1">
        <v>1100.125833</v>
      </c>
    </row>
    <row r="470">
      <c r="A470" s="1" t="s">
        <v>696</v>
      </c>
      <c r="B470" s="1" t="s">
        <v>1082</v>
      </c>
      <c r="C470" s="1" t="s">
        <v>1083</v>
      </c>
      <c r="D470" s="1" t="s">
        <v>1084</v>
      </c>
      <c r="E470" s="1" t="s">
        <v>1085</v>
      </c>
      <c r="F470" s="1">
        <v>2009.0</v>
      </c>
      <c r="G470" s="1">
        <v>1277.245833</v>
      </c>
    </row>
    <row r="471">
      <c r="A471" s="1" t="s">
        <v>696</v>
      </c>
      <c r="B471" s="1" t="s">
        <v>1082</v>
      </c>
      <c r="C471" s="1" t="s">
        <v>1083</v>
      </c>
      <c r="D471" s="1" t="s">
        <v>1084</v>
      </c>
      <c r="E471" s="1" t="s">
        <v>1085</v>
      </c>
      <c r="F471" s="1">
        <v>2010.0</v>
      </c>
      <c r="G471" s="1">
        <v>1156.46</v>
      </c>
    </row>
    <row r="472">
      <c r="A472" s="1" t="s">
        <v>696</v>
      </c>
      <c r="B472" s="1" t="s">
        <v>1082</v>
      </c>
      <c r="C472" s="1" t="s">
        <v>1083</v>
      </c>
      <c r="D472" s="1" t="s">
        <v>1084</v>
      </c>
      <c r="E472" s="1" t="s">
        <v>1085</v>
      </c>
      <c r="F472" s="1">
        <v>2011.0</v>
      </c>
      <c r="G472" s="1">
        <v>1108.233333</v>
      </c>
    </row>
    <row r="473">
      <c r="A473" s="1" t="s">
        <v>696</v>
      </c>
      <c r="B473" s="1" t="s">
        <v>1082</v>
      </c>
      <c r="C473" s="1" t="s">
        <v>1083</v>
      </c>
      <c r="D473" s="1" t="s">
        <v>1084</v>
      </c>
      <c r="E473" s="1" t="s">
        <v>1085</v>
      </c>
      <c r="F473" s="1">
        <v>2012.0</v>
      </c>
      <c r="G473" s="1">
        <v>1126.806667</v>
      </c>
    </row>
    <row r="474">
      <c r="A474" s="1" t="s">
        <v>696</v>
      </c>
      <c r="B474" s="1" t="s">
        <v>1082</v>
      </c>
      <c r="C474" s="1" t="s">
        <v>1083</v>
      </c>
      <c r="D474" s="1" t="s">
        <v>1084</v>
      </c>
      <c r="E474" s="1" t="s">
        <v>1085</v>
      </c>
      <c r="F474" s="1">
        <v>2013.0</v>
      </c>
      <c r="G474" s="1">
        <v>1094.9825</v>
      </c>
    </row>
    <row r="475">
      <c r="A475" s="1" t="s">
        <v>696</v>
      </c>
      <c r="B475" s="1" t="s">
        <v>1082</v>
      </c>
      <c r="C475" s="1" t="s">
        <v>1083</v>
      </c>
      <c r="D475" s="1" t="s">
        <v>1084</v>
      </c>
      <c r="E475" s="1" t="s">
        <v>1085</v>
      </c>
      <c r="F475" s="1">
        <v>2014.0</v>
      </c>
      <c r="G475" s="1">
        <v>1052.84</v>
      </c>
    </row>
    <row r="476">
      <c r="A476" s="1" t="s">
        <v>696</v>
      </c>
      <c r="B476" s="1" t="s">
        <v>1082</v>
      </c>
      <c r="C476" s="1" t="s">
        <v>1083</v>
      </c>
      <c r="D476" s="1" t="s">
        <v>1084</v>
      </c>
      <c r="E476" s="1" t="s">
        <v>1085</v>
      </c>
      <c r="F476" s="1">
        <v>2015.0</v>
      </c>
      <c r="G476" s="1">
        <v>1130.9525</v>
      </c>
    </row>
    <row r="477">
      <c r="A477" s="1" t="s">
        <v>696</v>
      </c>
      <c r="B477" s="1" t="s">
        <v>1082</v>
      </c>
      <c r="C477" s="1" t="s">
        <v>1083</v>
      </c>
      <c r="D477" s="1" t="s">
        <v>1084</v>
      </c>
      <c r="E477" s="1" t="s">
        <v>1085</v>
      </c>
      <c r="F477" s="1">
        <v>2016.0</v>
      </c>
      <c r="G477" s="1">
        <v>1160.7675</v>
      </c>
    </row>
    <row r="478">
      <c r="A478" s="1" t="s">
        <v>696</v>
      </c>
      <c r="B478" s="1" t="s">
        <v>1082</v>
      </c>
      <c r="C478" s="1" t="s">
        <v>1083</v>
      </c>
      <c r="D478" s="1" t="s">
        <v>1084</v>
      </c>
      <c r="E478" s="1" t="s">
        <v>1085</v>
      </c>
      <c r="F478" s="1">
        <v>2017.0</v>
      </c>
      <c r="G478" s="1">
        <v>1131.000833</v>
      </c>
    </row>
    <row r="479">
      <c r="A479" s="1" t="s">
        <v>696</v>
      </c>
      <c r="B479" s="1" t="s">
        <v>1082</v>
      </c>
      <c r="C479" s="1" t="s">
        <v>1083</v>
      </c>
      <c r="D479" s="1" t="s">
        <v>1084</v>
      </c>
      <c r="E479" s="1" t="s">
        <v>1085</v>
      </c>
      <c r="F479" s="1">
        <v>2018.0</v>
      </c>
      <c r="G479" s="1">
        <v>1100.163333</v>
      </c>
    </row>
    <row r="480">
      <c r="A480" s="1" t="s">
        <v>696</v>
      </c>
      <c r="B480" s="1" t="s">
        <v>1082</v>
      </c>
      <c r="C480" s="1" t="s">
        <v>1083</v>
      </c>
      <c r="D480" s="1" t="s">
        <v>1084</v>
      </c>
      <c r="E480" s="1" t="s">
        <v>1085</v>
      </c>
      <c r="F480" s="1">
        <v>2019.0</v>
      </c>
      <c r="G480" s="1">
        <v>1165.3575</v>
      </c>
    </row>
    <row r="481">
      <c r="A481" s="1" t="s">
        <v>696</v>
      </c>
      <c r="B481" s="1" t="s">
        <v>1082</v>
      </c>
      <c r="C481" s="1" t="s">
        <v>1083</v>
      </c>
      <c r="D481" s="1" t="s">
        <v>1084</v>
      </c>
      <c r="E481" s="1" t="s">
        <v>1085</v>
      </c>
      <c r="F481" s="1">
        <v>2020.0</v>
      </c>
      <c r="G481" s="1">
        <v>1180.276058</v>
      </c>
    </row>
    <row r="482">
      <c r="A482" s="1" t="s">
        <v>732</v>
      </c>
      <c r="B482" s="1" t="s">
        <v>1082</v>
      </c>
      <c r="C482" s="1" t="s">
        <v>1083</v>
      </c>
      <c r="D482" s="1" t="s">
        <v>1084</v>
      </c>
      <c r="E482" s="1" t="s">
        <v>1085</v>
      </c>
      <c r="F482" s="1">
        <v>1991.0</v>
      </c>
      <c r="G482" s="1">
        <v>0.846513</v>
      </c>
    </row>
    <row r="483">
      <c r="A483" s="1" t="s">
        <v>732</v>
      </c>
      <c r="B483" s="1" t="s">
        <v>1082</v>
      </c>
      <c r="C483" s="1" t="s">
        <v>1083</v>
      </c>
      <c r="D483" s="1" t="s">
        <v>1084</v>
      </c>
      <c r="E483" s="1" t="s">
        <v>1085</v>
      </c>
      <c r="F483" s="1">
        <v>1992.0</v>
      </c>
      <c r="G483" s="1">
        <v>0.796965</v>
      </c>
    </row>
    <row r="484">
      <c r="A484" s="1" t="s">
        <v>732</v>
      </c>
      <c r="B484" s="1" t="s">
        <v>1082</v>
      </c>
      <c r="C484" s="1" t="s">
        <v>1083</v>
      </c>
      <c r="D484" s="1" t="s">
        <v>1084</v>
      </c>
      <c r="E484" s="1" t="s">
        <v>1085</v>
      </c>
      <c r="F484" s="1">
        <v>1993.0</v>
      </c>
      <c r="G484" s="1">
        <v>0.857625</v>
      </c>
    </row>
    <row r="485">
      <c r="A485" s="1" t="s">
        <v>732</v>
      </c>
      <c r="B485" s="1" t="s">
        <v>1082</v>
      </c>
      <c r="C485" s="1" t="s">
        <v>1083</v>
      </c>
      <c r="D485" s="1" t="s">
        <v>1084</v>
      </c>
      <c r="E485" s="1" t="s">
        <v>1085</v>
      </c>
      <c r="F485" s="1">
        <v>1994.0</v>
      </c>
      <c r="G485" s="1">
        <v>0.829365</v>
      </c>
    </row>
    <row r="486">
      <c r="A486" s="1" t="s">
        <v>732</v>
      </c>
      <c r="B486" s="1" t="s">
        <v>1082</v>
      </c>
      <c r="C486" s="1" t="s">
        <v>1083</v>
      </c>
      <c r="D486" s="1" t="s">
        <v>1084</v>
      </c>
      <c r="E486" s="1" t="s">
        <v>1085</v>
      </c>
      <c r="F486" s="1">
        <v>1995.0</v>
      </c>
      <c r="G486" s="1">
        <v>0.730791</v>
      </c>
    </row>
    <row r="487">
      <c r="A487" s="1" t="s">
        <v>732</v>
      </c>
      <c r="B487" s="1" t="s">
        <v>1082</v>
      </c>
      <c r="C487" s="1" t="s">
        <v>1083</v>
      </c>
      <c r="D487" s="1" t="s">
        <v>1084</v>
      </c>
      <c r="E487" s="1" t="s">
        <v>1085</v>
      </c>
      <c r="F487" s="1">
        <v>1996.0</v>
      </c>
      <c r="G487" s="1">
        <v>0.767516</v>
      </c>
    </row>
    <row r="488">
      <c r="A488" s="1" t="s">
        <v>732</v>
      </c>
      <c r="B488" s="1" t="s">
        <v>1082</v>
      </c>
      <c r="C488" s="1" t="s">
        <v>1083</v>
      </c>
      <c r="D488" s="1" t="s">
        <v>1084</v>
      </c>
      <c r="E488" s="1" t="s">
        <v>1085</v>
      </c>
      <c r="F488" s="1">
        <v>1997.0</v>
      </c>
      <c r="G488" s="1">
        <v>0.886812</v>
      </c>
    </row>
    <row r="489">
      <c r="A489" s="1" t="s">
        <v>732</v>
      </c>
      <c r="B489" s="1" t="s">
        <v>1082</v>
      </c>
      <c r="C489" s="1" t="s">
        <v>1083</v>
      </c>
      <c r="D489" s="1" t="s">
        <v>1084</v>
      </c>
      <c r="E489" s="1" t="s">
        <v>1085</v>
      </c>
      <c r="F489" s="1">
        <v>1998.0</v>
      </c>
      <c r="G489" s="1">
        <v>0.89982</v>
      </c>
    </row>
    <row r="490">
      <c r="A490" s="1" t="s">
        <v>732</v>
      </c>
      <c r="B490" s="1" t="s">
        <v>1082</v>
      </c>
      <c r="C490" s="1" t="s">
        <v>1083</v>
      </c>
      <c r="D490" s="1" t="s">
        <v>1084</v>
      </c>
      <c r="E490" s="1" t="s">
        <v>1085</v>
      </c>
      <c r="F490" s="1">
        <v>1999.0</v>
      </c>
      <c r="G490" s="1">
        <v>0.938283</v>
      </c>
    </row>
    <row r="491">
      <c r="A491" s="1" t="s">
        <v>732</v>
      </c>
      <c r="B491" s="1" t="s">
        <v>1082</v>
      </c>
      <c r="C491" s="1" t="s">
        <v>1083</v>
      </c>
      <c r="D491" s="1" t="s">
        <v>1084</v>
      </c>
      <c r="E491" s="1" t="s">
        <v>1085</v>
      </c>
      <c r="F491" s="1">
        <v>2000.0</v>
      </c>
      <c r="G491" s="1">
        <v>1.082705</v>
      </c>
    </row>
    <row r="492">
      <c r="A492" s="1" t="s">
        <v>732</v>
      </c>
      <c r="B492" s="1" t="s">
        <v>1082</v>
      </c>
      <c r="C492" s="1" t="s">
        <v>1083</v>
      </c>
      <c r="D492" s="1" t="s">
        <v>1084</v>
      </c>
      <c r="E492" s="1" t="s">
        <v>1085</v>
      </c>
      <c r="F492" s="1">
        <v>2001.0</v>
      </c>
      <c r="G492" s="1">
        <v>1.116533</v>
      </c>
    </row>
    <row r="493">
      <c r="A493" s="1" t="s">
        <v>732</v>
      </c>
      <c r="B493" s="1" t="s">
        <v>1082</v>
      </c>
      <c r="C493" s="1" t="s">
        <v>1083</v>
      </c>
      <c r="D493" s="1" t="s">
        <v>1084</v>
      </c>
      <c r="E493" s="1" t="s">
        <v>1085</v>
      </c>
      <c r="F493" s="1">
        <v>2002.0</v>
      </c>
      <c r="G493" s="1">
        <v>1.057559</v>
      </c>
    </row>
    <row r="494">
      <c r="A494" s="1" t="s">
        <v>732</v>
      </c>
      <c r="B494" s="1" t="s">
        <v>1082</v>
      </c>
      <c r="C494" s="1" t="s">
        <v>1083</v>
      </c>
      <c r="D494" s="1" t="s">
        <v>1084</v>
      </c>
      <c r="E494" s="1" t="s">
        <v>1085</v>
      </c>
      <c r="F494" s="1">
        <v>2003.0</v>
      </c>
      <c r="G494" s="1">
        <v>0.884048</v>
      </c>
    </row>
    <row r="495">
      <c r="A495" s="1" t="s">
        <v>732</v>
      </c>
      <c r="B495" s="1" t="s">
        <v>1082</v>
      </c>
      <c r="C495" s="1" t="s">
        <v>1083</v>
      </c>
      <c r="D495" s="1" t="s">
        <v>1084</v>
      </c>
      <c r="E495" s="1" t="s">
        <v>1085</v>
      </c>
      <c r="F495" s="1">
        <v>2004.0</v>
      </c>
      <c r="G495" s="1">
        <v>0.803922</v>
      </c>
    </row>
    <row r="496">
      <c r="A496" s="1" t="s">
        <v>732</v>
      </c>
      <c r="B496" s="1" t="s">
        <v>1082</v>
      </c>
      <c r="C496" s="1" t="s">
        <v>1083</v>
      </c>
      <c r="D496" s="1" t="s">
        <v>1084</v>
      </c>
      <c r="E496" s="1" t="s">
        <v>1085</v>
      </c>
      <c r="F496" s="1">
        <v>2005.0</v>
      </c>
      <c r="G496" s="1">
        <v>0.8038</v>
      </c>
    </row>
    <row r="497">
      <c r="A497" s="1" t="s">
        <v>732</v>
      </c>
      <c r="B497" s="1" t="s">
        <v>1082</v>
      </c>
      <c r="C497" s="1" t="s">
        <v>1083</v>
      </c>
      <c r="D497" s="1" t="s">
        <v>1084</v>
      </c>
      <c r="E497" s="1" t="s">
        <v>1085</v>
      </c>
      <c r="F497" s="1">
        <v>2006.0</v>
      </c>
      <c r="G497" s="1">
        <v>0.796433</v>
      </c>
    </row>
    <row r="498">
      <c r="A498" s="1" t="s">
        <v>732</v>
      </c>
      <c r="B498" s="1" t="s">
        <v>1082</v>
      </c>
      <c r="C498" s="1" t="s">
        <v>1083</v>
      </c>
      <c r="D498" s="1" t="s">
        <v>1084</v>
      </c>
      <c r="E498" s="1" t="s">
        <v>1085</v>
      </c>
      <c r="F498" s="1">
        <v>2007.0</v>
      </c>
      <c r="G498" s="1">
        <v>0.729672</v>
      </c>
    </row>
    <row r="499">
      <c r="A499" s="1" t="s">
        <v>732</v>
      </c>
      <c r="B499" s="1" t="s">
        <v>1082</v>
      </c>
      <c r="C499" s="1" t="s">
        <v>1083</v>
      </c>
      <c r="D499" s="1" t="s">
        <v>1084</v>
      </c>
      <c r="E499" s="1" t="s">
        <v>1085</v>
      </c>
      <c r="F499" s="1">
        <v>2008.0</v>
      </c>
      <c r="G499" s="1">
        <v>0.679923</v>
      </c>
    </row>
    <row r="500">
      <c r="A500" s="1" t="s">
        <v>732</v>
      </c>
      <c r="B500" s="1" t="s">
        <v>1082</v>
      </c>
      <c r="C500" s="1" t="s">
        <v>1083</v>
      </c>
      <c r="D500" s="1" t="s">
        <v>1084</v>
      </c>
      <c r="E500" s="1" t="s">
        <v>1085</v>
      </c>
      <c r="F500" s="1">
        <v>2009.0</v>
      </c>
      <c r="G500" s="1">
        <v>0.716958</v>
      </c>
    </row>
    <row r="501">
      <c r="A501" s="1" t="s">
        <v>732</v>
      </c>
      <c r="B501" s="1" t="s">
        <v>1082</v>
      </c>
      <c r="C501" s="1" t="s">
        <v>1083</v>
      </c>
      <c r="D501" s="1" t="s">
        <v>1084</v>
      </c>
      <c r="E501" s="1" t="s">
        <v>1085</v>
      </c>
      <c r="F501" s="1">
        <v>2010.0</v>
      </c>
      <c r="G501" s="1">
        <v>0.754309</v>
      </c>
    </row>
    <row r="502">
      <c r="A502" s="1" t="s">
        <v>732</v>
      </c>
      <c r="B502" s="1" t="s">
        <v>1082</v>
      </c>
      <c r="C502" s="1" t="s">
        <v>1083</v>
      </c>
      <c r="D502" s="1" t="s">
        <v>1084</v>
      </c>
      <c r="E502" s="1" t="s">
        <v>1085</v>
      </c>
      <c r="F502" s="1">
        <v>2011.0</v>
      </c>
      <c r="G502" s="1">
        <v>0.718414</v>
      </c>
    </row>
    <row r="503">
      <c r="A503" s="1" t="s">
        <v>732</v>
      </c>
      <c r="B503" s="1" t="s">
        <v>1082</v>
      </c>
      <c r="C503" s="1" t="s">
        <v>1083</v>
      </c>
      <c r="D503" s="1" t="s">
        <v>1084</v>
      </c>
      <c r="E503" s="1" t="s">
        <v>1085</v>
      </c>
      <c r="F503" s="1">
        <v>2012.0</v>
      </c>
      <c r="G503" s="1">
        <v>0.778338</v>
      </c>
    </row>
    <row r="504">
      <c r="A504" s="1" t="s">
        <v>732</v>
      </c>
      <c r="B504" s="1" t="s">
        <v>1082</v>
      </c>
      <c r="C504" s="1" t="s">
        <v>1083</v>
      </c>
      <c r="D504" s="1" t="s">
        <v>1084</v>
      </c>
      <c r="E504" s="1" t="s">
        <v>1085</v>
      </c>
      <c r="F504" s="1">
        <v>2013.0</v>
      </c>
      <c r="G504" s="1">
        <v>0.752945</v>
      </c>
    </row>
    <row r="505">
      <c r="A505" s="1" t="s">
        <v>732</v>
      </c>
      <c r="B505" s="1" t="s">
        <v>1082</v>
      </c>
      <c r="C505" s="1" t="s">
        <v>1083</v>
      </c>
      <c r="D505" s="1" t="s">
        <v>1084</v>
      </c>
      <c r="E505" s="1" t="s">
        <v>1085</v>
      </c>
      <c r="F505" s="1">
        <v>2014.0</v>
      </c>
      <c r="G505" s="1">
        <v>0.752728</v>
      </c>
    </row>
    <row r="506">
      <c r="A506" s="1" t="s">
        <v>732</v>
      </c>
      <c r="B506" s="1" t="s">
        <v>1082</v>
      </c>
      <c r="C506" s="1" t="s">
        <v>1083</v>
      </c>
      <c r="D506" s="1" t="s">
        <v>1084</v>
      </c>
      <c r="E506" s="1" t="s">
        <v>1085</v>
      </c>
      <c r="F506" s="1">
        <v>2015.0</v>
      </c>
      <c r="G506" s="1">
        <v>0.901296</v>
      </c>
    </row>
    <row r="507">
      <c r="A507" s="1" t="s">
        <v>732</v>
      </c>
      <c r="B507" s="1" t="s">
        <v>1082</v>
      </c>
      <c r="C507" s="1" t="s">
        <v>1083</v>
      </c>
      <c r="D507" s="1" t="s">
        <v>1084</v>
      </c>
      <c r="E507" s="1" t="s">
        <v>1085</v>
      </c>
      <c r="F507" s="1">
        <v>2016.0</v>
      </c>
      <c r="G507" s="1">
        <v>0.903421</v>
      </c>
    </row>
    <row r="508">
      <c r="A508" s="1" t="s">
        <v>732</v>
      </c>
      <c r="B508" s="1" t="s">
        <v>1082</v>
      </c>
      <c r="C508" s="1" t="s">
        <v>1083</v>
      </c>
      <c r="D508" s="1" t="s">
        <v>1084</v>
      </c>
      <c r="E508" s="1" t="s">
        <v>1085</v>
      </c>
      <c r="F508" s="1">
        <v>2017.0</v>
      </c>
      <c r="G508" s="1">
        <v>0.885206</v>
      </c>
    </row>
    <row r="509">
      <c r="A509" s="1" t="s">
        <v>732</v>
      </c>
      <c r="B509" s="1" t="s">
        <v>1082</v>
      </c>
      <c r="C509" s="1" t="s">
        <v>1083</v>
      </c>
      <c r="D509" s="1" t="s">
        <v>1084</v>
      </c>
      <c r="E509" s="1" t="s">
        <v>1085</v>
      </c>
      <c r="F509" s="1">
        <v>2018.0</v>
      </c>
      <c r="G509" s="1">
        <v>0.846773</v>
      </c>
    </row>
    <row r="510">
      <c r="A510" s="1" t="s">
        <v>732</v>
      </c>
      <c r="B510" s="1" t="s">
        <v>1082</v>
      </c>
      <c r="C510" s="1" t="s">
        <v>1083</v>
      </c>
      <c r="D510" s="1" t="s">
        <v>1084</v>
      </c>
      <c r="E510" s="1" t="s">
        <v>1085</v>
      </c>
      <c r="F510" s="1">
        <v>2019.0</v>
      </c>
      <c r="G510" s="1">
        <v>0.893276</v>
      </c>
    </row>
    <row r="511">
      <c r="A511" s="1" t="s">
        <v>732</v>
      </c>
      <c r="B511" s="1" t="s">
        <v>1082</v>
      </c>
      <c r="C511" s="1" t="s">
        <v>1083</v>
      </c>
      <c r="D511" s="1" t="s">
        <v>1084</v>
      </c>
      <c r="E511" s="1" t="s">
        <v>1085</v>
      </c>
      <c r="F511" s="1">
        <v>2020.0</v>
      </c>
      <c r="G511" s="1">
        <v>0.875506</v>
      </c>
    </row>
    <row r="512">
      <c r="A512" s="1" t="s">
        <v>752</v>
      </c>
      <c r="B512" s="1" t="s">
        <v>1082</v>
      </c>
      <c r="C512" s="1" t="s">
        <v>1083</v>
      </c>
      <c r="D512" s="1" t="s">
        <v>1084</v>
      </c>
      <c r="E512" s="1" t="s">
        <v>1085</v>
      </c>
      <c r="F512" s="1">
        <v>1991.0</v>
      </c>
      <c r="G512" s="1">
        <v>3.01843</v>
      </c>
    </row>
    <row r="513">
      <c r="A513" s="1" t="s">
        <v>752</v>
      </c>
      <c r="B513" s="1" t="s">
        <v>1082</v>
      </c>
      <c r="C513" s="1" t="s">
        <v>1083</v>
      </c>
      <c r="D513" s="1" t="s">
        <v>1084</v>
      </c>
      <c r="E513" s="1" t="s">
        <v>1085</v>
      </c>
      <c r="F513" s="1">
        <v>1992.0</v>
      </c>
      <c r="G513" s="1">
        <v>3.094898</v>
      </c>
    </row>
    <row r="514">
      <c r="A514" s="1" t="s">
        <v>752</v>
      </c>
      <c r="B514" s="1" t="s">
        <v>1082</v>
      </c>
      <c r="C514" s="1" t="s">
        <v>1083</v>
      </c>
      <c r="D514" s="1" t="s">
        <v>1084</v>
      </c>
      <c r="E514" s="1" t="s">
        <v>1085</v>
      </c>
      <c r="F514" s="1">
        <v>1993.0</v>
      </c>
      <c r="G514" s="1">
        <v>3.115617</v>
      </c>
    </row>
    <row r="515">
      <c r="A515" s="1" t="s">
        <v>752</v>
      </c>
      <c r="B515" s="1" t="s">
        <v>1082</v>
      </c>
      <c r="C515" s="1" t="s">
        <v>1083</v>
      </c>
      <c r="D515" s="1" t="s">
        <v>1084</v>
      </c>
      <c r="E515" s="1" t="s">
        <v>1085</v>
      </c>
      <c r="F515" s="1">
        <v>1994.0</v>
      </c>
      <c r="G515" s="1">
        <v>3.375117</v>
      </c>
    </row>
    <row r="516">
      <c r="A516" s="1" t="s">
        <v>752</v>
      </c>
      <c r="B516" s="1" t="s">
        <v>1082</v>
      </c>
      <c r="C516" s="1" t="s">
        <v>1083</v>
      </c>
      <c r="D516" s="1" t="s">
        <v>1084</v>
      </c>
      <c r="E516" s="1" t="s">
        <v>1085</v>
      </c>
      <c r="F516" s="1">
        <v>1995.0</v>
      </c>
      <c r="G516" s="1">
        <v>6.419425</v>
      </c>
    </row>
    <row r="517">
      <c r="A517" s="1" t="s">
        <v>752</v>
      </c>
      <c r="B517" s="1" t="s">
        <v>1082</v>
      </c>
      <c r="C517" s="1" t="s">
        <v>1083</v>
      </c>
      <c r="D517" s="1" t="s">
        <v>1084</v>
      </c>
      <c r="E517" s="1" t="s">
        <v>1085</v>
      </c>
      <c r="F517" s="1">
        <v>1996.0</v>
      </c>
      <c r="G517" s="1">
        <v>7.599448</v>
      </c>
    </row>
    <row r="518">
      <c r="A518" s="1" t="s">
        <v>752</v>
      </c>
      <c r="B518" s="1" t="s">
        <v>1082</v>
      </c>
      <c r="C518" s="1" t="s">
        <v>1083</v>
      </c>
      <c r="D518" s="1" t="s">
        <v>1084</v>
      </c>
      <c r="E518" s="1" t="s">
        <v>1085</v>
      </c>
      <c r="F518" s="1">
        <v>1997.0</v>
      </c>
      <c r="G518" s="1">
        <v>7.91846</v>
      </c>
    </row>
    <row r="519">
      <c r="A519" s="1" t="s">
        <v>752</v>
      </c>
      <c r="B519" s="1" t="s">
        <v>1082</v>
      </c>
      <c r="C519" s="1" t="s">
        <v>1083</v>
      </c>
      <c r="D519" s="1" t="s">
        <v>1084</v>
      </c>
      <c r="E519" s="1" t="s">
        <v>1085</v>
      </c>
      <c r="F519" s="1">
        <v>1998.0</v>
      </c>
      <c r="G519" s="1">
        <v>9.136042</v>
      </c>
    </row>
    <row r="520">
      <c r="A520" s="1" t="s">
        <v>752</v>
      </c>
      <c r="B520" s="1" t="s">
        <v>1082</v>
      </c>
      <c r="C520" s="1" t="s">
        <v>1083</v>
      </c>
      <c r="D520" s="1" t="s">
        <v>1084</v>
      </c>
      <c r="E520" s="1" t="s">
        <v>1085</v>
      </c>
      <c r="F520" s="1">
        <v>1999.0</v>
      </c>
      <c r="G520" s="1">
        <v>9.560398</v>
      </c>
    </row>
    <row r="521">
      <c r="A521" s="1" t="s">
        <v>752</v>
      </c>
      <c r="B521" s="1" t="s">
        <v>1082</v>
      </c>
      <c r="C521" s="1" t="s">
        <v>1083</v>
      </c>
      <c r="D521" s="1" t="s">
        <v>1084</v>
      </c>
      <c r="E521" s="1" t="s">
        <v>1085</v>
      </c>
      <c r="F521" s="1">
        <v>2000.0</v>
      </c>
      <c r="G521" s="1">
        <v>9.455558</v>
      </c>
    </row>
    <row r="522">
      <c r="A522" s="1" t="s">
        <v>752</v>
      </c>
      <c r="B522" s="1" t="s">
        <v>1082</v>
      </c>
      <c r="C522" s="1" t="s">
        <v>1083</v>
      </c>
      <c r="D522" s="1" t="s">
        <v>1084</v>
      </c>
      <c r="E522" s="1" t="s">
        <v>1085</v>
      </c>
      <c r="F522" s="1">
        <v>2001.0</v>
      </c>
      <c r="G522" s="1">
        <v>9.342342</v>
      </c>
    </row>
    <row r="523">
      <c r="A523" s="1" t="s">
        <v>752</v>
      </c>
      <c r="B523" s="1" t="s">
        <v>1082</v>
      </c>
      <c r="C523" s="1" t="s">
        <v>1083</v>
      </c>
      <c r="D523" s="1" t="s">
        <v>1084</v>
      </c>
      <c r="E523" s="1" t="s">
        <v>1085</v>
      </c>
      <c r="F523" s="1">
        <v>2002.0</v>
      </c>
      <c r="G523" s="1">
        <v>9.655958</v>
      </c>
    </row>
    <row r="524">
      <c r="A524" s="1" t="s">
        <v>752</v>
      </c>
      <c r="B524" s="1" t="s">
        <v>1082</v>
      </c>
      <c r="C524" s="1" t="s">
        <v>1083</v>
      </c>
      <c r="D524" s="1" t="s">
        <v>1084</v>
      </c>
      <c r="E524" s="1" t="s">
        <v>1085</v>
      </c>
      <c r="F524" s="1">
        <v>2003.0</v>
      </c>
      <c r="G524" s="1">
        <v>10.789019</v>
      </c>
    </row>
    <row r="525">
      <c r="A525" s="1" t="s">
        <v>752</v>
      </c>
      <c r="B525" s="1" t="s">
        <v>1082</v>
      </c>
      <c r="C525" s="1" t="s">
        <v>1083</v>
      </c>
      <c r="D525" s="1" t="s">
        <v>1084</v>
      </c>
      <c r="E525" s="1" t="s">
        <v>1085</v>
      </c>
      <c r="F525" s="1">
        <v>2004.0</v>
      </c>
      <c r="G525" s="1">
        <v>11.285967</v>
      </c>
    </row>
    <row r="526">
      <c r="A526" s="1" t="s">
        <v>752</v>
      </c>
      <c r="B526" s="1" t="s">
        <v>1082</v>
      </c>
      <c r="C526" s="1" t="s">
        <v>1083</v>
      </c>
      <c r="D526" s="1" t="s">
        <v>1084</v>
      </c>
      <c r="E526" s="1" t="s">
        <v>1085</v>
      </c>
      <c r="F526" s="1">
        <v>2005.0</v>
      </c>
      <c r="G526" s="1">
        <v>10.897892</v>
      </c>
    </row>
    <row r="527">
      <c r="A527" s="1" t="s">
        <v>752</v>
      </c>
      <c r="B527" s="1" t="s">
        <v>1082</v>
      </c>
      <c r="C527" s="1" t="s">
        <v>1083</v>
      </c>
      <c r="D527" s="1" t="s">
        <v>1084</v>
      </c>
      <c r="E527" s="1" t="s">
        <v>1085</v>
      </c>
      <c r="F527" s="1">
        <v>2006.0</v>
      </c>
      <c r="G527" s="1">
        <v>10.899242</v>
      </c>
    </row>
    <row r="528">
      <c r="A528" s="1" t="s">
        <v>752</v>
      </c>
      <c r="B528" s="1" t="s">
        <v>1082</v>
      </c>
      <c r="C528" s="1" t="s">
        <v>1083</v>
      </c>
      <c r="D528" s="1" t="s">
        <v>1084</v>
      </c>
      <c r="E528" s="1" t="s">
        <v>1085</v>
      </c>
      <c r="F528" s="1">
        <v>2007.0</v>
      </c>
      <c r="G528" s="1">
        <v>10.928192</v>
      </c>
    </row>
    <row r="529">
      <c r="A529" s="1" t="s">
        <v>752</v>
      </c>
      <c r="B529" s="1" t="s">
        <v>1082</v>
      </c>
      <c r="C529" s="1" t="s">
        <v>1083</v>
      </c>
      <c r="D529" s="1" t="s">
        <v>1084</v>
      </c>
      <c r="E529" s="1" t="s">
        <v>1085</v>
      </c>
      <c r="F529" s="1">
        <v>2008.0</v>
      </c>
      <c r="G529" s="1">
        <v>11.129717</v>
      </c>
    </row>
    <row r="530">
      <c r="A530" s="1" t="s">
        <v>752</v>
      </c>
      <c r="B530" s="1" t="s">
        <v>1082</v>
      </c>
      <c r="C530" s="1" t="s">
        <v>1083</v>
      </c>
      <c r="D530" s="1" t="s">
        <v>1084</v>
      </c>
      <c r="E530" s="1" t="s">
        <v>1085</v>
      </c>
      <c r="F530" s="1">
        <v>2009.0</v>
      </c>
      <c r="G530" s="1">
        <v>13.513475</v>
      </c>
    </row>
    <row r="531">
      <c r="A531" s="1" t="s">
        <v>752</v>
      </c>
      <c r="B531" s="1" t="s">
        <v>1082</v>
      </c>
      <c r="C531" s="1" t="s">
        <v>1083</v>
      </c>
      <c r="D531" s="1" t="s">
        <v>1084</v>
      </c>
      <c r="E531" s="1" t="s">
        <v>1085</v>
      </c>
      <c r="F531" s="1">
        <v>2010.0</v>
      </c>
      <c r="G531" s="1">
        <v>12.636008</v>
      </c>
    </row>
    <row r="532">
      <c r="A532" s="1" t="s">
        <v>752</v>
      </c>
      <c r="B532" s="1" t="s">
        <v>1082</v>
      </c>
      <c r="C532" s="1" t="s">
        <v>1083</v>
      </c>
      <c r="D532" s="1" t="s">
        <v>1084</v>
      </c>
      <c r="E532" s="1" t="s">
        <v>1085</v>
      </c>
      <c r="F532" s="1">
        <v>2011.0</v>
      </c>
      <c r="G532" s="1">
        <v>12.423325</v>
      </c>
    </row>
    <row r="533">
      <c r="A533" s="1" t="s">
        <v>752</v>
      </c>
      <c r="B533" s="1" t="s">
        <v>1082</v>
      </c>
      <c r="C533" s="1" t="s">
        <v>1083</v>
      </c>
      <c r="D533" s="1" t="s">
        <v>1084</v>
      </c>
      <c r="E533" s="1" t="s">
        <v>1085</v>
      </c>
      <c r="F533" s="1">
        <v>2012.0</v>
      </c>
      <c r="G533" s="1">
        <v>13.169458</v>
      </c>
    </row>
    <row r="534">
      <c r="A534" s="1" t="s">
        <v>752</v>
      </c>
      <c r="B534" s="1" t="s">
        <v>1082</v>
      </c>
      <c r="C534" s="1" t="s">
        <v>1083</v>
      </c>
      <c r="D534" s="1" t="s">
        <v>1084</v>
      </c>
      <c r="E534" s="1" t="s">
        <v>1085</v>
      </c>
      <c r="F534" s="1">
        <v>2013.0</v>
      </c>
      <c r="G534" s="1">
        <v>12.771992</v>
      </c>
    </row>
    <row r="535">
      <c r="A535" s="1" t="s">
        <v>752</v>
      </c>
      <c r="B535" s="1" t="s">
        <v>1082</v>
      </c>
      <c r="C535" s="1" t="s">
        <v>1083</v>
      </c>
      <c r="D535" s="1" t="s">
        <v>1084</v>
      </c>
      <c r="E535" s="1" t="s">
        <v>1085</v>
      </c>
      <c r="F535" s="1">
        <v>2014.0</v>
      </c>
      <c r="G535" s="1">
        <v>13.29245</v>
      </c>
    </row>
    <row r="536">
      <c r="A536" s="1" t="s">
        <v>752</v>
      </c>
      <c r="B536" s="1" t="s">
        <v>1082</v>
      </c>
      <c r="C536" s="1" t="s">
        <v>1083</v>
      </c>
      <c r="D536" s="1" t="s">
        <v>1084</v>
      </c>
      <c r="E536" s="1" t="s">
        <v>1085</v>
      </c>
      <c r="F536" s="1">
        <v>2015.0</v>
      </c>
      <c r="G536" s="1">
        <v>15.848267</v>
      </c>
    </row>
    <row r="537">
      <c r="A537" s="1" t="s">
        <v>752</v>
      </c>
      <c r="B537" s="1" t="s">
        <v>1082</v>
      </c>
      <c r="C537" s="1" t="s">
        <v>1083</v>
      </c>
      <c r="D537" s="1" t="s">
        <v>1084</v>
      </c>
      <c r="E537" s="1" t="s">
        <v>1085</v>
      </c>
      <c r="F537" s="1">
        <v>2016.0</v>
      </c>
      <c r="G537" s="1">
        <v>18.664058</v>
      </c>
    </row>
    <row r="538">
      <c r="A538" s="1" t="s">
        <v>752</v>
      </c>
      <c r="B538" s="1" t="s">
        <v>1082</v>
      </c>
      <c r="C538" s="1" t="s">
        <v>1083</v>
      </c>
      <c r="D538" s="1" t="s">
        <v>1084</v>
      </c>
      <c r="E538" s="1" t="s">
        <v>1085</v>
      </c>
      <c r="F538" s="1">
        <v>2017.0</v>
      </c>
      <c r="G538" s="1">
        <v>18.926517</v>
      </c>
    </row>
    <row r="539">
      <c r="A539" s="1" t="s">
        <v>752</v>
      </c>
      <c r="B539" s="1" t="s">
        <v>1082</v>
      </c>
      <c r="C539" s="1" t="s">
        <v>1083</v>
      </c>
      <c r="D539" s="1" t="s">
        <v>1084</v>
      </c>
      <c r="E539" s="1" t="s">
        <v>1085</v>
      </c>
      <c r="F539" s="1">
        <v>2018.0</v>
      </c>
      <c r="G539" s="1">
        <v>19.244342</v>
      </c>
    </row>
    <row r="540">
      <c r="A540" s="1" t="s">
        <v>752</v>
      </c>
      <c r="B540" s="1" t="s">
        <v>1082</v>
      </c>
      <c r="C540" s="1" t="s">
        <v>1083</v>
      </c>
      <c r="D540" s="1" t="s">
        <v>1084</v>
      </c>
      <c r="E540" s="1" t="s">
        <v>1085</v>
      </c>
      <c r="F540" s="1">
        <v>2019.0</v>
      </c>
      <c r="G540" s="1">
        <v>19.263633</v>
      </c>
    </row>
    <row r="541">
      <c r="A541" s="1" t="s">
        <v>752</v>
      </c>
      <c r="B541" s="1" t="s">
        <v>1082</v>
      </c>
      <c r="C541" s="1" t="s">
        <v>1083</v>
      </c>
      <c r="D541" s="1" t="s">
        <v>1084</v>
      </c>
      <c r="E541" s="1" t="s">
        <v>1085</v>
      </c>
      <c r="F541" s="1">
        <v>2020.0</v>
      </c>
      <c r="G541" s="1">
        <v>21.485608</v>
      </c>
    </row>
    <row r="542">
      <c r="A542" s="1" t="s">
        <v>796</v>
      </c>
      <c r="B542" s="1" t="s">
        <v>1082</v>
      </c>
      <c r="C542" s="1" t="s">
        <v>1083</v>
      </c>
      <c r="D542" s="1" t="s">
        <v>1084</v>
      </c>
      <c r="E542" s="1" t="s">
        <v>1085</v>
      </c>
      <c r="F542" s="1">
        <v>1991.0</v>
      </c>
      <c r="G542" s="1">
        <v>0.848418</v>
      </c>
    </row>
    <row r="543">
      <c r="A543" s="1" t="s">
        <v>796</v>
      </c>
      <c r="B543" s="1" t="s">
        <v>1082</v>
      </c>
      <c r="C543" s="1" t="s">
        <v>1083</v>
      </c>
      <c r="D543" s="1" t="s">
        <v>1084</v>
      </c>
      <c r="E543" s="1" t="s">
        <v>1085</v>
      </c>
      <c r="F543" s="1">
        <v>1992.0</v>
      </c>
      <c r="G543" s="1">
        <v>0.797957</v>
      </c>
    </row>
    <row r="544">
      <c r="A544" s="1" t="s">
        <v>796</v>
      </c>
      <c r="B544" s="1" t="s">
        <v>1082</v>
      </c>
      <c r="C544" s="1" t="s">
        <v>1083</v>
      </c>
      <c r="D544" s="1" t="s">
        <v>1084</v>
      </c>
      <c r="E544" s="1" t="s">
        <v>1085</v>
      </c>
      <c r="F544" s="1">
        <v>1993.0</v>
      </c>
      <c r="G544" s="1">
        <v>0.842808</v>
      </c>
    </row>
    <row r="545">
      <c r="A545" s="1" t="s">
        <v>796</v>
      </c>
      <c r="B545" s="1" t="s">
        <v>1082</v>
      </c>
      <c r="C545" s="1" t="s">
        <v>1083</v>
      </c>
      <c r="D545" s="1" t="s">
        <v>1084</v>
      </c>
      <c r="E545" s="1" t="s">
        <v>1085</v>
      </c>
      <c r="F545" s="1">
        <v>1994.0</v>
      </c>
      <c r="G545" s="1">
        <v>0.825878</v>
      </c>
    </row>
    <row r="546">
      <c r="A546" s="1" t="s">
        <v>796</v>
      </c>
      <c r="B546" s="1" t="s">
        <v>1082</v>
      </c>
      <c r="C546" s="1" t="s">
        <v>1083</v>
      </c>
      <c r="D546" s="1" t="s">
        <v>1084</v>
      </c>
      <c r="E546" s="1" t="s">
        <v>1085</v>
      </c>
      <c r="F546" s="1">
        <v>1995.0</v>
      </c>
      <c r="G546" s="1">
        <v>0.728624</v>
      </c>
    </row>
    <row r="547">
      <c r="A547" s="1" t="s">
        <v>796</v>
      </c>
      <c r="B547" s="1" t="s">
        <v>1082</v>
      </c>
      <c r="C547" s="1" t="s">
        <v>1083</v>
      </c>
      <c r="D547" s="1" t="s">
        <v>1084</v>
      </c>
      <c r="E547" s="1" t="s">
        <v>1085</v>
      </c>
      <c r="F547" s="1">
        <v>1996.0</v>
      </c>
      <c r="G547" s="1">
        <v>0.765027</v>
      </c>
    </row>
    <row r="548">
      <c r="A548" s="1" t="s">
        <v>796</v>
      </c>
      <c r="B548" s="1" t="s">
        <v>1082</v>
      </c>
      <c r="C548" s="1" t="s">
        <v>1083</v>
      </c>
      <c r="D548" s="1" t="s">
        <v>1084</v>
      </c>
      <c r="E548" s="1" t="s">
        <v>1085</v>
      </c>
      <c r="F548" s="1">
        <v>1997.0</v>
      </c>
      <c r="G548" s="1">
        <v>0.885448</v>
      </c>
    </row>
    <row r="549">
      <c r="A549" s="1" t="s">
        <v>796</v>
      </c>
      <c r="B549" s="1" t="s">
        <v>1082</v>
      </c>
      <c r="C549" s="1" t="s">
        <v>1083</v>
      </c>
      <c r="D549" s="1" t="s">
        <v>1084</v>
      </c>
      <c r="E549" s="1" t="s">
        <v>1085</v>
      </c>
      <c r="F549" s="1">
        <v>1998.0</v>
      </c>
      <c r="G549" s="1">
        <v>0.900179</v>
      </c>
    </row>
    <row r="550">
      <c r="A550" s="1" t="s">
        <v>796</v>
      </c>
      <c r="B550" s="1" t="s">
        <v>1082</v>
      </c>
      <c r="C550" s="1" t="s">
        <v>1083</v>
      </c>
      <c r="D550" s="1" t="s">
        <v>1084</v>
      </c>
      <c r="E550" s="1" t="s">
        <v>1085</v>
      </c>
      <c r="F550" s="1">
        <v>1999.0</v>
      </c>
      <c r="G550" s="1">
        <v>0.938283</v>
      </c>
    </row>
    <row r="551">
      <c r="A551" s="1" t="s">
        <v>796</v>
      </c>
      <c r="B551" s="1" t="s">
        <v>1082</v>
      </c>
      <c r="C551" s="1" t="s">
        <v>1083</v>
      </c>
      <c r="D551" s="1" t="s">
        <v>1084</v>
      </c>
      <c r="E551" s="1" t="s">
        <v>1085</v>
      </c>
      <c r="F551" s="1">
        <v>2000.0</v>
      </c>
      <c r="G551" s="1">
        <v>1.082705</v>
      </c>
    </row>
    <row r="552">
      <c r="A552" s="1" t="s">
        <v>796</v>
      </c>
      <c r="B552" s="1" t="s">
        <v>1082</v>
      </c>
      <c r="C552" s="1" t="s">
        <v>1083</v>
      </c>
      <c r="D552" s="1" t="s">
        <v>1084</v>
      </c>
      <c r="E552" s="1" t="s">
        <v>1085</v>
      </c>
      <c r="F552" s="1">
        <v>2001.0</v>
      </c>
      <c r="G552" s="1">
        <v>1.116533</v>
      </c>
    </row>
    <row r="553">
      <c r="A553" s="1" t="s">
        <v>796</v>
      </c>
      <c r="B553" s="1" t="s">
        <v>1082</v>
      </c>
      <c r="C553" s="1" t="s">
        <v>1083</v>
      </c>
      <c r="D553" s="1" t="s">
        <v>1084</v>
      </c>
      <c r="E553" s="1" t="s">
        <v>1085</v>
      </c>
      <c r="F553" s="1">
        <v>2002.0</v>
      </c>
      <c r="G553" s="1">
        <v>1.057559</v>
      </c>
    </row>
    <row r="554">
      <c r="A554" s="1" t="s">
        <v>796</v>
      </c>
      <c r="B554" s="1" t="s">
        <v>1082</v>
      </c>
      <c r="C554" s="1" t="s">
        <v>1083</v>
      </c>
      <c r="D554" s="1" t="s">
        <v>1084</v>
      </c>
      <c r="E554" s="1" t="s">
        <v>1085</v>
      </c>
      <c r="F554" s="1">
        <v>2003.0</v>
      </c>
      <c r="G554" s="1">
        <v>0.884048</v>
      </c>
    </row>
    <row r="555">
      <c r="A555" s="1" t="s">
        <v>796</v>
      </c>
      <c r="B555" s="1" t="s">
        <v>1082</v>
      </c>
      <c r="C555" s="1" t="s">
        <v>1083</v>
      </c>
      <c r="D555" s="1" t="s">
        <v>1084</v>
      </c>
      <c r="E555" s="1" t="s">
        <v>1085</v>
      </c>
      <c r="F555" s="1">
        <v>2004.0</v>
      </c>
      <c r="G555" s="1">
        <v>0.803922</v>
      </c>
    </row>
    <row r="556">
      <c r="A556" s="1" t="s">
        <v>796</v>
      </c>
      <c r="B556" s="1" t="s">
        <v>1082</v>
      </c>
      <c r="C556" s="1" t="s">
        <v>1083</v>
      </c>
      <c r="D556" s="1" t="s">
        <v>1084</v>
      </c>
      <c r="E556" s="1" t="s">
        <v>1085</v>
      </c>
      <c r="F556" s="1">
        <v>2005.0</v>
      </c>
      <c r="G556" s="1">
        <v>0.8038</v>
      </c>
    </row>
    <row r="557">
      <c r="A557" s="1" t="s">
        <v>796</v>
      </c>
      <c r="B557" s="1" t="s">
        <v>1082</v>
      </c>
      <c r="C557" s="1" t="s">
        <v>1083</v>
      </c>
      <c r="D557" s="1" t="s">
        <v>1084</v>
      </c>
      <c r="E557" s="1" t="s">
        <v>1085</v>
      </c>
      <c r="F557" s="1">
        <v>2006.0</v>
      </c>
      <c r="G557" s="1">
        <v>0.796433</v>
      </c>
    </row>
    <row r="558">
      <c r="A558" s="1" t="s">
        <v>796</v>
      </c>
      <c r="B558" s="1" t="s">
        <v>1082</v>
      </c>
      <c r="C558" s="1" t="s">
        <v>1083</v>
      </c>
      <c r="D558" s="1" t="s">
        <v>1084</v>
      </c>
      <c r="E558" s="1" t="s">
        <v>1085</v>
      </c>
      <c r="F558" s="1">
        <v>2007.0</v>
      </c>
      <c r="G558" s="1">
        <v>0.729672</v>
      </c>
    </row>
    <row r="559">
      <c r="A559" s="1" t="s">
        <v>796</v>
      </c>
      <c r="B559" s="1" t="s">
        <v>1082</v>
      </c>
      <c r="C559" s="1" t="s">
        <v>1083</v>
      </c>
      <c r="D559" s="1" t="s">
        <v>1084</v>
      </c>
      <c r="E559" s="1" t="s">
        <v>1085</v>
      </c>
      <c r="F559" s="1">
        <v>2008.0</v>
      </c>
      <c r="G559" s="1">
        <v>0.679923</v>
      </c>
    </row>
    <row r="560">
      <c r="A560" s="1" t="s">
        <v>796</v>
      </c>
      <c r="B560" s="1" t="s">
        <v>1082</v>
      </c>
      <c r="C560" s="1" t="s">
        <v>1083</v>
      </c>
      <c r="D560" s="1" t="s">
        <v>1084</v>
      </c>
      <c r="E560" s="1" t="s">
        <v>1085</v>
      </c>
      <c r="F560" s="1">
        <v>2009.0</v>
      </c>
      <c r="G560" s="1">
        <v>0.716958</v>
      </c>
    </row>
    <row r="561">
      <c r="A561" s="1" t="s">
        <v>796</v>
      </c>
      <c r="B561" s="1" t="s">
        <v>1082</v>
      </c>
      <c r="C561" s="1" t="s">
        <v>1083</v>
      </c>
      <c r="D561" s="1" t="s">
        <v>1084</v>
      </c>
      <c r="E561" s="1" t="s">
        <v>1085</v>
      </c>
      <c r="F561" s="1">
        <v>2010.0</v>
      </c>
      <c r="G561" s="1">
        <v>0.754309</v>
      </c>
    </row>
    <row r="562">
      <c r="A562" s="1" t="s">
        <v>796</v>
      </c>
      <c r="B562" s="1" t="s">
        <v>1082</v>
      </c>
      <c r="C562" s="1" t="s">
        <v>1083</v>
      </c>
      <c r="D562" s="1" t="s">
        <v>1084</v>
      </c>
      <c r="E562" s="1" t="s">
        <v>1085</v>
      </c>
      <c r="F562" s="1">
        <v>2011.0</v>
      </c>
      <c r="G562" s="1">
        <v>0.718414</v>
      </c>
    </row>
    <row r="563">
      <c r="A563" s="1" t="s">
        <v>796</v>
      </c>
      <c r="B563" s="1" t="s">
        <v>1082</v>
      </c>
      <c r="C563" s="1" t="s">
        <v>1083</v>
      </c>
      <c r="D563" s="1" t="s">
        <v>1084</v>
      </c>
      <c r="E563" s="1" t="s">
        <v>1085</v>
      </c>
      <c r="F563" s="1">
        <v>2012.0</v>
      </c>
      <c r="G563" s="1">
        <v>0.778338</v>
      </c>
    </row>
    <row r="564">
      <c r="A564" s="1" t="s">
        <v>796</v>
      </c>
      <c r="B564" s="1" t="s">
        <v>1082</v>
      </c>
      <c r="C564" s="1" t="s">
        <v>1083</v>
      </c>
      <c r="D564" s="1" t="s">
        <v>1084</v>
      </c>
      <c r="E564" s="1" t="s">
        <v>1085</v>
      </c>
      <c r="F564" s="1">
        <v>2013.0</v>
      </c>
      <c r="G564" s="1">
        <v>0.752945</v>
      </c>
    </row>
    <row r="565">
      <c r="A565" s="1" t="s">
        <v>796</v>
      </c>
      <c r="B565" s="1" t="s">
        <v>1082</v>
      </c>
      <c r="C565" s="1" t="s">
        <v>1083</v>
      </c>
      <c r="D565" s="1" t="s">
        <v>1084</v>
      </c>
      <c r="E565" s="1" t="s">
        <v>1085</v>
      </c>
      <c r="F565" s="1">
        <v>2014.0</v>
      </c>
      <c r="G565" s="1">
        <v>0.752728</v>
      </c>
    </row>
    <row r="566">
      <c r="A566" s="1" t="s">
        <v>796</v>
      </c>
      <c r="B566" s="1" t="s">
        <v>1082</v>
      </c>
      <c r="C566" s="1" t="s">
        <v>1083</v>
      </c>
      <c r="D566" s="1" t="s">
        <v>1084</v>
      </c>
      <c r="E566" s="1" t="s">
        <v>1085</v>
      </c>
      <c r="F566" s="1">
        <v>2015.0</v>
      </c>
      <c r="G566" s="1">
        <v>0.901296</v>
      </c>
    </row>
    <row r="567">
      <c r="A567" s="1" t="s">
        <v>796</v>
      </c>
      <c r="B567" s="1" t="s">
        <v>1082</v>
      </c>
      <c r="C567" s="1" t="s">
        <v>1083</v>
      </c>
      <c r="D567" s="1" t="s">
        <v>1084</v>
      </c>
      <c r="E567" s="1" t="s">
        <v>1085</v>
      </c>
      <c r="F567" s="1">
        <v>2016.0</v>
      </c>
      <c r="G567" s="1">
        <v>0.903421</v>
      </c>
    </row>
    <row r="568">
      <c r="A568" s="1" t="s">
        <v>796</v>
      </c>
      <c r="B568" s="1" t="s">
        <v>1082</v>
      </c>
      <c r="C568" s="1" t="s">
        <v>1083</v>
      </c>
      <c r="D568" s="1" t="s">
        <v>1084</v>
      </c>
      <c r="E568" s="1" t="s">
        <v>1085</v>
      </c>
      <c r="F568" s="1">
        <v>2017.0</v>
      </c>
      <c r="G568" s="1">
        <v>0.885206</v>
      </c>
    </row>
    <row r="569">
      <c r="A569" s="1" t="s">
        <v>796</v>
      </c>
      <c r="B569" s="1" t="s">
        <v>1082</v>
      </c>
      <c r="C569" s="1" t="s">
        <v>1083</v>
      </c>
      <c r="D569" s="1" t="s">
        <v>1084</v>
      </c>
      <c r="E569" s="1" t="s">
        <v>1085</v>
      </c>
      <c r="F569" s="1">
        <v>2018.0</v>
      </c>
      <c r="G569" s="1">
        <v>0.846773</v>
      </c>
    </row>
    <row r="570">
      <c r="A570" s="1" t="s">
        <v>796</v>
      </c>
      <c r="B570" s="1" t="s">
        <v>1082</v>
      </c>
      <c r="C570" s="1" t="s">
        <v>1083</v>
      </c>
      <c r="D570" s="1" t="s">
        <v>1084</v>
      </c>
      <c r="E570" s="1" t="s">
        <v>1085</v>
      </c>
      <c r="F570" s="1">
        <v>2019.0</v>
      </c>
      <c r="G570" s="1">
        <v>0.893276</v>
      </c>
    </row>
    <row r="571">
      <c r="A571" s="1" t="s">
        <v>796</v>
      </c>
      <c r="B571" s="1" t="s">
        <v>1082</v>
      </c>
      <c r="C571" s="1" t="s">
        <v>1083</v>
      </c>
      <c r="D571" s="1" t="s">
        <v>1084</v>
      </c>
      <c r="E571" s="1" t="s">
        <v>1085</v>
      </c>
      <c r="F571" s="1">
        <v>2020.0</v>
      </c>
      <c r="G571" s="1">
        <v>0.875506</v>
      </c>
    </row>
    <row r="572">
      <c r="A572" s="1" t="s">
        <v>804</v>
      </c>
      <c r="B572" s="1" t="s">
        <v>1082</v>
      </c>
      <c r="C572" s="1" t="s">
        <v>1083</v>
      </c>
      <c r="D572" s="1" t="s">
        <v>1084</v>
      </c>
      <c r="E572" s="1" t="s">
        <v>1085</v>
      </c>
      <c r="F572" s="1">
        <v>1991.0</v>
      </c>
      <c r="G572" s="1">
        <v>1.733514</v>
      </c>
    </row>
    <row r="573">
      <c r="A573" s="1" t="s">
        <v>804</v>
      </c>
      <c r="B573" s="1" t="s">
        <v>1082</v>
      </c>
      <c r="C573" s="1" t="s">
        <v>1083</v>
      </c>
      <c r="D573" s="1" t="s">
        <v>1084</v>
      </c>
      <c r="E573" s="1" t="s">
        <v>1085</v>
      </c>
      <c r="F573" s="1">
        <v>1992.0</v>
      </c>
      <c r="G573" s="1">
        <v>1.861792</v>
      </c>
    </row>
    <row r="574">
      <c r="A574" s="1" t="s">
        <v>804</v>
      </c>
      <c r="B574" s="1" t="s">
        <v>1082</v>
      </c>
      <c r="C574" s="1" t="s">
        <v>1083</v>
      </c>
      <c r="D574" s="1" t="s">
        <v>1084</v>
      </c>
      <c r="E574" s="1" t="s">
        <v>1085</v>
      </c>
      <c r="F574" s="1">
        <v>1993.0</v>
      </c>
      <c r="G574" s="1">
        <v>1.850513</v>
      </c>
    </row>
    <row r="575">
      <c r="A575" s="1" t="s">
        <v>804</v>
      </c>
      <c r="B575" s="1" t="s">
        <v>1082</v>
      </c>
      <c r="C575" s="1" t="s">
        <v>1083</v>
      </c>
      <c r="D575" s="1" t="s">
        <v>1084</v>
      </c>
      <c r="E575" s="1" t="s">
        <v>1085</v>
      </c>
      <c r="F575" s="1">
        <v>1994.0</v>
      </c>
      <c r="G575" s="1">
        <v>1.686522</v>
      </c>
    </row>
    <row r="576">
      <c r="A576" s="1" t="s">
        <v>804</v>
      </c>
      <c r="B576" s="1" t="s">
        <v>1082</v>
      </c>
      <c r="C576" s="1" t="s">
        <v>1083</v>
      </c>
      <c r="D576" s="1" t="s">
        <v>1084</v>
      </c>
      <c r="E576" s="1" t="s">
        <v>1085</v>
      </c>
      <c r="F576" s="1">
        <v>1995.0</v>
      </c>
      <c r="G576" s="1">
        <v>1.523877</v>
      </c>
    </row>
    <row r="577">
      <c r="A577" s="1" t="s">
        <v>804</v>
      </c>
      <c r="B577" s="1" t="s">
        <v>1082</v>
      </c>
      <c r="C577" s="1" t="s">
        <v>1083</v>
      </c>
      <c r="D577" s="1" t="s">
        <v>1084</v>
      </c>
      <c r="E577" s="1" t="s">
        <v>1085</v>
      </c>
      <c r="F577" s="1">
        <v>1996.0</v>
      </c>
      <c r="G577" s="1">
        <v>1.454848</v>
      </c>
    </row>
    <row r="578">
      <c r="A578" s="1" t="s">
        <v>804</v>
      </c>
      <c r="B578" s="1" t="s">
        <v>1082</v>
      </c>
      <c r="C578" s="1" t="s">
        <v>1083</v>
      </c>
      <c r="D578" s="1" t="s">
        <v>1084</v>
      </c>
      <c r="E578" s="1" t="s">
        <v>1085</v>
      </c>
      <c r="F578" s="1">
        <v>1997.0</v>
      </c>
      <c r="G578" s="1">
        <v>1.512421</v>
      </c>
    </row>
    <row r="579">
      <c r="A579" s="1" t="s">
        <v>804</v>
      </c>
      <c r="B579" s="1" t="s">
        <v>1082</v>
      </c>
      <c r="C579" s="1" t="s">
        <v>1083</v>
      </c>
      <c r="D579" s="1" t="s">
        <v>1084</v>
      </c>
      <c r="E579" s="1" t="s">
        <v>1085</v>
      </c>
      <c r="F579" s="1">
        <v>1998.0</v>
      </c>
      <c r="G579" s="1">
        <v>1.868249</v>
      </c>
    </row>
    <row r="580">
      <c r="A580" s="1" t="s">
        <v>804</v>
      </c>
      <c r="B580" s="1" t="s">
        <v>1082</v>
      </c>
      <c r="C580" s="1" t="s">
        <v>1083</v>
      </c>
      <c r="D580" s="1" t="s">
        <v>1084</v>
      </c>
      <c r="E580" s="1" t="s">
        <v>1085</v>
      </c>
      <c r="F580" s="1">
        <v>1999.0</v>
      </c>
      <c r="G580" s="1">
        <v>1.889614</v>
      </c>
    </row>
    <row r="581">
      <c r="A581" s="1" t="s">
        <v>804</v>
      </c>
      <c r="B581" s="1" t="s">
        <v>1082</v>
      </c>
      <c r="C581" s="1" t="s">
        <v>1083</v>
      </c>
      <c r="D581" s="1" t="s">
        <v>1084</v>
      </c>
      <c r="E581" s="1" t="s">
        <v>1085</v>
      </c>
      <c r="F581" s="1">
        <v>2000.0</v>
      </c>
      <c r="G581" s="1">
        <v>2.201149</v>
      </c>
    </row>
    <row r="582">
      <c r="A582" s="1" t="s">
        <v>804</v>
      </c>
      <c r="B582" s="1" t="s">
        <v>1082</v>
      </c>
      <c r="C582" s="1" t="s">
        <v>1083</v>
      </c>
      <c r="D582" s="1" t="s">
        <v>1084</v>
      </c>
      <c r="E582" s="1" t="s">
        <v>1085</v>
      </c>
      <c r="F582" s="1">
        <v>2001.0</v>
      </c>
      <c r="G582" s="1">
        <v>2.378751</v>
      </c>
    </row>
    <row r="583">
      <c r="A583" s="1" t="s">
        <v>804</v>
      </c>
      <c r="B583" s="1" t="s">
        <v>1082</v>
      </c>
      <c r="C583" s="1" t="s">
        <v>1083</v>
      </c>
      <c r="D583" s="1" t="s">
        <v>1084</v>
      </c>
      <c r="E583" s="1" t="s">
        <v>1085</v>
      </c>
      <c r="F583" s="1">
        <v>2002.0</v>
      </c>
      <c r="G583" s="1">
        <v>2.162191</v>
      </c>
    </row>
    <row r="584">
      <c r="A584" s="1" t="s">
        <v>804</v>
      </c>
      <c r="B584" s="1" t="s">
        <v>1082</v>
      </c>
      <c r="C584" s="1" t="s">
        <v>1083</v>
      </c>
      <c r="D584" s="1" t="s">
        <v>1084</v>
      </c>
      <c r="E584" s="1" t="s">
        <v>1085</v>
      </c>
      <c r="F584" s="1">
        <v>2003.0</v>
      </c>
      <c r="G584" s="1">
        <v>1.722099</v>
      </c>
    </row>
    <row r="585">
      <c r="A585" s="1" t="s">
        <v>804</v>
      </c>
      <c r="B585" s="1" t="s">
        <v>1082</v>
      </c>
      <c r="C585" s="1" t="s">
        <v>1083</v>
      </c>
      <c r="D585" s="1" t="s">
        <v>1084</v>
      </c>
      <c r="E585" s="1" t="s">
        <v>1085</v>
      </c>
      <c r="F585" s="1">
        <v>2004.0</v>
      </c>
      <c r="G585" s="1">
        <v>1.508681</v>
      </c>
    </row>
    <row r="586">
      <c r="A586" s="1" t="s">
        <v>804</v>
      </c>
      <c r="B586" s="1" t="s">
        <v>1082</v>
      </c>
      <c r="C586" s="1" t="s">
        <v>1083</v>
      </c>
      <c r="D586" s="1" t="s">
        <v>1084</v>
      </c>
      <c r="E586" s="1" t="s">
        <v>1085</v>
      </c>
      <c r="F586" s="1">
        <v>2005.0</v>
      </c>
      <c r="G586" s="1">
        <v>1.420273</v>
      </c>
    </row>
    <row r="587">
      <c r="A587" s="1" t="s">
        <v>804</v>
      </c>
      <c r="B587" s="1" t="s">
        <v>1082</v>
      </c>
      <c r="C587" s="1" t="s">
        <v>1083</v>
      </c>
      <c r="D587" s="1" t="s">
        <v>1084</v>
      </c>
      <c r="E587" s="1" t="s">
        <v>1085</v>
      </c>
      <c r="F587" s="1">
        <v>2006.0</v>
      </c>
      <c r="G587" s="1">
        <v>1.542056</v>
      </c>
    </row>
    <row r="588">
      <c r="A588" s="1" t="s">
        <v>804</v>
      </c>
      <c r="B588" s="1" t="s">
        <v>1082</v>
      </c>
      <c r="C588" s="1" t="s">
        <v>1083</v>
      </c>
      <c r="D588" s="1" t="s">
        <v>1084</v>
      </c>
      <c r="E588" s="1" t="s">
        <v>1085</v>
      </c>
      <c r="F588" s="1">
        <v>2007.0</v>
      </c>
      <c r="G588" s="1">
        <v>1.360675</v>
      </c>
    </row>
    <row r="589">
      <c r="A589" s="1" t="s">
        <v>804</v>
      </c>
      <c r="B589" s="1" t="s">
        <v>1082</v>
      </c>
      <c r="C589" s="1" t="s">
        <v>1083</v>
      </c>
      <c r="D589" s="1" t="s">
        <v>1084</v>
      </c>
      <c r="E589" s="1" t="s">
        <v>1085</v>
      </c>
      <c r="F589" s="1">
        <v>2008.0</v>
      </c>
      <c r="G589" s="1">
        <v>1.422727</v>
      </c>
    </row>
    <row r="590">
      <c r="A590" s="1" t="s">
        <v>804</v>
      </c>
      <c r="B590" s="1" t="s">
        <v>1082</v>
      </c>
      <c r="C590" s="1" t="s">
        <v>1083</v>
      </c>
      <c r="D590" s="1" t="s">
        <v>1084</v>
      </c>
      <c r="E590" s="1" t="s">
        <v>1085</v>
      </c>
      <c r="F590" s="1">
        <v>2009.0</v>
      </c>
      <c r="G590" s="1">
        <v>1.600877</v>
      </c>
    </row>
    <row r="591">
      <c r="A591" s="1" t="s">
        <v>804</v>
      </c>
      <c r="B591" s="1" t="s">
        <v>1082</v>
      </c>
      <c r="C591" s="1" t="s">
        <v>1083</v>
      </c>
      <c r="D591" s="1" t="s">
        <v>1084</v>
      </c>
      <c r="E591" s="1" t="s">
        <v>1085</v>
      </c>
      <c r="F591" s="1">
        <v>2010.0</v>
      </c>
      <c r="G591" s="1">
        <v>1.387834</v>
      </c>
    </row>
    <row r="592">
      <c r="A592" s="1" t="s">
        <v>804</v>
      </c>
      <c r="B592" s="1" t="s">
        <v>1082</v>
      </c>
      <c r="C592" s="1" t="s">
        <v>1083</v>
      </c>
      <c r="D592" s="1" t="s">
        <v>1084</v>
      </c>
      <c r="E592" s="1" t="s">
        <v>1085</v>
      </c>
      <c r="F592" s="1">
        <v>2011.0</v>
      </c>
      <c r="G592" s="1">
        <v>1.265811</v>
      </c>
    </row>
    <row r="593">
      <c r="A593" s="1" t="s">
        <v>804</v>
      </c>
      <c r="B593" s="1" t="s">
        <v>1082</v>
      </c>
      <c r="C593" s="1" t="s">
        <v>1083</v>
      </c>
      <c r="D593" s="1" t="s">
        <v>1084</v>
      </c>
      <c r="E593" s="1" t="s">
        <v>1085</v>
      </c>
      <c r="F593" s="1">
        <v>2012.0</v>
      </c>
      <c r="G593" s="1">
        <v>1.234284</v>
      </c>
    </row>
    <row r="594">
      <c r="A594" s="1" t="s">
        <v>804</v>
      </c>
      <c r="B594" s="1" t="s">
        <v>1082</v>
      </c>
      <c r="C594" s="1" t="s">
        <v>1083</v>
      </c>
      <c r="D594" s="1" t="s">
        <v>1084</v>
      </c>
      <c r="E594" s="1" t="s">
        <v>1085</v>
      </c>
      <c r="F594" s="1">
        <v>2013.0</v>
      </c>
      <c r="G594" s="1">
        <v>1.219408</v>
      </c>
    </row>
    <row r="595">
      <c r="A595" s="1" t="s">
        <v>804</v>
      </c>
      <c r="B595" s="1" t="s">
        <v>1082</v>
      </c>
      <c r="C595" s="1" t="s">
        <v>1083</v>
      </c>
      <c r="D595" s="1" t="s">
        <v>1084</v>
      </c>
      <c r="E595" s="1" t="s">
        <v>1085</v>
      </c>
      <c r="F595" s="1">
        <v>2014.0</v>
      </c>
      <c r="G595" s="1">
        <v>1.205433</v>
      </c>
    </row>
    <row r="596">
      <c r="A596" s="1" t="s">
        <v>804</v>
      </c>
      <c r="B596" s="1" t="s">
        <v>1082</v>
      </c>
      <c r="C596" s="1" t="s">
        <v>1083</v>
      </c>
      <c r="D596" s="1" t="s">
        <v>1084</v>
      </c>
      <c r="E596" s="1" t="s">
        <v>1085</v>
      </c>
      <c r="F596" s="1">
        <v>2015.0</v>
      </c>
      <c r="G596" s="1">
        <v>1.433975</v>
      </c>
    </row>
    <row r="597">
      <c r="A597" s="1" t="s">
        <v>804</v>
      </c>
      <c r="B597" s="1" t="s">
        <v>1082</v>
      </c>
      <c r="C597" s="1" t="s">
        <v>1083</v>
      </c>
      <c r="D597" s="1" t="s">
        <v>1084</v>
      </c>
      <c r="E597" s="1" t="s">
        <v>1085</v>
      </c>
      <c r="F597" s="1">
        <v>2016.0</v>
      </c>
      <c r="G597" s="1">
        <v>1.436525</v>
      </c>
    </row>
    <row r="598">
      <c r="A598" s="1" t="s">
        <v>804</v>
      </c>
      <c r="B598" s="1" t="s">
        <v>1082</v>
      </c>
      <c r="C598" s="1" t="s">
        <v>1083</v>
      </c>
      <c r="D598" s="1" t="s">
        <v>1084</v>
      </c>
      <c r="E598" s="1" t="s">
        <v>1085</v>
      </c>
      <c r="F598" s="1">
        <v>2017.0</v>
      </c>
      <c r="G598" s="1">
        <v>1.407408</v>
      </c>
    </row>
    <row r="599">
      <c r="A599" s="1" t="s">
        <v>804</v>
      </c>
      <c r="B599" s="1" t="s">
        <v>1082</v>
      </c>
      <c r="C599" s="1" t="s">
        <v>1083</v>
      </c>
      <c r="D599" s="1" t="s">
        <v>1084</v>
      </c>
      <c r="E599" s="1" t="s">
        <v>1085</v>
      </c>
      <c r="F599" s="1">
        <v>2018.0</v>
      </c>
      <c r="G599" s="1">
        <v>1.445258</v>
      </c>
    </row>
    <row r="600">
      <c r="A600" s="1" t="s">
        <v>804</v>
      </c>
      <c r="B600" s="1" t="s">
        <v>1082</v>
      </c>
      <c r="C600" s="1" t="s">
        <v>1083</v>
      </c>
      <c r="D600" s="1" t="s">
        <v>1084</v>
      </c>
      <c r="E600" s="1" t="s">
        <v>1085</v>
      </c>
      <c r="F600" s="1">
        <v>2019.0</v>
      </c>
      <c r="G600" s="1">
        <v>1.517875</v>
      </c>
    </row>
    <row r="601">
      <c r="A601" s="1" t="s">
        <v>804</v>
      </c>
      <c r="B601" s="1" t="s">
        <v>1082</v>
      </c>
      <c r="C601" s="1" t="s">
        <v>1083</v>
      </c>
      <c r="D601" s="1" t="s">
        <v>1084</v>
      </c>
      <c r="E601" s="1" t="s">
        <v>1085</v>
      </c>
      <c r="F601" s="1">
        <v>2020.0</v>
      </c>
      <c r="G601" s="1">
        <v>1.542058</v>
      </c>
    </row>
    <row r="602">
      <c r="A602" s="1" t="s">
        <v>798</v>
      </c>
      <c r="B602" s="1" t="s">
        <v>1082</v>
      </c>
      <c r="C602" s="1" t="s">
        <v>1083</v>
      </c>
      <c r="D602" s="1" t="s">
        <v>1084</v>
      </c>
      <c r="E602" s="1" t="s">
        <v>1085</v>
      </c>
      <c r="F602" s="1">
        <v>1991.0</v>
      </c>
      <c r="G602" s="1">
        <v>6.482943</v>
      </c>
    </row>
    <row r="603">
      <c r="A603" s="1" t="s">
        <v>798</v>
      </c>
      <c r="B603" s="1" t="s">
        <v>1082</v>
      </c>
      <c r="C603" s="1" t="s">
        <v>1083</v>
      </c>
      <c r="D603" s="1" t="s">
        <v>1084</v>
      </c>
      <c r="E603" s="1" t="s">
        <v>1085</v>
      </c>
      <c r="F603" s="1">
        <v>1992.0</v>
      </c>
      <c r="G603" s="1">
        <v>6.214501</v>
      </c>
    </row>
    <row r="604">
      <c r="A604" s="1" t="s">
        <v>798</v>
      </c>
      <c r="B604" s="1" t="s">
        <v>1082</v>
      </c>
      <c r="C604" s="1" t="s">
        <v>1083</v>
      </c>
      <c r="D604" s="1" t="s">
        <v>1084</v>
      </c>
      <c r="E604" s="1" t="s">
        <v>1085</v>
      </c>
      <c r="F604" s="1">
        <v>1993.0</v>
      </c>
      <c r="G604" s="1">
        <v>7.094129</v>
      </c>
    </row>
    <row r="605">
      <c r="A605" s="1" t="s">
        <v>798</v>
      </c>
      <c r="B605" s="1" t="s">
        <v>1082</v>
      </c>
      <c r="C605" s="1" t="s">
        <v>1083</v>
      </c>
      <c r="D605" s="1" t="s">
        <v>1084</v>
      </c>
      <c r="E605" s="1" t="s">
        <v>1085</v>
      </c>
      <c r="F605" s="1">
        <v>1994.0</v>
      </c>
      <c r="G605" s="1">
        <v>7.057584</v>
      </c>
    </row>
    <row r="606">
      <c r="A606" s="1" t="s">
        <v>798</v>
      </c>
      <c r="B606" s="1" t="s">
        <v>1082</v>
      </c>
      <c r="C606" s="1" t="s">
        <v>1083</v>
      </c>
      <c r="D606" s="1" t="s">
        <v>1084</v>
      </c>
      <c r="E606" s="1" t="s">
        <v>1085</v>
      </c>
      <c r="F606" s="1">
        <v>1995.0</v>
      </c>
      <c r="G606" s="1">
        <v>6.335157</v>
      </c>
    </row>
    <row r="607">
      <c r="A607" s="1" t="s">
        <v>798</v>
      </c>
      <c r="B607" s="1" t="s">
        <v>1082</v>
      </c>
      <c r="C607" s="1" t="s">
        <v>1083</v>
      </c>
      <c r="D607" s="1" t="s">
        <v>1084</v>
      </c>
      <c r="E607" s="1" t="s">
        <v>1085</v>
      </c>
      <c r="F607" s="1">
        <v>1996.0</v>
      </c>
      <c r="G607" s="1">
        <v>6.449808</v>
      </c>
    </row>
    <row r="608">
      <c r="A608" s="1" t="s">
        <v>798</v>
      </c>
      <c r="B608" s="1" t="s">
        <v>1082</v>
      </c>
      <c r="C608" s="1" t="s">
        <v>1083</v>
      </c>
      <c r="D608" s="1" t="s">
        <v>1084</v>
      </c>
      <c r="E608" s="1" t="s">
        <v>1085</v>
      </c>
      <c r="F608" s="1">
        <v>1997.0</v>
      </c>
      <c r="G608" s="1">
        <v>7.073401</v>
      </c>
    </row>
    <row r="609">
      <c r="A609" s="1" t="s">
        <v>798</v>
      </c>
      <c r="B609" s="1" t="s">
        <v>1082</v>
      </c>
      <c r="C609" s="1" t="s">
        <v>1083</v>
      </c>
      <c r="D609" s="1" t="s">
        <v>1084</v>
      </c>
      <c r="E609" s="1" t="s">
        <v>1085</v>
      </c>
      <c r="F609" s="1">
        <v>1998.0</v>
      </c>
      <c r="G609" s="1">
        <v>7.545097</v>
      </c>
    </row>
    <row r="610">
      <c r="A610" s="1" t="s">
        <v>798</v>
      </c>
      <c r="B610" s="1" t="s">
        <v>1082</v>
      </c>
      <c r="C610" s="1" t="s">
        <v>1083</v>
      </c>
      <c r="D610" s="1" t="s">
        <v>1084</v>
      </c>
      <c r="E610" s="1" t="s">
        <v>1085</v>
      </c>
      <c r="F610" s="1">
        <v>1999.0</v>
      </c>
      <c r="G610" s="1">
        <v>7.799172</v>
      </c>
    </row>
    <row r="611">
      <c r="A611" s="1" t="s">
        <v>798</v>
      </c>
      <c r="B611" s="1" t="s">
        <v>1082</v>
      </c>
      <c r="C611" s="1" t="s">
        <v>1083</v>
      </c>
      <c r="D611" s="1" t="s">
        <v>1084</v>
      </c>
      <c r="E611" s="1" t="s">
        <v>1085</v>
      </c>
      <c r="F611" s="1">
        <v>2000.0</v>
      </c>
      <c r="G611" s="1">
        <v>8.801842</v>
      </c>
    </row>
    <row r="612">
      <c r="A612" s="1" t="s">
        <v>798</v>
      </c>
      <c r="B612" s="1" t="s">
        <v>1082</v>
      </c>
      <c r="C612" s="1" t="s">
        <v>1083</v>
      </c>
      <c r="D612" s="1" t="s">
        <v>1084</v>
      </c>
      <c r="E612" s="1" t="s">
        <v>1085</v>
      </c>
      <c r="F612" s="1">
        <v>2001.0</v>
      </c>
      <c r="G612" s="1">
        <v>8.991654</v>
      </c>
    </row>
    <row r="613">
      <c r="A613" s="1" t="s">
        <v>798</v>
      </c>
      <c r="B613" s="1" t="s">
        <v>1082</v>
      </c>
      <c r="C613" s="1" t="s">
        <v>1083</v>
      </c>
      <c r="D613" s="1" t="s">
        <v>1084</v>
      </c>
      <c r="E613" s="1" t="s">
        <v>1085</v>
      </c>
      <c r="F613" s="1">
        <v>2002.0</v>
      </c>
      <c r="G613" s="1">
        <v>7.983779</v>
      </c>
    </row>
    <row r="614">
      <c r="A614" s="1" t="s">
        <v>798</v>
      </c>
      <c r="B614" s="1" t="s">
        <v>1082</v>
      </c>
      <c r="C614" s="1" t="s">
        <v>1083</v>
      </c>
      <c r="D614" s="1" t="s">
        <v>1084</v>
      </c>
      <c r="E614" s="1" t="s">
        <v>1085</v>
      </c>
      <c r="F614" s="1">
        <v>2003.0</v>
      </c>
      <c r="G614" s="1">
        <v>7.080217</v>
      </c>
    </row>
    <row r="615">
      <c r="A615" s="1" t="s">
        <v>798</v>
      </c>
      <c r="B615" s="1" t="s">
        <v>1082</v>
      </c>
      <c r="C615" s="1" t="s">
        <v>1083</v>
      </c>
      <c r="D615" s="1" t="s">
        <v>1084</v>
      </c>
      <c r="E615" s="1" t="s">
        <v>1085</v>
      </c>
      <c r="F615" s="1">
        <v>2004.0</v>
      </c>
      <c r="G615" s="1">
        <v>6.740833</v>
      </c>
    </row>
    <row r="616">
      <c r="A616" s="1" t="s">
        <v>798</v>
      </c>
      <c r="B616" s="1" t="s">
        <v>1082</v>
      </c>
      <c r="C616" s="1" t="s">
        <v>1083</v>
      </c>
      <c r="D616" s="1" t="s">
        <v>1084</v>
      </c>
      <c r="E616" s="1" t="s">
        <v>1085</v>
      </c>
      <c r="F616" s="1">
        <v>2005.0</v>
      </c>
      <c r="G616" s="1">
        <v>6.4425</v>
      </c>
    </row>
    <row r="617">
      <c r="A617" s="1" t="s">
        <v>798</v>
      </c>
      <c r="B617" s="1" t="s">
        <v>1082</v>
      </c>
      <c r="C617" s="1" t="s">
        <v>1083</v>
      </c>
      <c r="D617" s="1" t="s">
        <v>1084</v>
      </c>
      <c r="E617" s="1" t="s">
        <v>1085</v>
      </c>
      <c r="F617" s="1">
        <v>2006.0</v>
      </c>
      <c r="G617" s="1">
        <v>6.413333</v>
      </c>
    </row>
    <row r="618">
      <c r="A618" s="1" t="s">
        <v>798</v>
      </c>
      <c r="B618" s="1" t="s">
        <v>1082</v>
      </c>
      <c r="C618" s="1" t="s">
        <v>1083</v>
      </c>
      <c r="D618" s="1" t="s">
        <v>1084</v>
      </c>
      <c r="E618" s="1" t="s">
        <v>1085</v>
      </c>
      <c r="F618" s="1">
        <v>2007.0</v>
      </c>
      <c r="G618" s="1">
        <v>5.861667</v>
      </c>
    </row>
    <row r="619">
      <c r="A619" s="1" t="s">
        <v>798</v>
      </c>
      <c r="B619" s="1" t="s">
        <v>1082</v>
      </c>
      <c r="C619" s="1" t="s">
        <v>1083</v>
      </c>
      <c r="D619" s="1" t="s">
        <v>1084</v>
      </c>
      <c r="E619" s="1" t="s">
        <v>1085</v>
      </c>
      <c r="F619" s="1">
        <v>2008.0</v>
      </c>
      <c r="G619" s="1">
        <v>5.64</v>
      </c>
    </row>
    <row r="620">
      <c r="A620" s="1" t="s">
        <v>798</v>
      </c>
      <c r="B620" s="1" t="s">
        <v>1082</v>
      </c>
      <c r="C620" s="1" t="s">
        <v>1083</v>
      </c>
      <c r="D620" s="1" t="s">
        <v>1084</v>
      </c>
      <c r="E620" s="1" t="s">
        <v>1085</v>
      </c>
      <c r="F620" s="1">
        <v>2009.0</v>
      </c>
      <c r="G620" s="1">
        <v>6.288333</v>
      </c>
    </row>
    <row r="621">
      <c r="A621" s="1" t="s">
        <v>798</v>
      </c>
      <c r="B621" s="1" t="s">
        <v>1082</v>
      </c>
      <c r="C621" s="1" t="s">
        <v>1083</v>
      </c>
      <c r="D621" s="1" t="s">
        <v>1084</v>
      </c>
      <c r="E621" s="1" t="s">
        <v>1085</v>
      </c>
      <c r="F621" s="1">
        <v>2010.0</v>
      </c>
      <c r="G621" s="1">
        <v>6.044167</v>
      </c>
    </row>
    <row r="622">
      <c r="A622" s="1" t="s">
        <v>798</v>
      </c>
      <c r="B622" s="1" t="s">
        <v>1082</v>
      </c>
      <c r="C622" s="1" t="s">
        <v>1083</v>
      </c>
      <c r="D622" s="1" t="s">
        <v>1084</v>
      </c>
      <c r="E622" s="1" t="s">
        <v>1085</v>
      </c>
      <c r="F622" s="1">
        <v>2011.0</v>
      </c>
      <c r="G622" s="1">
        <v>5.604607</v>
      </c>
    </row>
    <row r="623">
      <c r="A623" s="1" t="s">
        <v>798</v>
      </c>
      <c r="B623" s="1" t="s">
        <v>1082</v>
      </c>
      <c r="C623" s="1" t="s">
        <v>1083</v>
      </c>
      <c r="D623" s="1" t="s">
        <v>1084</v>
      </c>
      <c r="E623" s="1" t="s">
        <v>1085</v>
      </c>
      <c r="F623" s="1">
        <v>2012.0</v>
      </c>
      <c r="G623" s="1">
        <v>5.8175</v>
      </c>
    </row>
    <row r="624">
      <c r="A624" s="1" t="s">
        <v>798</v>
      </c>
      <c r="B624" s="1" t="s">
        <v>1082</v>
      </c>
      <c r="C624" s="1" t="s">
        <v>1083</v>
      </c>
      <c r="D624" s="1" t="s">
        <v>1084</v>
      </c>
      <c r="E624" s="1" t="s">
        <v>1085</v>
      </c>
      <c r="F624" s="1">
        <v>2013.0</v>
      </c>
      <c r="G624" s="1">
        <v>5.875</v>
      </c>
    </row>
    <row r="625">
      <c r="A625" s="1" t="s">
        <v>798</v>
      </c>
      <c r="B625" s="1" t="s">
        <v>1082</v>
      </c>
      <c r="C625" s="1" t="s">
        <v>1083</v>
      </c>
      <c r="D625" s="1" t="s">
        <v>1084</v>
      </c>
      <c r="E625" s="1" t="s">
        <v>1085</v>
      </c>
      <c r="F625" s="1">
        <v>2014.0</v>
      </c>
      <c r="G625" s="1">
        <v>6.301667</v>
      </c>
    </row>
    <row r="626">
      <c r="A626" s="1" t="s">
        <v>798</v>
      </c>
      <c r="B626" s="1" t="s">
        <v>1082</v>
      </c>
      <c r="C626" s="1" t="s">
        <v>1083</v>
      </c>
      <c r="D626" s="1" t="s">
        <v>1084</v>
      </c>
      <c r="E626" s="1" t="s">
        <v>1085</v>
      </c>
      <c r="F626" s="1">
        <v>2015.0</v>
      </c>
      <c r="G626" s="1">
        <v>8.064167</v>
      </c>
    </row>
    <row r="627">
      <c r="A627" s="1" t="s">
        <v>798</v>
      </c>
      <c r="B627" s="1" t="s">
        <v>1082</v>
      </c>
      <c r="C627" s="1" t="s">
        <v>1083</v>
      </c>
      <c r="D627" s="1" t="s">
        <v>1084</v>
      </c>
      <c r="E627" s="1" t="s">
        <v>1085</v>
      </c>
      <c r="F627" s="1">
        <v>2016.0</v>
      </c>
      <c r="G627" s="1">
        <v>8.4</v>
      </c>
    </row>
    <row r="628">
      <c r="A628" s="1" t="s">
        <v>798</v>
      </c>
      <c r="B628" s="1" t="s">
        <v>1082</v>
      </c>
      <c r="C628" s="1" t="s">
        <v>1083</v>
      </c>
      <c r="D628" s="1" t="s">
        <v>1084</v>
      </c>
      <c r="E628" s="1" t="s">
        <v>1085</v>
      </c>
      <c r="F628" s="1">
        <v>2017.0</v>
      </c>
      <c r="G628" s="1">
        <v>8.271667</v>
      </c>
    </row>
    <row r="629">
      <c r="A629" s="1" t="s">
        <v>798</v>
      </c>
      <c r="B629" s="1" t="s">
        <v>1082</v>
      </c>
      <c r="C629" s="1" t="s">
        <v>1083</v>
      </c>
      <c r="D629" s="1" t="s">
        <v>1084</v>
      </c>
      <c r="E629" s="1" t="s">
        <v>1085</v>
      </c>
      <c r="F629" s="1">
        <v>2018.0</v>
      </c>
      <c r="G629" s="1">
        <v>8.1325</v>
      </c>
    </row>
    <row r="630">
      <c r="A630" s="1" t="s">
        <v>798</v>
      </c>
      <c r="B630" s="1" t="s">
        <v>1082</v>
      </c>
      <c r="C630" s="1" t="s">
        <v>1083</v>
      </c>
      <c r="D630" s="1" t="s">
        <v>1084</v>
      </c>
      <c r="E630" s="1" t="s">
        <v>1085</v>
      </c>
      <c r="F630" s="1">
        <v>2019.0</v>
      </c>
      <c r="G630" s="1">
        <v>8.8</v>
      </c>
    </row>
    <row r="631">
      <c r="A631" s="1" t="s">
        <v>798</v>
      </c>
      <c r="B631" s="1" t="s">
        <v>1082</v>
      </c>
      <c r="C631" s="1" t="s">
        <v>1083</v>
      </c>
      <c r="D631" s="1" t="s">
        <v>1084</v>
      </c>
      <c r="E631" s="1" t="s">
        <v>1085</v>
      </c>
      <c r="F631" s="1">
        <v>2020.0</v>
      </c>
      <c r="G631" s="1">
        <v>9.419493</v>
      </c>
    </row>
    <row r="632">
      <c r="A632" s="1" t="s">
        <v>824</v>
      </c>
      <c r="B632" s="1" t="s">
        <v>1082</v>
      </c>
      <c r="C632" s="1" t="s">
        <v>1083</v>
      </c>
      <c r="D632" s="1" t="s">
        <v>1084</v>
      </c>
      <c r="E632" s="1" t="s">
        <v>1085</v>
      </c>
      <c r="F632" s="1">
        <v>1991.0</v>
      </c>
      <c r="G632" s="1">
        <v>1.057606</v>
      </c>
    </row>
    <row r="633">
      <c r="A633" s="1" t="s">
        <v>824</v>
      </c>
      <c r="B633" s="1" t="s">
        <v>1082</v>
      </c>
      <c r="C633" s="1" t="s">
        <v>1083</v>
      </c>
      <c r="D633" s="1" t="s">
        <v>1084</v>
      </c>
      <c r="E633" s="1" t="s">
        <v>1085</v>
      </c>
      <c r="F633" s="1">
        <v>1992.0</v>
      </c>
      <c r="G633" s="1">
        <v>1.362643</v>
      </c>
    </row>
    <row r="634">
      <c r="A634" s="1" t="s">
        <v>824</v>
      </c>
      <c r="B634" s="1" t="s">
        <v>1082</v>
      </c>
      <c r="C634" s="1" t="s">
        <v>1083</v>
      </c>
      <c r="D634" s="1" t="s">
        <v>1084</v>
      </c>
      <c r="E634" s="1" t="s">
        <v>1085</v>
      </c>
      <c r="F634" s="1">
        <v>1993.0</v>
      </c>
      <c r="G634" s="1">
        <v>1.811497</v>
      </c>
    </row>
    <row r="635">
      <c r="A635" s="1" t="s">
        <v>824</v>
      </c>
      <c r="B635" s="1" t="s">
        <v>1082</v>
      </c>
      <c r="C635" s="1" t="s">
        <v>1083</v>
      </c>
      <c r="D635" s="1" t="s">
        <v>1084</v>
      </c>
      <c r="E635" s="1" t="s">
        <v>1085</v>
      </c>
      <c r="F635" s="1">
        <v>1994.0</v>
      </c>
      <c r="G635" s="1">
        <v>2.272277</v>
      </c>
    </row>
    <row r="636">
      <c r="A636" s="1" t="s">
        <v>824</v>
      </c>
      <c r="B636" s="1" t="s">
        <v>1082</v>
      </c>
      <c r="C636" s="1" t="s">
        <v>1083</v>
      </c>
      <c r="D636" s="1" t="s">
        <v>1084</v>
      </c>
      <c r="E636" s="1" t="s">
        <v>1085</v>
      </c>
      <c r="F636" s="1">
        <v>1995.0</v>
      </c>
      <c r="G636" s="1">
        <v>2.424983</v>
      </c>
    </row>
    <row r="637">
      <c r="A637" s="1" t="s">
        <v>824</v>
      </c>
      <c r="B637" s="1" t="s">
        <v>1082</v>
      </c>
      <c r="C637" s="1" t="s">
        <v>1083</v>
      </c>
      <c r="D637" s="1" t="s">
        <v>1084</v>
      </c>
      <c r="E637" s="1" t="s">
        <v>1085</v>
      </c>
      <c r="F637" s="1">
        <v>1996.0</v>
      </c>
      <c r="G637" s="1">
        <v>2.6961</v>
      </c>
    </row>
    <row r="638">
      <c r="A638" s="1" t="s">
        <v>824</v>
      </c>
      <c r="B638" s="1" t="s">
        <v>1082</v>
      </c>
      <c r="C638" s="1" t="s">
        <v>1083</v>
      </c>
      <c r="D638" s="1" t="s">
        <v>1084</v>
      </c>
      <c r="E638" s="1" t="s">
        <v>1085</v>
      </c>
      <c r="F638" s="1">
        <v>1997.0</v>
      </c>
      <c r="G638" s="1">
        <v>3.279292</v>
      </c>
    </row>
    <row r="639">
      <c r="A639" s="1" t="s">
        <v>824</v>
      </c>
      <c r="B639" s="1" t="s">
        <v>1082</v>
      </c>
      <c r="C639" s="1" t="s">
        <v>1083</v>
      </c>
      <c r="D639" s="1" t="s">
        <v>1084</v>
      </c>
      <c r="E639" s="1" t="s">
        <v>1085</v>
      </c>
      <c r="F639" s="1">
        <v>1998.0</v>
      </c>
      <c r="G639" s="1">
        <v>3.4754</v>
      </c>
    </row>
    <row r="640">
      <c r="A640" s="1" t="s">
        <v>824</v>
      </c>
      <c r="B640" s="1" t="s">
        <v>1082</v>
      </c>
      <c r="C640" s="1" t="s">
        <v>1083</v>
      </c>
      <c r="D640" s="1" t="s">
        <v>1084</v>
      </c>
      <c r="E640" s="1" t="s">
        <v>1085</v>
      </c>
      <c r="F640" s="1">
        <v>1999.0</v>
      </c>
      <c r="G640" s="1">
        <v>3.967108</v>
      </c>
    </row>
    <row r="641">
      <c r="A641" s="1" t="s">
        <v>824</v>
      </c>
      <c r="B641" s="1" t="s">
        <v>1082</v>
      </c>
      <c r="C641" s="1" t="s">
        <v>1083</v>
      </c>
      <c r="D641" s="1" t="s">
        <v>1084</v>
      </c>
      <c r="E641" s="1" t="s">
        <v>1085</v>
      </c>
      <c r="F641" s="1">
        <v>2000.0</v>
      </c>
      <c r="G641" s="1">
        <v>4.346075</v>
      </c>
    </row>
    <row r="642">
      <c r="A642" s="1" t="s">
        <v>824</v>
      </c>
      <c r="B642" s="1" t="s">
        <v>1082</v>
      </c>
      <c r="C642" s="1" t="s">
        <v>1083</v>
      </c>
      <c r="D642" s="1" t="s">
        <v>1084</v>
      </c>
      <c r="E642" s="1" t="s">
        <v>1085</v>
      </c>
      <c r="F642" s="1">
        <v>2001.0</v>
      </c>
      <c r="G642" s="1">
        <v>4.0939</v>
      </c>
    </row>
    <row r="643">
      <c r="A643" s="1" t="s">
        <v>824</v>
      </c>
      <c r="B643" s="1" t="s">
        <v>1082</v>
      </c>
      <c r="C643" s="1" t="s">
        <v>1083</v>
      </c>
      <c r="D643" s="1" t="s">
        <v>1084</v>
      </c>
      <c r="E643" s="1" t="s">
        <v>1085</v>
      </c>
      <c r="F643" s="1">
        <v>2002.0</v>
      </c>
      <c r="G643" s="1">
        <v>4.080033</v>
      </c>
    </row>
    <row r="644">
      <c r="A644" s="1" t="s">
        <v>824</v>
      </c>
      <c r="B644" s="1" t="s">
        <v>1082</v>
      </c>
      <c r="C644" s="1" t="s">
        <v>1083</v>
      </c>
      <c r="D644" s="1" t="s">
        <v>1084</v>
      </c>
      <c r="E644" s="1" t="s">
        <v>1085</v>
      </c>
      <c r="F644" s="1">
        <v>2003.0</v>
      </c>
      <c r="G644" s="1">
        <v>3.889075</v>
      </c>
    </row>
    <row r="645">
      <c r="A645" s="1" t="s">
        <v>824</v>
      </c>
      <c r="B645" s="1" t="s">
        <v>1082</v>
      </c>
      <c r="C645" s="1" t="s">
        <v>1083</v>
      </c>
      <c r="D645" s="1" t="s">
        <v>1084</v>
      </c>
      <c r="E645" s="1" t="s">
        <v>1085</v>
      </c>
      <c r="F645" s="1">
        <v>2004.0</v>
      </c>
      <c r="G645" s="1">
        <v>3.657642</v>
      </c>
    </row>
    <row r="646">
      <c r="A646" s="1" t="s">
        <v>824</v>
      </c>
      <c r="B646" s="1" t="s">
        <v>1082</v>
      </c>
      <c r="C646" s="1" t="s">
        <v>1083</v>
      </c>
      <c r="D646" s="1" t="s">
        <v>1084</v>
      </c>
      <c r="E646" s="1" t="s">
        <v>1085</v>
      </c>
      <c r="F646" s="1">
        <v>2005.0</v>
      </c>
      <c r="G646" s="1">
        <v>3.235483</v>
      </c>
    </row>
    <row r="647">
      <c r="A647" s="1" t="s">
        <v>824</v>
      </c>
      <c r="B647" s="1" t="s">
        <v>1082</v>
      </c>
      <c r="C647" s="1" t="s">
        <v>1083</v>
      </c>
      <c r="D647" s="1" t="s">
        <v>1084</v>
      </c>
      <c r="E647" s="1" t="s">
        <v>1085</v>
      </c>
      <c r="F647" s="1">
        <v>2006.0</v>
      </c>
      <c r="G647" s="1">
        <v>3.103158</v>
      </c>
    </row>
    <row r="648">
      <c r="A648" s="1" t="s">
        <v>824</v>
      </c>
      <c r="B648" s="1" t="s">
        <v>1082</v>
      </c>
      <c r="C648" s="1" t="s">
        <v>1083</v>
      </c>
      <c r="D648" s="1" t="s">
        <v>1084</v>
      </c>
      <c r="E648" s="1" t="s">
        <v>1085</v>
      </c>
      <c r="F648" s="1">
        <v>2007.0</v>
      </c>
      <c r="G648" s="1">
        <v>2.76795</v>
      </c>
    </row>
    <row r="649">
      <c r="A649" s="1" t="s">
        <v>824</v>
      </c>
      <c r="B649" s="1" t="s">
        <v>1082</v>
      </c>
      <c r="C649" s="1" t="s">
        <v>1083</v>
      </c>
      <c r="D649" s="1" t="s">
        <v>1084</v>
      </c>
      <c r="E649" s="1" t="s">
        <v>1085</v>
      </c>
      <c r="F649" s="1">
        <v>2008.0</v>
      </c>
      <c r="G649" s="1">
        <v>2.409242</v>
      </c>
    </row>
    <row r="650">
      <c r="A650" s="1" t="s">
        <v>824</v>
      </c>
      <c r="B650" s="1" t="s">
        <v>1082</v>
      </c>
      <c r="C650" s="1" t="s">
        <v>1083</v>
      </c>
      <c r="D650" s="1" t="s">
        <v>1084</v>
      </c>
      <c r="E650" s="1" t="s">
        <v>1085</v>
      </c>
      <c r="F650" s="1">
        <v>2009.0</v>
      </c>
      <c r="G650" s="1">
        <v>3.120142</v>
      </c>
    </row>
    <row r="651">
      <c r="A651" s="1" t="s">
        <v>824</v>
      </c>
      <c r="B651" s="1" t="s">
        <v>1082</v>
      </c>
      <c r="C651" s="1" t="s">
        <v>1083</v>
      </c>
      <c r="D651" s="1" t="s">
        <v>1084</v>
      </c>
      <c r="E651" s="1" t="s">
        <v>1085</v>
      </c>
      <c r="F651" s="1">
        <v>2010.0</v>
      </c>
      <c r="G651" s="1">
        <v>3.0153</v>
      </c>
    </row>
    <row r="652">
      <c r="A652" s="1" t="s">
        <v>824</v>
      </c>
      <c r="B652" s="1" t="s">
        <v>1082</v>
      </c>
      <c r="C652" s="1" t="s">
        <v>1083</v>
      </c>
      <c r="D652" s="1" t="s">
        <v>1084</v>
      </c>
      <c r="E652" s="1" t="s">
        <v>1085</v>
      </c>
      <c r="F652" s="1">
        <v>2011.0</v>
      </c>
      <c r="G652" s="1">
        <v>2.962848</v>
      </c>
    </row>
    <row r="653">
      <c r="A653" s="1" t="s">
        <v>824</v>
      </c>
      <c r="B653" s="1" t="s">
        <v>1082</v>
      </c>
      <c r="C653" s="1" t="s">
        <v>1083</v>
      </c>
      <c r="D653" s="1" t="s">
        <v>1084</v>
      </c>
      <c r="E653" s="1" t="s">
        <v>1085</v>
      </c>
      <c r="F653" s="1">
        <v>2012.0</v>
      </c>
      <c r="G653" s="1">
        <v>3.256542</v>
      </c>
    </row>
    <row r="654">
      <c r="A654" s="1" t="s">
        <v>824</v>
      </c>
      <c r="B654" s="1" t="s">
        <v>1082</v>
      </c>
      <c r="C654" s="1" t="s">
        <v>1083</v>
      </c>
      <c r="D654" s="1" t="s">
        <v>1084</v>
      </c>
      <c r="E654" s="1" t="s">
        <v>1085</v>
      </c>
      <c r="F654" s="1">
        <v>2013.0</v>
      </c>
      <c r="G654" s="1">
        <v>3.160617</v>
      </c>
    </row>
    <row r="655">
      <c r="A655" s="1" t="s">
        <v>824</v>
      </c>
      <c r="B655" s="1" t="s">
        <v>1082</v>
      </c>
      <c r="C655" s="1" t="s">
        <v>1083</v>
      </c>
      <c r="D655" s="1" t="s">
        <v>1084</v>
      </c>
      <c r="E655" s="1" t="s">
        <v>1085</v>
      </c>
      <c r="F655" s="1">
        <v>2014.0</v>
      </c>
      <c r="G655" s="1">
        <v>3.154542</v>
      </c>
    </row>
    <row r="656">
      <c r="A656" s="1" t="s">
        <v>824</v>
      </c>
      <c r="B656" s="1" t="s">
        <v>1082</v>
      </c>
      <c r="C656" s="1" t="s">
        <v>1083</v>
      </c>
      <c r="D656" s="1" t="s">
        <v>1084</v>
      </c>
      <c r="E656" s="1" t="s">
        <v>1085</v>
      </c>
      <c r="F656" s="1">
        <v>2015.0</v>
      </c>
      <c r="G656" s="1">
        <v>3.7695</v>
      </c>
    </row>
    <row r="657">
      <c r="A657" s="1" t="s">
        <v>824</v>
      </c>
      <c r="B657" s="1" t="s">
        <v>1082</v>
      </c>
      <c r="C657" s="1" t="s">
        <v>1083</v>
      </c>
      <c r="D657" s="1" t="s">
        <v>1084</v>
      </c>
      <c r="E657" s="1" t="s">
        <v>1085</v>
      </c>
      <c r="F657" s="1">
        <v>2016.0</v>
      </c>
      <c r="G657" s="1">
        <v>3.942783</v>
      </c>
    </row>
    <row r="658">
      <c r="A658" s="1" t="s">
        <v>824</v>
      </c>
      <c r="B658" s="1" t="s">
        <v>1082</v>
      </c>
      <c r="C658" s="1" t="s">
        <v>1083</v>
      </c>
      <c r="D658" s="1" t="s">
        <v>1084</v>
      </c>
      <c r="E658" s="1" t="s">
        <v>1085</v>
      </c>
      <c r="F658" s="1">
        <v>2017.0</v>
      </c>
      <c r="G658" s="1">
        <v>3.779333</v>
      </c>
    </row>
    <row r="659">
      <c r="A659" s="1" t="s">
        <v>824</v>
      </c>
      <c r="B659" s="1" t="s">
        <v>1082</v>
      </c>
      <c r="C659" s="1" t="s">
        <v>1083</v>
      </c>
      <c r="D659" s="1" t="s">
        <v>1084</v>
      </c>
      <c r="E659" s="1" t="s">
        <v>1085</v>
      </c>
      <c r="F659" s="1">
        <v>2018.0</v>
      </c>
      <c r="G659" s="1">
        <v>3.611717</v>
      </c>
    </row>
    <row r="660">
      <c r="A660" s="1" t="s">
        <v>824</v>
      </c>
      <c r="B660" s="1" t="s">
        <v>1082</v>
      </c>
      <c r="C660" s="1" t="s">
        <v>1083</v>
      </c>
      <c r="D660" s="1" t="s">
        <v>1084</v>
      </c>
      <c r="E660" s="1" t="s">
        <v>1085</v>
      </c>
      <c r="F660" s="1">
        <v>2019.0</v>
      </c>
      <c r="G660" s="1">
        <v>3.839375</v>
      </c>
    </row>
    <row r="661">
      <c r="A661" s="1" t="s">
        <v>824</v>
      </c>
      <c r="B661" s="1" t="s">
        <v>1082</v>
      </c>
      <c r="C661" s="1" t="s">
        <v>1083</v>
      </c>
      <c r="D661" s="1" t="s">
        <v>1084</v>
      </c>
      <c r="E661" s="1" t="s">
        <v>1085</v>
      </c>
      <c r="F661" s="1">
        <v>2020.0</v>
      </c>
      <c r="G661" s="1">
        <v>3.899742</v>
      </c>
    </row>
    <row r="662">
      <c r="A662" s="1" t="s">
        <v>832</v>
      </c>
      <c r="B662" s="1" t="s">
        <v>1082</v>
      </c>
      <c r="C662" s="1" t="s">
        <v>1083</v>
      </c>
      <c r="D662" s="1" t="s">
        <v>1084</v>
      </c>
      <c r="E662" s="1" t="s">
        <v>1085</v>
      </c>
      <c r="F662" s="1">
        <v>1991.0</v>
      </c>
      <c r="G662" s="1">
        <v>0.720673</v>
      </c>
    </row>
    <row r="663">
      <c r="A663" s="1" t="s">
        <v>832</v>
      </c>
      <c r="B663" s="1" t="s">
        <v>1082</v>
      </c>
      <c r="C663" s="1" t="s">
        <v>1083</v>
      </c>
      <c r="D663" s="1" t="s">
        <v>1084</v>
      </c>
      <c r="E663" s="1" t="s">
        <v>1085</v>
      </c>
      <c r="F663" s="1">
        <v>1992.0</v>
      </c>
      <c r="G663" s="1">
        <v>0.673366</v>
      </c>
    </row>
    <row r="664">
      <c r="A664" s="1" t="s">
        <v>832</v>
      </c>
      <c r="B664" s="1" t="s">
        <v>1082</v>
      </c>
      <c r="C664" s="1" t="s">
        <v>1083</v>
      </c>
      <c r="D664" s="1" t="s">
        <v>1084</v>
      </c>
      <c r="E664" s="1" t="s">
        <v>1085</v>
      </c>
      <c r="F664" s="1">
        <v>1993.0</v>
      </c>
      <c r="G664" s="1">
        <v>0.802068</v>
      </c>
    </row>
    <row r="665">
      <c r="A665" s="1" t="s">
        <v>832</v>
      </c>
      <c r="B665" s="1" t="s">
        <v>1082</v>
      </c>
      <c r="C665" s="1" t="s">
        <v>1083</v>
      </c>
      <c r="D665" s="1" t="s">
        <v>1084</v>
      </c>
      <c r="E665" s="1" t="s">
        <v>1085</v>
      </c>
      <c r="F665" s="1">
        <v>1994.0</v>
      </c>
      <c r="G665" s="1">
        <v>0.827968</v>
      </c>
    </row>
    <row r="666">
      <c r="A666" s="1" t="s">
        <v>832</v>
      </c>
      <c r="B666" s="1" t="s">
        <v>1082</v>
      </c>
      <c r="C666" s="1" t="s">
        <v>1083</v>
      </c>
      <c r="D666" s="1" t="s">
        <v>1084</v>
      </c>
      <c r="E666" s="1" t="s">
        <v>1085</v>
      </c>
      <c r="F666" s="1">
        <v>1995.0</v>
      </c>
      <c r="G666" s="1">
        <v>0.753711</v>
      </c>
    </row>
    <row r="667">
      <c r="A667" s="1" t="s">
        <v>832</v>
      </c>
      <c r="B667" s="1" t="s">
        <v>1082</v>
      </c>
      <c r="C667" s="1" t="s">
        <v>1083</v>
      </c>
      <c r="D667" s="1" t="s">
        <v>1084</v>
      </c>
      <c r="E667" s="1" t="s">
        <v>1085</v>
      </c>
      <c r="F667" s="1">
        <v>1996.0</v>
      </c>
      <c r="G667" s="1">
        <v>0.769364</v>
      </c>
    </row>
    <row r="668">
      <c r="A668" s="1" t="s">
        <v>832</v>
      </c>
      <c r="B668" s="1" t="s">
        <v>1082</v>
      </c>
      <c r="C668" s="1" t="s">
        <v>1083</v>
      </c>
      <c r="D668" s="1" t="s">
        <v>1084</v>
      </c>
      <c r="E668" s="1" t="s">
        <v>1085</v>
      </c>
      <c r="F668" s="1">
        <v>1997.0</v>
      </c>
      <c r="G668" s="1">
        <v>0.874455</v>
      </c>
    </row>
    <row r="669">
      <c r="A669" s="1" t="s">
        <v>832</v>
      </c>
      <c r="B669" s="1" t="s">
        <v>1082</v>
      </c>
      <c r="C669" s="1" t="s">
        <v>1083</v>
      </c>
      <c r="D669" s="1" t="s">
        <v>1084</v>
      </c>
      <c r="E669" s="1" t="s">
        <v>1085</v>
      </c>
      <c r="F669" s="1">
        <v>1998.0</v>
      </c>
      <c r="G669" s="1">
        <v>0.898357</v>
      </c>
    </row>
    <row r="670">
      <c r="A670" s="1" t="s">
        <v>832</v>
      </c>
      <c r="B670" s="1" t="s">
        <v>1082</v>
      </c>
      <c r="C670" s="1" t="s">
        <v>1083</v>
      </c>
      <c r="D670" s="1" t="s">
        <v>1084</v>
      </c>
      <c r="E670" s="1" t="s">
        <v>1085</v>
      </c>
      <c r="F670" s="1">
        <v>1999.0</v>
      </c>
      <c r="G670" s="1">
        <v>0.938283</v>
      </c>
    </row>
    <row r="671">
      <c r="A671" s="1" t="s">
        <v>832</v>
      </c>
      <c r="B671" s="1" t="s">
        <v>1082</v>
      </c>
      <c r="C671" s="1" t="s">
        <v>1083</v>
      </c>
      <c r="D671" s="1" t="s">
        <v>1084</v>
      </c>
      <c r="E671" s="1" t="s">
        <v>1085</v>
      </c>
      <c r="F671" s="1">
        <v>2000.0</v>
      </c>
      <c r="G671" s="1">
        <v>1.082705</v>
      </c>
    </row>
    <row r="672">
      <c r="A672" s="1" t="s">
        <v>832</v>
      </c>
      <c r="B672" s="1" t="s">
        <v>1082</v>
      </c>
      <c r="C672" s="1" t="s">
        <v>1083</v>
      </c>
      <c r="D672" s="1" t="s">
        <v>1084</v>
      </c>
      <c r="E672" s="1" t="s">
        <v>1085</v>
      </c>
      <c r="F672" s="1">
        <v>2001.0</v>
      </c>
      <c r="G672" s="1">
        <v>1.116533</v>
      </c>
    </row>
    <row r="673">
      <c r="A673" s="1" t="s">
        <v>832</v>
      </c>
      <c r="B673" s="1" t="s">
        <v>1082</v>
      </c>
      <c r="C673" s="1" t="s">
        <v>1083</v>
      </c>
      <c r="D673" s="1" t="s">
        <v>1084</v>
      </c>
      <c r="E673" s="1" t="s">
        <v>1085</v>
      </c>
      <c r="F673" s="1">
        <v>2002.0</v>
      </c>
      <c r="G673" s="1">
        <v>1.057559</v>
      </c>
    </row>
    <row r="674">
      <c r="A674" s="1" t="s">
        <v>832</v>
      </c>
      <c r="B674" s="1" t="s">
        <v>1082</v>
      </c>
      <c r="C674" s="1" t="s">
        <v>1083</v>
      </c>
      <c r="D674" s="1" t="s">
        <v>1084</v>
      </c>
      <c r="E674" s="1" t="s">
        <v>1085</v>
      </c>
      <c r="F674" s="1">
        <v>2003.0</v>
      </c>
      <c r="G674" s="1">
        <v>0.884048</v>
      </c>
    </row>
    <row r="675">
      <c r="A675" s="1" t="s">
        <v>832</v>
      </c>
      <c r="B675" s="1" t="s">
        <v>1082</v>
      </c>
      <c r="C675" s="1" t="s">
        <v>1083</v>
      </c>
      <c r="D675" s="1" t="s">
        <v>1084</v>
      </c>
      <c r="E675" s="1" t="s">
        <v>1085</v>
      </c>
      <c r="F675" s="1">
        <v>2004.0</v>
      </c>
      <c r="G675" s="1">
        <v>0.803922</v>
      </c>
    </row>
    <row r="676">
      <c r="A676" s="1" t="s">
        <v>832</v>
      </c>
      <c r="B676" s="1" t="s">
        <v>1082</v>
      </c>
      <c r="C676" s="1" t="s">
        <v>1083</v>
      </c>
      <c r="D676" s="1" t="s">
        <v>1084</v>
      </c>
      <c r="E676" s="1" t="s">
        <v>1085</v>
      </c>
      <c r="F676" s="1">
        <v>2005.0</v>
      </c>
      <c r="G676" s="1">
        <v>0.8038</v>
      </c>
    </row>
    <row r="677">
      <c r="A677" s="1" t="s">
        <v>832</v>
      </c>
      <c r="B677" s="1" t="s">
        <v>1082</v>
      </c>
      <c r="C677" s="1" t="s">
        <v>1083</v>
      </c>
      <c r="D677" s="1" t="s">
        <v>1084</v>
      </c>
      <c r="E677" s="1" t="s">
        <v>1085</v>
      </c>
      <c r="F677" s="1">
        <v>2006.0</v>
      </c>
      <c r="G677" s="1">
        <v>0.796433</v>
      </c>
    </row>
    <row r="678">
      <c r="A678" s="1" t="s">
        <v>832</v>
      </c>
      <c r="B678" s="1" t="s">
        <v>1082</v>
      </c>
      <c r="C678" s="1" t="s">
        <v>1083</v>
      </c>
      <c r="D678" s="1" t="s">
        <v>1084</v>
      </c>
      <c r="E678" s="1" t="s">
        <v>1085</v>
      </c>
      <c r="F678" s="1">
        <v>2007.0</v>
      </c>
      <c r="G678" s="1">
        <v>0.729672</v>
      </c>
    </row>
    <row r="679">
      <c r="A679" s="1" t="s">
        <v>832</v>
      </c>
      <c r="B679" s="1" t="s">
        <v>1082</v>
      </c>
      <c r="C679" s="1" t="s">
        <v>1083</v>
      </c>
      <c r="D679" s="1" t="s">
        <v>1084</v>
      </c>
      <c r="E679" s="1" t="s">
        <v>1085</v>
      </c>
      <c r="F679" s="1">
        <v>2008.0</v>
      </c>
      <c r="G679" s="1">
        <v>0.679923</v>
      </c>
    </row>
    <row r="680">
      <c r="A680" s="1" t="s">
        <v>832</v>
      </c>
      <c r="B680" s="1" t="s">
        <v>1082</v>
      </c>
      <c r="C680" s="1" t="s">
        <v>1083</v>
      </c>
      <c r="D680" s="1" t="s">
        <v>1084</v>
      </c>
      <c r="E680" s="1" t="s">
        <v>1085</v>
      </c>
      <c r="F680" s="1">
        <v>2009.0</v>
      </c>
      <c r="G680" s="1">
        <v>0.716958</v>
      </c>
    </row>
    <row r="681">
      <c r="A681" s="1" t="s">
        <v>832</v>
      </c>
      <c r="B681" s="1" t="s">
        <v>1082</v>
      </c>
      <c r="C681" s="1" t="s">
        <v>1083</v>
      </c>
      <c r="D681" s="1" t="s">
        <v>1084</v>
      </c>
      <c r="E681" s="1" t="s">
        <v>1085</v>
      </c>
      <c r="F681" s="1">
        <v>2010.0</v>
      </c>
      <c r="G681" s="1">
        <v>0.754309</v>
      </c>
    </row>
    <row r="682">
      <c r="A682" s="1" t="s">
        <v>832</v>
      </c>
      <c r="B682" s="1" t="s">
        <v>1082</v>
      </c>
      <c r="C682" s="1" t="s">
        <v>1083</v>
      </c>
      <c r="D682" s="1" t="s">
        <v>1084</v>
      </c>
      <c r="E682" s="1" t="s">
        <v>1085</v>
      </c>
      <c r="F682" s="1">
        <v>2011.0</v>
      </c>
      <c r="G682" s="1">
        <v>0.718414</v>
      </c>
    </row>
    <row r="683">
      <c r="A683" s="1" t="s">
        <v>832</v>
      </c>
      <c r="B683" s="1" t="s">
        <v>1082</v>
      </c>
      <c r="C683" s="1" t="s">
        <v>1083</v>
      </c>
      <c r="D683" s="1" t="s">
        <v>1084</v>
      </c>
      <c r="E683" s="1" t="s">
        <v>1085</v>
      </c>
      <c r="F683" s="1">
        <v>2012.0</v>
      </c>
      <c r="G683" s="1">
        <v>0.778338</v>
      </c>
    </row>
    <row r="684">
      <c r="A684" s="1" t="s">
        <v>832</v>
      </c>
      <c r="B684" s="1" t="s">
        <v>1082</v>
      </c>
      <c r="C684" s="1" t="s">
        <v>1083</v>
      </c>
      <c r="D684" s="1" t="s">
        <v>1084</v>
      </c>
      <c r="E684" s="1" t="s">
        <v>1085</v>
      </c>
      <c r="F684" s="1">
        <v>2013.0</v>
      </c>
      <c r="G684" s="1">
        <v>0.752945</v>
      </c>
    </row>
    <row r="685">
      <c r="A685" s="1" t="s">
        <v>832</v>
      </c>
      <c r="B685" s="1" t="s">
        <v>1082</v>
      </c>
      <c r="C685" s="1" t="s">
        <v>1083</v>
      </c>
      <c r="D685" s="1" t="s">
        <v>1084</v>
      </c>
      <c r="E685" s="1" t="s">
        <v>1085</v>
      </c>
      <c r="F685" s="1">
        <v>2014.0</v>
      </c>
      <c r="G685" s="1">
        <v>0.752728</v>
      </c>
    </row>
    <row r="686">
      <c r="A686" s="1" t="s">
        <v>832</v>
      </c>
      <c r="B686" s="1" t="s">
        <v>1082</v>
      </c>
      <c r="C686" s="1" t="s">
        <v>1083</v>
      </c>
      <c r="D686" s="1" t="s">
        <v>1084</v>
      </c>
      <c r="E686" s="1" t="s">
        <v>1085</v>
      </c>
      <c r="F686" s="1">
        <v>2015.0</v>
      </c>
      <c r="G686" s="1">
        <v>0.901296</v>
      </c>
    </row>
    <row r="687">
      <c r="A687" s="1" t="s">
        <v>832</v>
      </c>
      <c r="B687" s="1" t="s">
        <v>1082</v>
      </c>
      <c r="C687" s="1" t="s">
        <v>1083</v>
      </c>
      <c r="D687" s="1" t="s">
        <v>1084</v>
      </c>
      <c r="E687" s="1" t="s">
        <v>1085</v>
      </c>
      <c r="F687" s="1">
        <v>2016.0</v>
      </c>
      <c r="G687" s="1">
        <v>0.903421</v>
      </c>
    </row>
    <row r="688">
      <c r="A688" s="1" t="s">
        <v>832</v>
      </c>
      <c r="B688" s="1" t="s">
        <v>1082</v>
      </c>
      <c r="C688" s="1" t="s">
        <v>1083</v>
      </c>
      <c r="D688" s="1" t="s">
        <v>1084</v>
      </c>
      <c r="E688" s="1" t="s">
        <v>1085</v>
      </c>
      <c r="F688" s="1">
        <v>2017.0</v>
      </c>
      <c r="G688" s="1">
        <v>0.885206</v>
      </c>
    </row>
    <row r="689">
      <c r="A689" s="1" t="s">
        <v>832</v>
      </c>
      <c r="B689" s="1" t="s">
        <v>1082</v>
      </c>
      <c r="C689" s="1" t="s">
        <v>1083</v>
      </c>
      <c r="D689" s="1" t="s">
        <v>1084</v>
      </c>
      <c r="E689" s="1" t="s">
        <v>1085</v>
      </c>
      <c r="F689" s="1">
        <v>2018.0</v>
      </c>
      <c r="G689" s="1">
        <v>0.846773</v>
      </c>
    </row>
    <row r="690">
      <c r="A690" s="1" t="s">
        <v>832</v>
      </c>
      <c r="B690" s="1" t="s">
        <v>1082</v>
      </c>
      <c r="C690" s="1" t="s">
        <v>1083</v>
      </c>
      <c r="D690" s="1" t="s">
        <v>1084</v>
      </c>
      <c r="E690" s="1" t="s">
        <v>1085</v>
      </c>
      <c r="F690" s="1">
        <v>2019.0</v>
      </c>
      <c r="G690" s="1">
        <v>0.893276</v>
      </c>
    </row>
    <row r="691">
      <c r="A691" s="1" t="s">
        <v>832</v>
      </c>
      <c r="B691" s="1" t="s">
        <v>1082</v>
      </c>
      <c r="C691" s="1" t="s">
        <v>1083</v>
      </c>
      <c r="D691" s="1" t="s">
        <v>1084</v>
      </c>
      <c r="E691" s="1" t="s">
        <v>1085</v>
      </c>
      <c r="F691" s="1">
        <v>2020.0</v>
      </c>
      <c r="G691" s="1">
        <v>0.875506</v>
      </c>
    </row>
    <row r="692">
      <c r="A692" s="1" t="s">
        <v>886</v>
      </c>
      <c r="B692" s="1" t="s">
        <v>1082</v>
      </c>
      <c r="C692" s="1" t="s">
        <v>1083</v>
      </c>
      <c r="D692" s="1" t="s">
        <v>1084</v>
      </c>
      <c r="E692" s="1" t="s">
        <v>1085</v>
      </c>
      <c r="F692" s="1">
        <v>1993.0</v>
      </c>
      <c r="G692" s="1">
        <v>1.021363</v>
      </c>
    </row>
    <row r="693">
      <c r="A693" s="1" t="s">
        <v>886</v>
      </c>
      <c r="B693" s="1" t="s">
        <v>1082</v>
      </c>
      <c r="C693" s="1" t="s">
        <v>1083</v>
      </c>
      <c r="D693" s="1" t="s">
        <v>1084</v>
      </c>
      <c r="E693" s="1" t="s">
        <v>1085</v>
      </c>
      <c r="F693" s="1">
        <v>1994.0</v>
      </c>
      <c r="G693" s="1">
        <v>1.063694</v>
      </c>
    </row>
    <row r="694">
      <c r="A694" s="1" t="s">
        <v>886</v>
      </c>
      <c r="B694" s="1" t="s">
        <v>1082</v>
      </c>
      <c r="C694" s="1" t="s">
        <v>1083</v>
      </c>
      <c r="D694" s="1" t="s">
        <v>1084</v>
      </c>
      <c r="E694" s="1" t="s">
        <v>1085</v>
      </c>
      <c r="F694" s="1">
        <v>1995.0</v>
      </c>
      <c r="G694" s="1">
        <v>0.986305</v>
      </c>
    </row>
    <row r="695">
      <c r="A695" s="1" t="s">
        <v>886</v>
      </c>
      <c r="B695" s="1" t="s">
        <v>1082</v>
      </c>
      <c r="C695" s="1" t="s">
        <v>1083</v>
      </c>
      <c r="D695" s="1" t="s">
        <v>1084</v>
      </c>
      <c r="E695" s="1" t="s">
        <v>1085</v>
      </c>
      <c r="F695" s="1">
        <v>1996.0</v>
      </c>
      <c r="G695" s="1">
        <v>1.017518</v>
      </c>
    </row>
    <row r="696">
      <c r="A696" s="1" t="s">
        <v>886</v>
      </c>
      <c r="B696" s="1" t="s">
        <v>1082</v>
      </c>
      <c r="C696" s="1" t="s">
        <v>1083</v>
      </c>
      <c r="D696" s="1" t="s">
        <v>1084</v>
      </c>
      <c r="E696" s="1" t="s">
        <v>1085</v>
      </c>
      <c r="F696" s="1">
        <v>1997.0</v>
      </c>
      <c r="G696" s="1">
        <v>1.115852</v>
      </c>
    </row>
    <row r="697">
      <c r="A697" s="1" t="s">
        <v>886</v>
      </c>
      <c r="B697" s="1" t="s">
        <v>1082</v>
      </c>
      <c r="C697" s="1" t="s">
        <v>1083</v>
      </c>
      <c r="D697" s="1" t="s">
        <v>1084</v>
      </c>
      <c r="E697" s="1" t="s">
        <v>1085</v>
      </c>
      <c r="F697" s="1">
        <v>1998.0</v>
      </c>
      <c r="G697" s="1">
        <v>1.169535</v>
      </c>
    </row>
    <row r="698">
      <c r="A698" s="1" t="s">
        <v>886</v>
      </c>
      <c r="B698" s="1" t="s">
        <v>1082</v>
      </c>
      <c r="C698" s="1" t="s">
        <v>1083</v>
      </c>
      <c r="D698" s="1" t="s">
        <v>1084</v>
      </c>
      <c r="E698" s="1" t="s">
        <v>1085</v>
      </c>
      <c r="F698" s="1">
        <v>1999.0</v>
      </c>
      <c r="G698" s="1">
        <v>1.372995</v>
      </c>
    </row>
    <row r="699">
      <c r="A699" s="1" t="s">
        <v>886</v>
      </c>
      <c r="B699" s="1" t="s">
        <v>1082</v>
      </c>
      <c r="C699" s="1" t="s">
        <v>1083</v>
      </c>
      <c r="D699" s="1" t="s">
        <v>1084</v>
      </c>
      <c r="E699" s="1" t="s">
        <v>1085</v>
      </c>
      <c r="F699" s="1">
        <v>2000.0</v>
      </c>
      <c r="G699" s="1">
        <v>1.528088</v>
      </c>
    </row>
    <row r="700">
      <c r="A700" s="1" t="s">
        <v>886</v>
      </c>
      <c r="B700" s="1" t="s">
        <v>1082</v>
      </c>
      <c r="C700" s="1" t="s">
        <v>1083</v>
      </c>
      <c r="D700" s="1" t="s">
        <v>1084</v>
      </c>
      <c r="E700" s="1" t="s">
        <v>1085</v>
      </c>
      <c r="F700" s="1">
        <v>2001.0</v>
      </c>
      <c r="G700" s="1">
        <v>1.605086</v>
      </c>
    </row>
    <row r="701">
      <c r="A701" s="1" t="s">
        <v>886</v>
      </c>
      <c r="B701" s="1" t="s">
        <v>1082</v>
      </c>
      <c r="C701" s="1" t="s">
        <v>1083</v>
      </c>
      <c r="D701" s="1" t="s">
        <v>1084</v>
      </c>
      <c r="E701" s="1" t="s">
        <v>1085</v>
      </c>
      <c r="F701" s="1">
        <v>2002.0</v>
      </c>
      <c r="G701" s="1">
        <v>1.504572</v>
      </c>
    </row>
    <row r="702">
      <c r="A702" s="1" t="s">
        <v>886</v>
      </c>
      <c r="B702" s="1" t="s">
        <v>1082</v>
      </c>
      <c r="C702" s="1" t="s">
        <v>1083</v>
      </c>
      <c r="D702" s="1" t="s">
        <v>1084</v>
      </c>
      <c r="E702" s="1" t="s">
        <v>1085</v>
      </c>
      <c r="F702" s="1">
        <v>2003.0</v>
      </c>
      <c r="G702" s="1">
        <v>1.220637</v>
      </c>
    </row>
    <row r="703">
      <c r="A703" s="1" t="s">
        <v>886</v>
      </c>
      <c r="B703" s="1" t="s">
        <v>1082</v>
      </c>
      <c r="C703" s="1" t="s">
        <v>1083</v>
      </c>
      <c r="D703" s="1" t="s">
        <v>1084</v>
      </c>
      <c r="E703" s="1" t="s">
        <v>1085</v>
      </c>
      <c r="F703" s="1">
        <v>2004.0</v>
      </c>
      <c r="G703" s="1">
        <v>1.070733</v>
      </c>
    </row>
    <row r="704">
      <c r="A704" s="1" t="s">
        <v>886</v>
      </c>
      <c r="B704" s="1" t="s">
        <v>1082</v>
      </c>
      <c r="C704" s="1" t="s">
        <v>1083</v>
      </c>
      <c r="D704" s="1" t="s">
        <v>1084</v>
      </c>
      <c r="E704" s="1" t="s">
        <v>1085</v>
      </c>
      <c r="F704" s="1">
        <v>2005.0</v>
      </c>
      <c r="G704" s="1">
        <v>1.029617</v>
      </c>
    </row>
    <row r="705">
      <c r="A705" s="1" t="s">
        <v>886</v>
      </c>
      <c r="B705" s="1" t="s">
        <v>1082</v>
      </c>
      <c r="C705" s="1" t="s">
        <v>1083</v>
      </c>
      <c r="D705" s="1" t="s">
        <v>1084</v>
      </c>
      <c r="E705" s="1" t="s">
        <v>1085</v>
      </c>
      <c r="F705" s="1">
        <v>2006.0</v>
      </c>
      <c r="G705" s="1">
        <v>0.985768</v>
      </c>
    </row>
    <row r="706">
      <c r="A706" s="1" t="s">
        <v>886</v>
      </c>
      <c r="B706" s="1" t="s">
        <v>1082</v>
      </c>
      <c r="C706" s="1" t="s">
        <v>1083</v>
      </c>
      <c r="D706" s="1" t="s">
        <v>1084</v>
      </c>
      <c r="E706" s="1" t="s">
        <v>1085</v>
      </c>
      <c r="F706" s="1">
        <v>2007.0</v>
      </c>
      <c r="G706" s="1">
        <v>0.819702</v>
      </c>
    </row>
    <row r="707">
      <c r="A707" s="1" t="s">
        <v>886</v>
      </c>
      <c r="B707" s="1" t="s">
        <v>1082</v>
      </c>
      <c r="C707" s="1" t="s">
        <v>1083</v>
      </c>
      <c r="D707" s="1" t="s">
        <v>1084</v>
      </c>
      <c r="E707" s="1" t="s">
        <v>1085</v>
      </c>
      <c r="F707" s="1">
        <v>2008.0</v>
      </c>
      <c r="G707" s="1">
        <v>0.709069</v>
      </c>
    </row>
    <row r="708">
      <c r="A708" s="1" t="s">
        <v>886</v>
      </c>
      <c r="B708" s="1" t="s">
        <v>1082</v>
      </c>
      <c r="C708" s="1" t="s">
        <v>1083</v>
      </c>
      <c r="D708" s="1" t="s">
        <v>1084</v>
      </c>
      <c r="E708" s="1" t="s">
        <v>1085</v>
      </c>
      <c r="F708" s="1">
        <v>2009.0</v>
      </c>
      <c r="G708" s="1">
        <v>0.716958</v>
      </c>
    </row>
    <row r="709">
      <c r="A709" s="1" t="s">
        <v>886</v>
      </c>
      <c r="B709" s="1" t="s">
        <v>1082</v>
      </c>
      <c r="C709" s="1" t="s">
        <v>1083</v>
      </c>
      <c r="D709" s="1" t="s">
        <v>1084</v>
      </c>
      <c r="E709" s="1" t="s">
        <v>1085</v>
      </c>
      <c r="F709" s="1">
        <v>2010.0</v>
      </c>
      <c r="G709" s="1">
        <v>0.754309</v>
      </c>
    </row>
    <row r="710">
      <c r="A710" s="1" t="s">
        <v>886</v>
      </c>
      <c r="B710" s="1" t="s">
        <v>1082</v>
      </c>
      <c r="C710" s="1" t="s">
        <v>1083</v>
      </c>
      <c r="D710" s="1" t="s">
        <v>1084</v>
      </c>
      <c r="E710" s="1" t="s">
        <v>1085</v>
      </c>
      <c r="F710" s="1">
        <v>2011.0</v>
      </c>
      <c r="G710" s="1">
        <v>0.718414</v>
      </c>
    </row>
    <row r="711">
      <c r="A711" s="1" t="s">
        <v>886</v>
      </c>
      <c r="B711" s="1" t="s">
        <v>1082</v>
      </c>
      <c r="C711" s="1" t="s">
        <v>1083</v>
      </c>
      <c r="D711" s="1" t="s">
        <v>1084</v>
      </c>
      <c r="E711" s="1" t="s">
        <v>1085</v>
      </c>
      <c r="F711" s="1">
        <v>2012.0</v>
      </c>
      <c r="G711" s="1">
        <v>0.778338</v>
      </c>
    </row>
    <row r="712">
      <c r="A712" s="1" t="s">
        <v>886</v>
      </c>
      <c r="B712" s="1" t="s">
        <v>1082</v>
      </c>
      <c r="C712" s="1" t="s">
        <v>1083</v>
      </c>
      <c r="D712" s="1" t="s">
        <v>1084</v>
      </c>
      <c r="E712" s="1" t="s">
        <v>1085</v>
      </c>
      <c r="F712" s="1">
        <v>2013.0</v>
      </c>
      <c r="G712" s="1">
        <v>0.752945</v>
      </c>
    </row>
    <row r="713">
      <c r="A713" s="1" t="s">
        <v>886</v>
      </c>
      <c r="B713" s="1" t="s">
        <v>1082</v>
      </c>
      <c r="C713" s="1" t="s">
        <v>1083</v>
      </c>
      <c r="D713" s="1" t="s">
        <v>1084</v>
      </c>
      <c r="E713" s="1" t="s">
        <v>1085</v>
      </c>
      <c r="F713" s="1">
        <v>2014.0</v>
      </c>
      <c r="G713" s="1">
        <v>0.752728</v>
      </c>
    </row>
    <row r="714">
      <c r="A714" s="1" t="s">
        <v>886</v>
      </c>
      <c r="B714" s="1" t="s">
        <v>1082</v>
      </c>
      <c r="C714" s="1" t="s">
        <v>1083</v>
      </c>
      <c r="D714" s="1" t="s">
        <v>1084</v>
      </c>
      <c r="E714" s="1" t="s">
        <v>1085</v>
      </c>
      <c r="F714" s="1">
        <v>2015.0</v>
      </c>
      <c r="G714" s="1">
        <v>0.901296</v>
      </c>
    </row>
    <row r="715">
      <c r="A715" s="1" t="s">
        <v>886</v>
      </c>
      <c r="B715" s="1" t="s">
        <v>1082</v>
      </c>
      <c r="C715" s="1" t="s">
        <v>1083</v>
      </c>
      <c r="D715" s="1" t="s">
        <v>1084</v>
      </c>
      <c r="E715" s="1" t="s">
        <v>1085</v>
      </c>
      <c r="F715" s="1">
        <v>2016.0</v>
      </c>
      <c r="G715" s="1">
        <v>0.903421</v>
      </c>
    </row>
    <row r="716">
      <c r="A716" s="1" t="s">
        <v>886</v>
      </c>
      <c r="B716" s="1" t="s">
        <v>1082</v>
      </c>
      <c r="C716" s="1" t="s">
        <v>1083</v>
      </c>
      <c r="D716" s="1" t="s">
        <v>1084</v>
      </c>
      <c r="E716" s="1" t="s">
        <v>1085</v>
      </c>
      <c r="F716" s="1">
        <v>2017.0</v>
      </c>
      <c r="G716" s="1">
        <v>0.885206</v>
      </c>
    </row>
    <row r="717">
      <c r="A717" s="1" t="s">
        <v>886</v>
      </c>
      <c r="B717" s="1" t="s">
        <v>1082</v>
      </c>
      <c r="C717" s="1" t="s">
        <v>1083</v>
      </c>
      <c r="D717" s="1" t="s">
        <v>1084</v>
      </c>
      <c r="E717" s="1" t="s">
        <v>1085</v>
      </c>
      <c r="F717" s="1">
        <v>2018.0</v>
      </c>
      <c r="G717" s="1">
        <v>0.846773</v>
      </c>
    </row>
    <row r="718">
      <c r="A718" s="1" t="s">
        <v>886</v>
      </c>
      <c r="B718" s="1" t="s">
        <v>1082</v>
      </c>
      <c r="C718" s="1" t="s">
        <v>1083</v>
      </c>
      <c r="D718" s="1" t="s">
        <v>1084</v>
      </c>
      <c r="E718" s="1" t="s">
        <v>1085</v>
      </c>
      <c r="F718" s="1">
        <v>2019.0</v>
      </c>
      <c r="G718" s="1">
        <v>0.893276</v>
      </c>
    </row>
    <row r="719">
      <c r="A719" s="1" t="s">
        <v>886</v>
      </c>
      <c r="B719" s="1" t="s">
        <v>1082</v>
      </c>
      <c r="C719" s="1" t="s">
        <v>1083</v>
      </c>
      <c r="D719" s="1" t="s">
        <v>1084</v>
      </c>
      <c r="E719" s="1" t="s">
        <v>1085</v>
      </c>
      <c r="F719" s="1">
        <v>2020.0</v>
      </c>
      <c r="G719" s="1">
        <v>0.875506</v>
      </c>
    </row>
    <row r="720">
      <c r="A720" s="1" t="s">
        <v>585</v>
      </c>
      <c r="B720" s="1" t="s">
        <v>1082</v>
      </c>
      <c r="C720" s="1" t="s">
        <v>1083</v>
      </c>
      <c r="D720" s="1" t="s">
        <v>1084</v>
      </c>
      <c r="E720" s="1" t="s">
        <v>1085</v>
      </c>
      <c r="F720" s="1">
        <v>1991.0</v>
      </c>
      <c r="G720" s="1">
        <v>0.624521</v>
      </c>
    </row>
    <row r="721">
      <c r="A721" s="1" t="s">
        <v>585</v>
      </c>
      <c r="B721" s="1" t="s">
        <v>1082</v>
      </c>
      <c r="C721" s="1" t="s">
        <v>1083</v>
      </c>
      <c r="D721" s="1" t="s">
        <v>1084</v>
      </c>
      <c r="E721" s="1" t="s">
        <v>1085</v>
      </c>
      <c r="F721" s="1">
        <v>1992.0</v>
      </c>
      <c r="G721" s="1">
        <v>0.615311</v>
      </c>
    </row>
    <row r="722">
      <c r="A722" s="1" t="s">
        <v>585</v>
      </c>
      <c r="B722" s="1" t="s">
        <v>1082</v>
      </c>
      <c r="C722" s="1" t="s">
        <v>1083</v>
      </c>
      <c r="D722" s="1" t="s">
        <v>1084</v>
      </c>
      <c r="E722" s="1" t="s">
        <v>1085</v>
      </c>
      <c r="F722" s="1">
        <v>1993.0</v>
      </c>
      <c r="G722" s="1">
        <v>0.764851</v>
      </c>
    </row>
    <row r="723">
      <c r="A723" s="1" t="s">
        <v>585</v>
      </c>
      <c r="B723" s="1" t="s">
        <v>1082</v>
      </c>
      <c r="C723" s="1" t="s">
        <v>1083</v>
      </c>
      <c r="D723" s="1" t="s">
        <v>1084</v>
      </c>
      <c r="E723" s="1" t="s">
        <v>1085</v>
      </c>
      <c r="F723" s="1">
        <v>1994.0</v>
      </c>
      <c r="G723" s="1">
        <v>0.805104</v>
      </c>
    </row>
    <row r="724">
      <c r="A724" s="1" t="s">
        <v>585</v>
      </c>
      <c r="B724" s="1" t="s">
        <v>1082</v>
      </c>
      <c r="C724" s="1" t="s">
        <v>1083</v>
      </c>
      <c r="D724" s="1" t="s">
        <v>1084</v>
      </c>
      <c r="E724" s="1" t="s">
        <v>1085</v>
      </c>
      <c r="F724" s="1">
        <v>1995.0</v>
      </c>
      <c r="G724" s="1">
        <v>0.749396</v>
      </c>
    </row>
    <row r="725">
      <c r="A725" s="1" t="s">
        <v>585</v>
      </c>
      <c r="B725" s="1" t="s">
        <v>1082</v>
      </c>
      <c r="C725" s="1" t="s">
        <v>1083</v>
      </c>
      <c r="D725" s="1" t="s">
        <v>1084</v>
      </c>
      <c r="E725" s="1" t="s">
        <v>1085</v>
      </c>
      <c r="F725" s="1">
        <v>1996.0</v>
      </c>
      <c r="G725" s="1">
        <v>0.761251</v>
      </c>
    </row>
    <row r="726">
      <c r="A726" s="1" t="s">
        <v>585</v>
      </c>
      <c r="B726" s="1" t="s">
        <v>1082</v>
      </c>
      <c r="C726" s="1" t="s">
        <v>1083</v>
      </c>
      <c r="D726" s="1" t="s">
        <v>1084</v>
      </c>
      <c r="E726" s="1" t="s">
        <v>1085</v>
      </c>
      <c r="F726" s="1">
        <v>1997.0</v>
      </c>
      <c r="G726" s="1">
        <v>0.879964</v>
      </c>
    </row>
    <row r="727">
      <c r="A727" s="1" t="s">
        <v>585</v>
      </c>
      <c r="B727" s="1" t="s">
        <v>1082</v>
      </c>
      <c r="C727" s="1" t="s">
        <v>1083</v>
      </c>
      <c r="D727" s="1" t="s">
        <v>1084</v>
      </c>
      <c r="E727" s="1" t="s">
        <v>1085</v>
      </c>
      <c r="F727" s="1">
        <v>1998.0</v>
      </c>
      <c r="G727" s="1">
        <v>0.897884</v>
      </c>
    </row>
    <row r="728">
      <c r="A728" s="1" t="s">
        <v>585</v>
      </c>
      <c r="B728" s="1" t="s">
        <v>1082</v>
      </c>
      <c r="C728" s="1" t="s">
        <v>1083</v>
      </c>
      <c r="D728" s="1" t="s">
        <v>1084</v>
      </c>
      <c r="E728" s="1" t="s">
        <v>1085</v>
      </c>
      <c r="F728" s="1">
        <v>1999.0</v>
      </c>
      <c r="G728" s="1">
        <v>0.938283</v>
      </c>
    </row>
    <row r="729">
      <c r="A729" s="1" t="s">
        <v>585</v>
      </c>
      <c r="B729" s="1" t="s">
        <v>1082</v>
      </c>
      <c r="C729" s="1" t="s">
        <v>1083</v>
      </c>
      <c r="D729" s="1" t="s">
        <v>1084</v>
      </c>
      <c r="E729" s="1" t="s">
        <v>1085</v>
      </c>
      <c r="F729" s="1">
        <v>2000.0</v>
      </c>
      <c r="G729" s="1">
        <v>1.082705</v>
      </c>
    </row>
    <row r="730">
      <c r="A730" s="1" t="s">
        <v>585</v>
      </c>
      <c r="B730" s="1" t="s">
        <v>1082</v>
      </c>
      <c r="C730" s="1" t="s">
        <v>1083</v>
      </c>
      <c r="D730" s="1" t="s">
        <v>1084</v>
      </c>
      <c r="E730" s="1" t="s">
        <v>1085</v>
      </c>
      <c r="F730" s="1">
        <v>2001.0</v>
      </c>
      <c r="G730" s="1">
        <v>1.116533</v>
      </c>
    </row>
    <row r="731">
      <c r="A731" s="1" t="s">
        <v>585</v>
      </c>
      <c r="B731" s="1" t="s">
        <v>1082</v>
      </c>
      <c r="C731" s="1" t="s">
        <v>1083</v>
      </c>
      <c r="D731" s="1" t="s">
        <v>1084</v>
      </c>
      <c r="E731" s="1" t="s">
        <v>1085</v>
      </c>
      <c r="F731" s="1">
        <v>2002.0</v>
      </c>
      <c r="G731" s="1">
        <v>1.057559</v>
      </c>
    </row>
    <row r="732">
      <c r="A732" s="1" t="s">
        <v>585</v>
      </c>
      <c r="B732" s="1" t="s">
        <v>1082</v>
      </c>
      <c r="C732" s="1" t="s">
        <v>1083</v>
      </c>
      <c r="D732" s="1" t="s">
        <v>1084</v>
      </c>
      <c r="E732" s="1" t="s">
        <v>1085</v>
      </c>
      <c r="F732" s="1">
        <v>2003.0</v>
      </c>
      <c r="G732" s="1">
        <v>0.884048</v>
      </c>
    </row>
    <row r="733">
      <c r="A733" s="1" t="s">
        <v>585</v>
      </c>
      <c r="B733" s="1" t="s">
        <v>1082</v>
      </c>
      <c r="C733" s="1" t="s">
        <v>1083</v>
      </c>
      <c r="D733" s="1" t="s">
        <v>1084</v>
      </c>
      <c r="E733" s="1" t="s">
        <v>1085</v>
      </c>
      <c r="F733" s="1">
        <v>2004.0</v>
      </c>
      <c r="G733" s="1">
        <v>0.803922</v>
      </c>
    </row>
    <row r="734">
      <c r="A734" s="1" t="s">
        <v>585</v>
      </c>
      <c r="B734" s="1" t="s">
        <v>1082</v>
      </c>
      <c r="C734" s="1" t="s">
        <v>1083</v>
      </c>
      <c r="D734" s="1" t="s">
        <v>1084</v>
      </c>
      <c r="E734" s="1" t="s">
        <v>1085</v>
      </c>
      <c r="F734" s="1">
        <v>2005.0</v>
      </c>
      <c r="G734" s="1">
        <v>0.8038</v>
      </c>
    </row>
    <row r="735">
      <c r="A735" s="1" t="s">
        <v>585</v>
      </c>
      <c r="B735" s="1" t="s">
        <v>1082</v>
      </c>
      <c r="C735" s="1" t="s">
        <v>1083</v>
      </c>
      <c r="D735" s="1" t="s">
        <v>1084</v>
      </c>
      <c r="E735" s="1" t="s">
        <v>1085</v>
      </c>
      <c r="F735" s="1">
        <v>2006.0</v>
      </c>
      <c r="G735" s="1">
        <v>0.796433</v>
      </c>
    </row>
    <row r="736">
      <c r="A736" s="1" t="s">
        <v>585</v>
      </c>
      <c r="B736" s="1" t="s">
        <v>1082</v>
      </c>
      <c r="C736" s="1" t="s">
        <v>1083</v>
      </c>
      <c r="D736" s="1" t="s">
        <v>1084</v>
      </c>
      <c r="E736" s="1" t="s">
        <v>1085</v>
      </c>
      <c r="F736" s="1">
        <v>2007.0</v>
      </c>
      <c r="G736" s="1">
        <v>0.729672</v>
      </c>
    </row>
    <row r="737">
      <c r="A737" s="1" t="s">
        <v>585</v>
      </c>
      <c r="B737" s="1" t="s">
        <v>1082</v>
      </c>
      <c r="C737" s="1" t="s">
        <v>1083</v>
      </c>
      <c r="D737" s="1" t="s">
        <v>1084</v>
      </c>
      <c r="E737" s="1" t="s">
        <v>1085</v>
      </c>
      <c r="F737" s="1">
        <v>2008.0</v>
      </c>
      <c r="G737" s="1">
        <v>0.679923</v>
      </c>
    </row>
    <row r="738">
      <c r="A738" s="1" t="s">
        <v>585</v>
      </c>
      <c r="B738" s="1" t="s">
        <v>1082</v>
      </c>
      <c r="C738" s="1" t="s">
        <v>1083</v>
      </c>
      <c r="D738" s="1" t="s">
        <v>1084</v>
      </c>
      <c r="E738" s="1" t="s">
        <v>1085</v>
      </c>
      <c r="F738" s="1">
        <v>2009.0</v>
      </c>
      <c r="G738" s="1">
        <v>0.716958</v>
      </c>
    </row>
    <row r="739">
      <c r="A739" s="1" t="s">
        <v>585</v>
      </c>
      <c r="B739" s="1" t="s">
        <v>1082</v>
      </c>
      <c r="C739" s="1" t="s">
        <v>1083</v>
      </c>
      <c r="D739" s="1" t="s">
        <v>1084</v>
      </c>
      <c r="E739" s="1" t="s">
        <v>1085</v>
      </c>
      <c r="F739" s="1">
        <v>2010.0</v>
      </c>
      <c r="G739" s="1">
        <v>0.754309</v>
      </c>
    </row>
    <row r="740">
      <c r="A740" s="1" t="s">
        <v>585</v>
      </c>
      <c r="B740" s="1" t="s">
        <v>1082</v>
      </c>
      <c r="C740" s="1" t="s">
        <v>1083</v>
      </c>
      <c r="D740" s="1" t="s">
        <v>1084</v>
      </c>
      <c r="E740" s="1" t="s">
        <v>1085</v>
      </c>
      <c r="F740" s="1">
        <v>2011.0</v>
      </c>
      <c r="G740" s="1">
        <v>0.718414</v>
      </c>
    </row>
    <row r="741">
      <c r="A741" s="1" t="s">
        <v>585</v>
      </c>
      <c r="B741" s="1" t="s">
        <v>1082</v>
      </c>
      <c r="C741" s="1" t="s">
        <v>1083</v>
      </c>
      <c r="D741" s="1" t="s">
        <v>1084</v>
      </c>
      <c r="E741" s="1" t="s">
        <v>1085</v>
      </c>
      <c r="F741" s="1">
        <v>2012.0</v>
      </c>
      <c r="G741" s="1">
        <v>0.778338</v>
      </c>
    </row>
    <row r="742">
      <c r="A742" s="1" t="s">
        <v>585</v>
      </c>
      <c r="B742" s="1" t="s">
        <v>1082</v>
      </c>
      <c r="C742" s="1" t="s">
        <v>1083</v>
      </c>
      <c r="D742" s="1" t="s">
        <v>1084</v>
      </c>
      <c r="E742" s="1" t="s">
        <v>1085</v>
      </c>
      <c r="F742" s="1">
        <v>2013.0</v>
      </c>
      <c r="G742" s="1">
        <v>0.752945</v>
      </c>
    </row>
    <row r="743">
      <c r="A743" s="1" t="s">
        <v>585</v>
      </c>
      <c r="B743" s="1" t="s">
        <v>1082</v>
      </c>
      <c r="C743" s="1" t="s">
        <v>1083</v>
      </c>
      <c r="D743" s="1" t="s">
        <v>1084</v>
      </c>
      <c r="E743" s="1" t="s">
        <v>1085</v>
      </c>
      <c r="F743" s="1">
        <v>2014.0</v>
      </c>
      <c r="G743" s="1">
        <v>0.752728</v>
      </c>
    </row>
    <row r="744">
      <c r="A744" s="1" t="s">
        <v>585</v>
      </c>
      <c r="B744" s="1" t="s">
        <v>1082</v>
      </c>
      <c r="C744" s="1" t="s">
        <v>1083</v>
      </c>
      <c r="D744" s="1" t="s">
        <v>1084</v>
      </c>
      <c r="E744" s="1" t="s">
        <v>1085</v>
      </c>
      <c r="F744" s="1">
        <v>2015.0</v>
      </c>
      <c r="G744" s="1">
        <v>0.901296</v>
      </c>
    </row>
    <row r="745">
      <c r="A745" s="1" t="s">
        <v>585</v>
      </c>
      <c r="B745" s="1" t="s">
        <v>1082</v>
      </c>
      <c r="C745" s="1" t="s">
        <v>1083</v>
      </c>
      <c r="D745" s="1" t="s">
        <v>1084</v>
      </c>
      <c r="E745" s="1" t="s">
        <v>1085</v>
      </c>
      <c r="F745" s="1">
        <v>2016.0</v>
      </c>
      <c r="G745" s="1">
        <v>0.903421</v>
      </c>
    </row>
    <row r="746">
      <c r="A746" s="1" t="s">
        <v>585</v>
      </c>
      <c r="B746" s="1" t="s">
        <v>1082</v>
      </c>
      <c r="C746" s="1" t="s">
        <v>1083</v>
      </c>
      <c r="D746" s="1" t="s">
        <v>1084</v>
      </c>
      <c r="E746" s="1" t="s">
        <v>1085</v>
      </c>
      <c r="F746" s="1">
        <v>2017.0</v>
      </c>
      <c r="G746" s="1">
        <v>0.885206</v>
      </c>
    </row>
    <row r="747">
      <c r="A747" s="1" t="s">
        <v>585</v>
      </c>
      <c r="B747" s="1" t="s">
        <v>1082</v>
      </c>
      <c r="C747" s="1" t="s">
        <v>1083</v>
      </c>
      <c r="D747" s="1" t="s">
        <v>1084</v>
      </c>
      <c r="E747" s="1" t="s">
        <v>1085</v>
      </c>
      <c r="F747" s="1">
        <v>2018.0</v>
      </c>
      <c r="G747" s="1">
        <v>0.846773</v>
      </c>
    </row>
    <row r="748">
      <c r="A748" s="1" t="s">
        <v>585</v>
      </c>
      <c r="B748" s="1" t="s">
        <v>1082</v>
      </c>
      <c r="C748" s="1" t="s">
        <v>1083</v>
      </c>
      <c r="D748" s="1" t="s">
        <v>1084</v>
      </c>
      <c r="E748" s="1" t="s">
        <v>1085</v>
      </c>
      <c r="F748" s="1">
        <v>2019.0</v>
      </c>
      <c r="G748" s="1">
        <v>0.893276</v>
      </c>
    </row>
    <row r="749">
      <c r="A749" s="1" t="s">
        <v>585</v>
      </c>
      <c r="B749" s="1" t="s">
        <v>1082</v>
      </c>
      <c r="C749" s="1" t="s">
        <v>1083</v>
      </c>
      <c r="D749" s="1" t="s">
        <v>1084</v>
      </c>
      <c r="E749" s="1" t="s">
        <v>1085</v>
      </c>
      <c r="F749" s="1">
        <v>2020.0</v>
      </c>
      <c r="G749" s="1">
        <v>0.875506</v>
      </c>
    </row>
    <row r="750">
      <c r="A750" s="1" t="s">
        <v>890</v>
      </c>
      <c r="B750" s="1" t="s">
        <v>1082</v>
      </c>
      <c r="C750" s="1" t="s">
        <v>1083</v>
      </c>
      <c r="D750" s="1" t="s">
        <v>1084</v>
      </c>
      <c r="E750" s="1" t="s">
        <v>1085</v>
      </c>
      <c r="F750" s="1">
        <v>1991.0</v>
      </c>
      <c r="G750" s="1">
        <v>6.047467</v>
      </c>
    </row>
    <row r="751">
      <c r="A751" s="1" t="s">
        <v>890</v>
      </c>
      <c r="B751" s="1" t="s">
        <v>1082</v>
      </c>
      <c r="C751" s="1" t="s">
        <v>1083</v>
      </c>
      <c r="D751" s="1" t="s">
        <v>1084</v>
      </c>
      <c r="E751" s="1" t="s">
        <v>1085</v>
      </c>
      <c r="F751" s="1">
        <v>1992.0</v>
      </c>
      <c r="G751" s="1">
        <v>5.823833</v>
      </c>
    </row>
    <row r="752">
      <c r="A752" s="1" t="s">
        <v>890</v>
      </c>
      <c r="B752" s="1" t="s">
        <v>1082</v>
      </c>
      <c r="C752" s="1" t="s">
        <v>1083</v>
      </c>
      <c r="D752" s="1" t="s">
        <v>1084</v>
      </c>
      <c r="E752" s="1" t="s">
        <v>1085</v>
      </c>
      <c r="F752" s="1">
        <v>1993.0</v>
      </c>
      <c r="G752" s="1">
        <v>7.783427</v>
      </c>
    </row>
    <row r="753">
      <c r="A753" s="1" t="s">
        <v>890</v>
      </c>
      <c r="B753" s="1" t="s">
        <v>1082</v>
      </c>
      <c r="C753" s="1" t="s">
        <v>1083</v>
      </c>
      <c r="D753" s="1" t="s">
        <v>1084</v>
      </c>
      <c r="E753" s="1" t="s">
        <v>1085</v>
      </c>
      <c r="F753" s="1">
        <v>1994.0</v>
      </c>
      <c r="G753" s="1">
        <v>7.71597</v>
      </c>
    </row>
    <row r="754">
      <c r="A754" s="1" t="s">
        <v>890</v>
      </c>
      <c r="B754" s="1" t="s">
        <v>1082</v>
      </c>
      <c r="C754" s="1" t="s">
        <v>1083</v>
      </c>
      <c r="D754" s="1" t="s">
        <v>1084</v>
      </c>
      <c r="E754" s="1" t="s">
        <v>1085</v>
      </c>
      <c r="F754" s="1">
        <v>1995.0</v>
      </c>
      <c r="G754" s="1">
        <v>7.133268</v>
      </c>
    </row>
    <row r="755">
      <c r="A755" s="1" t="s">
        <v>890</v>
      </c>
      <c r="B755" s="1" t="s">
        <v>1082</v>
      </c>
      <c r="C755" s="1" t="s">
        <v>1083</v>
      </c>
      <c r="D755" s="1" t="s">
        <v>1084</v>
      </c>
      <c r="E755" s="1" t="s">
        <v>1085</v>
      </c>
      <c r="F755" s="1">
        <v>1996.0</v>
      </c>
      <c r="G755" s="1">
        <v>6.705956</v>
      </c>
    </row>
    <row r="756">
      <c r="A756" s="1" t="s">
        <v>890</v>
      </c>
      <c r="B756" s="1" t="s">
        <v>1082</v>
      </c>
      <c r="C756" s="1" t="s">
        <v>1083</v>
      </c>
      <c r="D756" s="1" t="s">
        <v>1084</v>
      </c>
      <c r="E756" s="1" t="s">
        <v>1085</v>
      </c>
      <c r="F756" s="1">
        <v>1997.0</v>
      </c>
      <c r="G756" s="1">
        <v>7.634894</v>
      </c>
    </row>
    <row r="757">
      <c r="A757" s="1" t="s">
        <v>890</v>
      </c>
      <c r="B757" s="1" t="s">
        <v>1082</v>
      </c>
      <c r="C757" s="1" t="s">
        <v>1083</v>
      </c>
      <c r="D757" s="1" t="s">
        <v>1084</v>
      </c>
      <c r="E757" s="1" t="s">
        <v>1085</v>
      </c>
      <c r="F757" s="1">
        <v>1998.0</v>
      </c>
      <c r="G757" s="1">
        <v>7.949868</v>
      </c>
    </row>
    <row r="758">
      <c r="A758" s="1" t="s">
        <v>890</v>
      </c>
      <c r="B758" s="1" t="s">
        <v>1082</v>
      </c>
      <c r="C758" s="1" t="s">
        <v>1083</v>
      </c>
      <c r="D758" s="1" t="s">
        <v>1084</v>
      </c>
      <c r="E758" s="1" t="s">
        <v>1085</v>
      </c>
      <c r="F758" s="1">
        <v>1999.0</v>
      </c>
      <c r="G758" s="1">
        <v>8.262428</v>
      </c>
    </row>
    <row r="759">
      <c r="A759" s="1" t="s">
        <v>890</v>
      </c>
      <c r="B759" s="1" t="s">
        <v>1082</v>
      </c>
      <c r="C759" s="1" t="s">
        <v>1083</v>
      </c>
      <c r="D759" s="1" t="s">
        <v>1084</v>
      </c>
      <c r="E759" s="1" t="s">
        <v>1085</v>
      </c>
      <c r="F759" s="1">
        <v>2000.0</v>
      </c>
      <c r="G759" s="1">
        <v>9.162244</v>
      </c>
    </row>
    <row r="760">
      <c r="A760" s="1" t="s">
        <v>890</v>
      </c>
      <c r="B760" s="1" t="s">
        <v>1082</v>
      </c>
      <c r="C760" s="1" t="s">
        <v>1083</v>
      </c>
      <c r="D760" s="1" t="s">
        <v>1084</v>
      </c>
      <c r="E760" s="1" t="s">
        <v>1085</v>
      </c>
      <c r="F760" s="1">
        <v>2001.0</v>
      </c>
      <c r="G760" s="1">
        <v>10.329136</v>
      </c>
    </row>
    <row r="761">
      <c r="A761" s="1" t="s">
        <v>890</v>
      </c>
      <c r="B761" s="1" t="s">
        <v>1082</v>
      </c>
      <c r="C761" s="1" t="s">
        <v>1083</v>
      </c>
      <c r="D761" s="1" t="s">
        <v>1084</v>
      </c>
      <c r="E761" s="1" t="s">
        <v>1085</v>
      </c>
      <c r="F761" s="1">
        <v>2002.0</v>
      </c>
      <c r="G761" s="1">
        <v>9.737123</v>
      </c>
    </row>
    <row r="762">
      <c r="A762" s="1" t="s">
        <v>890</v>
      </c>
      <c r="B762" s="1" t="s">
        <v>1082</v>
      </c>
      <c r="C762" s="1" t="s">
        <v>1083</v>
      </c>
      <c r="D762" s="1" t="s">
        <v>1084</v>
      </c>
      <c r="E762" s="1" t="s">
        <v>1085</v>
      </c>
      <c r="F762" s="1">
        <v>2003.0</v>
      </c>
      <c r="G762" s="1">
        <v>8.086304</v>
      </c>
    </row>
    <row r="763">
      <c r="A763" s="1" t="s">
        <v>890</v>
      </c>
      <c r="B763" s="1" t="s">
        <v>1082</v>
      </c>
      <c r="C763" s="1" t="s">
        <v>1083</v>
      </c>
      <c r="D763" s="1" t="s">
        <v>1084</v>
      </c>
      <c r="E763" s="1" t="s">
        <v>1085</v>
      </c>
      <c r="F763" s="1">
        <v>2004.0</v>
      </c>
      <c r="G763" s="1">
        <v>7.348887</v>
      </c>
    </row>
    <row r="764">
      <c r="A764" s="1" t="s">
        <v>890</v>
      </c>
      <c r="B764" s="1" t="s">
        <v>1082</v>
      </c>
      <c r="C764" s="1" t="s">
        <v>1083</v>
      </c>
      <c r="D764" s="1" t="s">
        <v>1084</v>
      </c>
      <c r="E764" s="1" t="s">
        <v>1085</v>
      </c>
      <c r="F764" s="1">
        <v>2005.0</v>
      </c>
      <c r="G764" s="1">
        <v>7.473088</v>
      </c>
    </row>
    <row r="765">
      <c r="A765" s="1" t="s">
        <v>890</v>
      </c>
      <c r="B765" s="1" t="s">
        <v>1082</v>
      </c>
      <c r="C765" s="1" t="s">
        <v>1083</v>
      </c>
      <c r="D765" s="1" t="s">
        <v>1084</v>
      </c>
      <c r="E765" s="1" t="s">
        <v>1085</v>
      </c>
      <c r="F765" s="1">
        <v>2006.0</v>
      </c>
      <c r="G765" s="1">
        <v>7.378249</v>
      </c>
    </row>
    <row r="766">
      <c r="A766" s="1" t="s">
        <v>890</v>
      </c>
      <c r="B766" s="1" t="s">
        <v>1082</v>
      </c>
      <c r="C766" s="1" t="s">
        <v>1083</v>
      </c>
      <c r="D766" s="1" t="s">
        <v>1084</v>
      </c>
      <c r="E766" s="1" t="s">
        <v>1085</v>
      </c>
      <c r="F766" s="1">
        <v>2007.0</v>
      </c>
      <c r="G766" s="1">
        <v>6.75877</v>
      </c>
    </row>
    <row r="767">
      <c r="A767" s="1" t="s">
        <v>890</v>
      </c>
      <c r="B767" s="1" t="s">
        <v>1082</v>
      </c>
      <c r="C767" s="1" t="s">
        <v>1083</v>
      </c>
      <c r="D767" s="1" t="s">
        <v>1084</v>
      </c>
      <c r="E767" s="1" t="s">
        <v>1085</v>
      </c>
      <c r="F767" s="1">
        <v>2008.0</v>
      </c>
      <c r="G767" s="1">
        <v>6.591099</v>
      </c>
    </row>
    <row r="768">
      <c r="A768" s="1" t="s">
        <v>890</v>
      </c>
      <c r="B768" s="1" t="s">
        <v>1082</v>
      </c>
      <c r="C768" s="1" t="s">
        <v>1083</v>
      </c>
      <c r="D768" s="1" t="s">
        <v>1084</v>
      </c>
      <c r="E768" s="1" t="s">
        <v>1085</v>
      </c>
      <c r="F768" s="1">
        <v>2009.0</v>
      </c>
      <c r="G768" s="1">
        <v>7.653819</v>
      </c>
    </row>
    <row r="769">
      <c r="A769" s="1" t="s">
        <v>890</v>
      </c>
      <c r="B769" s="1" t="s">
        <v>1082</v>
      </c>
      <c r="C769" s="1" t="s">
        <v>1083</v>
      </c>
      <c r="D769" s="1" t="s">
        <v>1084</v>
      </c>
      <c r="E769" s="1" t="s">
        <v>1085</v>
      </c>
      <c r="F769" s="1">
        <v>2010.0</v>
      </c>
      <c r="G769" s="1">
        <v>7.207524</v>
      </c>
    </row>
    <row r="770">
      <c r="A770" s="1" t="s">
        <v>890</v>
      </c>
      <c r="B770" s="1" t="s">
        <v>1082</v>
      </c>
      <c r="C770" s="1" t="s">
        <v>1083</v>
      </c>
      <c r="D770" s="1" t="s">
        <v>1084</v>
      </c>
      <c r="E770" s="1" t="s">
        <v>1085</v>
      </c>
      <c r="F770" s="1">
        <v>2011.0</v>
      </c>
      <c r="G770" s="1">
        <v>6.493543</v>
      </c>
    </row>
    <row r="771">
      <c r="A771" s="1" t="s">
        <v>890</v>
      </c>
      <c r="B771" s="1" t="s">
        <v>1082</v>
      </c>
      <c r="C771" s="1" t="s">
        <v>1083</v>
      </c>
      <c r="D771" s="1" t="s">
        <v>1084</v>
      </c>
      <c r="E771" s="1" t="s">
        <v>1085</v>
      </c>
      <c r="F771" s="1">
        <v>2012.0</v>
      </c>
      <c r="G771" s="1">
        <v>6.775016</v>
      </c>
    </row>
    <row r="772">
      <c r="A772" s="1" t="s">
        <v>890</v>
      </c>
      <c r="B772" s="1" t="s">
        <v>1082</v>
      </c>
      <c r="C772" s="1" t="s">
        <v>1083</v>
      </c>
      <c r="D772" s="1" t="s">
        <v>1084</v>
      </c>
      <c r="E772" s="1" t="s">
        <v>1085</v>
      </c>
      <c r="F772" s="1">
        <v>2013.0</v>
      </c>
      <c r="G772" s="1">
        <v>6.513972</v>
      </c>
    </row>
    <row r="773">
      <c r="A773" s="1" t="s">
        <v>890</v>
      </c>
      <c r="B773" s="1" t="s">
        <v>1082</v>
      </c>
      <c r="C773" s="1" t="s">
        <v>1083</v>
      </c>
      <c r="D773" s="1" t="s">
        <v>1084</v>
      </c>
      <c r="E773" s="1" t="s">
        <v>1085</v>
      </c>
      <c r="F773" s="1">
        <v>2014.0</v>
      </c>
      <c r="G773" s="1">
        <v>6.860785</v>
      </c>
    </row>
    <row r="774">
      <c r="A774" s="1" t="s">
        <v>890</v>
      </c>
      <c r="B774" s="1" t="s">
        <v>1082</v>
      </c>
      <c r="C774" s="1" t="s">
        <v>1083</v>
      </c>
      <c r="D774" s="1" t="s">
        <v>1084</v>
      </c>
      <c r="E774" s="1" t="s">
        <v>1085</v>
      </c>
      <c r="F774" s="1">
        <v>2015.0</v>
      </c>
      <c r="G774" s="1">
        <v>8.434841</v>
      </c>
    </row>
    <row r="775">
      <c r="A775" s="1" t="s">
        <v>890</v>
      </c>
      <c r="B775" s="1" t="s">
        <v>1082</v>
      </c>
      <c r="C775" s="1" t="s">
        <v>1083</v>
      </c>
      <c r="D775" s="1" t="s">
        <v>1084</v>
      </c>
      <c r="E775" s="1" t="s">
        <v>1085</v>
      </c>
      <c r="F775" s="1">
        <v>2016.0</v>
      </c>
      <c r="G775" s="1">
        <v>8.561992</v>
      </c>
    </row>
    <row r="776">
      <c r="A776" s="1" t="s">
        <v>890</v>
      </c>
      <c r="B776" s="1" t="s">
        <v>1082</v>
      </c>
      <c r="C776" s="1" t="s">
        <v>1083</v>
      </c>
      <c r="D776" s="1" t="s">
        <v>1084</v>
      </c>
      <c r="E776" s="1" t="s">
        <v>1085</v>
      </c>
      <c r="F776" s="1">
        <v>2017.0</v>
      </c>
      <c r="G776" s="1">
        <v>8.548861</v>
      </c>
    </row>
    <row r="777">
      <c r="A777" s="1" t="s">
        <v>890</v>
      </c>
      <c r="B777" s="1" t="s">
        <v>1082</v>
      </c>
      <c r="C777" s="1" t="s">
        <v>1083</v>
      </c>
      <c r="D777" s="1" t="s">
        <v>1084</v>
      </c>
      <c r="E777" s="1" t="s">
        <v>1085</v>
      </c>
      <c r="F777" s="1">
        <v>2018.0</v>
      </c>
      <c r="G777" s="1">
        <v>8.692518</v>
      </c>
    </row>
    <row r="778">
      <c r="A778" s="1" t="s">
        <v>890</v>
      </c>
      <c r="B778" s="1" t="s">
        <v>1082</v>
      </c>
      <c r="C778" s="1" t="s">
        <v>1083</v>
      </c>
      <c r="D778" s="1" t="s">
        <v>1084</v>
      </c>
      <c r="E778" s="1" t="s">
        <v>1085</v>
      </c>
      <c r="F778" s="1">
        <v>2019.0</v>
      </c>
      <c r="G778" s="1">
        <v>9.458349</v>
      </c>
    </row>
    <row r="779">
      <c r="A779" s="1" t="s">
        <v>890</v>
      </c>
      <c r="B779" s="1" t="s">
        <v>1082</v>
      </c>
      <c r="C779" s="1" t="s">
        <v>1083</v>
      </c>
      <c r="D779" s="1" t="s">
        <v>1084</v>
      </c>
      <c r="E779" s="1" t="s">
        <v>1085</v>
      </c>
      <c r="F779" s="1">
        <v>2020.0</v>
      </c>
      <c r="G779" s="1">
        <v>9.210309</v>
      </c>
    </row>
    <row r="780">
      <c r="A780" s="1" t="s">
        <v>519</v>
      </c>
      <c r="B780" s="1" t="s">
        <v>1082</v>
      </c>
      <c r="C780" s="1" t="s">
        <v>1083</v>
      </c>
      <c r="D780" s="1" t="s">
        <v>1084</v>
      </c>
      <c r="E780" s="1" t="s">
        <v>1085</v>
      </c>
      <c r="F780" s="1">
        <v>1991.0</v>
      </c>
      <c r="G780" s="1">
        <v>1.433992</v>
      </c>
    </row>
    <row r="781">
      <c r="A781" s="1" t="s">
        <v>519</v>
      </c>
      <c r="B781" s="1" t="s">
        <v>1082</v>
      </c>
      <c r="C781" s="1" t="s">
        <v>1083</v>
      </c>
      <c r="D781" s="1" t="s">
        <v>1084</v>
      </c>
      <c r="E781" s="1" t="s">
        <v>1085</v>
      </c>
      <c r="F781" s="1">
        <v>1992.0</v>
      </c>
      <c r="G781" s="1">
        <v>1.406218</v>
      </c>
    </row>
    <row r="782">
      <c r="A782" s="1" t="s">
        <v>519</v>
      </c>
      <c r="B782" s="1" t="s">
        <v>1082</v>
      </c>
      <c r="C782" s="1" t="s">
        <v>1083</v>
      </c>
      <c r="D782" s="1" t="s">
        <v>1084</v>
      </c>
      <c r="E782" s="1" t="s">
        <v>1085</v>
      </c>
      <c r="F782" s="1">
        <v>1993.0</v>
      </c>
      <c r="G782" s="1">
        <v>1.477617</v>
      </c>
    </row>
    <row r="783">
      <c r="A783" s="1" t="s">
        <v>519</v>
      </c>
      <c r="B783" s="1" t="s">
        <v>1082</v>
      </c>
      <c r="C783" s="1" t="s">
        <v>1083</v>
      </c>
      <c r="D783" s="1" t="s">
        <v>1084</v>
      </c>
      <c r="E783" s="1" t="s">
        <v>1085</v>
      </c>
      <c r="F783" s="1">
        <v>1994.0</v>
      </c>
      <c r="G783" s="1">
        <v>1.367693</v>
      </c>
    </row>
    <row r="784">
      <c r="A784" s="1" t="s">
        <v>519</v>
      </c>
      <c r="B784" s="1" t="s">
        <v>1082</v>
      </c>
      <c r="C784" s="1" t="s">
        <v>1083</v>
      </c>
      <c r="D784" s="1" t="s">
        <v>1084</v>
      </c>
      <c r="E784" s="1" t="s">
        <v>1085</v>
      </c>
      <c r="F784" s="1">
        <v>1995.0</v>
      </c>
      <c r="G784" s="1">
        <v>1.182469</v>
      </c>
    </row>
    <row r="785">
      <c r="A785" s="1" t="s">
        <v>519</v>
      </c>
      <c r="B785" s="1" t="s">
        <v>1082</v>
      </c>
      <c r="C785" s="1" t="s">
        <v>1083</v>
      </c>
      <c r="D785" s="1" t="s">
        <v>1084</v>
      </c>
      <c r="E785" s="1" t="s">
        <v>1085</v>
      </c>
      <c r="F785" s="1">
        <v>1996.0</v>
      </c>
      <c r="G785" s="1">
        <v>1.23601</v>
      </c>
    </row>
    <row r="786">
      <c r="A786" s="1" t="s">
        <v>519</v>
      </c>
      <c r="B786" s="1" t="s">
        <v>1082</v>
      </c>
      <c r="C786" s="1" t="s">
        <v>1083</v>
      </c>
      <c r="D786" s="1" t="s">
        <v>1084</v>
      </c>
      <c r="E786" s="1" t="s">
        <v>1085</v>
      </c>
      <c r="F786" s="1">
        <v>1997.0</v>
      </c>
      <c r="G786" s="1">
        <v>1.451313</v>
      </c>
    </row>
    <row r="787">
      <c r="A787" s="1" t="s">
        <v>519</v>
      </c>
      <c r="B787" s="1" t="s">
        <v>1082</v>
      </c>
      <c r="C787" s="1" t="s">
        <v>1083</v>
      </c>
      <c r="D787" s="1" t="s">
        <v>1084</v>
      </c>
      <c r="E787" s="1" t="s">
        <v>1085</v>
      </c>
      <c r="F787" s="1">
        <v>1998.0</v>
      </c>
      <c r="G787" s="1">
        <v>1.449813</v>
      </c>
    </row>
    <row r="788">
      <c r="A788" s="1" t="s">
        <v>519</v>
      </c>
      <c r="B788" s="1" t="s">
        <v>1082</v>
      </c>
      <c r="C788" s="1" t="s">
        <v>1083</v>
      </c>
      <c r="D788" s="1" t="s">
        <v>1084</v>
      </c>
      <c r="E788" s="1" t="s">
        <v>1085</v>
      </c>
      <c r="F788" s="1">
        <v>1999.0</v>
      </c>
      <c r="G788" s="1">
        <v>1.502155</v>
      </c>
    </row>
    <row r="789">
      <c r="A789" s="1" t="s">
        <v>519</v>
      </c>
      <c r="B789" s="1" t="s">
        <v>1082</v>
      </c>
      <c r="C789" s="1" t="s">
        <v>1083</v>
      </c>
      <c r="D789" s="1" t="s">
        <v>1084</v>
      </c>
      <c r="E789" s="1" t="s">
        <v>1085</v>
      </c>
      <c r="F789" s="1">
        <v>2000.0</v>
      </c>
      <c r="G789" s="1">
        <v>1.688843</v>
      </c>
    </row>
    <row r="790">
      <c r="A790" s="1" t="s">
        <v>519</v>
      </c>
      <c r="B790" s="1" t="s">
        <v>1082</v>
      </c>
      <c r="C790" s="1" t="s">
        <v>1083</v>
      </c>
      <c r="D790" s="1" t="s">
        <v>1084</v>
      </c>
      <c r="E790" s="1" t="s">
        <v>1085</v>
      </c>
      <c r="F790" s="1">
        <v>2001.0</v>
      </c>
      <c r="G790" s="1">
        <v>1.687615</v>
      </c>
    </row>
    <row r="791">
      <c r="A791" s="1" t="s">
        <v>519</v>
      </c>
      <c r="B791" s="1" t="s">
        <v>1082</v>
      </c>
      <c r="C791" s="1" t="s">
        <v>1083</v>
      </c>
      <c r="D791" s="1" t="s">
        <v>1084</v>
      </c>
      <c r="E791" s="1" t="s">
        <v>1085</v>
      </c>
      <c r="F791" s="1">
        <v>2002.0</v>
      </c>
      <c r="G791" s="1">
        <v>1.558607</v>
      </c>
    </row>
    <row r="792">
      <c r="A792" s="1" t="s">
        <v>519</v>
      </c>
      <c r="B792" s="1" t="s">
        <v>1082</v>
      </c>
      <c r="C792" s="1" t="s">
        <v>1083</v>
      </c>
      <c r="D792" s="1" t="s">
        <v>1084</v>
      </c>
      <c r="E792" s="1" t="s">
        <v>1085</v>
      </c>
      <c r="F792" s="1">
        <v>2003.0</v>
      </c>
      <c r="G792" s="1">
        <v>1.346651</v>
      </c>
    </row>
    <row r="793">
      <c r="A793" s="1" t="s">
        <v>519</v>
      </c>
      <c r="B793" s="1" t="s">
        <v>1082</v>
      </c>
      <c r="C793" s="1" t="s">
        <v>1083</v>
      </c>
      <c r="D793" s="1" t="s">
        <v>1084</v>
      </c>
      <c r="E793" s="1" t="s">
        <v>1085</v>
      </c>
      <c r="F793" s="1">
        <v>2004.0</v>
      </c>
      <c r="G793" s="1">
        <v>1.243496</v>
      </c>
    </row>
    <row r="794">
      <c r="A794" s="1" t="s">
        <v>519</v>
      </c>
      <c r="B794" s="1" t="s">
        <v>1082</v>
      </c>
      <c r="C794" s="1" t="s">
        <v>1083</v>
      </c>
      <c r="D794" s="1" t="s">
        <v>1084</v>
      </c>
      <c r="E794" s="1" t="s">
        <v>1085</v>
      </c>
      <c r="F794" s="1">
        <v>2005.0</v>
      </c>
      <c r="G794" s="1">
        <v>1.245177</v>
      </c>
    </row>
    <row r="795">
      <c r="A795" s="1" t="s">
        <v>519</v>
      </c>
      <c r="B795" s="1" t="s">
        <v>1082</v>
      </c>
      <c r="C795" s="1" t="s">
        <v>1083</v>
      </c>
      <c r="D795" s="1" t="s">
        <v>1084</v>
      </c>
      <c r="E795" s="1" t="s">
        <v>1085</v>
      </c>
      <c r="F795" s="1">
        <v>2006.0</v>
      </c>
      <c r="G795" s="1">
        <v>1.253843</v>
      </c>
    </row>
    <row r="796">
      <c r="A796" s="1" t="s">
        <v>519</v>
      </c>
      <c r="B796" s="1" t="s">
        <v>1082</v>
      </c>
      <c r="C796" s="1" t="s">
        <v>1083</v>
      </c>
      <c r="D796" s="1" t="s">
        <v>1084</v>
      </c>
      <c r="E796" s="1" t="s">
        <v>1085</v>
      </c>
      <c r="F796" s="1">
        <v>2007.0</v>
      </c>
      <c r="G796" s="1">
        <v>1.200366</v>
      </c>
    </row>
    <row r="797">
      <c r="A797" s="1" t="s">
        <v>519</v>
      </c>
      <c r="B797" s="1" t="s">
        <v>1082</v>
      </c>
      <c r="C797" s="1" t="s">
        <v>1083</v>
      </c>
      <c r="D797" s="1" t="s">
        <v>1084</v>
      </c>
      <c r="E797" s="1" t="s">
        <v>1085</v>
      </c>
      <c r="F797" s="1">
        <v>2008.0</v>
      </c>
      <c r="G797" s="1">
        <v>1.08309</v>
      </c>
    </row>
    <row r="798">
      <c r="A798" s="1" t="s">
        <v>519</v>
      </c>
      <c r="B798" s="1" t="s">
        <v>1082</v>
      </c>
      <c r="C798" s="1" t="s">
        <v>1083</v>
      </c>
      <c r="D798" s="1" t="s">
        <v>1084</v>
      </c>
      <c r="E798" s="1" t="s">
        <v>1085</v>
      </c>
      <c r="F798" s="1">
        <v>2009.0</v>
      </c>
      <c r="G798" s="1">
        <v>1.088142</v>
      </c>
    </row>
    <row r="799">
      <c r="A799" s="1" t="s">
        <v>519</v>
      </c>
      <c r="B799" s="1" t="s">
        <v>1082</v>
      </c>
      <c r="C799" s="1" t="s">
        <v>1083</v>
      </c>
      <c r="D799" s="1" t="s">
        <v>1084</v>
      </c>
      <c r="E799" s="1" t="s">
        <v>1085</v>
      </c>
      <c r="F799" s="1">
        <v>2010.0</v>
      </c>
      <c r="G799" s="1">
        <v>1.042906</v>
      </c>
    </row>
    <row r="800">
      <c r="A800" s="1" t="s">
        <v>519</v>
      </c>
      <c r="B800" s="1" t="s">
        <v>1082</v>
      </c>
      <c r="C800" s="1" t="s">
        <v>1083</v>
      </c>
      <c r="D800" s="1" t="s">
        <v>1084</v>
      </c>
      <c r="E800" s="1" t="s">
        <v>1085</v>
      </c>
      <c r="F800" s="1">
        <v>2011.0</v>
      </c>
      <c r="G800" s="1">
        <v>0.888042</v>
      </c>
    </row>
    <row r="801">
      <c r="A801" s="1" t="s">
        <v>519</v>
      </c>
      <c r="B801" s="1" t="s">
        <v>1082</v>
      </c>
      <c r="C801" s="1" t="s">
        <v>1083</v>
      </c>
      <c r="D801" s="1" t="s">
        <v>1084</v>
      </c>
      <c r="E801" s="1" t="s">
        <v>1085</v>
      </c>
      <c r="F801" s="1">
        <v>2012.0</v>
      </c>
      <c r="G801" s="1">
        <v>0.937684</v>
      </c>
    </row>
    <row r="802">
      <c r="A802" s="1" t="s">
        <v>519</v>
      </c>
      <c r="B802" s="1" t="s">
        <v>1082</v>
      </c>
      <c r="C802" s="1" t="s">
        <v>1083</v>
      </c>
      <c r="D802" s="1" t="s">
        <v>1084</v>
      </c>
      <c r="E802" s="1" t="s">
        <v>1085</v>
      </c>
      <c r="F802" s="1">
        <v>2013.0</v>
      </c>
      <c r="G802" s="1">
        <v>0.926904</v>
      </c>
    </row>
    <row r="803">
      <c r="A803" s="1" t="s">
        <v>519</v>
      </c>
      <c r="B803" s="1" t="s">
        <v>1082</v>
      </c>
      <c r="C803" s="1" t="s">
        <v>1083</v>
      </c>
      <c r="D803" s="1" t="s">
        <v>1084</v>
      </c>
      <c r="E803" s="1" t="s">
        <v>1085</v>
      </c>
      <c r="F803" s="1">
        <v>2014.0</v>
      </c>
      <c r="G803" s="1">
        <v>0.916151</v>
      </c>
    </row>
    <row r="804">
      <c r="A804" s="1" t="s">
        <v>519</v>
      </c>
      <c r="B804" s="1" t="s">
        <v>1082</v>
      </c>
      <c r="C804" s="1" t="s">
        <v>1083</v>
      </c>
      <c r="D804" s="1" t="s">
        <v>1084</v>
      </c>
      <c r="E804" s="1" t="s">
        <v>1085</v>
      </c>
      <c r="F804" s="1">
        <v>2015.0</v>
      </c>
      <c r="G804" s="1">
        <v>0.962381</v>
      </c>
    </row>
    <row r="805">
      <c r="A805" s="1" t="s">
        <v>519</v>
      </c>
      <c r="B805" s="1" t="s">
        <v>1082</v>
      </c>
      <c r="C805" s="1" t="s">
        <v>1083</v>
      </c>
      <c r="D805" s="1" t="s">
        <v>1084</v>
      </c>
      <c r="E805" s="1" t="s">
        <v>1085</v>
      </c>
      <c r="F805" s="1">
        <v>2016.0</v>
      </c>
      <c r="G805" s="1">
        <v>0.985394</v>
      </c>
    </row>
    <row r="806">
      <c r="A806" s="1" t="s">
        <v>519</v>
      </c>
      <c r="B806" s="1" t="s">
        <v>1082</v>
      </c>
      <c r="C806" s="1" t="s">
        <v>1083</v>
      </c>
      <c r="D806" s="1" t="s">
        <v>1084</v>
      </c>
      <c r="E806" s="1" t="s">
        <v>1085</v>
      </c>
      <c r="F806" s="1">
        <v>2017.0</v>
      </c>
      <c r="G806" s="1">
        <v>0.984692</v>
      </c>
    </row>
    <row r="807">
      <c r="A807" s="1" t="s">
        <v>519</v>
      </c>
      <c r="B807" s="1" t="s">
        <v>1082</v>
      </c>
      <c r="C807" s="1" t="s">
        <v>1083</v>
      </c>
      <c r="D807" s="1" t="s">
        <v>1084</v>
      </c>
      <c r="E807" s="1" t="s">
        <v>1085</v>
      </c>
      <c r="F807" s="1">
        <v>2018.0</v>
      </c>
      <c r="G807" s="1">
        <v>0.977883</v>
      </c>
    </row>
    <row r="808">
      <c r="A808" s="1" t="s">
        <v>519</v>
      </c>
      <c r="B808" s="1" t="s">
        <v>1082</v>
      </c>
      <c r="C808" s="1" t="s">
        <v>1083</v>
      </c>
      <c r="D808" s="1" t="s">
        <v>1084</v>
      </c>
      <c r="E808" s="1" t="s">
        <v>1085</v>
      </c>
      <c r="F808" s="1">
        <v>2019.0</v>
      </c>
      <c r="G808" s="1">
        <v>0.993775</v>
      </c>
    </row>
    <row r="809">
      <c r="A809" s="1" t="s">
        <v>519</v>
      </c>
      <c r="B809" s="1" t="s">
        <v>1082</v>
      </c>
      <c r="C809" s="1" t="s">
        <v>1083</v>
      </c>
      <c r="D809" s="1" t="s">
        <v>1084</v>
      </c>
      <c r="E809" s="1" t="s">
        <v>1085</v>
      </c>
      <c r="F809" s="1">
        <v>2020.0</v>
      </c>
      <c r="G809" s="1">
        <v>0.938895</v>
      </c>
    </row>
    <row r="810">
      <c r="A810" s="1" t="s">
        <v>932</v>
      </c>
      <c r="B810" s="1" t="s">
        <v>1082</v>
      </c>
      <c r="C810" s="1" t="s">
        <v>1083</v>
      </c>
      <c r="D810" s="1" t="s">
        <v>1084</v>
      </c>
      <c r="E810" s="1" t="s">
        <v>1085</v>
      </c>
      <c r="F810" s="1">
        <v>1991.0</v>
      </c>
      <c r="G810" s="1">
        <v>0.004172</v>
      </c>
    </row>
    <row r="811">
      <c r="A811" s="1" t="s">
        <v>932</v>
      </c>
      <c r="B811" s="1" t="s">
        <v>1082</v>
      </c>
      <c r="C811" s="1" t="s">
        <v>1083</v>
      </c>
      <c r="D811" s="1" t="s">
        <v>1084</v>
      </c>
      <c r="E811" s="1" t="s">
        <v>1085</v>
      </c>
      <c r="F811" s="1">
        <v>1992.0</v>
      </c>
      <c r="G811" s="1">
        <v>0.006872</v>
      </c>
    </row>
    <row r="812">
      <c r="A812" s="1" t="s">
        <v>932</v>
      </c>
      <c r="B812" s="1" t="s">
        <v>1082</v>
      </c>
      <c r="C812" s="1" t="s">
        <v>1083</v>
      </c>
      <c r="D812" s="1" t="s">
        <v>1084</v>
      </c>
      <c r="E812" s="1" t="s">
        <v>1085</v>
      </c>
      <c r="F812" s="1">
        <v>1993.0</v>
      </c>
      <c r="G812" s="1">
        <v>0.010985</v>
      </c>
    </row>
    <row r="813">
      <c r="A813" s="1" t="s">
        <v>932</v>
      </c>
      <c r="B813" s="1" t="s">
        <v>1082</v>
      </c>
      <c r="C813" s="1" t="s">
        <v>1083</v>
      </c>
      <c r="D813" s="1" t="s">
        <v>1084</v>
      </c>
      <c r="E813" s="1" t="s">
        <v>1085</v>
      </c>
      <c r="F813" s="1">
        <v>1994.0</v>
      </c>
      <c r="G813" s="1">
        <v>0.029609</v>
      </c>
    </row>
    <row r="814">
      <c r="A814" s="1" t="s">
        <v>932</v>
      </c>
      <c r="B814" s="1" t="s">
        <v>1082</v>
      </c>
      <c r="C814" s="1" t="s">
        <v>1083</v>
      </c>
      <c r="D814" s="1" t="s">
        <v>1084</v>
      </c>
      <c r="E814" s="1" t="s">
        <v>1085</v>
      </c>
      <c r="F814" s="1">
        <v>1995.0</v>
      </c>
      <c r="G814" s="1">
        <v>0.045845</v>
      </c>
    </row>
    <row r="815">
      <c r="A815" s="1" t="s">
        <v>932</v>
      </c>
      <c r="B815" s="1" t="s">
        <v>1082</v>
      </c>
      <c r="C815" s="1" t="s">
        <v>1083</v>
      </c>
      <c r="D815" s="1" t="s">
        <v>1084</v>
      </c>
      <c r="E815" s="1" t="s">
        <v>1085</v>
      </c>
      <c r="F815" s="1">
        <v>1996.0</v>
      </c>
      <c r="G815" s="1">
        <v>0.081405</v>
      </c>
    </row>
    <row r="816">
      <c r="A816" s="1" t="s">
        <v>932</v>
      </c>
      <c r="B816" s="1" t="s">
        <v>1082</v>
      </c>
      <c r="C816" s="1" t="s">
        <v>1083</v>
      </c>
      <c r="D816" s="1" t="s">
        <v>1084</v>
      </c>
      <c r="E816" s="1" t="s">
        <v>1085</v>
      </c>
      <c r="F816" s="1">
        <v>1997.0</v>
      </c>
      <c r="G816" s="1">
        <v>0.151865</v>
      </c>
    </row>
    <row r="817">
      <c r="A817" s="1" t="s">
        <v>932</v>
      </c>
      <c r="B817" s="1" t="s">
        <v>1082</v>
      </c>
      <c r="C817" s="1" t="s">
        <v>1083</v>
      </c>
      <c r="D817" s="1" t="s">
        <v>1084</v>
      </c>
      <c r="E817" s="1" t="s">
        <v>1085</v>
      </c>
      <c r="F817" s="1">
        <v>1998.0</v>
      </c>
      <c r="G817" s="1">
        <v>0.260724</v>
      </c>
    </row>
    <row r="818">
      <c r="A818" s="1" t="s">
        <v>932</v>
      </c>
      <c r="B818" s="1" t="s">
        <v>1082</v>
      </c>
      <c r="C818" s="1" t="s">
        <v>1083</v>
      </c>
      <c r="D818" s="1" t="s">
        <v>1084</v>
      </c>
      <c r="E818" s="1" t="s">
        <v>1085</v>
      </c>
      <c r="F818" s="1">
        <v>1999.0</v>
      </c>
      <c r="G818" s="1">
        <v>0.418783</v>
      </c>
    </row>
    <row r="819">
      <c r="A819" s="1" t="s">
        <v>932</v>
      </c>
      <c r="B819" s="1" t="s">
        <v>1082</v>
      </c>
      <c r="C819" s="1" t="s">
        <v>1083</v>
      </c>
      <c r="D819" s="1" t="s">
        <v>1084</v>
      </c>
      <c r="E819" s="1" t="s">
        <v>1085</v>
      </c>
      <c r="F819" s="1">
        <v>2000.0</v>
      </c>
      <c r="G819" s="1">
        <v>0.625219</v>
      </c>
    </row>
    <row r="820">
      <c r="A820" s="1" t="s">
        <v>932</v>
      </c>
      <c r="B820" s="1" t="s">
        <v>1082</v>
      </c>
      <c r="C820" s="1" t="s">
        <v>1083</v>
      </c>
      <c r="D820" s="1" t="s">
        <v>1084</v>
      </c>
      <c r="E820" s="1" t="s">
        <v>1085</v>
      </c>
      <c r="F820" s="1">
        <v>2001.0</v>
      </c>
      <c r="G820" s="1">
        <v>1.225588</v>
      </c>
    </row>
    <row r="821">
      <c r="A821" s="1" t="s">
        <v>932</v>
      </c>
      <c r="B821" s="1" t="s">
        <v>1082</v>
      </c>
      <c r="C821" s="1" t="s">
        <v>1083</v>
      </c>
      <c r="D821" s="1" t="s">
        <v>1084</v>
      </c>
      <c r="E821" s="1" t="s">
        <v>1085</v>
      </c>
      <c r="F821" s="1">
        <v>2002.0</v>
      </c>
      <c r="G821" s="1">
        <v>1.507226</v>
      </c>
    </row>
    <row r="822">
      <c r="A822" s="1" t="s">
        <v>932</v>
      </c>
      <c r="B822" s="1" t="s">
        <v>1082</v>
      </c>
      <c r="C822" s="1" t="s">
        <v>1083</v>
      </c>
      <c r="D822" s="1" t="s">
        <v>1084</v>
      </c>
      <c r="E822" s="1" t="s">
        <v>1085</v>
      </c>
      <c r="F822" s="1">
        <v>2003.0</v>
      </c>
      <c r="G822" s="1">
        <v>1.500885</v>
      </c>
    </row>
    <row r="823">
      <c r="A823" s="1" t="s">
        <v>932</v>
      </c>
      <c r="B823" s="1" t="s">
        <v>1082</v>
      </c>
      <c r="C823" s="1" t="s">
        <v>1083</v>
      </c>
      <c r="D823" s="1" t="s">
        <v>1084</v>
      </c>
      <c r="E823" s="1" t="s">
        <v>1085</v>
      </c>
      <c r="F823" s="1">
        <v>2004.0</v>
      </c>
      <c r="G823" s="1">
        <v>1.425537</v>
      </c>
    </row>
    <row r="824">
      <c r="A824" s="1" t="s">
        <v>932</v>
      </c>
      <c r="B824" s="1" t="s">
        <v>1082</v>
      </c>
      <c r="C824" s="1" t="s">
        <v>1083</v>
      </c>
      <c r="D824" s="1" t="s">
        <v>1084</v>
      </c>
      <c r="E824" s="1" t="s">
        <v>1085</v>
      </c>
      <c r="F824" s="1">
        <v>2005.0</v>
      </c>
      <c r="G824" s="1">
        <v>1.343583</v>
      </c>
    </row>
    <row r="825">
      <c r="A825" s="1" t="s">
        <v>932</v>
      </c>
      <c r="B825" s="1" t="s">
        <v>1082</v>
      </c>
      <c r="C825" s="1" t="s">
        <v>1083</v>
      </c>
      <c r="D825" s="1" t="s">
        <v>1084</v>
      </c>
      <c r="E825" s="1" t="s">
        <v>1085</v>
      </c>
      <c r="F825" s="1">
        <v>2006.0</v>
      </c>
      <c r="G825" s="1">
        <v>1.428453</v>
      </c>
    </row>
    <row r="826">
      <c r="A826" s="1" t="s">
        <v>932</v>
      </c>
      <c r="B826" s="1" t="s">
        <v>1082</v>
      </c>
      <c r="C826" s="1" t="s">
        <v>1083</v>
      </c>
      <c r="D826" s="1" t="s">
        <v>1084</v>
      </c>
      <c r="E826" s="1" t="s">
        <v>1085</v>
      </c>
      <c r="F826" s="1">
        <v>2007.0</v>
      </c>
      <c r="G826" s="1">
        <v>1.302931</v>
      </c>
    </row>
    <row r="827">
      <c r="A827" s="1" t="s">
        <v>932</v>
      </c>
      <c r="B827" s="1" t="s">
        <v>1082</v>
      </c>
      <c r="C827" s="1" t="s">
        <v>1083</v>
      </c>
      <c r="D827" s="1" t="s">
        <v>1084</v>
      </c>
      <c r="E827" s="1" t="s">
        <v>1085</v>
      </c>
      <c r="F827" s="1">
        <v>2008.0</v>
      </c>
      <c r="G827" s="1">
        <v>1.301522</v>
      </c>
    </row>
    <row r="828">
      <c r="A828" s="1" t="s">
        <v>932</v>
      </c>
      <c r="B828" s="1" t="s">
        <v>1082</v>
      </c>
      <c r="C828" s="1" t="s">
        <v>1083</v>
      </c>
      <c r="D828" s="1" t="s">
        <v>1084</v>
      </c>
      <c r="E828" s="1" t="s">
        <v>1085</v>
      </c>
      <c r="F828" s="1">
        <v>2009.0</v>
      </c>
      <c r="G828" s="1">
        <v>1.54996</v>
      </c>
    </row>
    <row r="829">
      <c r="A829" s="1" t="s">
        <v>932</v>
      </c>
      <c r="B829" s="1" t="s">
        <v>1082</v>
      </c>
      <c r="C829" s="1" t="s">
        <v>1083</v>
      </c>
      <c r="D829" s="1" t="s">
        <v>1084</v>
      </c>
      <c r="E829" s="1" t="s">
        <v>1085</v>
      </c>
      <c r="F829" s="1">
        <v>2010.0</v>
      </c>
      <c r="G829" s="1">
        <v>1.502849</v>
      </c>
    </row>
    <row r="830">
      <c r="A830" s="1" t="s">
        <v>932</v>
      </c>
      <c r="B830" s="1" t="s">
        <v>1082</v>
      </c>
      <c r="C830" s="1" t="s">
        <v>1083</v>
      </c>
      <c r="D830" s="1" t="s">
        <v>1084</v>
      </c>
      <c r="E830" s="1" t="s">
        <v>1085</v>
      </c>
      <c r="F830" s="1">
        <v>2011.0</v>
      </c>
      <c r="G830" s="1">
        <v>1.674955</v>
      </c>
    </row>
    <row r="831">
      <c r="A831" s="1" t="s">
        <v>932</v>
      </c>
      <c r="B831" s="1" t="s">
        <v>1082</v>
      </c>
      <c r="C831" s="1" t="s">
        <v>1083</v>
      </c>
      <c r="D831" s="1" t="s">
        <v>1084</v>
      </c>
      <c r="E831" s="1" t="s">
        <v>1085</v>
      </c>
      <c r="F831" s="1">
        <v>2012.0</v>
      </c>
      <c r="G831" s="1">
        <v>1.796001</v>
      </c>
    </row>
    <row r="832">
      <c r="A832" s="1" t="s">
        <v>932</v>
      </c>
      <c r="B832" s="1" t="s">
        <v>1082</v>
      </c>
      <c r="C832" s="1" t="s">
        <v>1083</v>
      </c>
      <c r="D832" s="1" t="s">
        <v>1084</v>
      </c>
      <c r="E832" s="1" t="s">
        <v>1085</v>
      </c>
      <c r="F832" s="1">
        <v>2013.0</v>
      </c>
      <c r="G832" s="1">
        <v>1.903768</v>
      </c>
    </row>
    <row r="833">
      <c r="A833" s="1" t="s">
        <v>932</v>
      </c>
      <c r="B833" s="1" t="s">
        <v>1082</v>
      </c>
      <c r="C833" s="1" t="s">
        <v>1083</v>
      </c>
      <c r="D833" s="1" t="s">
        <v>1084</v>
      </c>
      <c r="E833" s="1" t="s">
        <v>1085</v>
      </c>
      <c r="F833" s="1">
        <v>2014.0</v>
      </c>
      <c r="G833" s="1">
        <v>2.188542</v>
      </c>
    </row>
    <row r="834">
      <c r="A834" s="1" t="s">
        <v>932</v>
      </c>
      <c r="B834" s="1" t="s">
        <v>1082</v>
      </c>
      <c r="C834" s="1" t="s">
        <v>1083</v>
      </c>
      <c r="D834" s="1" t="s">
        <v>1084</v>
      </c>
      <c r="E834" s="1" t="s">
        <v>1085</v>
      </c>
      <c r="F834" s="1">
        <v>2015.0</v>
      </c>
      <c r="G834" s="1">
        <v>2.720009</v>
      </c>
    </row>
    <row r="835">
      <c r="A835" s="1" t="s">
        <v>932</v>
      </c>
      <c r="B835" s="1" t="s">
        <v>1082</v>
      </c>
      <c r="C835" s="1" t="s">
        <v>1083</v>
      </c>
      <c r="D835" s="1" t="s">
        <v>1084</v>
      </c>
      <c r="E835" s="1" t="s">
        <v>1085</v>
      </c>
      <c r="F835" s="1">
        <v>2016.0</v>
      </c>
      <c r="G835" s="1">
        <v>3.020135</v>
      </c>
    </row>
    <row r="836">
      <c r="A836" s="1" t="s">
        <v>932</v>
      </c>
      <c r="B836" s="1" t="s">
        <v>1082</v>
      </c>
      <c r="C836" s="1" t="s">
        <v>1083</v>
      </c>
      <c r="D836" s="1" t="s">
        <v>1084</v>
      </c>
      <c r="E836" s="1" t="s">
        <v>1085</v>
      </c>
      <c r="F836" s="1">
        <v>2017.0</v>
      </c>
      <c r="G836" s="1">
        <v>3.648133</v>
      </c>
    </row>
    <row r="837">
      <c r="A837" s="1" t="s">
        <v>932</v>
      </c>
      <c r="B837" s="1" t="s">
        <v>1082</v>
      </c>
      <c r="C837" s="1" t="s">
        <v>1083</v>
      </c>
      <c r="D837" s="1" t="s">
        <v>1084</v>
      </c>
      <c r="E837" s="1" t="s">
        <v>1085</v>
      </c>
      <c r="F837" s="1">
        <v>2018.0</v>
      </c>
      <c r="G837" s="1">
        <v>4.82837</v>
      </c>
    </row>
    <row r="838">
      <c r="A838" s="1" t="s">
        <v>932</v>
      </c>
      <c r="B838" s="1" t="s">
        <v>1082</v>
      </c>
      <c r="C838" s="1" t="s">
        <v>1083</v>
      </c>
      <c r="D838" s="1" t="s">
        <v>1084</v>
      </c>
      <c r="E838" s="1" t="s">
        <v>1085</v>
      </c>
      <c r="F838" s="1">
        <v>2019.0</v>
      </c>
      <c r="G838" s="1">
        <v>5.673819</v>
      </c>
    </row>
    <row r="839">
      <c r="A839" s="1" t="s">
        <v>932</v>
      </c>
      <c r="B839" s="1" t="s">
        <v>1082</v>
      </c>
      <c r="C839" s="1" t="s">
        <v>1083</v>
      </c>
      <c r="D839" s="1" t="s">
        <v>1084</v>
      </c>
      <c r="E839" s="1" t="s">
        <v>1085</v>
      </c>
      <c r="F839" s="1">
        <v>2020.0</v>
      </c>
      <c r="G839" s="1">
        <v>7.008605</v>
      </c>
    </row>
    <row r="840">
      <c r="A840" s="1" t="s">
        <v>607</v>
      </c>
      <c r="B840" s="1" t="s">
        <v>1082</v>
      </c>
      <c r="C840" s="1" t="s">
        <v>1083</v>
      </c>
      <c r="D840" s="1" t="s">
        <v>1084</v>
      </c>
      <c r="E840" s="1" t="s">
        <v>1085</v>
      </c>
      <c r="F840" s="1">
        <v>1991.0</v>
      </c>
      <c r="G840" s="1">
        <v>0.567015</v>
      </c>
    </row>
    <row r="841">
      <c r="A841" s="1" t="s">
        <v>607</v>
      </c>
      <c r="B841" s="1" t="s">
        <v>1082</v>
      </c>
      <c r="C841" s="1" t="s">
        <v>1083</v>
      </c>
      <c r="D841" s="1" t="s">
        <v>1084</v>
      </c>
      <c r="E841" s="1" t="s">
        <v>1085</v>
      </c>
      <c r="F841" s="1">
        <v>1992.0</v>
      </c>
      <c r="G841" s="1">
        <v>0.569774</v>
      </c>
    </row>
    <row r="842">
      <c r="A842" s="1" t="s">
        <v>607</v>
      </c>
      <c r="B842" s="1" t="s">
        <v>1082</v>
      </c>
      <c r="C842" s="1" t="s">
        <v>1083</v>
      </c>
      <c r="D842" s="1" t="s">
        <v>1084</v>
      </c>
      <c r="E842" s="1" t="s">
        <v>1085</v>
      </c>
      <c r="F842" s="1">
        <v>1993.0</v>
      </c>
      <c r="G842" s="1">
        <v>0.666757</v>
      </c>
    </row>
    <row r="843">
      <c r="A843" s="1" t="s">
        <v>607</v>
      </c>
      <c r="B843" s="1" t="s">
        <v>1082</v>
      </c>
      <c r="C843" s="1" t="s">
        <v>1083</v>
      </c>
      <c r="D843" s="1" t="s">
        <v>1084</v>
      </c>
      <c r="E843" s="1" t="s">
        <v>1085</v>
      </c>
      <c r="F843" s="1">
        <v>1994.0</v>
      </c>
      <c r="G843" s="1">
        <v>0.653427</v>
      </c>
    </row>
    <row r="844">
      <c r="A844" s="1" t="s">
        <v>607</v>
      </c>
      <c r="B844" s="1" t="s">
        <v>1082</v>
      </c>
      <c r="C844" s="1" t="s">
        <v>1083</v>
      </c>
      <c r="D844" s="1" t="s">
        <v>1084</v>
      </c>
      <c r="E844" s="1" t="s">
        <v>1085</v>
      </c>
      <c r="F844" s="1">
        <v>1995.0</v>
      </c>
      <c r="G844" s="1">
        <v>0.633668</v>
      </c>
    </row>
    <row r="845">
      <c r="A845" s="1" t="s">
        <v>607</v>
      </c>
      <c r="B845" s="1" t="s">
        <v>1082</v>
      </c>
      <c r="C845" s="1" t="s">
        <v>1083</v>
      </c>
      <c r="D845" s="1" t="s">
        <v>1084</v>
      </c>
      <c r="E845" s="1" t="s">
        <v>1085</v>
      </c>
      <c r="F845" s="1">
        <v>1996.0</v>
      </c>
      <c r="G845" s="1">
        <v>0.640958</v>
      </c>
    </row>
    <row r="846">
      <c r="A846" s="1" t="s">
        <v>607</v>
      </c>
      <c r="B846" s="1" t="s">
        <v>1082</v>
      </c>
      <c r="C846" s="1" t="s">
        <v>1083</v>
      </c>
      <c r="D846" s="1" t="s">
        <v>1084</v>
      </c>
      <c r="E846" s="1" t="s">
        <v>1085</v>
      </c>
      <c r="F846" s="1">
        <v>1997.0</v>
      </c>
      <c r="G846" s="1">
        <v>0.610836</v>
      </c>
    </row>
    <row r="847">
      <c r="A847" s="1" t="s">
        <v>607</v>
      </c>
      <c r="B847" s="1" t="s">
        <v>1082</v>
      </c>
      <c r="C847" s="1" t="s">
        <v>1083</v>
      </c>
      <c r="D847" s="1" t="s">
        <v>1084</v>
      </c>
      <c r="E847" s="1" t="s">
        <v>1085</v>
      </c>
      <c r="F847" s="1">
        <v>1998.0</v>
      </c>
      <c r="G847" s="1">
        <v>0.603824</v>
      </c>
    </row>
    <row r="848">
      <c r="A848" s="1" t="s">
        <v>607</v>
      </c>
      <c r="B848" s="1" t="s">
        <v>1082</v>
      </c>
      <c r="C848" s="1" t="s">
        <v>1083</v>
      </c>
      <c r="D848" s="1" t="s">
        <v>1084</v>
      </c>
      <c r="E848" s="1" t="s">
        <v>1085</v>
      </c>
      <c r="F848" s="1">
        <v>1999.0</v>
      </c>
      <c r="G848" s="1">
        <v>0.618057</v>
      </c>
    </row>
    <row r="849">
      <c r="A849" s="1" t="s">
        <v>607</v>
      </c>
      <c r="B849" s="1" t="s">
        <v>1082</v>
      </c>
      <c r="C849" s="1" t="s">
        <v>1083</v>
      </c>
      <c r="D849" s="1" t="s">
        <v>1084</v>
      </c>
      <c r="E849" s="1" t="s">
        <v>1085</v>
      </c>
      <c r="F849" s="1">
        <v>2000.0</v>
      </c>
      <c r="G849" s="1">
        <v>0.660931</v>
      </c>
    </row>
    <row r="850">
      <c r="A850" s="1" t="s">
        <v>607</v>
      </c>
      <c r="B850" s="1" t="s">
        <v>1082</v>
      </c>
      <c r="C850" s="1" t="s">
        <v>1083</v>
      </c>
      <c r="D850" s="1" t="s">
        <v>1084</v>
      </c>
      <c r="E850" s="1" t="s">
        <v>1085</v>
      </c>
      <c r="F850" s="1">
        <v>2001.0</v>
      </c>
      <c r="G850" s="1">
        <v>0.694655</v>
      </c>
    </row>
    <row r="851">
      <c r="A851" s="1" t="s">
        <v>607</v>
      </c>
      <c r="B851" s="1" t="s">
        <v>1082</v>
      </c>
      <c r="C851" s="1" t="s">
        <v>1083</v>
      </c>
      <c r="D851" s="1" t="s">
        <v>1084</v>
      </c>
      <c r="E851" s="1" t="s">
        <v>1085</v>
      </c>
      <c r="F851" s="1">
        <v>2002.0</v>
      </c>
      <c r="G851" s="1">
        <v>0.667223</v>
      </c>
    </row>
    <row r="852">
      <c r="A852" s="1" t="s">
        <v>607</v>
      </c>
      <c r="B852" s="1" t="s">
        <v>1082</v>
      </c>
      <c r="C852" s="1" t="s">
        <v>1083</v>
      </c>
      <c r="D852" s="1" t="s">
        <v>1084</v>
      </c>
      <c r="E852" s="1" t="s">
        <v>1085</v>
      </c>
      <c r="F852" s="1">
        <v>2003.0</v>
      </c>
      <c r="G852" s="1">
        <v>0.612472</v>
      </c>
    </row>
    <row r="853">
      <c r="A853" s="1" t="s">
        <v>607</v>
      </c>
      <c r="B853" s="1" t="s">
        <v>1082</v>
      </c>
      <c r="C853" s="1" t="s">
        <v>1083</v>
      </c>
      <c r="D853" s="1" t="s">
        <v>1084</v>
      </c>
      <c r="E853" s="1" t="s">
        <v>1085</v>
      </c>
      <c r="F853" s="1">
        <v>2004.0</v>
      </c>
      <c r="G853" s="1">
        <v>0.54618</v>
      </c>
    </row>
    <row r="854">
      <c r="A854" s="1" t="s">
        <v>607</v>
      </c>
      <c r="B854" s="1" t="s">
        <v>1082</v>
      </c>
      <c r="C854" s="1" t="s">
        <v>1083</v>
      </c>
      <c r="D854" s="1" t="s">
        <v>1084</v>
      </c>
      <c r="E854" s="1" t="s">
        <v>1085</v>
      </c>
      <c r="F854" s="1">
        <v>2005.0</v>
      </c>
      <c r="G854" s="1">
        <v>0.549998</v>
      </c>
    </row>
    <row r="855">
      <c r="A855" s="1" t="s">
        <v>607</v>
      </c>
      <c r="B855" s="1" t="s">
        <v>1082</v>
      </c>
      <c r="C855" s="1" t="s">
        <v>1083</v>
      </c>
      <c r="D855" s="1" t="s">
        <v>1084</v>
      </c>
      <c r="E855" s="1" t="s">
        <v>1085</v>
      </c>
      <c r="F855" s="1">
        <v>2006.0</v>
      </c>
      <c r="G855" s="1">
        <v>0.543487</v>
      </c>
    </row>
    <row r="856">
      <c r="A856" s="1" t="s">
        <v>607</v>
      </c>
      <c r="B856" s="1" t="s">
        <v>1082</v>
      </c>
      <c r="C856" s="1" t="s">
        <v>1083</v>
      </c>
      <c r="D856" s="1" t="s">
        <v>1084</v>
      </c>
      <c r="E856" s="1" t="s">
        <v>1085</v>
      </c>
      <c r="F856" s="1">
        <v>2007.0</v>
      </c>
      <c r="G856" s="1">
        <v>0.499772</v>
      </c>
    </row>
    <row r="857">
      <c r="A857" s="1" t="s">
        <v>607</v>
      </c>
      <c r="B857" s="1" t="s">
        <v>1082</v>
      </c>
      <c r="C857" s="1" t="s">
        <v>1083</v>
      </c>
      <c r="D857" s="1" t="s">
        <v>1084</v>
      </c>
      <c r="E857" s="1" t="s">
        <v>1085</v>
      </c>
      <c r="F857" s="1">
        <v>2008.0</v>
      </c>
      <c r="G857" s="1">
        <v>0.543966</v>
      </c>
    </row>
    <row r="858">
      <c r="A858" s="1" t="s">
        <v>607</v>
      </c>
      <c r="B858" s="1" t="s">
        <v>1082</v>
      </c>
      <c r="C858" s="1" t="s">
        <v>1083</v>
      </c>
      <c r="D858" s="1" t="s">
        <v>1084</v>
      </c>
      <c r="E858" s="1" t="s">
        <v>1085</v>
      </c>
      <c r="F858" s="1">
        <v>2009.0</v>
      </c>
      <c r="G858" s="1">
        <v>0.641919</v>
      </c>
    </row>
    <row r="859">
      <c r="A859" s="1" t="s">
        <v>607</v>
      </c>
      <c r="B859" s="1" t="s">
        <v>1082</v>
      </c>
      <c r="C859" s="1" t="s">
        <v>1083</v>
      </c>
      <c r="D859" s="1" t="s">
        <v>1084</v>
      </c>
      <c r="E859" s="1" t="s">
        <v>1085</v>
      </c>
      <c r="F859" s="1">
        <v>2010.0</v>
      </c>
      <c r="G859" s="1">
        <v>0.647179</v>
      </c>
    </row>
    <row r="860">
      <c r="A860" s="1" t="s">
        <v>607</v>
      </c>
      <c r="B860" s="1" t="s">
        <v>1082</v>
      </c>
      <c r="C860" s="1" t="s">
        <v>1083</v>
      </c>
      <c r="D860" s="1" t="s">
        <v>1084</v>
      </c>
      <c r="E860" s="1" t="s">
        <v>1085</v>
      </c>
      <c r="F860" s="1">
        <v>2011.0</v>
      </c>
      <c r="G860" s="1">
        <v>0.624141</v>
      </c>
    </row>
    <row r="861">
      <c r="A861" s="1" t="s">
        <v>607</v>
      </c>
      <c r="B861" s="1" t="s">
        <v>1082</v>
      </c>
      <c r="C861" s="1" t="s">
        <v>1083</v>
      </c>
      <c r="D861" s="1" t="s">
        <v>1084</v>
      </c>
      <c r="E861" s="1" t="s">
        <v>1085</v>
      </c>
      <c r="F861" s="1">
        <v>2012.0</v>
      </c>
      <c r="G861" s="1">
        <v>0.633047</v>
      </c>
    </row>
    <row r="862">
      <c r="A862" s="1" t="s">
        <v>607</v>
      </c>
      <c r="B862" s="1" t="s">
        <v>1082</v>
      </c>
      <c r="C862" s="1" t="s">
        <v>1083</v>
      </c>
      <c r="D862" s="1" t="s">
        <v>1084</v>
      </c>
      <c r="E862" s="1" t="s">
        <v>1085</v>
      </c>
      <c r="F862" s="1">
        <v>2013.0</v>
      </c>
      <c r="G862" s="1">
        <v>0.639661</v>
      </c>
    </row>
    <row r="863">
      <c r="A863" s="1" t="s">
        <v>607</v>
      </c>
      <c r="B863" s="1" t="s">
        <v>1082</v>
      </c>
      <c r="C863" s="1" t="s">
        <v>1083</v>
      </c>
      <c r="D863" s="1" t="s">
        <v>1084</v>
      </c>
      <c r="E863" s="1" t="s">
        <v>1085</v>
      </c>
      <c r="F863" s="1">
        <v>2014.0</v>
      </c>
      <c r="G863" s="1">
        <v>0.60773</v>
      </c>
    </row>
    <row r="864">
      <c r="A864" s="1" t="s">
        <v>607</v>
      </c>
      <c r="B864" s="1" t="s">
        <v>1082</v>
      </c>
      <c r="C864" s="1" t="s">
        <v>1083</v>
      </c>
      <c r="D864" s="1" t="s">
        <v>1084</v>
      </c>
      <c r="E864" s="1" t="s">
        <v>1085</v>
      </c>
      <c r="F864" s="1">
        <v>2015.0</v>
      </c>
      <c r="G864" s="1">
        <v>0.654545</v>
      </c>
    </row>
    <row r="865">
      <c r="A865" s="1" t="s">
        <v>607</v>
      </c>
      <c r="B865" s="1" t="s">
        <v>1082</v>
      </c>
      <c r="C865" s="1" t="s">
        <v>1083</v>
      </c>
      <c r="D865" s="1" t="s">
        <v>1084</v>
      </c>
      <c r="E865" s="1" t="s">
        <v>1085</v>
      </c>
      <c r="F865" s="1">
        <v>2016.0</v>
      </c>
      <c r="G865" s="1">
        <v>0.740634</v>
      </c>
    </row>
    <row r="866">
      <c r="A866" s="1" t="s">
        <v>607</v>
      </c>
      <c r="B866" s="1" t="s">
        <v>1082</v>
      </c>
      <c r="C866" s="1" t="s">
        <v>1083</v>
      </c>
      <c r="D866" s="1" t="s">
        <v>1084</v>
      </c>
      <c r="E866" s="1" t="s">
        <v>1085</v>
      </c>
      <c r="F866" s="1">
        <v>2017.0</v>
      </c>
      <c r="G866" s="1">
        <v>0.776977</v>
      </c>
    </row>
    <row r="867">
      <c r="A867" s="1" t="s">
        <v>607</v>
      </c>
      <c r="B867" s="1" t="s">
        <v>1082</v>
      </c>
      <c r="C867" s="1" t="s">
        <v>1083</v>
      </c>
      <c r="D867" s="1" t="s">
        <v>1084</v>
      </c>
      <c r="E867" s="1" t="s">
        <v>1085</v>
      </c>
      <c r="F867" s="1">
        <v>2018.0</v>
      </c>
      <c r="G867" s="1">
        <v>0.749532</v>
      </c>
    </row>
    <row r="868">
      <c r="A868" s="1" t="s">
        <v>607</v>
      </c>
      <c r="B868" s="1" t="s">
        <v>1082</v>
      </c>
      <c r="C868" s="1" t="s">
        <v>1083</v>
      </c>
      <c r="D868" s="1" t="s">
        <v>1084</v>
      </c>
      <c r="E868" s="1" t="s">
        <v>1085</v>
      </c>
      <c r="F868" s="1">
        <v>2019.0</v>
      </c>
      <c r="G868" s="1">
        <v>0.783445</v>
      </c>
    </row>
    <row r="869">
      <c r="A869" s="1" t="s">
        <v>607</v>
      </c>
      <c r="B869" s="1" t="s">
        <v>1082</v>
      </c>
      <c r="C869" s="1" t="s">
        <v>1083</v>
      </c>
      <c r="D869" s="1" t="s">
        <v>1084</v>
      </c>
      <c r="E869" s="1" t="s">
        <v>1085</v>
      </c>
      <c r="F869" s="1">
        <v>2020.0</v>
      </c>
      <c r="G869" s="1">
        <v>0.78</v>
      </c>
    </row>
    <row r="870">
      <c r="A870" s="1" t="s">
        <v>945</v>
      </c>
      <c r="B870" s="1" t="s">
        <v>1082</v>
      </c>
      <c r="C870" s="1" t="s">
        <v>1083</v>
      </c>
      <c r="D870" s="1" t="s">
        <v>1084</v>
      </c>
      <c r="E870" s="1" t="s">
        <v>1085</v>
      </c>
      <c r="F870" s="1">
        <v>1991.0</v>
      </c>
      <c r="G870" s="1">
        <v>1.0</v>
      </c>
    </row>
    <row r="871">
      <c r="A871" s="1" t="s">
        <v>945</v>
      </c>
      <c r="B871" s="1" t="s">
        <v>1082</v>
      </c>
      <c r="C871" s="1" t="s">
        <v>1083</v>
      </c>
      <c r="D871" s="1" t="s">
        <v>1084</v>
      </c>
      <c r="E871" s="1" t="s">
        <v>1085</v>
      </c>
      <c r="F871" s="1">
        <v>1992.0</v>
      </c>
      <c r="G871" s="1">
        <v>1.0</v>
      </c>
    </row>
    <row r="872">
      <c r="A872" s="1" t="s">
        <v>945</v>
      </c>
      <c r="B872" s="1" t="s">
        <v>1082</v>
      </c>
      <c r="C872" s="1" t="s">
        <v>1083</v>
      </c>
      <c r="D872" s="1" t="s">
        <v>1084</v>
      </c>
      <c r="E872" s="1" t="s">
        <v>1085</v>
      </c>
      <c r="F872" s="1">
        <v>1993.0</v>
      </c>
      <c r="G872" s="1">
        <v>1.0</v>
      </c>
    </row>
    <row r="873">
      <c r="A873" s="1" t="s">
        <v>945</v>
      </c>
      <c r="B873" s="1" t="s">
        <v>1082</v>
      </c>
      <c r="C873" s="1" t="s">
        <v>1083</v>
      </c>
      <c r="D873" s="1" t="s">
        <v>1084</v>
      </c>
      <c r="E873" s="1" t="s">
        <v>1085</v>
      </c>
      <c r="F873" s="1">
        <v>1994.0</v>
      </c>
      <c r="G873" s="1">
        <v>1.0</v>
      </c>
    </row>
    <row r="874">
      <c r="A874" s="1" t="s">
        <v>945</v>
      </c>
      <c r="B874" s="1" t="s">
        <v>1082</v>
      </c>
      <c r="C874" s="1" t="s">
        <v>1083</v>
      </c>
      <c r="D874" s="1" t="s">
        <v>1084</v>
      </c>
      <c r="E874" s="1" t="s">
        <v>1085</v>
      </c>
      <c r="F874" s="1">
        <v>1995.0</v>
      </c>
      <c r="G874" s="1">
        <v>1.0</v>
      </c>
    </row>
    <row r="875">
      <c r="A875" s="1" t="s">
        <v>945</v>
      </c>
      <c r="B875" s="1" t="s">
        <v>1082</v>
      </c>
      <c r="C875" s="1" t="s">
        <v>1083</v>
      </c>
      <c r="D875" s="1" t="s">
        <v>1084</v>
      </c>
      <c r="E875" s="1" t="s">
        <v>1085</v>
      </c>
      <c r="F875" s="1">
        <v>1996.0</v>
      </c>
      <c r="G875" s="1">
        <v>1.0</v>
      </c>
    </row>
    <row r="876">
      <c r="A876" s="1" t="s">
        <v>945</v>
      </c>
      <c r="B876" s="1" t="s">
        <v>1082</v>
      </c>
      <c r="C876" s="1" t="s">
        <v>1083</v>
      </c>
      <c r="D876" s="1" t="s">
        <v>1084</v>
      </c>
      <c r="E876" s="1" t="s">
        <v>1085</v>
      </c>
      <c r="F876" s="1">
        <v>1997.0</v>
      </c>
      <c r="G876" s="1">
        <v>1.0</v>
      </c>
    </row>
    <row r="877">
      <c r="A877" s="1" t="s">
        <v>945</v>
      </c>
      <c r="B877" s="1" t="s">
        <v>1082</v>
      </c>
      <c r="C877" s="1" t="s">
        <v>1083</v>
      </c>
      <c r="D877" s="1" t="s">
        <v>1084</v>
      </c>
      <c r="E877" s="1" t="s">
        <v>1085</v>
      </c>
      <c r="F877" s="1">
        <v>1998.0</v>
      </c>
      <c r="G877" s="1">
        <v>1.0</v>
      </c>
    </row>
    <row r="878">
      <c r="A878" s="1" t="s">
        <v>945</v>
      </c>
      <c r="B878" s="1" t="s">
        <v>1082</v>
      </c>
      <c r="C878" s="1" t="s">
        <v>1083</v>
      </c>
      <c r="D878" s="1" t="s">
        <v>1084</v>
      </c>
      <c r="E878" s="1" t="s">
        <v>1085</v>
      </c>
      <c r="F878" s="1">
        <v>1999.0</v>
      </c>
      <c r="G878" s="1">
        <v>1.0</v>
      </c>
    </row>
    <row r="879">
      <c r="A879" s="1" t="s">
        <v>945</v>
      </c>
      <c r="B879" s="1" t="s">
        <v>1082</v>
      </c>
      <c r="C879" s="1" t="s">
        <v>1083</v>
      </c>
      <c r="D879" s="1" t="s">
        <v>1084</v>
      </c>
      <c r="E879" s="1" t="s">
        <v>1085</v>
      </c>
      <c r="F879" s="1">
        <v>2000.0</v>
      </c>
      <c r="G879" s="1">
        <v>1.0</v>
      </c>
    </row>
    <row r="880">
      <c r="A880" s="1" t="s">
        <v>945</v>
      </c>
      <c r="B880" s="1" t="s">
        <v>1082</v>
      </c>
      <c r="C880" s="1" t="s">
        <v>1083</v>
      </c>
      <c r="D880" s="1" t="s">
        <v>1084</v>
      </c>
      <c r="E880" s="1" t="s">
        <v>1085</v>
      </c>
      <c r="F880" s="1">
        <v>2001.0</v>
      </c>
      <c r="G880" s="1">
        <v>1.0</v>
      </c>
    </row>
    <row r="881">
      <c r="A881" s="1" t="s">
        <v>945</v>
      </c>
      <c r="B881" s="1" t="s">
        <v>1082</v>
      </c>
      <c r="C881" s="1" t="s">
        <v>1083</v>
      </c>
      <c r="D881" s="1" t="s">
        <v>1084</v>
      </c>
      <c r="E881" s="1" t="s">
        <v>1085</v>
      </c>
      <c r="F881" s="1">
        <v>2002.0</v>
      </c>
      <c r="G881" s="1">
        <v>1.0</v>
      </c>
    </row>
    <row r="882">
      <c r="A882" s="1" t="s">
        <v>945</v>
      </c>
      <c r="B882" s="1" t="s">
        <v>1082</v>
      </c>
      <c r="C882" s="1" t="s">
        <v>1083</v>
      </c>
      <c r="D882" s="1" t="s">
        <v>1084</v>
      </c>
      <c r="E882" s="1" t="s">
        <v>1085</v>
      </c>
      <c r="F882" s="1">
        <v>2003.0</v>
      </c>
      <c r="G882" s="1">
        <v>1.0</v>
      </c>
    </row>
    <row r="883">
      <c r="A883" s="1" t="s">
        <v>945</v>
      </c>
      <c r="B883" s="1" t="s">
        <v>1082</v>
      </c>
      <c r="C883" s="1" t="s">
        <v>1083</v>
      </c>
      <c r="D883" s="1" t="s">
        <v>1084</v>
      </c>
      <c r="E883" s="1" t="s">
        <v>1085</v>
      </c>
      <c r="F883" s="1">
        <v>2004.0</v>
      </c>
      <c r="G883" s="1">
        <v>1.0</v>
      </c>
    </row>
    <row r="884">
      <c r="A884" s="1" t="s">
        <v>945</v>
      </c>
      <c r="B884" s="1" t="s">
        <v>1082</v>
      </c>
      <c r="C884" s="1" t="s">
        <v>1083</v>
      </c>
      <c r="D884" s="1" t="s">
        <v>1084</v>
      </c>
      <c r="E884" s="1" t="s">
        <v>1085</v>
      </c>
      <c r="F884" s="1">
        <v>2005.0</v>
      </c>
      <c r="G884" s="1">
        <v>1.0</v>
      </c>
    </row>
    <row r="885">
      <c r="A885" s="1" t="s">
        <v>945</v>
      </c>
      <c r="B885" s="1" t="s">
        <v>1082</v>
      </c>
      <c r="C885" s="1" t="s">
        <v>1083</v>
      </c>
      <c r="D885" s="1" t="s">
        <v>1084</v>
      </c>
      <c r="E885" s="1" t="s">
        <v>1085</v>
      </c>
      <c r="F885" s="1">
        <v>2006.0</v>
      </c>
      <c r="G885" s="1">
        <v>1.0</v>
      </c>
    </row>
    <row r="886">
      <c r="A886" s="1" t="s">
        <v>945</v>
      </c>
      <c r="B886" s="1" t="s">
        <v>1082</v>
      </c>
      <c r="C886" s="1" t="s">
        <v>1083</v>
      </c>
      <c r="D886" s="1" t="s">
        <v>1084</v>
      </c>
      <c r="E886" s="1" t="s">
        <v>1085</v>
      </c>
      <c r="F886" s="1">
        <v>2007.0</v>
      </c>
      <c r="G886" s="1">
        <v>1.0</v>
      </c>
    </row>
    <row r="887">
      <c r="A887" s="1" t="s">
        <v>945</v>
      </c>
      <c r="B887" s="1" t="s">
        <v>1082</v>
      </c>
      <c r="C887" s="1" t="s">
        <v>1083</v>
      </c>
      <c r="D887" s="1" t="s">
        <v>1084</v>
      </c>
      <c r="E887" s="1" t="s">
        <v>1085</v>
      </c>
      <c r="F887" s="1">
        <v>2008.0</v>
      </c>
      <c r="G887" s="1">
        <v>1.0</v>
      </c>
    </row>
    <row r="888">
      <c r="A888" s="1" t="s">
        <v>945</v>
      </c>
      <c r="B888" s="1" t="s">
        <v>1082</v>
      </c>
      <c r="C888" s="1" t="s">
        <v>1083</v>
      </c>
      <c r="D888" s="1" t="s">
        <v>1084</v>
      </c>
      <c r="E888" s="1" t="s">
        <v>1085</v>
      </c>
      <c r="F888" s="1">
        <v>2009.0</v>
      </c>
      <c r="G888" s="1">
        <v>1.0</v>
      </c>
    </row>
    <row r="889">
      <c r="A889" s="1" t="s">
        <v>945</v>
      </c>
      <c r="B889" s="1" t="s">
        <v>1082</v>
      </c>
      <c r="C889" s="1" t="s">
        <v>1083</v>
      </c>
      <c r="D889" s="1" t="s">
        <v>1084</v>
      </c>
      <c r="E889" s="1" t="s">
        <v>1085</v>
      </c>
      <c r="F889" s="1">
        <v>2010.0</v>
      </c>
      <c r="G889" s="1">
        <v>1.0</v>
      </c>
    </row>
    <row r="890">
      <c r="A890" s="1" t="s">
        <v>945</v>
      </c>
      <c r="B890" s="1" t="s">
        <v>1082</v>
      </c>
      <c r="C890" s="1" t="s">
        <v>1083</v>
      </c>
      <c r="D890" s="1" t="s">
        <v>1084</v>
      </c>
      <c r="E890" s="1" t="s">
        <v>1085</v>
      </c>
      <c r="F890" s="1">
        <v>2011.0</v>
      </c>
      <c r="G890" s="1">
        <v>1.0</v>
      </c>
    </row>
    <row r="891">
      <c r="A891" s="1" t="s">
        <v>945</v>
      </c>
      <c r="B891" s="1" t="s">
        <v>1082</v>
      </c>
      <c r="C891" s="1" t="s">
        <v>1083</v>
      </c>
      <c r="D891" s="1" t="s">
        <v>1084</v>
      </c>
      <c r="E891" s="1" t="s">
        <v>1085</v>
      </c>
      <c r="F891" s="1">
        <v>2012.0</v>
      </c>
      <c r="G891" s="1">
        <v>1.0</v>
      </c>
    </row>
    <row r="892">
      <c r="A892" s="1" t="s">
        <v>945</v>
      </c>
      <c r="B892" s="1" t="s">
        <v>1082</v>
      </c>
      <c r="C892" s="1" t="s">
        <v>1083</v>
      </c>
      <c r="D892" s="1" t="s">
        <v>1084</v>
      </c>
      <c r="E892" s="1" t="s">
        <v>1085</v>
      </c>
      <c r="F892" s="1">
        <v>2013.0</v>
      </c>
      <c r="G892" s="1">
        <v>1.0</v>
      </c>
    </row>
    <row r="893">
      <c r="A893" s="1" t="s">
        <v>945</v>
      </c>
      <c r="B893" s="1" t="s">
        <v>1082</v>
      </c>
      <c r="C893" s="1" t="s">
        <v>1083</v>
      </c>
      <c r="D893" s="1" t="s">
        <v>1084</v>
      </c>
      <c r="E893" s="1" t="s">
        <v>1085</v>
      </c>
      <c r="F893" s="1">
        <v>2014.0</v>
      </c>
      <c r="G893" s="1">
        <v>1.0</v>
      </c>
    </row>
    <row r="894">
      <c r="A894" s="1" t="s">
        <v>945</v>
      </c>
      <c r="B894" s="1" t="s">
        <v>1082</v>
      </c>
      <c r="C894" s="1" t="s">
        <v>1083</v>
      </c>
      <c r="D894" s="1" t="s">
        <v>1084</v>
      </c>
      <c r="E894" s="1" t="s">
        <v>1085</v>
      </c>
      <c r="F894" s="1">
        <v>2015.0</v>
      </c>
      <c r="G894" s="1">
        <v>1.0</v>
      </c>
    </row>
    <row r="895">
      <c r="A895" s="1" t="s">
        <v>945</v>
      </c>
      <c r="B895" s="1" t="s">
        <v>1082</v>
      </c>
      <c r="C895" s="1" t="s">
        <v>1083</v>
      </c>
      <c r="D895" s="1" t="s">
        <v>1084</v>
      </c>
      <c r="E895" s="1" t="s">
        <v>1085</v>
      </c>
      <c r="F895" s="1">
        <v>2016.0</v>
      </c>
      <c r="G895" s="1">
        <v>1.0</v>
      </c>
    </row>
    <row r="896">
      <c r="A896" s="1" t="s">
        <v>945</v>
      </c>
      <c r="B896" s="1" t="s">
        <v>1082</v>
      </c>
      <c r="C896" s="1" t="s">
        <v>1083</v>
      </c>
      <c r="D896" s="1" t="s">
        <v>1084</v>
      </c>
      <c r="E896" s="1" t="s">
        <v>1085</v>
      </c>
      <c r="F896" s="1">
        <v>2017.0</v>
      </c>
      <c r="G896" s="1">
        <v>1.0</v>
      </c>
    </row>
    <row r="897">
      <c r="A897" s="1" t="s">
        <v>945</v>
      </c>
      <c r="B897" s="1" t="s">
        <v>1082</v>
      </c>
      <c r="C897" s="1" t="s">
        <v>1083</v>
      </c>
      <c r="D897" s="1" t="s">
        <v>1084</v>
      </c>
      <c r="E897" s="1" t="s">
        <v>1085</v>
      </c>
      <c r="F897" s="1">
        <v>2018.0</v>
      </c>
      <c r="G897" s="1">
        <v>1.0</v>
      </c>
    </row>
    <row r="898">
      <c r="A898" s="1" t="s">
        <v>945</v>
      </c>
      <c r="B898" s="1" t="s">
        <v>1082</v>
      </c>
      <c r="C898" s="1" t="s">
        <v>1083</v>
      </c>
      <c r="D898" s="1" t="s">
        <v>1084</v>
      </c>
      <c r="E898" s="1" t="s">
        <v>1085</v>
      </c>
      <c r="F898" s="1">
        <v>2019.0</v>
      </c>
      <c r="G898" s="1">
        <v>1.0</v>
      </c>
    </row>
    <row r="899">
      <c r="A899" s="1" t="s">
        <v>945</v>
      </c>
      <c r="B899" s="1" t="s">
        <v>1082</v>
      </c>
      <c r="C899" s="1" t="s">
        <v>1083</v>
      </c>
      <c r="D899" s="1" t="s">
        <v>1084</v>
      </c>
      <c r="E899" s="1" t="s">
        <v>1085</v>
      </c>
      <c r="F899" s="1">
        <v>2020.0</v>
      </c>
      <c r="G899" s="1">
        <v>1.0</v>
      </c>
    </row>
    <row r="900">
      <c r="A900" s="1" t="s">
        <v>504</v>
      </c>
      <c r="B900" s="1" t="s">
        <v>1082</v>
      </c>
      <c r="C900" s="1" t="s">
        <v>1083</v>
      </c>
      <c r="D900" s="1" t="s">
        <v>1084</v>
      </c>
      <c r="E900" s="1" t="s">
        <v>1085</v>
      </c>
      <c r="F900" s="1">
        <v>1991.0</v>
      </c>
      <c r="G900" s="1">
        <v>1.76E-4</v>
      </c>
    </row>
    <row r="901">
      <c r="A901" s="1" t="s">
        <v>504</v>
      </c>
      <c r="B901" s="1" t="s">
        <v>1082</v>
      </c>
      <c r="C901" s="1" t="s">
        <v>1083</v>
      </c>
      <c r="D901" s="1" t="s">
        <v>1084</v>
      </c>
      <c r="E901" s="1" t="s">
        <v>1085</v>
      </c>
      <c r="F901" s="1">
        <v>1992.0</v>
      </c>
      <c r="G901" s="1">
        <v>0.001953</v>
      </c>
    </row>
    <row r="902">
      <c r="A902" s="1" t="s">
        <v>504</v>
      </c>
      <c r="B902" s="1" t="s">
        <v>1082</v>
      </c>
      <c r="C902" s="1" t="s">
        <v>1083</v>
      </c>
      <c r="D902" s="1" t="s">
        <v>1084</v>
      </c>
      <c r="E902" s="1" t="s">
        <v>1085</v>
      </c>
      <c r="F902" s="1">
        <v>1993.0</v>
      </c>
      <c r="G902" s="1">
        <v>0.038277</v>
      </c>
    </row>
    <row r="903">
      <c r="A903" s="1" t="s">
        <v>504</v>
      </c>
      <c r="B903" s="1" t="s">
        <v>1082</v>
      </c>
      <c r="C903" s="1" t="s">
        <v>1083</v>
      </c>
      <c r="D903" s="1" t="s">
        <v>1084</v>
      </c>
      <c r="E903" s="1" t="s">
        <v>1085</v>
      </c>
      <c r="F903" s="1">
        <v>1994.0</v>
      </c>
      <c r="G903" s="1">
        <v>0.664684</v>
      </c>
    </row>
    <row r="904">
      <c r="A904" s="1" t="s">
        <v>504</v>
      </c>
      <c r="B904" s="1" t="s">
        <v>1082</v>
      </c>
      <c r="C904" s="1" t="s">
        <v>1083</v>
      </c>
      <c r="D904" s="1" t="s">
        <v>1084</v>
      </c>
      <c r="E904" s="1" t="s">
        <v>1085</v>
      </c>
      <c r="F904" s="1">
        <v>1995.0</v>
      </c>
      <c r="G904" s="1">
        <v>0.917667</v>
      </c>
    </row>
    <row r="905">
      <c r="A905" s="1" t="s">
        <v>504</v>
      </c>
      <c r="B905" s="1" t="s">
        <v>1082</v>
      </c>
      <c r="C905" s="1" t="s">
        <v>1083</v>
      </c>
      <c r="D905" s="1" t="s">
        <v>1084</v>
      </c>
      <c r="E905" s="1" t="s">
        <v>1085</v>
      </c>
      <c r="F905" s="1">
        <v>1996.0</v>
      </c>
      <c r="G905" s="1">
        <v>1.0051</v>
      </c>
    </row>
    <row r="906">
      <c r="A906" s="1" t="s">
        <v>504</v>
      </c>
      <c r="B906" s="1" t="s">
        <v>1082</v>
      </c>
      <c r="C906" s="1" t="s">
        <v>1083</v>
      </c>
      <c r="D906" s="1" t="s">
        <v>1084</v>
      </c>
      <c r="E906" s="1" t="s">
        <v>1085</v>
      </c>
      <c r="F906" s="1">
        <v>1997.0</v>
      </c>
      <c r="G906" s="1">
        <v>1.077992</v>
      </c>
    </row>
    <row r="907">
      <c r="A907" s="1" t="s">
        <v>504</v>
      </c>
      <c r="B907" s="1" t="s">
        <v>1082</v>
      </c>
      <c r="C907" s="1" t="s">
        <v>1083</v>
      </c>
      <c r="D907" s="1" t="s">
        <v>1084</v>
      </c>
      <c r="E907" s="1" t="s">
        <v>1085</v>
      </c>
      <c r="F907" s="1">
        <v>1998.0</v>
      </c>
      <c r="G907" s="1">
        <v>1.160517</v>
      </c>
    </row>
    <row r="908">
      <c r="A908" s="1" t="s">
        <v>504</v>
      </c>
      <c r="B908" s="1" t="s">
        <v>1082</v>
      </c>
      <c r="C908" s="1" t="s">
        <v>1083</v>
      </c>
      <c r="D908" s="1" t="s">
        <v>1084</v>
      </c>
      <c r="E908" s="1" t="s">
        <v>1085</v>
      </c>
      <c r="F908" s="1">
        <v>1999.0</v>
      </c>
      <c r="G908" s="1">
        <v>1.813933</v>
      </c>
    </row>
    <row r="909">
      <c r="A909" s="1" t="s">
        <v>504</v>
      </c>
      <c r="B909" s="1" t="s">
        <v>1082</v>
      </c>
      <c r="C909" s="1" t="s">
        <v>1083</v>
      </c>
      <c r="D909" s="1" t="s">
        <v>1084</v>
      </c>
      <c r="E909" s="1" t="s">
        <v>1085</v>
      </c>
      <c r="F909" s="1">
        <v>2000.0</v>
      </c>
      <c r="G909" s="1">
        <v>1.829423</v>
      </c>
    </row>
    <row r="910">
      <c r="A910" s="1" t="s">
        <v>504</v>
      </c>
      <c r="B910" s="1" t="s">
        <v>1082</v>
      </c>
      <c r="C910" s="1" t="s">
        <v>1083</v>
      </c>
      <c r="D910" s="1" t="s">
        <v>1084</v>
      </c>
      <c r="E910" s="1" t="s">
        <v>1085</v>
      </c>
      <c r="F910" s="1">
        <v>2001.0</v>
      </c>
      <c r="G910" s="1">
        <v>2.349632</v>
      </c>
    </row>
    <row r="911">
      <c r="A911" s="1" t="s">
        <v>504</v>
      </c>
      <c r="B911" s="1" t="s">
        <v>1082</v>
      </c>
      <c r="C911" s="1" t="s">
        <v>1083</v>
      </c>
      <c r="D911" s="1" t="s">
        <v>1084</v>
      </c>
      <c r="E911" s="1" t="s">
        <v>1085</v>
      </c>
      <c r="F911" s="1">
        <v>2002.0</v>
      </c>
      <c r="G911" s="1">
        <v>2.920363</v>
      </c>
    </row>
    <row r="912">
      <c r="A912" s="1" t="s">
        <v>504</v>
      </c>
      <c r="B912" s="1" t="s">
        <v>1082</v>
      </c>
      <c r="C912" s="1" t="s">
        <v>1083</v>
      </c>
      <c r="D912" s="1" t="s">
        <v>1084</v>
      </c>
      <c r="E912" s="1" t="s">
        <v>1085</v>
      </c>
      <c r="F912" s="1">
        <v>2003.0</v>
      </c>
      <c r="G912" s="1">
        <v>3.077475</v>
      </c>
    </row>
    <row r="913">
      <c r="A913" s="1" t="s">
        <v>504</v>
      </c>
      <c r="B913" s="1" t="s">
        <v>1082</v>
      </c>
      <c r="C913" s="1" t="s">
        <v>1083</v>
      </c>
      <c r="D913" s="1" t="s">
        <v>1084</v>
      </c>
      <c r="E913" s="1" t="s">
        <v>1085</v>
      </c>
      <c r="F913" s="1">
        <v>2004.0</v>
      </c>
      <c r="G913" s="1">
        <v>2.925119</v>
      </c>
    </row>
    <row r="914">
      <c r="A914" s="1" t="s">
        <v>504</v>
      </c>
      <c r="B914" s="1" t="s">
        <v>1082</v>
      </c>
      <c r="C914" s="1" t="s">
        <v>1083</v>
      </c>
      <c r="D914" s="1" t="s">
        <v>1084</v>
      </c>
      <c r="E914" s="1" t="s">
        <v>1085</v>
      </c>
      <c r="F914" s="1">
        <v>2005.0</v>
      </c>
      <c r="G914" s="1">
        <v>2.43439</v>
      </c>
    </row>
    <row r="915">
      <c r="A915" s="1" t="s">
        <v>504</v>
      </c>
      <c r="B915" s="1" t="s">
        <v>1082</v>
      </c>
      <c r="C915" s="1" t="s">
        <v>1083</v>
      </c>
      <c r="D915" s="1" t="s">
        <v>1084</v>
      </c>
      <c r="E915" s="1" t="s">
        <v>1085</v>
      </c>
      <c r="F915" s="1">
        <v>2006.0</v>
      </c>
      <c r="G915" s="1">
        <v>2.175327</v>
      </c>
    </row>
    <row r="916">
      <c r="A916" s="1" t="s">
        <v>504</v>
      </c>
      <c r="B916" s="1" t="s">
        <v>1082</v>
      </c>
      <c r="C916" s="1" t="s">
        <v>1083</v>
      </c>
      <c r="D916" s="1" t="s">
        <v>1084</v>
      </c>
      <c r="E916" s="1" t="s">
        <v>1085</v>
      </c>
      <c r="F916" s="1">
        <v>2007.0</v>
      </c>
      <c r="G916" s="1">
        <v>1.947058</v>
      </c>
    </row>
    <row r="917">
      <c r="A917" s="1" t="s">
        <v>504</v>
      </c>
      <c r="B917" s="1" t="s">
        <v>1082</v>
      </c>
      <c r="C917" s="1" t="s">
        <v>1083</v>
      </c>
      <c r="D917" s="1" t="s">
        <v>1084</v>
      </c>
      <c r="E917" s="1" t="s">
        <v>1085</v>
      </c>
      <c r="F917" s="1">
        <v>2008.0</v>
      </c>
      <c r="G917" s="1">
        <v>1.833767</v>
      </c>
    </row>
    <row r="918">
      <c r="A918" s="1" t="s">
        <v>504</v>
      </c>
      <c r="B918" s="1" t="s">
        <v>1082</v>
      </c>
      <c r="C918" s="1" t="s">
        <v>1083</v>
      </c>
      <c r="D918" s="1" t="s">
        <v>1084</v>
      </c>
      <c r="E918" s="1" t="s">
        <v>1085</v>
      </c>
      <c r="F918" s="1">
        <v>2009.0</v>
      </c>
      <c r="G918" s="1">
        <v>1.999428</v>
      </c>
    </row>
    <row r="919">
      <c r="A919" s="1" t="s">
        <v>504</v>
      </c>
      <c r="B919" s="1" t="s">
        <v>1082</v>
      </c>
      <c r="C919" s="1" t="s">
        <v>1083</v>
      </c>
      <c r="D919" s="1" t="s">
        <v>1084</v>
      </c>
      <c r="E919" s="1" t="s">
        <v>1085</v>
      </c>
      <c r="F919" s="1">
        <v>2010.0</v>
      </c>
      <c r="G919" s="1">
        <v>1.759227</v>
      </c>
    </row>
    <row r="920">
      <c r="A920" s="1" t="s">
        <v>504</v>
      </c>
      <c r="B920" s="1" t="s">
        <v>1082</v>
      </c>
      <c r="C920" s="1" t="s">
        <v>1083</v>
      </c>
      <c r="D920" s="1" t="s">
        <v>1084</v>
      </c>
      <c r="E920" s="1" t="s">
        <v>1085</v>
      </c>
      <c r="F920" s="1">
        <v>2011.0</v>
      </c>
      <c r="G920" s="1">
        <v>1.672829</v>
      </c>
    </row>
    <row r="921">
      <c r="A921" s="1" t="s">
        <v>504</v>
      </c>
      <c r="B921" s="1" t="s">
        <v>1082</v>
      </c>
      <c r="C921" s="1" t="s">
        <v>1083</v>
      </c>
      <c r="D921" s="1" t="s">
        <v>1084</v>
      </c>
      <c r="E921" s="1" t="s">
        <v>1085</v>
      </c>
      <c r="F921" s="1">
        <v>2012.0</v>
      </c>
      <c r="G921" s="1">
        <v>1.953069</v>
      </c>
    </row>
    <row r="922">
      <c r="A922" s="1" t="s">
        <v>504</v>
      </c>
      <c r="B922" s="1" t="s">
        <v>1082</v>
      </c>
      <c r="C922" s="1" t="s">
        <v>1083</v>
      </c>
      <c r="D922" s="1" t="s">
        <v>1084</v>
      </c>
      <c r="E922" s="1" t="s">
        <v>1085</v>
      </c>
      <c r="F922" s="1">
        <v>2013.0</v>
      </c>
      <c r="G922" s="1">
        <v>2.156089</v>
      </c>
    </row>
    <row r="923">
      <c r="A923" s="1" t="s">
        <v>504</v>
      </c>
      <c r="B923" s="1" t="s">
        <v>1082</v>
      </c>
      <c r="C923" s="1" t="s">
        <v>1083</v>
      </c>
      <c r="D923" s="1" t="s">
        <v>1084</v>
      </c>
      <c r="E923" s="1" t="s">
        <v>1085</v>
      </c>
      <c r="F923" s="1">
        <v>2014.0</v>
      </c>
      <c r="G923" s="1">
        <v>2.352952</v>
      </c>
    </row>
    <row r="924">
      <c r="A924" s="1" t="s">
        <v>504</v>
      </c>
      <c r="B924" s="1" t="s">
        <v>1082</v>
      </c>
      <c r="C924" s="1" t="s">
        <v>1083</v>
      </c>
      <c r="D924" s="1" t="s">
        <v>1084</v>
      </c>
      <c r="E924" s="1" t="s">
        <v>1085</v>
      </c>
      <c r="F924" s="1">
        <v>2015.0</v>
      </c>
      <c r="G924" s="1">
        <v>3.326904</v>
      </c>
    </row>
    <row r="925">
      <c r="A925" s="1" t="s">
        <v>504</v>
      </c>
      <c r="B925" s="1" t="s">
        <v>1082</v>
      </c>
      <c r="C925" s="1" t="s">
        <v>1083</v>
      </c>
      <c r="D925" s="1" t="s">
        <v>1084</v>
      </c>
      <c r="E925" s="1" t="s">
        <v>1085</v>
      </c>
      <c r="F925" s="1">
        <v>2016.0</v>
      </c>
      <c r="G925" s="1">
        <v>3.491313</v>
      </c>
    </row>
    <row r="926">
      <c r="A926" s="1" t="s">
        <v>504</v>
      </c>
      <c r="B926" s="1" t="s">
        <v>1082</v>
      </c>
      <c r="C926" s="1" t="s">
        <v>1083</v>
      </c>
      <c r="D926" s="1" t="s">
        <v>1084</v>
      </c>
      <c r="E926" s="1" t="s">
        <v>1085</v>
      </c>
      <c r="F926" s="1">
        <v>2017.0</v>
      </c>
      <c r="G926" s="1">
        <v>3.191389</v>
      </c>
    </row>
    <row r="927">
      <c r="A927" s="1" t="s">
        <v>504</v>
      </c>
      <c r="B927" s="1" t="s">
        <v>1082</v>
      </c>
      <c r="C927" s="1" t="s">
        <v>1083</v>
      </c>
      <c r="D927" s="1" t="s">
        <v>1084</v>
      </c>
      <c r="E927" s="1" t="s">
        <v>1085</v>
      </c>
      <c r="F927" s="1">
        <v>2018.0</v>
      </c>
      <c r="G927" s="1">
        <v>3.653825</v>
      </c>
    </row>
    <row r="928">
      <c r="A928" s="1" t="s">
        <v>504</v>
      </c>
      <c r="B928" s="1" t="s">
        <v>1082</v>
      </c>
      <c r="C928" s="1" t="s">
        <v>1083</v>
      </c>
      <c r="D928" s="1" t="s">
        <v>1084</v>
      </c>
      <c r="E928" s="1" t="s">
        <v>1085</v>
      </c>
      <c r="F928" s="1">
        <v>2019.0</v>
      </c>
      <c r="G928" s="1">
        <v>3.944471</v>
      </c>
    </row>
    <row r="929">
      <c r="A929" s="1" t="s">
        <v>504</v>
      </c>
      <c r="B929" s="1" t="s">
        <v>1082</v>
      </c>
      <c r="C929" s="1" t="s">
        <v>1083</v>
      </c>
      <c r="D929" s="1" t="s">
        <v>1084</v>
      </c>
      <c r="E929" s="1" t="s">
        <v>1085</v>
      </c>
      <c r="F929" s="1">
        <v>2020.0</v>
      </c>
      <c r="G929" s="1">
        <v>5.155179</v>
      </c>
    </row>
    <row r="930">
      <c r="A930" s="1" t="s">
        <v>523</v>
      </c>
      <c r="B930" s="1" t="s">
        <v>1082</v>
      </c>
      <c r="C930" s="1" t="s">
        <v>1083</v>
      </c>
      <c r="D930" s="1" t="s">
        <v>1084</v>
      </c>
      <c r="E930" s="1" t="s">
        <v>1085</v>
      </c>
      <c r="F930" s="1">
        <v>1991.0</v>
      </c>
      <c r="G930" s="1">
        <v>349.215833</v>
      </c>
    </row>
    <row r="931">
      <c r="A931" s="1" t="s">
        <v>523</v>
      </c>
      <c r="B931" s="1" t="s">
        <v>1082</v>
      </c>
      <c r="C931" s="1" t="s">
        <v>1083</v>
      </c>
      <c r="D931" s="1" t="s">
        <v>1084</v>
      </c>
      <c r="E931" s="1" t="s">
        <v>1085</v>
      </c>
      <c r="F931" s="1">
        <v>1992.0</v>
      </c>
      <c r="G931" s="1">
        <v>362.575833</v>
      </c>
    </row>
    <row r="932">
      <c r="A932" s="1" t="s">
        <v>523</v>
      </c>
      <c r="B932" s="1" t="s">
        <v>1082</v>
      </c>
      <c r="C932" s="1" t="s">
        <v>1083</v>
      </c>
      <c r="D932" s="1" t="s">
        <v>1084</v>
      </c>
      <c r="E932" s="1" t="s">
        <v>1085</v>
      </c>
      <c r="F932" s="1">
        <v>1993.0</v>
      </c>
      <c r="G932" s="1">
        <v>404.165833</v>
      </c>
    </row>
    <row r="933">
      <c r="A933" s="1" t="s">
        <v>523</v>
      </c>
      <c r="B933" s="1" t="s">
        <v>1082</v>
      </c>
      <c r="C933" s="1" t="s">
        <v>1083</v>
      </c>
      <c r="D933" s="1" t="s">
        <v>1084</v>
      </c>
      <c r="E933" s="1" t="s">
        <v>1085</v>
      </c>
      <c r="F933" s="1">
        <v>1994.0</v>
      </c>
      <c r="G933" s="1">
        <v>420.176667</v>
      </c>
    </row>
    <row r="934">
      <c r="A934" s="1" t="s">
        <v>523</v>
      </c>
      <c r="B934" s="1" t="s">
        <v>1082</v>
      </c>
      <c r="C934" s="1" t="s">
        <v>1083</v>
      </c>
      <c r="D934" s="1" t="s">
        <v>1084</v>
      </c>
      <c r="E934" s="1" t="s">
        <v>1085</v>
      </c>
      <c r="F934" s="1">
        <v>1995.0</v>
      </c>
      <c r="G934" s="1">
        <v>396.773333</v>
      </c>
    </row>
    <row r="935">
      <c r="A935" s="1" t="s">
        <v>523</v>
      </c>
      <c r="B935" s="1" t="s">
        <v>1082</v>
      </c>
      <c r="C935" s="1" t="s">
        <v>1083</v>
      </c>
      <c r="D935" s="1" t="s">
        <v>1084</v>
      </c>
      <c r="E935" s="1" t="s">
        <v>1085</v>
      </c>
      <c r="F935" s="1">
        <v>1996.0</v>
      </c>
      <c r="G935" s="1">
        <v>412.266667</v>
      </c>
    </row>
    <row r="936">
      <c r="A936" s="1" t="s">
        <v>523</v>
      </c>
      <c r="B936" s="1" t="s">
        <v>1082</v>
      </c>
      <c r="C936" s="1" t="s">
        <v>1083</v>
      </c>
      <c r="D936" s="1" t="s">
        <v>1084</v>
      </c>
      <c r="E936" s="1" t="s">
        <v>1085</v>
      </c>
      <c r="F936" s="1">
        <v>1997.0</v>
      </c>
      <c r="G936" s="1">
        <v>419.295</v>
      </c>
    </row>
    <row r="937">
      <c r="A937" s="1" t="s">
        <v>523</v>
      </c>
      <c r="B937" s="1" t="s">
        <v>1082</v>
      </c>
      <c r="C937" s="1" t="s">
        <v>1083</v>
      </c>
      <c r="D937" s="1" t="s">
        <v>1084</v>
      </c>
      <c r="E937" s="1" t="s">
        <v>1085</v>
      </c>
      <c r="F937" s="1">
        <v>1998.0</v>
      </c>
      <c r="G937" s="1">
        <v>460.2875</v>
      </c>
    </row>
    <row r="938">
      <c r="A938" s="1" t="s">
        <v>523</v>
      </c>
      <c r="B938" s="1" t="s">
        <v>1082</v>
      </c>
      <c r="C938" s="1" t="s">
        <v>1083</v>
      </c>
      <c r="D938" s="1" t="s">
        <v>1084</v>
      </c>
      <c r="E938" s="1" t="s">
        <v>1085</v>
      </c>
      <c r="F938" s="1">
        <v>1999.0</v>
      </c>
      <c r="G938" s="1">
        <v>508.776667</v>
      </c>
    </row>
    <row r="939">
      <c r="A939" s="1" t="s">
        <v>523</v>
      </c>
      <c r="B939" s="1" t="s">
        <v>1082</v>
      </c>
      <c r="C939" s="1" t="s">
        <v>1083</v>
      </c>
      <c r="D939" s="1" t="s">
        <v>1084</v>
      </c>
      <c r="E939" s="1" t="s">
        <v>1085</v>
      </c>
      <c r="F939" s="1">
        <v>2000.0</v>
      </c>
      <c r="G939" s="1">
        <v>539.5875</v>
      </c>
    </row>
    <row r="940">
      <c r="A940" s="1" t="s">
        <v>523</v>
      </c>
      <c r="B940" s="1" t="s">
        <v>1082</v>
      </c>
      <c r="C940" s="1" t="s">
        <v>1083</v>
      </c>
      <c r="D940" s="1" t="s">
        <v>1084</v>
      </c>
      <c r="E940" s="1" t="s">
        <v>1085</v>
      </c>
      <c r="F940" s="1">
        <v>2001.0</v>
      </c>
      <c r="G940" s="1">
        <v>634.938333</v>
      </c>
    </row>
    <row r="941">
      <c r="A941" s="1" t="s">
        <v>523</v>
      </c>
      <c r="B941" s="1" t="s">
        <v>1082</v>
      </c>
      <c r="C941" s="1" t="s">
        <v>1083</v>
      </c>
      <c r="D941" s="1" t="s">
        <v>1084</v>
      </c>
      <c r="E941" s="1" t="s">
        <v>1085</v>
      </c>
      <c r="F941" s="1">
        <v>2002.0</v>
      </c>
      <c r="G941" s="1">
        <v>688.936667</v>
      </c>
    </row>
    <row r="942">
      <c r="A942" s="1" t="s">
        <v>523</v>
      </c>
      <c r="B942" s="1" t="s">
        <v>1082</v>
      </c>
      <c r="C942" s="1" t="s">
        <v>1083</v>
      </c>
      <c r="D942" s="1" t="s">
        <v>1084</v>
      </c>
      <c r="E942" s="1" t="s">
        <v>1085</v>
      </c>
      <c r="F942" s="1">
        <v>2003.0</v>
      </c>
      <c r="G942" s="1">
        <v>691.3975</v>
      </c>
    </row>
    <row r="943">
      <c r="A943" s="1" t="s">
        <v>523</v>
      </c>
      <c r="B943" s="1" t="s">
        <v>1082</v>
      </c>
      <c r="C943" s="1" t="s">
        <v>1083</v>
      </c>
      <c r="D943" s="1" t="s">
        <v>1084</v>
      </c>
      <c r="E943" s="1" t="s">
        <v>1085</v>
      </c>
      <c r="F943" s="1">
        <v>2004.0</v>
      </c>
      <c r="G943" s="1">
        <v>609.529167</v>
      </c>
    </row>
    <row r="944">
      <c r="A944" s="1" t="s">
        <v>523</v>
      </c>
      <c r="B944" s="1" t="s">
        <v>1082</v>
      </c>
      <c r="C944" s="1" t="s">
        <v>1083</v>
      </c>
      <c r="D944" s="1" t="s">
        <v>1084</v>
      </c>
      <c r="E944" s="1" t="s">
        <v>1085</v>
      </c>
      <c r="F944" s="1">
        <v>2005.0</v>
      </c>
      <c r="G944" s="1">
        <v>559.7675</v>
      </c>
    </row>
    <row r="945">
      <c r="A945" s="1" t="s">
        <v>523</v>
      </c>
      <c r="B945" s="1" t="s">
        <v>1082</v>
      </c>
      <c r="C945" s="1" t="s">
        <v>1083</v>
      </c>
      <c r="D945" s="1" t="s">
        <v>1084</v>
      </c>
      <c r="E945" s="1" t="s">
        <v>1085</v>
      </c>
      <c r="F945" s="1">
        <v>2006.0</v>
      </c>
      <c r="G945" s="1">
        <v>530.275</v>
      </c>
    </row>
    <row r="946">
      <c r="A946" s="1" t="s">
        <v>523</v>
      </c>
      <c r="B946" s="1" t="s">
        <v>1082</v>
      </c>
      <c r="C946" s="1" t="s">
        <v>1083</v>
      </c>
      <c r="D946" s="1" t="s">
        <v>1084</v>
      </c>
      <c r="E946" s="1" t="s">
        <v>1085</v>
      </c>
      <c r="F946" s="1">
        <v>2007.0</v>
      </c>
      <c r="G946" s="1">
        <v>522.464167</v>
      </c>
    </row>
    <row r="947">
      <c r="A947" s="1" t="s">
        <v>523</v>
      </c>
      <c r="B947" s="1" t="s">
        <v>1082</v>
      </c>
      <c r="C947" s="1" t="s">
        <v>1083</v>
      </c>
      <c r="D947" s="1" t="s">
        <v>1084</v>
      </c>
      <c r="E947" s="1" t="s">
        <v>1085</v>
      </c>
      <c r="F947" s="1">
        <v>2008.0</v>
      </c>
      <c r="G947" s="1">
        <v>522.461036</v>
      </c>
    </row>
    <row r="948">
      <c r="A948" s="1" t="s">
        <v>523</v>
      </c>
      <c r="B948" s="1" t="s">
        <v>1082</v>
      </c>
      <c r="C948" s="1" t="s">
        <v>1083</v>
      </c>
      <c r="D948" s="1" t="s">
        <v>1084</v>
      </c>
      <c r="E948" s="1" t="s">
        <v>1085</v>
      </c>
      <c r="F948" s="1">
        <v>2009.0</v>
      </c>
      <c r="G948" s="1">
        <v>560.859895</v>
      </c>
    </row>
    <row r="949">
      <c r="A949" s="1" t="s">
        <v>523</v>
      </c>
      <c r="B949" s="1" t="s">
        <v>1082</v>
      </c>
      <c r="C949" s="1" t="s">
        <v>1083</v>
      </c>
      <c r="D949" s="1" t="s">
        <v>1084</v>
      </c>
      <c r="E949" s="1" t="s">
        <v>1085</v>
      </c>
      <c r="F949" s="1">
        <v>2010.0</v>
      </c>
      <c r="G949" s="1">
        <v>510.249167</v>
      </c>
    </row>
    <row r="950">
      <c r="A950" s="1" t="s">
        <v>523</v>
      </c>
      <c r="B950" s="1" t="s">
        <v>1082</v>
      </c>
      <c r="C950" s="1" t="s">
        <v>1083</v>
      </c>
      <c r="D950" s="1" t="s">
        <v>1084</v>
      </c>
      <c r="E950" s="1" t="s">
        <v>1085</v>
      </c>
      <c r="F950" s="1">
        <v>2011.0</v>
      </c>
      <c r="G950" s="1">
        <v>483.6675</v>
      </c>
    </row>
    <row r="951">
      <c r="A951" s="1" t="s">
        <v>523</v>
      </c>
      <c r="B951" s="1" t="s">
        <v>1082</v>
      </c>
      <c r="C951" s="1" t="s">
        <v>1083</v>
      </c>
      <c r="D951" s="1" t="s">
        <v>1084</v>
      </c>
      <c r="E951" s="1" t="s">
        <v>1085</v>
      </c>
      <c r="F951" s="1">
        <v>2012.0</v>
      </c>
      <c r="G951" s="1">
        <v>486.471303</v>
      </c>
    </row>
    <row r="952">
      <c r="A952" s="1" t="s">
        <v>523</v>
      </c>
      <c r="B952" s="1" t="s">
        <v>1082</v>
      </c>
      <c r="C952" s="1" t="s">
        <v>1083</v>
      </c>
      <c r="D952" s="1" t="s">
        <v>1084</v>
      </c>
      <c r="E952" s="1" t="s">
        <v>1085</v>
      </c>
      <c r="F952" s="1">
        <v>2013.0</v>
      </c>
      <c r="G952" s="1">
        <v>495.272878</v>
      </c>
    </row>
    <row r="953">
      <c r="A953" s="1" t="s">
        <v>523</v>
      </c>
      <c r="B953" s="1" t="s">
        <v>1082</v>
      </c>
      <c r="C953" s="1" t="s">
        <v>1083</v>
      </c>
      <c r="D953" s="1" t="s">
        <v>1084</v>
      </c>
      <c r="E953" s="1" t="s">
        <v>1085</v>
      </c>
      <c r="F953" s="1">
        <v>2014.0</v>
      </c>
      <c r="G953" s="1">
        <v>570.348216</v>
      </c>
    </row>
    <row r="954">
      <c r="A954" s="1" t="s">
        <v>523</v>
      </c>
      <c r="B954" s="1" t="s">
        <v>1082</v>
      </c>
      <c r="C954" s="1" t="s">
        <v>1083</v>
      </c>
      <c r="D954" s="1" t="s">
        <v>1084</v>
      </c>
      <c r="E954" s="1" t="s">
        <v>1085</v>
      </c>
      <c r="F954" s="1">
        <v>2015.0</v>
      </c>
      <c r="G954" s="1">
        <v>654.124084</v>
      </c>
    </row>
    <row r="955">
      <c r="A955" s="1" t="s">
        <v>523</v>
      </c>
      <c r="B955" s="1" t="s">
        <v>1082</v>
      </c>
      <c r="C955" s="1" t="s">
        <v>1083</v>
      </c>
      <c r="D955" s="1" t="s">
        <v>1084</v>
      </c>
      <c r="E955" s="1" t="s">
        <v>1085</v>
      </c>
      <c r="F955" s="1">
        <v>2016.0</v>
      </c>
      <c r="G955" s="1">
        <v>676.957736</v>
      </c>
    </row>
    <row r="956">
      <c r="A956" s="1" t="s">
        <v>523</v>
      </c>
      <c r="B956" s="1" t="s">
        <v>1082</v>
      </c>
      <c r="C956" s="1" t="s">
        <v>1083</v>
      </c>
      <c r="D956" s="1" t="s">
        <v>1084</v>
      </c>
      <c r="E956" s="1" t="s">
        <v>1085</v>
      </c>
      <c r="F956" s="1">
        <v>2017.0</v>
      </c>
      <c r="G956" s="1">
        <v>648.833793</v>
      </c>
    </row>
    <row r="957">
      <c r="A957" s="1" t="s">
        <v>523</v>
      </c>
      <c r="B957" s="1" t="s">
        <v>1082</v>
      </c>
      <c r="C957" s="1" t="s">
        <v>1083</v>
      </c>
      <c r="D957" s="1" t="s">
        <v>1084</v>
      </c>
      <c r="E957" s="1" t="s">
        <v>1085</v>
      </c>
      <c r="F957" s="1">
        <v>2018.0</v>
      </c>
      <c r="G957" s="1">
        <v>641.276813</v>
      </c>
    </row>
    <row r="958">
      <c r="A958" s="1" t="s">
        <v>523</v>
      </c>
      <c r="B958" s="1" t="s">
        <v>1082</v>
      </c>
      <c r="C958" s="1" t="s">
        <v>1083</v>
      </c>
      <c r="D958" s="1" t="s">
        <v>1084</v>
      </c>
      <c r="E958" s="1" t="s">
        <v>1085</v>
      </c>
      <c r="F958" s="1">
        <v>2019.0</v>
      </c>
      <c r="G958" s="1">
        <v>702.897423</v>
      </c>
    </row>
    <row r="959">
      <c r="A959" s="1" t="s">
        <v>523</v>
      </c>
      <c r="B959" s="1" t="s">
        <v>1082</v>
      </c>
      <c r="C959" s="1" t="s">
        <v>1083</v>
      </c>
      <c r="D959" s="1" t="s">
        <v>1084</v>
      </c>
      <c r="E959" s="1" t="s">
        <v>1085</v>
      </c>
      <c r="F959" s="1">
        <v>2020.0</v>
      </c>
      <c r="G959" s="1">
        <v>792.727206</v>
      </c>
    </row>
    <row r="960">
      <c r="A960" s="1" t="s">
        <v>525</v>
      </c>
      <c r="B960" s="1" t="s">
        <v>1082</v>
      </c>
      <c r="C960" s="1" t="s">
        <v>1083</v>
      </c>
      <c r="D960" s="1" t="s">
        <v>1084</v>
      </c>
      <c r="E960" s="1" t="s">
        <v>1085</v>
      </c>
      <c r="F960" s="1">
        <v>1991.0</v>
      </c>
      <c r="G960" s="1">
        <v>5.323392</v>
      </c>
    </row>
    <row r="961">
      <c r="A961" s="1" t="s">
        <v>525</v>
      </c>
      <c r="B961" s="1" t="s">
        <v>1082</v>
      </c>
      <c r="C961" s="1" t="s">
        <v>1083</v>
      </c>
      <c r="D961" s="1" t="s">
        <v>1084</v>
      </c>
      <c r="E961" s="1" t="s">
        <v>1085</v>
      </c>
      <c r="F961" s="1">
        <v>1992.0</v>
      </c>
      <c r="G961" s="1">
        <v>5.514592</v>
      </c>
    </row>
    <row r="962">
      <c r="A962" s="1" t="s">
        <v>525</v>
      </c>
      <c r="B962" s="1" t="s">
        <v>1082</v>
      </c>
      <c r="C962" s="1" t="s">
        <v>1083</v>
      </c>
      <c r="D962" s="1" t="s">
        <v>1084</v>
      </c>
      <c r="E962" s="1" t="s">
        <v>1085</v>
      </c>
      <c r="F962" s="1">
        <v>1993.0</v>
      </c>
      <c r="G962" s="1">
        <v>5.761958</v>
      </c>
    </row>
    <row r="963">
      <c r="A963" s="1" t="s">
        <v>525</v>
      </c>
      <c r="B963" s="1" t="s">
        <v>1082</v>
      </c>
      <c r="C963" s="1" t="s">
        <v>1083</v>
      </c>
      <c r="D963" s="1" t="s">
        <v>1084</v>
      </c>
      <c r="E963" s="1" t="s">
        <v>1085</v>
      </c>
      <c r="F963" s="1">
        <v>1994.0</v>
      </c>
      <c r="G963" s="1">
        <v>8.618743</v>
      </c>
    </row>
    <row r="964">
      <c r="A964" s="1" t="s">
        <v>525</v>
      </c>
      <c r="B964" s="1" t="s">
        <v>1082</v>
      </c>
      <c r="C964" s="1" t="s">
        <v>1083</v>
      </c>
      <c r="D964" s="1" t="s">
        <v>1084</v>
      </c>
      <c r="E964" s="1" t="s">
        <v>1085</v>
      </c>
      <c r="F964" s="1">
        <v>1995.0</v>
      </c>
      <c r="G964" s="1">
        <v>8.351417</v>
      </c>
    </row>
    <row r="965">
      <c r="A965" s="1" t="s">
        <v>525</v>
      </c>
      <c r="B965" s="1" t="s">
        <v>1082</v>
      </c>
      <c r="C965" s="1" t="s">
        <v>1083</v>
      </c>
      <c r="D965" s="1" t="s">
        <v>1084</v>
      </c>
      <c r="E965" s="1" t="s">
        <v>1085</v>
      </c>
      <c r="F965" s="1">
        <v>1996.0</v>
      </c>
      <c r="G965" s="1">
        <v>8.314175</v>
      </c>
    </row>
    <row r="966">
      <c r="A966" s="1" t="s">
        <v>525</v>
      </c>
      <c r="B966" s="1" t="s">
        <v>1082</v>
      </c>
      <c r="C966" s="1" t="s">
        <v>1083</v>
      </c>
      <c r="D966" s="1" t="s">
        <v>1084</v>
      </c>
      <c r="E966" s="1" t="s">
        <v>1085</v>
      </c>
      <c r="F966" s="1">
        <v>1997.0</v>
      </c>
      <c r="G966" s="1">
        <v>8.289817</v>
      </c>
    </row>
    <row r="967">
      <c r="A967" s="1" t="s">
        <v>525</v>
      </c>
      <c r="B967" s="1" t="s">
        <v>1082</v>
      </c>
      <c r="C967" s="1" t="s">
        <v>1083</v>
      </c>
      <c r="D967" s="1" t="s">
        <v>1084</v>
      </c>
      <c r="E967" s="1" t="s">
        <v>1085</v>
      </c>
      <c r="F967" s="1">
        <v>1998.0</v>
      </c>
      <c r="G967" s="1">
        <v>8.278958</v>
      </c>
    </row>
    <row r="968">
      <c r="A968" s="1" t="s">
        <v>525</v>
      </c>
      <c r="B968" s="1" t="s">
        <v>1082</v>
      </c>
      <c r="C968" s="1" t="s">
        <v>1083</v>
      </c>
      <c r="D968" s="1" t="s">
        <v>1084</v>
      </c>
      <c r="E968" s="1" t="s">
        <v>1085</v>
      </c>
      <c r="F968" s="1">
        <v>1999.0</v>
      </c>
      <c r="G968" s="1">
        <v>8.27825</v>
      </c>
    </row>
    <row r="969">
      <c r="A969" s="1" t="s">
        <v>525</v>
      </c>
      <c r="B969" s="1" t="s">
        <v>1082</v>
      </c>
      <c r="C969" s="1" t="s">
        <v>1083</v>
      </c>
      <c r="D969" s="1" t="s">
        <v>1084</v>
      </c>
      <c r="E969" s="1" t="s">
        <v>1085</v>
      </c>
      <c r="F969" s="1">
        <v>2000.0</v>
      </c>
      <c r="G969" s="1">
        <v>8.278504</v>
      </c>
    </row>
    <row r="970">
      <c r="A970" s="1" t="s">
        <v>525</v>
      </c>
      <c r="B970" s="1" t="s">
        <v>1082</v>
      </c>
      <c r="C970" s="1" t="s">
        <v>1083</v>
      </c>
      <c r="D970" s="1" t="s">
        <v>1084</v>
      </c>
      <c r="E970" s="1" t="s">
        <v>1085</v>
      </c>
      <c r="F970" s="1">
        <v>2001.0</v>
      </c>
      <c r="G970" s="1">
        <v>8.277068</v>
      </c>
    </row>
    <row r="971">
      <c r="A971" s="1" t="s">
        <v>525</v>
      </c>
      <c r="B971" s="1" t="s">
        <v>1082</v>
      </c>
      <c r="C971" s="1" t="s">
        <v>1083</v>
      </c>
      <c r="D971" s="1" t="s">
        <v>1084</v>
      </c>
      <c r="E971" s="1" t="s">
        <v>1085</v>
      </c>
      <c r="F971" s="1">
        <v>2002.0</v>
      </c>
      <c r="G971" s="1">
        <v>8.276958</v>
      </c>
    </row>
    <row r="972">
      <c r="A972" s="1" t="s">
        <v>525</v>
      </c>
      <c r="B972" s="1" t="s">
        <v>1082</v>
      </c>
      <c r="C972" s="1" t="s">
        <v>1083</v>
      </c>
      <c r="D972" s="1" t="s">
        <v>1084</v>
      </c>
      <c r="E972" s="1" t="s">
        <v>1085</v>
      </c>
      <c r="F972" s="1">
        <v>2003.0</v>
      </c>
      <c r="G972" s="1">
        <v>8.277037</v>
      </c>
    </row>
    <row r="973">
      <c r="A973" s="1" t="s">
        <v>525</v>
      </c>
      <c r="B973" s="1" t="s">
        <v>1082</v>
      </c>
      <c r="C973" s="1" t="s">
        <v>1083</v>
      </c>
      <c r="D973" s="1" t="s">
        <v>1084</v>
      </c>
      <c r="E973" s="1" t="s">
        <v>1085</v>
      </c>
      <c r="F973" s="1">
        <v>2004.0</v>
      </c>
      <c r="G973" s="1">
        <v>8.276801</v>
      </c>
    </row>
    <row r="974">
      <c r="A974" s="1" t="s">
        <v>525</v>
      </c>
      <c r="B974" s="1" t="s">
        <v>1082</v>
      </c>
      <c r="C974" s="1" t="s">
        <v>1083</v>
      </c>
      <c r="D974" s="1" t="s">
        <v>1084</v>
      </c>
      <c r="E974" s="1" t="s">
        <v>1085</v>
      </c>
      <c r="F974" s="1">
        <v>2005.0</v>
      </c>
      <c r="G974" s="1">
        <v>8.194317</v>
      </c>
    </row>
    <row r="975">
      <c r="A975" s="1" t="s">
        <v>525</v>
      </c>
      <c r="B975" s="1" t="s">
        <v>1082</v>
      </c>
      <c r="C975" s="1" t="s">
        <v>1083</v>
      </c>
      <c r="D975" s="1" t="s">
        <v>1084</v>
      </c>
      <c r="E975" s="1" t="s">
        <v>1085</v>
      </c>
      <c r="F975" s="1">
        <v>2006.0</v>
      </c>
      <c r="G975" s="1">
        <v>7.973438</v>
      </c>
    </row>
    <row r="976">
      <c r="A976" s="1" t="s">
        <v>525</v>
      </c>
      <c r="B976" s="1" t="s">
        <v>1082</v>
      </c>
      <c r="C976" s="1" t="s">
        <v>1083</v>
      </c>
      <c r="D976" s="1" t="s">
        <v>1084</v>
      </c>
      <c r="E976" s="1" t="s">
        <v>1085</v>
      </c>
      <c r="F976" s="1">
        <v>2007.0</v>
      </c>
      <c r="G976" s="1">
        <v>7.607532</v>
      </c>
    </row>
    <row r="977">
      <c r="A977" s="1" t="s">
        <v>525</v>
      </c>
      <c r="B977" s="1" t="s">
        <v>1082</v>
      </c>
      <c r="C977" s="1" t="s">
        <v>1083</v>
      </c>
      <c r="D977" s="1" t="s">
        <v>1084</v>
      </c>
      <c r="E977" s="1" t="s">
        <v>1085</v>
      </c>
      <c r="F977" s="1">
        <v>2008.0</v>
      </c>
      <c r="G977" s="1">
        <v>6.948655</v>
      </c>
    </row>
    <row r="978">
      <c r="A978" s="1" t="s">
        <v>525</v>
      </c>
      <c r="B978" s="1" t="s">
        <v>1082</v>
      </c>
      <c r="C978" s="1" t="s">
        <v>1083</v>
      </c>
      <c r="D978" s="1" t="s">
        <v>1084</v>
      </c>
      <c r="E978" s="1" t="s">
        <v>1085</v>
      </c>
      <c r="F978" s="1">
        <v>2009.0</v>
      </c>
      <c r="G978" s="1">
        <v>6.831416</v>
      </c>
    </row>
    <row r="979">
      <c r="A979" s="1" t="s">
        <v>525</v>
      </c>
      <c r="B979" s="1" t="s">
        <v>1082</v>
      </c>
      <c r="C979" s="1" t="s">
        <v>1083</v>
      </c>
      <c r="D979" s="1" t="s">
        <v>1084</v>
      </c>
      <c r="E979" s="1" t="s">
        <v>1085</v>
      </c>
      <c r="F979" s="1">
        <v>2010.0</v>
      </c>
      <c r="G979" s="1">
        <v>6.770269</v>
      </c>
    </row>
    <row r="980">
      <c r="A980" s="1" t="s">
        <v>525</v>
      </c>
      <c r="B980" s="1" t="s">
        <v>1082</v>
      </c>
      <c r="C980" s="1" t="s">
        <v>1083</v>
      </c>
      <c r="D980" s="1" t="s">
        <v>1084</v>
      </c>
      <c r="E980" s="1" t="s">
        <v>1085</v>
      </c>
      <c r="F980" s="1">
        <v>2011.0</v>
      </c>
      <c r="G980" s="1">
        <v>6.461461</v>
      </c>
    </row>
    <row r="981">
      <c r="A981" s="1" t="s">
        <v>525</v>
      </c>
      <c r="B981" s="1" t="s">
        <v>1082</v>
      </c>
      <c r="C981" s="1" t="s">
        <v>1083</v>
      </c>
      <c r="D981" s="1" t="s">
        <v>1084</v>
      </c>
      <c r="E981" s="1" t="s">
        <v>1085</v>
      </c>
      <c r="F981" s="1">
        <v>2012.0</v>
      </c>
      <c r="G981" s="1">
        <v>6.312333</v>
      </c>
    </row>
    <row r="982">
      <c r="A982" s="1" t="s">
        <v>525</v>
      </c>
      <c r="B982" s="1" t="s">
        <v>1082</v>
      </c>
      <c r="C982" s="1" t="s">
        <v>1083</v>
      </c>
      <c r="D982" s="1" t="s">
        <v>1084</v>
      </c>
      <c r="E982" s="1" t="s">
        <v>1085</v>
      </c>
      <c r="F982" s="1">
        <v>2013.0</v>
      </c>
      <c r="G982" s="1">
        <v>6.195758</v>
      </c>
    </row>
    <row r="983">
      <c r="A983" s="1" t="s">
        <v>525</v>
      </c>
      <c r="B983" s="1" t="s">
        <v>1082</v>
      </c>
      <c r="C983" s="1" t="s">
        <v>1083</v>
      </c>
      <c r="D983" s="1" t="s">
        <v>1084</v>
      </c>
      <c r="E983" s="1" t="s">
        <v>1085</v>
      </c>
      <c r="F983" s="1">
        <v>2014.0</v>
      </c>
      <c r="G983" s="1">
        <v>6.143434</v>
      </c>
    </row>
    <row r="984">
      <c r="A984" s="1" t="s">
        <v>525</v>
      </c>
      <c r="B984" s="1" t="s">
        <v>1082</v>
      </c>
      <c r="C984" s="1" t="s">
        <v>1083</v>
      </c>
      <c r="D984" s="1" t="s">
        <v>1084</v>
      </c>
      <c r="E984" s="1" t="s">
        <v>1085</v>
      </c>
      <c r="F984" s="1">
        <v>2015.0</v>
      </c>
      <c r="G984" s="1">
        <v>6.227489</v>
      </c>
    </row>
    <row r="985">
      <c r="A985" s="1" t="s">
        <v>525</v>
      </c>
      <c r="B985" s="1" t="s">
        <v>1082</v>
      </c>
      <c r="C985" s="1" t="s">
        <v>1083</v>
      </c>
      <c r="D985" s="1" t="s">
        <v>1084</v>
      </c>
      <c r="E985" s="1" t="s">
        <v>1085</v>
      </c>
      <c r="F985" s="1">
        <v>2016.0</v>
      </c>
      <c r="G985" s="1">
        <v>6.644478</v>
      </c>
    </row>
    <row r="986">
      <c r="A986" s="1" t="s">
        <v>525</v>
      </c>
      <c r="B986" s="1" t="s">
        <v>1082</v>
      </c>
      <c r="C986" s="1" t="s">
        <v>1083</v>
      </c>
      <c r="D986" s="1" t="s">
        <v>1084</v>
      </c>
      <c r="E986" s="1" t="s">
        <v>1085</v>
      </c>
      <c r="F986" s="1">
        <v>2017.0</v>
      </c>
      <c r="G986" s="1">
        <v>6.758755</v>
      </c>
    </row>
    <row r="987">
      <c r="A987" s="1" t="s">
        <v>525</v>
      </c>
      <c r="B987" s="1" t="s">
        <v>1082</v>
      </c>
      <c r="C987" s="1" t="s">
        <v>1083</v>
      </c>
      <c r="D987" s="1" t="s">
        <v>1084</v>
      </c>
      <c r="E987" s="1" t="s">
        <v>1085</v>
      </c>
      <c r="F987" s="1">
        <v>2018.0</v>
      </c>
      <c r="G987" s="1">
        <v>6.615957</v>
      </c>
    </row>
    <row r="988">
      <c r="A988" s="1" t="s">
        <v>525</v>
      </c>
      <c r="B988" s="1" t="s">
        <v>1082</v>
      </c>
      <c r="C988" s="1" t="s">
        <v>1083</v>
      </c>
      <c r="D988" s="1" t="s">
        <v>1084</v>
      </c>
      <c r="E988" s="1" t="s">
        <v>1085</v>
      </c>
      <c r="F988" s="1">
        <v>2019.0</v>
      </c>
      <c r="G988" s="1">
        <v>6.908385</v>
      </c>
    </row>
    <row r="989">
      <c r="A989" s="1" t="s">
        <v>525</v>
      </c>
      <c r="B989" s="1" t="s">
        <v>1082</v>
      </c>
      <c r="C989" s="1" t="s">
        <v>1083</v>
      </c>
      <c r="D989" s="1" t="s">
        <v>1084</v>
      </c>
      <c r="E989" s="1" t="s">
        <v>1085</v>
      </c>
      <c r="F989" s="1">
        <v>2020.0</v>
      </c>
      <c r="G989" s="1">
        <v>6.900767</v>
      </c>
    </row>
    <row r="990">
      <c r="A990" s="1" t="s">
        <v>535</v>
      </c>
      <c r="B990" s="1" t="s">
        <v>1082</v>
      </c>
      <c r="C990" s="1" t="s">
        <v>1083</v>
      </c>
      <c r="D990" s="1" t="s">
        <v>1084</v>
      </c>
      <c r="E990" s="1" t="s">
        <v>1085</v>
      </c>
      <c r="F990" s="1">
        <v>1991.0</v>
      </c>
      <c r="G990" s="1">
        <v>633.045167</v>
      </c>
    </row>
    <row r="991">
      <c r="A991" s="1" t="s">
        <v>535</v>
      </c>
      <c r="B991" s="1" t="s">
        <v>1082</v>
      </c>
      <c r="C991" s="1" t="s">
        <v>1083</v>
      </c>
      <c r="D991" s="1" t="s">
        <v>1084</v>
      </c>
      <c r="E991" s="1" t="s">
        <v>1085</v>
      </c>
      <c r="F991" s="1">
        <v>1992.0</v>
      </c>
      <c r="G991" s="1">
        <v>759.282</v>
      </c>
    </row>
    <row r="992">
      <c r="A992" s="1" t="s">
        <v>535</v>
      </c>
      <c r="B992" s="1" t="s">
        <v>1082</v>
      </c>
      <c r="C992" s="1" t="s">
        <v>1083</v>
      </c>
      <c r="D992" s="1" t="s">
        <v>1084</v>
      </c>
      <c r="E992" s="1" t="s">
        <v>1085</v>
      </c>
      <c r="F992" s="1">
        <v>1993.0</v>
      </c>
      <c r="G992" s="1">
        <v>863.064683</v>
      </c>
    </row>
    <row r="993">
      <c r="A993" s="1" t="s">
        <v>535</v>
      </c>
      <c r="B993" s="1" t="s">
        <v>1082</v>
      </c>
      <c r="C993" s="1" t="s">
        <v>1083</v>
      </c>
      <c r="D993" s="1" t="s">
        <v>1084</v>
      </c>
      <c r="E993" s="1" t="s">
        <v>1085</v>
      </c>
      <c r="F993" s="1">
        <v>1994.0</v>
      </c>
      <c r="G993" s="1">
        <v>844.83589</v>
      </c>
    </row>
    <row r="994">
      <c r="A994" s="1" t="s">
        <v>535</v>
      </c>
      <c r="B994" s="1" t="s">
        <v>1082</v>
      </c>
      <c r="C994" s="1" t="s">
        <v>1083</v>
      </c>
      <c r="D994" s="1" t="s">
        <v>1084</v>
      </c>
      <c r="E994" s="1" t="s">
        <v>1085</v>
      </c>
      <c r="F994" s="1">
        <v>1995.0</v>
      </c>
      <c r="G994" s="1">
        <v>912.826415</v>
      </c>
    </row>
    <row r="995">
      <c r="A995" s="1" t="s">
        <v>535</v>
      </c>
      <c r="B995" s="1" t="s">
        <v>1082</v>
      </c>
      <c r="C995" s="1" t="s">
        <v>1083</v>
      </c>
      <c r="D995" s="1" t="s">
        <v>1084</v>
      </c>
      <c r="E995" s="1" t="s">
        <v>1085</v>
      </c>
      <c r="F995" s="1">
        <v>1996.0</v>
      </c>
      <c r="G995" s="1">
        <v>1036.686417</v>
      </c>
    </row>
    <row r="996">
      <c r="A996" s="1" t="s">
        <v>535</v>
      </c>
      <c r="B996" s="1" t="s">
        <v>1082</v>
      </c>
      <c r="C996" s="1" t="s">
        <v>1083</v>
      </c>
      <c r="D996" s="1" t="s">
        <v>1084</v>
      </c>
      <c r="E996" s="1" t="s">
        <v>1085</v>
      </c>
      <c r="F996" s="1">
        <v>1997.0</v>
      </c>
      <c r="G996" s="1">
        <v>1140.962942</v>
      </c>
    </row>
    <row r="997">
      <c r="A997" s="1" t="s">
        <v>535</v>
      </c>
      <c r="B997" s="1" t="s">
        <v>1082</v>
      </c>
      <c r="C997" s="1" t="s">
        <v>1083</v>
      </c>
      <c r="D997" s="1" t="s">
        <v>1084</v>
      </c>
      <c r="E997" s="1" t="s">
        <v>1085</v>
      </c>
      <c r="F997" s="1">
        <v>1998.0</v>
      </c>
      <c r="G997" s="1">
        <v>1426.037458</v>
      </c>
    </row>
    <row r="998">
      <c r="A998" s="1" t="s">
        <v>535</v>
      </c>
      <c r="B998" s="1" t="s">
        <v>1082</v>
      </c>
      <c r="C998" s="1" t="s">
        <v>1083</v>
      </c>
      <c r="D998" s="1" t="s">
        <v>1084</v>
      </c>
      <c r="E998" s="1" t="s">
        <v>1085</v>
      </c>
      <c r="F998" s="1">
        <v>1999.0</v>
      </c>
      <c r="G998" s="1">
        <v>1756.230848</v>
      </c>
    </row>
    <row r="999">
      <c r="A999" s="1" t="s">
        <v>535</v>
      </c>
      <c r="B999" s="1" t="s">
        <v>1082</v>
      </c>
      <c r="C999" s="1" t="s">
        <v>1083</v>
      </c>
      <c r="D999" s="1" t="s">
        <v>1084</v>
      </c>
      <c r="E999" s="1" t="s">
        <v>1085</v>
      </c>
      <c r="F999" s="1">
        <v>2000.0</v>
      </c>
      <c r="G999" s="1">
        <v>2087.903842</v>
      </c>
    </row>
    <row r="1000">
      <c r="A1000" s="1" t="s">
        <v>535</v>
      </c>
      <c r="B1000" s="1" t="s">
        <v>1082</v>
      </c>
      <c r="C1000" s="1" t="s">
        <v>1083</v>
      </c>
      <c r="D1000" s="1" t="s">
        <v>1084</v>
      </c>
      <c r="E1000" s="1" t="s">
        <v>1085</v>
      </c>
      <c r="F1000" s="1">
        <v>2001.0</v>
      </c>
      <c r="G1000" s="1">
        <v>2299.633156</v>
      </c>
    </row>
    <row r="1001">
      <c r="A1001" s="1" t="s">
        <v>535</v>
      </c>
      <c r="B1001" s="1" t="s">
        <v>1082</v>
      </c>
      <c r="C1001" s="1" t="s">
        <v>1083</v>
      </c>
      <c r="D1001" s="1" t="s">
        <v>1084</v>
      </c>
      <c r="E1001" s="1" t="s">
        <v>1085</v>
      </c>
      <c r="F1001" s="1">
        <v>2002.0</v>
      </c>
      <c r="G1001" s="1">
        <v>2504.241331</v>
      </c>
    </row>
    <row r="1002">
      <c r="A1002" s="1" t="s">
        <v>535</v>
      </c>
      <c r="B1002" s="1" t="s">
        <v>1082</v>
      </c>
      <c r="C1002" s="1" t="s">
        <v>1083</v>
      </c>
      <c r="D1002" s="1" t="s">
        <v>1084</v>
      </c>
      <c r="E1002" s="1" t="s">
        <v>1085</v>
      </c>
      <c r="F1002" s="1">
        <v>2003.0</v>
      </c>
      <c r="G1002" s="1">
        <v>2877.652458</v>
      </c>
    </row>
    <row r="1003">
      <c r="A1003" s="1" t="s">
        <v>535</v>
      </c>
      <c r="B1003" s="1" t="s">
        <v>1082</v>
      </c>
      <c r="C1003" s="1" t="s">
        <v>1083</v>
      </c>
      <c r="D1003" s="1" t="s">
        <v>1084</v>
      </c>
      <c r="E1003" s="1" t="s">
        <v>1085</v>
      </c>
      <c r="F1003" s="1">
        <v>2004.0</v>
      </c>
      <c r="G1003" s="1">
        <v>2628.612903</v>
      </c>
    </row>
    <row r="1004">
      <c r="A1004" s="1" t="s">
        <v>535</v>
      </c>
      <c r="B1004" s="1" t="s">
        <v>1082</v>
      </c>
      <c r="C1004" s="1" t="s">
        <v>1083</v>
      </c>
      <c r="D1004" s="1" t="s">
        <v>1084</v>
      </c>
      <c r="E1004" s="1" t="s">
        <v>1085</v>
      </c>
      <c r="F1004" s="1">
        <v>2005.0</v>
      </c>
      <c r="G1004" s="1">
        <v>2320.834177</v>
      </c>
    </row>
    <row r="1005">
      <c r="A1005" s="1" t="s">
        <v>535</v>
      </c>
      <c r="B1005" s="1" t="s">
        <v>1082</v>
      </c>
      <c r="C1005" s="1" t="s">
        <v>1083</v>
      </c>
      <c r="D1005" s="1" t="s">
        <v>1084</v>
      </c>
      <c r="E1005" s="1" t="s">
        <v>1085</v>
      </c>
      <c r="F1005" s="1">
        <v>2006.0</v>
      </c>
      <c r="G1005" s="1">
        <v>2361.139407</v>
      </c>
    </row>
    <row r="1006">
      <c r="A1006" s="1" t="s">
        <v>535</v>
      </c>
      <c r="B1006" s="1" t="s">
        <v>1082</v>
      </c>
      <c r="C1006" s="1" t="s">
        <v>1083</v>
      </c>
      <c r="D1006" s="1" t="s">
        <v>1084</v>
      </c>
      <c r="E1006" s="1" t="s">
        <v>1085</v>
      </c>
      <c r="F1006" s="1">
        <v>2007.0</v>
      </c>
      <c r="G1006" s="1">
        <v>2078.291837</v>
      </c>
    </row>
    <row r="1007">
      <c r="A1007" s="1" t="s">
        <v>535</v>
      </c>
      <c r="B1007" s="1" t="s">
        <v>1082</v>
      </c>
      <c r="C1007" s="1" t="s">
        <v>1083</v>
      </c>
      <c r="D1007" s="1" t="s">
        <v>1084</v>
      </c>
      <c r="E1007" s="1" t="s">
        <v>1085</v>
      </c>
      <c r="F1007" s="1">
        <v>2008.0</v>
      </c>
      <c r="G1007" s="1">
        <v>1967.711309</v>
      </c>
    </row>
    <row r="1008">
      <c r="A1008" s="1" t="s">
        <v>535</v>
      </c>
      <c r="B1008" s="1" t="s">
        <v>1082</v>
      </c>
      <c r="C1008" s="1" t="s">
        <v>1083</v>
      </c>
      <c r="D1008" s="1" t="s">
        <v>1084</v>
      </c>
      <c r="E1008" s="1" t="s">
        <v>1085</v>
      </c>
      <c r="F1008" s="1">
        <v>2009.0</v>
      </c>
      <c r="G1008" s="1">
        <v>2158.255903</v>
      </c>
    </row>
    <row r="1009">
      <c r="A1009" s="1" t="s">
        <v>535</v>
      </c>
      <c r="B1009" s="1" t="s">
        <v>1082</v>
      </c>
      <c r="C1009" s="1" t="s">
        <v>1083</v>
      </c>
      <c r="D1009" s="1" t="s">
        <v>1084</v>
      </c>
      <c r="E1009" s="1" t="s">
        <v>1085</v>
      </c>
      <c r="F1009" s="1">
        <v>2010.0</v>
      </c>
      <c r="G1009" s="1">
        <v>1898.569636</v>
      </c>
    </row>
    <row r="1010">
      <c r="A1010" s="1" t="s">
        <v>535</v>
      </c>
      <c r="B1010" s="1" t="s">
        <v>1082</v>
      </c>
      <c r="C1010" s="1" t="s">
        <v>1083</v>
      </c>
      <c r="D1010" s="1" t="s">
        <v>1084</v>
      </c>
      <c r="E1010" s="1" t="s">
        <v>1085</v>
      </c>
      <c r="F1010" s="1">
        <v>2011.0</v>
      </c>
      <c r="G1010" s="1">
        <v>1848.13947</v>
      </c>
    </row>
    <row r="1011">
      <c r="A1011" s="1" t="s">
        <v>535</v>
      </c>
      <c r="B1011" s="1" t="s">
        <v>1082</v>
      </c>
      <c r="C1011" s="1" t="s">
        <v>1083</v>
      </c>
      <c r="D1011" s="1" t="s">
        <v>1084</v>
      </c>
      <c r="E1011" s="1" t="s">
        <v>1085</v>
      </c>
      <c r="F1011" s="1">
        <v>2012.0</v>
      </c>
      <c r="G1011" s="1">
        <v>1796.895912</v>
      </c>
    </row>
    <row r="1012">
      <c r="A1012" s="1" t="s">
        <v>535</v>
      </c>
      <c r="B1012" s="1" t="s">
        <v>1082</v>
      </c>
      <c r="C1012" s="1" t="s">
        <v>1083</v>
      </c>
      <c r="D1012" s="1" t="s">
        <v>1084</v>
      </c>
      <c r="E1012" s="1" t="s">
        <v>1085</v>
      </c>
      <c r="F1012" s="1">
        <v>2013.0</v>
      </c>
      <c r="G1012" s="1">
        <v>1868.785327</v>
      </c>
    </row>
    <row r="1013">
      <c r="A1013" s="1" t="s">
        <v>535</v>
      </c>
      <c r="B1013" s="1" t="s">
        <v>1082</v>
      </c>
      <c r="C1013" s="1" t="s">
        <v>1083</v>
      </c>
      <c r="D1013" s="1" t="s">
        <v>1084</v>
      </c>
      <c r="E1013" s="1" t="s">
        <v>1085</v>
      </c>
      <c r="F1013" s="1">
        <v>2014.0</v>
      </c>
      <c r="G1013" s="1">
        <v>2001.781048</v>
      </c>
    </row>
    <row r="1014">
      <c r="A1014" s="1" t="s">
        <v>535</v>
      </c>
      <c r="B1014" s="1" t="s">
        <v>1082</v>
      </c>
      <c r="C1014" s="1" t="s">
        <v>1083</v>
      </c>
      <c r="D1014" s="1" t="s">
        <v>1084</v>
      </c>
      <c r="E1014" s="1" t="s">
        <v>1085</v>
      </c>
      <c r="F1014" s="1">
        <v>2015.0</v>
      </c>
      <c r="G1014" s="1">
        <v>2741.880855</v>
      </c>
    </row>
    <row r="1015">
      <c r="A1015" s="1" t="s">
        <v>535</v>
      </c>
      <c r="B1015" s="1" t="s">
        <v>1082</v>
      </c>
      <c r="C1015" s="1" t="s">
        <v>1083</v>
      </c>
      <c r="D1015" s="1" t="s">
        <v>1084</v>
      </c>
      <c r="E1015" s="1" t="s">
        <v>1085</v>
      </c>
      <c r="F1015" s="1">
        <v>2016.0</v>
      </c>
      <c r="G1015" s="1">
        <v>3054.121673</v>
      </c>
    </row>
    <row r="1016">
      <c r="A1016" s="1" t="s">
        <v>535</v>
      </c>
      <c r="B1016" s="1" t="s">
        <v>1082</v>
      </c>
      <c r="C1016" s="1" t="s">
        <v>1083</v>
      </c>
      <c r="D1016" s="1" t="s">
        <v>1084</v>
      </c>
      <c r="E1016" s="1" t="s">
        <v>1085</v>
      </c>
      <c r="F1016" s="1">
        <v>2017.0</v>
      </c>
      <c r="G1016" s="1">
        <v>2951.327402</v>
      </c>
    </row>
    <row r="1017">
      <c r="A1017" s="1" t="s">
        <v>535</v>
      </c>
      <c r="B1017" s="1" t="s">
        <v>1082</v>
      </c>
      <c r="C1017" s="1" t="s">
        <v>1083</v>
      </c>
      <c r="D1017" s="1" t="s">
        <v>1084</v>
      </c>
      <c r="E1017" s="1" t="s">
        <v>1085</v>
      </c>
      <c r="F1017" s="1">
        <v>2018.0</v>
      </c>
      <c r="G1017" s="1">
        <v>2955.70397</v>
      </c>
    </row>
    <row r="1018">
      <c r="A1018" s="1" t="s">
        <v>535</v>
      </c>
      <c r="B1018" s="1" t="s">
        <v>1082</v>
      </c>
      <c r="C1018" s="1" t="s">
        <v>1083</v>
      </c>
      <c r="D1018" s="1" t="s">
        <v>1084</v>
      </c>
      <c r="E1018" s="1" t="s">
        <v>1085</v>
      </c>
      <c r="F1018" s="1">
        <v>2019.0</v>
      </c>
      <c r="G1018" s="1">
        <v>3280.831631</v>
      </c>
    </row>
    <row r="1019">
      <c r="A1019" s="1" t="s">
        <v>535</v>
      </c>
      <c r="B1019" s="1" t="s">
        <v>1082</v>
      </c>
      <c r="C1019" s="1" t="s">
        <v>1083</v>
      </c>
      <c r="D1019" s="1" t="s">
        <v>1084</v>
      </c>
      <c r="E1019" s="1" t="s">
        <v>1085</v>
      </c>
      <c r="F1019" s="1">
        <v>2020.0</v>
      </c>
      <c r="G1019" s="1">
        <v>3694.854072</v>
      </c>
    </row>
    <row r="1020">
      <c r="A1020" s="1" t="s">
        <v>587</v>
      </c>
      <c r="B1020" s="1" t="s">
        <v>1082</v>
      </c>
      <c r="C1020" s="1" t="s">
        <v>1083</v>
      </c>
      <c r="D1020" s="1" t="s">
        <v>1084</v>
      </c>
      <c r="E1020" s="1" t="s">
        <v>1085</v>
      </c>
      <c r="F1020" s="1">
        <v>1993.0</v>
      </c>
      <c r="G1020" s="1">
        <v>0.845088</v>
      </c>
    </row>
    <row r="1021">
      <c r="A1021" s="1" t="s">
        <v>587</v>
      </c>
      <c r="B1021" s="1" t="s">
        <v>1082</v>
      </c>
      <c r="C1021" s="1" t="s">
        <v>1083</v>
      </c>
      <c r="D1021" s="1" t="s">
        <v>1084</v>
      </c>
      <c r="E1021" s="1" t="s">
        <v>1085</v>
      </c>
      <c r="F1021" s="1">
        <v>1994.0</v>
      </c>
      <c r="G1021" s="1">
        <v>0.830292</v>
      </c>
    </row>
    <row r="1022">
      <c r="A1022" s="1" t="s">
        <v>587</v>
      </c>
      <c r="B1022" s="1" t="s">
        <v>1082</v>
      </c>
      <c r="C1022" s="1" t="s">
        <v>1083</v>
      </c>
      <c r="D1022" s="1" t="s">
        <v>1084</v>
      </c>
      <c r="E1022" s="1" t="s">
        <v>1085</v>
      </c>
      <c r="F1022" s="1">
        <v>1995.0</v>
      </c>
      <c r="G1022" s="1">
        <v>0.732731</v>
      </c>
    </row>
    <row r="1023">
      <c r="A1023" s="1" t="s">
        <v>587</v>
      </c>
      <c r="B1023" s="1" t="s">
        <v>1082</v>
      </c>
      <c r="C1023" s="1" t="s">
        <v>1083</v>
      </c>
      <c r="D1023" s="1" t="s">
        <v>1084</v>
      </c>
      <c r="E1023" s="1" t="s">
        <v>1085</v>
      </c>
      <c r="F1023" s="1">
        <v>1996.0</v>
      </c>
      <c r="G1023" s="1">
        <v>0.769368</v>
      </c>
    </row>
    <row r="1024">
      <c r="A1024" s="1" t="s">
        <v>587</v>
      </c>
      <c r="B1024" s="1" t="s">
        <v>1082</v>
      </c>
      <c r="C1024" s="1" t="s">
        <v>1083</v>
      </c>
      <c r="D1024" s="1" t="s">
        <v>1084</v>
      </c>
      <c r="E1024" s="1" t="s">
        <v>1085</v>
      </c>
      <c r="F1024" s="1">
        <v>1997.0</v>
      </c>
      <c r="G1024" s="1">
        <v>0.887206</v>
      </c>
    </row>
    <row r="1025">
      <c r="A1025" s="1" t="s">
        <v>587</v>
      </c>
      <c r="B1025" s="1" t="s">
        <v>1082</v>
      </c>
      <c r="C1025" s="1" t="s">
        <v>1083</v>
      </c>
      <c r="D1025" s="1" t="s">
        <v>1084</v>
      </c>
      <c r="E1025" s="1" t="s">
        <v>1085</v>
      </c>
      <c r="F1025" s="1">
        <v>1998.0</v>
      </c>
      <c r="G1025" s="1">
        <v>0.899535</v>
      </c>
    </row>
    <row r="1026">
      <c r="A1026" s="1" t="s">
        <v>587</v>
      </c>
      <c r="B1026" s="1" t="s">
        <v>1082</v>
      </c>
      <c r="C1026" s="1" t="s">
        <v>1083</v>
      </c>
      <c r="D1026" s="1" t="s">
        <v>1084</v>
      </c>
      <c r="E1026" s="1" t="s">
        <v>1085</v>
      </c>
      <c r="F1026" s="1">
        <v>1999.0</v>
      </c>
      <c r="G1026" s="1">
        <v>0.938069</v>
      </c>
    </row>
    <row r="1027">
      <c r="A1027" s="1" t="s">
        <v>587</v>
      </c>
      <c r="B1027" s="1" t="s">
        <v>1082</v>
      </c>
      <c r="C1027" s="1" t="s">
        <v>1083</v>
      </c>
      <c r="D1027" s="1" t="s">
        <v>1084</v>
      </c>
      <c r="E1027" s="1" t="s">
        <v>1085</v>
      </c>
      <c r="F1027" s="1">
        <v>2000.0</v>
      </c>
      <c r="G1027" s="1">
        <v>1.084494</v>
      </c>
    </row>
    <row r="1028">
      <c r="A1028" s="1" t="s">
        <v>587</v>
      </c>
      <c r="B1028" s="1" t="s">
        <v>1082</v>
      </c>
      <c r="C1028" s="1" t="s">
        <v>1083</v>
      </c>
      <c r="D1028" s="1" t="s">
        <v>1084</v>
      </c>
      <c r="E1028" s="1" t="s">
        <v>1085</v>
      </c>
      <c r="F1028" s="1">
        <v>2001.0</v>
      </c>
      <c r="G1028" s="1">
        <v>1.117052</v>
      </c>
    </row>
    <row r="1029">
      <c r="A1029" s="1" t="s">
        <v>587</v>
      </c>
      <c r="B1029" s="1" t="s">
        <v>1082</v>
      </c>
      <c r="C1029" s="1" t="s">
        <v>1083</v>
      </c>
      <c r="D1029" s="1" t="s">
        <v>1084</v>
      </c>
      <c r="E1029" s="1" t="s">
        <v>1085</v>
      </c>
      <c r="F1029" s="1">
        <v>2002.0</v>
      </c>
      <c r="G1029" s="1">
        <v>1.061687</v>
      </c>
    </row>
    <row r="1030">
      <c r="A1030" s="1" t="s">
        <v>587</v>
      </c>
      <c r="B1030" s="1" t="s">
        <v>1082</v>
      </c>
      <c r="C1030" s="1" t="s">
        <v>1083</v>
      </c>
      <c r="D1030" s="1" t="s">
        <v>1084</v>
      </c>
      <c r="E1030" s="1" t="s">
        <v>1085</v>
      </c>
      <c r="F1030" s="1">
        <v>2003.0</v>
      </c>
      <c r="G1030" s="1">
        <v>0.885586</v>
      </c>
    </row>
    <row r="1031">
      <c r="A1031" s="1" t="s">
        <v>587</v>
      </c>
      <c r="B1031" s="1" t="s">
        <v>1082</v>
      </c>
      <c r="C1031" s="1" t="s">
        <v>1083</v>
      </c>
      <c r="D1031" s="1" t="s">
        <v>1084</v>
      </c>
      <c r="E1031" s="1" t="s">
        <v>1085</v>
      </c>
      <c r="F1031" s="1">
        <v>2004.0</v>
      </c>
      <c r="G1031" s="1">
        <v>0.805003</v>
      </c>
    </row>
    <row r="1032">
      <c r="A1032" s="1" t="s">
        <v>587</v>
      </c>
      <c r="B1032" s="1" t="s">
        <v>1082</v>
      </c>
      <c r="C1032" s="1" t="s">
        <v>1083</v>
      </c>
      <c r="D1032" s="1" t="s">
        <v>1084</v>
      </c>
      <c r="E1032" s="1" t="s">
        <v>1085</v>
      </c>
      <c r="F1032" s="1">
        <v>2005.0</v>
      </c>
      <c r="G1032" s="1">
        <v>0.804251</v>
      </c>
    </row>
    <row r="1033">
      <c r="A1033" s="1" t="s">
        <v>587</v>
      </c>
      <c r="B1033" s="1" t="s">
        <v>1082</v>
      </c>
      <c r="C1033" s="1" t="s">
        <v>1083</v>
      </c>
      <c r="D1033" s="1" t="s">
        <v>1084</v>
      </c>
      <c r="E1033" s="1" t="s">
        <v>1085</v>
      </c>
      <c r="F1033" s="1">
        <v>2006.0</v>
      </c>
      <c r="G1033" s="1">
        <v>0.79669</v>
      </c>
    </row>
    <row r="1034">
      <c r="A1034" s="1" t="s">
        <v>587</v>
      </c>
      <c r="B1034" s="1" t="s">
        <v>1082</v>
      </c>
      <c r="C1034" s="1" t="s">
        <v>1083</v>
      </c>
      <c r="D1034" s="1" t="s">
        <v>1084</v>
      </c>
      <c r="E1034" s="1" t="s">
        <v>1085</v>
      </c>
      <c r="F1034" s="1">
        <v>2007.0</v>
      </c>
      <c r="G1034" s="1">
        <v>0.730756</v>
      </c>
    </row>
    <row r="1035">
      <c r="A1035" s="1" t="s">
        <v>587</v>
      </c>
      <c r="B1035" s="1" t="s">
        <v>1082</v>
      </c>
      <c r="C1035" s="1" t="s">
        <v>1083</v>
      </c>
      <c r="D1035" s="1" t="s">
        <v>1084</v>
      </c>
      <c r="E1035" s="1" t="s">
        <v>1085</v>
      </c>
      <c r="F1035" s="1">
        <v>2008.0</v>
      </c>
      <c r="G1035" s="1">
        <v>0.683499</v>
      </c>
    </row>
    <row r="1036">
      <c r="A1036" s="1" t="s">
        <v>587</v>
      </c>
      <c r="B1036" s="1" t="s">
        <v>1082</v>
      </c>
      <c r="C1036" s="1" t="s">
        <v>1083</v>
      </c>
      <c r="D1036" s="1" t="s">
        <v>1084</v>
      </c>
      <c r="E1036" s="1" t="s">
        <v>1085</v>
      </c>
      <c r="F1036" s="1">
        <v>2009.0</v>
      </c>
      <c r="G1036" s="1">
        <v>0.719481</v>
      </c>
    </row>
    <row r="1037">
      <c r="A1037" s="1" t="s">
        <v>587</v>
      </c>
      <c r="B1037" s="1" t="s">
        <v>1082</v>
      </c>
      <c r="C1037" s="1" t="s">
        <v>1083</v>
      </c>
      <c r="D1037" s="1" t="s">
        <v>1084</v>
      </c>
      <c r="E1037" s="1" t="s">
        <v>1085</v>
      </c>
      <c r="F1037" s="1">
        <v>2010.0</v>
      </c>
      <c r="G1037" s="1">
        <v>0.754595</v>
      </c>
    </row>
    <row r="1038">
      <c r="A1038" s="1" t="s">
        <v>587</v>
      </c>
      <c r="B1038" s="1" t="s">
        <v>1082</v>
      </c>
      <c r="C1038" s="1" t="s">
        <v>1083</v>
      </c>
      <c r="D1038" s="1" t="s">
        <v>1084</v>
      </c>
      <c r="E1038" s="1" t="s">
        <v>1085</v>
      </c>
      <c r="F1038" s="1">
        <v>2011.0</v>
      </c>
      <c r="G1038" s="1">
        <v>0.718414</v>
      </c>
    </row>
    <row r="1039">
      <c r="A1039" s="1" t="s">
        <v>587</v>
      </c>
      <c r="B1039" s="1" t="s">
        <v>1082</v>
      </c>
      <c r="C1039" s="1" t="s">
        <v>1083</v>
      </c>
      <c r="D1039" s="1" t="s">
        <v>1084</v>
      </c>
      <c r="E1039" s="1" t="s">
        <v>1085</v>
      </c>
      <c r="F1039" s="1">
        <v>2012.0</v>
      </c>
      <c r="G1039" s="1">
        <v>0.778338</v>
      </c>
    </row>
    <row r="1040">
      <c r="A1040" s="1" t="s">
        <v>587</v>
      </c>
      <c r="B1040" s="1" t="s">
        <v>1082</v>
      </c>
      <c r="C1040" s="1" t="s">
        <v>1083</v>
      </c>
      <c r="D1040" s="1" t="s">
        <v>1084</v>
      </c>
      <c r="E1040" s="1" t="s">
        <v>1085</v>
      </c>
      <c r="F1040" s="1">
        <v>2013.0</v>
      </c>
      <c r="G1040" s="1">
        <v>0.752945</v>
      </c>
    </row>
    <row r="1041">
      <c r="A1041" s="1" t="s">
        <v>587</v>
      </c>
      <c r="B1041" s="1" t="s">
        <v>1082</v>
      </c>
      <c r="C1041" s="1" t="s">
        <v>1083</v>
      </c>
      <c r="D1041" s="1" t="s">
        <v>1084</v>
      </c>
      <c r="E1041" s="1" t="s">
        <v>1085</v>
      </c>
      <c r="F1041" s="1">
        <v>2014.0</v>
      </c>
      <c r="G1041" s="1">
        <v>0.752728</v>
      </c>
    </row>
    <row r="1042">
      <c r="A1042" s="1" t="s">
        <v>587</v>
      </c>
      <c r="B1042" s="1" t="s">
        <v>1082</v>
      </c>
      <c r="C1042" s="1" t="s">
        <v>1083</v>
      </c>
      <c r="D1042" s="1" t="s">
        <v>1084</v>
      </c>
      <c r="E1042" s="1" t="s">
        <v>1085</v>
      </c>
      <c r="F1042" s="1">
        <v>2015.0</v>
      </c>
      <c r="G1042" s="1">
        <v>0.901296</v>
      </c>
    </row>
    <row r="1043">
      <c r="A1043" s="1" t="s">
        <v>587</v>
      </c>
      <c r="B1043" s="1" t="s">
        <v>1082</v>
      </c>
      <c r="C1043" s="1" t="s">
        <v>1083</v>
      </c>
      <c r="D1043" s="1" t="s">
        <v>1084</v>
      </c>
      <c r="E1043" s="1" t="s">
        <v>1085</v>
      </c>
      <c r="F1043" s="1">
        <v>2016.0</v>
      </c>
      <c r="G1043" s="1">
        <v>0.903421</v>
      </c>
    </row>
    <row r="1044">
      <c r="A1044" s="1" t="s">
        <v>587</v>
      </c>
      <c r="B1044" s="1" t="s">
        <v>1082</v>
      </c>
      <c r="C1044" s="1" t="s">
        <v>1083</v>
      </c>
      <c r="D1044" s="1" t="s">
        <v>1084</v>
      </c>
      <c r="E1044" s="1" t="s">
        <v>1085</v>
      </c>
      <c r="F1044" s="1">
        <v>2017.0</v>
      </c>
      <c r="G1044" s="1">
        <v>0.885206</v>
      </c>
    </row>
    <row r="1045">
      <c r="A1045" s="1" t="s">
        <v>587</v>
      </c>
      <c r="B1045" s="1" t="s">
        <v>1082</v>
      </c>
      <c r="C1045" s="1" t="s">
        <v>1083</v>
      </c>
      <c r="D1045" s="1" t="s">
        <v>1084</v>
      </c>
      <c r="E1045" s="1" t="s">
        <v>1085</v>
      </c>
      <c r="F1045" s="1">
        <v>2018.0</v>
      </c>
      <c r="G1045" s="1">
        <v>0.846773</v>
      </c>
    </row>
    <row r="1046">
      <c r="A1046" s="1" t="s">
        <v>587</v>
      </c>
      <c r="B1046" s="1" t="s">
        <v>1082</v>
      </c>
      <c r="C1046" s="1" t="s">
        <v>1083</v>
      </c>
      <c r="D1046" s="1" t="s">
        <v>1084</v>
      </c>
      <c r="E1046" s="1" t="s">
        <v>1085</v>
      </c>
      <c r="F1046" s="1">
        <v>2019.0</v>
      </c>
      <c r="G1046" s="1">
        <v>0.893276</v>
      </c>
    </row>
    <row r="1047">
      <c r="A1047" s="1" t="s">
        <v>587</v>
      </c>
      <c r="B1047" s="1" t="s">
        <v>1082</v>
      </c>
      <c r="C1047" s="1" t="s">
        <v>1083</v>
      </c>
      <c r="D1047" s="1" t="s">
        <v>1084</v>
      </c>
      <c r="E1047" s="1" t="s">
        <v>1085</v>
      </c>
      <c r="F1047" s="1">
        <v>2020.0</v>
      </c>
      <c r="G1047" s="1">
        <v>0.875506</v>
      </c>
    </row>
    <row r="1048">
      <c r="A1048" s="1" t="s">
        <v>662</v>
      </c>
      <c r="B1048" s="1" t="s">
        <v>1082</v>
      </c>
      <c r="C1048" s="1" t="s">
        <v>1083</v>
      </c>
      <c r="D1048" s="1" t="s">
        <v>1084</v>
      </c>
      <c r="E1048" s="1" t="s">
        <v>1085</v>
      </c>
      <c r="F1048" s="1">
        <v>1991.0</v>
      </c>
      <c r="G1048" s="1">
        <v>22.742433</v>
      </c>
    </row>
    <row r="1049">
      <c r="A1049" s="1" t="s">
        <v>662</v>
      </c>
      <c r="B1049" s="1" t="s">
        <v>1082</v>
      </c>
      <c r="C1049" s="1" t="s">
        <v>1083</v>
      </c>
      <c r="D1049" s="1" t="s">
        <v>1084</v>
      </c>
      <c r="E1049" s="1" t="s">
        <v>1085</v>
      </c>
      <c r="F1049" s="1">
        <v>1992.0</v>
      </c>
      <c r="G1049" s="1">
        <v>25.918083</v>
      </c>
    </row>
    <row r="1050">
      <c r="A1050" s="1" t="s">
        <v>662</v>
      </c>
      <c r="B1050" s="1" t="s">
        <v>1082</v>
      </c>
      <c r="C1050" s="1" t="s">
        <v>1083</v>
      </c>
      <c r="D1050" s="1" t="s">
        <v>1084</v>
      </c>
      <c r="E1050" s="1" t="s">
        <v>1085</v>
      </c>
      <c r="F1050" s="1">
        <v>1993.0</v>
      </c>
      <c r="G1050" s="1">
        <v>30.493292</v>
      </c>
    </row>
    <row r="1051">
      <c r="A1051" s="1" t="s">
        <v>662</v>
      </c>
      <c r="B1051" s="1" t="s">
        <v>1082</v>
      </c>
      <c r="C1051" s="1" t="s">
        <v>1083</v>
      </c>
      <c r="D1051" s="1" t="s">
        <v>1084</v>
      </c>
      <c r="E1051" s="1" t="s">
        <v>1085</v>
      </c>
      <c r="F1051" s="1">
        <v>1994.0</v>
      </c>
      <c r="G1051" s="1">
        <v>31.373742</v>
      </c>
    </row>
    <row r="1052">
      <c r="A1052" s="1" t="s">
        <v>662</v>
      </c>
      <c r="B1052" s="1" t="s">
        <v>1082</v>
      </c>
      <c r="C1052" s="1" t="s">
        <v>1083</v>
      </c>
      <c r="D1052" s="1" t="s">
        <v>1084</v>
      </c>
      <c r="E1052" s="1" t="s">
        <v>1085</v>
      </c>
      <c r="F1052" s="1">
        <v>1995.0</v>
      </c>
      <c r="G1052" s="1">
        <v>32.427077</v>
      </c>
    </row>
    <row r="1053">
      <c r="A1053" s="1" t="s">
        <v>662</v>
      </c>
      <c r="B1053" s="1" t="s">
        <v>1082</v>
      </c>
      <c r="C1053" s="1" t="s">
        <v>1083</v>
      </c>
      <c r="D1053" s="1" t="s">
        <v>1084</v>
      </c>
      <c r="E1053" s="1" t="s">
        <v>1085</v>
      </c>
      <c r="F1053" s="1">
        <v>1996.0</v>
      </c>
      <c r="G1053" s="1">
        <v>35.433173</v>
      </c>
    </row>
    <row r="1054">
      <c r="A1054" s="1" t="s">
        <v>662</v>
      </c>
      <c r="B1054" s="1" t="s">
        <v>1082</v>
      </c>
      <c r="C1054" s="1" t="s">
        <v>1083</v>
      </c>
      <c r="D1054" s="1" t="s">
        <v>1084</v>
      </c>
      <c r="E1054" s="1" t="s">
        <v>1085</v>
      </c>
      <c r="F1054" s="1">
        <v>1997.0</v>
      </c>
      <c r="G1054" s="1">
        <v>36.313286</v>
      </c>
    </row>
    <row r="1055">
      <c r="A1055" s="1" t="s">
        <v>662</v>
      </c>
      <c r="B1055" s="1" t="s">
        <v>1082</v>
      </c>
      <c r="C1055" s="1" t="s">
        <v>1083</v>
      </c>
      <c r="D1055" s="1" t="s">
        <v>1084</v>
      </c>
      <c r="E1055" s="1" t="s">
        <v>1085</v>
      </c>
      <c r="F1055" s="1">
        <v>1998.0</v>
      </c>
      <c r="G1055" s="1">
        <v>41.259365</v>
      </c>
    </row>
    <row r="1056">
      <c r="A1056" s="1" t="s">
        <v>662</v>
      </c>
      <c r="B1056" s="1" t="s">
        <v>1082</v>
      </c>
      <c r="C1056" s="1" t="s">
        <v>1083</v>
      </c>
      <c r="D1056" s="1" t="s">
        <v>1084</v>
      </c>
      <c r="E1056" s="1" t="s">
        <v>1085</v>
      </c>
      <c r="F1056" s="1">
        <v>1999.0</v>
      </c>
      <c r="G1056" s="1">
        <v>43.055428</v>
      </c>
    </row>
    <row r="1057">
      <c r="A1057" s="1" t="s">
        <v>662</v>
      </c>
      <c r="B1057" s="1" t="s">
        <v>1082</v>
      </c>
      <c r="C1057" s="1" t="s">
        <v>1083</v>
      </c>
      <c r="D1057" s="1" t="s">
        <v>1084</v>
      </c>
      <c r="E1057" s="1" t="s">
        <v>1085</v>
      </c>
      <c r="F1057" s="1">
        <v>2000.0</v>
      </c>
      <c r="G1057" s="1">
        <v>44.941605</v>
      </c>
    </row>
    <row r="1058">
      <c r="A1058" s="1" t="s">
        <v>662</v>
      </c>
      <c r="B1058" s="1" t="s">
        <v>1082</v>
      </c>
      <c r="C1058" s="1" t="s">
        <v>1083</v>
      </c>
      <c r="D1058" s="1" t="s">
        <v>1084</v>
      </c>
      <c r="E1058" s="1" t="s">
        <v>1085</v>
      </c>
      <c r="F1058" s="1">
        <v>2001.0</v>
      </c>
      <c r="G1058" s="1">
        <v>47.186414</v>
      </c>
    </row>
    <row r="1059">
      <c r="A1059" s="1" t="s">
        <v>662</v>
      </c>
      <c r="B1059" s="1" t="s">
        <v>1082</v>
      </c>
      <c r="C1059" s="1" t="s">
        <v>1083</v>
      </c>
      <c r="D1059" s="1" t="s">
        <v>1084</v>
      </c>
      <c r="E1059" s="1" t="s">
        <v>1085</v>
      </c>
      <c r="F1059" s="1">
        <v>2002.0</v>
      </c>
      <c r="G1059" s="1">
        <v>48.610319</v>
      </c>
    </row>
    <row r="1060">
      <c r="A1060" s="1" t="s">
        <v>662</v>
      </c>
      <c r="B1060" s="1" t="s">
        <v>1082</v>
      </c>
      <c r="C1060" s="1" t="s">
        <v>1083</v>
      </c>
      <c r="D1060" s="1" t="s">
        <v>1084</v>
      </c>
      <c r="E1060" s="1" t="s">
        <v>1085</v>
      </c>
      <c r="F1060" s="1">
        <v>2003.0</v>
      </c>
      <c r="G1060" s="1">
        <v>46.583284</v>
      </c>
    </row>
    <row r="1061">
      <c r="A1061" s="1" t="s">
        <v>662</v>
      </c>
      <c r="B1061" s="1" t="s">
        <v>1082</v>
      </c>
      <c r="C1061" s="1" t="s">
        <v>1083</v>
      </c>
      <c r="D1061" s="1" t="s">
        <v>1084</v>
      </c>
      <c r="E1061" s="1" t="s">
        <v>1085</v>
      </c>
      <c r="F1061" s="1">
        <v>2004.0</v>
      </c>
      <c r="G1061" s="1">
        <v>45.316467</v>
      </c>
    </row>
    <row r="1062">
      <c r="A1062" s="1" t="s">
        <v>662</v>
      </c>
      <c r="B1062" s="1" t="s">
        <v>1082</v>
      </c>
      <c r="C1062" s="1" t="s">
        <v>1083</v>
      </c>
      <c r="D1062" s="1" t="s">
        <v>1084</v>
      </c>
      <c r="E1062" s="1" t="s">
        <v>1085</v>
      </c>
      <c r="F1062" s="1">
        <v>2005.0</v>
      </c>
      <c r="G1062" s="1">
        <v>44.099975</v>
      </c>
    </row>
    <row r="1063">
      <c r="A1063" s="1" t="s">
        <v>662</v>
      </c>
      <c r="B1063" s="1" t="s">
        <v>1082</v>
      </c>
      <c r="C1063" s="1" t="s">
        <v>1083</v>
      </c>
      <c r="D1063" s="1" t="s">
        <v>1084</v>
      </c>
      <c r="E1063" s="1" t="s">
        <v>1085</v>
      </c>
      <c r="F1063" s="1">
        <v>2006.0</v>
      </c>
      <c r="G1063" s="1">
        <v>45.307008</v>
      </c>
    </row>
    <row r="1064">
      <c r="A1064" s="1" t="s">
        <v>662</v>
      </c>
      <c r="B1064" s="1" t="s">
        <v>1082</v>
      </c>
      <c r="C1064" s="1" t="s">
        <v>1083</v>
      </c>
      <c r="D1064" s="1" t="s">
        <v>1084</v>
      </c>
      <c r="E1064" s="1" t="s">
        <v>1085</v>
      </c>
      <c r="F1064" s="1">
        <v>2007.0</v>
      </c>
      <c r="G1064" s="1">
        <v>41.348533</v>
      </c>
    </row>
    <row r="1065">
      <c r="A1065" s="1" t="s">
        <v>662</v>
      </c>
      <c r="B1065" s="1" t="s">
        <v>1082</v>
      </c>
      <c r="C1065" s="1" t="s">
        <v>1083</v>
      </c>
      <c r="D1065" s="1" t="s">
        <v>1084</v>
      </c>
      <c r="E1065" s="1" t="s">
        <v>1085</v>
      </c>
      <c r="F1065" s="1">
        <v>2008.0</v>
      </c>
      <c r="G1065" s="1">
        <v>43.505183</v>
      </c>
    </row>
    <row r="1066">
      <c r="A1066" s="1" t="s">
        <v>662</v>
      </c>
      <c r="B1066" s="1" t="s">
        <v>1082</v>
      </c>
      <c r="C1066" s="1" t="s">
        <v>1083</v>
      </c>
      <c r="D1066" s="1" t="s">
        <v>1084</v>
      </c>
      <c r="E1066" s="1" t="s">
        <v>1085</v>
      </c>
      <c r="F1066" s="1">
        <v>2009.0</v>
      </c>
      <c r="G1066" s="1">
        <v>48.405267</v>
      </c>
    </row>
    <row r="1067">
      <c r="A1067" s="1" t="s">
        <v>662</v>
      </c>
      <c r="B1067" s="1" t="s">
        <v>1082</v>
      </c>
      <c r="C1067" s="1" t="s">
        <v>1083</v>
      </c>
      <c r="D1067" s="1" t="s">
        <v>1084</v>
      </c>
      <c r="E1067" s="1" t="s">
        <v>1085</v>
      </c>
      <c r="F1067" s="1">
        <v>2010.0</v>
      </c>
      <c r="G1067" s="1">
        <v>45.725812</v>
      </c>
    </row>
    <row r="1068">
      <c r="A1068" s="1" t="s">
        <v>662</v>
      </c>
      <c r="B1068" s="1" t="s">
        <v>1082</v>
      </c>
      <c r="C1068" s="1" t="s">
        <v>1083</v>
      </c>
      <c r="D1068" s="1" t="s">
        <v>1084</v>
      </c>
      <c r="E1068" s="1" t="s">
        <v>1085</v>
      </c>
      <c r="F1068" s="1">
        <v>2011.0</v>
      </c>
      <c r="G1068" s="1">
        <v>46.670467</v>
      </c>
    </row>
    <row r="1069">
      <c r="A1069" s="1" t="s">
        <v>662</v>
      </c>
      <c r="B1069" s="1" t="s">
        <v>1082</v>
      </c>
      <c r="C1069" s="1" t="s">
        <v>1083</v>
      </c>
      <c r="D1069" s="1" t="s">
        <v>1084</v>
      </c>
      <c r="E1069" s="1" t="s">
        <v>1085</v>
      </c>
      <c r="F1069" s="1">
        <v>2012.0</v>
      </c>
      <c r="G1069" s="1">
        <v>53.437233</v>
      </c>
    </row>
    <row r="1070">
      <c r="A1070" s="1" t="s">
        <v>662</v>
      </c>
      <c r="B1070" s="1" t="s">
        <v>1082</v>
      </c>
      <c r="C1070" s="1" t="s">
        <v>1083</v>
      </c>
      <c r="D1070" s="1" t="s">
        <v>1084</v>
      </c>
      <c r="E1070" s="1" t="s">
        <v>1085</v>
      </c>
      <c r="F1070" s="1">
        <v>2013.0</v>
      </c>
      <c r="G1070" s="1">
        <v>58.597845</v>
      </c>
    </row>
    <row r="1071">
      <c r="A1071" s="1" t="s">
        <v>662</v>
      </c>
      <c r="B1071" s="1" t="s">
        <v>1082</v>
      </c>
      <c r="C1071" s="1" t="s">
        <v>1083</v>
      </c>
      <c r="D1071" s="1" t="s">
        <v>1084</v>
      </c>
      <c r="E1071" s="1" t="s">
        <v>1085</v>
      </c>
      <c r="F1071" s="1">
        <v>2014.0</v>
      </c>
      <c r="G1071" s="1">
        <v>61.029514</v>
      </c>
    </row>
    <row r="1072">
      <c r="A1072" s="1" t="s">
        <v>662</v>
      </c>
      <c r="B1072" s="1" t="s">
        <v>1082</v>
      </c>
      <c r="C1072" s="1" t="s">
        <v>1083</v>
      </c>
      <c r="D1072" s="1" t="s">
        <v>1084</v>
      </c>
      <c r="E1072" s="1" t="s">
        <v>1085</v>
      </c>
      <c r="F1072" s="1">
        <v>2015.0</v>
      </c>
      <c r="G1072" s="1">
        <v>64.151944</v>
      </c>
    </row>
    <row r="1073">
      <c r="A1073" s="1" t="s">
        <v>662</v>
      </c>
      <c r="B1073" s="1" t="s">
        <v>1082</v>
      </c>
      <c r="C1073" s="1" t="s">
        <v>1083</v>
      </c>
      <c r="D1073" s="1" t="s">
        <v>1084</v>
      </c>
      <c r="E1073" s="1" t="s">
        <v>1085</v>
      </c>
      <c r="F1073" s="1">
        <v>2016.0</v>
      </c>
      <c r="G1073" s="1">
        <v>67.195313</v>
      </c>
    </row>
    <row r="1074">
      <c r="A1074" s="1" t="s">
        <v>662</v>
      </c>
      <c r="B1074" s="1" t="s">
        <v>1082</v>
      </c>
      <c r="C1074" s="1" t="s">
        <v>1083</v>
      </c>
      <c r="D1074" s="1" t="s">
        <v>1084</v>
      </c>
      <c r="E1074" s="1" t="s">
        <v>1085</v>
      </c>
      <c r="F1074" s="1">
        <v>2017.0</v>
      </c>
      <c r="G1074" s="1">
        <v>65.121569</v>
      </c>
    </row>
    <row r="1075">
      <c r="A1075" s="1" t="s">
        <v>662</v>
      </c>
      <c r="B1075" s="1" t="s">
        <v>1082</v>
      </c>
      <c r="C1075" s="1" t="s">
        <v>1083</v>
      </c>
      <c r="D1075" s="1" t="s">
        <v>1084</v>
      </c>
      <c r="E1075" s="1" t="s">
        <v>1085</v>
      </c>
      <c r="F1075" s="1">
        <v>2018.0</v>
      </c>
      <c r="G1075" s="1">
        <v>68.389467</v>
      </c>
    </row>
    <row r="1076">
      <c r="A1076" s="1" t="s">
        <v>662</v>
      </c>
      <c r="B1076" s="1" t="s">
        <v>1082</v>
      </c>
      <c r="C1076" s="1" t="s">
        <v>1083</v>
      </c>
      <c r="D1076" s="1" t="s">
        <v>1084</v>
      </c>
      <c r="E1076" s="1" t="s">
        <v>1085</v>
      </c>
      <c r="F1076" s="1">
        <v>2019.0</v>
      </c>
      <c r="G1076" s="1">
        <v>70.420341</v>
      </c>
    </row>
    <row r="1077">
      <c r="A1077" s="1" t="s">
        <v>662</v>
      </c>
      <c r="B1077" s="1" t="s">
        <v>1082</v>
      </c>
      <c r="C1077" s="1" t="s">
        <v>1083</v>
      </c>
      <c r="D1077" s="1" t="s">
        <v>1084</v>
      </c>
      <c r="E1077" s="1" t="s">
        <v>1085</v>
      </c>
      <c r="F1077" s="1">
        <v>2020.0</v>
      </c>
      <c r="G1077" s="1">
        <v>74.104917</v>
      </c>
    </row>
    <row r="1078">
      <c r="A1078" s="1" t="s">
        <v>657</v>
      </c>
      <c r="B1078" s="1" t="s">
        <v>1082</v>
      </c>
      <c r="C1078" s="1" t="s">
        <v>1083</v>
      </c>
      <c r="D1078" s="1" t="s">
        <v>1084</v>
      </c>
      <c r="E1078" s="1" t="s">
        <v>1085</v>
      </c>
      <c r="F1078" s="1">
        <v>1991.0</v>
      </c>
      <c r="G1078" s="1">
        <v>1950.3175</v>
      </c>
    </row>
    <row r="1079">
      <c r="A1079" s="1" t="s">
        <v>657</v>
      </c>
      <c r="B1079" s="1" t="s">
        <v>1082</v>
      </c>
      <c r="C1079" s="1" t="s">
        <v>1083</v>
      </c>
      <c r="D1079" s="1" t="s">
        <v>1084</v>
      </c>
      <c r="E1079" s="1" t="s">
        <v>1085</v>
      </c>
      <c r="F1079" s="1">
        <v>1992.0</v>
      </c>
      <c r="G1079" s="1">
        <v>2029.920833</v>
      </c>
    </row>
    <row r="1080">
      <c r="A1080" s="1" t="s">
        <v>657</v>
      </c>
      <c r="B1080" s="1" t="s">
        <v>1082</v>
      </c>
      <c r="C1080" s="1" t="s">
        <v>1083</v>
      </c>
      <c r="D1080" s="1" t="s">
        <v>1084</v>
      </c>
      <c r="E1080" s="1" t="s">
        <v>1085</v>
      </c>
      <c r="F1080" s="1">
        <v>1993.0</v>
      </c>
      <c r="G1080" s="1">
        <v>2087.103867</v>
      </c>
    </row>
    <row r="1081">
      <c r="A1081" s="1" t="s">
        <v>657</v>
      </c>
      <c r="B1081" s="1" t="s">
        <v>1082</v>
      </c>
      <c r="C1081" s="1" t="s">
        <v>1083</v>
      </c>
      <c r="D1081" s="1" t="s">
        <v>1084</v>
      </c>
      <c r="E1081" s="1" t="s">
        <v>1085</v>
      </c>
      <c r="F1081" s="1">
        <v>1994.0</v>
      </c>
      <c r="G1081" s="1">
        <v>2160.753675</v>
      </c>
    </row>
    <row r="1082">
      <c r="A1082" s="1" t="s">
        <v>657</v>
      </c>
      <c r="B1082" s="1" t="s">
        <v>1082</v>
      </c>
      <c r="C1082" s="1" t="s">
        <v>1083</v>
      </c>
      <c r="D1082" s="1" t="s">
        <v>1084</v>
      </c>
      <c r="E1082" s="1" t="s">
        <v>1085</v>
      </c>
      <c r="F1082" s="1">
        <v>1995.0</v>
      </c>
      <c r="G1082" s="1">
        <v>2248.607975</v>
      </c>
    </row>
    <row r="1083">
      <c r="A1083" s="1" t="s">
        <v>657</v>
      </c>
      <c r="B1083" s="1" t="s">
        <v>1082</v>
      </c>
      <c r="C1083" s="1" t="s">
        <v>1083</v>
      </c>
      <c r="D1083" s="1" t="s">
        <v>1084</v>
      </c>
      <c r="E1083" s="1" t="s">
        <v>1085</v>
      </c>
      <c r="F1083" s="1">
        <v>1996.0</v>
      </c>
      <c r="G1083" s="1">
        <v>2342.296292</v>
      </c>
    </row>
    <row r="1084">
      <c r="A1084" s="1" t="s">
        <v>657</v>
      </c>
      <c r="B1084" s="1" t="s">
        <v>1082</v>
      </c>
      <c r="C1084" s="1" t="s">
        <v>1083</v>
      </c>
      <c r="D1084" s="1" t="s">
        <v>1084</v>
      </c>
      <c r="E1084" s="1" t="s">
        <v>1085</v>
      </c>
      <c r="F1084" s="1">
        <v>1997.0</v>
      </c>
      <c r="G1084" s="1">
        <v>2909.38</v>
      </c>
    </row>
    <row r="1085">
      <c r="A1085" s="1" t="s">
        <v>657</v>
      </c>
      <c r="B1085" s="1" t="s">
        <v>1082</v>
      </c>
      <c r="C1085" s="1" t="s">
        <v>1083</v>
      </c>
      <c r="D1085" s="1" t="s">
        <v>1084</v>
      </c>
      <c r="E1085" s="1" t="s">
        <v>1085</v>
      </c>
      <c r="F1085" s="1">
        <v>1998.0</v>
      </c>
      <c r="G1085" s="1">
        <v>10013.6225</v>
      </c>
    </row>
    <row r="1086">
      <c r="A1086" s="1" t="s">
        <v>657</v>
      </c>
      <c r="B1086" s="1" t="s">
        <v>1082</v>
      </c>
      <c r="C1086" s="1" t="s">
        <v>1083</v>
      </c>
      <c r="D1086" s="1" t="s">
        <v>1084</v>
      </c>
      <c r="E1086" s="1" t="s">
        <v>1085</v>
      </c>
      <c r="F1086" s="1">
        <v>1999.0</v>
      </c>
      <c r="G1086" s="1">
        <v>7855.15</v>
      </c>
    </row>
    <row r="1087">
      <c r="A1087" s="1" t="s">
        <v>657</v>
      </c>
      <c r="B1087" s="1" t="s">
        <v>1082</v>
      </c>
      <c r="C1087" s="1" t="s">
        <v>1083</v>
      </c>
      <c r="D1087" s="1" t="s">
        <v>1084</v>
      </c>
      <c r="E1087" s="1" t="s">
        <v>1085</v>
      </c>
      <c r="F1087" s="1">
        <v>2000.0</v>
      </c>
      <c r="G1087" s="1">
        <v>8421.775</v>
      </c>
    </row>
    <row r="1088">
      <c r="A1088" s="1" t="s">
        <v>657</v>
      </c>
      <c r="B1088" s="1" t="s">
        <v>1082</v>
      </c>
      <c r="C1088" s="1" t="s">
        <v>1083</v>
      </c>
      <c r="D1088" s="1" t="s">
        <v>1084</v>
      </c>
      <c r="E1088" s="1" t="s">
        <v>1085</v>
      </c>
      <c r="F1088" s="1">
        <v>2001.0</v>
      </c>
      <c r="G1088" s="1">
        <v>10260.85</v>
      </c>
    </row>
    <row r="1089">
      <c r="A1089" s="1" t="s">
        <v>657</v>
      </c>
      <c r="B1089" s="1" t="s">
        <v>1082</v>
      </c>
      <c r="C1089" s="1" t="s">
        <v>1083</v>
      </c>
      <c r="D1089" s="1" t="s">
        <v>1084</v>
      </c>
      <c r="E1089" s="1" t="s">
        <v>1085</v>
      </c>
      <c r="F1089" s="1">
        <v>2002.0</v>
      </c>
      <c r="G1089" s="1">
        <v>9311.191667</v>
      </c>
    </row>
    <row r="1090">
      <c r="A1090" s="1" t="s">
        <v>657</v>
      </c>
      <c r="B1090" s="1" t="s">
        <v>1082</v>
      </c>
      <c r="C1090" s="1" t="s">
        <v>1083</v>
      </c>
      <c r="D1090" s="1" t="s">
        <v>1084</v>
      </c>
      <c r="E1090" s="1" t="s">
        <v>1085</v>
      </c>
      <c r="F1090" s="1">
        <v>2003.0</v>
      </c>
      <c r="G1090" s="1">
        <v>8577.133333</v>
      </c>
    </row>
    <row r="1091">
      <c r="A1091" s="1" t="s">
        <v>657</v>
      </c>
      <c r="B1091" s="1" t="s">
        <v>1082</v>
      </c>
      <c r="C1091" s="1" t="s">
        <v>1083</v>
      </c>
      <c r="D1091" s="1" t="s">
        <v>1084</v>
      </c>
      <c r="E1091" s="1" t="s">
        <v>1085</v>
      </c>
      <c r="F1091" s="1">
        <v>2004.0</v>
      </c>
      <c r="G1091" s="1">
        <v>8938.85</v>
      </c>
    </row>
    <row r="1092">
      <c r="A1092" s="1" t="s">
        <v>657</v>
      </c>
      <c r="B1092" s="1" t="s">
        <v>1082</v>
      </c>
      <c r="C1092" s="1" t="s">
        <v>1083</v>
      </c>
      <c r="D1092" s="1" t="s">
        <v>1084</v>
      </c>
      <c r="E1092" s="1" t="s">
        <v>1085</v>
      </c>
      <c r="F1092" s="1">
        <v>2005.0</v>
      </c>
      <c r="G1092" s="1">
        <v>9704.741667</v>
      </c>
    </row>
    <row r="1093">
      <c r="A1093" s="1" t="s">
        <v>657</v>
      </c>
      <c r="B1093" s="1" t="s">
        <v>1082</v>
      </c>
      <c r="C1093" s="1" t="s">
        <v>1083</v>
      </c>
      <c r="D1093" s="1" t="s">
        <v>1084</v>
      </c>
      <c r="E1093" s="1" t="s">
        <v>1085</v>
      </c>
      <c r="F1093" s="1">
        <v>2006.0</v>
      </c>
      <c r="G1093" s="1">
        <v>9159.316667</v>
      </c>
    </row>
    <row r="1094">
      <c r="A1094" s="1" t="s">
        <v>657</v>
      </c>
      <c r="B1094" s="1" t="s">
        <v>1082</v>
      </c>
      <c r="C1094" s="1" t="s">
        <v>1083</v>
      </c>
      <c r="D1094" s="1" t="s">
        <v>1084</v>
      </c>
      <c r="E1094" s="1" t="s">
        <v>1085</v>
      </c>
      <c r="F1094" s="1">
        <v>2007.0</v>
      </c>
      <c r="G1094" s="1">
        <v>9141.0</v>
      </c>
    </row>
    <row r="1095">
      <c r="A1095" s="1" t="s">
        <v>657</v>
      </c>
      <c r="B1095" s="1" t="s">
        <v>1082</v>
      </c>
      <c r="C1095" s="1" t="s">
        <v>1083</v>
      </c>
      <c r="D1095" s="1" t="s">
        <v>1084</v>
      </c>
      <c r="E1095" s="1" t="s">
        <v>1085</v>
      </c>
      <c r="F1095" s="1">
        <v>2008.0</v>
      </c>
      <c r="G1095" s="1">
        <v>9698.9625</v>
      </c>
    </row>
    <row r="1096">
      <c r="A1096" s="1" t="s">
        <v>657</v>
      </c>
      <c r="B1096" s="1" t="s">
        <v>1082</v>
      </c>
      <c r="C1096" s="1" t="s">
        <v>1083</v>
      </c>
      <c r="D1096" s="1" t="s">
        <v>1084</v>
      </c>
      <c r="E1096" s="1" t="s">
        <v>1085</v>
      </c>
      <c r="F1096" s="1">
        <v>2009.0</v>
      </c>
      <c r="G1096" s="1">
        <v>10389.9375</v>
      </c>
    </row>
    <row r="1097">
      <c r="A1097" s="1" t="s">
        <v>657</v>
      </c>
      <c r="B1097" s="1" t="s">
        <v>1082</v>
      </c>
      <c r="C1097" s="1" t="s">
        <v>1083</v>
      </c>
      <c r="D1097" s="1" t="s">
        <v>1084</v>
      </c>
      <c r="E1097" s="1" t="s">
        <v>1085</v>
      </c>
      <c r="F1097" s="1">
        <v>2010.0</v>
      </c>
      <c r="G1097" s="1">
        <v>9090.433333</v>
      </c>
    </row>
    <row r="1098">
      <c r="A1098" s="1" t="s">
        <v>657</v>
      </c>
      <c r="B1098" s="1" t="s">
        <v>1082</v>
      </c>
      <c r="C1098" s="1" t="s">
        <v>1083</v>
      </c>
      <c r="D1098" s="1" t="s">
        <v>1084</v>
      </c>
      <c r="E1098" s="1" t="s">
        <v>1085</v>
      </c>
      <c r="F1098" s="1">
        <v>2011.0</v>
      </c>
      <c r="G1098" s="1">
        <v>8770.433333</v>
      </c>
    </row>
    <row r="1099">
      <c r="A1099" s="1" t="s">
        <v>657</v>
      </c>
      <c r="B1099" s="1" t="s">
        <v>1082</v>
      </c>
      <c r="C1099" s="1" t="s">
        <v>1083</v>
      </c>
      <c r="D1099" s="1" t="s">
        <v>1084</v>
      </c>
      <c r="E1099" s="1" t="s">
        <v>1085</v>
      </c>
      <c r="F1099" s="1">
        <v>2012.0</v>
      </c>
      <c r="G1099" s="1">
        <v>9386.629167</v>
      </c>
    </row>
    <row r="1100">
      <c r="A1100" s="1" t="s">
        <v>657</v>
      </c>
      <c r="B1100" s="1" t="s">
        <v>1082</v>
      </c>
      <c r="C1100" s="1" t="s">
        <v>1083</v>
      </c>
      <c r="D1100" s="1" t="s">
        <v>1084</v>
      </c>
      <c r="E1100" s="1" t="s">
        <v>1085</v>
      </c>
      <c r="F1100" s="1">
        <v>2013.0</v>
      </c>
      <c r="G1100" s="1">
        <v>10461.24</v>
      </c>
    </row>
    <row r="1101">
      <c r="A1101" s="1" t="s">
        <v>657</v>
      </c>
      <c r="B1101" s="1" t="s">
        <v>1082</v>
      </c>
      <c r="C1101" s="1" t="s">
        <v>1083</v>
      </c>
      <c r="D1101" s="1" t="s">
        <v>1084</v>
      </c>
      <c r="E1101" s="1" t="s">
        <v>1085</v>
      </c>
      <c r="F1101" s="1">
        <v>2014.0</v>
      </c>
      <c r="G1101" s="1">
        <v>11865.211296</v>
      </c>
    </row>
    <row r="1102">
      <c r="A1102" s="1" t="s">
        <v>657</v>
      </c>
      <c r="B1102" s="1" t="s">
        <v>1082</v>
      </c>
      <c r="C1102" s="1" t="s">
        <v>1083</v>
      </c>
      <c r="D1102" s="1" t="s">
        <v>1084</v>
      </c>
      <c r="E1102" s="1" t="s">
        <v>1085</v>
      </c>
      <c r="F1102" s="1">
        <v>2015.0</v>
      </c>
      <c r="G1102" s="1">
        <v>13389.412937</v>
      </c>
    </row>
    <row r="1103">
      <c r="A1103" s="1" t="s">
        <v>657</v>
      </c>
      <c r="B1103" s="1" t="s">
        <v>1082</v>
      </c>
      <c r="C1103" s="1" t="s">
        <v>1083</v>
      </c>
      <c r="D1103" s="1" t="s">
        <v>1084</v>
      </c>
      <c r="E1103" s="1" t="s">
        <v>1085</v>
      </c>
      <c r="F1103" s="1">
        <v>2016.0</v>
      </c>
      <c r="G1103" s="1">
        <v>13308.326802</v>
      </c>
    </row>
    <row r="1104">
      <c r="A1104" s="1" t="s">
        <v>657</v>
      </c>
      <c r="B1104" s="1" t="s">
        <v>1082</v>
      </c>
      <c r="C1104" s="1" t="s">
        <v>1083</v>
      </c>
      <c r="D1104" s="1" t="s">
        <v>1084</v>
      </c>
      <c r="E1104" s="1" t="s">
        <v>1085</v>
      </c>
      <c r="F1104" s="1">
        <v>2017.0</v>
      </c>
      <c r="G1104" s="1">
        <v>13380.833879</v>
      </c>
    </row>
    <row r="1105">
      <c r="A1105" s="1" t="s">
        <v>657</v>
      </c>
      <c r="B1105" s="1" t="s">
        <v>1082</v>
      </c>
      <c r="C1105" s="1" t="s">
        <v>1083</v>
      </c>
      <c r="D1105" s="1" t="s">
        <v>1084</v>
      </c>
      <c r="E1105" s="1" t="s">
        <v>1085</v>
      </c>
      <c r="F1105" s="1">
        <v>2018.0</v>
      </c>
      <c r="G1105" s="1">
        <v>14236.938773</v>
      </c>
    </row>
    <row r="1106">
      <c r="A1106" s="1" t="s">
        <v>657</v>
      </c>
      <c r="B1106" s="1" t="s">
        <v>1082</v>
      </c>
      <c r="C1106" s="1" t="s">
        <v>1083</v>
      </c>
      <c r="D1106" s="1" t="s">
        <v>1084</v>
      </c>
      <c r="E1106" s="1" t="s">
        <v>1085</v>
      </c>
      <c r="F1106" s="1">
        <v>2019.0</v>
      </c>
      <c r="G1106" s="1">
        <v>14147.671361</v>
      </c>
    </row>
    <row r="1107">
      <c r="A1107" s="1" t="s">
        <v>657</v>
      </c>
      <c r="B1107" s="1" t="s">
        <v>1082</v>
      </c>
      <c r="C1107" s="1" t="s">
        <v>1083</v>
      </c>
      <c r="D1107" s="1" t="s">
        <v>1084</v>
      </c>
      <c r="E1107" s="1" t="s">
        <v>1085</v>
      </c>
      <c r="F1107" s="1">
        <v>2020.0</v>
      </c>
      <c r="G1107" s="1">
        <v>14582.203468</v>
      </c>
    </row>
    <row r="1108">
      <c r="A1108" s="1" t="s">
        <v>674</v>
      </c>
      <c r="B1108" s="1" t="s">
        <v>1082</v>
      </c>
      <c r="C1108" s="1" t="s">
        <v>1083</v>
      </c>
      <c r="D1108" s="1" t="s">
        <v>1084</v>
      </c>
      <c r="E1108" s="1" t="s">
        <v>1085</v>
      </c>
      <c r="F1108" s="1">
        <v>1991.0</v>
      </c>
      <c r="G1108" s="1">
        <v>2.279108</v>
      </c>
    </row>
    <row r="1109">
      <c r="A1109" s="1" t="s">
        <v>674</v>
      </c>
      <c r="B1109" s="1" t="s">
        <v>1082</v>
      </c>
      <c r="C1109" s="1" t="s">
        <v>1083</v>
      </c>
      <c r="D1109" s="1" t="s">
        <v>1084</v>
      </c>
      <c r="E1109" s="1" t="s">
        <v>1085</v>
      </c>
      <c r="F1109" s="1">
        <v>1992.0</v>
      </c>
      <c r="G1109" s="1">
        <v>2.459083</v>
      </c>
    </row>
    <row r="1110">
      <c r="A1110" s="1" t="s">
        <v>674</v>
      </c>
      <c r="B1110" s="1" t="s">
        <v>1082</v>
      </c>
      <c r="C1110" s="1" t="s">
        <v>1083</v>
      </c>
      <c r="D1110" s="1" t="s">
        <v>1084</v>
      </c>
      <c r="E1110" s="1" t="s">
        <v>1085</v>
      </c>
      <c r="F1110" s="1">
        <v>1993.0</v>
      </c>
      <c r="G1110" s="1">
        <v>2.830083</v>
      </c>
    </row>
    <row r="1111">
      <c r="A1111" s="1" t="s">
        <v>674</v>
      </c>
      <c r="B1111" s="1" t="s">
        <v>1082</v>
      </c>
      <c r="C1111" s="1" t="s">
        <v>1083</v>
      </c>
      <c r="D1111" s="1" t="s">
        <v>1084</v>
      </c>
      <c r="E1111" s="1" t="s">
        <v>1085</v>
      </c>
      <c r="F1111" s="1">
        <v>1994.0</v>
      </c>
      <c r="G1111" s="1">
        <v>3.011055</v>
      </c>
    </row>
    <row r="1112">
      <c r="A1112" s="1" t="s">
        <v>674</v>
      </c>
      <c r="B1112" s="1" t="s">
        <v>1082</v>
      </c>
      <c r="C1112" s="1" t="s">
        <v>1083</v>
      </c>
      <c r="D1112" s="1" t="s">
        <v>1084</v>
      </c>
      <c r="E1112" s="1" t="s">
        <v>1085</v>
      </c>
      <c r="F1112" s="1">
        <v>1995.0</v>
      </c>
      <c r="G1112" s="1">
        <v>3.011292</v>
      </c>
    </row>
    <row r="1113">
      <c r="A1113" s="1" t="s">
        <v>674</v>
      </c>
      <c r="B1113" s="1" t="s">
        <v>1082</v>
      </c>
      <c r="C1113" s="1" t="s">
        <v>1083</v>
      </c>
      <c r="D1113" s="1" t="s">
        <v>1084</v>
      </c>
      <c r="E1113" s="1" t="s">
        <v>1085</v>
      </c>
      <c r="F1113" s="1">
        <v>1996.0</v>
      </c>
      <c r="G1113" s="1">
        <v>3.19165</v>
      </c>
    </row>
    <row r="1114">
      <c r="A1114" s="1" t="s">
        <v>674</v>
      </c>
      <c r="B1114" s="1" t="s">
        <v>1082</v>
      </c>
      <c r="C1114" s="1" t="s">
        <v>1083</v>
      </c>
      <c r="D1114" s="1" t="s">
        <v>1084</v>
      </c>
      <c r="E1114" s="1" t="s">
        <v>1085</v>
      </c>
      <c r="F1114" s="1">
        <v>1997.0</v>
      </c>
      <c r="G1114" s="1">
        <v>3.44935</v>
      </c>
    </row>
    <row r="1115">
      <c r="A1115" s="1" t="s">
        <v>674</v>
      </c>
      <c r="B1115" s="1" t="s">
        <v>1082</v>
      </c>
      <c r="C1115" s="1" t="s">
        <v>1083</v>
      </c>
      <c r="D1115" s="1" t="s">
        <v>1084</v>
      </c>
      <c r="E1115" s="1" t="s">
        <v>1085</v>
      </c>
      <c r="F1115" s="1">
        <v>1998.0</v>
      </c>
      <c r="G1115" s="1">
        <v>3.800075</v>
      </c>
    </row>
    <row r="1116">
      <c r="A1116" s="1" t="s">
        <v>674</v>
      </c>
      <c r="B1116" s="1" t="s">
        <v>1082</v>
      </c>
      <c r="C1116" s="1" t="s">
        <v>1083</v>
      </c>
      <c r="D1116" s="1" t="s">
        <v>1084</v>
      </c>
      <c r="E1116" s="1" t="s">
        <v>1085</v>
      </c>
      <c r="F1116" s="1">
        <v>1999.0</v>
      </c>
      <c r="G1116" s="1">
        <v>4.139717</v>
      </c>
    </row>
    <row r="1117">
      <c r="A1117" s="1" t="s">
        <v>674</v>
      </c>
      <c r="B1117" s="1" t="s">
        <v>1082</v>
      </c>
      <c r="C1117" s="1" t="s">
        <v>1083</v>
      </c>
      <c r="D1117" s="1" t="s">
        <v>1084</v>
      </c>
      <c r="E1117" s="1" t="s">
        <v>1085</v>
      </c>
      <c r="F1117" s="1">
        <v>2000.0</v>
      </c>
      <c r="G1117" s="1">
        <v>4.077333</v>
      </c>
    </row>
    <row r="1118">
      <c r="A1118" s="1" t="s">
        <v>674</v>
      </c>
      <c r="B1118" s="1" t="s">
        <v>1082</v>
      </c>
      <c r="C1118" s="1" t="s">
        <v>1083</v>
      </c>
      <c r="D1118" s="1" t="s">
        <v>1084</v>
      </c>
      <c r="E1118" s="1" t="s">
        <v>1085</v>
      </c>
      <c r="F1118" s="1">
        <v>2001.0</v>
      </c>
      <c r="G1118" s="1">
        <v>4.20565</v>
      </c>
    </row>
    <row r="1119">
      <c r="A1119" s="1" t="s">
        <v>674</v>
      </c>
      <c r="B1119" s="1" t="s">
        <v>1082</v>
      </c>
      <c r="C1119" s="1" t="s">
        <v>1083</v>
      </c>
      <c r="D1119" s="1" t="s">
        <v>1084</v>
      </c>
      <c r="E1119" s="1" t="s">
        <v>1085</v>
      </c>
      <c r="F1119" s="1">
        <v>2002.0</v>
      </c>
      <c r="G1119" s="1">
        <v>4.737825</v>
      </c>
    </row>
    <row r="1120">
      <c r="A1120" s="1" t="s">
        <v>674</v>
      </c>
      <c r="B1120" s="1" t="s">
        <v>1082</v>
      </c>
      <c r="C1120" s="1" t="s">
        <v>1083</v>
      </c>
      <c r="D1120" s="1" t="s">
        <v>1084</v>
      </c>
      <c r="E1120" s="1" t="s">
        <v>1085</v>
      </c>
      <c r="F1120" s="1">
        <v>2003.0</v>
      </c>
      <c r="G1120" s="1">
        <v>4.554133</v>
      </c>
    </row>
    <row r="1121">
      <c r="A1121" s="1" t="s">
        <v>674</v>
      </c>
      <c r="B1121" s="1" t="s">
        <v>1082</v>
      </c>
      <c r="C1121" s="1" t="s">
        <v>1083</v>
      </c>
      <c r="D1121" s="1" t="s">
        <v>1084</v>
      </c>
      <c r="E1121" s="1" t="s">
        <v>1085</v>
      </c>
      <c r="F1121" s="1">
        <v>2004.0</v>
      </c>
      <c r="G1121" s="1">
        <v>4.481983</v>
      </c>
    </row>
    <row r="1122">
      <c r="A1122" s="1" t="s">
        <v>674</v>
      </c>
      <c r="B1122" s="1" t="s">
        <v>1082</v>
      </c>
      <c r="C1122" s="1" t="s">
        <v>1083</v>
      </c>
      <c r="D1122" s="1" t="s">
        <v>1084</v>
      </c>
      <c r="E1122" s="1" t="s">
        <v>1085</v>
      </c>
      <c r="F1122" s="1">
        <v>2005.0</v>
      </c>
      <c r="G1122" s="1">
        <v>4.4877</v>
      </c>
    </row>
    <row r="1123">
      <c r="A1123" s="1" t="s">
        <v>674</v>
      </c>
      <c r="B1123" s="1" t="s">
        <v>1082</v>
      </c>
      <c r="C1123" s="1" t="s">
        <v>1083</v>
      </c>
      <c r="D1123" s="1" t="s">
        <v>1084</v>
      </c>
      <c r="E1123" s="1" t="s">
        <v>1085</v>
      </c>
      <c r="F1123" s="1">
        <v>2006.0</v>
      </c>
      <c r="G1123" s="1">
        <v>4.455808</v>
      </c>
    </row>
    <row r="1124">
      <c r="A1124" s="1" t="s">
        <v>674</v>
      </c>
      <c r="B1124" s="1" t="s">
        <v>1082</v>
      </c>
      <c r="C1124" s="1" t="s">
        <v>1083</v>
      </c>
      <c r="D1124" s="1" t="s">
        <v>1084</v>
      </c>
      <c r="E1124" s="1" t="s">
        <v>1085</v>
      </c>
      <c r="F1124" s="1">
        <v>2007.0</v>
      </c>
      <c r="G1124" s="1">
        <v>4.108083</v>
      </c>
    </row>
    <row r="1125">
      <c r="A1125" s="1" t="s">
        <v>674</v>
      </c>
      <c r="B1125" s="1" t="s">
        <v>1082</v>
      </c>
      <c r="C1125" s="1" t="s">
        <v>1083</v>
      </c>
      <c r="D1125" s="1" t="s">
        <v>1084</v>
      </c>
      <c r="E1125" s="1" t="s">
        <v>1085</v>
      </c>
      <c r="F1125" s="1">
        <v>2008.0</v>
      </c>
      <c r="G1125" s="1">
        <v>3.588021</v>
      </c>
    </row>
    <row r="1126">
      <c r="A1126" s="1" t="s">
        <v>674</v>
      </c>
      <c r="B1126" s="1" t="s">
        <v>1082</v>
      </c>
      <c r="C1126" s="1" t="s">
        <v>1083</v>
      </c>
      <c r="D1126" s="1" t="s">
        <v>1084</v>
      </c>
      <c r="E1126" s="1" t="s">
        <v>1085</v>
      </c>
      <c r="F1126" s="1">
        <v>2009.0</v>
      </c>
      <c r="G1126" s="1">
        <v>3.932335</v>
      </c>
    </row>
    <row r="1127">
      <c r="A1127" s="1" t="s">
        <v>674</v>
      </c>
      <c r="B1127" s="1" t="s">
        <v>1082</v>
      </c>
      <c r="C1127" s="1" t="s">
        <v>1083</v>
      </c>
      <c r="D1127" s="1" t="s">
        <v>1084</v>
      </c>
      <c r="E1127" s="1" t="s">
        <v>1085</v>
      </c>
      <c r="F1127" s="1">
        <v>2010.0</v>
      </c>
      <c r="G1127" s="1">
        <v>3.738975</v>
      </c>
    </row>
    <row r="1128">
      <c r="A1128" s="1" t="s">
        <v>674</v>
      </c>
      <c r="B1128" s="1" t="s">
        <v>1082</v>
      </c>
      <c r="C1128" s="1" t="s">
        <v>1083</v>
      </c>
      <c r="D1128" s="1" t="s">
        <v>1084</v>
      </c>
      <c r="E1128" s="1" t="s">
        <v>1085</v>
      </c>
      <c r="F1128" s="1">
        <v>2011.0</v>
      </c>
      <c r="G1128" s="1">
        <v>3.578129</v>
      </c>
    </row>
    <row r="1129">
      <c r="A1129" s="1" t="s">
        <v>674</v>
      </c>
      <c r="B1129" s="1" t="s">
        <v>1082</v>
      </c>
      <c r="C1129" s="1" t="s">
        <v>1083</v>
      </c>
      <c r="D1129" s="1" t="s">
        <v>1084</v>
      </c>
      <c r="E1129" s="1" t="s">
        <v>1085</v>
      </c>
      <c r="F1129" s="1">
        <v>2012.0</v>
      </c>
      <c r="G1129" s="1">
        <v>3.855922</v>
      </c>
    </row>
    <row r="1130">
      <c r="A1130" s="1" t="s">
        <v>674</v>
      </c>
      <c r="B1130" s="1" t="s">
        <v>1082</v>
      </c>
      <c r="C1130" s="1" t="s">
        <v>1083</v>
      </c>
      <c r="D1130" s="1" t="s">
        <v>1084</v>
      </c>
      <c r="E1130" s="1" t="s">
        <v>1085</v>
      </c>
      <c r="F1130" s="1">
        <v>2013.0</v>
      </c>
      <c r="G1130" s="1">
        <v>3.610758</v>
      </c>
    </row>
    <row r="1131">
      <c r="A1131" s="1" t="s">
        <v>674</v>
      </c>
      <c r="B1131" s="1" t="s">
        <v>1082</v>
      </c>
      <c r="C1131" s="1" t="s">
        <v>1083</v>
      </c>
      <c r="D1131" s="1" t="s">
        <v>1084</v>
      </c>
      <c r="E1131" s="1" t="s">
        <v>1085</v>
      </c>
      <c r="F1131" s="1">
        <v>2014.0</v>
      </c>
      <c r="G1131" s="1">
        <v>3.577925</v>
      </c>
    </row>
    <row r="1132">
      <c r="A1132" s="1" t="s">
        <v>674</v>
      </c>
      <c r="B1132" s="1" t="s">
        <v>1082</v>
      </c>
      <c r="C1132" s="1" t="s">
        <v>1083</v>
      </c>
      <c r="D1132" s="1" t="s">
        <v>1084</v>
      </c>
      <c r="E1132" s="1" t="s">
        <v>1085</v>
      </c>
      <c r="F1132" s="1">
        <v>2015.0</v>
      </c>
      <c r="G1132" s="1">
        <v>3.886833</v>
      </c>
    </row>
    <row r="1133">
      <c r="A1133" s="1" t="s">
        <v>674</v>
      </c>
      <c r="B1133" s="1" t="s">
        <v>1082</v>
      </c>
      <c r="C1133" s="1" t="s">
        <v>1083</v>
      </c>
      <c r="D1133" s="1" t="s">
        <v>1084</v>
      </c>
      <c r="E1133" s="1" t="s">
        <v>1085</v>
      </c>
      <c r="F1133" s="1">
        <v>2016.0</v>
      </c>
      <c r="G1133" s="1">
        <v>3.840567</v>
      </c>
    </row>
    <row r="1134">
      <c r="A1134" s="1" t="s">
        <v>674</v>
      </c>
      <c r="B1134" s="1" t="s">
        <v>1082</v>
      </c>
      <c r="C1134" s="1" t="s">
        <v>1083</v>
      </c>
      <c r="D1134" s="1" t="s">
        <v>1084</v>
      </c>
      <c r="E1134" s="1" t="s">
        <v>1085</v>
      </c>
      <c r="F1134" s="1">
        <v>2017.0</v>
      </c>
      <c r="G1134" s="1">
        <v>3.599556</v>
      </c>
    </row>
    <row r="1135">
      <c r="A1135" s="1" t="s">
        <v>674</v>
      </c>
      <c r="B1135" s="1" t="s">
        <v>1082</v>
      </c>
      <c r="C1135" s="1" t="s">
        <v>1083</v>
      </c>
      <c r="D1135" s="1" t="s">
        <v>1084</v>
      </c>
      <c r="E1135" s="1" t="s">
        <v>1085</v>
      </c>
      <c r="F1135" s="1">
        <v>2018.0</v>
      </c>
      <c r="G1135" s="1">
        <v>3.590558</v>
      </c>
    </row>
    <row r="1136">
      <c r="A1136" s="1" t="s">
        <v>674</v>
      </c>
      <c r="B1136" s="1" t="s">
        <v>1082</v>
      </c>
      <c r="C1136" s="1" t="s">
        <v>1083</v>
      </c>
      <c r="D1136" s="1" t="s">
        <v>1084</v>
      </c>
      <c r="E1136" s="1" t="s">
        <v>1085</v>
      </c>
      <c r="F1136" s="1">
        <v>2019.0</v>
      </c>
      <c r="G1136" s="1">
        <v>3.564527</v>
      </c>
    </row>
    <row r="1137">
      <c r="A1137" s="1" t="s">
        <v>674</v>
      </c>
      <c r="B1137" s="1" t="s">
        <v>1082</v>
      </c>
      <c r="C1137" s="1" t="s">
        <v>1083</v>
      </c>
      <c r="D1137" s="1" t="s">
        <v>1084</v>
      </c>
      <c r="E1137" s="1" t="s">
        <v>1085</v>
      </c>
      <c r="F1137" s="1">
        <v>2020.0</v>
      </c>
      <c r="G1137" s="1">
        <v>3.442406</v>
      </c>
    </row>
    <row r="1138">
      <c r="A1138" s="1" t="s">
        <v>848</v>
      </c>
      <c r="B1138" s="1" t="s">
        <v>1082</v>
      </c>
      <c r="C1138" s="1" t="s">
        <v>1083</v>
      </c>
      <c r="D1138" s="1" t="s">
        <v>1084</v>
      </c>
      <c r="E1138" s="1" t="s">
        <v>1085</v>
      </c>
      <c r="F1138" s="1">
        <v>1993.0</v>
      </c>
      <c r="G1138" s="1">
        <v>0.991667</v>
      </c>
    </row>
    <row r="1139">
      <c r="A1139" s="1" t="s">
        <v>848</v>
      </c>
      <c r="B1139" s="1" t="s">
        <v>1082</v>
      </c>
      <c r="C1139" s="1" t="s">
        <v>1083</v>
      </c>
      <c r="D1139" s="1" t="s">
        <v>1084</v>
      </c>
      <c r="E1139" s="1" t="s">
        <v>1085</v>
      </c>
      <c r="F1139" s="1">
        <v>1994.0</v>
      </c>
      <c r="G1139" s="1">
        <v>2.19075</v>
      </c>
    </row>
    <row r="1140">
      <c r="A1140" s="1" t="s">
        <v>848</v>
      </c>
      <c r="B1140" s="1" t="s">
        <v>1082</v>
      </c>
      <c r="C1140" s="1" t="s">
        <v>1083</v>
      </c>
      <c r="D1140" s="1" t="s">
        <v>1084</v>
      </c>
      <c r="E1140" s="1" t="s">
        <v>1085</v>
      </c>
      <c r="F1140" s="1">
        <v>1995.0</v>
      </c>
      <c r="G1140" s="1">
        <v>4.55915</v>
      </c>
    </row>
    <row r="1141">
      <c r="A1141" s="1" t="s">
        <v>848</v>
      </c>
      <c r="B1141" s="1" t="s">
        <v>1082</v>
      </c>
      <c r="C1141" s="1" t="s">
        <v>1083</v>
      </c>
      <c r="D1141" s="1" t="s">
        <v>1084</v>
      </c>
      <c r="E1141" s="1" t="s">
        <v>1085</v>
      </c>
      <c r="F1141" s="1">
        <v>1996.0</v>
      </c>
      <c r="G1141" s="1">
        <v>5.120833</v>
      </c>
    </row>
    <row r="1142">
      <c r="A1142" s="1" t="s">
        <v>848</v>
      </c>
      <c r="B1142" s="1" t="s">
        <v>1082</v>
      </c>
      <c r="C1142" s="1" t="s">
        <v>1083</v>
      </c>
      <c r="D1142" s="1" t="s">
        <v>1084</v>
      </c>
      <c r="E1142" s="1" t="s">
        <v>1085</v>
      </c>
      <c r="F1142" s="1">
        <v>1997.0</v>
      </c>
      <c r="G1142" s="1">
        <v>5.784833</v>
      </c>
    </row>
    <row r="1143">
      <c r="A1143" s="1" t="s">
        <v>848</v>
      </c>
      <c r="B1143" s="1" t="s">
        <v>1082</v>
      </c>
      <c r="C1143" s="1" t="s">
        <v>1083</v>
      </c>
      <c r="D1143" s="1" t="s">
        <v>1084</v>
      </c>
      <c r="E1143" s="1" t="s">
        <v>1085</v>
      </c>
      <c r="F1143" s="1">
        <v>1998.0</v>
      </c>
      <c r="G1143" s="1">
        <v>9.705083</v>
      </c>
    </row>
    <row r="1144">
      <c r="A1144" s="1" t="s">
        <v>848</v>
      </c>
      <c r="B1144" s="1" t="s">
        <v>1082</v>
      </c>
      <c r="C1144" s="1" t="s">
        <v>1083</v>
      </c>
      <c r="D1144" s="1" t="s">
        <v>1084</v>
      </c>
      <c r="E1144" s="1" t="s">
        <v>1085</v>
      </c>
      <c r="F1144" s="1">
        <v>1999.0</v>
      </c>
      <c r="G1144" s="1">
        <v>24.6199</v>
      </c>
    </row>
    <row r="1145">
      <c r="A1145" s="1" t="s">
        <v>848</v>
      </c>
      <c r="B1145" s="1" t="s">
        <v>1082</v>
      </c>
      <c r="C1145" s="1" t="s">
        <v>1083</v>
      </c>
      <c r="D1145" s="1" t="s">
        <v>1084</v>
      </c>
      <c r="E1145" s="1" t="s">
        <v>1085</v>
      </c>
      <c r="F1145" s="1">
        <v>2000.0</v>
      </c>
      <c r="G1145" s="1">
        <v>28.129167</v>
      </c>
    </row>
    <row r="1146">
      <c r="A1146" s="1" t="s">
        <v>848</v>
      </c>
      <c r="B1146" s="1" t="s">
        <v>1082</v>
      </c>
      <c r="C1146" s="1" t="s">
        <v>1083</v>
      </c>
      <c r="D1146" s="1" t="s">
        <v>1084</v>
      </c>
      <c r="E1146" s="1" t="s">
        <v>1085</v>
      </c>
      <c r="F1146" s="1">
        <v>2001.0</v>
      </c>
      <c r="G1146" s="1">
        <v>29.168525</v>
      </c>
    </row>
    <row r="1147">
      <c r="A1147" s="1" t="s">
        <v>848</v>
      </c>
      <c r="B1147" s="1" t="s">
        <v>1082</v>
      </c>
      <c r="C1147" s="1" t="s">
        <v>1083</v>
      </c>
      <c r="D1147" s="1" t="s">
        <v>1084</v>
      </c>
      <c r="E1147" s="1" t="s">
        <v>1085</v>
      </c>
      <c r="F1147" s="1">
        <v>2002.0</v>
      </c>
      <c r="G1147" s="1">
        <v>31.348483</v>
      </c>
    </row>
    <row r="1148">
      <c r="A1148" s="1" t="s">
        <v>848</v>
      </c>
      <c r="B1148" s="1" t="s">
        <v>1082</v>
      </c>
      <c r="C1148" s="1" t="s">
        <v>1083</v>
      </c>
      <c r="D1148" s="1" t="s">
        <v>1084</v>
      </c>
      <c r="E1148" s="1" t="s">
        <v>1085</v>
      </c>
      <c r="F1148" s="1">
        <v>2003.0</v>
      </c>
      <c r="G1148" s="1">
        <v>30.692025</v>
      </c>
    </row>
    <row r="1149">
      <c r="A1149" s="1" t="s">
        <v>848</v>
      </c>
      <c r="B1149" s="1" t="s">
        <v>1082</v>
      </c>
      <c r="C1149" s="1" t="s">
        <v>1083</v>
      </c>
      <c r="D1149" s="1" t="s">
        <v>1084</v>
      </c>
      <c r="E1149" s="1" t="s">
        <v>1085</v>
      </c>
      <c r="F1149" s="1">
        <v>2004.0</v>
      </c>
      <c r="G1149" s="1">
        <v>28.813742</v>
      </c>
    </row>
    <row r="1150">
      <c r="A1150" s="1" t="s">
        <v>848</v>
      </c>
      <c r="B1150" s="1" t="s">
        <v>1082</v>
      </c>
      <c r="C1150" s="1" t="s">
        <v>1083</v>
      </c>
      <c r="D1150" s="1" t="s">
        <v>1084</v>
      </c>
      <c r="E1150" s="1" t="s">
        <v>1085</v>
      </c>
      <c r="F1150" s="1">
        <v>2005.0</v>
      </c>
      <c r="G1150" s="1">
        <v>28.284442</v>
      </c>
    </row>
    <row r="1151">
      <c r="A1151" s="1" t="s">
        <v>848</v>
      </c>
      <c r="B1151" s="1" t="s">
        <v>1082</v>
      </c>
      <c r="C1151" s="1" t="s">
        <v>1083</v>
      </c>
      <c r="D1151" s="1" t="s">
        <v>1084</v>
      </c>
      <c r="E1151" s="1" t="s">
        <v>1085</v>
      </c>
      <c r="F1151" s="1">
        <v>2006.0</v>
      </c>
      <c r="G1151" s="1">
        <v>27.190958</v>
      </c>
    </row>
    <row r="1152">
      <c r="A1152" s="1" t="s">
        <v>848</v>
      </c>
      <c r="B1152" s="1" t="s">
        <v>1082</v>
      </c>
      <c r="C1152" s="1" t="s">
        <v>1083</v>
      </c>
      <c r="D1152" s="1" t="s">
        <v>1084</v>
      </c>
      <c r="E1152" s="1" t="s">
        <v>1085</v>
      </c>
      <c r="F1152" s="1">
        <v>2007.0</v>
      </c>
      <c r="G1152" s="1">
        <v>25.580845</v>
      </c>
    </row>
    <row r="1153">
      <c r="A1153" s="1" t="s">
        <v>848</v>
      </c>
      <c r="B1153" s="1" t="s">
        <v>1082</v>
      </c>
      <c r="C1153" s="1" t="s">
        <v>1083</v>
      </c>
      <c r="D1153" s="1" t="s">
        <v>1084</v>
      </c>
      <c r="E1153" s="1" t="s">
        <v>1085</v>
      </c>
      <c r="F1153" s="1">
        <v>2008.0</v>
      </c>
      <c r="G1153" s="1">
        <v>24.852875</v>
      </c>
    </row>
    <row r="1154">
      <c r="A1154" s="1" t="s">
        <v>848</v>
      </c>
      <c r="B1154" s="1" t="s">
        <v>1082</v>
      </c>
      <c r="C1154" s="1" t="s">
        <v>1083</v>
      </c>
      <c r="D1154" s="1" t="s">
        <v>1084</v>
      </c>
      <c r="E1154" s="1" t="s">
        <v>1085</v>
      </c>
      <c r="F1154" s="1">
        <v>2009.0</v>
      </c>
      <c r="G1154" s="1">
        <v>31.740358</v>
      </c>
    </row>
    <row r="1155">
      <c r="A1155" s="1" t="s">
        <v>848</v>
      </c>
      <c r="B1155" s="1" t="s">
        <v>1082</v>
      </c>
      <c r="C1155" s="1" t="s">
        <v>1083</v>
      </c>
      <c r="D1155" s="1" t="s">
        <v>1084</v>
      </c>
      <c r="E1155" s="1" t="s">
        <v>1085</v>
      </c>
      <c r="F1155" s="1">
        <v>2010.0</v>
      </c>
      <c r="G1155" s="1">
        <v>30.367915</v>
      </c>
    </row>
    <row r="1156">
      <c r="A1156" s="1" t="s">
        <v>848</v>
      </c>
      <c r="B1156" s="1" t="s">
        <v>1082</v>
      </c>
      <c r="C1156" s="1" t="s">
        <v>1083</v>
      </c>
      <c r="D1156" s="1" t="s">
        <v>1084</v>
      </c>
      <c r="E1156" s="1" t="s">
        <v>1085</v>
      </c>
      <c r="F1156" s="1">
        <v>2011.0</v>
      </c>
      <c r="G1156" s="1">
        <v>29.382341</v>
      </c>
    </row>
    <row r="1157">
      <c r="A1157" s="1" t="s">
        <v>848</v>
      </c>
      <c r="B1157" s="1" t="s">
        <v>1082</v>
      </c>
      <c r="C1157" s="1" t="s">
        <v>1083</v>
      </c>
      <c r="D1157" s="1" t="s">
        <v>1084</v>
      </c>
      <c r="E1157" s="1" t="s">
        <v>1085</v>
      </c>
      <c r="F1157" s="1">
        <v>2012.0</v>
      </c>
      <c r="G1157" s="1">
        <v>30.839831</v>
      </c>
    </row>
    <row r="1158">
      <c r="A1158" s="1" t="s">
        <v>848</v>
      </c>
      <c r="B1158" s="1" t="s">
        <v>1082</v>
      </c>
      <c r="C1158" s="1" t="s">
        <v>1083</v>
      </c>
      <c r="D1158" s="1" t="s">
        <v>1084</v>
      </c>
      <c r="E1158" s="1" t="s">
        <v>1085</v>
      </c>
      <c r="F1158" s="1">
        <v>2013.0</v>
      </c>
      <c r="G1158" s="1">
        <v>31.837144</v>
      </c>
    </row>
    <row r="1159">
      <c r="A1159" s="1" t="s">
        <v>848</v>
      </c>
      <c r="B1159" s="1" t="s">
        <v>1082</v>
      </c>
      <c r="C1159" s="1" t="s">
        <v>1083</v>
      </c>
      <c r="D1159" s="1" t="s">
        <v>1084</v>
      </c>
      <c r="E1159" s="1" t="s">
        <v>1085</v>
      </c>
      <c r="F1159" s="1">
        <v>2014.0</v>
      </c>
      <c r="G1159" s="1">
        <v>38.378207</v>
      </c>
    </row>
    <row r="1160">
      <c r="A1160" s="1" t="s">
        <v>848</v>
      </c>
      <c r="B1160" s="1" t="s">
        <v>1082</v>
      </c>
      <c r="C1160" s="1" t="s">
        <v>1083</v>
      </c>
      <c r="D1160" s="1" t="s">
        <v>1084</v>
      </c>
      <c r="E1160" s="1" t="s">
        <v>1085</v>
      </c>
      <c r="F1160" s="1">
        <v>2015.0</v>
      </c>
      <c r="G1160" s="1">
        <v>60.93765</v>
      </c>
    </row>
    <row r="1161">
      <c r="A1161" s="1" t="s">
        <v>848</v>
      </c>
      <c r="B1161" s="1" t="s">
        <v>1082</v>
      </c>
      <c r="C1161" s="1" t="s">
        <v>1083</v>
      </c>
      <c r="D1161" s="1" t="s">
        <v>1084</v>
      </c>
      <c r="E1161" s="1" t="s">
        <v>1085</v>
      </c>
      <c r="F1161" s="1">
        <v>2016.0</v>
      </c>
      <c r="G1161" s="1">
        <v>67.055933</v>
      </c>
    </row>
    <row r="1162">
      <c r="A1162" s="1" t="s">
        <v>848</v>
      </c>
      <c r="B1162" s="1" t="s">
        <v>1082</v>
      </c>
      <c r="C1162" s="1" t="s">
        <v>1083</v>
      </c>
      <c r="D1162" s="1" t="s">
        <v>1084</v>
      </c>
      <c r="E1162" s="1" t="s">
        <v>1085</v>
      </c>
      <c r="F1162" s="1">
        <v>2017.0</v>
      </c>
      <c r="G1162" s="1">
        <v>58.342801</v>
      </c>
    </row>
    <row r="1163">
      <c r="A1163" s="1" t="s">
        <v>848</v>
      </c>
      <c r="B1163" s="1" t="s">
        <v>1082</v>
      </c>
      <c r="C1163" s="1" t="s">
        <v>1083</v>
      </c>
      <c r="D1163" s="1" t="s">
        <v>1084</v>
      </c>
      <c r="E1163" s="1" t="s">
        <v>1085</v>
      </c>
      <c r="F1163" s="1">
        <v>2018.0</v>
      </c>
      <c r="G1163" s="1">
        <v>62.668133</v>
      </c>
    </row>
    <row r="1164">
      <c r="A1164" s="1" t="s">
        <v>848</v>
      </c>
      <c r="B1164" s="1" t="s">
        <v>1082</v>
      </c>
      <c r="C1164" s="1" t="s">
        <v>1083</v>
      </c>
      <c r="D1164" s="1" t="s">
        <v>1084</v>
      </c>
      <c r="E1164" s="1" t="s">
        <v>1085</v>
      </c>
      <c r="F1164" s="1">
        <v>2019.0</v>
      </c>
      <c r="G1164" s="1">
        <v>64.737658</v>
      </c>
    </row>
    <row r="1165">
      <c r="A1165" s="1" t="s">
        <v>848</v>
      </c>
      <c r="B1165" s="1" t="s">
        <v>1082</v>
      </c>
      <c r="C1165" s="1" t="s">
        <v>1083</v>
      </c>
      <c r="D1165" s="1" t="s">
        <v>1084</v>
      </c>
      <c r="E1165" s="1" t="s">
        <v>1085</v>
      </c>
      <c r="F1165" s="1">
        <v>2020.0</v>
      </c>
      <c r="G1165" s="1">
        <v>72.104908</v>
      </c>
    </row>
    <row r="1166">
      <c r="A1166" s="1" t="s">
        <v>888</v>
      </c>
      <c r="B1166" s="1" t="s">
        <v>1082</v>
      </c>
      <c r="C1166" s="1" t="s">
        <v>1083</v>
      </c>
      <c r="D1166" s="1" t="s">
        <v>1084</v>
      </c>
      <c r="E1166" s="1" t="s">
        <v>1085</v>
      </c>
      <c r="F1166" s="1">
        <v>1991.0</v>
      </c>
      <c r="G1166" s="1">
        <v>0.115053</v>
      </c>
    </row>
    <row r="1167">
      <c r="A1167" s="1" t="s">
        <v>888</v>
      </c>
      <c r="B1167" s="1" t="s">
        <v>1082</v>
      </c>
      <c r="C1167" s="1" t="s">
        <v>1083</v>
      </c>
      <c r="D1167" s="1" t="s">
        <v>1084</v>
      </c>
      <c r="E1167" s="1" t="s">
        <v>1085</v>
      </c>
      <c r="F1167" s="1">
        <v>1992.0</v>
      </c>
      <c r="G1167" s="1">
        <v>0.339205</v>
      </c>
    </row>
    <row r="1168">
      <c r="A1168" s="1" t="s">
        <v>888</v>
      </c>
      <c r="B1168" s="1" t="s">
        <v>1082</v>
      </c>
      <c r="C1168" s="1" t="s">
        <v>1083</v>
      </c>
      <c r="D1168" s="1" t="s">
        <v>1084</v>
      </c>
      <c r="E1168" s="1" t="s">
        <v>1085</v>
      </c>
      <c r="F1168" s="1">
        <v>1993.0</v>
      </c>
      <c r="G1168" s="1">
        <v>0.47255</v>
      </c>
    </row>
    <row r="1169">
      <c r="A1169" s="1" t="s">
        <v>888</v>
      </c>
      <c r="B1169" s="1" t="s">
        <v>1082</v>
      </c>
      <c r="C1169" s="1" t="s">
        <v>1083</v>
      </c>
      <c r="D1169" s="1" t="s">
        <v>1084</v>
      </c>
      <c r="E1169" s="1" t="s">
        <v>1085</v>
      </c>
      <c r="F1169" s="1">
        <v>1994.0</v>
      </c>
      <c r="G1169" s="1">
        <v>0.537509</v>
      </c>
    </row>
    <row r="1170">
      <c r="A1170" s="1" t="s">
        <v>888</v>
      </c>
      <c r="B1170" s="1" t="s">
        <v>1082</v>
      </c>
      <c r="C1170" s="1" t="s">
        <v>1083</v>
      </c>
      <c r="D1170" s="1" t="s">
        <v>1084</v>
      </c>
      <c r="E1170" s="1" t="s">
        <v>1085</v>
      </c>
      <c r="F1170" s="1">
        <v>1995.0</v>
      </c>
      <c r="G1170" s="1">
        <v>0.494569</v>
      </c>
    </row>
    <row r="1171">
      <c r="A1171" s="1" t="s">
        <v>888</v>
      </c>
      <c r="B1171" s="1" t="s">
        <v>1082</v>
      </c>
      <c r="C1171" s="1" t="s">
        <v>1083</v>
      </c>
      <c r="D1171" s="1" t="s">
        <v>1084</v>
      </c>
      <c r="E1171" s="1" t="s">
        <v>1085</v>
      </c>
      <c r="F1171" s="1">
        <v>1996.0</v>
      </c>
      <c r="G1171" s="1">
        <v>0.564865</v>
      </c>
    </row>
    <row r="1172">
      <c r="A1172" s="1" t="s">
        <v>888</v>
      </c>
      <c r="B1172" s="1" t="s">
        <v>1082</v>
      </c>
      <c r="C1172" s="1" t="s">
        <v>1083</v>
      </c>
      <c r="D1172" s="1" t="s">
        <v>1084</v>
      </c>
      <c r="E1172" s="1" t="s">
        <v>1085</v>
      </c>
      <c r="F1172" s="1">
        <v>1997.0</v>
      </c>
      <c r="G1172" s="1">
        <v>0.666368</v>
      </c>
    </row>
    <row r="1173">
      <c r="A1173" s="1" t="s">
        <v>888</v>
      </c>
      <c r="B1173" s="1" t="s">
        <v>1082</v>
      </c>
      <c r="C1173" s="1" t="s">
        <v>1083</v>
      </c>
      <c r="D1173" s="1" t="s">
        <v>1084</v>
      </c>
      <c r="E1173" s="1" t="s">
        <v>1085</v>
      </c>
      <c r="F1173" s="1">
        <v>1998.0</v>
      </c>
      <c r="G1173" s="1">
        <v>0.693266</v>
      </c>
    </row>
    <row r="1174">
      <c r="A1174" s="1" t="s">
        <v>888</v>
      </c>
      <c r="B1174" s="1" t="s">
        <v>1082</v>
      </c>
      <c r="C1174" s="1" t="s">
        <v>1083</v>
      </c>
      <c r="D1174" s="1" t="s">
        <v>1084</v>
      </c>
      <c r="E1174" s="1" t="s">
        <v>1085</v>
      </c>
      <c r="F1174" s="1">
        <v>1999.0</v>
      </c>
      <c r="G1174" s="1">
        <v>0.758509</v>
      </c>
    </row>
    <row r="1175">
      <c r="A1175" s="1" t="s">
        <v>888</v>
      </c>
      <c r="B1175" s="1" t="s">
        <v>1082</v>
      </c>
      <c r="C1175" s="1" t="s">
        <v>1083</v>
      </c>
      <c r="D1175" s="1" t="s">
        <v>1084</v>
      </c>
      <c r="E1175" s="1" t="s">
        <v>1085</v>
      </c>
      <c r="F1175" s="1">
        <v>2000.0</v>
      </c>
      <c r="G1175" s="1">
        <v>0.929127</v>
      </c>
    </row>
    <row r="1176">
      <c r="A1176" s="1" t="s">
        <v>888</v>
      </c>
      <c r="B1176" s="1" t="s">
        <v>1082</v>
      </c>
      <c r="C1176" s="1" t="s">
        <v>1083</v>
      </c>
      <c r="D1176" s="1" t="s">
        <v>1084</v>
      </c>
      <c r="E1176" s="1" t="s">
        <v>1085</v>
      </c>
      <c r="F1176" s="1">
        <v>2001.0</v>
      </c>
      <c r="G1176" s="1">
        <v>1.012973</v>
      </c>
    </row>
    <row r="1177">
      <c r="A1177" s="1" t="s">
        <v>888</v>
      </c>
      <c r="B1177" s="1" t="s">
        <v>1082</v>
      </c>
      <c r="C1177" s="1" t="s">
        <v>1083</v>
      </c>
      <c r="D1177" s="1" t="s">
        <v>1084</v>
      </c>
      <c r="E1177" s="1" t="s">
        <v>1085</v>
      </c>
      <c r="F1177" s="1">
        <v>2002.0</v>
      </c>
      <c r="G1177" s="1">
        <v>1.002538</v>
      </c>
    </row>
    <row r="1178">
      <c r="A1178" s="1" t="s">
        <v>888</v>
      </c>
      <c r="B1178" s="1" t="s">
        <v>1082</v>
      </c>
      <c r="C1178" s="1" t="s">
        <v>1083</v>
      </c>
      <c r="D1178" s="1" t="s">
        <v>1084</v>
      </c>
      <c r="E1178" s="1" t="s">
        <v>1085</v>
      </c>
      <c r="F1178" s="1">
        <v>2003.0</v>
      </c>
      <c r="G1178" s="1">
        <v>0.86427</v>
      </c>
    </row>
    <row r="1179">
      <c r="A1179" s="1" t="s">
        <v>888</v>
      </c>
      <c r="B1179" s="1" t="s">
        <v>1082</v>
      </c>
      <c r="C1179" s="1" t="s">
        <v>1083</v>
      </c>
      <c r="D1179" s="1" t="s">
        <v>1084</v>
      </c>
      <c r="E1179" s="1" t="s">
        <v>1085</v>
      </c>
      <c r="F1179" s="1">
        <v>2004.0</v>
      </c>
      <c r="G1179" s="1">
        <v>0.802792</v>
      </c>
    </row>
    <row r="1180">
      <c r="A1180" s="1" t="s">
        <v>888</v>
      </c>
      <c r="B1180" s="1" t="s">
        <v>1082</v>
      </c>
      <c r="C1180" s="1" t="s">
        <v>1083</v>
      </c>
      <c r="D1180" s="1" t="s">
        <v>1084</v>
      </c>
      <c r="E1180" s="1" t="s">
        <v>1085</v>
      </c>
      <c r="F1180" s="1">
        <v>2005.0</v>
      </c>
      <c r="G1180" s="1">
        <v>0.804146</v>
      </c>
    </row>
    <row r="1181">
      <c r="A1181" s="1" t="s">
        <v>888</v>
      </c>
      <c r="B1181" s="1" t="s">
        <v>1082</v>
      </c>
      <c r="C1181" s="1" t="s">
        <v>1083</v>
      </c>
      <c r="D1181" s="1" t="s">
        <v>1084</v>
      </c>
      <c r="E1181" s="1" t="s">
        <v>1085</v>
      </c>
      <c r="F1181" s="1">
        <v>2006.0</v>
      </c>
      <c r="G1181" s="1">
        <v>0.797147</v>
      </c>
    </row>
    <row r="1182">
      <c r="A1182" s="1" t="s">
        <v>888</v>
      </c>
      <c r="B1182" s="1" t="s">
        <v>1082</v>
      </c>
      <c r="C1182" s="1" t="s">
        <v>1083</v>
      </c>
      <c r="D1182" s="1" t="s">
        <v>1084</v>
      </c>
      <c r="E1182" s="1" t="s">
        <v>1085</v>
      </c>
      <c r="F1182" s="1">
        <v>2007.0</v>
      </c>
      <c r="G1182" s="1">
        <v>0.729672</v>
      </c>
    </row>
    <row r="1183">
      <c r="A1183" s="1" t="s">
        <v>888</v>
      </c>
      <c r="B1183" s="1" t="s">
        <v>1082</v>
      </c>
      <c r="C1183" s="1" t="s">
        <v>1083</v>
      </c>
      <c r="D1183" s="1" t="s">
        <v>1084</v>
      </c>
      <c r="E1183" s="1" t="s">
        <v>1085</v>
      </c>
      <c r="F1183" s="1">
        <v>2008.0</v>
      </c>
      <c r="G1183" s="1">
        <v>0.679923</v>
      </c>
    </row>
    <row r="1184">
      <c r="A1184" s="1" t="s">
        <v>888</v>
      </c>
      <c r="B1184" s="1" t="s">
        <v>1082</v>
      </c>
      <c r="C1184" s="1" t="s">
        <v>1083</v>
      </c>
      <c r="D1184" s="1" t="s">
        <v>1084</v>
      </c>
      <c r="E1184" s="1" t="s">
        <v>1085</v>
      </c>
      <c r="F1184" s="1">
        <v>2009.0</v>
      </c>
      <c r="G1184" s="1">
        <v>0.716958</v>
      </c>
    </row>
    <row r="1185">
      <c r="A1185" s="1" t="s">
        <v>888</v>
      </c>
      <c r="B1185" s="1" t="s">
        <v>1082</v>
      </c>
      <c r="C1185" s="1" t="s">
        <v>1083</v>
      </c>
      <c r="D1185" s="1" t="s">
        <v>1084</v>
      </c>
      <c r="E1185" s="1" t="s">
        <v>1085</v>
      </c>
      <c r="F1185" s="1">
        <v>2010.0</v>
      </c>
      <c r="G1185" s="1">
        <v>0.754309</v>
      </c>
    </row>
    <row r="1186">
      <c r="A1186" s="1" t="s">
        <v>888</v>
      </c>
      <c r="B1186" s="1" t="s">
        <v>1082</v>
      </c>
      <c r="C1186" s="1" t="s">
        <v>1083</v>
      </c>
      <c r="D1186" s="1" t="s">
        <v>1084</v>
      </c>
      <c r="E1186" s="1" t="s">
        <v>1085</v>
      </c>
      <c r="F1186" s="1">
        <v>2011.0</v>
      </c>
      <c r="G1186" s="1">
        <v>0.718414</v>
      </c>
    </row>
    <row r="1187">
      <c r="A1187" s="1" t="s">
        <v>888</v>
      </c>
      <c r="B1187" s="1" t="s">
        <v>1082</v>
      </c>
      <c r="C1187" s="1" t="s">
        <v>1083</v>
      </c>
      <c r="D1187" s="1" t="s">
        <v>1084</v>
      </c>
      <c r="E1187" s="1" t="s">
        <v>1085</v>
      </c>
      <c r="F1187" s="1">
        <v>2012.0</v>
      </c>
      <c r="G1187" s="1">
        <v>0.778338</v>
      </c>
    </row>
    <row r="1188">
      <c r="A1188" s="1" t="s">
        <v>888</v>
      </c>
      <c r="B1188" s="1" t="s">
        <v>1082</v>
      </c>
      <c r="C1188" s="1" t="s">
        <v>1083</v>
      </c>
      <c r="D1188" s="1" t="s">
        <v>1084</v>
      </c>
      <c r="E1188" s="1" t="s">
        <v>1085</v>
      </c>
      <c r="F1188" s="1">
        <v>2013.0</v>
      </c>
      <c r="G1188" s="1">
        <v>0.752945</v>
      </c>
    </row>
    <row r="1189">
      <c r="A1189" s="1" t="s">
        <v>888</v>
      </c>
      <c r="B1189" s="1" t="s">
        <v>1082</v>
      </c>
      <c r="C1189" s="1" t="s">
        <v>1083</v>
      </c>
      <c r="D1189" s="1" t="s">
        <v>1084</v>
      </c>
      <c r="E1189" s="1" t="s">
        <v>1085</v>
      </c>
      <c r="F1189" s="1">
        <v>2014.0</v>
      </c>
      <c r="G1189" s="1">
        <v>0.752728</v>
      </c>
    </row>
    <row r="1190">
      <c r="A1190" s="1" t="s">
        <v>888</v>
      </c>
      <c r="B1190" s="1" t="s">
        <v>1082</v>
      </c>
      <c r="C1190" s="1" t="s">
        <v>1083</v>
      </c>
      <c r="D1190" s="1" t="s">
        <v>1084</v>
      </c>
      <c r="E1190" s="1" t="s">
        <v>1085</v>
      </c>
      <c r="F1190" s="1">
        <v>2015.0</v>
      </c>
      <c r="G1190" s="1">
        <v>0.901296</v>
      </c>
    </row>
    <row r="1191">
      <c r="A1191" s="1" t="s">
        <v>888</v>
      </c>
      <c r="B1191" s="1" t="s">
        <v>1082</v>
      </c>
      <c r="C1191" s="1" t="s">
        <v>1083</v>
      </c>
      <c r="D1191" s="1" t="s">
        <v>1084</v>
      </c>
      <c r="E1191" s="1" t="s">
        <v>1085</v>
      </c>
      <c r="F1191" s="1">
        <v>2016.0</v>
      </c>
      <c r="G1191" s="1">
        <v>0.903421</v>
      </c>
    </row>
    <row r="1192">
      <c r="A1192" s="1" t="s">
        <v>888</v>
      </c>
      <c r="B1192" s="1" t="s">
        <v>1082</v>
      </c>
      <c r="C1192" s="1" t="s">
        <v>1083</v>
      </c>
      <c r="D1192" s="1" t="s">
        <v>1084</v>
      </c>
      <c r="E1192" s="1" t="s">
        <v>1085</v>
      </c>
      <c r="F1192" s="1">
        <v>2017.0</v>
      </c>
      <c r="G1192" s="1">
        <v>0.885206</v>
      </c>
    </row>
    <row r="1193">
      <c r="A1193" s="1" t="s">
        <v>888</v>
      </c>
      <c r="B1193" s="1" t="s">
        <v>1082</v>
      </c>
      <c r="C1193" s="1" t="s">
        <v>1083</v>
      </c>
      <c r="D1193" s="1" t="s">
        <v>1084</v>
      </c>
      <c r="E1193" s="1" t="s">
        <v>1085</v>
      </c>
      <c r="F1193" s="1">
        <v>2018.0</v>
      </c>
      <c r="G1193" s="1">
        <v>0.846773</v>
      </c>
    </row>
    <row r="1194">
      <c r="A1194" s="1" t="s">
        <v>888</v>
      </c>
      <c r="B1194" s="1" t="s">
        <v>1082</v>
      </c>
      <c r="C1194" s="1" t="s">
        <v>1083</v>
      </c>
      <c r="D1194" s="1" t="s">
        <v>1084</v>
      </c>
      <c r="E1194" s="1" t="s">
        <v>1085</v>
      </c>
      <c r="F1194" s="1">
        <v>2019.0</v>
      </c>
      <c r="G1194" s="1">
        <v>0.893276</v>
      </c>
    </row>
    <row r="1195">
      <c r="A1195" s="1" t="s">
        <v>888</v>
      </c>
      <c r="B1195" s="1" t="s">
        <v>1082</v>
      </c>
      <c r="C1195" s="1" t="s">
        <v>1083</v>
      </c>
      <c r="D1195" s="1" t="s">
        <v>1084</v>
      </c>
      <c r="E1195" s="1" t="s">
        <v>1085</v>
      </c>
      <c r="F1195" s="1">
        <v>2020.0</v>
      </c>
      <c r="G1195" s="1">
        <v>0.875506</v>
      </c>
    </row>
    <row r="1196">
      <c r="A1196" s="1" t="s">
        <v>969</v>
      </c>
      <c r="B1196" s="1" t="s">
        <v>1082</v>
      </c>
      <c r="C1196" s="1" t="s">
        <v>1083</v>
      </c>
      <c r="D1196" s="1" t="s">
        <v>1084</v>
      </c>
      <c r="E1196" s="1" t="s">
        <v>1085</v>
      </c>
      <c r="F1196" s="1">
        <v>1991.0</v>
      </c>
      <c r="G1196" s="1">
        <v>2.761315</v>
      </c>
    </row>
    <row r="1197">
      <c r="A1197" s="1" t="s">
        <v>969</v>
      </c>
      <c r="B1197" s="1" t="s">
        <v>1082</v>
      </c>
      <c r="C1197" s="1" t="s">
        <v>1083</v>
      </c>
      <c r="D1197" s="1" t="s">
        <v>1084</v>
      </c>
      <c r="E1197" s="1" t="s">
        <v>1085</v>
      </c>
      <c r="F1197" s="1">
        <v>1992.0</v>
      </c>
      <c r="G1197" s="1">
        <v>2.852014</v>
      </c>
    </row>
    <row r="1198">
      <c r="A1198" s="1" t="s">
        <v>969</v>
      </c>
      <c r="B1198" s="1" t="s">
        <v>1082</v>
      </c>
      <c r="C1198" s="1" t="s">
        <v>1083</v>
      </c>
      <c r="D1198" s="1" t="s">
        <v>1084</v>
      </c>
      <c r="E1198" s="1" t="s">
        <v>1085</v>
      </c>
      <c r="F1198" s="1">
        <v>1993.0</v>
      </c>
      <c r="G1198" s="1">
        <v>3.267742</v>
      </c>
    </row>
    <row r="1199">
      <c r="A1199" s="1" t="s">
        <v>969</v>
      </c>
      <c r="B1199" s="1" t="s">
        <v>1082</v>
      </c>
      <c r="C1199" s="1" t="s">
        <v>1083</v>
      </c>
      <c r="D1199" s="1" t="s">
        <v>1084</v>
      </c>
      <c r="E1199" s="1" t="s">
        <v>1085</v>
      </c>
      <c r="F1199" s="1">
        <v>1994.0</v>
      </c>
      <c r="G1199" s="1">
        <v>3.550798</v>
      </c>
    </row>
    <row r="1200">
      <c r="A1200" s="1" t="s">
        <v>969</v>
      </c>
      <c r="B1200" s="1" t="s">
        <v>1082</v>
      </c>
      <c r="C1200" s="1" t="s">
        <v>1083</v>
      </c>
      <c r="D1200" s="1" t="s">
        <v>1084</v>
      </c>
      <c r="E1200" s="1" t="s">
        <v>1085</v>
      </c>
      <c r="F1200" s="1">
        <v>1995.0</v>
      </c>
      <c r="G1200" s="1">
        <v>3.627085</v>
      </c>
    </row>
    <row r="1201">
      <c r="A1201" s="1" t="s">
        <v>969</v>
      </c>
      <c r="B1201" s="1" t="s">
        <v>1082</v>
      </c>
      <c r="C1201" s="1" t="s">
        <v>1083</v>
      </c>
      <c r="D1201" s="1" t="s">
        <v>1084</v>
      </c>
      <c r="E1201" s="1" t="s">
        <v>1085</v>
      </c>
      <c r="F1201" s="1">
        <v>1996.0</v>
      </c>
      <c r="G1201" s="1">
        <v>4.299349</v>
      </c>
    </row>
    <row r="1202">
      <c r="A1202" s="1" t="s">
        <v>969</v>
      </c>
      <c r="B1202" s="1" t="s">
        <v>1082</v>
      </c>
      <c r="C1202" s="1" t="s">
        <v>1083</v>
      </c>
      <c r="D1202" s="1" t="s">
        <v>1084</v>
      </c>
      <c r="E1202" s="1" t="s">
        <v>1085</v>
      </c>
      <c r="F1202" s="1">
        <v>1997.0</v>
      </c>
      <c r="G1202" s="1">
        <v>4.607962</v>
      </c>
    </row>
    <row r="1203">
      <c r="A1203" s="1" t="s">
        <v>969</v>
      </c>
      <c r="B1203" s="1" t="s">
        <v>1082</v>
      </c>
      <c r="C1203" s="1" t="s">
        <v>1083</v>
      </c>
      <c r="D1203" s="1" t="s">
        <v>1084</v>
      </c>
      <c r="E1203" s="1" t="s">
        <v>1085</v>
      </c>
      <c r="F1203" s="1">
        <v>1998.0</v>
      </c>
      <c r="G1203" s="1">
        <v>5.528284</v>
      </c>
    </row>
    <row r="1204">
      <c r="A1204" s="1" t="s">
        <v>969</v>
      </c>
      <c r="B1204" s="1" t="s">
        <v>1082</v>
      </c>
      <c r="C1204" s="1" t="s">
        <v>1083</v>
      </c>
      <c r="D1204" s="1" t="s">
        <v>1084</v>
      </c>
      <c r="E1204" s="1" t="s">
        <v>1085</v>
      </c>
      <c r="F1204" s="1">
        <v>1999.0</v>
      </c>
      <c r="G1204" s="1">
        <v>6.109484</v>
      </c>
    </row>
    <row r="1205">
      <c r="A1205" s="1" t="s">
        <v>969</v>
      </c>
      <c r="B1205" s="1" t="s">
        <v>1082</v>
      </c>
      <c r="C1205" s="1" t="s">
        <v>1083</v>
      </c>
      <c r="D1205" s="1" t="s">
        <v>1084</v>
      </c>
      <c r="E1205" s="1" t="s">
        <v>1085</v>
      </c>
      <c r="F1205" s="1">
        <v>2000.0</v>
      </c>
      <c r="G1205" s="1">
        <v>6.939828</v>
      </c>
    </row>
    <row r="1206">
      <c r="A1206" s="1" t="s">
        <v>969</v>
      </c>
      <c r="B1206" s="1" t="s">
        <v>1082</v>
      </c>
      <c r="C1206" s="1" t="s">
        <v>1083</v>
      </c>
      <c r="D1206" s="1" t="s">
        <v>1084</v>
      </c>
      <c r="E1206" s="1" t="s">
        <v>1085</v>
      </c>
      <c r="F1206" s="1">
        <v>2001.0</v>
      </c>
      <c r="G1206" s="1">
        <v>8.609181</v>
      </c>
    </row>
    <row r="1207">
      <c r="A1207" s="1" t="s">
        <v>969</v>
      </c>
      <c r="B1207" s="1" t="s">
        <v>1082</v>
      </c>
      <c r="C1207" s="1" t="s">
        <v>1083</v>
      </c>
      <c r="D1207" s="1" t="s">
        <v>1084</v>
      </c>
      <c r="E1207" s="1" t="s">
        <v>1085</v>
      </c>
      <c r="F1207" s="1">
        <v>2002.0</v>
      </c>
      <c r="G1207" s="1">
        <v>10.540747</v>
      </c>
    </row>
    <row r="1208">
      <c r="A1208" s="1" t="s">
        <v>969</v>
      </c>
      <c r="B1208" s="1" t="s">
        <v>1082</v>
      </c>
      <c r="C1208" s="1" t="s">
        <v>1083</v>
      </c>
      <c r="D1208" s="1" t="s">
        <v>1084</v>
      </c>
      <c r="E1208" s="1" t="s">
        <v>1085</v>
      </c>
      <c r="F1208" s="1">
        <v>2003.0</v>
      </c>
      <c r="G1208" s="1">
        <v>7.564749</v>
      </c>
    </row>
    <row r="1209">
      <c r="A1209" s="1" t="s">
        <v>969</v>
      </c>
      <c r="B1209" s="1" t="s">
        <v>1082</v>
      </c>
      <c r="C1209" s="1" t="s">
        <v>1083</v>
      </c>
      <c r="D1209" s="1" t="s">
        <v>1084</v>
      </c>
      <c r="E1209" s="1" t="s">
        <v>1085</v>
      </c>
      <c r="F1209" s="1">
        <v>2004.0</v>
      </c>
      <c r="G1209" s="1">
        <v>6.459693</v>
      </c>
    </row>
    <row r="1210">
      <c r="A1210" s="1" t="s">
        <v>969</v>
      </c>
      <c r="B1210" s="1" t="s">
        <v>1082</v>
      </c>
      <c r="C1210" s="1" t="s">
        <v>1083</v>
      </c>
      <c r="D1210" s="1" t="s">
        <v>1084</v>
      </c>
      <c r="E1210" s="1" t="s">
        <v>1085</v>
      </c>
      <c r="F1210" s="1">
        <v>2005.0</v>
      </c>
      <c r="G1210" s="1">
        <v>6.359328</v>
      </c>
    </row>
    <row r="1211">
      <c r="A1211" s="1" t="s">
        <v>969</v>
      </c>
      <c r="B1211" s="1" t="s">
        <v>1082</v>
      </c>
      <c r="C1211" s="1" t="s">
        <v>1083</v>
      </c>
      <c r="D1211" s="1" t="s">
        <v>1084</v>
      </c>
      <c r="E1211" s="1" t="s">
        <v>1085</v>
      </c>
      <c r="F1211" s="1">
        <v>2006.0</v>
      </c>
      <c r="G1211" s="1">
        <v>6.771549</v>
      </c>
    </row>
    <row r="1212">
      <c r="A1212" s="1" t="s">
        <v>969</v>
      </c>
      <c r="B1212" s="1" t="s">
        <v>1082</v>
      </c>
      <c r="C1212" s="1" t="s">
        <v>1083</v>
      </c>
      <c r="D1212" s="1" t="s">
        <v>1084</v>
      </c>
      <c r="E1212" s="1" t="s">
        <v>1085</v>
      </c>
      <c r="F1212" s="1">
        <v>2007.0</v>
      </c>
      <c r="G1212" s="1">
        <v>7.045365</v>
      </c>
    </row>
    <row r="1213">
      <c r="A1213" s="1" t="s">
        <v>969</v>
      </c>
      <c r="B1213" s="1" t="s">
        <v>1082</v>
      </c>
      <c r="C1213" s="1" t="s">
        <v>1083</v>
      </c>
      <c r="D1213" s="1" t="s">
        <v>1084</v>
      </c>
      <c r="E1213" s="1" t="s">
        <v>1085</v>
      </c>
      <c r="F1213" s="1">
        <v>2008.0</v>
      </c>
      <c r="G1213" s="1">
        <v>8.261223</v>
      </c>
    </row>
    <row r="1214">
      <c r="A1214" s="1" t="s">
        <v>969</v>
      </c>
      <c r="B1214" s="1" t="s">
        <v>1082</v>
      </c>
      <c r="C1214" s="1" t="s">
        <v>1083</v>
      </c>
      <c r="D1214" s="1" t="s">
        <v>1084</v>
      </c>
      <c r="E1214" s="1" t="s">
        <v>1085</v>
      </c>
      <c r="F1214" s="1">
        <v>2009.0</v>
      </c>
      <c r="G1214" s="1">
        <v>8.473674</v>
      </c>
    </row>
    <row r="1215">
      <c r="A1215" s="1" t="s">
        <v>969</v>
      </c>
      <c r="B1215" s="1" t="s">
        <v>1082</v>
      </c>
      <c r="C1215" s="1" t="s">
        <v>1083</v>
      </c>
      <c r="D1215" s="1" t="s">
        <v>1084</v>
      </c>
      <c r="E1215" s="1" t="s">
        <v>1085</v>
      </c>
      <c r="F1215" s="1">
        <v>2010.0</v>
      </c>
      <c r="G1215" s="1">
        <v>7.321222</v>
      </c>
    </row>
    <row r="1216">
      <c r="A1216" s="1" t="s">
        <v>969</v>
      </c>
      <c r="B1216" s="1" t="s">
        <v>1082</v>
      </c>
      <c r="C1216" s="1" t="s">
        <v>1083</v>
      </c>
      <c r="D1216" s="1" t="s">
        <v>1084</v>
      </c>
      <c r="E1216" s="1" t="s">
        <v>1085</v>
      </c>
      <c r="F1216" s="1">
        <v>2011.0</v>
      </c>
      <c r="G1216" s="1">
        <v>7.261132</v>
      </c>
    </row>
    <row r="1217">
      <c r="A1217" s="1" t="s">
        <v>969</v>
      </c>
      <c r="B1217" s="1" t="s">
        <v>1082</v>
      </c>
      <c r="C1217" s="1" t="s">
        <v>1083</v>
      </c>
      <c r="D1217" s="1" t="s">
        <v>1084</v>
      </c>
      <c r="E1217" s="1" t="s">
        <v>1085</v>
      </c>
      <c r="F1217" s="1">
        <v>2012.0</v>
      </c>
      <c r="G1217" s="1">
        <v>8.209969</v>
      </c>
    </row>
    <row r="1218">
      <c r="A1218" s="1" t="s">
        <v>969</v>
      </c>
      <c r="B1218" s="1" t="s">
        <v>1082</v>
      </c>
      <c r="C1218" s="1" t="s">
        <v>1083</v>
      </c>
      <c r="D1218" s="1" t="s">
        <v>1084</v>
      </c>
      <c r="E1218" s="1" t="s">
        <v>1085</v>
      </c>
      <c r="F1218" s="1">
        <v>2013.0</v>
      </c>
      <c r="G1218" s="1">
        <v>9.655056</v>
      </c>
    </row>
    <row r="1219">
      <c r="A1219" s="1" t="s">
        <v>969</v>
      </c>
      <c r="B1219" s="1" t="s">
        <v>1082</v>
      </c>
      <c r="C1219" s="1" t="s">
        <v>1083</v>
      </c>
      <c r="D1219" s="1" t="s">
        <v>1084</v>
      </c>
      <c r="E1219" s="1" t="s">
        <v>1085</v>
      </c>
      <c r="F1219" s="1">
        <v>2014.0</v>
      </c>
      <c r="G1219" s="1">
        <v>10.852656</v>
      </c>
    </row>
    <row r="1220">
      <c r="A1220" s="1" t="s">
        <v>969</v>
      </c>
      <c r="B1220" s="1" t="s">
        <v>1082</v>
      </c>
      <c r="C1220" s="1" t="s">
        <v>1083</v>
      </c>
      <c r="D1220" s="1" t="s">
        <v>1084</v>
      </c>
      <c r="E1220" s="1" t="s">
        <v>1085</v>
      </c>
      <c r="F1220" s="1">
        <v>2015.0</v>
      </c>
      <c r="G1220" s="1">
        <v>12.758931</v>
      </c>
    </row>
    <row r="1221">
      <c r="A1221" s="1" t="s">
        <v>969</v>
      </c>
      <c r="B1221" s="1" t="s">
        <v>1082</v>
      </c>
      <c r="C1221" s="1" t="s">
        <v>1083</v>
      </c>
      <c r="D1221" s="1" t="s">
        <v>1084</v>
      </c>
      <c r="E1221" s="1" t="s">
        <v>1085</v>
      </c>
      <c r="F1221" s="1">
        <v>2016.0</v>
      </c>
      <c r="G1221" s="1">
        <v>14.709611</v>
      </c>
    </row>
    <row r="1222">
      <c r="A1222" s="1" t="s">
        <v>969</v>
      </c>
      <c r="B1222" s="1" t="s">
        <v>1082</v>
      </c>
      <c r="C1222" s="1" t="s">
        <v>1083</v>
      </c>
      <c r="D1222" s="1" t="s">
        <v>1084</v>
      </c>
      <c r="E1222" s="1" t="s">
        <v>1085</v>
      </c>
      <c r="F1222" s="1">
        <v>2017.0</v>
      </c>
      <c r="G1222" s="1">
        <v>13.323801</v>
      </c>
    </row>
    <row r="1223">
      <c r="A1223" s="1" t="s">
        <v>969</v>
      </c>
      <c r="B1223" s="1" t="s">
        <v>1082</v>
      </c>
      <c r="C1223" s="1" t="s">
        <v>1083</v>
      </c>
      <c r="D1223" s="1" t="s">
        <v>1084</v>
      </c>
      <c r="E1223" s="1" t="s">
        <v>1085</v>
      </c>
      <c r="F1223" s="1">
        <v>2018.0</v>
      </c>
      <c r="G1223" s="1">
        <v>13.233926</v>
      </c>
    </row>
    <row r="1224">
      <c r="A1224" s="1" t="s">
        <v>969</v>
      </c>
      <c r="B1224" s="1" t="s">
        <v>1082</v>
      </c>
      <c r="C1224" s="1" t="s">
        <v>1083</v>
      </c>
      <c r="D1224" s="1" t="s">
        <v>1084</v>
      </c>
      <c r="E1224" s="1" t="s">
        <v>1085</v>
      </c>
      <c r="F1224" s="1">
        <v>2019.0</v>
      </c>
      <c r="G1224" s="1">
        <v>14.448427</v>
      </c>
    </row>
    <row r="1225">
      <c r="A1225" s="1" t="s">
        <v>969</v>
      </c>
      <c r="B1225" s="1" t="s">
        <v>1082</v>
      </c>
      <c r="C1225" s="1" t="s">
        <v>1083</v>
      </c>
      <c r="D1225" s="1" t="s">
        <v>1084</v>
      </c>
      <c r="E1225" s="1" t="s">
        <v>1085</v>
      </c>
      <c r="F1225" s="1">
        <v>2020.0</v>
      </c>
      <c r="G1225" s="1">
        <v>16.473187</v>
      </c>
    </row>
    <row r="1226">
      <c r="A1226" s="1" t="s">
        <v>1086</v>
      </c>
      <c r="B1226" s="1" t="s">
        <v>1082</v>
      </c>
      <c r="C1226" s="1" t="s">
        <v>1083</v>
      </c>
      <c r="D1226" s="1" t="s">
        <v>1084</v>
      </c>
      <c r="E1226" s="1" t="s">
        <v>1085</v>
      </c>
      <c r="F1226" s="1">
        <v>1991.0</v>
      </c>
      <c r="G1226" s="1">
        <v>0.848509</v>
      </c>
    </row>
    <row r="1227">
      <c r="A1227" s="1" t="s">
        <v>1086</v>
      </c>
      <c r="B1227" s="1" t="s">
        <v>1082</v>
      </c>
      <c r="C1227" s="1" t="s">
        <v>1083</v>
      </c>
      <c r="D1227" s="1" t="s">
        <v>1084</v>
      </c>
      <c r="E1227" s="1" t="s">
        <v>1085</v>
      </c>
      <c r="F1227" s="1">
        <v>1992.0</v>
      </c>
      <c r="G1227" s="1">
        <v>0.798459</v>
      </c>
    </row>
    <row r="1228">
      <c r="A1228" s="1" t="s">
        <v>1086</v>
      </c>
      <c r="B1228" s="1" t="s">
        <v>1082</v>
      </c>
      <c r="C1228" s="1" t="s">
        <v>1083</v>
      </c>
      <c r="D1228" s="1" t="s">
        <v>1084</v>
      </c>
      <c r="E1228" s="1" t="s">
        <v>1085</v>
      </c>
      <c r="F1228" s="1">
        <v>1993.0</v>
      </c>
      <c r="G1228" s="1">
        <v>0.845329</v>
      </c>
    </row>
    <row r="1229">
      <c r="A1229" s="1" t="s">
        <v>1086</v>
      </c>
      <c r="B1229" s="1" t="s">
        <v>1082</v>
      </c>
      <c r="C1229" s="1" t="s">
        <v>1083</v>
      </c>
      <c r="D1229" s="1" t="s">
        <v>1084</v>
      </c>
      <c r="E1229" s="1" t="s">
        <v>1085</v>
      </c>
      <c r="F1229" s="1">
        <v>1994.0</v>
      </c>
      <c r="G1229" s="1">
        <v>0.829719</v>
      </c>
    </row>
    <row r="1230">
      <c r="A1230" s="1" t="s">
        <v>1086</v>
      </c>
      <c r="B1230" s="1" t="s">
        <v>1082</v>
      </c>
      <c r="C1230" s="1" t="s">
        <v>1083</v>
      </c>
      <c r="D1230" s="1" t="s">
        <v>1084</v>
      </c>
      <c r="E1230" s="1" t="s">
        <v>1085</v>
      </c>
      <c r="F1230" s="1">
        <v>1995.0</v>
      </c>
      <c r="G1230" s="1">
        <v>0.732748</v>
      </c>
    </row>
    <row r="1231">
      <c r="A1231" s="1" t="s">
        <v>734</v>
      </c>
      <c r="B1231" s="1" t="s">
        <v>1082</v>
      </c>
      <c r="C1231" s="1" t="s">
        <v>1083</v>
      </c>
      <c r="D1231" s="1" t="s">
        <v>1084</v>
      </c>
      <c r="E1231" s="1" t="s">
        <v>1085</v>
      </c>
      <c r="F1231" s="1">
        <v>1992.0</v>
      </c>
      <c r="G1231" s="1">
        <v>1.047898</v>
      </c>
    </row>
    <row r="1232">
      <c r="A1232" s="1" t="s">
        <v>734</v>
      </c>
      <c r="B1232" s="1" t="s">
        <v>1082</v>
      </c>
      <c r="C1232" s="1" t="s">
        <v>1083</v>
      </c>
      <c r="D1232" s="1" t="s">
        <v>1084</v>
      </c>
      <c r="E1232" s="1" t="s">
        <v>1085</v>
      </c>
      <c r="F1232" s="1">
        <v>1993.0</v>
      </c>
      <c r="G1232" s="1">
        <v>0.960913</v>
      </c>
    </row>
    <row r="1233">
      <c r="A1233" s="1" t="s">
        <v>734</v>
      </c>
      <c r="B1233" s="1" t="s">
        <v>1082</v>
      </c>
      <c r="C1233" s="1" t="s">
        <v>1083</v>
      </c>
      <c r="D1233" s="1" t="s">
        <v>1084</v>
      </c>
      <c r="E1233" s="1" t="s">
        <v>1085</v>
      </c>
      <c r="F1233" s="1">
        <v>1994.0</v>
      </c>
      <c r="G1233" s="1">
        <v>0.796452</v>
      </c>
    </row>
    <row r="1234">
      <c r="A1234" s="1" t="s">
        <v>734</v>
      </c>
      <c r="B1234" s="1" t="s">
        <v>1082</v>
      </c>
      <c r="C1234" s="1" t="s">
        <v>1083</v>
      </c>
      <c r="D1234" s="1" t="s">
        <v>1084</v>
      </c>
      <c r="E1234" s="1" t="s">
        <v>1085</v>
      </c>
      <c r="F1234" s="1">
        <v>1995.0</v>
      </c>
      <c r="G1234" s="1">
        <v>0.750683</v>
      </c>
    </row>
    <row r="1235">
      <c r="A1235" s="1" t="s">
        <v>734</v>
      </c>
      <c r="B1235" s="1" t="s">
        <v>1082</v>
      </c>
      <c r="C1235" s="1" t="s">
        <v>1083</v>
      </c>
      <c r="D1235" s="1" t="s">
        <v>1084</v>
      </c>
      <c r="E1235" s="1" t="s">
        <v>1085</v>
      </c>
      <c r="F1235" s="1">
        <v>1996.0</v>
      </c>
      <c r="G1235" s="1">
        <v>0.783647</v>
      </c>
    </row>
    <row r="1236">
      <c r="A1236" s="1" t="s">
        <v>734</v>
      </c>
      <c r="B1236" s="1" t="s">
        <v>1082</v>
      </c>
      <c r="C1236" s="1" t="s">
        <v>1083</v>
      </c>
      <c r="D1236" s="1" t="s">
        <v>1084</v>
      </c>
      <c r="E1236" s="1" t="s">
        <v>1085</v>
      </c>
      <c r="F1236" s="1">
        <v>1997.0</v>
      </c>
      <c r="G1236" s="1">
        <v>0.82657</v>
      </c>
    </row>
    <row r="1237">
      <c r="A1237" s="1" t="s">
        <v>734</v>
      </c>
      <c r="B1237" s="1" t="s">
        <v>1082</v>
      </c>
      <c r="C1237" s="1" t="s">
        <v>1083</v>
      </c>
      <c r="D1237" s="1" t="s">
        <v>1084</v>
      </c>
      <c r="E1237" s="1" t="s">
        <v>1085</v>
      </c>
      <c r="F1237" s="1">
        <v>1998.0</v>
      </c>
      <c r="G1237" s="1">
        <v>0.839257</v>
      </c>
    </row>
    <row r="1238">
      <c r="A1238" s="1" t="s">
        <v>734</v>
      </c>
      <c r="B1238" s="1" t="s">
        <v>1082</v>
      </c>
      <c r="C1238" s="1" t="s">
        <v>1083</v>
      </c>
      <c r="D1238" s="1" t="s">
        <v>1084</v>
      </c>
      <c r="E1238" s="1" t="s">
        <v>1085</v>
      </c>
      <c r="F1238" s="1">
        <v>1999.0</v>
      </c>
      <c r="G1238" s="1">
        <v>0.832617</v>
      </c>
    </row>
    <row r="1239">
      <c r="A1239" s="1" t="s">
        <v>734</v>
      </c>
      <c r="B1239" s="1" t="s">
        <v>1082</v>
      </c>
      <c r="C1239" s="1" t="s">
        <v>1083</v>
      </c>
      <c r="D1239" s="1" t="s">
        <v>1084</v>
      </c>
      <c r="E1239" s="1" t="s">
        <v>1085</v>
      </c>
      <c r="F1239" s="1">
        <v>2000.0</v>
      </c>
      <c r="G1239" s="1">
        <v>0.862972</v>
      </c>
    </row>
    <row r="1240">
      <c r="A1240" s="1" t="s">
        <v>734</v>
      </c>
      <c r="B1240" s="1" t="s">
        <v>1082</v>
      </c>
      <c r="C1240" s="1" t="s">
        <v>1083</v>
      </c>
      <c r="D1240" s="1" t="s">
        <v>1084</v>
      </c>
      <c r="E1240" s="1" t="s">
        <v>1085</v>
      </c>
      <c r="F1240" s="1">
        <v>2001.0</v>
      </c>
      <c r="G1240" s="1">
        <v>0.893445</v>
      </c>
    </row>
    <row r="1241">
      <c r="A1241" s="1" t="s">
        <v>734</v>
      </c>
      <c r="B1241" s="1" t="s">
        <v>1082</v>
      </c>
      <c r="C1241" s="1" t="s">
        <v>1083</v>
      </c>
      <c r="D1241" s="1" t="s">
        <v>1084</v>
      </c>
      <c r="E1241" s="1" t="s">
        <v>1085</v>
      </c>
      <c r="F1241" s="1">
        <v>2002.0</v>
      </c>
      <c r="G1241" s="1">
        <v>0.879607</v>
      </c>
    </row>
    <row r="1242">
      <c r="A1242" s="1" t="s">
        <v>734</v>
      </c>
      <c r="B1242" s="1" t="s">
        <v>1082</v>
      </c>
      <c r="C1242" s="1" t="s">
        <v>1083</v>
      </c>
      <c r="D1242" s="1" t="s">
        <v>1084</v>
      </c>
      <c r="E1242" s="1" t="s">
        <v>1085</v>
      </c>
      <c r="F1242" s="1">
        <v>2003.0</v>
      </c>
      <c r="G1242" s="1">
        <v>0.813136</v>
      </c>
    </row>
    <row r="1243">
      <c r="A1243" s="1" t="s">
        <v>734</v>
      </c>
      <c r="B1243" s="1" t="s">
        <v>1082</v>
      </c>
      <c r="C1243" s="1" t="s">
        <v>1083</v>
      </c>
      <c r="D1243" s="1" t="s">
        <v>1084</v>
      </c>
      <c r="E1243" s="1" t="s">
        <v>1085</v>
      </c>
      <c r="F1243" s="1">
        <v>2004.0</v>
      </c>
      <c r="G1243" s="1">
        <v>0.768683</v>
      </c>
    </row>
    <row r="1244">
      <c r="A1244" s="1" t="s">
        <v>734</v>
      </c>
      <c r="B1244" s="1" t="s">
        <v>1082</v>
      </c>
      <c r="C1244" s="1" t="s">
        <v>1083</v>
      </c>
      <c r="D1244" s="1" t="s">
        <v>1084</v>
      </c>
      <c r="E1244" s="1" t="s">
        <v>1085</v>
      </c>
      <c r="F1244" s="1">
        <v>2005.0</v>
      </c>
      <c r="G1244" s="1">
        <v>0.803519</v>
      </c>
    </row>
    <row r="1245">
      <c r="A1245" s="1" t="s">
        <v>734</v>
      </c>
      <c r="B1245" s="1" t="s">
        <v>1082</v>
      </c>
      <c r="C1245" s="1" t="s">
        <v>1083</v>
      </c>
      <c r="D1245" s="1" t="s">
        <v>1084</v>
      </c>
      <c r="E1245" s="1" t="s">
        <v>1085</v>
      </c>
      <c r="F1245" s="1">
        <v>2006.0</v>
      </c>
      <c r="G1245" s="1">
        <v>0.797389</v>
      </c>
    </row>
    <row r="1246">
      <c r="A1246" s="1" t="s">
        <v>734</v>
      </c>
      <c r="B1246" s="1" t="s">
        <v>1082</v>
      </c>
      <c r="C1246" s="1" t="s">
        <v>1083</v>
      </c>
      <c r="D1246" s="1" t="s">
        <v>1084</v>
      </c>
      <c r="E1246" s="1" t="s">
        <v>1085</v>
      </c>
      <c r="F1246" s="1">
        <v>2007.0</v>
      </c>
      <c r="G1246" s="1">
        <v>0.73106</v>
      </c>
    </row>
    <row r="1247">
      <c r="A1247" s="1" t="s">
        <v>734</v>
      </c>
      <c r="B1247" s="1" t="s">
        <v>1082</v>
      </c>
      <c r="C1247" s="1" t="s">
        <v>1083</v>
      </c>
      <c r="D1247" s="1" t="s">
        <v>1084</v>
      </c>
      <c r="E1247" s="1" t="s">
        <v>1085</v>
      </c>
      <c r="F1247" s="1">
        <v>2008.0</v>
      </c>
      <c r="G1247" s="1">
        <v>0.68414</v>
      </c>
    </row>
    <row r="1248">
      <c r="A1248" s="1" t="s">
        <v>734</v>
      </c>
      <c r="B1248" s="1" t="s">
        <v>1082</v>
      </c>
      <c r="C1248" s="1" t="s">
        <v>1083</v>
      </c>
      <c r="D1248" s="1" t="s">
        <v>1084</v>
      </c>
      <c r="E1248" s="1" t="s">
        <v>1085</v>
      </c>
      <c r="F1248" s="1">
        <v>2009.0</v>
      </c>
      <c r="G1248" s="1">
        <v>0.719333</v>
      </c>
    </row>
    <row r="1249">
      <c r="A1249" s="1" t="s">
        <v>734</v>
      </c>
      <c r="B1249" s="1" t="s">
        <v>1082</v>
      </c>
      <c r="C1249" s="1" t="s">
        <v>1083</v>
      </c>
      <c r="D1249" s="1" t="s">
        <v>1084</v>
      </c>
      <c r="E1249" s="1" t="s">
        <v>1085</v>
      </c>
      <c r="F1249" s="1">
        <v>2010.0</v>
      </c>
      <c r="G1249" s="1">
        <v>0.754798</v>
      </c>
    </row>
    <row r="1250">
      <c r="A1250" s="1" t="s">
        <v>734</v>
      </c>
      <c r="B1250" s="1" t="s">
        <v>1082</v>
      </c>
      <c r="C1250" s="1" t="s">
        <v>1083</v>
      </c>
      <c r="D1250" s="1" t="s">
        <v>1084</v>
      </c>
      <c r="E1250" s="1" t="s">
        <v>1085</v>
      </c>
      <c r="F1250" s="1">
        <v>2011.0</v>
      </c>
      <c r="G1250" s="1">
        <v>0.713191</v>
      </c>
    </row>
    <row r="1251">
      <c r="A1251" s="1" t="s">
        <v>734</v>
      </c>
      <c r="B1251" s="1" t="s">
        <v>1082</v>
      </c>
      <c r="C1251" s="1" t="s">
        <v>1083</v>
      </c>
      <c r="D1251" s="1" t="s">
        <v>1084</v>
      </c>
      <c r="E1251" s="1" t="s">
        <v>1085</v>
      </c>
      <c r="F1251" s="1">
        <v>2012.0</v>
      </c>
      <c r="G1251" s="1">
        <v>0.778133</v>
      </c>
    </row>
    <row r="1252">
      <c r="A1252" s="1" t="s">
        <v>734</v>
      </c>
      <c r="B1252" s="1" t="s">
        <v>1082</v>
      </c>
      <c r="C1252" s="1" t="s">
        <v>1083</v>
      </c>
      <c r="D1252" s="1" t="s">
        <v>1084</v>
      </c>
      <c r="E1252" s="1" t="s">
        <v>1085</v>
      </c>
      <c r="F1252" s="1">
        <v>2013.0</v>
      </c>
      <c r="G1252" s="1">
        <v>0.753256</v>
      </c>
    </row>
    <row r="1253">
      <c r="A1253" s="1" t="s">
        <v>734</v>
      </c>
      <c r="B1253" s="1" t="s">
        <v>1082</v>
      </c>
      <c r="C1253" s="1" t="s">
        <v>1083</v>
      </c>
      <c r="D1253" s="1" t="s">
        <v>1084</v>
      </c>
      <c r="E1253" s="1" t="s">
        <v>1085</v>
      </c>
      <c r="F1253" s="1">
        <v>2014.0</v>
      </c>
      <c r="G1253" s="1">
        <v>0.752728</v>
      </c>
    </row>
    <row r="1254">
      <c r="A1254" s="1" t="s">
        <v>734</v>
      </c>
      <c r="B1254" s="1" t="s">
        <v>1082</v>
      </c>
      <c r="C1254" s="1" t="s">
        <v>1083</v>
      </c>
      <c r="D1254" s="1" t="s">
        <v>1084</v>
      </c>
      <c r="E1254" s="1" t="s">
        <v>1085</v>
      </c>
      <c r="F1254" s="1">
        <v>2015.0</v>
      </c>
      <c r="G1254" s="1">
        <v>0.901296</v>
      </c>
    </row>
    <row r="1255">
      <c r="A1255" s="1" t="s">
        <v>734</v>
      </c>
      <c r="B1255" s="1" t="s">
        <v>1082</v>
      </c>
      <c r="C1255" s="1" t="s">
        <v>1083</v>
      </c>
      <c r="D1255" s="1" t="s">
        <v>1084</v>
      </c>
      <c r="E1255" s="1" t="s">
        <v>1085</v>
      </c>
      <c r="F1255" s="1">
        <v>2016.0</v>
      </c>
      <c r="G1255" s="1">
        <v>0.903421</v>
      </c>
    </row>
    <row r="1256">
      <c r="A1256" s="1" t="s">
        <v>734</v>
      </c>
      <c r="B1256" s="1" t="s">
        <v>1082</v>
      </c>
      <c r="C1256" s="1" t="s">
        <v>1083</v>
      </c>
      <c r="D1256" s="1" t="s">
        <v>1084</v>
      </c>
      <c r="E1256" s="1" t="s">
        <v>1085</v>
      </c>
      <c r="F1256" s="1">
        <v>2017.0</v>
      </c>
      <c r="G1256" s="1">
        <v>0.885206</v>
      </c>
    </row>
    <row r="1257">
      <c r="A1257" s="1" t="s">
        <v>734</v>
      </c>
      <c r="B1257" s="1" t="s">
        <v>1082</v>
      </c>
      <c r="C1257" s="1" t="s">
        <v>1083</v>
      </c>
      <c r="D1257" s="1" t="s">
        <v>1084</v>
      </c>
      <c r="E1257" s="1" t="s">
        <v>1085</v>
      </c>
      <c r="F1257" s="1">
        <v>2018.0</v>
      </c>
      <c r="G1257" s="1">
        <v>0.846773</v>
      </c>
    </row>
    <row r="1258">
      <c r="A1258" s="1" t="s">
        <v>734</v>
      </c>
      <c r="B1258" s="1" t="s">
        <v>1082</v>
      </c>
      <c r="C1258" s="1" t="s">
        <v>1083</v>
      </c>
      <c r="D1258" s="1" t="s">
        <v>1084</v>
      </c>
      <c r="E1258" s="1" t="s">
        <v>1085</v>
      </c>
      <c r="F1258" s="1">
        <v>2019.0</v>
      </c>
      <c r="G1258" s="1">
        <v>0.893276</v>
      </c>
    </row>
    <row r="1259">
      <c r="A1259" s="1" t="s">
        <v>734</v>
      </c>
      <c r="B1259" s="1" t="s">
        <v>1082</v>
      </c>
      <c r="C1259" s="1" t="s">
        <v>1083</v>
      </c>
      <c r="D1259" s="1" t="s">
        <v>1084</v>
      </c>
      <c r="E1259" s="1" t="s">
        <v>1085</v>
      </c>
      <c r="F1259" s="1">
        <v>2020.0</v>
      </c>
      <c r="G1259" s="1">
        <v>0.875506</v>
      </c>
    </row>
    <row r="1260">
      <c r="A1260" s="1" t="s">
        <v>730</v>
      </c>
      <c r="B1260" s="1" t="s">
        <v>1082</v>
      </c>
      <c r="C1260" s="1" t="s">
        <v>1083</v>
      </c>
      <c r="D1260" s="1" t="s">
        <v>1084</v>
      </c>
      <c r="E1260" s="1" t="s">
        <v>1085</v>
      </c>
      <c r="F1260" s="1">
        <v>1992.0</v>
      </c>
      <c r="G1260" s="1">
        <v>0.513424</v>
      </c>
    </row>
    <row r="1261">
      <c r="A1261" s="1" t="s">
        <v>730</v>
      </c>
      <c r="B1261" s="1" t="s">
        <v>1082</v>
      </c>
      <c r="C1261" s="1" t="s">
        <v>1083</v>
      </c>
      <c r="D1261" s="1" t="s">
        <v>1084</v>
      </c>
      <c r="E1261" s="1" t="s">
        <v>1085</v>
      </c>
      <c r="F1261" s="1">
        <v>1993.0</v>
      </c>
      <c r="G1261" s="1">
        <v>1.258128</v>
      </c>
    </row>
    <row r="1262">
      <c r="A1262" s="1" t="s">
        <v>730</v>
      </c>
      <c r="B1262" s="1" t="s">
        <v>1082</v>
      </c>
      <c r="C1262" s="1" t="s">
        <v>1083</v>
      </c>
      <c r="D1262" s="1" t="s">
        <v>1084</v>
      </c>
      <c r="E1262" s="1" t="s">
        <v>1085</v>
      </c>
      <c r="F1262" s="1">
        <v>1994.0</v>
      </c>
      <c r="G1262" s="1">
        <v>1.152036</v>
      </c>
    </row>
    <row r="1263">
      <c r="A1263" s="1" t="s">
        <v>730</v>
      </c>
      <c r="B1263" s="1" t="s">
        <v>1082</v>
      </c>
      <c r="C1263" s="1" t="s">
        <v>1083</v>
      </c>
      <c r="D1263" s="1" t="s">
        <v>1084</v>
      </c>
      <c r="E1263" s="1" t="s">
        <v>1085</v>
      </c>
      <c r="F1263" s="1">
        <v>1995.0</v>
      </c>
      <c r="G1263" s="1">
        <v>1.15848</v>
      </c>
    </row>
    <row r="1264">
      <c r="A1264" s="1" t="s">
        <v>730</v>
      </c>
      <c r="B1264" s="1" t="s">
        <v>1082</v>
      </c>
      <c r="C1264" s="1" t="s">
        <v>1083</v>
      </c>
      <c r="D1264" s="1" t="s">
        <v>1084</v>
      </c>
      <c r="E1264" s="1" t="s">
        <v>1085</v>
      </c>
      <c r="F1264" s="1">
        <v>1996.0</v>
      </c>
      <c r="G1264" s="1">
        <v>1.15848</v>
      </c>
    </row>
    <row r="1265">
      <c r="A1265" s="1" t="s">
        <v>730</v>
      </c>
      <c r="B1265" s="1" t="s">
        <v>1082</v>
      </c>
      <c r="C1265" s="1" t="s">
        <v>1083</v>
      </c>
      <c r="D1265" s="1" t="s">
        <v>1084</v>
      </c>
      <c r="E1265" s="1" t="s">
        <v>1085</v>
      </c>
      <c r="F1265" s="1">
        <v>1997.0</v>
      </c>
      <c r="G1265" s="1">
        <v>1.15848</v>
      </c>
    </row>
    <row r="1266">
      <c r="A1266" s="1" t="s">
        <v>730</v>
      </c>
      <c r="B1266" s="1" t="s">
        <v>1082</v>
      </c>
      <c r="C1266" s="1" t="s">
        <v>1083</v>
      </c>
      <c r="D1266" s="1" t="s">
        <v>1084</v>
      </c>
      <c r="E1266" s="1" t="s">
        <v>1085</v>
      </c>
      <c r="F1266" s="1">
        <v>1998.0</v>
      </c>
      <c r="G1266" s="1">
        <v>1.15848</v>
      </c>
    </row>
    <row r="1267">
      <c r="A1267" s="1" t="s">
        <v>730</v>
      </c>
      <c r="B1267" s="1" t="s">
        <v>1082</v>
      </c>
      <c r="C1267" s="1" t="s">
        <v>1083</v>
      </c>
      <c r="D1267" s="1" t="s">
        <v>1084</v>
      </c>
      <c r="E1267" s="1" t="s">
        <v>1085</v>
      </c>
      <c r="F1267" s="1">
        <v>1999.0</v>
      </c>
      <c r="G1267" s="1">
        <v>1.15848</v>
      </c>
    </row>
    <row r="1268">
      <c r="A1268" s="1" t="s">
        <v>730</v>
      </c>
      <c r="B1268" s="1" t="s">
        <v>1082</v>
      </c>
      <c r="C1268" s="1" t="s">
        <v>1083</v>
      </c>
      <c r="D1268" s="1" t="s">
        <v>1084</v>
      </c>
      <c r="E1268" s="1" t="s">
        <v>1085</v>
      </c>
      <c r="F1268" s="1">
        <v>2000.0</v>
      </c>
      <c r="G1268" s="1">
        <v>1.15848</v>
      </c>
    </row>
    <row r="1269">
      <c r="A1269" s="1" t="s">
        <v>730</v>
      </c>
      <c r="B1269" s="1" t="s">
        <v>1082</v>
      </c>
      <c r="C1269" s="1" t="s">
        <v>1083</v>
      </c>
      <c r="D1269" s="1" t="s">
        <v>1084</v>
      </c>
      <c r="E1269" s="1" t="s">
        <v>1085</v>
      </c>
      <c r="F1269" s="1">
        <v>2001.0</v>
      </c>
      <c r="G1269" s="1">
        <v>1.15848</v>
      </c>
    </row>
    <row r="1270">
      <c r="A1270" s="1" t="s">
        <v>730</v>
      </c>
      <c r="B1270" s="1" t="s">
        <v>1082</v>
      </c>
      <c r="C1270" s="1" t="s">
        <v>1083</v>
      </c>
      <c r="D1270" s="1" t="s">
        <v>1084</v>
      </c>
      <c r="E1270" s="1" t="s">
        <v>1085</v>
      </c>
      <c r="F1270" s="1">
        <v>2002.0</v>
      </c>
      <c r="G1270" s="1">
        <v>1.064921</v>
      </c>
    </row>
    <row r="1271">
      <c r="A1271" s="1" t="s">
        <v>730</v>
      </c>
      <c r="B1271" s="1" t="s">
        <v>1082</v>
      </c>
      <c r="C1271" s="1" t="s">
        <v>1083</v>
      </c>
      <c r="D1271" s="1" t="s">
        <v>1084</v>
      </c>
      <c r="E1271" s="1" t="s">
        <v>1085</v>
      </c>
      <c r="F1271" s="1">
        <v>2003.0</v>
      </c>
      <c r="G1271" s="1">
        <v>0.886488</v>
      </c>
    </row>
    <row r="1272">
      <c r="A1272" s="1" t="s">
        <v>730</v>
      </c>
      <c r="B1272" s="1" t="s">
        <v>1082</v>
      </c>
      <c r="C1272" s="1" t="s">
        <v>1083</v>
      </c>
      <c r="D1272" s="1" t="s">
        <v>1084</v>
      </c>
      <c r="E1272" s="1" t="s">
        <v>1085</v>
      </c>
      <c r="F1272" s="1">
        <v>2004.0</v>
      </c>
      <c r="G1272" s="1">
        <v>0.805315</v>
      </c>
    </row>
    <row r="1273">
      <c r="A1273" s="1" t="s">
        <v>730</v>
      </c>
      <c r="B1273" s="1" t="s">
        <v>1082</v>
      </c>
      <c r="C1273" s="1" t="s">
        <v>1083</v>
      </c>
      <c r="D1273" s="1" t="s">
        <v>1084</v>
      </c>
      <c r="E1273" s="1" t="s">
        <v>1085</v>
      </c>
      <c r="F1273" s="1">
        <v>2005.0</v>
      </c>
      <c r="G1273" s="1">
        <v>0.803413</v>
      </c>
    </row>
    <row r="1274">
      <c r="A1274" s="1" t="s">
        <v>730</v>
      </c>
      <c r="B1274" s="1" t="s">
        <v>1082</v>
      </c>
      <c r="C1274" s="1" t="s">
        <v>1083</v>
      </c>
      <c r="D1274" s="1" t="s">
        <v>1084</v>
      </c>
      <c r="E1274" s="1" t="s">
        <v>1085</v>
      </c>
      <c r="F1274" s="1">
        <v>2006.0</v>
      </c>
      <c r="G1274" s="1">
        <v>0.797099</v>
      </c>
    </row>
    <row r="1275">
      <c r="A1275" s="1" t="s">
        <v>730</v>
      </c>
      <c r="B1275" s="1" t="s">
        <v>1082</v>
      </c>
      <c r="C1275" s="1" t="s">
        <v>1083</v>
      </c>
      <c r="D1275" s="1" t="s">
        <v>1084</v>
      </c>
      <c r="E1275" s="1" t="s">
        <v>1085</v>
      </c>
      <c r="F1275" s="1">
        <v>2007.0</v>
      </c>
      <c r="G1275" s="1">
        <v>0.730921</v>
      </c>
    </row>
    <row r="1276">
      <c r="A1276" s="1" t="s">
        <v>730</v>
      </c>
      <c r="B1276" s="1" t="s">
        <v>1082</v>
      </c>
      <c r="C1276" s="1" t="s">
        <v>1083</v>
      </c>
      <c r="D1276" s="1" t="s">
        <v>1084</v>
      </c>
      <c r="E1276" s="1" t="s">
        <v>1085</v>
      </c>
      <c r="F1276" s="1">
        <v>2008.0</v>
      </c>
      <c r="G1276" s="1">
        <v>0.682656</v>
      </c>
    </row>
    <row r="1277">
      <c r="A1277" s="1" t="s">
        <v>730</v>
      </c>
      <c r="B1277" s="1" t="s">
        <v>1082</v>
      </c>
      <c r="C1277" s="1" t="s">
        <v>1083</v>
      </c>
      <c r="D1277" s="1" t="s">
        <v>1084</v>
      </c>
      <c r="E1277" s="1" t="s">
        <v>1085</v>
      </c>
      <c r="F1277" s="1">
        <v>2009.0</v>
      </c>
      <c r="G1277" s="1">
        <v>0.719426</v>
      </c>
    </row>
    <row r="1278">
      <c r="A1278" s="1" t="s">
        <v>730</v>
      </c>
      <c r="B1278" s="1" t="s">
        <v>1082</v>
      </c>
      <c r="C1278" s="1" t="s">
        <v>1083</v>
      </c>
      <c r="D1278" s="1" t="s">
        <v>1084</v>
      </c>
      <c r="E1278" s="1" t="s">
        <v>1085</v>
      </c>
      <c r="F1278" s="1">
        <v>2010.0</v>
      </c>
      <c r="G1278" s="1">
        <v>0.754846</v>
      </c>
    </row>
    <row r="1279">
      <c r="A1279" s="1" t="s">
        <v>730</v>
      </c>
      <c r="B1279" s="1" t="s">
        <v>1082</v>
      </c>
      <c r="C1279" s="1" t="s">
        <v>1083</v>
      </c>
      <c r="D1279" s="1" t="s">
        <v>1084</v>
      </c>
      <c r="E1279" s="1" t="s">
        <v>1085</v>
      </c>
      <c r="F1279" s="1">
        <v>2011.0</v>
      </c>
      <c r="G1279" s="1">
        <v>0.718576</v>
      </c>
    </row>
    <row r="1280">
      <c r="A1280" s="1" t="s">
        <v>730</v>
      </c>
      <c r="B1280" s="1" t="s">
        <v>1082</v>
      </c>
      <c r="C1280" s="1" t="s">
        <v>1083</v>
      </c>
      <c r="D1280" s="1" t="s">
        <v>1084</v>
      </c>
      <c r="E1280" s="1" t="s">
        <v>1085</v>
      </c>
      <c r="F1280" s="1">
        <v>2012.0</v>
      </c>
      <c r="G1280" s="1">
        <v>0.778004</v>
      </c>
    </row>
    <row r="1281">
      <c r="A1281" s="1" t="s">
        <v>730</v>
      </c>
      <c r="B1281" s="1" t="s">
        <v>1082</v>
      </c>
      <c r="C1281" s="1" t="s">
        <v>1083</v>
      </c>
      <c r="D1281" s="1" t="s">
        <v>1084</v>
      </c>
      <c r="E1281" s="1" t="s">
        <v>1085</v>
      </c>
      <c r="F1281" s="1">
        <v>2013.0</v>
      </c>
      <c r="G1281" s="1">
        <v>0.753304</v>
      </c>
    </row>
    <row r="1282">
      <c r="A1282" s="1" t="s">
        <v>730</v>
      </c>
      <c r="B1282" s="1" t="s">
        <v>1082</v>
      </c>
      <c r="C1282" s="1" t="s">
        <v>1083</v>
      </c>
      <c r="D1282" s="1" t="s">
        <v>1084</v>
      </c>
      <c r="E1282" s="1" t="s">
        <v>1085</v>
      </c>
      <c r="F1282" s="1">
        <v>2014.0</v>
      </c>
      <c r="G1282" s="1">
        <v>0.753097</v>
      </c>
    </row>
    <row r="1283">
      <c r="A1283" s="1" t="s">
        <v>730</v>
      </c>
      <c r="B1283" s="1" t="s">
        <v>1082</v>
      </c>
      <c r="C1283" s="1" t="s">
        <v>1083</v>
      </c>
      <c r="D1283" s="1" t="s">
        <v>1084</v>
      </c>
      <c r="E1283" s="1" t="s">
        <v>1085</v>
      </c>
      <c r="F1283" s="1">
        <v>2015.0</v>
      </c>
      <c r="G1283" s="1">
        <v>0.901296</v>
      </c>
    </row>
    <row r="1284">
      <c r="A1284" s="1" t="s">
        <v>730</v>
      </c>
      <c r="B1284" s="1" t="s">
        <v>1082</v>
      </c>
      <c r="C1284" s="1" t="s">
        <v>1083</v>
      </c>
      <c r="D1284" s="1" t="s">
        <v>1084</v>
      </c>
      <c r="E1284" s="1" t="s">
        <v>1085</v>
      </c>
      <c r="F1284" s="1">
        <v>2016.0</v>
      </c>
      <c r="G1284" s="1">
        <v>0.903421</v>
      </c>
    </row>
    <row r="1285">
      <c r="A1285" s="1" t="s">
        <v>730</v>
      </c>
      <c r="B1285" s="1" t="s">
        <v>1082</v>
      </c>
      <c r="C1285" s="1" t="s">
        <v>1083</v>
      </c>
      <c r="D1285" s="1" t="s">
        <v>1084</v>
      </c>
      <c r="E1285" s="1" t="s">
        <v>1085</v>
      </c>
      <c r="F1285" s="1">
        <v>2017.0</v>
      </c>
      <c r="G1285" s="1">
        <v>0.885206</v>
      </c>
    </row>
    <row r="1286">
      <c r="A1286" s="1" t="s">
        <v>730</v>
      </c>
      <c r="B1286" s="1" t="s">
        <v>1082</v>
      </c>
      <c r="C1286" s="1" t="s">
        <v>1083</v>
      </c>
      <c r="D1286" s="1" t="s">
        <v>1084</v>
      </c>
      <c r="E1286" s="1" t="s">
        <v>1085</v>
      </c>
      <c r="F1286" s="1">
        <v>2018.0</v>
      </c>
      <c r="G1286" s="1">
        <v>0.846773</v>
      </c>
    </row>
    <row r="1287">
      <c r="A1287" s="1" t="s">
        <v>730</v>
      </c>
      <c r="B1287" s="1" t="s">
        <v>1082</v>
      </c>
      <c r="C1287" s="1" t="s">
        <v>1083</v>
      </c>
      <c r="D1287" s="1" t="s">
        <v>1084</v>
      </c>
      <c r="E1287" s="1" t="s">
        <v>1085</v>
      </c>
      <c r="F1287" s="1">
        <v>2019.0</v>
      </c>
      <c r="G1287" s="1">
        <v>0.893276</v>
      </c>
    </row>
    <row r="1288">
      <c r="A1288" s="1" t="s">
        <v>730</v>
      </c>
      <c r="B1288" s="1" t="s">
        <v>1082</v>
      </c>
      <c r="C1288" s="1" t="s">
        <v>1083</v>
      </c>
      <c r="D1288" s="1" t="s">
        <v>1084</v>
      </c>
      <c r="E1288" s="1" t="s">
        <v>1085</v>
      </c>
      <c r="F1288" s="1">
        <v>2020.0</v>
      </c>
      <c r="G1288" s="1">
        <v>0.875506</v>
      </c>
    </row>
    <row r="1289">
      <c r="A1289" s="1" t="s">
        <v>854</v>
      </c>
      <c r="B1289" s="1" t="s">
        <v>1082</v>
      </c>
      <c r="C1289" s="1" t="s">
        <v>1083</v>
      </c>
      <c r="D1289" s="1" t="s">
        <v>1084</v>
      </c>
      <c r="E1289" s="1" t="s">
        <v>1085</v>
      </c>
      <c r="F1289" s="1">
        <v>1991.0</v>
      </c>
      <c r="G1289" s="1">
        <v>3.75</v>
      </c>
    </row>
    <row r="1290">
      <c r="A1290" s="1" t="s">
        <v>854</v>
      </c>
      <c r="B1290" s="1" t="s">
        <v>1082</v>
      </c>
      <c r="C1290" s="1" t="s">
        <v>1083</v>
      </c>
      <c r="D1290" s="1" t="s">
        <v>1084</v>
      </c>
      <c r="E1290" s="1" t="s">
        <v>1085</v>
      </c>
      <c r="F1290" s="1">
        <v>1992.0</v>
      </c>
      <c r="G1290" s="1">
        <v>3.75</v>
      </c>
    </row>
    <row r="1291">
      <c r="A1291" s="1" t="s">
        <v>854</v>
      </c>
      <c r="B1291" s="1" t="s">
        <v>1082</v>
      </c>
      <c r="C1291" s="1" t="s">
        <v>1083</v>
      </c>
      <c r="D1291" s="1" t="s">
        <v>1084</v>
      </c>
      <c r="E1291" s="1" t="s">
        <v>1085</v>
      </c>
      <c r="F1291" s="1">
        <v>1993.0</v>
      </c>
      <c r="G1291" s="1">
        <v>3.75</v>
      </c>
    </row>
    <row r="1292">
      <c r="A1292" s="1" t="s">
        <v>854</v>
      </c>
      <c r="B1292" s="1" t="s">
        <v>1082</v>
      </c>
      <c r="C1292" s="1" t="s">
        <v>1083</v>
      </c>
      <c r="D1292" s="1" t="s">
        <v>1084</v>
      </c>
      <c r="E1292" s="1" t="s">
        <v>1085</v>
      </c>
      <c r="F1292" s="1">
        <v>1994.0</v>
      </c>
      <c r="G1292" s="1">
        <v>3.75</v>
      </c>
    </row>
    <row r="1293">
      <c r="A1293" s="1" t="s">
        <v>854</v>
      </c>
      <c r="B1293" s="1" t="s">
        <v>1082</v>
      </c>
      <c r="C1293" s="1" t="s">
        <v>1083</v>
      </c>
      <c r="D1293" s="1" t="s">
        <v>1084</v>
      </c>
      <c r="E1293" s="1" t="s">
        <v>1085</v>
      </c>
      <c r="F1293" s="1">
        <v>1995.0</v>
      </c>
      <c r="G1293" s="1">
        <v>3.75</v>
      </c>
    </row>
    <row r="1294">
      <c r="A1294" s="1" t="s">
        <v>854</v>
      </c>
      <c r="B1294" s="1" t="s">
        <v>1082</v>
      </c>
      <c r="C1294" s="1" t="s">
        <v>1083</v>
      </c>
      <c r="D1294" s="1" t="s">
        <v>1084</v>
      </c>
      <c r="E1294" s="1" t="s">
        <v>1085</v>
      </c>
      <c r="F1294" s="1">
        <v>1996.0</v>
      </c>
      <c r="G1294" s="1">
        <v>3.75</v>
      </c>
    </row>
    <row r="1295">
      <c r="A1295" s="1" t="s">
        <v>854</v>
      </c>
      <c r="B1295" s="1" t="s">
        <v>1082</v>
      </c>
      <c r="C1295" s="1" t="s">
        <v>1083</v>
      </c>
      <c r="D1295" s="1" t="s">
        <v>1084</v>
      </c>
      <c r="E1295" s="1" t="s">
        <v>1085</v>
      </c>
      <c r="F1295" s="1">
        <v>1997.0</v>
      </c>
      <c r="G1295" s="1">
        <v>3.75</v>
      </c>
    </row>
    <row r="1296">
      <c r="A1296" s="1" t="s">
        <v>854</v>
      </c>
      <c r="B1296" s="1" t="s">
        <v>1082</v>
      </c>
      <c r="C1296" s="1" t="s">
        <v>1083</v>
      </c>
      <c r="D1296" s="1" t="s">
        <v>1084</v>
      </c>
      <c r="E1296" s="1" t="s">
        <v>1085</v>
      </c>
      <c r="F1296" s="1">
        <v>1998.0</v>
      </c>
      <c r="G1296" s="1">
        <v>3.75</v>
      </c>
    </row>
    <row r="1297">
      <c r="A1297" s="1" t="s">
        <v>854</v>
      </c>
      <c r="B1297" s="1" t="s">
        <v>1082</v>
      </c>
      <c r="C1297" s="1" t="s">
        <v>1083</v>
      </c>
      <c r="D1297" s="1" t="s">
        <v>1084</v>
      </c>
      <c r="E1297" s="1" t="s">
        <v>1085</v>
      </c>
      <c r="F1297" s="1">
        <v>1999.0</v>
      </c>
      <c r="G1297" s="1">
        <v>3.75</v>
      </c>
    </row>
    <row r="1298">
      <c r="A1298" s="1" t="s">
        <v>854</v>
      </c>
      <c r="B1298" s="1" t="s">
        <v>1082</v>
      </c>
      <c r="C1298" s="1" t="s">
        <v>1083</v>
      </c>
      <c r="D1298" s="1" t="s">
        <v>1084</v>
      </c>
      <c r="E1298" s="1" t="s">
        <v>1085</v>
      </c>
      <c r="F1298" s="1">
        <v>2000.0</v>
      </c>
      <c r="G1298" s="1">
        <v>3.75</v>
      </c>
    </row>
    <row r="1299">
      <c r="A1299" s="1" t="s">
        <v>854</v>
      </c>
      <c r="B1299" s="1" t="s">
        <v>1082</v>
      </c>
      <c r="C1299" s="1" t="s">
        <v>1083</v>
      </c>
      <c r="D1299" s="1" t="s">
        <v>1084</v>
      </c>
      <c r="E1299" s="1" t="s">
        <v>1085</v>
      </c>
      <c r="F1299" s="1">
        <v>2001.0</v>
      </c>
      <c r="G1299" s="1">
        <v>3.75</v>
      </c>
    </row>
    <row r="1300">
      <c r="A1300" s="1" t="s">
        <v>854</v>
      </c>
      <c r="B1300" s="1" t="s">
        <v>1082</v>
      </c>
      <c r="C1300" s="1" t="s">
        <v>1083</v>
      </c>
      <c r="D1300" s="1" t="s">
        <v>1084</v>
      </c>
      <c r="E1300" s="1" t="s">
        <v>1085</v>
      </c>
      <c r="F1300" s="1">
        <v>2002.0</v>
      </c>
      <c r="G1300" s="1">
        <v>3.75</v>
      </c>
    </row>
    <row r="1301">
      <c r="A1301" s="1" t="s">
        <v>854</v>
      </c>
      <c r="B1301" s="1" t="s">
        <v>1082</v>
      </c>
      <c r="C1301" s="1" t="s">
        <v>1083</v>
      </c>
      <c r="D1301" s="1" t="s">
        <v>1084</v>
      </c>
      <c r="E1301" s="1" t="s">
        <v>1085</v>
      </c>
      <c r="F1301" s="1">
        <v>2003.0</v>
      </c>
      <c r="G1301" s="1">
        <v>3.75</v>
      </c>
    </row>
    <row r="1302">
      <c r="A1302" s="1" t="s">
        <v>854</v>
      </c>
      <c r="B1302" s="1" t="s">
        <v>1082</v>
      </c>
      <c r="C1302" s="1" t="s">
        <v>1083</v>
      </c>
      <c r="D1302" s="1" t="s">
        <v>1084</v>
      </c>
      <c r="E1302" s="1" t="s">
        <v>1085</v>
      </c>
      <c r="F1302" s="1">
        <v>2004.0</v>
      </c>
      <c r="G1302" s="1">
        <v>3.75</v>
      </c>
    </row>
    <row r="1303">
      <c r="A1303" s="1" t="s">
        <v>854</v>
      </c>
      <c r="B1303" s="1" t="s">
        <v>1082</v>
      </c>
      <c r="C1303" s="1" t="s">
        <v>1083</v>
      </c>
      <c r="D1303" s="1" t="s">
        <v>1084</v>
      </c>
      <c r="E1303" s="1" t="s">
        <v>1085</v>
      </c>
      <c r="F1303" s="1">
        <v>2005.0</v>
      </c>
      <c r="G1303" s="1">
        <v>3.75</v>
      </c>
    </row>
    <row r="1304">
      <c r="A1304" s="1" t="s">
        <v>854</v>
      </c>
      <c r="B1304" s="1" t="s">
        <v>1082</v>
      </c>
      <c r="C1304" s="1" t="s">
        <v>1083</v>
      </c>
      <c r="D1304" s="1" t="s">
        <v>1084</v>
      </c>
      <c r="E1304" s="1" t="s">
        <v>1085</v>
      </c>
      <c r="F1304" s="1">
        <v>2006.0</v>
      </c>
      <c r="G1304" s="1">
        <v>3.75</v>
      </c>
    </row>
    <row r="1305">
      <c r="A1305" s="1" t="s">
        <v>854</v>
      </c>
      <c r="B1305" s="1" t="s">
        <v>1082</v>
      </c>
      <c r="C1305" s="1" t="s">
        <v>1083</v>
      </c>
      <c r="D1305" s="1" t="s">
        <v>1084</v>
      </c>
      <c r="E1305" s="1" t="s">
        <v>1085</v>
      </c>
      <c r="F1305" s="1">
        <v>2007.0</v>
      </c>
      <c r="G1305" s="1">
        <v>3.75</v>
      </c>
    </row>
    <row r="1306">
      <c r="A1306" s="1" t="s">
        <v>854</v>
      </c>
      <c r="B1306" s="1" t="s">
        <v>1082</v>
      </c>
      <c r="C1306" s="1" t="s">
        <v>1083</v>
      </c>
      <c r="D1306" s="1" t="s">
        <v>1084</v>
      </c>
      <c r="E1306" s="1" t="s">
        <v>1085</v>
      </c>
      <c r="F1306" s="1">
        <v>2008.0</v>
      </c>
      <c r="G1306" s="1">
        <v>3.75</v>
      </c>
    </row>
    <row r="1307">
      <c r="A1307" s="1" t="s">
        <v>854</v>
      </c>
      <c r="B1307" s="1" t="s">
        <v>1082</v>
      </c>
      <c r="C1307" s="1" t="s">
        <v>1083</v>
      </c>
      <c r="D1307" s="1" t="s">
        <v>1084</v>
      </c>
      <c r="E1307" s="1" t="s">
        <v>1085</v>
      </c>
      <c r="F1307" s="1">
        <v>2009.0</v>
      </c>
      <c r="G1307" s="1">
        <v>3.75</v>
      </c>
    </row>
    <row r="1308">
      <c r="A1308" s="1" t="s">
        <v>854</v>
      </c>
      <c r="B1308" s="1" t="s">
        <v>1082</v>
      </c>
      <c r="C1308" s="1" t="s">
        <v>1083</v>
      </c>
      <c r="D1308" s="1" t="s">
        <v>1084</v>
      </c>
      <c r="E1308" s="1" t="s">
        <v>1085</v>
      </c>
      <c r="F1308" s="1">
        <v>2010.0</v>
      </c>
      <c r="G1308" s="1">
        <v>3.75</v>
      </c>
    </row>
    <row r="1309">
      <c r="A1309" s="1" t="s">
        <v>854</v>
      </c>
      <c r="B1309" s="1" t="s">
        <v>1082</v>
      </c>
      <c r="C1309" s="1" t="s">
        <v>1083</v>
      </c>
      <c r="D1309" s="1" t="s">
        <v>1084</v>
      </c>
      <c r="E1309" s="1" t="s">
        <v>1085</v>
      </c>
      <c r="F1309" s="1">
        <v>2011.0</v>
      </c>
      <c r="G1309" s="1">
        <v>3.75</v>
      </c>
    </row>
    <row r="1310">
      <c r="A1310" s="1" t="s">
        <v>854</v>
      </c>
      <c r="B1310" s="1" t="s">
        <v>1082</v>
      </c>
      <c r="C1310" s="1" t="s">
        <v>1083</v>
      </c>
      <c r="D1310" s="1" t="s">
        <v>1084</v>
      </c>
      <c r="E1310" s="1" t="s">
        <v>1085</v>
      </c>
      <c r="F1310" s="1">
        <v>2012.0</v>
      </c>
      <c r="G1310" s="1">
        <v>3.75</v>
      </c>
    </row>
    <row r="1311">
      <c r="A1311" s="1" t="s">
        <v>854</v>
      </c>
      <c r="B1311" s="1" t="s">
        <v>1082</v>
      </c>
      <c r="C1311" s="1" t="s">
        <v>1083</v>
      </c>
      <c r="D1311" s="1" t="s">
        <v>1084</v>
      </c>
      <c r="E1311" s="1" t="s">
        <v>1085</v>
      </c>
      <c r="F1311" s="1">
        <v>2013.0</v>
      </c>
      <c r="G1311" s="1">
        <v>3.75</v>
      </c>
    </row>
    <row r="1312">
      <c r="A1312" s="1" t="s">
        <v>854</v>
      </c>
      <c r="B1312" s="1" t="s">
        <v>1082</v>
      </c>
      <c r="C1312" s="1" t="s">
        <v>1083</v>
      </c>
      <c r="D1312" s="1" t="s">
        <v>1084</v>
      </c>
      <c r="E1312" s="1" t="s">
        <v>1085</v>
      </c>
      <c r="F1312" s="1">
        <v>2014.0</v>
      </c>
      <c r="G1312" s="1">
        <v>3.75</v>
      </c>
    </row>
    <row r="1313">
      <c r="A1313" s="1" t="s">
        <v>854</v>
      </c>
      <c r="B1313" s="1" t="s">
        <v>1082</v>
      </c>
      <c r="C1313" s="1" t="s">
        <v>1083</v>
      </c>
      <c r="D1313" s="1" t="s">
        <v>1084</v>
      </c>
      <c r="E1313" s="1" t="s">
        <v>1085</v>
      </c>
      <c r="F1313" s="1">
        <v>2015.0</v>
      </c>
      <c r="G1313" s="1">
        <v>3.75</v>
      </c>
    </row>
    <row r="1314">
      <c r="A1314" s="1" t="s">
        <v>854</v>
      </c>
      <c r="B1314" s="1" t="s">
        <v>1082</v>
      </c>
      <c r="C1314" s="1" t="s">
        <v>1083</v>
      </c>
      <c r="D1314" s="1" t="s">
        <v>1084</v>
      </c>
      <c r="E1314" s="1" t="s">
        <v>1085</v>
      </c>
      <c r="F1314" s="1">
        <v>2016.0</v>
      </c>
      <c r="G1314" s="1">
        <v>3.75</v>
      </c>
    </row>
    <row r="1315">
      <c r="A1315" s="1" t="s">
        <v>854</v>
      </c>
      <c r="B1315" s="1" t="s">
        <v>1082</v>
      </c>
      <c r="C1315" s="1" t="s">
        <v>1083</v>
      </c>
      <c r="D1315" s="1" t="s">
        <v>1084</v>
      </c>
      <c r="E1315" s="1" t="s">
        <v>1085</v>
      </c>
      <c r="F1315" s="1">
        <v>2017.0</v>
      </c>
      <c r="G1315" s="1">
        <v>3.75</v>
      </c>
    </row>
    <row r="1316">
      <c r="A1316" s="1" t="s">
        <v>854</v>
      </c>
      <c r="B1316" s="1" t="s">
        <v>1082</v>
      </c>
      <c r="C1316" s="1" t="s">
        <v>1083</v>
      </c>
      <c r="D1316" s="1" t="s">
        <v>1084</v>
      </c>
      <c r="E1316" s="1" t="s">
        <v>1085</v>
      </c>
      <c r="F1316" s="1">
        <v>2018.0</v>
      </c>
      <c r="G1316" s="1">
        <v>3.75</v>
      </c>
    </row>
    <row r="1317">
      <c r="A1317" s="1" t="s">
        <v>854</v>
      </c>
      <c r="B1317" s="1" t="s">
        <v>1082</v>
      </c>
      <c r="C1317" s="1" t="s">
        <v>1083</v>
      </c>
      <c r="D1317" s="1" t="s">
        <v>1084</v>
      </c>
      <c r="E1317" s="1" t="s">
        <v>1085</v>
      </c>
      <c r="F1317" s="1">
        <v>2019.0</v>
      </c>
      <c r="G1317" s="1">
        <v>3.75</v>
      </c>
    </row>
    <row r="1318">
      <c r="A1318" s="1" t="s">
        <v>854</v>
      </c>
      <c r="B1318" s="1" t="s">
        <v>1082</v>
      </c>
      <c r="C1318" s="1" t="s">
        <v>1083</v>
      </c>
      <c r="D1318" s="1" t="s">
        <v>1084</v>
      </c>
      <c r="E1318" s="1" t="s">
        <v>1085</v>
      </c>
      <c r="F1318" s="1">
        <v>2020.0</v>
      </c>
      <c r="G1318" s="1">
        <v>3.75</v>
      </c>
    </row>
    <row r="1319">
      <c r="A1319" s="1" t="s">
        <v>1087</v>
      </c>
      <c r="B1319" s="1" t="s">
        <v>1082</v>
      </c>
      <c r="C1319" s="1" t="s">
        <v>1083</v>
      </c>
      <c r="D1319" s="1" t="s">
        <v>1084</v>
      </c>
      <c r="E1319" s="1" t="s">
        <v>1085</v>
      </c>
      <c r="F1319" s="1">
        <v>1995.0</v>
      </c>
      <c r="G1319" s="1">
        <v>0.76452</v>
      </c>
    </row>
    <row r="1320">
      <c r="A1320" s="1" t="s">
        <v>1087</v>
      </c>
      <c r="B1320" s="1" t="s">
        <v>1082</v>
      </c>
      <c r="C1320" s="1" t="s">
        <v>1083</v>
      </c>
      <c r="D1320" s="1" t="s">
        <v>1084</v>
      </c>
      <c r="E1320" s="1" t="s">
        <v>1085</v>
      </c>
      <c r="F1320" s="1">
        <v>1996.0</v>
      </c>
      <c r="G1320" s="1">
        <v>0.787557</v>
      </c>
    </row>
    <row r="1321">
      <c r="A1321" s="1" t="s">
        <v>1087</v>
      </c>
      <c r="B1321" s="1" t="s">
        <v>1082</v>
      </c>
      <c r="C1321" s="1" t="s">
        <v>1083</v>
      </c>
      <c r="D1321" s="1" t="s">
        <v>1084</v>
      </c>
      <c r="E1321" s="1" t="s">
        <v>1085</v>
      </c>
      <c r="F1321" s="1">
        <v>1997.0</v>
      </c>
      <c r="G1321" s="1">
        <v>0.881803</v>
      </c>
    </row>
    <row r="1322">
      <c r="A1322" s="1" t="s">
        <v>1087</v>
      </c>
      <c r="B1322" s="1" t="s">
        <v>1082</v>
      </c>
      <c r="C1322" s="1" t="s">
        <v>1083</v>
      </c>
      <c r="D1322" s="1" t="s">
        <v>1084</v>
      </c>
      <c r="E1322" s="1" t="s">
        <v>1085</v>
      </c>
      <c r="F1322" s="1">
        <v>1998.0</v>
      </c>
      <c r="G1322" s="1">
        <v>0.891989</v>
      </c>
    </row>
    <row r="1323">
      <c r="A1323" s="1" t="s">
        <v>1087</v>
      </c>
      <c r="B1323" s="1" t="s">
        <v>1082</v>
      </c>
      <c r="C1323" s="1" t="s">
        <v>1083</v>
      </c>
      <c r="D1323" s="1" t="s">
        <v>1084</v>
      </c>
      <c r="E1323" s="1" t="s">
        <v>1085</v>
      </c>
      <c r="F1323" s="1">
        <v>1999.0</v>
      </c>
      <c r="G1323" s="1">
        <v>0.938283</v>
      </c>
    </row>
    <row r="1324">
      <c r="A1324" s="1" t="s">
        <v>1087</v>
      </c>
      <c r="B1324" s="1" t="s">
        <v>1082</v>
      </c>
      <c r="C1324" s="1" t="s">
        <v>1083</v>
      </c>
      <c r="D1324" s="1" t="s">
        <v>1084</v>
      </c>
      <c r="E1324" s="1" t="s">
        <v>1085</v>
      </c>
      <c r="F1324" s="1">
        <v>2000.0</v>
      </c>
      <c r="G1324" s="1">
        <v>1.082705</v>
      </c>
    </row>
    <row r="1325">
      <c r="A1325" s="1" t="s">
        <v>1087</v>
      </c>
      <c r="B1325" s="1" t="s">
        <v>1082</v>
      </c>
      <c r="C1325" s="1" t="s">
        <v>1083</v>
      </c>
      <c r="D1325" s="1" t="s">
        <v>1084</v>
      </c>
      <c r="E1325" s="1" t="s">
        <v>1085</v>
      </c>
      <c r="F1325" s="1">
        <v>2001.0</v>
      </c>
      <c r="G1325" s="1">
        <v>1.116533</v>
      </c>
    </row>
    <row r="1326">
      <c r="A1326" s="1" t="s">
        <v>1087</v>
      </c>
      <c r="B1326" s="1" t="s">
        <v>1082</v>
      </c>
      <c r="C1326" s="1" t="s">
        <v>1083</v>
      </c>
      <c r="D1326" s="1" t="s">
        <v>1084</v>
      </c>
      <c r="E1326" s="1" t="s">
        <v>1085</v>
      </c>
      <c r="F1326" s="1">
        <v>2002.0</v>
      </c>
      <c r="G1326" s="1">
        <v>1.057559</v>
      </c>
    </row>
    <row r="1327">
      <c r="A1327" s="1" t="s">
        <v>1087</v>
      </c>
      <c r="B1327" s="1" t="s">
        <v>1082</v>
      </c>
      <c r="C1327" s="1" t="s">
        <v>1083</v>
      </c>
      <c r="D1327" s="1" t="s">
        <v>1084</v>
      </c>
      <c r="E1327" s="1" t="s">
        <v>1085</v>
      </c>
      <c r="F1327" s="1">
        <v>2003.0</v>
      </c>
      <c r="G1327" s="1">
        <v>0.884048</v>
      </c>
    </row>
    <row r="1328">
      <c r="A1328" s="1" t="s">
        <v>1087</v>
      </c>
      <c r="B1328" s="1" t="s">
        <v>1082</v>
      </c>
      <c r="C1328" s="1" t="s">
        <v>1083</v>
      </c>
      <c r="D1328" s="1" t="s">
        <v>1084</v>
      </c>
      <c r="E1328" s="1" t="s">
        <v>1085</v>
      </c>
      <c r="F1328" s="1">
        <v>2004.0</v>
      </c>
      <c r="G1328" s="1">
        <v>0.803922</v>
      </c>
    </row>
    <row r="1329">
      <c r="A1329" s="1" t="s">
        <v>1087</v>
      </c>
      <c r="B1329" s="1" t="s">
        <v>1082</v>
      </c>
      <c r="C1329" s="1" t="s">
        <v>1083</v>
      </c>
      <c r="D1329" s="1" t="s">
        <v>1084</v>
      </c>
      <c r="E1329" s="1" t="s">
        <v>1085</v>
      </c>
      <c r="F1329" s="1">
        <v>2005.0</v>
      </c>
      <c r="G1329" s="1">
        <v>0.8038</v>
      </c>
    </row>
    <row r="1330">
      <c r="A1330" s="1" t="s">
        <v>1087</v>
      </c>
      <c r="B1330" s="1" t="s">
        <v>1082</v>
      </c>
      <c r="C1330" s="1" t="s">
        <v>1083</v>
      </c>
      <c r="D1330" s="1" t="s">
        <v>1084</v>
      </c>
      <c r="E1330" s="1" t="s">
        <v>1085</v>
      </c>
      <c r="F1330" s="1">
        <v>2006.0</v>
      </c>
      <c r="G1330" s="1">
        <v>0.796433</v>
      </c>
    </row>
    <row r="1331">
      <c r="A1331" s="1" t="s">
        <v>1087</v>
      </c>
      <c r="B1331" s="1" t="s">
        <v>1082</v>
      </c>
      <c r="C1331" s="1" t="s">
        <v>1083</v>
      </c>
      <c r="D1331" s="1" t="s">
        <v>1084</v>
      </c>
      <c r="E1331" s="1" t="s">
        <v>1085</v>
      </c>
      <c r="F1331" s="1">
        <v>2007.0</v>
      </c>
      <c r="G1331" s="1">
        <v>0.729672</v>
      </c>
    </row>
    <row r="1332">
      <c r="A1332" s="1" t="s">
        <v>1087</v>
      </c>
      <c r="B1332" s="1" t="s">
        <v>1082</v>
      </c>
      <c r="C1332" s="1" t="s">
        <v>1083</v>
      </c>
      <c r="D1332" s="1" t="s">
        <v>1084</v>
      </c>
      <c r="E1332" s="1" t="s">
        <v>1085</v>
      </c>
      <c r="F1332" s="1">
        <v>2008.0</v>
      </c>
      <c r="G1332" s="1">
        <v>0.679923</v>
      </c>
    </row>
    <row r="1333">
      <c r="A1333" s="1" t="s">
        <v>1087</v>
      </c>
      <c r="B1333" s="1" t="s">
        <v>1082</v>
      </c>
      <c r="C1333" s="1" t="s">
        <v>1083</v>
      </c>
      <c r="D1333" s="1" t="s">
        <v>1084</v>
      </c>
      <c r="E1333" s="1" t="s">
        <v>1085</v>
      </c>
      <c r="F1333" s="1">
        <v>2009.0</v>
      </c>
      <c r="G1333" s="1">
        <v>0.716958</v>
      </c>
    </row>
    <row r="1334">
      <c r="A1334" s="1" t="s">
        <v>1087</v>
      </c>
      <c r="B1334" s="1" t="s">
        <v>1082</v>
      </c>
      <c r="C1334" s="1" t="s">
        <v>1083</v>
      </c>
      <c r="D1334" s="1" t="s">
        <v>1084</v>
      </c>
      <c r="E1334" s="1" t="s">
        <v>1085</v>
      </c>
      <c r="F1334" s="1">
        <v>2010.0</v>
      </c>
      <c r="G1334" s="1">
        <v>0.754309</v>
      </c>
    </row>
    <row r="1335">
      <c r="A1335" s="1" t="s">
        <v>1087</v>
      </c>
      <c r="B1335" s="1" t="s">
        <v>1082</v>
      </c>
      <c r="C1335" s="1" t="s">
        <v>1083</v>
      </c>
      <c r="D1335" s="1" t="s">
        <v>1084</v>
      </c>
      <c r="E1335" s="1" t="s">
        <v>1085</v>
      </c>
      <c r="F1335" s="1">
        <v>2011.0</v>
      </c>
      <c r="G1335" s="1">
        <v>0.718414</v>
      </c>
    </row>
    <row r="1336">
      <c r="A1336" s="1" t="s">
        <v>1087</v>
      </c>
      <c r="B1336" s="1" t="s">
        <v>1082</v>
      </c>
      <c r="C1336" s="1" t="s">
        <v>1083</v>
      </c>
      <c r="D1336" s="1" t="s">
        <v>1084</v>
      </c>
      <c r="E1336" s="1" t="s">
        <v>1085</v>
      </c>
      <c r="F1336" s="1">
        <v>2012.0</v>
      </c>
      <c r="G1336" s="1">
        <v>0.778338</v>
      </c>
    </row>
    <row r="1337">
      <c r="A1337" s="1" t="s">
        <v>1087</v>
      </c>
      <c r="B1337" s="1" t="s">
        <v>1082</v>
      </c>
      <c r="C1337" s="1" t="s">
        <v>1083</v>
      </c>
      <c r="D1337" s="1" t="s">
        <v>1084</v>
      </c>
      <c r="E1337" s="1" t="s">
        <v>1085</v>
      </c>
      <c r="F1337" s="1">
        <v>2013.0</v>
      </c>
      <c r="G1337" s="1">
        <v>0.752945</v>
      </c>
    </row>
    <row r="1338">
      <c r="A1338" s="1" t="s">
        <v>1087</v>
      </c>
      <c r="B1338" s="1" t="s">
        <v>1082</v>
      </c>
      <c r="C1338" s="1" t="s">
        <v>1083</v>
      </c>
      <c r="D1338" s="1" t="s">
        <v>1084</v>
      </c>
      <c r="E1338" s="1" t="s">
        <v>1085</v>
      </c>
      <c r="F1338" s="1">
        <v>2014.0</v>
      </c>
      <c r="G1338" s="1">
        <v>0.752728</v>
      </c>
    </row>
    <row r="1339">
      <c r="A1339" s="1" t="s">
        <v>1087</v>
      </c>
      <c r="B1339" s="1" t="s">
        <v>1082</v>
      </c>
      <c r="C1339" s="1" t="s">
        <v>1083</v>
      </c>
      <c r="D1339" s="1" t="s">
        <v>1084</v>
      </c>
      <c r="E1339" s="1" t="s">
        <v>1085</v>
      </c>
      <c r="F1339" s="1">
        <v>2015.0</v>
      </c>
      <c r="G1339" s="1">
        <v>0.901296</v>
      </c>
    </row>
    <row r="1340">
      <c r="A1340" s="1" t="s">
        <v>1087</v>
      </c>
      <c r="B1340" s="1" t="s">
        <v>1082</v>
      </c>
      <c r="C1340" s="1" t="s">
        <v>1083</v>
      </c>
      <c r="D1340" s="1" t="s">
        <v>1084</v>
      </c>
      <c r="E1340" s="1" t="s">
        <v>1085</v>
      </c>
      <c r="F1340" s="1">
        <v>2016.0</v>
      </c>
      <c r="G1340" s="1">
        <v>0.903421</v>
      </c>
    </row>
    <row r="1341">
      <c r="A1341" s="1" t="s">
        <v>1087</v>
      </c>
      <c r="B1341" s="1" t="s">
        <v>1082</v>
      </c>
      <c r="C1341" s="1" t="s">
        <v>1083</v>
      </c>
      <c r="D1341" s="1" t="s">
        <v>1084</v>
      </c>
      <c r="E1341" s="1" t="s">
        <v>1085</v>
      </c>
      <c r="F1341" s="1">
        <v>2017.0</v>
      </c>
      <c r="G1341" s="1">
        <v>0.885206</v>
      </c>
    </row>
    <row r="1342">
      <c r="A1342" s="1" t="s">
        <v>1087</v>
      </c>
      <c r="B1342" s="1" t="s">
        <v>1082</v>
      </c>
      <c r="C1342" s="1" t="s">
        <v>1083</v>
      </c>
      <c r="D1342" s="1" t="s">
        <v>1084</v>
      </c>
      <c r="E1342" s="1" t="s">
        <v>1085</v>
      </c>
      <c r="F1342" s="1">
        <v>2018.0</v>
      </c>
      <c r="G1342" s="1">
        <v>0.846773</v>
      </c>
    </row>
    <row r="1343">
      <c r="A1343" s="1" t="s">
        <v>1087</v>
      </c>
      <c r="B1343" s="1" t="s">
        <v>1082</v>
      </c>
      <c r="C1343" s="1" t="s">
        <v>1083</v>
      </c>
      <c r="D1343" s="1" t="s">
        <v>1084</v>
      </c>
      <c r="E1343" s="1" t="s">
        <v>1085</v>
      </c>
      <c r="F1343" s="1">
        <v>2019.0</v>
      </c>
      <c r="G1343" s="1">
        <v>0.893276</v>
      </c>
    </row>
    <row r="1344">
      <c r="A1344" s="1" t="s">
        <v>1087</v>
      </c>
      <c r="B1344" s="1" t="s">
        <v>1082</v>
      </c>
      <c r="C1344" s="1" t="s">
        <v>1083</v>
      </c>
      <c r="D1344" s="1" t="s">
        <v>1084</v>
      </c>
      <c r="E1344" s="1" t="s">
        <v>1085</v>
      </c>
      <c r="F1344" s="1">
        <v>2020.0</v>
      </c>
      <c r="G1344" s="1">
        <v>0.875506</v>
      </c>
    </row>
    <row r="1345">
      <c r="A1345" s="1" t="s">
        <v>464</v>
      </c>
      <c r="B1345" s="1" t="s">
        <v>1082</v>
      </c>
      <c r="C1345" s="1" t="s">
        <v>1083</v>
      </c>
      <c r="D1345" s="1" t="s">
        <v>1084</v>
      </c>
      <c r="E1345" s="1" t="s">
        <v>1085</v>
      </c>
      <c r="F1345" s="1">
        <v>1991.0</v>
      </c>
      <c r="G1345" s="1">
        <v>0.953554</v>
      </c>
    </row>
    <row r="1346">
      <c r="A1346" s="1" t="s">
        <v>464</v>
      </c>
      <c r="B1346" s="1" t="s">
        <v>1082</v>
      </c>
      <c r="C1346" s="1" t="s">
        <v>1083</v>
      </c>
      <c r="D1346" s="1" t="s">
        <v>1084</v>
      </c>
      <c r="E1346" s="1" t="s">
        <v>1085</v>
      </c>
      <c r="F1346" s="1">
        <v>1992.0</v>
      </c>
      <c r="G1346" s="1">
        <v>0.990642</v>
      </c>
    </row>
    <row r="1347">
      <c r="A1347" s="1" t="s">
        <v>464</v>
      </c>
      <c r="B1347" s="1" t="s">
        <v>1082</v>
      </c>
      <c r="C1347" s="1" t="s">
        <v>1083</v>
      </c>
      <c r="D1347" s="1" t="s">
        <v>1084</v>
      </c>
      <c r="E1347" s="1" t="s">
        <v>1085</v>
      </c>
      <c r="F1347" s="1">
        <v>1993.0</v>
      </c>
      <c r="G1347" s="1">
        <v>0.998946</v>
      </c>
    </row>
    <row r="1348">
      <c r="A1348" s="1" t="s">
        <v>464</v>
      </c>
      <c r="B1348" s="1" t="s">
        <v>1082</v>
      </c>
      <c r="C1348" s="1" t="s">
        <v>1083</v>
      </c>
      <c r="D1348" s="1" t="s">
        <v>1084</v>
      </c>
      <c r="E1348" s="1" t="s">
        <v>1085</v>
      </c>
      <c r="F1348" s="1">
        <v>1994.0</v>
      </c>
      <c r="G1348" s="1">
        <v>0.999008</v>
      </c>
    </row>
    <row r="1349">
      <c r="A1349" s="1" t="s">
        <v>464</v>
      </c>
      <c r="B1349" s="1" t="s">
        <v>1082</v>
      </c>
      <c r="C1349" s="1" t="s">
        <v>1083</v>
      </c>
      <c r="D1349" s="1" t="s">
        <v>1084</v>
      </c>
      <c r="E1349" s="1" t="s">
        <v>1085</v>
      </c>
      <c r="F1349" s="1">
        <v>1995.0</v>
      </c>
      <c r="G1349" s="1">
        <v>0.99975</v>
      </c>
    </row>
    <row r="1350">
      <c r="A1350" s="1" t="s">
        <v>464</v>
      </c>
      <c r="B1350" s="1" t="s">
        <v>1082</v>
      </c>
      <c r="C1350" s="1" t="s">
        <v>1083</v>
      </c>
      <c r="D1350" s="1" t="s">
        <v>1084</v>
      </c>
      <c r="E1350" s="1" t="s">
        <v>1085</v>
      </c>
      <c r="F1350" s="1">
        <v>1996.0</v>
      </c>
      <c r="G1350" s="1">
        <v>0.999663</v>
      </c>
    </row>
    <row r="1351">
      <c r="A1351" s="1" t="s">
        <v>464</v>
      </c>
      <c r="B1351" s="1" t="s">
        <v>1082</v>
      </c>
      <c r="C1351" s="1" t="s">
        <v>1083</v>
      </c>
      <c r="D1351" s="1" t="s">
        <v>1084</v>
      </c>
      <c r="E1351" s="1" t="s">
        <v>1085</v>
      </c>
      <c r="F1351" s="1">
        <v>1997.0</v>
      </c>
      <c r="G1351" s="1">
        <v>0.9995</v>
      </c>
    </row>
    <row r="1352">
      <c r="A1352" s="1" t="s">
        <v>464</v>
      </c>
      <c r="B1352" s="1" t="s">
        <v>1082</v>
      </c>
      <c r="C1352" s="1" t="s">
        <v>1083</v>
      </c>
      <c r="D1352" s="1" t="s">
        <v>1084</v>
      </c>
      <c r="E1352" s="1" t="s">
        <v>1085</v>
      </c>
      <c r="F1352" s="1">
        <v>1998.0</v>
      </c>
      <c r="G1352" s="1">
        <v>0.9995</v>
      </c>
    </row>
    <row r="1353">
      <c r="A1353" s="1" t="s">
        <v>464</v>
      </c>
      <c r="B1353" s="1" t="s">
        <v>1082</v>
      </c>
      <c r="C1353" s="1" t="s">
        <v>1083</v>
      </c>
      <c r="D1353" s="1" t="s">
        <v>1084</v>
      </c>
      <c r="E1353" s="1" t="s">
        <v>1085</v>
      </c>
      <c r="F1353" s="1">
        <v>1999.0</v>
      </c>
      <c r="G1353" s="1">
        <v>0.9995</v>
      </c>
    </row>
    <row r="1354">
      <c r="A1354" s="1" t="s">
        <v>464</v>
      </c>
      <c r="B1354" s="1" t="s">
        <v>1082</v>
      </c>
      <c r="C1354" s="1" t="s">
        <v>1083</v>
      </c>
      <c r="D1354" s="1" t="s">
        <v>1084</v>
      </c>
      <c r="E1354" s="1" t="s">
        <v>1085</v>
      </c>
      <c r="F1354" s="1">
        <v>2000.0</v>
      </c>
      <c r="G1354" s="1">
        <v>0.9995</v>
      </c>
    </row>
    <row r="1355">
      <c r="A1355" s="1" t="s">
        <v>464</v>
      </c>
      <c r="B1355" s="1" t="s">
        <v>1082</v>
      </c>
      <c r="C1355" s="1" t="s">
        <v>1083</v>
      </c>
      <c r="D1355" s="1" t="s">
        <v>1084</v>
      </c>
      <c r="E1355" s="1" t="s">
        <v>1085</v>
      </c>
      <c r="F1355" s="1">
        <v>2001.0</v>
      </c>
      <c r="G1355" s="1">
        <v>0.9995</v>
      </c>
    </row>
    <row r="1356">
      <c r="A1356" s="1" t="s">
        <v>464</v>
      </c>
      <c r="B1356" s="1" t="s">
        <v>1082</v>
      </c>
      <c r="C1356" s="1" t="s">
        <v>1083</v>
      </c>
      <c r="D1356" s="1" t="s">
        <v>1084</v>
      </c>
      <c r="E1356" s="1" t="s">
        <v>1085</v>
      </c>
      <c r="F1356" s="1">
        <v>2002.0</v>
      </c>
      <c r="G1356" s="1">
        <v>3.063257</v>
      </c>
    </row>
    <row r="1357">
      <c r="A1357" s="1" t="s">
        <v>464</v>
      </c>
      <c r="B1357" s="1" t="s">
        <v>1082</v>
      </c>
      <c r="C1357" s="1" t="s">
        <v>1083</v>
      </c>
      <c r="D1357" s="1" t="s">
        <v>1084</v>
      </c>
      <c r="E1357" s="1" t="s">
        <v>1085</v>
      </c>
      <c r="F1357" s="1">
        <v>2003.0</v>
      </c>
      <c r="G1357" s="1">
        <v>2.900629</v>
      </c>
    </row>
    <row r="1358">
      <c r="A1358" s="1" t="s">
        <v>464</v>
      </c>
      <c r="B1358" s="1" t="s">
        <v>1082</v>
      </c>
      <c r="C1358" s="1" t="s">
        <v>1083</v>
      </c>
      <c r="D1358" s="1" t="s">
        <v>1084</v>
      </c>
      <c r="E1358" s="1" t="s">
        <v>1085</v>
      </c>
      <c r="F1358" s="1">
        <v>2004.0</v>
      </c>
      <c r="G1358" s="1">
        <v>2.923301</v>
      </c>
    </row>
    <row r="1359">
      <c r="A1359" s="1" t="s">
        <v>464</v>
      </c>
      <c r="B1359" s="1" t="s">
        <v>1082</v>
      </c>
      <c r="C1359" s="1" t="s">
        <v>1083</v>
      </c>
      <c r="D1359" s="1" t="s">
        <v>1084</v>
      </c>
      <c r="E1359" s="1" t="s">
        <v>1085</v>
      </c>
      <c r="F1359" s="1">
        <v>2005.0</v>
      </c>
      <c r="G1359" s="1">
        <v>2.903658</v>
      </c>
    </row>
    <row r="1360">
      <c r="A1360" s="1" t="s">
        <v>464</v>
      </c>
      <c r="B1360" s="1" t="s">
        <v>1082</v>
      </c>
      <c r="C1360" s="1" t="s">
        <v>1083</v>
      </c>
      <c r="D1360" s="1" t="s">
        <v>1084</v>
      </c>
      <c r="E1360" s="1" t="s">
        <v>1085</v>
      </c>
      <c r="F1360" s="1">
        <v>2006.0</v>
      </c>
      <c r="G1360" s="1">
        <v>3.054313</v>
      </c>
    </row>
    <row r="1361">
      <c r="A1361" s="1" t="s">
        <v>464</v>
      </c>
      <c r="B1361" s="1" t="s">
        <v>1082</v>
      </c>
      <c r="C1361" s="1" t="s">
        <v>1083</v>
      </c>
      <c r="D1361" s="1" t="s">
        <v>1084</v>
      </c>
      <c r="E1361" s="1" t="s">
        <v>1085</v>
      </c>
      <c r="F1361" s="1">
        <v>2007.0</v>
      </c>
      <c r="G1361" s="1">
        <v>3.095649</v>
      </c>
    </row>
    <row r="1362">
      <c r="A1362" s="1" t="s">
        <v>464</v>
      </c>
      <c r="B1362" s="1" t="s">
        <v>1082</v>
      </c>
      <c r="C1362" s="1" t="s">
        <v>1083</v>
      </c>
      <c r="D1362" s="1" t="s">
        <v>1084</v>
      </c>
      <c r="E1362" s="1" t="s">
        <v>1085</v>
      </c>
      <c r="F1362" s="1">
        <v>2008.0</v>
      </c>
      <c r="G1362" s="1">
        <v>3.144165</v>
      </c>
    </row>
    <row r="1363">
      <c r="A1363" s="1" t="s">
        <v>464</v>
      </c>
      <c r="B1363" s="1" t="s">
        <v>1082</v>
      </c>
      <c r="C1363" s="1" t="s">
        <v>1083</v>
      </c>
      <c r="D1363" s="1" t="s">
        <v>1084</v>
      </c>
      <c r="E1363" s="1" t="s">
        <v>1085</v>
      </c>
      <c r="F1363" s="1">
        <v>2009.0</v>
      </c>
      <c r="G1363" s="1">
        <v>3.710107</v>
      </c>
    </row>
    <row r="1364">
      <c r="A1364" s="1" t="s">
        <v>464</v>
      </c>
      <c r="B1364" s="1" t="s">
        <v>1082</v>
      </c>
      <c r="C1364" s="1" t="s">
        <v>1083</v>
      </c>
      <c r="D1364" s="1" t="s">
        <v>1084</v>
      </c>
      <c r="E1364" s="1" t="s">
        <v>1085</v>
      </c>
      <c r="F1364" s="1">
        <v>2010.0</v>
      </c>
      <c r="G1364" s="1">
        <v>3.896295</v>
      </c>
    </row>
    <row r="1365">
      <c r="A1365" s="1" t="s">
        <v>464</v>
      </c>
      <c r="B1365" s="1" t="s">
        <v>1082</v>
      </c>
      <c r="C1365" s="1" t="s">
        <v>1083</v>
      </c>
      <c r="D1365" s="1" t="s">
        <v>1084</v>
      </c>
      <c r="E1365" s="1" t="s">
        <v>1085</v>
      </c>
      <c r="F1365" s="1">
        <v>2011.0</v>
      </c>
      <c r="G1365" s="1">
        <v>4.11014</v>
      </c>
    </row>
    <row r="1366">
      <c r="A1366" s="1" t="s">
        <v>464</v>
      </c>
      <c r="B1366" s="1" t="s">
        <v>1082</v>
      </c>
      <c r="C1366" s="1" t="s">
        <v>1083</v>
      </c>
      <c r="D1366" s="1" t="s">
        <v>1084</v>
      </c>
      <c r="E1366" s="1" t="s">
        <v>1085</v>
      </c>
      <c r="F1366" s="1">
        <v>2012.0</v>
      </c>
      <c r="G1366" s="1">
        <v>4.536934</v>
      </c>
    </row>
    <row r="1367">
      <c r="A1367" s="1" t="s">
        <v>464</v>
      </c>
      <c r="B1367" s="1" t="s">
        <v>1082</v>
      </c>
      <c r="C1367" s="1" t="s">
        <v>1083</v>
      </c>
      <c r="D1367" s="1" t="s">
        <v>1084</v>
      </c>
      <c r="E1367" s="1" t="s">
        <v>1085</v>
      </c>
      <c r="F1367" s="1">
        <v>2013.0</v>
      </c>
      <c r="G1367" s="1">
        <v>5.459353</v>
      </c>
    </row>
    <row r="1368">
      <c r="A1368" s="1" t="s">
        <v>464</v>
      </c>
      <c r="B1368" s="1" t="s">
        <v>1082</v>
      </c>
      <c r="C1368" s="1" t="s">
        <v>1083</v>
      </c>
      <c r="D1368" s="1" t="s">
        <v>1084</v>
      </c>
      <c r="E1368" s="1" t="s">
        <v>1085</v>
      </c>
      <c r="F1368" s="1">
        <v>2014.0</v>
      </c>
      <c r="G1368" s="1">
        <v>8.075276</v>
      </c>
    </row>
    <row r="1369">
      <c r="A1369" s="1" t="s">
        <v>464</v>
      </c>
      <c r="B1369" s="1" t="s">
        <v>1082</v>
      </c>
      <c r="C1369" s="1" t="s">
        <v>1083</v>
      </c>
      <c r="D1369" s="1" t="s">
        <v>1084</v>
      </c>
      <c r="E1369" s="1" t="s">
        <v>1085</v>
      </c>
      <c r="F1369" s="1">
        <v>2015.0</v>
      </c>
      <c r="G1369" s="1">
        <v>9.233186</v>
      </c>
    </row>
    <row r="1370">
      <c r="A1370" s="1" t="s">
        <v>464</v>
      </c>
      <c r="B1370" s="1" t="s">
        <v>1082</v>
      </c>
      <c r="C1370" s="1" t="s">
        <v>1083</v>
      </c>
      <c r="D1370" s="1" t="s">
        <v>1084</v>
      </c>
      <c r="E1370" s="1" t="s">
        <v>1085</v>
      </c>
      <c r="F1370" s="1">
        <v>2016.0</v>
      </c>
      <c r="G1370" s="1">
        <v>14.758175</v>
      </c>
    </row>
    <row r="1371">
      <c r="A1371" s="1" t="s">
        <v>464</v>
      </c>
      <c r="B1371" s="1" t="s">
        <v>1082</v>
      </c>
      <c r="C1371" s="1" t="s">
        <v>1083</v>
      </c>
      <c r="D1371" s="1" t="s">
        <v>1084</v>
      </c>
      <c r="E1371" s="1" t="s">
        <v>1085</v>
      </c>
      <c r="F1371" s="1">
        <v>2017.0</v>
      </c>
      <c r="G1371" s="1">
        <v>16.562707</v>
      </c>
    </row>
    <row r="1372">
      <c r="A1372" s="1" t="s">
        <v>464</v>
      </c>
      <c r="B1372" s="1" t="s">
        <v>1082</v>
      </c>
      <c r="C1372" s="1" t="s">
        <v>1083</v>
      </c>
      <c r="D1372" s="1" t="s">
        <v>1084</v>
      </c>
      <c r="E1372" s="1" t="s">
        <v>1085</v>
      </c>
      <c r="F1372" s="1">
        <v>2018.0</v>
      </c>
      <c r="G1372" s="1">
        <v>28.094992</v>
      </c>
    </row>
    <row r="1373">
      <c r="A1373" s="1" t="s">
        <v>464</v>
      </c>
      <c r="B1373" s="1" t="s">
        <v>1082</v>
      </c>
      <c r="C1373" s="1" t="s">
        <v>1083</v>
      </c>
      <c r="D1373" s="1" t="s">
        <v>1084</v>
      </c>
      <c r="E1373" s="1" t="s">
        <v>1085</v>
      </c>
      <c r="F1373" s="1">
        <v>2019.0</v>
      </c>
      <c r="G1373" s="1">
        <v>48.147892</v>
      </c>
    </row>
    <row r="1374">
      <c r="A1374" s="1" t="s">
        <v>464</v>
      </c>
      <c r="B1374" s="1" t="s">
        <v>1082</v>
      </c>
      <c r="C1374" s="1" t="s">
        <v>1083</v>
      </c>
      <c r="D1374" s="1" t="s">
        <v>1084</v>
      </c>
      <c r="E1374" s="1" t="s">
        <v>1085</v>
      </c>
      <c r="F1374" s="1">
        <v>2020.0</v>
      </c>
      <c r="G1374" s="1">
        <v>70.539167</v>
      </c>
    </row>
    <row r="1375">
      <c r="A1375" s="1" t="s">
        <v>541</v>
      </c>
      <c r="B1375" s="1" t="s">
        <v>1082</v>
      </c>
      <c r="C1375" s="1" t="s">
        <v>1083</v>
      </c>
      <c r="D1375" s="1" t="s">
        <v>1084</v>
      </c>
      <c r="E1375" s="1" t="s">
        <v>1085</v>
      </c>
      <c r="F1375" s="1">
        <v>1991.0</v>
      </c>
      <c r="G1375" s="1">
        <v>122.432417</v>
      </c>
    </row>
    <row r="1376">
      <c r="A1376" s="1" t="s">
        <v>541</v>
      </c>
      <c r="B1376" s="1" t="s">
        <v>1082</v>
      </c>
      <c r="C1376" s="1" t="s">
        <v>1083</v>
      </c>
      <c r="D1376" s="1" t="s">
        <v>1084</v>
      </c>
      <c r="E1376" s="1" t="s">
        <v>1085</v>
      </c>
      <c r="F1376" s="1">
        <v>1992.0</v>
      </c>
      <c r="G1376" s="1">
        <v>134.506333</v>
      </c>
    </row>
    <row r="1377">
      <c r="A1377" s="1" t="s">
        <v>541</v>
      </c>
      <c r="B1377" s="1" t="s">
        <v>1082</v>
      </c>
      <c r="C1377" s="1" t="s">
        <v>1083</v>
      </c>
      <c r="D1377" s="1" t="s">
        <v>1084</v>
      </c>
      <c r="E1377" s="1" t="s">
        <v>1085</v>
      </c>
      <c r="F1377" s="1">
        <v>1993.0</v>
      </c>
      <c r="G1377" s="1">
        <v>142.171667</v>
      </c>
    </row>
    <row r="1378">
      <c r="A1378" s="1" t="s">
        <v>541</v>
      </c>
      <c r="B1378" s="1" t="s">
        <v>1082</v>
      </c>
      <c r="C1378" s="1" t="s">
        <v>1083</v>
      </c>
      <c r="D1378" s="1" t="s">
        <v>1084</v>
      </c>
      <c r="E1378" s="1" t="s">
        <v>1085</v>
      </c>
      <c r="F1378" s="1">
        <v>1994.0</v>
      </c>
      <c r="G1378" s="1">
        <v>157.066667</v>
      </c>
    </row>
    <row r="1379">
      <c r="A1379" s="1" t="s">
        <v>541</v>
      </c>
      <c r="B1379" s="1" t="s">
        <v>1082</v>
      </c>
      <c r="C1379" s="1" t="s">
        <v>1083</v>
      </c>
      <c r="D1379" s="1" t="s">
        <v>1084</v>
      </c>
      <c r="E1379" s="1" t="s">
        <v>1085</v>
      </c>
      <c r="F1379" s="1">
        <v>1995.0</v>
      </c>
      <c r="G1379" s="1">
        <v>179.729167</v>
      </c>
    </row>
    <row r="1380">
      <c r="A1380" s="1" t="s">
        <v>541</v>
      </c>
      <c r="B1380" s="1" t="s">
        <v>1082</v>
      </c>
      <c r="C1380" s="1" t="s">
        <v>1083</v>
      </c>
      <c r="D1380" s="1" t="s">
        <v>1084</v>
      </c>
      <c r="E1380" s="1" t="s">
        <v>1085</v>
      </c>
      <c r="F1380" s="1">
        <v>1996.0</v>
      </c>
      <c r="G1380" s="1">
        <v>207.689167</v>
      </c>
    </row>
    <row r="1381">
      <c r="A1381" s="1" t="s">
        <v>541</v>
      </c>
      <c r="B1381" s="1" t="s">
        <v>1082</v>
      </c>
      <c r="C1381" s="1" t="s">
        <v>1083</v>
      </c>
      <c r="D1381" s="1" t="s">
        <v>1084</v>
      </c>
      <c r="E1381" s="1" t="s">
        <v>1085</v>
      </c>
      <c r="F1381" s="1">
        <v>1997.0</v>
      </c>
      <c r="G1381" s="1">
        <v>232.5975</v>
      </c>
    </row>
    <row r="1382">
      <c r="A1382" s="1" t="s">
        <v>541</v>
      </c>
      <c r="B1382" s="1" t="s">
        <v>1082</v>
      </c>
      <c r="C1382" s="1" t="s">
        <v>1083</v>
      </c>
      <c r="D1382" s="1" t="s">
        <v>1084</v>
      </c>
      <c r="E1382" s="1" t="s">
        <v>1085</v>
      </c>
      <c r="F1382" s="1">
        <v>1998.0</v>
      </c>
      <c r="G1382" s="1">
        <v>257.229167</v>
      </c>
    </row>
    <row r="1383">
      <c r="A1383" s="1" t="s">
        <v>541</v>
      </c>
      <c r="B1383" s="1" t="s">
        <v>1082</v>
      </c>
      <c r="C1383" s="1" t="s">
        <v>1083</v>
      </c>
      <c r="D1383" s="1" t="s">
        <v>1084</v>
      </c>
      <c r="E1383" s="1" t="s">
        <v>1085</v>
      </c>
      <c r="F1383" s="1">
        <v>1999.0</v>
      </c>
      <c r="G1383" s="1">
        <v>285.684695</v>
      </c>
    </row>
    <row r="1384">
      <c r="A1384" s="1" t="s">
        <v>541</v>
      </c>
      <c r="B1384" s="1" t="s">
        <v>1082</v>
      </c>
      <c r="C1384" s="1" t="s">
        <v>1083</v>
      </c>
      <c r="D1384" s="1" t="s">
        <v>1084</v>
      </c>
      <c r="E1384" s="1" t="s">
        <v>1085</v>
      </c>
      <c r="F1384" s="1">
        <v>2000.0</v>
      </c>
      <c r="G1384" s="1">
        <v>308.186667</v>
      </c>
    </row>
    <row r="1385">
      <c r="A1385" s="1" t="s">
        <v>541</v>
      </c>
      <c r="B1385" s="1" t="s">
        <v>1082</v>
      </c>
      <c r="C1385" s="1" t="s">
        <v>1083</v>
      </c>
      <c r="D1385" s="1" t="s">
        <v>1084</v>
      </c>
      <c r="E1385" s="1" t="s">
        <v>1085</v>
      </c>
      <c r="F1385" s="1">
        <v>2001.0</v>
      </c>
      <c r="G1385" s="1">
        <v>328.870833</v>
      </c>
    </row>
    <row r="1386">
      <c r="A1386" s="1" t="s">
        <v>541</v>
      </c>
      <c r="B1386" s="1" t="s">
        <v>1082</v>
      </c>
      <c r="C1386" s="1" t="s">
        <v>1083</v>
      </c>
      <c r="D1386" s="1" t="s">
        <v>1084</v>
      </c>
      <c r="E1386" s="1" t="s">
        <v>1085</v>
      </c>
      <c r="F1386" s="1">
        <v>2002.0</v>
      </c>
      <c r="G1386" s="1">
        <v>359.817527</v>
      </c>
    </row>
    <row r="1387">
      <c r="A1387" s="1" t="s">
        <v>541</v>
      </c>
      <c r="B1387" s="1" t="s">
        <v>1082</v>
      </c>
      <c r="C1387" s="1" t="s">
        <v>1083</v>
      </c>
      <c r="D1387" s="1" t="s">
        <v>1084</v>
      </c>
      <c r="E1387" s="1" t="s">
        <v>1085</v>
      </c>
      <c r="F1387" s="1">
        <v>2003.0</v>
      </c>
      <c r="G1387" s="1">
        <v>398.662222</v>
      </c>
    </row>
    <row r="1388">
      <c r="A1388" s="1" t="s">
        <v>541</v>
      </c>
      <c r="B1388" s="1" t="s">
        <v>1082</v>
      </c>
      <c r="C1388" s="1" t="s">
        <v>1083</v>
      </c>
      <c r="D1388" s="1" t="s">
        <v>1084</v>
      </c>
      <c r="E1388" s="1" t="s">
        <v>1085</v>
      </c>
      <c r="F1388" s="1">
        <v>2004.0</v>
      </c>
      <c r="G1388" s="1">
        <v>437.935</v>
      </c>
    </row>
    <row r="1389">
      <c r="A1389" s="1" t="s">
        <v>541</v>
      </c>
      <c r="B1389" s="1" t="s">
        <v>1082</v>
      </c>
      <c r="C1389" s="1" t="s">
        <v>1083</v>
      </c>
      <c r="D1389" s="1" t="s">
        <v>1084</v>
      </c>
      <c r="E1389" s="1" t="s">
        <v>1085</v>
      </c>
      <c r="F1389" s="1">
        <v>2005.0</v>
      </c>
      <c r="G1389" s="1">
        <v>477.786741</v>
      </c>
    </row>
    <row r="1390">
      <c r="A1390" s="1" t="s">
        <v>541</v>
      </c>
      <c r="B1390" s="1" t="s">
        <v>1082</v>
      </c>
      <c r="C1390" s="1" t="s">
        <v>1083</v>
      </c>
      <c r="D1390" s="1" t="s">
        <v>1084</v>
      </c>
      <c r="E1390" s="1" t="s">
        <v>1085</v>
      </c>
      <c r="F1390" s="1">
        <v>2006.0</v>
      </c>
      <c r="G1390" s="1">
        <v>511.301818</v>
      </c>
    </row>
    <row r="1391">
      <c r="A1391" s="1" t="s">
        <v>541</v>
      </c>
      <c r="B1391" s="1" t="s">
        <v>1082</v>
      </c>
      <c r="C1391" s="1" t="s">
        <v>1083</v>
      </c>
      <c r="D1391" s="1" t="s">
        <v>1084</v>
      </c>
      <c r="E1391" s="1" t="s">
        <v>1085</v>
      </c>
      <c r="F1391" s="1">
        <v>2007.0</v>
      </c>
      <c r="G1391" s="1">
        <v>516.61739</v>
      </c>
    </row>
    <row r="1392">
      <c r="A1392" s="1" t="s">
        <v>541</v>
      </c>
      <c r="B1392" s="1" t="s">
        <v>1082</v>
      </c>
      <c r="C1392" s="1" t="s">
        <v>1083</v>
      </c>
      <c r="D1392" s="1" t="s">
        <v>1084</v>
      </c>
      <c r="E1392" s="1" t="s">
        <v>1085</v>
      </c>
      <c r="F1392" s="1">
        <v>2008.0</v>
      </c>
      <c r="G1392" s="1">
        <v>526.235513</v>
      </c>
    </row>
    <row r="1393">
      <c r="A1393" s="1" t="s">
        <v>541</v>
      </c>
      <c r="B1393" s="1" t="s">
        <v>1082</v>
      </c>
      <c r="C1393" s="1" t="s">
        <v>1083</v>
      </c>
      <c r="D1393" s="1" t="s">
        <v>1084</v>
      </c>
      <c r="E1393" s="1" t="s">
        <v>1085</v>
      </c>
      <c r="F1393" s="1">
        <v>2009.0</v>
      </c>
      <c r="G1393" s="1">
        <v>573.287957</v>
      </c>
    </row>
    <row r="1394">
      <c r="A1394" s="1" t="s">
        <v>541</v>
      </c>
      <c r="B1394" s="1" t="s">
        <v>1082</v>
      </c>
      <c r="C1394" s="1" t="s">
        <v>1083</v>
      </c>
      <c r="D1394" s="1" t="s">
        <v>1084</v>
      </c>
      <c r="E1394" s="1" t="s">
        <v>1085</v>
      </c>
      <c r="F1394" s="1">
        <v>2010.0</v>
      </c>
      <c r="G1394" s="1">
        <v>525.829201</v>
      </c>
    </row>
    <row r="1395">
      <c r="A1395" s="1" t="s">
        <v>541</v>
      </c>
      <c r="B1395" s="1" t="s">
        <v>1082</v>
      </c>
      <c r="C1395" s="1" t="s">
        <v>1083</v>
      </c>
      <c r="D1395" s="1" t="s">
        <v>1084</v>
      </c>
      <c r="E1395" s="1" t="s">
        <v>1085</v>
      </c>
      <c r="F1395" s="1">
        <v>2011.0</v>
      </c>
      <c r="G1395" s="1">
        <v>505.66424</v>
      </c>
    </row>
    <row r="1396">
      <c r="A1396" s="1" t="s">
        <v>541</v>
      </c>
      <c r="B1396" s="1" t="s">
        <v>1082</v>
      </c>
      <c r="C1396" s="1" t="s">
        <v>1083</v>
      </c>
      <c r="D1396" s="1" t="s">
        <v>1084</v>
      </c>
      <c r="E1396" s="1" t="s">
        <v>1085</v>
      </c>
      <c r="F1396" s="1">
        <v>2012.0</v>
      </c>
      <c r="G1396" s="1">
        <v>502.901462</v>
      </c>
    </row>
    <row r="1397">
      <c r="A1397" s="1" t="s">
        <v>541</v>
      </c>
      <c r="B1397" s="1" t="s">
        <v>1082</v>
      </c>
      <c r="C1397" s="1" t="s">
        <v>1083</v>
      </c>
      <c r="D1397" s="1" t="s">
        <v>1084</v>
      </c>
      <c r="E1397" s="1" t="s">
        <v>1085</v>
      </c>
      <c r="F1397" s="1">
        <v>2013.0</v>
      </c>
      <c r="G1397" s="1">
        <v>499.766833</v>
      </c>
    </row>
    <row r="1398">
      <c r="A1398" s="1" t="s">
        <v>541</v>
      </c>
      <c r="B1398" s="1" t="s">
        <v>1082</v>
      </c>
      <c r="C1398" s="1" t="s">
        <v>1083</v>
      </c>
      <c r="D1398" s="1" t="s">
        <v>1084</v>
      </c>
      <c r="E1398" s="1" t="s">
        <v>1085</v>
      </c>
      <c r="F1398" s="1">
        <v>2014.0</v>
      </c>
      <c r="G1398" s="1">
        <v>538.3172</v>
      </c>
    </row>
    <row r="1399">
      <c r="A1399" s="1" t="s">
        <v>541</v>
      </c>
      <c r="B1399" s="1" t="s">
        <v>1082</v>
      </c>
      <c r="C1399" s="1" t="s">
        <v>1083</v>
      </c>
      <c r="D1399" s="1" t="s">
        <v>1084</v>
      </c>
      <c r="E1399" s="1" t="s">
        <v>1085</v>
      </c>
      <c r="F1399" s="1">
        <v>2015.0</v>
      </c>
      <c r="G1399" s="1">
        <v>534.56577</v>
      </c>
    </row>
    <row r="1400">
      <c r="A1400" s="1" t="s">
        <v>541</v>
      </c>
      <c r="B1400" s="1" t="s">
        <v>1082</v>
      </c>
      <c r="C1400" s="1" t="s">
        <v>1083</v>
      </c>
      <c r="D1400" s="1" t="s">
        <v>1084</v>
      </c>
      <c r="E1400" s="1" t="s">
        <v>1085</v>
      </c>
      <c r="F1400" s="1">
        <v>2016.0</v>
      </c>
      <c r="G1400" s="1">
        <v>544.739367</v>
      </c>
    </row>
    <row r="1401">
      <c r="A1401" s="1" t="s">
        <v>541</v>
      </c>
      <c r="B1401" s="1" t="s">
        <v>1082</v>
      </c>
      <c r="C1401" s="1" t="s">
        <v>1083</v>
      </c>
      <c r="D1401" s="1" t="s">
        <v>1084</v>
      </c>
      <c r="E1401" s="1" t="s">
        <v>1085</v>
      </c>
      <c r="F1401" s="1">
        <v>2017.0</v>
      </c>
      <c r="G1401" s="1">
        <v>567.51309</v>
      </c>
    </row>
    <row r="1402">
      <c r="A1402" s="1" t="s">
        <v>541</v>
      </c>
      <c r="B1402" s="1" t="s">
        <v>1082</v>
      </c>
      <c r="C1402" s="1" t="s">
        <v>1083</v>
      </c>
      <c r="D1402" s="1" t="s">
        <v>1084</v>
      </c>
      <c r="E1402" s="1" t="s">
        <v>1085</v>
      </c>
      <c r="F1402" s="1">
        <v>2018.0</v>
      </c>
      <c r="G1402" s="1">
        <v>576.972501</v>
      </c>
    </row>
    <row r="1403">
      <c r="A1403" s="1" t="s">
        <v>541</v>
      </c>
      <c r="B1403" s="1" t="s">
        <v>1082</v>
      </c>
      <c r="C1403" s="1" t="s">
        <v>1083</v>
      </c>
      <c r="D1403" s="1" t="s">
        <v>1084</v>
      </c>
      <c r="E1403" s="1" t="s">
        <v>1085</v>
      </c>
      <c r="F1403" s="1">
        <v>2019.0</v>
      </c>
      <c r="G1403" s="1">
        <v>587.294596</v>
      </c>
    </row>
    <row r="1404">
      <c r="A1404" s="1" t="s">
        <v>541</v>
      </c>
      <c r="B1404" s="1" t="s">
        <v>1082</v>
      </c>
      <c r="C1404" s="1" t="s">
        <v>1083</v>
      </c>
      <c r="D1404" s="1" t="s">
        <v>1084</v>
      </c>
      <c r="E1404" s="1" t="s">
        <v>1085</v>
      </c>
      <c r="F1404" s="1">
        <v>2020.0</v>
      </c>
      <c r="G1404" s="1">
        <v>584.900855</v>
      </c>
    </row>
    <row r="1405">
      <c r="A1405" s="1" t="s">
        <v>488</v>
      </c>
      <c r="B1405" s="1" t="s">
        <v>1082</v>
      </c>
      <c r="C1405" s="1" t="s">
        <v>1083</v>
      </c>
      <c r="D1405" s="1" t="s">
        <v>1084</v>
      </c>
      <c r="E1405" s="1" t="s">
        <v>1085</v>
      </c>
      <c r="F1405" s="1">
        <v>1991.0</v>
      </c>
      <c r="G1405" s="1">
        <v>0.017788</v>
      </c>
    </row>
    <row r="1406">
      <c r="A1406" s="1" t="s">
        <v>488</v>
      </c>
      <c r="B1406" s="1" t="s">
        <v>1082</v>
      </c>
      <c r="C1406" s="1" t="s">
        <v>1083</v>
      </c>
      <c r="D1406" s="1" t="s">
        <v>1084</v>
      </c>
      <c r="E1406" s="1" t="s">
        <v>1085</v>
      </c>
      <c r="F1406" s="1">
        <v>1992.0</v>
      </c>
      <c r="G1406" s="1">
        <v>0.023341</v>
      </c>
    </row>
    <row r="1407">
      <c r="A1407" s="1" t="s">
        <v>488</v>
      </c>
      <c r="B1407" s="1" t="s">
        <v>1082</v>
      </c>
      <c r="C1407" s="1" t="s">
        <v>1083</v>
      </c>
      <c r="D1407" s="1" t="s">
        <v>1084</v>
      </c>
      <c r="E1407" s="1" t="s">
        <v>1085</v>
      </c>
      <c r="F1407" s="1">
        <v>1993.0</v>
      </c>
      <c r="G1407" s="1">
        <v>0.027594</v>
      </c>
    </row>
    <row r="1408">
      <c r="A1408" s="1" t="s">
        <v>488</v>
      </c>
      <c r="B1408" s="1" t="s">
        <v>1082</v>
      </c>
      <c r="C1408" s="1" t="s">
        <v>1083</v>
      </c>
      <c r="D1408" s="1" t="s">
        <v>1084</v>
      </c>
      <c r="E1408" s="1" t="s">
        <v>1085</v>
      </c>
      <c r="F1408" s="1">
        <v>1994.0</v>
      </c>
      <c r="G1408" s="1">
        <v>0.054134</v>
      </c>
    </row>
    <row r="1409">
      <c r="A1409" s="1" t="s">
        <v>488</v>
      </c>
      <c r="B1409" s="1" t="s">
        <v>1082</v>
      </c>
      <c r="C1409" s="1" t="s">
        <v>1083</v>
      </c>
      <c r="D1409" s="1" t="s">
        <v>1084</v>
      </c>
      <c r="E1409" s="1" t="s">
        <v>1085</v>
      </c>
      <c r="F1409" s="1">
        <v>1995.0</v>
      </c>
      <c r="G1409" s="1">
        <v>0.067171</v>
      </c>
    </row>
    <row r="1410">
      <c r="A1410" s="1" t="s">
        <v>488</v>
      </c>
      <c r="B1410" s="1" t="s">
        <v>1082</v>
      </c>
      <c r="C1410" s="1" t="s">
        <v>1083</v>
      </c>
      <c r="D1410" s="1" t="s">
        <v>1084</v>
      </c>
      <c r="E1410" s="1" t="s">
        <v>1085</v>
      </c>
      <c r="F1410" s="1">
        <v>1996.0</v>
      </c>
      <c r="G1410" s="1">
        <v>0.177889</v>
      </c>
    </row>
    <row r="1411">
      <c r="A1411" s="1" t="s">
        <v>488</v>
      </c>
      <c r="B1411" s="1" t="s">
        <v>1082</v>
      </c>
      <c r="C1411" s="1" t="s">
        <v>1083</v>
      </c>
      <c r="D1411" s="1" t="s">
        <v>1084</v>
      </c>
      <c r="E1411" s="1" t="s">
        <v>1085</v>
      </c>
      <c r="F1411" s="1">
        <v>1997.0</v>
      </c>
      <c r="G1411" s="1">
        <v>1.681879</v>
      </c>
    </row>
    <row r="1412">
      <c r="A1412" s="1" t="s">
        <v>488</v>
      </c>
      <c r="B1412" s="1" t="s">
        <v>1082</v>
      </c>
      <c r="C1412" s="1" t="s">
        <v>1083</v>
      </c>
      <c r="D1412" s="1" t="s">
        <v>1084</v>
      </c>
      <c r="E1412" s="1" t="s">
        <v>1085</v>
      </c>
      <c r="F1412" s="1">
        <v>1998.0</v>
      </c>
      <c r="G1412" s="1">
        <v>1.760358</v>
      </c>
    </row>
    <row r="1413">
      <c r="A1413" s="1" t="s">
        <v>488</v>
      </c>
      <c r="B1413" s="1" t="s">
        <v>1082</v>
      </c>
      <c r="C1413" s="1" t="s">
        <v>1083</v>
      </c>
      <c r="D1413" s="1" t="s">
        <v>1084</v>
      </c>
      <c r="E1413" s="1" t="s">
        <v>1085</v>
      </c>
      <c r="F1413" s="1">
        <v>1999.0</v>
      </c>
      <c r="G1413" s="1">
        <v>1.836383</v>
      </c>
    </row>
    <row r="1414">
      <c r="A1414" s="1" t="s">
        <v>488</v>
      </c>
      <c r="B1414" s="1" t="s">
        <v>1082</v>
      </c>
      <c r="C1414" s="1" t="s">
        <v>1083</v>
      </c>
      <c r="D1414" s="1" t="s">
        <v>1084</v>
      </c>
      <c r="E1414" s="1" t="s">
        <v>1085</v>
      </c>
      <c r="F1414" s="1">
        <v>2000.0</v>
      </c>
      <c r="G1414" s="1">
        <v>2.123275</v>
      </c>
    </row>
    <row r="1415">
      <c r="A1415" s="1" t="s">
        <v>488</v>
      </c>
      <c r="B1415" s="1" t="s">
        <v>1082</v>
      </c>
      <c r="C1415" s="1" t="s">
        <v>1083</v>
      </c>
      <c r="D1415" s="1" t="s">
        <v>1084</v>
      </c>
      <c r="E1415" s="1" t="s">
        <v>1085</v>
      </c>
      <c r="F1415" s="1">
        <v>2001.0</v>
      </c>
      <c r="G1415" s="1">
        <v>2.184708</v>
      </c>
    </row>
    <row r="1416">
      <c r="A1416" s="1" t="s">
        <v>488</v>
      </c>
      <c r="B1416" s="1" t="s">
        <v>1082</v>
      </c>
      <c r="C1416" s="1" t="s">
        <v>1083</v>
      </c>
      <c r="D1416" s="1" t="s">
        <v>1084</v>
      </c>
      <c r="E1416" s="1" t="s">
        <v>1085</v>
      </c>
      <c r="F1416" s="1">
        <v>2002.0</v>
      </c>
      <c r="G1416" s="1">
        <v>2.076975</v>
      </c>
    </row>
    <row r="1417">
      <c r="A1417" s="1" t="s">
        <v>488</v>
      </c>
      <c r="B1417" s="1" t="s">
        <v>1082</v>
      </c>
      <c r="C1417" s="1" t="s">
        <v>1083</v>
      </c>
      <c r="D1417" s="1" t="s">
        <v>1084</v>
      </c>
      <c r="E1417" s="1" t="s">
        <v>1085</v>
      </c>
      <c r="F1417" s="1">
        <v>2003.0</v>
      </c>
      <c r="G1417" s="1">
        <v>1.732702</v>
      </c>
    </row>
    <row r="1418">
      <c r="A1418" s="1" t="s">
        <v>488</v>
      </c>
      <c r="B1418" s="1" t="s">
        <v>1082</v>
      </c>
      <c r="C1418" s="1" t="s">
        <v>1083</v>
      </c>
      <c r="D1418" s="1" t="s">
        <v>1084</v>
      </c>
      <c r="E1418" s="1" t="s">
        <v>1085</v>
      </c>
      <c r="F1418" s="1">
        <v>2004.0</v>
      </c>
      <c r="G1418" s="1">
        <v>1.575109</v>
      </c>
    </row>
    <row r="1419">
      <c r="A1419" s="1" t="s">
        <v>488</v>
      </c>
      <c r="B1419" s="1" t="s">
        <v>1082</v>
      </c>
      <c r="C1419" s="1" t="s">
        <v>1083</v>
      </c>
      <c r="D1419" s="1" t="s">
        <v>1084</v>
      </c>
      <c r="E1419" s="1" t="s">
        <v>1085</v>
      </c>
      <c r="F1419" s="1">
        <v>2005.0</v>
      </c>
      <c r="G1419" s="1">
        <v>1.574133</v>
      </c>
    </row>
    <row r="1420">
      <c r="A1420" s="1" t="s">
        <v>488</v>
      </c>
      <c r="B1420" s="1" t="s">
        <v>1082</v>
      </c>
      <c r="C1420" s="1" t="s">
        <v>1083</v>
      </c>
      <c r="D1420" s="1" t="s">
        <v>1084</v>
      </c>
      <c r="E1420" s="1" t="s">
        <v>1085</v>
      </c>
      <c r="F1420" s="1">
        <v>2006.0</v>
      </c>
      <c r="G1420" s="1">
        <v>1.559267</v>
      </c>
    </row>
    <row r="1421">
      <c r="A1421" s="1" t="s">
        <v>488</v>
      </c>
      <c r="B1421" s="1" t="s">
        <v>1082</v>
      </c>
      <c r="C1421" s="1" t="s">
        <v>1083</v>
      </c>
      <c r="D1421" s="1" t="s">
        <v>1084</v>
      </c>
      <c r="E1421" s="1" t="s">
        <v>1085</v>
      </c>
      <c r="F1421" s="1">
        <v>2007.0</v>
      </c>
      <c r="G1421" s="1">
        <v>1.42905</v>
      </c>
    </row>
    <row r="1422">
      <c r="A1422" s="1" t="s">
        <v>488</v>
      </c>
      <c r="B1422" s="1" t="s">
        <v>1082</v>
      </c>
      <c r="C1422" s="1" t="s">
        <v>1083</v>
      </c>
      <c r="D1422" s="1" t="s">
        <v>1084</v>
      </c>
      <c r="E1422" s="1" t="s">
        <v>1085</v>
      </c>
      <c r="F1422" s="1">
        <v>2008.0</v>
      </c>
      <c r="G1422" s="1">
        <v>1.337117</v>
      </c>
    </row>
    <row r="1423">
      <c r="A1423" s="1" t="s">
        <v>488</v>
      </c>
      <c r="B1423" s="1" t="s">
        <v>1082</v>
      </c>
      <c r="C1423" s="1" t="s">
        <v>1083</v>
      </c>
      <c r="D1423" s="1" t="s">
        <v>1084</v>
      </c>
      <c r="E1423" s="1" t="s">
        <v>1085</v>
      </c>
      <c r="F1423" s="1">
        <v>2009.0</v>
      </c>
      <c r="G1423" s="1">
        <v>1.406692</v>
      </c>
    </row>
    <row r="1424">
      <c r="A1424" s="1" t="s">
        <v>488</v>
      </c>
      <c r="B1424" s="1" t="s">
        <v>1082</v>
      </c>
      <c r="C1424" s="1" t="s">
        <v>1083</v>
      </c>
      <c r="D1424" s="1" t="s">
        <v>1084</v>
      </c>
      <c r="E1424" s="1" t="s">
        <v>1085</v>
      </c>
      <c r="F1424" s="1">
        <v>2010.0</v>
      </c>
      <c r="G1424" s="1">
        <v>1.477392</v>
      </c>
    </row>
    <row r="1425">
      <c r="A1425" s="1" t="s">
        <v>488</v>
      </c>
      <c r="B1425" s="1" t="s">
        <v>1082</v>
      </c>
      <c r="C1425" s="1" t="s">
        <v>1083</v>
      </c>
      <c r="D1425" s="1" t="s">
        <v>1084</v>
      </c>
      <c r="E1425" s="1" t="s">
        <v>1085</v>
      </c>
      <c r="F1425" s="1">
        <v>2011.0</v>
      </c>
      <c r="G1425" s="1">
        <v>1.406458</v>
      </c>
    </row>
    <row r="1426">
      <c r="A1426" s="1" t="s">
        <v>488</v>
      </c>
      <c r="B1426" s="1" t="s">
        <v>1082</v>
      </c>
      <c r="C1426" s="1" t="s">
        <v>1083</v>
      </c>
      <c r="D1426" s="1" t="s">
        <v>1084</v>
      </c>
      <c r="E1426" s="1" t="s">
        <v>1085</v>
      </c>
      <c r="F1426" s="1">
        <v>2012.0</v>
      </c>
      <c r="G1426" s="1">
        <v>1.52205</v>
      </c>
    </row>
    <row r="1427">
      <c r="A1427" s="1" t="s">
        <v>488</v>
      </c>
      <c r="B1427" s="1" t="s">
        <v>1082</v>
      </c>
      <c r="C1427" s="1" t="s">
        <v>1083</v>
      </c>
      <c r="D1427" s="1" t="s">
        <v>1084</v>
      </c>
      <c r="E1427" s="1" t="s">
        <v>1085</v>
      </c>
      <c r="F1427" s="1">
        <v>2013.0</v>
      </c>
      <c r="G1427" s="1">
        <v>1.473567</v>
      </c>
    </row>
    <row r="1428">
      <c r="A1428" s="1" t="s">
        <v>488</v>
      </c>
      <c r="B1428" s="1" t="s">
        <v>1082</v>
      </c>
      <c r="C1428" s="1" t="s">
        <v>1083</v>
      </c>
      <c r="D1428" s="1" t="s">
        <v>1084</v>
      </c>
      <c r="E1428" s="1" t="s">
        <v>1085</v>
      </c>
      <c r="F1428" s="1">
        <v>2014.0</v>
      </c>
      <c r="G1428" s="1">
        <v>1.474183</v>
      </c>
    </row>
    <row r="1429">
      <c r="A1429" s="1" t="s">
        <v>488</v>
      </c>
      <c r="B1429" s="1" t="s">
        <v>1082</v>
      </c>
      <c r="C1429" s="1" t="s">
        <v>1083</v>
      </c>
      <c r="D1429" s="1" t="s">
        <v>1084</v>
      </c>
      <c r="E1429" s="1" t="s">
        <v>1085</v>
      </c>
      <c r="F1429" s="1">
        <v>2015.0</v>
      </c>
      <c r="G1429" s="1">
        <v>1.7644</v>
      </c>
    </row>
    <row r="1430">
      <c r="A1430" s="1" t="s">
        <v>488</v>
      </c>
      <c r="B1430" s="1" t="s">
        <v>1082</v>
      </c>
      <c r="C1430" s="1" t="s">
        <v>1083</v>
      </c>
      <c r="D1430" s="1" t="s">
        <v>1084</v>
      </c>
      <c r="E1430" s="1" t="s">
        <v>1085</v>
      </c>
      <c r="F1430" s="1">
        <v>2016.0</v>
      </c>
      <c r="G1430" s="1">
        <v>1.768042</v>
      </c>
    </row>
    <row r="1431">
      <c r="A1431" s="1" t="s">
        <v>488</v>
      </c>
      <c r="B1431" s="1" t="s">
        <v>1082</v>
      </c>
      <c r="C1431" s="1" t="s">
        <v>1083</v>
      </c>
      <c r="D1431" s="1" t="s">
        <v>1084</v>
      </c>
      <c r="E1431" s="1" t="s">
        <v>1085</v>
      </c>
      <c r="F1431" s="1">
        <v>2017.0</v>
      </c>
      <c r="G1431" s="1">
        <v>1.735458</v>
      </c>
    </row>
    <row r="1432">
      <c r="A1432" s="1" t="s">
        <v>488</v>
      </c>
      <c r="B1432" s="1" t="s">
        <v>1082</v>
      </c>
      <c r="C1432" s="1" t="s">
        <v>1083</v>
      </c>
      <c r="D1432" s="1" t="s">
        <v>1084</v>
      </c>
      <c r="E1432" s="1" t="s">
        <v>1085</v>
      </c>
      <c r="F1432" s="1">
        <v>2018.0</v>
      </c>
      <c r="G1432" s="1">
        <v>1.657042</v>
      </c>
    </row>
    <row r="1433">
      <c r="A1433" s="1" t="s">
        <v>488</v>
      </c>
      <c r="B1433" s="1" t="s">
        <v>1082</v>
      </c>
      <c r="C1433" s="1" t="s">
        <v>1083</v>
      </c>
      <c r="D1433" s="1" t="s">
        <v>1084</v>
      </c>
      <c r="E1433" s="1" t="s">
        <v>1085</v>
      </c>
      <c r="F1433" s="1">
        <v>2019.0</v>
      </c>
      <c r="G1433" s="1">
        <v>1.747042</v>
      </c>
    </row>
    <row r="1434">
      <c r="A1434" s="1" t="s">
        <v>488</v>
      </c>
      <c r="B1434" s="1" t="s">
        <v>1082</v>
      </c>
      <c r="C1434" s="1" t="s">
        <v>1083</v>
      </c>
      <c r="D1434" s="1" t="s">
        <v>1084</v>
      </c>
      <c r="E1434" s="1" t="s">
        <v>1085</v>
      </c>
      <c r="F1434" s="1">
        <v>2020.0</v>
      </c>
      <c r="G1434" s="1">
        <v>1.716333</v>
      </c>
    </row>
    <row r="1435">
      <c r="A1435" s="1" t="s">
        <v>643</v>
      </c>
      <c r="B1435" s="1" t="s">
        <v>1082</v>
      </c>
      <c r="C1435" s="1" t="s">
        <v>1083</v>
      </c>
      <c r="D1435" s="1" t="s">
        <v>1084</v>
      </c>
      <c r="E1435" s="1" t="s">
        <v>1085</v>
      </c>
      <c r="F1435" s="1">
        <v>1992.0</v>
      </c>
      <c r="G1435" s="1">
        <v>0.263298</v>
      </c>
    </row>
    <row r="1436">
      <c r="A1436" s="1" t="s">
        <v>643</v>
      </c>
      <c r="B1436" s="1" t="s">
        <v>1082</v>
      </c>
      <c r="C1436" s="1" t="s">
        <v>1083</v>
      </c>
      <c r="D1436" s="1" t="s">
        <v>1084</v>
      </c>
      <c r="E1436" s="1" t="s">
        <v>1085</v>
      </c>
      <c r="F1436" s="1">
        <v>1993.0</v>
      </c>
      <c r="G1436" s="1">
        <v>3.579149</v>
      </c>
    </row>
    <row r="1437">
      <c r="A1437" s="1" t="s">
        <v>643</v>
      </c>
      <c r="B1437" s="1" t="s">
        <v>1082</v>
      </c>
      <c r="C1437" s="1" t="s">
        <v>1083</v>
      </c>
      <c r="D1437" s="1" t="s">
        <v>1084</v>
      </c>
      <c r="E1437" s="1" t="s">
        <v>1085</v>
      </c>
      <c r="F1437" s="1">
        <v>1994.0</v>
      </c>
      <c r="G1437" s="1">
        <v>5.998011</v>
      </c>
    </row>
    <row r="1438">
      <c r="A1438" s="1" t="s">
        <v>643</v>
      </c>
      <c r="B1438" s="1" t="s">
        <v>1082</v>
      </c>
      <c r="C1438" s="1" t="s">
        <v>1083</v>
      </c>
      <c r="D1438" s="1" t="s">
        <v>1084</v>
      </c>
      <c r="E1438" s="1" t="s">
        <v>1085</v>
      </c>
      <c r="F1438" s="1">
        <v>1995.0</v>
      </c>
      <c r="G1438" s="1">
        <v>5.230756</v>
      </c>
    </row>
    <row r="1439">
      <c r="A1439" s="1" t="s">
        <v>643</v>
      </c>
      <c r="B1439" s="1" t="s">
        <v>1082</v>
      </c>
      <c r="C1439" s="1" t="s">
        <v>1083</v>
      </c>
      <c r="D1439" s="1" t="s">
        <v>1084</v>
      </c>
      <c r="E1439" s="1" t="s">
        <v>1085</v>
      </c>
      <c r="F1439" s="1">
        <v>1996.0</v>
      </c>
      <c r="G1439" s="1">
        <v>5.434161</v>
      </c>
    </row>
    <row r="1440">
      <c r="A1440" s="1" t="s">
        <v>643</v>
      </c>
      <c r="B1440" s="1" t="s">
        <v>1082</v>
      </c>
      <c r="C1440" s="1" t="s">
        <v>1083</v>
      </c>
      <c r="D1440" s="1" t="s">
        <v>1084</v>
      </c>
      <c r="E1440" s="1" t="s">
        <v>1085</v>
      </c>
      <c r="F1440" s="1">
        <v>1997.0</v>
      </c>
      <c r="G1440" s="1">
        <v>6.160583</v>
      </c>
    </row>
    <row r="1441">
      <c r="A1441" s="1" t="s">
        <v>643</v>
      </c>
      <c r="B1441" s="1" t="s">
        <v>1082</v>
      </c>
      <c r="C1441" s="1" t="s">
        <v>1083</v>
      </c>
      <c r="D1441" s="1" t="s">
        <v>1084</v>
      </c>
      <c r="E1441" s="1" t="s">
        <v>1085</v>
      </c>
      <c r="F1441" s="1">
        <v>1998.0</v>
      </c>
      <c r="G1441" s="1">
        <v>6.363286</v>
      </c>
    </row>
    <row r="1442">
      <c r="A1442" s="1" t="s">
        <v>643</v>
      </c>
      <c r="B1442" s="1" t="s">
        <v>1082</v>
      </c>
      <c r="C1442" s="1" t="s">
        <v>1083</v>
      </c>
      <c r="D1442" s="1" t="s">
        <v>1084</v>
      </c>
      <c r="E1442" s="1" t="s">
        <v>1085</v>
      </c>
      <c r="F1442" s="1">
        <v>1999.0</v>
      </c>
      <c r="G1442" s="1">
        <v>7.111743</v>
      </c>
    </row>
    <row r="1443">
      <c r="A1443" s="1" t="s">
        <v>643</v>
      </c>
      <c r="B1443" s="1" t="s">
        <v>1082</v>
      </c>
      <c r="C1443" s="1" t="s">
        <v>1083</v>
      </c>
      <c r="D1443" s="1" t="s">
        <v>1084</v>
      </c>
      <c r="E1443" s="1" t="s">
        <v>1085</v>
      </c>
      <c r="F1443" s="1">
        <v>2000.0</v>
      </c>
      <c r="G1443" s="1">
        <v>8.277666</v>
      </c>
    </row>
    <row r="1444">
      <c r="A1444" s="1" t="s">
        <v>643</v>
      </c>
      <c r="B1444" s="1" t="s">
        <v>1082</v>
      </c>
      <c r="C1444" s="1" t="s">
        <v>1083</v>
      </c>
      <c r="D1444" s="1" t="s">
        <v>1084</v>
      </c>
      <c r="E1444" s="1" t="s">
        <v>1085</v>
      </c>
      <c r="F1444" s="1">
        <v>2001.0</v>
      </c>
      <c r="G1444" s="1">
        <v>8.341541</v>
      </c>
    </row>
    <row r="1445">
      <c r="A1445" s="1" t="s">
        <v>643</v>
      </c>
      <c r="B1445" s="1" t="s">
        <v>1082</v>
      </c>
      <c r="C1445" s="1" t="s">
        <v>1083</v>
      </c>
      <c r="D1445" s="1" t="s">
        <v>1084</v>
      </c>
      <c r="E1445" s="1" t="s">
        <v>1085</v>
      </c>
      <c r="F1445" s="1">
        <v>2002.0</v>
      </c>
      <c r="G1445" s="1">
        <v>7.871683</v>
      </c>
    </row>
    <row r="1446">
      <c r="A1446" s="1" t="s">
        <v>643</v>
      </c>
      <c r="B1446" s="1" t="s">
        <v>1082</v>
      </c>
      <c r="C1446" s="1" t="s">
        <v>1083</v>
      </c>
      <c r="D1446" s="1" t="s">
        <v>1084</v>
      </c>
      <c r="E1446" s="1" t="s">
        <v>1085</v>
      </c>
      <c r="F1446" s="1">
        <v>2003.0</v>
      </c>
      <c r="G1446" s="1">
        <v>6.704969</v>
      </c>
    </row>
    <row r="1447">
      <c r="A1447" s="1" t="s">
        <v>643</v>
      </c>
      <c r="B1447" s="1" t="s">
        <v>1082</v>
      </c>
      <c r="C1447" s="1" t="s">
        <v>1083</v>
      </c>
      <c r="D1447" s="1" t="s">
        <v>1084</v>
      </c>
      <c r="E1447" s="1" t="s">
        <v>1085</v>
      </c>
      <c r="F1447" s="1">
        <v>2004.0</v>
      </c>
      <c r="G1447" s="1">
        <v>6.034341</v>
      </c>
    </row>
    <row r="1448">
      <c r="A1448" s="1" t="s">
        <v>643</v>
      </c>
      <c r="B1448" s="1" t="s">
        <v>1082</v>
      </c>
      <c r="C1448" s="1" t="s">
        <v>1083</v>
      </c>
      <c r="D1448" s="1" t="s">
        <v>1084</v>
      </c>
      <c r="E1448" s="1" t="s">
        <v>1085</v>
      </c>
      <c r="F1448" s="1">
        <v>2005.0</v>
      </c>
      <c r="G1448" s="1">
        <v>5.949237</v>
      </c>
    </row>
    <row r="1449">
      <c r="A1449" s="1" t="s">
        <v>643</v>
      </c>
      <c r="B1449" s="1" t="s">
        <v>1082</v>
      </c>
      <c r="C1449" s="1" t="s">
        <v>1083</v>
      </c>
      <c r="D1449" s="1" t="s">
        <v>1084</v>
      </c>
      <c r="E1449" s="1" t="s">
        <v>1085</v>
      </c>
      <c r="F1449" s="1">
        <v>2006.0</v>
      </c>
      <c r="G1449" s="1">
        <v>5.837793</v>
      </c>
    </row>
    <row r="1450">
      <c r="A1450" s="1" t="s">
        <v>643</v>
      </c>
      <c r="B1450" s="1" t="s">
        <v>1082</v>
      </c>
      <c r="C1450" s="1" t="s">
        <v>1083</v>
      </c>
      <c r="D1450" s="1" t="s">
        <v>1084</v>
      </c>
      <c r="E1450" s="1" t="s">
        <v>1085</v>
      </c>
      <c r="F1450" s="1">
        <v>2007.0</v>
      </c>
      <c r="G1450" s="1">
        <v>5.364536</v>
      </c>
    </row>
    <row r="1451">
      <c r="A1451" s="1" t="s">
        <v>643</v>
      </c>
      <c r="B1451" s="1" t="s">
        <v>1082</v>
      </c>
      <c r="C1451" s="1" t="s">
        <v>1083</v>
      </c>
      <c r="D1451" s="1" t="s">
        <v>1084</v>
      </c>
      <c r="E1451" s="1" t="s">
        <v>1085</v>
      </c>
      <c r="F1451" s="1">
        <v>2008.0</v>
      </c>
      <c r="G1451" s="1">
        <v>4.93504</v>
      </c>
    </row>
    <row r="1452">
      <c r="A1452" s="1" t="s">
        <v>643</v>
      </c>
      <c r="B1452" s="1" t="s">
        <v>1082</v>
      </c>
      <c r="C1452" s="1" t="s">
        <v>1083</v>
      </c>
      <c r="D1452" s="1" t="s">
        <v>1084</v>
      </c>
      <c r="E1452" s="1" t="s">
        <v>1085</v>
      </c>
      <c r="F1452" s="1">
        <v>2009.0</v>
      </c>
      <c r="G1452" s="1">
        <v>5.283946</v>
      </c>
    </row>
    <row r="1453">
      <c r="A1453" s="1" t="s">
        <v>643</v>
      </c>
      <c r="B1453" s="1" t="s">
        <v>1082</v>
      </c>
      <c r="C1453" s="1" t="s">
        <v>1083</v>
      </c>
      <c r="D1453" s="1" t="s">
        <v>1084</v>
      </c>
      <c r="E1453" s="1" t="s">
        <v>1085</v>
      </c>
      <c r="F1453" s="1">
        <v>2010.0</v>
      </c>
      <c r="G1453" s="1">
        <v>5.498011</v>
      </c>
    </row>
    <row r="1454">
      <c r="A1454" s="1" t="s">
        <v>643</v>
      </c>
      <c r="B1454" s="1" t="s">
        <v>1082</v>
      </c>
      <c r="C1454" s="1" t="s">
        <v>1083</v>
      </c>
      <c r="D1454" s="1" t="s">
        <v>1084</v>
      </c>
      <c r="E1454" s="1" t="s">
        <v>1085</v>
      </c>
      <c r="F1454" s="1">
        <v>2011.0</v>
      </c>
      <c r="G1454" s="1">
        <v>5.34387</v>
      </c>
    </row>
    <row r="1455">
      <c r="A1455" s="1" t="s">
        <v>643</v>
      </c>
      <c r="B1455" s="1" t="s">
        <v>1082</v>
      </c>
      <c r="C1455" s="1" t="s">
        <v>1083</v>
      </c>
      <c r="D1455" s="1" t="s">
        <v>1084</v>
      </c>
      <c r="E1455" s="1" t="s">
        <v>1085</v>
      </c>
      <c r="F1455" s="1">
        <v>2012.0</v>
      </c>
      <c r="G1455" s="1">
        <v>5.850292</v>
      </c>
    </row>
    <row r="1456">
      <c r="A1456" s="1" t="s">
        <v>643</v>
      </c>
      <c r="B1456" s="1" t="s">
        <v>1082</v>
      </c>
      <c r="C1456" s="1" t="s">
        <v>1083</v>
      </c>
      <c r="D1456" s="1" t="s">
        <v>1084</v>
      </c>
      <c r="E1456" s="1" t="s">
        <v>1085</v>
      </c>
      <c r="F1456" s="1">
        <v>2013.0</v>
      </c>
      <c r="G1456" s="1">
        <v>5.70488</v>
      </c>
    </row>
    <row r="1457">
      <c r="A1457" s="1" t="s">
        <v>643</v>
      </c>
      <c r="B1457" s="1" t="s">
        <v>1082</v>
      </c>
      <c r="C1457" s="1" t="s">
        <v>1083</v>
      </c>
      <c r="D1457" s="1" t="s">
        <v>1084</v>
      </c>
      <c r="E1457" s="1" t="s">
        <v>1085</v>
      </c>
      <c r="F1457" s="1">
        <v>2014.0</v>
      </c>
      <c r="G1457" s="1">
        <v>5.748165</v>
      </c>
    </row>
    <row r="1458">
      <c r="A1458" s="1" t="s">
        <v>643</v>
      </c>
      <c r="B1458" s="1" t="s">
        <v>1082</v>
      </c>
      <c r="C1458" s="1" t="s">
        <v>1083</v>
      </c>
      <c r="D1458" s="1" t="s">
        <v>1084</v>
      </c>
      <c r="E1458" s="1" t="s">
        <v>1085</v>
      </c>
      <c r="F1458" s="1">
        <v>2015.0</v>
      </c>
      <c r="G1458" s="1">
        <v>6.858304</v>
      </c>
    </row>
    <row r="1459">
      <c r="A1459" s="1" t="s">
        <v>643</v>
      </c>
      <c r="B1459" s="1" t="s">
        <v>1082</v>
      </c>
      <c r="C1459" s="1" t="s">
        <v>1083</v>
      </c>
      <c r="D1459" s="1" t="s">
        <v>1084</v>
      </c>
      <c r="E1459" s="1" t="s">
        <v>1085</v>
      </c>
      <c r="F1459" s="1">
        <v>2016.0</v>
      </c>
      <c r="G1459" s="1">
        <v>6.80599</v>
      </c>
    </row>
    <row r="1460">
      <c r="A1460" s="1" t="s">
        <v>643</v>
      </c>
      <c r="B1460" s="1" t="s">
        <v>1082</v>
      </c>
      <c r="C1460" s="1" t="s">
        <v>1083</v>
      </c>
      <c r="D1460" s="1" t="s">
        <v>1084</v>
      </c>
      <c r="E1460" s="1" t="s">
        <v>1085</v>
      </c>
      <c r="F1460" s="1">
        <v>2017.0</v>
      </c>
      <c r="G1460" s="1">
        <v>6.623831</v>
      </c>
    </row>
    <row r="1461">
      <c r="A1461" s="1" t="s">
        <v>643</v>
      </c>
      <c r="B1461" s="1" t="s">
        <v>1082</v>
      </c>
      <c r="C1461" s="1" t="s">
        <v>1083</v>
      </c>
      <c r="D1461" s="1" t="s">
        <v>1084</v>
      </c>
      <c r="E1461" s="1" t="s">
        <v>1085</v>
      </c>
      <c r="F1461" s="1">
        <v>2018.0</v>
      </c>
      <c r="G1461" s="1">
        <v>6.279025</v>
      </c>
    </row>
    <row r="1462">
      <c r="A1462" s="1" t="s">
        <v>643</v>
      </c>
      <c r="B1462" s="1" t="s">
        <v>1082</v>
      </c>
      <c r="C1462" s="1" t="s">
        <v>1083</v>
      </c>
      <c r="D1462" s="1" t="s">
        <v>1084</v>
      </c>
      <c r="E1462" s="1" t="s">
        <v>1085</v>
      </c>
      <c r="F1462" s="1">
        <v>2019.0</v>
      </c>
      <c r="G1462" s="1">
        <v>6.622545</v>
      </c>
    </row>
    <row r="1463">
      <c r="A1463" s="1" t="s">
        <v>643</v>
      </c>
      <c r="B1463" s="1" t="s">
        <v>1082</v>
      </c>
      <c r="C1463" s="1" t="s">
        <v>1083</v>
      </c>
      <c r="D1463" s="1" t="s">
        <v>1084</v>
      </c>
      <c r="E1463" s="1" t="s">
        <v>1085</v>
      </c>
      <c r="F1463" s="1">
        <v>2020.0</v>
      </c>
      <c r="G1463" s="1">
        <v>6.614056</v>
      </c>
    </row>
    <row r="1464">
      <c r="A1464" s="1" t="s">
        <v>551</v>
      </c>
      <c r="B1464" s="1" t="s">
        <v>1082</v>
      </c>
      <c r="C1464" s="1" t="s">
        <v>1083</v>
      </c>
      <c r="D1464" s="1" t="s">
        <v>1084</v>
      </c>
      <c r="E1464" s="1" t="s">
        <v>1085</v>
      </c>
      <c r="F1464" s="1">
        <v>1991.0</v>
      </c>
      <c r="G1464" s="1">
        <v>0.793523</v>
      </c>
    </row>
    <row r="1465">
      <c r="A1465" s="1" t="s">
        <v>551</v>
      </c>
      <c r="B1465" s="1" t="s">
        <v>1082</v>
      </c>
      <c r="C1465" s="1" t="s">
        <v>1083</v>
      </c>
      <c r="D1465" s="1" t="s">
        <v>1084</v>
      </c>
      <c r="E1465" s="1" t="s">
        <v>1085</v>
      </c>
      <c r="F1465" s="1">
        <v>1992.0</v>
      </c>
      <c r="G1465" s="1">
        <v>0.768099</v>
      </c>
    </row>
    <row r="1466">
      <c r="A1466" s="1" t="s">
        <v>551</v>
      </c>
      <c r="B1466" s="1" t="s">
        <v>1082</v>
      </c>
      <c r="C1466" s="1" t="s">
        <v>1083</v>
      </c>
      <c r="D1466" s="1" t="s">
        <v>1084</v>
      </c>
      <c r="E1466" s="1" t="s">
        <v>1085</v>
      </c>
      <c r="F1466" s="1">
        <v>1993.0</v>
      </c>
      <c r="G1466" s="1">
        <v>0.849867</v>
      </c>
    </row>
    <row r="1467">
      <c r="A1467" s="1" t="s">
        <v>551</v>
      </c>
      <c r="B1467" s="1" t="s">
        <v>1082</v>
      </c>
      <c r="C1467" s="1" t="s">
        <v>1083</v>
      </c>
      <c r="D1467" s="1" t="s">
        <v>1084</v>
      </c>
      <c r="E1467" s="1" t="s">
        <v>1085</v>
      </c>
      <c r="F1467" s="1">
        <v>1994.0</v>
      </c>
      <c r="G1467" s="1">
        <v>0.840958</v>
      </c>
    </row>
    <row r="1468">
      <c r="A1468" s="1" t="s">
        <v>551</v>
      </c>
      <c r="B1468" s="1" t="s">
        <v>1082</v>
      </c>
      <c r="C1468" s="1" t="s">
        <v>1083</v>
      </c>
      <c r="D1468" s="1" t="s">
        <v>1084</v>
      </c>
      <c r="E1468" s="1" t="s">
        <v>1085</v>
      </c>
      <c r="F1468" s="1">
        <v>1995.0</v>
      </c>
      <c r="G1468" s="1">
        <v>0.773006</v>
      </c>
    </row>
    <row r="1469">
      <c r="A1469" s="1" t="s">
        <v>551</v>
      </c>
      <c r="B1469" s="1" t="s">
        <v>1082</v>
      </c>
      <c r="C1469" s="1" t="s">
        <v>1083</v>
      </c>
      <c r="D1469" s="1" t="s">
        <v>1084</v>
      </c>
      <c r="E1469" s="1" t="s">
        <v>1085</v>
      </c>
      <c r="F1469" s="1">
        <v>1996.0</v>
      </c>
      <c r="G1469" s="1">
        <v>0.79674</v>
      </c>
    </row>
    <row r="1470">
      <c r="A1470" s="1" t="s">
        <v>551</v>
      </c>
      <c r="B1470" s="1" t="s">
        <v>1082</v>
      </c>
      <c r="C1470" s="1" t="s">
        <v>1083</v>
      </c>
      <c r="D1470" s="1" t="s">
        <v>1084</v>
      </c>
      <c r="E1470" s="1" t="s">
        <v>1085</v>
      </c>
      <c r="F1470" s="1">
        <v>1997.0</v>
      </c>
      <c r="G1470" s="1">
        <v>0.878046</v>
      </c>
    </row>
    <row r="1471">
      <c r="A1471" s="1" t="s">
        <v>551</v>
      </c>
      <c r="B1471" s="1" t="s">
        <v>1082</v>
      </c>
      <c r="C1471" s="1" t="s">
        <v>1083</v>
      </c>
      <c r="D1471" s="1" t="s">
        <v>1084</v>
      </c>
      <c r="E1471" s="1" t="s">
        <v>1085</v>
      </c>
      <c r="F1471" s="1">
        <v>1998.0</v>
      </c>
      <c r="G1471" s="1">
        <v>0.884758</v>
      </c>
    </row>
    <row r="1472">
      <c r="A1472" s="1" t="s">
        <v>551</v>
      </c>
      <c r="B1472" s="1" t="s">
        <v>1082</v>
      </c>
      <c r="C1472" s="1" t="s">
        <v>1083</v>
      </c>
      <c r="D1472" s="1" t="s">
        <v>1084</v>
      </c>
      <c r="E1472" s="1" t="s">
        <v>1085</v>
      </c>
      <c r="F1472" s="1">
        <v>1999.0</v>
      </c>
      <c r="G1472" s="1">
        <v>0.927681</v>
      </c>
    </row>
    <row r="1473">
      <c r="A1473" s="1" t="s">
        <v>551</v>
      </c>
      <c r="B1473" s="1" t="s">
        <v>1082</v>
      </c>
      <c r="C1473" s="1" t="s">
        <v>1083</v>
      </c>
      <c r="D1473" s="1" t="s">
        <v>1084</v>
      </c>
      <c r="E1473" s="1" t="s">
        <v>1085</v>
      </c>
      <c r="F1473" s="1">
        <v>2000.0</v>
      </c>
      <c r="G1473" s="1">
        <v>1.063449</v>
      </c>
    </row>
    <row r="1474">
      <c r="A1474" s="1" t="s">
        <v>551</v>
      </c>
      <c r="B1474" s="1" t="s">
        <v>1082</v>
      </c>
      <c r="C1474" s="1" t="s">
        <v>1083</v>
      </c>
      <c r="D1474" s="1" t="s">
        <v>1084</v>
      </c>
      <c r="E1474" s="1" t="s">
        <v>1085</v>
      </c>
      <c r="F1474" s="1">
        <v>2001.0</v>
      </c>
      <c r="G1474" s="1">
        <v>1.098814</v>
      </c>
    </row>
    <row r="1475">
      <c r="A1475" s="1" t="s">
        <v>551</v>
      </c>
      <c r="B1475" s="1" t="s">
        <v>1082</v>
      </c>
      <c r="C1475" s="1" t="s">
        <v>1083</v>
      </c>
      <c r="D1475" s="1" t="s">
        <v>1084</v>
      </c>
      <c r="E1475" s="1" t="s">
        <v>1085</v>
      </c>
      <c r="F1475" s="1">
        <v>2002.0</v>
      </c>
      <c r="G1475" s="1">
        <v>1.043375</v>
      </c>
    </row>
    <row r="1476">
      <c r="A1476" s="1" t="s">
        <v>551</v>
      </c>
      <c r="B1476" s="1" t="s">
        <v>1082</v>
      </c>
      <c r="C1476" s="1" t="s">
        <v>1083</v>
      </c>
      <c r="D1476" s="1" t="s">
        <v>1084</v>
      </c>
      <c r="E1476" s="1" t="s">
        <v>1085</v>
      </c>
      <c r="F1476" s="1">
        <v>2003.0</v>
      </c>
      <c r="G1476" s="1">
        <v>0.884104</v>
      </c>
    </row>
    <row r="1477">
      <c r="A1477" s="1" t="s">
        <v>551</v>
      </c>
      <c r="B1477" s="1" t="s">
        <v>1082</v>
      </c>
      <c r="C1477" s="1" t="s">
        <v>1083</v>
      </c>
      <c r="D1477" s="1" t="s">
        <v>1084</v>
      </c>
      <c r="E1477" s="1" t="s">
        <v>1085</v>
      </c>
      <c r="F1477" s="1">
        <v>2004.0</v>
      </c>
      <c r="G1477" s="1">
        <v>0.800652</v>
      </c>
    </row>
    <row r="1478">
      <c r="A1478" s="1" t="s">
        <v>551</v>
      </c>
      <c r="B1478" s="1" t="s">
        <v>1082</v>
      </c>
      <c r="C1478" s="1" t="s">
        <v>1083</v>
      </c>
      <c r="D1478" s="1" t="s">
        <v>1084</v>
      </c>
      <c r="E1478" s="1" t="s">
        <v>1085</v>
      </c>
      <c r="F1478" s="1">
        <v>2005.0</v>
      </c>
      <c r="G1478" s="1">
        <v>0.792912</v>
      </c>
    </row>
    <row r="1479">
      <c r="A1479" s="1" t="s">
        <v>551</v>
      </c>
      <c r="B1479" s="1" t="s">
        <v>1082</v>
      </c>
      <c r="C1479" s="1" t="s">
        <v>1083</v>
      </c>
      <c r="D1479" s="1" t="s">
        <v>1084</v>
      </c>
      <c r="E1479" s="1" t="s">
        <v>1085</v>
      </c>
      <c r="F1479" s="1">
        <v>2006.0</v>
      </c>
      <c r="G1479" s="1">
        <v>0.784104</v>
      </c>
    </row>
    <row r="1480">
      <c r="A1480" s="1" t="s">
        <v>551</v>
      </c>
      <c r="B1480" s="1" t="s">
        <v>1082</v>
      </c>
      <c r="C1480" s="1" t="s">
        <v>1083</v>
      </c>
      <c r="D1480" s="1" t="s">
        <v>1084</v>
      </c>
      <c r="E1480" s="1" t="s">
        <v>1085</v>
      </c>
      <c r="F1480" s="1">
        <v>2007.0</v>
      </c>
      <c r="G1480" s="1">
        <v>0.728078</v>
      </c>
    </row>
    <row r="1481">
      <c r="A1481" s="1" t="s">
        <v>551</v>
      </c>
      <c r="B1481" s="1" t="s">
        <v>1082</v>
      </c>
      <c r="C1481" s="1" t="s">
        <v>1083</v>
      </c>
      <c r="D1481" s="1" t="s">
        <v>1084</v>
      </c>
      <c r="E1481" s="1" t="s">
        <v>1085</v>
      </c>
      <c r="F1481" s="1">
        <v>2008.0</v>
      </c>
      <c r="G1481" s="1">
        <v>0.679923</v>
      </c>
    </row>
    <row r="1482">
      <c r="A1482" s="1" t="s">
        <v>551</v>
      </c>
      <c r="B1482" s="1" t="s">
        <v>1082</v>
      </c>
      <c r="C1482" s="1" t="s">
        <v>1083</v>
      </c>
      <c r="D1482" s="1" t="s">
        <v>1084</v>
      </c>
      <c r="E1482" s="1" t="s">
        <v>1085</v>
      </c>
      <c r="F1482" s="1">
        <v>2009.0</v>
      </c>
      <c r="G1482" s="1">
        <v>0.716958</v>
      </c>
    </row>
    <row r="1483">
      <c r="A1483" s="1" t="s">
        <v>551</v>
      </c>
      <c r="B1483" s="1" t="s">
        <v>1082</v>
      </c>
      <c r="C1483" s="1" t="s">
        <v>1083</v>
      </c>
      <c r="D1483" s="1" t="s">
        <v>1084</v>
      </c>
      <c r="E1483" s="1" t="s">
        <v>1085</v>
      </c>
      <c r="F1483" s="1">
        <v>2010.0</v>
      </c>
      <c r="G1483" s="1">
        <v>0.754309</v>
      </c>
    </row>
    <row r="1484">
      <c r="A1484" s="1" t="s">
        <v>551</v>
      </c>
      <c r="B1484" s="1" t="s">
        <v>1082</v>
      </c>
      <c r="C1484" s="1" t="s">
        <v>1083</v>
      </c>
      <c r="D1484" s="1" t="s">
        <v>1084</v>
      </c>
      <c r="E1484" s="1" t="s">
        <v>1085</v>
      </c>
      <c r="F1484" s="1">
        <v>2011.0</v>
      </c>
      <c r="G1484" s="1">
        <v>0.718414</v>
      </c>
    </row>
    <row r="1485">
      <c r="A1485" s="1" t="s">
        <v>551</v>
      </c>
      <c r="B1485" s="1" t="s">
        <v>1082</v>
      </c>
      <c r="C1485" s="1" t="s">
        <v>1083</v>
      </c>
      <c r="D1485" s="1" t="s">
        <v>1084</v>
      </c>
      <c r="E1485" s="1" t="s">
        <v>1085</v>
      </c>
      <c r="F1485" s="1">
        <v>2012.0</v>
      </c>
      <c r="G1485" s="1">
        <v>0.778338</v>
      </c>
    </row>
    <row r="1486">
      <c r="A1486" s="1" t="s">
        <v>551</v>
      </c>
      <c r="B1486" s="1" t="s">
        <v>1082</v>
      </c>
      <c r="C1486" s="1" t="s">
        <v>1083</v>
      </c>
      <c r="D1486" s="1" t="s">
        <v>1084</v>
      </c>
      <c r="E1486" s="1" t="s">
        <v>1085</v>
      </c>
      <c r="F1486" s="1">
        <v>2013.0</v>
      </c>
      <c r="G1486" s="1">
        <v>0.752945</v>
      </c>
    </row>
    <row r="1487">
      <c r="A1487" s="1" t="s">
        <v>551</v>
      </c>
      <c r="B1487" s="1" t="s">
        <v>1082</v>
      </c>
      <c r="C1487" s="1" t="s">
        <v>1083</v>
      </c>
      <c r="D1487" s="1" t="s">
        <v>1084</v>
      </c>
      <c r="E1487" s="1" t="s">
        <v>1085</v>
      </c>
      <c r="F1487" s="1">
        <v>2014.0</v>
      </c>
      <c r="G1487" s="1">
        <v>0.752728</v>
      </c>
    </row>
    <row r="1488">
      <c r="A1488" s="1" t="s">
        <v>551</v>
      </c>
      <c r="B1488" s="1" t="s">
        <v>1082</v>
      </c>
      <c r="C1488" s="1" t="s">
        <v>1083</v>
      </c>
      <c r="D1488" s="1" t="s">
        <v>1084</v>
      </c>
      <c r="E1488" s="1" t="s">
        <v>1085</v>
      </c>
      <c r="F1488" s="1">
        <v>2015.0</v>
      </c>
      <c r="G1488" s="1">
        <v>0.901296</v>
      </c>
    </row>
    <row r="1489">
      <c r="A1489" s="1" t="s">
        <v>551</v>
      </c>
      <c r="B1489" s="1" t="s">
        <v>1082</v>
      </c>
      <c r="C1489" s="1" t="s">
        <v>1083</v>
      </c>
      <c r="D1489" s="1" t="s">
        <v>1084</v>
      </c>
      <c r="E1489" s="1" t="s">
        <v>1085</v>
      </c>
      <c r="F1489" s="1">
        <v>2016.0</v>
      </c>
      <c r="G1489" s="1">
        <v>0.903421</v>
      </c>
    </row>
    <row r="1490">
      <c r="A1490" s="1" t="s">
        <v>551</v>
      </c>
      <c r="B1490" s="1" t="s">
        <v>1082</v>
      </c>
      <c r="C1490" s="1" t="s">
        <v>1083</v>
      </c>
      <c r="D1490" s="1" t="s">
        <v>1084</v>
      </c>
      <c r="E1490" s="1" t="s">
        <v>1085</v>
      </c>
      <c r="F1490" s="1">
        <v>2017.0</v>
      </c>
      <c r="G1490" s="1">
        <v>0.885206</v>
      </c>
    </row>
    <row r="1491">
      <c r="A1491" s="1" t="s">
        <v>551</v>
      </c>
      <c r="B1491" s="1" t="s">
        <v>1082</v>
      </c>
      <c r="C1491" s="1" t="s">
        <v>1083</v>
      </c>
      <c r="D1491" s="1" t="s">
        <v>1084</v>
      </c>
      <c r="E1491" s="1" t="s">
        <v>1085</v>
      </c>
      <c r="F1491" s="1">
        <v>2018.0</v>
      </c>
      <c r="G1491" s="1">
        <v>0.846773</v>
      </c>
    </row>
    <row r="1492">
      <c r="A1492" s="1" t="s">
        <v>551</v>
      </c>
      <c r="B1492" s="1" t="s">
        <v>1082</v>
      </c>
      <c r="C1492" s="1" t="s">
        <v>1083</v>
      </c>
      <c r="D1492" s="1" t="s">
        <v>1084</v>
      </c>
      <c r="E1492" s="1" t="s">
        <v>1085</v>
      </c>
      <c r="F1492" s="1">
        <v>2019.0</v>
      </c>
      <c r="G1492" s="1">
        <v>0.893276</v>
      </c>
    </row>
    <row r="1493">
      <c r="A1493" s="1" t="s">
        <v>551</v>
      </c>
      <c r="B1493" s="1" t="s">
        <v>1082</v>
      </c>
      <c r="C1493" s="1" t="s">
        <v>1083</v>
      </c>
      <c r="D1493" s="1" t="s">
        <v>1084</v>
      </c>
      <c r="E1493" s="1" t="s">
        <v>1085</v>
      </c>
      <c r="F1493" s="1">
        <v>2020.0</v>
      </c>
      <c r="G1493" s="1">
        <v>0.875506</v>
      </c>
    </row>
    <row r="1494">
      <c r="A1494" s="1" t="s">
        <v>762</v>
      </c>
      <c r="B1494" s="1" t="s">
        <v>1082</v>
      </c>
      <c r="C1494" s="1" t="s">
        <v>1083</v>
      </c>
      <c r="D1494" s="1" t="s">
        <v>1084</v>
      </c>
      <c r="E1494" s="1" t="s">
        <v>1085</v>
      </c>
      <c r="F1494" s="1">
        <v>1991.0</v>
      </c>
      <c r="G1494" s="1">
        <v>0.752952</v>
      </c>
    </row>
    <row r="1495">
      <c r="A1495" s="1" t="s">
        <v>762</v>
      </c>
      <c r="B1495" s="1" t="s">
        <v>1082</v>
      </c>
      <c r="C1495" s="1" t="s">
        <v>1083</v>
      </c>
      <c r="D1495" s="1" t="s">
        <v>1084</v>
      </c>
      <c r="E1495" s="1" t="s">
        <v>1085</v>
      </c>
      <c r="F1495" s="1">
        <v>1992.0</v>
      </c>
      <c r="G1495" s="1">
        <v>0.742892</v>
      </c>
    </row>
    <row r="1496">
      <c r="A1496" s="1" t="s">
        <v>762</v>
      </c>
      <c r="B1496" s="1" t="s">
        <v>1082</v>
      </c>
      <c r="C1496" s="1" t="s">
        <v>1083</v>
      </c>
      <c r="D1496" s="1" t="s">
        <v>1084</v>
      </c>
      <c r="E1496" s="1" t="s">
        <v>1085</v>
      </c>
      <c r="F1496" s="1">
        <v>1993.0</v>
      </c>
      <c r="G1496" s="1">
        <v>0.890495</v>
      </c>
    </row>
    <row r="1497">
      <c r="A1497" s="1" t="s">
        <v>762</v>
      </c>
      <c r="B1497" s="1" t="s">
        <v>1082</v>
      </c>
      <c r="C1497" s="1" t="s">
        <v>1083</v>
      </c>
      <c r="D1497" s="1" t="s">
        <v>1084</v>
      </c>
      <c r="E1497" s="1" t="s">
        <v>1085</v>
      </c>
      <c r="F1497" s="1">
        <v>1994.0</v>
      </c>
      <c r="G1497" s="1">
        <v>0.880319</v>
      </c>
    </row>
    <row r="1498">
      <c r="A1498" s="1" t="s">
        <v>762</v>
      </c>
      <c r="B1498" s="1" t="s">
        <v>1082</v>
      </c>
      <c r="C1498" s="1" t="s">
        <v>1083</v>
      </c>
      <c r="D1498" s="1" t="s">
        <v>1084</v>
      </c>
      <c r="E1498" s="1" t="s">
        <v>1085</v>
      </c>
      <c r="F1498" s="1">
        <v>1995.0</v>
      </c>
      <c r="G1498" s="1">
        <v>0.822406</v>
      </c>
    </row>
    <row r="1499">
      <c r="A1499" s="1" t="s">
        <v>762</v>
      </c>
      <c r="B1499" s="1" t="s">
        <v>1082</v>
      </c>
      <c r="C1499" s="1" t="s">
        <v>1083</v>
      </c>
      <c r="D1499" s="1" t="s">
        <v>1084</v>
      </c>
      <c r="E1499" s="1" t="s">
        <v>1085</v>
      </c>
      <c r="F1499" s="1">
        <v>1996.0</v>
      </c>
      <c r="G1499" s="1">
        <v>0.839636</v>
      </c>
    </row>
    <row r="1500">
      <c r="A1500" s="1" t="s">
        <v>762</v>
      </c>
      <c r="B1500" s="1" t="s">
        <v>1082</v>
      </c>
      <c r="C1500" s="1" t="s">
        <v>1083</v>
      </c>
      <c r="D1500" s="1" t="s">
        <v>1084</v>
      </c>
      <c r="E1500" s="1" t="s">
        <v>1085</v>
      </c>
      <c r="F1500" s="1">
        <v>1997.0</v>
      </c>
      <c r="G1500" s="1">
        <v>0.899059</v>
      </c>
    </row>
    <row r="1501">
      <c r="A1501" s="1" t="s">
        <v>762</v>
      </c>
      <c r="B1501" s="1" t="s">
        <v>1082</v>
      </c>
      <c r="C1501" s="1" t="s">
        <v>1083</v>
      </c>
      <c r="D1501" s="1" t="s">
        <v>1084</v>
      </c>
      <c r="E1501" s="1" t="s">
        <v>1085</v>
      </c>
      <c r="F1501" s="1">
        <v>1998.0</v>
      </c>
      <c r="G1501" s="1">
        <v>0.904867</v>
      </c>
    </row>
    <row r="1502">
      <c r="A1502" s="1" t="s">
        <v>762</v>
      </c>
      <c r="B1502" s="1" t="s">
        <v>1082</v>
      </c>
      <c r="C1502" s="1" t="s">
        <v>1083</v>
      </c>
      <c r="D1502" s="1" t="s">
        <v>1084</v>
      </c>
      <c r="E1502" s="1" t="s">
        <v>1085</v>
      </c>
      <c r="F1502" s="1">
        <v>1999.0</v>
      </c>
      <c r="G1502" s="1">
        <v>0.929183</v>
      </c>
    </row>
    <row r="1503">
      <c r="A1503" s="1" t="s">
        <v>762</v>
      </c>
      <c r="B1503" s="1" t="s">
        <v>1082</v>
      </c>
      <c r="C1503" s="1" t="s">
        <v>1083</v>
      </c>
      <c r="D1503" s="1" t="s">
        <v>1084</v>
      </c>
      <c r="E1503" s="1" t="s">
        <v>1085</v>
      </c>
      <c r="F1503" s="1">
        <v>2000.0</v>
      </c>
      <c r="G1503" s="1">
        <v>1.020615</v>
      </c>
    </row>
    <row r="1504">
      <c r="A1504" s="1" t="s">
        <v>762</v>
      </c>
      <c r="B1504" s="1" t="s">
        <v>1082</v>
      </c>
      <c r="C1504" s="1" t="s">
        <v>1083</v>
      </c>
      <c r="D1504" s="1" t="s">
        <v>1084</v>
      </c>
      <c r="E1504" s="1" t="s">
        <v>1085</v>
      </c>
      <c r="F1504" s="1">
        <v>2001.0</v>
      </c>
      <c r="G1504" s="1">
        <v>1.048315</v>
      </c>
    </row>
    <row r="1505">
      <c r="A1505" s="1" t="s">
        <v>762</v>
      </c>
      <c r="B1505" s="1" t="s">
        <v>1082</v>
      </c>
      <c r="C1505" s="1" t="s">
        <v>1083</v>
      </c>
      <c r="D1505" s="1" t="s">
        <v>1084</v>
      </c>
      <c r="E1505" s="1" t="s">
        <v>1085</v>
      </c>
      <c r="F1505" s="1">
        <v>2002.0</v>
      </c>
      <c r="G1505" s="1">
        <v>1.010064</v>
      </c>
    </row>
    <row r="1506">
      <c r="A1506" s="1" t="s">
        <v>762</v>
      </c>
      <c r="B1506" s="1" t="s">
        <v>1082</v>
      </c>
      <c r="C1506" s="1" t="s">
        <v>1083</v>
      </c>
      <c r="D1506" s="1" t="s">
        <v>1084</v>
      </c>
      <c r="E1506" s="1" t="s">
        <v>1085</v>
      </c>
      <c r="F1506" s="1">
        <v>2003.0</v>
      </c>
      <c r="G1506" s="1">
        <v>0.878717</v>
      </c>
    </row>
    <row r="1507">
      <c r="A1507" s="1" t="s">
        <v>762</v>
      </c>
      <c r="B1507" s="1" t="s">
        <v>1082</v>
      </c>
      <c r="C1507" s="1" t="s">
        <v>1083</v>
      </c>
      <c r="D1507" s="1" t="s">
        <v>1084</v>
      </c>
      <c r="E1507" s="1" t="s">
        <v>1085</v>
      </c>
      <c r="F1507" s="1">
        <v>2004.0</v>
      </c>
      <c r="G1507" s="1">
        <v>0.802849</v>
      </c>
    </row>
    <row r="1508">
      <c r="A1508" s="1" t="s">
        <v>762</v>
      </c>
      <c r="B1508" s="1" t="s">
        <v>1082</v>
      </c>
      <c r="C1508" s="1" t="s">
        <v>1083</v>
      </c>
      <c r="D1508" s="1" t="s">
        <v>1084</v>
      </c>
      <c r="E1508" s="1" t="s">
        <v>1085</v>
      </c>
      <c r="F1508" s="1">
        <v>2005.0</v>
      </c>
      <c r="G1508" s="1">
        <v>0.805445</v>
      </c>
    </row>
    <row r="1509">
      <c r="A1509" s="1" t="s">
        <v>762</v>
      </c>
      <c r="B1509" s="1" t="s">
        <v>1082</v>
      </c>
      <c r="C1509" s="1" t="s">
        <v>1083</v>
      </c>
      <c r="D1509" s="1" t="s">
        <v>1084</v>
      </c>
      <c r="E1509" s="1" t="s">
        <v>1085</v>
      </c>
      <c r="F1509" s="1">
        <v>2006.0</v>
      </c>
      <c r="G1509" s="1">
        <v>0.794069</v>
      </c>
    </row>
    <row r="1510">
      <c r="A1510" s="1" t="s">
        <v>762</v>
      </c>
      <c r="B1510" s="1" t="s">
        <v>1082</v>
      </c>
      <c r="C1510" s="1" t="s">
        <v>1083</v>
      </c>
      <c r="D1510" s="1" t="s">
        <v>1084</v>
      </c>
      <c r="E1510" s="1" t="s">
        <v>1085</v>
      </c>
      <c r="F1510" s="1">
        <v>2007.0</v>
      </c>
      <c r="G1510" s="1">
        <v>0.726007</v>
      </c>
    </row>
    <row r="1511">
      <c r="A1511" s="1" t="s">
        <v>762</v>
      </c>
      <c r="B1511" s="1" t="s">
        <v>1082</v>
      </c>
      <c r="C1511" s="1" t="s">
        <v>1083</v>
      </c>
      <c r="D1511" s="1" t="s">
        <v>1084</v>
      </c>
      <c r="E1511" s="1" t="s">
        <v>1085</v>
      </c>
      <c r="F1511" s="1">
        <v>2008.0</v>
      </c>
      <c r="G1511" s="1">
        <v>0.679923</v>
      </c>
    </row>
    <row r="1512">
      <c r="A1512" s="1" t="s">
        <v>762</v>
      </c>
      <c r="B1512" s="1" t="s">
        <v>1082</v>
      </c>
      <c r="C1512" s="1" t="s">
        <v>1083</v>
      </c>
      <c r="D1512" s="1" t="s">
        <v>1084</v>
      </c>
      <c r="E1512" s="1" t="s">
        <v>1085</v>
      </c>
      <c r="F1512" s="1">
        <v>2009.0</v>
      </c>
      <c r="G1512" s="1">
        <v>0.716958</v>
      </c>
    </row>
    <row r="1513">
      <c r="A1513" s="1" t="s">
        <v>762</v>
      </c>
      <c r="B1513" s="1" t="s">
        <v>1082</v>
      </c>
      <c r="C1513" s="1" t="s">
        <v>1083</v>
      </c>
      <c r="D1513" s="1" t="s">
        <v>1084</v>
      </c>
      <c r="E1513" s="1" t="s">
        <v>1085</v>
      </c>
      <c r="F1513" s="1">
        <v>2010.0</v>
      </c>
      <c r="G1513" s="1">
        <v>0.754309</v>
      </c>
    </row>
    <row r="1514">
      <c r="A1514" s="1" t="s">
        <v>762</v>
      </c>
      <c r="B1514" s="1" t="s">
        <v>1082</v>
      </c>
      <c r="C1514" s="1" t="s">
        <v>1083</v>
      </c>
      <c r="D1514" s="1" t="s">
        <v>1084</v>
      </c>
      <c r="E1514" s="1" t="s">
        <v>1085</v>
      </c>
      <c r="F1514" s="1">
        <v>2011.0</v>
      </c>
      <c r="G1514" s="1">
        <v>0.718414</v>
      </c>
    </row>
    <row r="1515">
      <c r="A1515" s="1" t="s">
        <v>762</v>
      </c>
      <c r="B1515" s="1" t="s">
        <v>1082</v>
      </c>
      <c r="C1515" s="1" t="s">
        <v>1083</v>
      </c>
      <c r="D1515" s="1" t="s">
        <v>1084</v>
      </c>
      <c r="E1515" s="1" t="s">
        <v>1085</v>
      </c>
      <c r="F1515" s="1">
        <v>2012.0</v>
      </c>
      <c r="G1515" s="1">
        <v>0.778338</v>
      </c>
    </row>
    <row r="1516">
      <c r="A1516" s="1" t="s">
        <v>762</v>
      </c>
      <c r="B1516" s="1" t="s">
        <v>1082</v>
      </c>
      <c r="C1516" s="1" t="s">
        <v>1083</v>
      </c>
      <c r="D1516" s="1" t="s">
        <v>1084</v>
      </c>
      <c r="E1516" s="1" t="s">
        <v>1085</v>
      </c>
      <c r="F1516" s="1">
        <v>2013.0</v>
      </c>
      <c r="G1516" s="1">
        <v>0.752945</v>
      </c>
    </row>
    <row r="1517">
      <c r="A1517" s="1" t="s">
        <v>762</v>
      </c>
      <c r="B1517" s="1" t="s">
        <v>1082</v>
      </c>
      <c r="C1517" s="1" t="s">
        <v>1083</v>
      </c>
      <c r="D1517" s="1" t="s">
        <v>1084</v>
      </c>
      <c r="E1517" s="1" t="s">
        <v>1085</v>
      </c>
      <c r="F1517" s="1">
        <v>2014.0</v>
      </c>
      <c r="G1517" s="1">
        <v>0.752728</v>
      </c>
    </row>
    <row r="1518">
      <c r="A1518" s="1" t="s">
        <v>762</v>
      </c>
      <c r="B1518" s="1" t="s">
        <v>1082</v>
      </c>
      <c r="C1518" s="1" t="s">
        <v>1083</v>
      </c>
      <c r="D1518" s="1" t="s">
        <v>1084</v>
      </c>
      <c r="E1518" s="1" t="s">
        <v>1085</v>
      </c>
      <c r="F1518" s="1">
        <v>2015.0</v>
      </c>
      <c r="G1518" s="1">
        <v>0.901296</v>
      </c>
    </row>
    <row r="1519">
      <c r="A1519" s="1" t="s">
        <v>762</v>
      </c>
      <c r="B1519" s="1" t="s">
        <v>1082</v>
      </c>
      <c r="C1519" s="1" t="s">
        <v>1083</v>
      </c>
      <c r="D1519" s="1" t="s">
        <v>1084</v>
      </c>
      <c r="E1519" s="1" t="s">
        <v>1085</v>
      </c>
      <c r="F1519" s="1">
        <v>2016.0</v>
      </c>
      <c r="G1519" s="1">
        <v>0.903421</v>
      </c>
    </row>
    <row r="1520">
      <c r="A1520" s="1" t="s">
        <v>762</v>
      </c>
      <c r="B1520" s="1" t="s">
        <v>1082</v>
      </c>
      <c r="C1520" s="1" t="s">
        <v>1083</v>
      </c>
      <c r="D1520" s="1" t="s">
        <v>1084</v>
      </c>
      <c r="E1520" s="1" t="s">
        <v>1085</v>
      </c>
      <c r="F1520" s="1">
        <v>2017.0</v>
      </c>
      <c r="G1520" s="1">
        <v>0.885206</v>
      </c>
    </row>
    <row r="1521">
      <c r="A1521" s="1" t="s">
        <v>762</v>
      </c>
      <c r="B1521" s="1" t="s">
        <v>1082</v>
      </c>
      <c r="C1521" s="1" t="s">
        <v>1083</v>
      </c>
      <c r="D1521" s="1" t="s">
        <v>1084</v>
      </c>
      <c r="E1521" s="1" t="s">
        <v>1085</v>
      </c>
      <c r="F1521" s="1">
        <v>2018.0</v>
      </c>
      <c r="G1521" s="1">
        <v>0.846773</v>
      </c>
    </row>
    <row r="1522">
      <c r="A1522" s="1" t="s">
        <v>762</v>
      </c>
      <c r="B1522" s="1" t="s">
        <v>1082</v>
      </c>
      <c r="C1522" s="1" t="s">
        <v>1083</v>
      </c>
      <c r="D1522" s="1" t="s">
        <v>1084</v>
      </c>
      <c r="E1522" s="1" t="s">
        <v>1085</v>
      </c>
      <c r="F1522" s="1">
        <v>2019.0</v>
      </c>
      <c r="G1522" s="1">
        <v>0.893276</v>
      </c>
    </row>
    <row r="1523">
      <c r="A1523" s="1" t="s">
        <v>762</v>
      </c>
      <c r="B1523" s="1" t="s">
        <v>1082</v>
      </c>
      <c r="C1523" s="1" t="s">
        <v>1083</v>
      </c>
      <c r="D1523" s="1" t="s">
        <v>1084</v>
      </c>
      <c r="E1523" s="1" t="s">
        <v>1085</v>
      </c>
      <c r="F1523" s="1">
        <v>2020.0</v>
      </c>
      <c r="G1523" s="1">
        <v>0.875506</v>
      </c>
    </row>
    <row r="1524">
      <c r="A1524" s="1" t="s">
        <v>816</v>
      </c>
      <c r="B1524" s="1" t="s">
        <v>1082</v>
      </c>
      <c r="C1524" s="1" t="s">
        <v>1083</v>
      </c>
      <c r="D1524" s="1" t="s">
        <v>1084</v>
      </c>
      <c r="E1524" s="1" t="s">
        <v>1085</v>
      </c>
      <c r="F1524" s="1">
        <v>1991.0</v>
      </c>
      <c r="G1524" s="1">
        <v>0.7725</v>
      </c>
    </row>
    <row r="1525">
      <c r="A1525" s="1" t="s">
        <v>816</v>
      </c>
      <c r="B1525" s="1" t="s">
        <v>1082</v>
      </c>
      <c r="C1525" s="1" t="s">
        <v>1083</v>
      </c>
      <c r="D1525" s="1" t="s">
        <v>1084</v>
      </c>
      <c r="E1525" s="1" t="s">
        <v>1085</v>
      </c>
      <c r="F1525" s="1">
        <v>1992.0</v>
      </c>
      <c r="G1525" s="1">
        <v>1.245833</v>
      </c>
    </row>
    <row r="1526">
      <c r="A1526" s="1" t="s">
        <v>816</v>
      </c>
      <c r="B1526" s="1" t="s">
        <v>1082</v>
      </c>
      <c r="C1526" s="1" t="s">
        <v>1083</v>
      </c>
      <c r="D1526" s="1" t="s">
        <v>1084</v>
      </c>
      <c r="E1526" s="1" t="s">
        <v>1085</v>
      </c>
      <c r="F1526" s="1">
        <v>1993.0</v>
      </c>
      <c r="G1526" s="1">
        <v>1.988319</v>
      </c>
    </row>
    <row r="1527">
      <c r="A1527" s="1" t="s">
        <v>816</v>
      </c>
      <c r="B1527" s="1" t="s">
        <v>1082</v>
      </c>
      <c r="C1527" s="1" t="s">
        <v>1083</v>
      </c>
      <c r="D1527" s="1" t="s">
        <v>1084</v>
      </c>
      <c r="E1527" s="1" t="s">
        <v>1085</v>
      </c>
      <c r="F1527" s="1">
        <v>1994.0</v>
      </c>
      <c r="G1527" s="1">
        <v>2.195</v>
      </c>
    </row>
    <row r="1528">
      <c r="A1528" s="1" t="s">
        <v>816</v>
      </c>
      <c r="B1528" s="1" t="s">
        <v>1082</v>
      </c>
      <c r="C1528" s="1" t="s">
        <v>1083</v>
      </c>
      <c r="D1528" s="1" t="s">
        <v>1084</v>
      </c>
      <c r="E1528" s="1" t="s">
        <v>1085</v>
      </c>
      <c r="F1528" s="1">
        <v>1995.0</v>
      </c>
      <c r="G1528" s="1">
        <v>2.253333</v>
      </c>
    </row>
    <row r="1529">
      <c r="A1529" s="1" t="s">
        <v>816</v>
      </c>
      <c r="B1529" s="1" t="s">
        <v>1082</v>
      </c>
      <c r="C1529" s="1" t="s">
        <v>1083</v>
      </c>
      <c r="D1529" s="1" t="s">
        <v>1084</v>
      </c>
      <c r="E1529" s="1" t="s">
        <v>1085</v>
      </c>
      <c r="F1529" s="1">
        <v>1996.0</v>
      </c>
      <c r="G1529" s="1">
        <v>2.453333</v>
      </c>
    </row>
    <row r="1530">
      <c r="A1530" s="1" t="s">
        <v>816</v>
      </c>
      <c r="B1530" s="1" t="s">
        <v>1082</v>
      </c>
      <c r="C1530" s="1" t="s">
        <v>1083</v>
      </c>
      <c r="D1530" s="1" t="s">
        <v>1084</v>
      </c>
      <c r="E1530" s="1" t="s">
        <v>1085</v>
      </c>
      <c r="F1530" s="1">
        <v>1997.0</v>
      </c>
      <c r="G1530" s="1">
        <v>2.664167</v>
      </c>
    </row>
    <row r="1531">
      <c r="A1531" s="1" t="s">
        <v>816</v>
      </c>
      <c r="B1531" s="1" t="s">
        <v>1082</v>
      </c>
      <c r="C1531" s="1" t="s">
        <v>1083</v>
      </c>
      <c r="D1531" s="1" t="s">
        <v>1084</v>
      </c>
      <c r="E1531" s="1" t="s">
        <v>1085</v>
      </c>
      <c r="F1531" s="1">
        <v>1998.0</v>
      </c>
      <c r="G1531" s="1">
        <v>2.93</v>
      </c>
    </row>
    <row r="1532">
      <c r="A1532" s="1" t="s">
        <v>816</v>
      </c>
      <c r="B1532" s="1" t="s">
        <v>1082</v>
      </c>
      <c r="C1532" s="1" t="s">
        <v>1083</v>
      </c>
      <c r="D1532" s="1" t="s">
        <v>1084</v>
      </c>
      <c r="E1532" s="1" t="s">
        <v>1085</v>
      </c>
      <c r="F1532" s="1">
        <v>1999.0</v>
      </c>
      <c r="G1532" s="1">
        <v>3.383333</v>
      </c>
    </row>
    <row r="1533">
      <c r="A1533" s="1" t="s">
        <v>816</v>
      </c>
      <c r="B1533" s="1" t="s">
        <v>1082</v>
      </c>
      <c r="C1533" s="1" t="s">
        <v>1083</v>
      </c>
      <c r="D1533" s="1" t="s">
        <v>1084</v>
      </c>
      <c r="E1533" s="1" t="s">
        <v>1085</v>
      </c>
      <c r="F1533" s="1">
        <v>2000.0</v>
      </c>
      <c r="G1533" s="1">
        <v>3.49</v>
      </c>
    </row>
    <row r="1534">
      <c r="A1534" s="1" t="s">
        <v>816</v>
      </c>
      <c r="B1534" s="1" t="s">
        <v>1082</v>
      </c>
      <c r="C1534" s="1" t="s">
        <v>1083</v>
      </c>
      <c r="D1534" s="1" t="s">
        <v>1084</v>
      </c>
      <c r="E1534" s="1" t="s">
        <v>1085</v>
      </c>
      <c r="F1534" s="1">
        <v>2001.0</v>
      </c>
      <c r="G1534" s="1">
        <v>3.506833</v>
      </c>
    </row>
    <row r="1535">
      <c r="A1535" s="1" t="s">
        <v>816</v>
      </c>
      <c r="B1535" s="1" t="s">
        <v>1082</v>
      </c>
      <c r="C1535" s="1" t="s">
        <v>1083</v>
      </c>
      <c r="D1535" s="1" t="s">
        <v>1084</v>
      </c>
      <c r="E1535" s="1" t="s">
        <v>1085</v>
      </c>
      <c r="F1535" s="1">
        <v>2002.0</v>
      </c>
      <c r="G1535" s="1">
        <v>3.5165</v>
      </c>
    </row>
    <row r="1536">
      <c r="A1536" s="1" t="s">
        <v>816</v>
      </c>
      <c r="B1536" s="1" t="s">
        <v>1082</v>
      </c>
      <c r="C1536" s="1" t="s">
        <v>1083</v>
      </c>
      <c r="D1536" s="1" t="s">
        <v>1084</v>
      </c>
      <c r="E1536" s="1" t="s">
        <v>1085</v>
      </c>
      <c r="F1536" s="1">
        <v>2003.0</v>
      </c>
      <c r="G1536" s="1">
        <v>3.478467</v>
      </c>
    </row>
    <row r="1537">
      <c r="A1537" s="1" t="s">
        <v>816</v>
      </c>
      <c r="B1537" s="1" t="s">
        <v>1082</v>
      </c>
      <c r="C1537" s="1" t="s">
        <v>1083</v>
      </c>
      <c r="D1537" s="1" t="s">
        <v>1084</v>
      </c>
      <c r="E1537" s="1" t="s">
        <v>1085</v>
      </c>
      <c r="F1537" s="1">
        <v>2004.0</v>
      </c>
      <c r="G1537" s="1">
        <v>3.413175</v>
      </c>
    </row>
    <row r="1538">
      <c r="A1538" s="1" t="s">
        <v>816</v>
      </c>
      <c r="B1538" s="1" t="s">
        <v>1082</v>
      </c>
      <c r="C1538" s="1" t="s">
        <v>1083</v>
      </c>
      <c r="D1538" s="1" t="s">
        <v>1084</v>
      </c>
      <c r="E1538" s="1" t="s">
        <v>1085</v>
      </c>
      <c r="F1538" s="1">
        <v>2005.0</v>
      </c>
      <c r="G1538" s="1">
        <v>3.295842</v>
      </c>
    </row>
    <row r="1539">
      <c r="A1539" s="1" t="s">
        <v>816</v>
      </c>
      <c r="B1539" s="1" t="s">
        <v>1082</v>
      </c>
      <c r="C1539" s="1" t="s">
        <v>1083</v>
      </c>
      <c r="D1539" s="1" t="s">
        <v>1084</v>
      </c>
      <c r="E1539" s="1" t="s">
        <v>1085</v>
      </c>
      <c r="F1539" s="1">
        <v>2006.0</v>
      </c>
      <c r="G1539" s="1">
        <v>3.274033</v>
      </c>
    </row>
    <row r="1540">
      <c r="A1540" s="1" t="s">
        <v>816</v>
      </c>
      <c r="B1540" s="1" t="s">
        <v>1082</v>
      </c>
      <c r="C1540" s="1" t="s">
        <v>1083</v>
      </c>
      <c r="D1540" s="1" t="s">
        <v>1084</v>
      </c>
      <c r="E1540" s="1" t="s">
        <v>1085</v>
      </c>
      <c r="F1540" s="1">
        <v>2007.0</v>
      </c>
      <c r="G1540" s="1">
        <v>3.128045</v>
      </c>
    </row>
    <row r="1541">
      <c r="A1541" s="1" t="s">
        <v>816</v>
      </c>
      <c r="B1541" s="1" t="s">
        <v>1082</v>
      </c>
      <c r="C1541" s="1" t="s">
        <v>1083</v>
      </c>
      <c r="D1541" s="1" t="s">
        <v>1084</v>
      </c>
      <c r="E1541" s="1" t="s">
        <v>1085</v>
      </c>
      <c r="F1541" s="1">
        <v>2008.0</v>
      </c>
      <c r="G1541" s="1">
        <v>2.924408</v>
      </c>
    </row>
    <row r="1542">
      <c r="A1542" s="1" t="s">
        <v>816</v>
      </c>
      <c r="B1542" s="1" t="s">
        <v>1082</v>
      </c>
      <c r="C1542" s="1" t="s">
        <v>1083</v>
      </c>
      <c r="D1542" s="1" t="s">
        <v>1084</v>
      </c>
      <c r="E1542" s="1" t="s">
        <v>1085</v>
      </c>
      <c r="F1542" s="1">
        <v>2009.0</v>
      </c>
      <c r="G1542" s="1">
        <v>3.011508</v>
      </c>
    </row>
    <row r="1543">
      <c r="A1543" s="1" t="s">
        <v>816</v>
      </c>
      <c r="B1543" s="1" t="s">
        <v>1082</v>
      </c>
      <c r="C1543" s="1" t="s">
        <v>1083</v>
      </c>
      <c r="D1543" s="1" t="s">
        <v>1084</v>
      </c>
      <c r="E1543" s="1" t="s">
        <v>1085</v>
      </c>
      <c r="F1543" s="1">
        <v>2010.0</v>
      </c>
      <c r="G1543" s="1">
        <v>2.825125</v>
      </c>
    </row>
    <row r="1544">
      <c r="A1544" s="1" t="s">
        <v>816</v>
      </c>
      <c r="B1544" s="1" t="s">
        <v>1082</v>
      </c>
      <c r="C1544" s="1" t="s">
        <v>1083</v>
      </c>
      <c r="D1544" s="1" t="s">
        <v>1084</v>
      </c>
      <c r="E1544" s="1" t="s">
        <v>1085</v>
      </c>
      <c r="F1544" s="1">
        <v>2011.0</v>
      </c>
      <c r="G1544" s="1">
        <v>2.7541</v>
      </c>
    </row>
    <row r="1545">
      <c r="A1545" s="1" t="s">
        <v>816</v>
      </c>
      <c r="B1545" s="1" t="s">
        <v>1082</v>
      </c>
      <c r="C1545" s="1" t="s">
        <v>1083</v>
      </c>
      <c r="D1545" s="1" t="s">
        <v>1084</v>
      </c>
      <c r="E1545" s="1" t="s">
        <v>1085</v>
      </c>
      <c r="F1545" s="1">
        <v>2012.0</v>
      </c>
      <c r="G1545" s="1">
        <v>2.637586</v>
      </c>
    </row>
    <row r="1546">
      <c r="A1546" s="1" t="s">
        <v>816</v>
      </c>
      <c r="B1546" s="1" t="s">
        <v>1082</v>
      </c>
      <c r="C1546" s="1" t="s">
        <v>1083</v>
      </c>
      <c r="D1546" s="1" t="s">
        <v>1084</v>
      </c>
      <c r="E1546" s="1" t="s">
        <v>1085</v>
      </c>
      <c r="F1546" s="1">
        <v>2013.0</v>
      </c>
      <c r="G1546" s="1">
        <v>2.701899</v>
      </c>
    </row>
    <row r="1547">
      <c r="A1547" s="1" t="s">
        <v>816</v>
      </c>
      <c r="B1547" s="1" t="s">
        <v>1082</v>
      </c>
      <c r="C1547" s="1" t="s">
        <v>1083</v>
      </c>
      <c r="D1547" s="1" t="s">
        <v>1084</v>
      </c>
      <c r="E1547" s="1" t="s">
        <v>1085</v>
      </c>
      <c r="F1547" s="1">
        <v>2014.0</v>
      </c>
      <c r="G1547" s="1">
        <v>2.839044</v>
      </c>
    </row>
    <row r="1548">
      <c r="A1548" s="1" t="s">
        <v>816</v>
      </c>
      <c r="B1548" s="1" t="s">
        <v>1082</v>
      </c>
      <c r="C1548" s="1" t="s">
        <v>1083</v>
      </c>
      <c r="D1548" s="1" t="s">
        <v>1084</v>
      </c>
      <c r="E1548" s="1" t="s">
        <v>1085</v>
      </c>
      <c r="F1548" s="1">
        <v>2015.0</v>
      </c>
      <c r="G1548" s="1">
        <v>3.184439</v>
      </c>
    </row>
    <row r="1549">
      <c r="A1549" s="1" t="s">
        <v>816</v>
      </c>
      <c r="B1549" s="1" t="s">
        <v>1082</v>
      </c>
      <c r="C1549" s="1" t="s">
        <v>1083</v>
      </c>
      <c r="D1549" s="1" t="s">
        <v>1084</v>
      </c>
      <c r="E1549" s="1" t="s">
        <v>1085</v>
      </c>
      <c r="F1549" s="1">
        <v>2016.0</v>
      </c>
      <c r="G1549" s="1">
        <v>3.375062</v>
      </c>
    </row>
    <row r="1550">
      <c r="A1550" s="1" t="s">
        <v>816</v>
      </c>
      <c r="B1550" s="1" t="s">
        <v>1082</v>
      </c>
      <c r="C1550" s="1" t="s">
        <v>1083</v>
      </c>
      <c r="D1550" s="1" t="s">
        <v>1084</v>
      </c>
      <c r="E1550" s="1" t="s">
        <v>1085</v>
      </c>
      <c r="F1550" s="1">
        <v>2017.0</v>
      </c>
      <c r="G1550" s="1">
        <v>3.260488</v>
      </c>
    </row>
    <row r="1551">
      <c r="A1551" s="1" t="s">
        <v>816</v>
      </c>
      <c r="B1551" s="1" t="s">
        <v>1082</v>
      </c>
      <c r="C1551" s="1" t="s">
        <v>1083</v>
      </c>
      <c r="D1551" s="1" t="s">
        <v>1084</v>
      </c>
      <c r="E1551" s="1" t="s">
        <v>1085</v>
      </c>
      <c r="F1551" s="1">
        <v>2018.0</v>
      </c>
      <c r="G1551" s="1">
        <v>3.286603</v>
      </c>
    </row>
    <row r="1552">
      <c r="A1552" s="1" t="s">
        <v>816</v>
      </c>
      <c r="B1552" s="1" t="s">
        <v>1082</v>
      </c>
      <c r="C1552" s="1" t="s">
        <v>1083</v>
      </c>
      <c r="D1552" s="1" t="s">
        <v>1084</v>
      </c>
      <c r="E1552" s="1" t="s">
        <v>1085</v>
      </c>
      <c r="F1552" s="1">
        <v>2019.0</v>
      </c>
      <c r="G1552" s="1">
        <v>3.337266</v>
      </c>
    </row>
    <row r="1553">
      <c r="A1553" s="1" t="s">
        <v>846</v>
      </c>
      <c r="B1553" s="1" t="s">
        <v>1082</v>
      </c>
      <c r="C1553" s="1" t="s">
        <v>1083</v>
      </c>
      <c r="D1553" s="1" t="s">
        <v>1084</v>
      </c>
      <c r="E1553" s="1" t="s">
        <v>1085</v>
      </c>
      <c r="F1553" s="1">
        <v>1991.0</v>
      </c>
      <c r="G1553" s="1">
        <v>0.007639</v>
      </c>
    </row>
    <row r="1554">
      <c r="A1554" s="1" t="s">
        <v>846</v>
      </c>
      <c r="B1554" s="1" t="s">
        <v>1082</v>
      </c>
      <c r="C1554" s="1" t="s">
        <v>1083</v>
      </c>
      <c r="D1554" s="1" t="s">
        <v>1084</v>
      </c>
      <c r="E1554" s="1" t="s">
        <v>1085</v>
      </c>
      <c r="F1554" s="1">
        <v>1992.0</v>
      </c>
      <c r="G1554" s="1">
        <v>0.030795</v>
      </c>
    </row>
    <row r="1555">
      <c r="A1555" s="1" t="s">
        <v>846</v>
      </c>
      <c r="B1555" s="1" t="s">
        <v>1082</v>
      </c>
      <c r="C1555" s="1" t="s">
        <v>1083</v>
      </c>
      <c r="D1555" s="1" t="s">
        <v>1084</v>
      </c>
      <c r="E1555" s="1" t="s">
        <v>1085</v>
      </c>
      <c r="F1555" s="1">
        <v>1993.0</v>
      </c>
      <c r="G1555" s="1">
        <v>0.076005</v>
      </c>
    </row>
    <row r="1556">
      <c r="A1556" s="1" t="s">
        <v>846</v>
      </c>
      <c r="B1556" s="1" t="s">
        <v>1082</v>
      </c>
      <c r="C1556" s="1" t="s">
        <v>1083</v>
      </c>
      <c r="D1556" s="1" t="s">
        <v>1084</v>
      </c>
      <c r="E1556" s="1" t="s">
        <v>1085</v>
      </c>
      <c r="F1556" s="1">
        <v>1994.0</v>
      </c>
      <c r="G1556" s="1">
        <v>0.165509</v>
      </c>
    </row>
    <row r="1557">
      <c r="A1557" s="1" t="s">
        <v>846</v>
      </c>
      <c r="B1557" s="1" t="s">
        <v>1082</v>
      </c>
      <c r="C1557" s="1" t="s">
        <v>1083</v>
      </c>
      <c r="D1557" s="1" t="s">
        <v>1084</v>
      </c>
      <c r="E1557" s="1" t="s">
        <v>1085</v>
      </c>
      <c r="F1557" s="1">
        <v>1995.0</v>
      </c>
      <c r="G1557" s="1">
        <v>0.203328</v>
      </c>
    </row>
    <row r="1558">
      <c r="A1558" s="1" t="s">
        <v>846</v>
      </c>
      <c r="B1558" s="1" t="s">
        <v>1082</v>
      </c>
      <c r="C1558" s="1" t="s">
        <v>1083</v>
      </c>
      <c r="D1558" s="1" t="s">
        <v>1084</v>
      </c>
      <c r="E1558" s="1" t="s">
        <v>1085</v>
      </c>
      <c r="F1558" s="1">
        <v>1996.0</v>
      </c>
      <c r="G1558" s="1">
        <v>0.308422</v>
      </c>
    </row>
    <row r="1559">
      <c r="A1559" s="1" t="s">
        <v>846</v>
      </c>
      <c r="B1559" s="1" t="s">
        <v>1082</v>
      </c>
      <c r="C1559" s="1" t="s">
        <v>1083</v>
      </c>
      <c r="D1559" s="1" t="s">
        <v>1084</v>
      </c>
      <c r="E1559" s="1" t="s">
        <v>1085</v>
      </c>
      <c r="F1559" s="1">
        <v>1997.0</v>
      </c>
      <c r="G1559" s="1">
        <v>0.716794</v>
      </c>
    </row>
    <row r="1560">
      <c r="A1560" s="1" t="s">
        <v>846</v>
      </c>
      <c r="B1560" s="1" t="s">
        <v>1082</v>
      </c>
      <c r="C1560" s="1" t="s">
        <v>1083</v>
      </c>
      <c r="D1560" s="1" t="s">
        <v>1084</v>
      </c>
      <c r="E1560" s="1" t="s">
        <v>1085</v>
      </c>
      <c r="F1560" s="1">
        <v>1998.0</v>
      </c>
      <c r="G1560" s="1">
        <v>0.887558</v>
      </c>
    </row>
    <row r="1561">
      <c r="A1561" s="1" t="s">
        <v>846</v>
      </c>
      <c r="B1561" s="1" t="s">
        <v>1082</v>
      </c>
      <c r="C1561" s="1" t="s">
        <v>1083</v>
      </c>
      <c r="D1561" s="1" t="s">
        <v>1084</v>
      </c>
      <c r="E1561" s="1" t="s">
        <v>1085</v>
      </c>
      <c r="F1561" s="1">
        <v>1999.0</v>
      </c>
      <c r="G1561" s="1">
        <v>1.533284</v>
      </c>
    </row>
    <row r="1562">
      <c r="A1562" s="1" t="s">
        <v>846</v>
      </c>
      <c r="B1562" s="1" t="s">
        <v>1082</v>
      </c>
      <c r="C1562" s="1" t="s">
        <v>1083</v>
      </c>
      <c r="D1562" s="1" t="s">
        <v>1084</v>
      </c>
      <c r="E1562" s="1" t="s">
        <v>1085</v>
      </c>
      <c r="F1562" s="1">
        <v>2000.0</v>
      </c>
      <c r="G1562" s="1">
        <v>2.170872</v>
      </c>
    </row>
    <row r="1563">
      <c r="A1563" s="1" t="s">
        <v>846</v>
      </c>
      <c r="B1563" s="1" t="s">
        <v>1082</v>
      </c>
      <c r="C1563" s="1" t="s">
        <v>1083</v>
      </c>
      <c r="D1563" s="1" t="s">
        <v>1084</v>
      </c>
      <c r="E1563" s="1" t="s">
        <v>1085</v>
      </c>
      <c r="F1563" s="1">
        <v>2001.0</v>
      </c>
      <c r="G1563" s="1">
        <v>2.906079</v>
      </c>
    </row>
    <row r="1564">
      <c r="A1564" s="1" t="s">
        <v>846</v>
      </c>
      <c r="B1564" s="1" t="s">
        <v>1082</v>
      </c>
      <c r="C1564" s="1" t="s">
        <v>1083</v>
      </c>
      <c r="D1564" s="1" t="s">
        <v>1084</v>
      </c>
      <c r="E1564" s="1" t="s">
        <v>1085</v>
      </c>
      <c r="F1564" s="1">
        <v>2002.0</v>
      </c>
      <c r="G1564" s="1">
        <v>3.305543</v>
      </c>
    </row>
    <row r="1565">
      <c r="A1565" s="1" t="s">
        <v>846</v>
      </c>
      <c r="B1565" s="1" t="s">
        <v>1082</v>
      </c>
      <c r="C1565" s="1" t="s">
        <v>1083</v>
      </c>
      <c r="D1565" s="1" t="s">
        <v>1084</v>
      </c>
      <c r="E1565" s="1" t="s">
        <v>1085</v>
      </c>
      <c r="F1565" s="1">
        <v>2003.0</v>
      </c>
      <c r="G1565" s="1">
        <v>3.320007</v>
      </c>
    </row>
    <row r="1566">
      <c r="A1566" s="1" t="s">
        <v>846</v>
      </c>
      <c r="B1566" s="1" t="s">
        <v>1082</v>
      </c>
      <c r="C1566" s="1" t="s">
        <v>1083</v>
      </c>
      <c r="D1566" s="1" t="s">
        <v>1084</v>
      </c>
      <c r="E1566" s="1" t="s">
        <v>1085</v>
      </c>
      <c r="F1566" s="1">
        <v>2004.0</v>
      </c>
      <c r="G1566" s="1">
        <v>3.263657</v>
      </c>
    </row>
    <row r="1567">
      <c r="A1567" s="1" t="s">
        <v>846</v>
      </c>
      <c r="B1567" s="1" t="s">
        <v>1082</v>
      </c>
      <c r="C1567" s="1" t="s">
        <v>1083</v>
      </c>
      <c r="D1567" s="1" t="s">
        <v>1084</v>
      </c>
      <c r="E1567" s="1" t="s">
        <v>1085</v>
      </c>
      <c r="F1567" s="1">
        <v>2005.0</v>
      </c>
      <c r="G1567" s="1">
        <v>2.913653</v>
      </c>
    </row>
    <row r="1568">
      <c r="A1568" s="1" t="s">
        <v>846</v>
      </c>
      <c r="B1568" s="1" t="s">
        <v>1082</v>
      </c>
      <c r="C1568" s="1" t="s">
        <v>1083</v>
      </c>
      <c r="D1568" s="1" t="s">
        <v>1084</v>
      </c>
      <c r="E1568" s="1" t="s">
        <v>1085</v>
      </c>
      <c r="F1568" s="1">
        <v>2006.0</v>
      </c>
      <c r="G1568" s="1">
        <v>2.808983</v>
      </c>
    </row>
    <row r="1569">
      <c r="A1569" s="1" t="s">
        <v>846</v>
      </c>
      <c r="B1569" s="1" t="s">
        <v>1082</v>
      </c>
      <c r="C1569" s="1" t="s">
        <v>1083</v>
      </c>
      <c r="D1569" s="1" t="s">
        <v>1084</v>
      </c>
      <c r="E1569" s="1" t="s">
        <v>1085</v>
      </c>
      <c r="F1569" s="1">
        <v>2007.0</v>
      </c>
      <c r="G1569" s="1">
        <v>2.43825</v>
      </c>
    </row>
    <row r="1570">
      <c r="A1570" s="1" t="s">
        <v>846</v>
      </c>
      <c r="B1570" s="1" t="s">
        <v>1082</v>
      </c>
      <c r="C1570" s="1" t="s">
        <v>1083</v>
      </c>
      <c r="D1570" s="1" t="s">
        <v>1084</v>
      </c>
      <c r="E1570" s="1" t="s">
        <v>1085</v>
      </c>
      <c r="F1570" s="1">
        <v>2008.0</v>
      </c>
      <c r="G1570" s="1">
        <v>2.518858</v>
      </c>
    </row>
    <row r="1571">
      <c r="A1571" s="1" t="s">
        <v>846</v>
      </c>
      <c r="B1571" s="1" t="s">
        <v>1082</v>
      </c>
      <c r="C1571" s="1" t="s">
        <v>1083</v>
      </c>
      <c r="D1571" s="1" t="s">
        <v>1084</v>
      </c>
      <c r="E1571" s="1" t="s">
        <v>1085</v>
      </c>
      <c r="F1571" s="1">
        <v>2009.0</v>
      </c>
      <c r="G1571" s="1">
        <v>3.049325</v>
      </c>
    </row>
    <row r="1572">
      <c r="A1572" s="1" t="s">
        <v>846</v>
      </c>
      <c r="B1572" s="1" t="s">
        <v>1082</v>
      </c>
      <c r="C1572" s="1" t="s">
        <v>1083</v>
      </c>
      <c r="D1572" s="1" t="s">
        <v>1084</v>
      </c>
      <c r="E1572" s="1" t="s">
        <v>1085</v>
      </c>
      <c r="F1572" s="1">
        <v>2010.0</v>
      </c>
      <c r="G1572" s="1">
        <v>3.1779</v>
      </c>
    </row>
    <row r="1573">
      <c r="A1573" s="1" t="s">
        <v>846</v>
      </c>
      <c r="B1573" s="1" t="s">
        <v>1082</v>
      </c>
      <c r="C1573" s="1" t="s">
        <v>1083</v>
      </c>
      <c r="D1573" s="1" t="s">
        <v>1084</v>
      </c>
      <c r="E1573" s="1" t="s">
        <v>1085</v>
      </c>
      <c r="F1573" s="1">
        <v>2011.0</v>
      </c>
      <c r="G1573" s="1">
        <v>3.048608</v>
      </c>
    </row>
    <row r="1574">
      <c r="A1574" s="1" t="s">
        <v>846</v>
      </c>
      <c r="B1574" s="1" t="s">
        <v>1082</v>
      </c>
      <c r="C1574" s="1" t="s">
        <v>1083</v>
      </c>
      <c r="D1574" s="1" t="s">
        <v>1084</v>
      </c>
      <c r="E1574" s="1" t="s">
        <v>1085</v>
      </c>
      <c r="F1574" s="1">
        <v>2012.0</v>
      </c>
      <c r="G1574" s="1">
        <v>3.4682</v>
      </c>
    </row>
    <row r="1575">
      <c r="A1575" s="1" t="s">
        <v>846</v>
      </c>
      <c r="B1575" s="1" t="s">
        <v>1082</v>
      </c>
      <c r="C1575" s="1" t="s">
        <v>1083</v>
      </c>
      <c r="D1575" s="1" t="s">
        <v>1084</v>
      </c>
      <c r="E1575" s="1" t="s">
        <v>1085</v>
      </c>
      <c r="F1575" s="1">
        <v>2013.0</v>
      </c>
      <c r="G1575" s="1">
        <v>3.327917</v>
      </c>
    </row>
    <row r="1576">
      <c r="A1576" s="1" t="s">
        <v>846</v>
      </c>
      <c r="B1576" s="1" t="s">
        <v>1082</v>
      </c>
      <c r="C1576" s="1" t="s">
        <v>1083</v>
      </c>
      <c r="D1576" s="1" t="s">
        <v>1084</v>
      </c>
      <c r="E1576" s="1" t="s">
        <v>1085</v>
      </c>
      <c r="F1576" s="1">
        <v>2014.0</v>
      </c>
      <c r="G1576" s="1">
        <v>3.349175</v>
      </c>
    </row>
    <row r="1577">
      <c r="A1577" s="1" t="s">
        <v>846</v>
      </c>
      <c r="B1577" s="1" t="s">
        <v>1082</v>
      </c>
      <c r="C1577" s="1" t="s">
        <v>1083</v>
      </c>
      <c r="D1577" s="1" t="s">
        <v>1084</v>
      </c>
      <c r="E1577" s="1" t="s">
        <v>1085</v>
      </c>
      <c r="F1577" s="1">
        <v>2015.0</v>
      </c>
      <c r="G1577" s="1">
        <v>4.005667</v>
      </c>
    </row>
    <row r="1578">
      <c r="A1578" s="1" t="s">
        <v>846</v>
      </c>
      <c r="B1578" s="1" t="s">
        <v>1082</v>
      </c>
      <c r="C1578" s="1" t="s">
        <v>1083</v>
      </c>
      <c r="D1578" s="1" t="s">
        <v>1084</v>
      </c>
      <c r="E1578" s="1" t="s">
        <v>1085</v>
      </c>
      <c r="F1578" s="1">
        <v>2016.0</v>
      </c>
      <c r="G1578" s="1">
        <v>4.059183</v>
      </c>
    </row>
    <row r="1579">
      <c r="A1579" s="1" t="s">
        <v>846</v>
      </c>
      <c r="B1579" s="1" t="s">
        <v>1082</v>
      </c>
      <c r="C1579" s="1" t="s">
        <v>1083</v>
      </c>
      <c r="D1579" s="1" t="s">
        <v>1084</v>
      </c>
      <c r="E1579" s="1" t="s">
        <v>1085</v>
      </c>
      <c r="F1579" s="1">
        <v>2017.0</v>
      </c>
      <c r="G1579" s="1">
        <v>4.052492</v>
      </c>
    </row>
    <row r="1580">
      <c r="A1580" s="1" t="s">
        <v>846</v>
      </c>
      <c r="B1580" s="1" t="s">
        <v>1082</v>
      </c>
      <c r="C1580" s="1" t="s">
        <v>1083</v>
      </c>
      <c r="D1580" s="1" t="s">
        <v>1084</v>
      </c>
      <c r="E1580" s="1" t="s">
        <v>1085</v>
      </c>
      <c r="F1580" s="1">
        <v>2018.0</v>
      </c>
      <c r="G1580" s="1">
        <v>3.941617</v>
      </c>
    </row>
    <row r="1581">
      <c r="A1581" s="1" t="s">
        <v>846</v>
      </c>
      <c r="B1581" s="1" t="s">
        <v>1082</v>
      </c>
      <c r="C1581" s="1" t="s">
        <v>1083</v>
      </c>
      <c r="D1581" s="1" t="s">
        <v>1084</v>
      </c>
      <c r="E1581" s="1" t="s">
        <v>1085</v>
      </c>
      <c r="F1581" s="1">
        <v>2019.0</v>
      </c>
      <c r="G1581" s="1">
        <v>4.237925</v>
      </c>
    </row>
    <row r="1582">
      <c r="A1582" s="1" t="s">
        <v>846</v>
      </c>
      <c r="B1582" s="1" t="s">
        <v>1082</v>
      </c>
      <c r="C1582" s="1" t="s">
        <v>1083</v>
      </c>
      <c r="D1582" s="1" t="s">
        <v>1084</v>
      </c>
      <c r="E1582" s="1" t="s">
        <v>1085</v>
      </c>
      <c r="F1582" s="1">
        <v>2020.0</v>
      </c>
      <c r="G1582" s="1">
        <v>4.243992</v>
      </c>
    </row>
    <row r="1583">
      <c r="A1583" s="1" t="s">
        <v>758</v>
      </c>
      <c r="B1583" s="1" t="s">
        <v>1082</v>
      </c>
      <c r="C1583" s="1" t="s">
        <v>1083</v>
      </c>
      <c r="D1583" s="1" t="s">
        <v>1084</v>
      </c>
      <c r="E1583" s="1" t="s">
        <v>1085</v>
      </c>
      <c r="F1583" s="1">
        <v>1994.0</v>
      </c>
      <c r="G1583" s="1">
        <v>43.263183</v>
      </c>
    </row>
    <row r="1584">
      <c r="A1584" s="1" t="s">
        <v>758</v>
      </c>
      <c r="B1584" s="1" t="s">
        <v>1082</v>
      </c>
      <c r="C1584" s="1" t="s">
        <v>1083</v>
      </c>
      <c r="D1584" s="1" t="s">
        <v>1084</v>
      </c>
      <c r="E1584" s="1" t="s">
        <v>1085</v>
      </c>
      <c r="F1584" s="1">
        <v>1995.0</v>
      </c>
      <c r="G1584" s="1">
        <v>37.881758</v>
      </c>
    </row>
    <row r="1585">
      <c r="A1585" s="1" t="s">
        <v>758</v>
      </c>
      <c r="B1585" s="1" t="s">
        <v>1082</v>
      </c>
      <c r="C1585" s="1" t="s">
        <v>1083</v>
      </c>
      <c r="D1585" s="1" t="s">
        <v>1084</v>
      </c>
      <c r="E1585" s="1" t="s">
        <v>1085</v>
      </c>
      <c r="F1585" s="1">
        <v>1996.0</v>
      </c>
      <c r="G1585" s="1">
        <v>39.981075</v>
      </c>
    </row>
    <row r="1586">
      <c r="A1586" s="1" t="s">
        <v>758</v>
      </c>
      <c r="B1586" s="1" t="s">
        <v>1082</v>
      </c>
      <c r="C1586" s="1" t="s">
        <v>1083</v>
      </c>
      <c r="D1586" s="1" t="s">
        <v>1084</v>
      </c>
      <c r="E1586" s="1" t="s">
        <v>1085</v>
      </c>
      <c r="F1586" s="1">
        <v>1997.0</v>
      </c>
      <c r="G1586" s="1">
        <v>50.00355</v>
      </c>
    </row>
    <row r="1587">
      <c r="A1587" s="1" t="s">
        <v>758</v>
      </c>
      <c r="B1587" s="1" t="s">
        <v>1082</v>
      </c>
      <c r="C1587" s="1" t="s">
        <v>1083</v>
      </c>
      <c r="D1587" s="1" t="s">
        <v>1084</v>
      </c>
      <c r="E1587" s="1" t="s">
        <v>1085</v>
      </c>
      <c r="F1587" s="1">
        <v>1998.0</v>
      </c>
      <c r="G1587" s="1">
        <v>54.461733</v>
      </c>
    </row>
    <row r="1588">
      <c r="A1588" s="1" t="s">
        <v>758</v>
      </c>
      <c r="B1588" s="1" t="s">
        <v>1082</v>
      </c>
      <c r="C1588" s="1" t="s">
        <v>1083</v>
      </c>
      <c r="D1588" s="1" t="s">
        <v>1084</v>
      </c>
      <c r="E1588" s="1" t="s">
        <v>1085</v>
      </c>
      <c r="F1588" s="1">
        <v>1999.0</v>
      </c>
      <c r="G1588" s="1">
        <v>56.901828</v>
      </c>
    </row>
    <row r="1589">
      <c r="A1589" s="1" t="s">
        <v>758</v>
      </c>
      <c r="B1589" s="1" t="s">
        <v>1082</v>
      </c>
      <c r="C1589" s="1" t="s">
        <v>1083</v>
      </c>
      <c r="D1589" s="1" t="s">
        <v>1084</v>
      </c>
      <c r="E1589" s="1" t="s">
        <v>1085</v>
      </c>
      <c r="F1589" s="1">
        <v>2000.0</v>
      </c>
      <c r="G1589" s="1">
        <v>65.903867</v>
      </c>
    </row>
    <row r="1590">
      <c r="A1590" s="1" t="s">
        <v>758</v>
      </c>
      <c r="B1590" s="1" t="s">
        <v>1082</v>
      </c>
      <c r="C1590" s="1" t="s">
        <v>1083</v>
      </c>
      <c r="D1590" s="1" t="s">
        <v>1084</v>
      </c>
      <c r="E1590" s="1" t="s">
        <v>1085</v>
      </c>
      <c r="F1590" s="1">
        <v>2001.0</v>
      </c>
      <c r="G1590" s="1">
        <v>68.037133</v>
      </c>
    </row>
    <row r="1591">
      <c r="A1591" s="1" t="s">
        <v>758</v>
      </c>
      <c r="B1591" s="1" t="s">
        <v>1082</v>
      </c>
      <c r="C1591" s="1" t="s">
        <v>1083</v>
      </c>
      <c r="D1591" s="1" t="s">
        <v>1084</v>
      </c>
      <c r="E1591" s="1" t="s">
        <v>1085</v>
      </c>
      <c r="F1591" s="1">
        <v>2002.0</v>
      </c>
      <c r="G1591" s="1">
        <v>64.349792</v>
      </c>
    </row>
    <row r="1592">
      <c r="A1592" s="1" t="s">
        <v>758</v>
      </c>
      <c r="B1592" s="1" t="s">
        <v>1082</v>
      </c>
      <c r="C1592" s="1" t="s">
        <v>1083</v>
      </c>
      <c r="D1592" s="1" t="s">
        <v>1084</v>
      </c>
      <c r="E1592" s="1" t="s">
        <v>1085</v>
      </c>
      <c r="F1592" s="1">
        <v>2003.0</v>
      </c>
      <c r="G1592" s="1">
        <v>54.322258</v>
      </c>
    </row>
    <row r="1593">
      <c r="A1593" s="1" t="s">
        <v>758</v>
      </c>
      <c r="B1593" s="1" t="s">
        <v>1082</v>
      </c>
      <c r="C1593" s="1" t="s">
        <v>1083</v>
      </c>
      <c r="D1593" s="1" t="s">
        <v>1084</v>
      </c>
      <c r="E1593" s="1" t="s">
        <v>1085</v>
      </c>
      <c r="F1593" s="1">
        <v>2004.0</v>
      </c>
      <c r="G1593" s="1">
        <v>49.409933</v>
      </c>
    </row>
    <row r="1594">
      <c r="A1594" s="1" t="s">
        <v>758</v>
      </c>
      <c r="B1594" s="1" t="s">
        <v>1082</v>
      </c>
      <c r="C1594" s="1" t="s">
        <v>1083</v>
      </c>
      <c r="D1594" s="1" t="s">
        <v>1084</v>
      </c>
      <c r="E1594" s="1" t="s">
        <v>1085</v>
      </c>
      <c r="F1594" s="1">
        <v>2005.0</v>
      </c>
      <c r="G1594" s="1">
        <v>49.283683</v>
      </c>
    </row>
    <row r="1595">
      <c r="A1595" s="1" t="s">
        <v>758</v>
      </c>
      <c r="B1595" s="1" t="s">
        <v>1082</v>
      </c>
      <c r="C1595" s="1" t="s">
        <v>1083</v>
      </c>
      <c r="D1595" s="1" t="s">
        <v>1084</v>
      </c>
      <c r="E1595" s="1" t="s">
        <v>1085</v>
      </c>
      <c r="F1595" s="1">
        <v>2006.0</v>
      </c>
      <c r="G1595" s="1">
        <v>48.801767</v>
      </c>
    </row>
    <row r="1596">
      <c r="A1596" s="1" t="s">
        <v>758</v>
      </c>
      <c r="B1596" s="1" t="s">
        <v>1082</v>
      </c>
      <c r="C1596" s="1" t="s">
        <v>1083</v>
      </c>
      <c r="D1596" s="1" t="s">
        <v>1084</v>
      </c>
      <c r="E1596" s="1" t="s">
        <v>1085</v>
      </c>
      <c r="F1596" s="1">
        <v>2007.0</v>
      </c>
      <c r="G1596" s="1">
        <v>44.729817</v>
      </c>
    </row>
    <row r="1597">
      <c r="A1597" s="1" t="s">
        <v>758</v>
      </c>
      <c r="B1597" s="1" t="s">
        <v>1082</v>
      </c>
      <c r="C1597" s="1" t="s">
        <v>1083</v>
      </c>
      <c r="D1597" s="1" t="s">
        <v>1084</v>
      </c>
      <c r="E1597" s="1" t="s">
        <v>1085</v>
      </c>
      <c r="F1597" s="1">
        <v>2008.0</v>
      </c>
      <c r="G1597" s="1">
        <v>41.867683</v>
      </c>
    </row>
    <row r="1598">
      <c r="A1598" s="1" t="s">
        <v>758</v>
      </c>
      <c r="B1598" s="1" t="s">
        <v>1082</v>
      </c>
      <c r="C1598" s="1" t="s">
        <v>1083</v>
      </c>
      <c r="D1598" s="1" t="s">
        <v>1084</v>
      </c>
      <c r="E1598" s="1" t="s">
        <v>1085</v>
      </c>
      <c r="F1598" s="1">
        <v>2009.0</v>
      </c>
      <c r="G1598" s="1">
        <v>44.100575</v>
      </c>
    </row>
    <row r="1599">
      <c r="A1599" s="1" t="s">
        <v>758</v>
      </c>
      <c r="B1599" s="1" t="s">
        <v>1082</v>
      </c>
      <c r="C1599" s="1" t="s">
        <v>1083</v>
      </c>
      <c r="D1599" s="1" t="s">
        <v>1084</v>
      </c>
      <c r="E1599" s="1" t="s">
        <v>1085</v>
      </c>
      <c r="F1599" s="1">
        <v>2010.0</v>
      </c>
      <c r="G1599" s="1">
        <v>46.485392</v>
      </c>
    </row>
    <row r="1600">
      <c r="A1600" s="1" t="s">
        <v>758</v>
      </c>
      <c r="B1600" s="1" t="s">
        <v>1082</v>
      </c>
      <c r="C1600" s="1" t="s">
        <v>1083</v>
      </c>
      <c r="D1600" s="1" t="s">
        <v>1084</v>
      </c>
      <c r="E1600" s="1" t="s">
        <v>1085</v>
      </c>
      <c r="F1600" s="1">
        <v>2011.0</v>
      </c>
      <c r="G1600" s="1">
        <v>44.230825</v>
      </c>
    </row>
    <row r="1601">
      <c r="A1601" s="1" t="s">
        <v>758</v>
      </c>
      <c r="B1601" s="1" t="s">
        <v>1082</v>
      </c>
      <c r="C1601" s="1" t="s">
        <v>1083</v>
      </c>
      <c r="D1601" s="1" t="s">
        <v>1084</v>
      </c>
      <c r="E1601" s="1" t="s">
        <v>1085</v>
      </c>
      <c r="F1601" s="1">
        <v>2012.0</v>
      </c>
      <c r="G1601" s="1">
        <v>47.89025</v>
      </c>
    </row>
    <row r="1602">
      <c r="A1602" s="1" t="s">
        <v>758</v>
      </c>
      <c r="B1602" s="1" t="s">
        <v>1082</v>
      </c>
      <c r="C1602" s="1" t="s">
        <v>1083</v>
      </c>
      <c r="D1602" s="1" t="s">
        <v>1084</v>
      </c>
      <c r="E1602" s="1" t="s">
        <v>1085</v>
      </c>
      <c r="F1602" s="1">
        <v>2013.0</v>
      </c>
      <c r="G1602" s="1">
        <v>46.395342</v>
      </c>
    </row>
    <row r="1603">
      <c r="A1603" s="1" t="s">
        <v>758</v>
      </c>
      <c r="B1603" s="1" t="s">
        <v>1082</v>
      </c>
      <c r="C1603" s="1" t="s">
        <v>1083</v>
      </c>
      <c r="D1603" s="1" t="s">
        <v>1084</v>
      </c>
      <c r="E1603" s="1" t="s">
        <v>1085</v>
      </c>
      <c r="F1603" s="1">
        <v>2014.0</v>
      </c>
      <c r="G1603" s="1">
        <v>46.437131</v>
      </c>
    </row>
    <row r="1604">
      <c r="A1604" s="1" t="s">
        <v>758</v>
      </c>
      <c r="B1604" s="1" t="s">
        <v>1082</v>
      </c>
      <c r="C1604" s="1" t="s">
        <v>1083</v>
      </c>
      <c r="D1604" s="1" t="s">
        <v>1084</v>
      </c>
      <c r="E1604" s="1" t="s">
        <v>1085</v>
      </c>
      <c r="F1604" s="1">
        <v>2015.0</v>
      </c>
      <c r="G1604" s="1">
        <v>55.537075</v>
      </c>
    </row>
    <row r="1605">
      <c r="A1605" s="1" t="s">
        <v>758</v>
      </c>
      <c r="B1605" s="1" t="s">
        <v>1082</v>
      </c>
      <c r="C1605" s="1" t="s">
        <v>1083</v>
      </c>
      <c r="D1605" s="1" t="s">
        <v>1084</v>
      </c>
      <c r="E1605" s="1" t="s">
        <v>1085</v>
      </c>
      <c r="F1605" s="1">
        <v>2016.0</v>
      </c>
      <c r="G1605" s="1">
        <v>55.731725</v>
      </c>
    </row>
    <row r="1606">
      <c r="A1606" s="1" t="s">
        <v>758</v>
      </c>
      <c r="B1606" s="1" t="s">
        <v>1082</v>
      </c>
      <c r="C1606" s="1" t="s">
        <v>1083</v>
      </c>
      <c r="D1606" s="1" t="s">
        <v>1084</v>
      </c>
      <c r="E1606" s="1" t="s">
        <v>1085</v>
      </c>
      <c r="F1606" s="1">
        <v>2017.0</v>
      </c>
      <c r="G1606" s="1">
        <v>54.665458</v>
      </c>
    </row>
    <row r="1607">
      <c r="A1607" s="1" t="s">
        <v>758</v>
      </c>
      <c r="B1607" s="1" t="s">
        <v>1082</v>
      </c>
      <c r="C1607" s="1" t="s">
        <v>1083</v>
      </c>
      <c r="D1607" s="1" t="s">
        <v>1084</v>
      </c>
      <c r="E1607" s="1" t="s">
        <v>1085</v>
      </c>
      <c r="F1607" s="1">
        <v>2018.0</v>
      </c>
      <c r="G1607" s="1">
        <v>52.107108</v>
      </c>
    </row>
    <row r="1608">
      <c r="A1608" s="1" t="s">
        <v>758</v>
      </c>
      <c r="B1608" s="1" t="s">
        <v>1082</v>
      </c>
      <c r="C1608" s="1" t="s">
        <v>1083</v>
      </c>
      <c r="D1608" s="1" t="s">
        <v>1084</v>
      </c>
      <c r="E1608" s="1" t="s">
        <v>1085</v>
      </c>
      <c r="F1608" s="1">
        <v>2019.0</v>
      </c>
      <c r="G1608" s="1">
        <v>54.9472</v>
      </c>
    </row>
    <row r="1609">
      <c r="A1609" s="1" t="s">
        <v>758</v>
      </c>
      <c r="B1609" s="1" t="s">
        <v>1082</v>
      </c>
      <c r="C1609" s="1" t="s">
        <v>1083</v>
      </c>
      <c r="D1609" s="1" t="s">
        <v>1084</v>
      </c>
      <c r="E1609" s="1" t="s">
        <v>1085</v>
      </c>
      <c r="F1609" s="1">
        <v>2020.0</v>
      </c>
      <c r="G1609" s="1">
        <v>54.144325</v>
      </c>
    </row>
    <row r="1610">
      <c r="A1610" s="1" t="s">
        <v>746</v>
      </c>
      <c r="B1610" s="1" t="s">
        <v>1082</v>
      </c>
      <c r="C1610" s="1" t="s">
        <v>1083</v>
      </c>
      <c r="D1610" s="1" t="s">
        <v>1084</v>
      </c>
      <c r="E1610" s="1" t="s">
        <v>1085</v>
      </c>
      <c r="F1610" s="1">
        <v>1991.0</v>
      </c>
      <c r="G1610" s="1">
        <v>367.072</v>
      </c>
    </row>
    <row r="1611">
      <c r="A1611" s="1" t="s">
        <v>746</v>
      </c>
      <c r="B1611" s="1" t="s">
        <v>1082</v>
      </c>
      <c r="C1611" s="1" t="s">
        <v>1083</v>
      </c>
      <c r="D1611" s="1" t="s">
        <v>1084</v>
      </c>
      <c r="E1611" s="1" t="s">
        <v>1085</v>
      </c>
      <c r="F1611" s="1">
        <v>1992.0</v>
      </c>
      <c r="G1611" s="1">
        <v>372.793333</v>
      </c>
    </row>
    <row r="1612">
      <c r="A1612" s="1" t="s">
        <v>746</v>
      </c>
      <c r="B1612" s="1" t="s">
        <v>1082</v>
      </c>
      <c r="C1612" s="1" t="s">
        <v>1083</v>
      </c>
      <c r="D1612" s="1" t="s">
        <v>1084</v>
      </c>
      <c r="E1612" s="1" t="s">
        <v>1085</v>
      </c>
      <c r="F1612" s="1">
        <v>1993.0</v>
      </c>
      <c r="G1612" s="1">
        <v>382.7565</v>
      </c>
    </row>
    <row r="1613">
      <c r="A1613" s="1" t="s">
        <v>746</v>
      </c>
      <c r="B1613" s="1" t="s">
        <v>1082</v>
      </c>
      <c r="C1613" s="1" t="s">
        <v>1083</v>
      </c>
      <c r="D1613" s="1" t="s">
        <v>1084</v>
      </c>
      <c r="E1613" s="1" t="s">
        <v>1085</v>
      </c>
      <c r="F1613" s="1">
        <v>1994.0</v>
      </c>
      <c r="G1613" s="1">
        <v>613.467167</v>
      </c>
    </row>
    <row r="1614">
      <c r="A1614" s="1" t="s">
        <v>746</v>
      </c>
      <c r="B1614" s="1" t="s">
        <v>1082</v>
      </c>
      <c r="C1614" s="1" t="s">
        <v>1083</v>
      </c>
      <c r="D1614" s="1" t="s">
        <v>1084</v>
      </c>
      <c r="E1614" s="1" t="s">
        <v>1085</v>
      </c>
      <c r="F1614" s="1">
        <v>1995.0</v>
      </c>
      <c r="G1614" s="1">
        <v>853.126333</v>
      </c>
    </row>
    <row r="1615">
      <c r="A1615" s="1" t="s">
        <v>746</v>
      </c>
      <c r="B1615" s="1" t="s">
        <v>1082</v>
      </c>
      <c r="C1615" s="1" t="s">
        <v>1083</v>
      </c>
      <c r="D1615" s="1" t="s">
        <v>1084</v>
      </c>
      <c r="E1615" s="1" t="s">
        <v>1085</v>
      </c>
      <c r="F1615" s="1">
        <v>1996.0</v>
      </c>
      <c r="G1615" s="1">
        <v>812.250333</v>
      </c>
    </row>
    <row r="1616">
      <c r="A1616" s="1" t="s">
        <v>746</v>
      </c>
      <c r="B1616" s="1" t="s">
        <v>1082</v>
      </c>
      <c r="C1616" s="1" t="s">
        <v>1083</v>
      </c>
      <c r="D1616" s="1" t="s">
        <v>1084</v>
      </c>
      <c r="E1616" s="1" t="s">
        <v>1085</v>
      </c>
      <c r="F1616" s="1">
        <v>1997.0</v>
      </c>
      <c r="G1616" s="1">
        <v>1018.177167</v>
      </c>
    </row>
    <row r="1617">
      <c r="A1617" s="1" t="s">
        <v>746</v>
      </c>
      <c r="B1617" s="1" t="s">
        <v>1082</v>
      </c>
      <c r="C1617" s="1" t="s">
        <v>1083</v>
      </c>
      <c r="D1617" s="1" t="s">
        <v>1084</v>
      </c>
      <c r="E1617" s="1" t="s">
        <v>1085</v>
      </c>
      <c r="F1617" s="1">
        <v>1998.0</v>
      </c>
      <c r="G1617" s="1">
        <v>1088.279667</v>
      </c>
    </row>
    <row r="1618">
      <c r="A1618" s="1" t="s">
        <v>746</v>
      </c>
      <c r="B1618" s="1" t="s">
        <v>1082</v>
      </c>
      <c r="C1618" s="1" t="s">
        <v>1083</v>
      </c>
      <c r="D1618" s="1" t="s">
        <v>1084</v>
      </c>
      <c r="E1618" s="1" t="s">
        <v>1085</v>
      </c>
      <c r="F1618" s="1">
        <v>1999.0</v>
      </c>
      <c r="G1618" s="1">
        <v>1256.755</v>
      </c>
    </row>
    <row r="1619">
      <c r="A1619" s="1" t="s">
        <v>746</v>
      </c>
      <c r="B1619" s="1" t="s">
        <v>1082</v>
      </c>
      <c r="C1619" s="1" t="s">
        <v>1083</v>
      </c>
      <c r="D1619" s="1" t="s">
        <v>1084</v>
      </c>
      <c r="E1619" s="1" t="s">
        <v>1085</v>
      </c>
      <c r="F1619" s="1">
        <v>2000.0</v>
      </c>
      <c r="G1619" s="1">
        <v>1353.496167</v>
      </c>
    </row>
    <row r="1620">
      <c r="A1620" s="1" t="s">
        <v>746</v>
      </c>
      <c r="B1620" s="1" t="s">
        <v>1082</v>
      </c>
      <c r="C1620" s="1" t="s">
        <v>1083</v>
      </c>
      <c r="D1620" s="1" t="s">
        <v>1084</v>
      </c>
      <c r="E1620" s="1" t="s">
        <v>1085</v>
      </c>
      <c r="F1620" s="1">
        <v>2001.0</v>
      </c>
      <c r="G1620" s="1">
        <v>1317.698833</v>
      </c>
    </row>
    <row r="1621">
      <c r="A1621" s="1" t="s">
        <v>746</v>
      </c>
      <c r="B1621" s="1" t="s">
        <v>1082</v>
      </c>
      <c r="C1621" s="1" t="s">
        <v>1083</v>
      </c>
      <c r="D1621" s="1" t="s">
        <v>1084</v>
      </c>
      <c r="E1621" s="1" t="s">
        <v>1085</v>
      </c>
      <c r="F1621" s="1">
        <v>2002.0</v>
      </c>
      <c r="G1621" s="1">
        <v>1366.391167</v>
      </c>
    </row>
    <row r="1622">
      <c r="A1622" s="1" t="s">
        <v>746</v>
      </c>
      <c r="B1622" s="1" t="s">
        <v>1082</v>
      </c>
      <c r="C1622" s="1" t="s">
        <v>1083</v>
      </c>
      <c r="D1622" s="1" t="s">
        <v>1084</v>
      </c>
      <c r="E1622" s="1" t="s">
        <v>1085</v>
      </c>
      <c r="F1622" s="1">
        <v>2003.0</v>
      </c>
      <c r="G1622" s="1">
        <v>1238.327667</v>
      </c>
    </row>
    <row r="1623">
      <c r="A1623" s="1" t="s">
        <v>746</v>
      </c>
      <c r="B1623" s="1" t="s">
        <v>1082</v>
      </c>
      <c r="C1623" s="1" t="s">
        <v>1083</v>
      </c>
      <c r="D1623" s="1" t="s">
        <v>1084</v>
      </c>
      <c r="E1623" s="1" t="s">
        <v>1085</v>
      </c>
      <c r="F1623" s="1">
        <v>2004.0</v>
      </c>
      <c r="G1623" s="1">
        <v>1868.857833</v>
      </c>
    </row>
    <row r="1624">
      <c r="A1624" s="1" t="s">
        <v>746</v>
      </c>
      <c r="B1624" s="1" t="s">
        <v>1082</v>
      </c>
      <c r="C1624" s="1" t="s">
        <v>1083</v>
      </c>
      <c r="D1624" s="1" t="s">
        <v>1084</v>
      </c>
      <c r="E1624" s="1" t="s">
        <v>1085</v>
      </c>
      <c r="F1624" s="1">
        <v>2005.0</v>
      </c>
      <c r="G1624" s="1">
        <v>2003.025833</v>
      </c>
    </row>
    <row r="1625">
      <c r="A1625" s="1" t="s">
        <v>746</v>
      </c>
      <c r="B1625" s="1" t="s">
        <v>1082</v>
      </c>
      <c r="C1625" s="1" t="s">
        <v>1083</v>
      </c>
      <c r="D1625" s="1" t="s">
        <v>1084</v>
      </c>
      <c r="E1625" s="1" t="s">
        <v>1085</v>
      </c>
      <c r="F1625" s="1">
        <v>2006.0</v>
      </c>
      <c r="G1625" s="1">
        <v>2142.301667</v>
      </c>
    </row>
    <row r="1626">
      <c r="A1626" s="1" t="s">
        <v>746</v>
      </c>
      <c r="B1626" s="1" t="s">
        <v>1082</v>
      </c>
      <c r="C1626" s="1" t="s">
        <v>1083</v>
      </c>
      <c r="D1626" s="1" t="s">
        <v>1084</v>
      </c>
      <c r="E1626" s="1" t="s">
        <v>1085</v>
      </c>
      <c r="F1626" s="1">
        <v>2007.0</v>
      </c>
      <c r="G1626" s="1">
        <v>1873.876667</v>
      </c>
    </row>
    <row r="1627">
      <c r="A1627" s="1" t="s">
        <v>746</v>
      </c>
      <c r="B1627" s="1" t="s">
        <v>1082</v>
      </c>
      <c r="C1627" s="1" t="s">
        <v>1083</v>
      </c>
      <c r="D1627" s="1" t="s">
        <v>1084</v>
      </c>
      <c r="E1627" s="1" t="s">
        <v>1085</v>
      </c>
      <c r="F1627" s="1">
        <v>2008.0</v>
      </c>
      <c r="G1627" s="1">
        <v>1708.370833</v>
      </c>
    </row>
    <row r="1628">
      <c r="A1628" s="1" t="s">
        <v>746</v>
      </c>
      <c r="B1628" s="1" t="s">
        <v>1082</v>
      </c>
      <c r="C1628" s="1" t="s">
        <v>1083</v>
      </c>
      <c r="D1628" s="1" t="s">
        <v>1084</v>
      </c>
      <c r="E1628" s="1" t="s">
        <v>1085</v>
      </c>
      <c r="F1628" s="1">
        <v>2009.0</v>
      </c>
      <c r="G1628" s="1">
        <v>1956.205833</v>
      </c>
    </row>
    <row r="1629">
      <c r="A1629" s="1" t="s">
        <v>746</v>
      </c>
      <c r="B1629" s="1" t="s">
        <v>1082</v>
      </c>
      <c r="C1629" s="1" t="s">
        <v>1083</v>
      </c>
      <c r="D1629" s="1" t="s">
        <v>1084</v>
      </c>
      <c r="E1629" s="1" t="s">
        <v>1085</v>
      </c>
      <c r="F1629" s="1">
        <v>2010.0</v>
      </c>
      <c r="G1629" s="1">
        <v>2089.95</v>
      </c>
    </row>
    <row r="1630">
      <c r="A1630" s="1" t="s">
        <v>746</v>
      </c>
      <c r="B1630" s="1" t="s">
        <v>1082</v>
      </c>
      <c r="C1630" s="1" t="s">
        <v>1083</v>
      </c>
      <c r="D1630" s="1" t="s">
        <v>1084</v>
      </c>
      <c r="E1630" s="1" t="s">
        <v>1085</v>
      </c>
      <c r="F1630" s="1">
        <v>2011.0</v>
      </c>
      <c r="G1630" s="1">
        <v>2025.1175</v>
      </c>
    </row>
    <row r="1631">
      <c r="A1631" s="1" t="s">
        <v>746</v>
      </c>
      <c r="B1631" s="1" t="s">
        <v>1082</v>
      </c>
      <c r="C1631" s="1" t="s">
        <v>1083</v>
      </c>
      <c r="D1631" s="1" t="s">
        <v>1084</v>
      </c>
      <c r="E1631" s="1" t="s">
        <v>1085</v>
      </c>
      <c r="F1631" s="1">
        <v>2012.0</v>
      </c>
      <c r="G1631" s="1">
        <v>2194.966667</v>
      </c>
    </row>
    <row r="1632">
      <c r="A1632" s="1" t="s">
        <v>746</v>
      </c>
      <c r="B1632" s="1" t="s">
        <v>1082</v>
      </c>
      <c r="C1632" s="1" t="s">
        <v>1083</v>
      </c>
      <c r="D1632" s="1" t="s">
        <v>1084</v>
      </c>
      <c r="E1632" s="1" t="s">
        <v>1085</v>
      </c>
      <c r="F1632" s="1">
        <v>2013.0</v>
      </c>
      <c r="G1632" s="1">
        <v>2206.914167</v>
      </c>
    </row>
    <row r="1633">
      <c r="A1633" s="1" t="s">
        <v>746</v>
      </c>
      <c r="B1633" s="1" t="s">
        <v>1082</v>
      </c>
      <c r="C1633" s="1" t="s">
        <v>1083</v>
      </c>
      <c r="D1633" s="1" t="s">
        <v>1084</v>
      </c>
      <c r="E1633" s="1" t="s">
        <v>1085</v>
      </c>
      <c r="F1633" s="1">
        <v>2014.0</v>
      </c>
      <c r="G1633" s="1">
        <v>2414.811667</v>
      </c>
    </row>
    <row r="1634">
      <c r="A1634" s="1" t="s">
        <v>746</v>
      </c>
      <c r="B1634" s="1" t="s">
        <v>1082</v>
      </c>
      <c r="C1634" s="1" t="s">
        <v>1083</v>
      </c>
      <c r="D1634" s="1" t="s">
        <v>1084</v>
      </c>
      <c r="E1634" s="1" t="s">
        <v>1085</v>
      </c>
      <c r="F1634" s="1">
        <v>2015.0</v>
      </c>
      <c r="G1634" s="1">
        <v>2933.508333</v>
      </c>
    </row>
    <row r="1635">
      <c r="A1635" s="1" t="s">
        <v>746</v>
      </c>
      <c r="B1635" s="1" t="s">
        <v>1082</v>
      </c>
      <c r="C1635" s="1" t="s">
        <v>1083</v>
      </c>
      <c r="D1635" s="1" t="s">
        <v>1084</v>
      </c>
      <c r="E1635" s="1" t="s">
        <v>1085</v>
      </c>
      <c r="F1635" s="1">
        <v>2016.0</v>
      </c>
      <c r="G1635" s="1">
        <v>3176.539167</v>
      </c>
    </row>
    <row r="1636">
      <c r="A1636" s="1" t="s">
        <v>746</v>
      </c>
      <c r="B1636" s="1" t="s">
        <v>1082</v>
      </c>
      <c r="C1636" s="1" t="s">
        <v>1083</v>
      </c>
      <c r="D1636" s="1" t="s">
        <v>1084</v>
      </c>
      <c r="E1636" s="1" t="s">
        <v>1085</v>
      </c>
      <c r="F1636" s="1">
        <v>2017.0</v>
      </c>
      <c r="G1636" s="1">
        <v>3116.11</v>
      </c>
    </row>
    <row r="1637">
      <c r="A1637" s="1" t="s">
        <v>746</v>
      </c>
      <c r="B1637" s="1" t="s">
        <v>1082</v>
      </c>
      <c r="C1637" s="1" t="s">
        <v>1083</v>
      </c>
      <c r="D1637" s="1" t="s">
        <v>1084</v>
      </c>
      <c r="E1637" s="1" t="s">
        <v>1085</v>
      </c>
      <c r="F1637" s="1">
        <v>2018.0</v>
      </c>
      <c r="G1637" s="1">
        <v>3334.752255</v>
      </c>
    </row>
    <row r="1638">
      <c r="A1638" s="1" t="s">
        <v>740</v>
      </c>
      <c r="B1638" s="1" t="s">
        <v>1082</v>
      </c>
      <c r="C1638" s="1" t="s">
        <v>1083</v>
      </c>
      <c r="D1638" s="1" t="s">
        <v>1084</v>
      </c>
      <c r="E1638" s="1" t="s">
        <v>1085</v>
      </c>
      <c r="F1638" s="1">
        <v>1991.0</v>
      </c>
      <c r="G1638" s="1">
        <v>8.70655</v>
      </c>
    </row>
    <row r="1639">
      <c r="A1639" s="1" t="s">
        <v>740</v>
      </c>
      <c r="B1639" s="1" t="s">
        <v>1082</v>
      </c>
      <c r="C1639" s="1" t="s">
        <v>1083</v>
      </c>
      <c r="D1639" s="1" t="s">
        <v>1084</v>
      </c>
      <c r="E1639" s="1" t="s">
        <v>1085</v>
      </c>
      <c r="F1639" s="1">
        <v>1992.0</v>
      </c>
      <c r="G1639" s="1">
        <v>8.537875</v>
      </c>
    </row>
    <row r="1640">
      <c r="A1640" s="1" t="s">
        <v>740</v>
      </c>
      <c r="B1640" s="1" t="s">
        <v>1082</v>
      </c>
      <c r="C1640" s="1" t="s">
        <v>1083</v>
      </c>
      <c r="D1640" s="1" t="s">
        <v>1084</v>
      </c>
      <c r="E1640" s="1" t="s">
        <v>1085</v>
      </c>
      <c r="F1640" s="1">
        <v>1993.0</v>
      </c>
      <c r="G1640" s="1">
        <v>9.298709</v>
      </c>
    </row>
    <row r="1641">
      <c r="A1641" s="1" t="s">
        <v>740</v>
      </c>
      <c r="B1641" s="1" t="s">
        <v>1082</v>
      </c>
      <c r="C1641" s="1" t="s">
        <v>1083</v>
      </c>
      <c r="D1641" s="1" t="s">
        <v>1084</v>
      </c>
      <c r="E1641" s="1" t="s">
        <v>1085</v>
      </c>
      <c r="F1641" s="1">
        <v>1994.0</v>
      </c>
      <c r="G1641" s="1">
        <v>9.202715</v>
      </c>
    </row>
    <row r="1642">
      <c r="A1642" s="1" t="s">
        <v>740</v>
      </c>
      <c r="B1642" s="1" t="s">
        <v>1082</v>
      </c>
      <c r="C1642" s="1" t="s">
        <v>1083</v>
      </c>
      <c r="D1642" s="1" t="s">
        <v>1084</v>
      </c>
      <c r="E1642" s="1" t="s">
        <v>1085</v>
      </c>
      <c r="F1642" s="1">
        <v>1995.0</v>
      </c>
      <c r="G1642" s="1">
        <v>8.540236</v>
      </c>
    </row>
    <row r="1643">
      <c r="A1643" s="1" t="s">
        <v>740</v>
      </c>
      <c r="B1643" s="1" t="s">
        <v>1082</v>
      </c>
      <c r="C1643" s="1" t="s">
        <v>1083</v>
      </c>
      <c r="D1643" s="1" t="s">
        <v>1084</v>
      </c>
      <c r="E1643" s="1" t="s">
        <v>1085</v>
      </c>
      <c r="F1643" s="1">
        <v>1996.0</v>
      </c>
      <c r="G1643" s="1">
        <v>8.715876</v>
      </c>
    </row>
    <row r="1644">
      <c r="A1644" s="1" t="s">
        <v>740</v>
      </c>
      <c r="B1644" s="1" t="s">
        <v>1082</v>
      </c>
      <c r="C1644" s="1" t="s">
        <v>1083</v>
      </c>
      <c r="D1644" s="1" t="s">
        <v>1084</v>
      </c>
      <c r="E1644" s="1" t="s">
        <v>1085</v>
      </c>
      <c r="F1644" s="1">
        <v>1997.0</v>
      </c>
      <c r="G1644" s="1">
        <v>9.527107</v>
      </c>
    </row>
    <row r="1645">
      <c r="A1645" s="1" t="s">
        <v>740</v>
      </c>
      <c r="B1645" s="1" t="s">
        <v>1082</v>
      </c>
      <c r="C1645" s="1" t="s">
        <v>1083</v>
      </c>
      <c r="D1645" s="1" t="s">
        <v>1084</v>
      </c>
      <c r="E1645" s="1" t="s">
        <v>1085</v>
      </c>
      <c r="F1645" s="1">
        <v>1998.0</v>
      </c>
      <c r="G1645" s="1">
        <v>9.604416</v>
      </c>
    </row>
    <row r="1646">
      <c r="A1646" s="1" t="s">
        <v>740</v>
      </c>
      <c r="B1646" s="1" t="s">
        <v>1082</v>
      </c>
      <c r="C1646" s="1" t="s">
        <v>1083</v>
      </c>
      <c r="D1646" s="1" t="s">
        <v>1084</v>
      </c>
      <c r="E1646" s="1" t="s">
        <v>1085</v>
      </c>
      <c r="F1646" s="1">
        <v>1999.0</v>
      </c>
      <c r="G1646" s="1">
        <v>9.804419</v>
      </c>
    </row>
    <row r="1647">
      <c r="A1647" s="1" t="s">
        <v>740</v>
      </c>
      <c r="B1647" s="1" t="s">
        <v>1082</v>
      </c>
      <c r="C1647" s="1" t="s">
        <v>1083</v>
      </c>
      <c r="D1647" s="1" t="s">
        <v>1084</v>
      </c>
      <c r="E1647" s="1" t="s">
        <v>1085</v>
      </c>
      <c r="F1647" s="1">
        <v>2000.0</v>
      </c>
      <c r="G1647" s="1">
        <v>10.625636</v>
      </c>
    </row>
    <row r="1648">
      <c r="A1648" s="1" t="s">
        <v>740</v>
      </c>
      <c r="B1648" s="1" t="s">
        <v>1082</v>
      </c>
      <c r="C1648" s="1" t="s">
        <v>1083</v>
      </c>
      <c r="D1648" s="1" t="s">
        <v>1084</v>
      </c>
      <c r="E1648" s="1" t="s">
        <v>1085</v>
      </c>
      <c r="F1648" s="1">
        <v>2001.0</v>
      </c>
      <c r="G1648" s="1">
        <v>11.302975</v>
      </c>
    </row>
    <row r="1649">
      <c r="A1649" s="1" t="s">
        <v>740</v>
      </c>
      <c r="B1649" s="1" t="s">
        <v>1082</v>
      </c>
      <c r="C1649" s="1" t="s">
        <v>1083</v>
      </c>
      <c r="D1649" s="1" t="s">
        <v>1084</v>
      </c>
      <c r="E1649" s="1" t="s">
        <v>1085</v>
      </c>
      <c r="F1649" s="1">
        <v>2002.0</v>
      </c>
      <c r="G1649" s="1">
        <v>11.020583</v>
      </c>
    </row>
    <row r="1650">
      <c r="A1650" s="1" t="s">
        <v>740</v>
      </c>
      <c r="B1650" s="1" t="s">
        <v>1082</v>
      </c>
      <c r="C1650" s="1" t="s">
        <v>1083</v>
      </c>
      <c r="D1650" s="1" t="s">
        <v>1084</v>
      </c>
      <c r="E1650" s="1" t="s">
        <v>1085</v>
      </c>
      <c r="F1650" s="1">
        <v>2003.0</v>
      </c>
      <c r="G1650" s="1">
        <v>9.574383</v>
      </c>
    </row>
    <row r="1651">
      <c r="A1651" s="1" t="s">
        <v>740</v>
      </c>
      <c r="B1651" s="1" t="s">
        <v>1082</v>
      </c>
      <c r="C1651" s="1" t="s">
        <v>1083</v>
      </c>
      <c r="D1651" s="1" t="s">
        <v>1084</v>
      </c>
      <c r="E1651" s="1" t="s">
        <v>1085</v>
      </c>
      <c r="F1651" s="1">
        <v>2004.0</v>
      </c>
      <c r="G1651" s="1">
        <v>8.868017</v>
      </c>
    </row>
    <row r="1652">
      <c r="A1652" s="1" t="s">
        <v>740</v>
      </c>
      <c r="B1652" s="1" t="s">
        <v>1082</v>
      </c>
      <c r="C1652" s="1" t="s">
        <v>1083</v>
      </c>
      <c r="D1652" s="1" t="s">
        <v>1084</v>
      </c>
      <c r="E1652" s="1" t="s">
        <v>1085</v>
      </c>
      <c r="F1652" s="1">
        <v>2005.0</v>
      </c>
      <c r="G1652" s="1">
        <v>8.865008</v>
      </c>
    </row>
    <row r="1653">
      <c r="A1653" s="1" t="s">
        <v>740</v>
      </c>
      <c r="B1653" s="1" t="s">
        <v>1082</v>
      </c>
      <c r="C1653" s="1" t="s">
        <v>1083</v>
      </c>
      <c r="D1653" s="1" t="s">
        <v>1084</v>
      </c>
      <c r="E1653" s="1" t="s">
        <v>1085</v>
      </c>
      <c r="F1653" s="1">
        <v>2006.0</v>
      </c>
      <c r="G1653" s="1">
        <v>8.795583</v>
      </c>
    </row>
    <row r="1654">
      <c r="A1654" s="1" t="s">
        <v>740</v>
      </c>
      <c r="B1654" s="1" t="s">
        <v>1082</v>
      </c>
      <c r="C1654" s="1" t="s">
        <v>1083</v>
      </c>
      <c r="D1654" s="1" t="s">
        <v>1084</v>
      </c>
      <c r="E1654" s="1" t="s">
        <v>1085</v>
      </c>
      <c r="F1654" s="1">
        <v>2007.0</v>
      </c>
      <c r="G1654" s="1">
        <v>8.192333</v>
      </c>
    </row>
    <row r="1655">
      <c r="A1655" s="1" t="s">
        <v>740</v>
      </c>
      <c r="B1655" s="1" t="s">
        <v>1082</v>
      </c>
      <c r="C1655" s="1" t="s">
        <v>1083</v>
      </c>
      <c r="D1655" s="1" t="s">
        <v>1084</v>
      </c>
      <c r="E1655" s="1" t="s">
        <v>1085</v>
      </c>
      <c r="F1655" s="1">
        <v>2008.0</v>
      </c>
      <c r="G1655" s="1">
        <v>7.750325</v>
      </c>
    </row>
    <row r="1656">
      <c r="A1656" s="1" t="s">
        <v>740</v>
      </c>
      <c r="B1656" s="1" t="s">
        <v>1082</v>
      </c>
      <c r="C1656" s="1" t="s">
        <v>1083</v>
      </c>
      <c r="D1656" s="1" t="s">
        <v>1084</v>
      </c>
      <c r="E1656" s="1" t="s">
        <v>1085</v>
      </c>
      <c r="F1656" s="1">
        <v>2009.0</v>
      </c>
      <c r="G1656" s="1">
        <v>8.0571</v>
      </c>
    </row>
    <row r="1657">
      <c r="A1657" s="1" t="s">
        <v>740</v>
      </c>
      <c r="B1657" s="1" t="s">
        <v>1082</v>
      </c>
      <c r="C1657" s="1" t="s">
        <v>1083</v>
      </c>
      <c r="D1657" s="1" t="s">
        <v>1084</v>
      </c>
      <c r="E1657" s="1" t="s">
        <v>1085</v>
      </c>
      <c r="F1657" s="1">
        <v>2010.0</v>
      </c>
      <c r="G1657" s="1">
        <v>8.417158</v>
      </c>
    </row>
    <row r="1658">
      <c r="A1658" s="1" t="s">
        <v>740</v>
      </c>
      <c r="B1658" s="1" t="s">
        <v>1082</v>
      </c>
      <c r="C1658" s="1" t="s">
        <v>1083</v>
      </c>
      <c r="D1658" s="1" t="s">
        <v>1084</v>
      </c>
      <c r="E1658" s="1" t="s">
        <v>1085</v>
      </c>
      <c r="F1658" s="1">
        <v>2011.0</v>
      </c>
      <c r="G1658" s="1">
        <v>8.089875</v>
      </c>
    </row>
    <row r="1659">
      <c r="A1659" s="1" t="s">
        <v>740</v>
      </c>
      <c r="B1659" s="1" t="s">
        <v>1082</v>
      </c>
      <c r="C1659" s="1" t="s">
        <v>1083</v>
      </c>
      <c r="D1659" s="1" t="s">
        <v>1084</v>
      </c>
      <c r="E1659" s="1" t="s">
        <v>1085</v>
      </c>
      <c r="F1659" s="1">
        <v>2012.0</v>
      </c>
      <c r="G1659" s="1">
        <v>8.628445</v>
      </c>
    </row>
    <row r="1660">
      <c r="A1660" s="1" t="s">
        <v>740</v>
      </c>
      <c r="B1660" s="1" t="s">
        <v>1082</v>
      </c>
      <c r="C1660" s="1" t="s">
        <v>1083</v>
      </c>
      <c r="D1660" s="1" t="s">
        <v>1084</v>
      </c>
      <c r="E1660" s="1" t="s">
        <v>1085</v>
      </c>
      <c r="F1660" s="1">
        <v>2013.0</v>
      </c>
      <c r="G1660" s="1">
        <v>8.405504</v>
      </c>
    </row>
    <row r="1661">
      <c r="A1661" s="1" t="s">
        <v>740</v>
      </c>
      <c r="B1661" s="1" t="s">
        <v>1082</v>
      </c>
      <c r="C1661" s="1" t="s">
        <v>1083</v>
      </c>
      <c r="D1661" s="1" t="s">
        <v>1084</v>
      </c>
      <c r="E1661" s="1" t="s">
        <v>1085</v>
      </c>
      <c r="F1661" s="1">
        <v>2014.0</v>
      </c>
      <c r="G1661" s="1">
        <v>8.406337</v>
      </c>
    </row>
    <row r="1662">
      <c r="A1662" s="1" t="s">
        <v>740</v>
      </c>
      <c r="B1662" s="1" t="s">
        <v>1082</v>
      </c>
      <c r="C1662" s="1" t="s">
        <v>1083</v>
      </c>
      <c r="D1662" s="1" t="s">
        <v>1084</v>
      </c>
      <c r="E1662" s="1" t="s">
        <v>1085</v>
      </c>
      <c r="F1662" s="1">
        <v>2015.0</v>
      </c>
      <c r="G1662" s="1">
        <v>9.764348</v>
      </c>
    </row>
    <row r="1663">
      <c r="A1663" s="1" t="s">
        <v>740</v>
      </c>
      <c r="B1663" s="1" t="s">
        <v>1082</v>
      </c>
      <c r="C1663" s="1" t="s">
        <v>1083</v>
      </c>
      <c r="D1663" s="1" t="s">
        <v>1084</v>
      </c>
      <c r="E1663" s="1" t="s">
        <v>1085</v>
      </c>
      <c r="F1663" s="1">
        <v>2016.0</v>
      </c>
      <c r="G1663" s="1">
        <v>9.807476</v>
      </c>
    </row>
    <row r="1664">
      <c r="A1664" s="1" t="s">
        <v>740</v>
      </c>
      <c r="B1664" s="1" t="s">
        <v>1082</v>
      </c>
      <c r="C1664" s="1" t="s">
        <v>1083</v>
      </c>
      <c r="D1664" s="1" t="s">
        <v>1084</v>
      </c>
      <c r="E1664" s="1" t="s">
        <v>1085</v>
      </c>
      <c r="F1664" s="1">
        <v>2017.0</v>
      </c>
      <c r="G1664" s="1">
        <v>9.691998</v>
      </c>
    </row>
    <row r="1665">
      <c r="A1665" s="1" t="s">
        <v>740</v>
      </c>
      <c r="B1665" s="1" t="s">
        <v>1082</v>
      </c>
      <c r="C1665" s="1" t="s">
        <v>1083</v>
      </c>
      <c r="D1665" s="1" t="s">
        <v>1084</v>
      </c>
      <c r="E1665" s="1" t="s">
        <v>1085</v>
      </c>
      <c r="F1665" s="1">
        <v>2018.0</v>
      </c>
      <c r="G1665" s="1">
        <v>9.386102</v>
      </c>
    </row>
    <row r="1666">
      <c r="A1666" s="1" t="s">
        <v>971</v>
      </c>
      <c r="B1666" s="1" t="s">
        <v>1082</v>
      </c>
      <c r="C1666" s="1" t="s">
        <v>1083</v>
      </c>
      <c r="D1666" s="1" t="s">
        <v>1084</v>
      </c>
      <c r="E1666" s="1" t="s">
        <v>1085</v>
      </c>
      <c r="F1666" s="1">
        <v>1991.0</v>
      </c>
      <c r="G1666" s="1">
        <v>0.06464</v>
      </c>
    </row>
    <row r="1667">
      <c r="A1667" s="1" t="s">
        <v>971</v>
      </c>
      <c r="B1667" s="1" t="s">
        <v>1082</v>
      </c>
      <c r="C1667" s="1" t="s">
        <v>1083</v>
      </c>
      <c r="D1667" s="1" t="s">
        <v>1084</v>
      </c>
      <c r="E1667" s="1" t="s">
        <v>1085</v>
      </c>
      <c r="F1667" s="1">
        <v>1992.0</v>
      </c>
      <c r="G1667" s="1">
        <v>0.172214</v>
      </c>
    </row>
    <row r="1668">
      <c r="A1668" s="1" t="s">
        <v>971</v>
      </c>
      <c r="B1668" s="1" t="s">
        <v>1082</v>
      </c>
      <c r="C1668" s="1" t="s">
        <v>1083</v>
      </c>
      <c r="D1668" s="1" t="s">
        <v>1084</v>
      </c>
      <c r="E1668" s="1" t="s">
        <v>1085</v>
      </c>
      <c r="F1668" s="1">
        <v>1993.0</v>
      </c>
      <c r="G1668" s="1">
        <v>0.452763</v>
      </c>
    </row>
    <row r="1669">
      <c r="A1669" s="1" t="s">
        <v>971</v>
      </c>
      <c r="B1669" s="1" t="s">
        <v>1082</v>
      </c>
      <c r="C1669" s="1" t="s">
        <v>1083</v>
      </c>
      <c r="D1669" s="1" t="s">
        <v>1084</v>
      </c>
      <c r="E1669" s="1" t="s">
        <v>1085</v>
      </c>
      <c r="F1669" s="1">
        <v>1994.0</v>
      </c>
      <c r="G1669" s="1">
        <v>0.669371</v>
      </c>
    </row>
    <row r="1670">
      <c r="A1670" s="1" t="s">
        <v>971</v>
      </c>
      <c r="B1670" s="1" t="s">
        <v>1082</v>
      </c>
      <c r="C1670" s="1" t="s">
        <v>1083</v>
      </c>
      <c r="D1670" s="1" t="s">
        <v>1084</v>
      </c>
      <c r="E1670" s="1" t="s">
        <v>1085</v>
      </c>
      <c r="F1670" s="1">
        <v>1995.0</v>
      </c>
      <c r="G1670" s="1">
        <v>0.864119</v>
      </c>
    </row>
    <row r="1671">
      <c r="A1671" s="1" t="s">
        <v>971</v>
      </c>
      <c r="B1671" s="1" t="s">
        <v>1082</v>
      </c>
      <c r="C1671" s="1" t="s">
        <v>1083</v>
      </c>
      <c r="D1671" s="1" t="s">
        <v>1084</v>
      </c>
      <c r="E1671" s="1" t="s">
        <v>1085</v>
      </c>
      <c r="F1671" s="1">
        <v>1996.0</v>
      </c>
      <c r="G1671" s="1">
        <v>1.2079</v>
      </c>
    </row>
    <row r="1672">
      <c r="A1672" s="1" t="s">
        <v>971</v>
      </c>
      <c r="B1672" s="1" t="s">
        <v>1082</v>
      </c>
      <c r="C1672" s="1" t="s">
        <v>1083</v>
      </c>
      <c r="D1672" s="1" t="s">
        <v>1084</v>
      </c>
      <c r="E1672" s="1" t="s">
        <v>1085</v>
      </c>
      <c r="F1672" s="1">
        <v>1997.0</v>
      </c>
      <c r="G1672" s="1">
        <v>1.314498</v>
      </c>
    </row>
    <row r="1673">
      <c r="A1673" s="1" t="s">
        <v>971</v>
      </c>
      <c r="B1673" s="1" t="s">
        <v>1082</v>
      </c>
      <c r="C1673" s="1" t="s">
        <v>1083</v>
      </c>
      <c r="D1673" s="1" t="s">
        <v>1084</v>
      </c>
      <c r="E1673" s="1" t="s">
        <v>1085</v>
      </c>
      <c r="F1673" s="1">
        <v>1998.0</v>
      </c>
      <c r="G1673" s="1">
        <v>1.862069</v>
      </c>
    </row>
    <row r="1674">
      <c r="A1674" s="1" t="s">
        <v>971</v>
      </c>
      <c r="B1674" s="1" t="s">
        <v>1082</v>
      </c>
      <c r="C1674" s="1" t="s">
        <v>1083</v>
      </c>
      <c r="D1674" s="1" t="s">
        <v>1084</v>
      </c>
      <c r="E1674" s="1" t="s">
        <v>1085</v>
      </c>
      <c r="F1674" s="1">
        <v>1999.0</v>
      </c>
      <c r="G1674" s="1">
        <v>2.388019</v>
      </c>
    </row>
    <row r="1675">
      <c r="A1675" s="1" t="s">
        <v>971</v>
      </c>
      <c r="B1675" s="1" t="s">
        <v>1082</v>
      </c>
      <c r="C1675" s="1" t="s">
        <v>1083</v>
      </c>
      <c r="D1675" s="1" t="s">
        <v>1084</v>
      </c>
      <c r="E1675" s="1" t="s">
        <v>1085</v>
      </c>
      <c r="F1675" s="1">
        <v>2000.0</v>
      </c>
      <c r="G1675" s="1">
        <v>3.110844</v>
      </c>
    </row>
    <row r="1676">
      <c r="A1676" s="1" t="s">
        <v>971</v>
      </c>
      <c r="B1676" s="1" t="s">
        <v>1082</v>
      </c>
      <c r="C1676" s="1" t="s">
        <v>1083</v>
      </c>
      <c r="D1676" s="1" t="s">
        <v>1084</v>
      </c>
      <c r="E1676" s="1" t="s">
        <v>1085</v>
      </c>
      <c r="F1676" s="1">
        <v>2001.0</v>
      </c>
      <c r="G1676" s="1">
        <v>3.610935</v>
      </c>
    </row>
    <row r="1677">
      <c r="A1677" s="1" t="s">
        <v>971</v>
      </c>
      <c r="B1677" s="1" t="s">
        <v>1082</v>
      </c>
      <c r="C1677" s="1" t="s">
        <v>1083</v>
      </c>
      <c r="D1677" s="1" t="s">
        <v>1084</v>
      </c>
      <c r="E1677" s="1" t="s">
        <v>1085</v>
      </c>
      <c r="F1677" s="1">
        <v>2002.0</v>
      </c>
      <c r="G1677" s="1">
        <v>4.398595</v>
      </c>
    </row>
    <row r="1678">
      <c r="A1678" s="1" t="s">
        <v>971</v>
      </c>
      <c r="B1678" s="1" t="s">
        <v>1082</v>
      </c>
      <c r="C1678" s="1" t="s">
        <v>1083</v>
      </c>
      <c r="D1678" s="1" t="s">
        <v>1084</v>
      </c>
      <c r="E1678" s="1" t="s">
        <v>1085</v>
      </c>
      <c r="F1678" s="1">
        <v>2003.0</v>
      </c>
      <c r="G1678" s="1">
        <v>4.733271</v>
      </c>
    </row>
    <row r="1679">
      <c r="A1679" s="1" t="s">
        <v>971</v>
      </c>
      <c r="B1679" s="1" t="s">
        <v>1082</v>
      </c>
      <c r="C1679" s="1" t="s">
        <v>1083</v>
      </c>
      <c r="D1679" s="1" t="s">
        <v>1084</v>
      </c>
      <c r="E1679" s="1" t="s">
        <v>1085</v>
      </c>
      <c r="F1679" s="1">
        <v>2004.0</v>
      </c>
      <c r="G1679" s="1">
        <v>4.778875</v>
      </c>
    </row>
    <row r="1680">
      <c r="A1680" s="1" t="s">
        <v>971</v>
      </c>
      <c r="B1680" s="1" t="s">
        <v>1082</v>
      </c>
      <c r="C1680" s="1" t="s">
        <v>1083</v>
      </c>
      <c r="D1680" s="1" t="s">
        <v>1084</v>
      </c>
      <c r="E1680" s="1" t="s">
        <v>1085</v>
      </c>
      <c r="F1680" s="1">
        <v>2005.0</v>
      </c>
      <c r="G1680" s="1">
        <v>4.465</v>
      </c>
    </row>
    <row r="1681">
      <c r="A1681" s="1" t="s">
        <v>971</v>
      </c>
      <c r="B1681" s="1" t="s">
        <v>1082</v>
      </c>
      <c r="C1681" s="1" t="s">
        <v>1083</v>
      </c>
      <c r="D1681" s="1" t="s">
        <v>1084</v>
      </c>
      <c r="E1681" s="1" t="s">
        <v>1085</v>
      </c>
      <c r="F1681" s="1">
        <v>2006.0</v>
      </c>
      <c r="G1681" s="1">
        <v>3.601667</v>
      </c>
    </row>
    <row r="1682">
      <c r="A1682" s="1" t="s">
        <v>971</v>
      </c>
      <c r="B1682" s="1" t="s">
        <v>1082</v>
      </c>
      <c r="C1682" s="1" t="s">
        <v>1083</v>
      </c>
      <c r="D1682" s="1" t="s">
        <v>1084</v>
      </c>
      <c r="E1682" s="1" t="s">
        <v>1085</v>
      </c>
      <c r="F1682" s="1">
        <v>2007.0</v>
      </c>
      <c r="G1682" s="1">
        <v>4.001667</v>
      </c>
    </row>
    <row r="1683">
      <c r="A1683" s="1" t="s">
        <v>971</v>
      </c>
      <c r="B1683" s="1" t="s">
        <v>1082</v>
      </c>
      <c r="C1683" s="1" t="s">
        <v>1083</v>
      </c>
      <c r="D1683" s="1" t="s">
        <v>1084</v>
      </c>
      <c r="E1683" s="1" t="s">
        <v>1085</v>
      </c>
      <c r="F1683" s="1">
        <v>2008.0</v>
      </c>
      <c r="G1683" s="1">
        <v>3.745</v>
      </c>
    </row>
    <row r="1684">
      <c r="A1684" s="1" t="s">
        <v>971</v>
      </c>
      <c r="B1684" s="1" t="s">
        <v>1082</v>
      </c>
      <c r="C1684" s="1" t="s">
        <v>1083</v>
      </c>
      <c r="D1684" s="1" t="s">
        <v>1084</v>
      </c>
      <c r="E1684" s="1" t="s">
        <v>1085</v>
      </c>
      <c r="F1684" s="1">
        <v>2009.0</v>
      </c>
      <c r="G1684" s="1">
        <v>5.045</v>
      </c>
    </row>
    <row r="1685">
      <c r="A1685" s="1" t="s">
        <v>971</v>
      </c>
      <c r="B1685" s="1" t="s">
        <v>1082</v>
      </c>
      <c r="C1685" s="1" t="s">
        <v>1083</v>
      </c>
      <c r="D1685" s="1" t="s">
        <v>1084</v>
      </c>
      <c r="E1685" s="1" t="s">
        <v>1085</v>
      </c>
      <c r="F1685" s="1">
        <v>2010.0</v>
      </c>
      <c r="G1685" s="1">
        <v>4.7975</v>
      </c>
    </row>
    <row r="1686">
      <c r="A1686" s="1" t="s">
        <v>971</v>
      </c>
      <c r="B1686" s="1" t="s">
        <v>1082</v>
      </c>
      <c r="C1686" s="1" t="s">
        <v>1083</v>
      </c>
      <c r="D1686" s="1" t="s">
        <v>1084</v>
      </c>
      <c r="E1686" s="1" t="s">
        <v>1085</v>
      </c>
      <c r="F1686" s="1">
        <v>2011.0</v>
      </c>
      <c r="G1686" s="1">
        <v>4.861667</v>
      </c>
    </row>
    <row r="1687">
      <c r="A1687" s="1" t="s">
        <v>971</v>
      </c>
      <c r="B1687" s="1" t="s">
        <v>1082</v>
      </c>
      <c r="C1687" s="1" t="s">
        <v>1083</v>
      </c>
      <c r="D1687" s="1" t="s">
        <v>1084</v>
      </c>
      <c r="E1687" s="1" t="s">
        <v>1085</v>
      </c>
      <c r="F1687" s="1">
        <v>2012.0</v>
      </c>
      <c r="G1687" s="1">
        <v>5.1475</v>
      </c>
    </row>
    <row r="1688">
      <c r="A1688" s="1" t="s">
        <v>971</v>
      </c>
      <c r="B1688" s="1" t="s">
        <v>1082</v>
      </c>
      <c r="C1688" s="1" t="s">
        <v>1083</v>
      </c>
      <c r="D1688" s="1" t="s">
        <v>1084</v>
      </c>
      <c r="E1688" s="1" t="s">
        <v>1085</v>
      </c>
      <c r="F1688" s="1">
        <v>2013.0</v>
      </c>
      <c r="G1688" s="1">
        <v>5.396483</v>
      </c>
    </row>
    <row r="1689">
      <c r="A1689" s="1" t="s">
        <v>971</v>
      </c>
      <c r="B1689" s="1" t="s">
        <v>1082</v>
      </c>
      <c r="C1689" s="1" t="s">
        <v>1083</v>
      </c>
      <c r="D1689" s="1" t="s">
        <v>1084</v>
      </c>
      <c r="E1689" s="1" t="s">
        <v>1085</v>
      </c>
      <c r="F1689" s="1">
        <v>2014.0</v>
      </c>
      <c r="G1689" s="1">
        <v>6.154167</v>
      </c>
    </row>
    <row r="1690">
      <c r="A1690" s="1" t="s">
        <v>971</v>
      </c>
      <c r="B1690" s="1" t="s">
        <v>1082</v>
      </c>
      <c r="C1690" s="1" t="s">
        <v>1083</v>
      </c>
      <c r="D1690" s="1" t="s">
        <v>1084</v>
      </c>
      <c r="E1690" s="1" t="s">
        <v>1085</v>
      </c>
      <c r="F1690" s="1">
        <v>2015.0</v>
      </c>
      <c r="G1690" s="1">
        <v>8.631667</v>
      </c>
    </row>
    <row r="1691">
      <c r="A1691" s="1" t="s">
        <v>971</v>
      </c>
      <c r="B1691" s="1" t="s">
        <v>1082</v>
      </c>
      <c r="C1691" s="1" t="s">
        <v>1083</v>
      </c>
      <c r="D1691" s="1" t="s">
        <v>1084</v>
      </c>
      <c r="E1691" s="1" t="s">
        <v>1085</v>
      </c>
      <c r="F1691" s="1">
        <v>2016.0</v>
      </c>
      <c r="G1691" s="1">
        <v>10.3075</v>
      </c>
    </row>
    <row r="1692">
      <c r="A1692" s="1" t="s">
        <v>971</v>
      </c>
      <c r="B1692" s="1" t="s">
        <v>1082</v>
      </c>
      <c r="C1692" s="1" t="s">
        <v>1083</v>
      </c>
      <c r="D1692" s="1" t="s">
        <v>1084</v>
      </c>
      <c r="E1692" s="1" t="s">
        <v>1085</v>
      </c>
      <c r="F1692" s="1">
        <v>2017.0</v>
      </c>
      <c r="G1692" s="1">
        <v>9.517803</v>
      </c>
    </row>
    <row r="1693">
      <c r="A1693" s="1" t="s">
        <v>971</v>
      </c>
      <c r="B1693" s="1" t="s">
        <v>1082</v>
      </c>
      <c r="C1693" s="1" t="s">
        <v>1083</v>
      </c>
      <c r="D1693" s="1" t="s">
        <v>1084</v>
      </c>
      <c r="E1693" s="1" t="s">
        <v>1085</v>
      </c>
      <c r="F1693" s="1">
        <v>2018.0</v>
      </c>
      <c r="G1693" s="1">
        <v>10.458143</v>
      </c>
    </row>
    <row r="1694">
      <c r="A1694" s="1" t="s">
        <v>971</v>
      </c>
      <c r="B1694" s="1" t="s">
        <v>1082</v>
      </c>
      <c r="C1694" s="1" t="s">
        <v>1083</v>
      </c>
      <c r="D1694" s="1" t="s">
        <v>1084</v>
      </c>
      <c r="E1694" s="1" t="s">
        <v>1085</v>
      </c>
      <c r="F1694" s="1">
        <v>2019.0</v>
      </c>
      <c r="G1694" s="1">
        <v>12.89</v>
      </c>
    </row>
    <row r="1695">
      <c r="A1695" s="1" t="s">
        <v>971</v>
      </c>
      <c r="B1695" s="1" t="s">
        <v>1082</v>
      </c>
      <c r="C1695" s="1" t="s">
        <v>1083</v>
      </c>
      <c r="D1695" s="1" t="s">
        <v>1084</v>
      </c>
      <c r="E1695" s="1" t="s">
        <v>1085</v>
      </c>
      <c r="F1695" s="1">
        <v>2020.0</v>
      </c>
      <c r="G1695" s="1">
        <v>18.331226</v>
      </c>
    </row>
    <row r="1696">
      <c r="A1696" s="1" t="s">
        <v>872</v>
      </c>
      <c r="B1696" s="1" t="s">
        <v>1082</v>
      </c>
      <c r="C1696" s="1" t="s">
        <v>1083</v>
      </c>
      <c r="D1696" s="1" t="s">
        <v>1084</v>
      </c>
      <c r="E1696" s="1" t="s">
        <v>1085</v>
      </c>
      <c r="F1696" s="1">
        <v>1997.0</v>
      </c>
      <c r="G1696" s="1">
        <v>5.9123</v>
      </c>
    </row>
    <row r="1697">
      <c r="A1697" s="1" t="s">
        <v>872</v>
      </c>
      <c r="B1697" s="1" t="s">
        <v>1082</v>
      </c>
      <c r="C1697" s="1" t="s">
        <v>1083</v>
      </c>
      <c r="D1697" s="1" t="s">
        <v>1084</v>
      </c>
      <c r="E1697" s="1" t="s">
        <v>1085</v>
      </c>
      <c r="F1697" s="1">
        <v>1998.0</v>
      </c>
      <c r="G1697" s="1">
        <v>10.0308</v>
      </c>
    </row>
    <row r="1698">
      <c r="A1698" s="1" t="s">
        <v>872</v>
      </c>
      <c r="B1698" s="1" t="s">
        <v>1082</v>
      </c>
      <c r="C1698" s="1" t="s">
        <v>1083</v>
      </c>
      <c r="D1698" s="1" t="s">
        <v>1084</v>
      </c>
      <c r="E1698" s="1" t="s">
        <v>1085</v>
      </c>
      <c r="F1698" s="1">
        <v>1999.0</v>
      </c>
      <c r="G1698" s="1">
        <v>11.6615</v>
      </c>
    </row>
    <row r="1699">
      <c r="A1699" s="1" t="s">
        <v>872</v>
      </c>
      <c r="B1699" s="1" t="s">
        <v>1082</v>
      </c>
      <c r="C1699" s="1" t="s">
        <v>1083</v>
      </c>
      <c r="D1699" s="1" t="s">
        <v>1084</v>
      </c>
      <c r="E1699" s="1" t="s">
        <v>1085</v>
      </c>
      <c r="F1699" s="1">
        <v>2000.0</v>
      </c>
      <c r="G1699" s="1">
        <v>63.1659</v>
      </c>
    </row>
    <row r="1700">
      <c r="A1700" s="1" t="s">
        <v>872</v>
      </c>
      <c r="B1700" s="1" t="s">
        <v>1082</v>
      </c>
      <c r="C1700" s="1" t="s">
        <v>1083</v>
      </c>
      <c r="D1700" s="1" t="s">
        <v>1084</v>
      </c>
      <c r="E1700" s="1" t="s">
        <v>1085</v>
      </c>
      <c r="F1700" s="1">
        <v>2001.0</v>
      </c>
      <c r="G1700" s="1">
        <v>66.91366</v>
      </c>
    </row>
    <row r="1701">
      <c r="A1701" s="1" t="s">
        <v>872</v>
      </c>
      <c r="B1701" s="1" t="s">
        <v>1082</v>
      </c>
      <c r="C1701" s="1" t="s">
        <v>1083</v>
      </c>
      <c r="D1701" s="1" t="s">
        <v>1084</v>
      </c>
      <c r="E1701" s="1" t="s">
        <v>1085</v>
      </c>
      <c r="F1701" s="1">
        <v>2002.0</v>
      </c>
      <c r="G1701" s="1">
        <v>64.398251</v>
      </c>
    </row>
    <row r="1702">
      <c r="A1702" s="1" t="s">
        <v>872</v>
      </c>
      <c r="B1702" s="1" t="s">
        <v>1082</v>
      </c>
      <c r="C1702" s="1" t="s">
        <v>1083</v>
      </c>
      <c r="D1702" s="1" t="s">
        <v>1084</v>
      </c>
      <c r="E1702" s="1" t="s">
        <v>1085</v>
      </c>
      <c r="F1702" s="1">
        <v>2003.0</v>
      </c>
      <c r="G1702" s="1">
        <v>57.585425</v>
      </c>
    </row>
    <row r="1703">
      <c r="A1703" s="1" t="s">
        <v>872</v>
      </c>
      <c r="B1703" s="1" t="s">
        <v>1082</v>
      </c>
      <c r="C1703" s="1" t="s">
        <v>1083</v>
      </c>
      <c r="D1703" s="1" t="s">
        <v>1084</v>
      </c>
      <c r="E1703" s="1" t="s">
        <v>1085</v>
      </c>
      <c r="F1703" s="1">
        <v>2004.0</v>
      </c>
      <c r="G1703" s="1">
        <v>58.3814</v>
      </c>
    </row>
    <row r="1704">
      <c r="A1704" s="1" t="s">
        <v>872</v>
      </c>
      <c r="B1704" s="1" t="s">
        <v>1082</v>
      </c>
      <c r="C1704" s="1" t="s">
        <v>1083</v>
      </c>
      <c r="D1704" s="1" t="s">
        <v>1084</v>
      </c>
      <c r="E1704" s="1" t="s">
        <v>1085</v>
      </c>
      <c r="F1704" s="1">
        <v>2005.0</v>
      </c>
      <c r="G1704" s="1">
        <v>66.713808</v>
      </c>
    </row>
    <row r="1705">
      <c r="A1705" s="1" t="s">
        <v>872</v>
      </c>
      <c r="B1705" s="1" t="s">
        <v>1082</v>
      </c>
      <c r="C1705" s="1" t="s">
        <v>1083</v>
      </c>
      <c r="D1705" s="1" t="s">
        <v>1084</v>
      </c>
      <c r="E1705" s="1" t="s">
        <v>1085</v>
      </c>
      <c r="F1705" s="1">
        <v>2006.0</v>
      </c>
      <c r="G1705" s="1">
        <v>67.145817</v>
      </c>
    </row>
    <row r="1706">
      <c r="A1706" s="1" t="s">
        <v>872</v>
      </c>
      <c r="B1706" s="1" t="s">
        <v>1082</v>
      </c>
      <c r="C1706" s="1" t="s">
        <v>1083</v>
      </c>
      <c r="D1706" s="1" t="s">
        <v>1084</v>
      </c>
      <c r="E1706" s="1" t="s">
        <v>1085</v>
      </c>
      <c r="F1706" s="1">
        <v>2007.0</v>
      </c>
      <c r="G1706" s="1">
        <v>58.453525</v>
      </c>
    </row>
    <row r="1707">
      <c r="A1707" s="1" t="s">
        <v>872</v>
      </c>
      <c r="B1707" s="1" t="s">
        <v>1082</v>
      </c>
      <c r="C1707" s="1" t="s">
        <v>1083</v>
      </c>
      <c r="D1707" s="1" t="s">
        <v>1084</v>
      </c>
      <c r="E1707" s="1" t="s">
        <v>1085</v>
      </c>
      <c r="F1707" s="1">
        <v>2008.0</v>
      </c>
      <c r="G1707" s="1">
        <v>55.723483</v>
      </c>
    </row>
    <row r="1708">
      <c r="A1708" s="1" t="s">
        <v>872</v>
      </c>
      <c r="B1708" s="1" t="s">
        <v>1082</v>
      </c>
      <c r="C1708" s="1" t="s">
        <v>1083</v>
      </c>
      <c r="D1708" s="1" t="s">
        <v>1084</v>
      </c>
      <c r="E1708" s="1" t="s">
        <v>1085</v>
      </c>
      <c r="F1708" s="1">
        <v>2009.0</v>
      </c>
      <c r="G1708" s="1">
        <v>67.5806</v>
      </c>
    </row>
    <row r="1709">
      <c r="A1709" s="1" t="s">
        <v>872</v>
      </c>
      <c r="B1709" s="1" t="s">
        <v>1082</v>
      </c>
      <c r="C1709" s="1" t="s">
        <v>1083</v>
      </c>
      <c r="D1709" s="1" t="s">
        <v>1084</v>
      </c>
      <c r="E1709" s="1" t="s">
        <v>1085</v>
      </c>
      <c r="F1709" s="1">
        <v>2010.0</v>
      </c>
      <c r="G1709" s="1">
        <v>77.728933</v>
      </c>
    </row>
    <row r="1710">
      <c r="A1710" s="1" t="s">
        <v>872</v>
      </c>
      <c r="B1710" s="1" t="s">
        <v>1082</v>
      </c>
      <c r="C1710" s="1" t="s">
        <v>1083</v>
      </c>
      <c r="D1710" s="1" t="s">
        <v>1084</v>
      </c>
      <c r="E1710" s="1" t="s">
        <v>1085</v>
      </c>
      <c r="F1710" s="1">
        <v>2011.0</v>
      </c>
      <c r="G1710" s="1">
        <v>73.3334</v>
      </c>
    </row>
    <row r="1711">
      <c r="A1711" s="1" t="s">
        <v>872</v>
      </c>
      <c r="B1711" s="1" t="s">
        <v>1082</v>
      </c>
      <c r="C1711" s="1" t="s">
        <v>1083</v>
      </c>
      <c r="D1711" s="1" t="s">
        <v>1084</v>
      </c>
      <c r="E1711" s="1" t="s">
        <v>1085</v>
      </c>
      <c r="F1711" s="1">
        <v>2012.0</v>
      </c>
      <c r="G1711" s="1">
        <v>87.9733</v>
      </c>
    </row>
    <row r="1712">
      <c r="A1712" s="1" t="s">
        <v>872</v>
      </c>
      <c r="B1712" s="1" t="s">
        <v>1082</v>
      </c>
      <c r="C1712" s="1" t="s">
        <v>1083</v>
      </c>
      <c r="D1712" s="1" t="s">
        <v>1084</v>
      </c>
      <c r="E1712" s="1" t="s">
        <v>1085</v>
      </c>
      <c r="F1712" s="1">
        <v>2013.0</v>
      </c>
      <c r="G1712" s="1">
        <v>85.15885</v>
      </c>
    </row>
    <row r="1713">
      <c r="A1713" s="1" t="s">
        <v>872</v>
      </c>
      <c r="B1713" s="1" t="s">
        <v>1082</v>
      </c>
      <c r="C1713" s="1" t="s">
        <v>1083</v>
      </c>
      <c r="D1713" s="1" t="s">
        <v>1084</v>
      </c>
      <c r="E1713" s="1" t="s">
        <v>1085</v>
      </c>
      <c r="F1713" s="1">
        <v>2014.0</v>
      </c>
      <c r="G1713" s="1">
        <v>88.405308</v>
      </c>
    </row>
    <row r="1714">
      <c r="A1714" s="1" t="s">
        <v>872</v>
      </c>
      <c r="B1714" s="1" t="s">
        <v>1082</v>
      </c>
      <c r="C1714" s="1" t="s">
        <v>1083</v>
      </c>
      <c r="D1714" s="1" t="s">
        <v>1084</v>
      </c>
      <c r="E1714" s="1" t="s">
        <v>1085</v>
      </c>
      <c r="F1714" s="1">
        <v>2015.0</v>
      </c>
      <c r="G1714" s="1">
        <v>108.811425</v>
      </c>
    </row>
    <row r="1715">
      <c r="A1715" s="1" t="s">
        <v>872</v>
      </c>
      <c r="B1715" s="1" t="s">
        <v>1082</v>
      </c>
      <c r="C1715" s="1" t="s">
        <v>1083</v>
      </c>
      <c r="D1715" s="1" t="s">
        <v>1084</v>
      </c>
      <c r="E1715" s="1" t="s">
        <v>1085</v>
      </c>
      <c r="F1715" s="1">
        <v>2016.0</v>
      </c>
      <c r="G1715" s="1">
        <v>111.27785</v>
      </c>
    </row>
    <row r="1716">
      <c r="A1716" s="1" t="s">
        <v>872</v>
      </c>
      <c r="B1716" s="1" t="s">
        <v>1082</v>
      </c>
      <c r="C1716" s="1" t="s">
        <v>1083</v>
      </c>
      <c r="D1716" s="1" t="s">
        <v>1084</v>
      </c>
      <c r="E1716" s="1" t="s">
        <v>1085</v>
      </c>
      <c r="F1716" s="1">
        <v>2017.0</v>
      </c>
      <c r="G1716" s="1">
        <v>107.75885</v>
      </c>
    </row>
    <row r="1717">
      <c r="A1717" s="1" t="s">
        <v>872</v>
      </c>
      <c r="B1717" s="1" t="s">
        <v>1082</v>
      </c>
      <c r="C1717" s="1" t="s">
        <v>1083</v>
      </c>
      <c r="D1717" s="1" t="s">
        <v>1084</v>
      </c>
      <c r="E1717" s="1" t="s">
        <v>1085</v>
      </c>
      <c r="F1717" s="1">
        <v>2018.0</v>
      </c>
      <c r="G1717" s="1">
        <v>100.175075</v>
      </c>
    </row>
    <row r="1718">
      <c r="A1718" s="1" t="s">
        <v>637</v>
      </c>
      <c r="B1718" s="1" t="s">
        <v>1082</v>
      </c>
      <c r="C1718" s="1" t="s">
        <v>1083</v>
      </c>
      <c r="D1718" s="1" t="s">
        <v>1084</v>
      </c>
      <c r="E1718" s="1" t="s">
        <v>1085</v>
      </c>
      <c r="F1718" s="1">
        <v>1991.0</v>
      </c>
      <c r="G1718" s="1">
        <v>7.771167</v>
      </c>
    </row>
    <row r="1719">
      <c r="A1719" s="1" t="s">
        <v>637</v>
      </c>
      <c r="B1719" s="1" t="s">
        <v>1082</v>
      </c>
      <c r="C1719" s="1" t="s">
        <v>1083</v>
      </c>
      <c r="D1719" s="1" t="s">
        <v>1084</v>
      </c>
      <c r="E1719" s="1" t="s">
        <v>1085</v>
      </c>
      <c r="F1719" s="1">
        <v>1992.0</v>
      </c>
      <c r="G1719" s="1">
        <v>7.740583</v>
      </c>
    </row>
    <row r="1720">
      <c r="A1720" s="1" t="s">
        <v>637</v>
      </c>
      <c r="B1720" s="1" t="s">
        <v>1082</v>
      </c>
      <c r="C1720" s="1" t="s">
        <v>1083</v>
      </c>
      <c r="D1720" s="1" t="s">
        <v>1084</v>
      </c>
      <c r="E1720" s="1" t="s">
        <v>1085</v>
      </c>
      <c r="F1720" s="1">
        <v>1993.0</v>
      </c>
      <c r="G1720" s="1">
        <v>7.735583</v>
      </c>
    </row>
    <row r="1721">
      <c r="A1721" s="1" t="s">
        <v>637</v>
      </c>
      <c r="B1721" s="1" t="s">
        <v>1082</v>
      </c>
      <c r="C1721" s="1" t="s">
        <v>1083</v>
      </c>
      <c r="D1721" s="1" t="s">
        <v>1084</v>
      </c>
      <c r="E1721" s="1" t="s">
        <v>1085</v>
      </c>
      <c r="F1721" s="1">
        <v>1994.0</v>
      </c>
      <c r="G1721" s="1">
        <v>7.728417</v>
      </c>
    </row>
    <row r="1722">
      <c r="A1722" s="1" t="s">
        <v>637</v>
      </c>
      <c r="B1722" s="1" t="s">
        <v>1082</v>
      </c>
      <c r="C1722" s="1" t="s">
        <v>1083</v>
      </c>
      <c r="D1722" s="1" t="s">
        <v>1084</v>
      </c>
      <c r="E1722" s="1" t="s">
        <v>1085</v>
      </c>
      <c r="F1722" s="1">
        <v>1995.0</v>
      </c>
      <c r="G1722" s="1">
        <v>7.735833</v>
      </c>
    </row>
    <row r="1723">
      <c r="A1723" s="1" t="s">
        <v>637</v>
      </c>
      <c r="B1723" s="1" t="s">
        <v>1082</v>
      </c>
      <c r="C1723" s="1" t="s">
        <v>1083</v>
      </c>
      <c r="D1723" s="1" t="s">
        <v>1084</v>
      </c>
      <c r="E1723" s="1" t="s">
        <v>1085</v>
      </c>
      <c r="F1723" s="1">
        <v>1996.0</v>
      </c>
      <c r="G1723" s="1">
        <v>7.734254</v>
      </c>
    </row>
    <row r="1724">
      <c r="A1724" s="1" t="s">
        <v>637</v>
      </c>
      <c r="B1724" s="1" t="s">
        <v>1082</v>
      </c>
      <c r="C1724" s="1" t="s">
        <v>1083</v>
      </c>
      <c r="D1724" s="1" t="s">
        <v>1084</v>
      </c>
      <c r="E1724" s="1" t="s">
        <v>1085</v>
      </c>
      <c r="F1724" s="1">
        <v>1997.0</v>
      </c>
      <c r="G1724" s="1">
        <v>7.742083</v>
      </c>
    </row>
    <row r="1725">
      <c r="A1725" s="1" t="s">
        <v>637</v>
      </c>
      <c r="B1725" s="1" t="s">
        <v>1082</v>
      </c>
      <c r="C1725" s="1" t="s">
        <v>1083</v>
      </c>
      <c r="D1725" s="1" t="s">
        <v>1084</v>
      </c>
      <c r="E1725" s="1" t="s">
        <v>1085</v>
      </c>
      <c r="F1725" s="1">
        <v>1998.0</v>
      </c>
      <c r="G1725" s="1">
        <v>7.745333</v>
      </c>
    </row>
    <row r="1726">
      <c r="A1726" s="1" t="s">
        <v>637</v>
      </c>
      <c r="B1726" s="1" t="s">
        <v>1082</v>
      </c>
      <c r="C1726" s="1" t="s">
        <v>1083</v>
      </c>
      <c r="D1726" s="1" t="s">
        <v>1084</v>
      </c>
      <c r="E1726" s="1" t="s">
        <v>1085</v>
      </c>
      <c r="F1726" s="1">
        <v>1999.0</v>
      </c>
      <c r="G1726" s="1">
        <v>7.7575</v>
      </c>
    </row>
    <row r="1727">
      <c r="A1727" s="1" t="s">
        <v>637</v>
      </c>
      <c r="B1727" s="1" t="s">
        <v>1082</v>
      </c>
      <c r="C1727" s="1" t="s">
        <v>1083</v>
      </c>
      <c r="D1727" s="1" t="s">
        <v>1084</v>
      </c>
      <c r="E1727" s="1" t="s">
        <v>1085</v>
      </c>
      <c r="F1727" s="1">
        <v>2000.0</v>
      </c>
      <c r="G1727" s="1">
        <v>7.791167</v>
      </c>
    </row>
    <row r="1728">
      <c r="A1728" s="1" t="s">
        <v>637</v>
      </c>
      <c r="B1728" s="1" t="s">
        <v>1082</v>
      </c>
      <c r="C1728" s="1" t="s">
        <v>1083</v>
      </c>
      <c r="D1728" s="1" t="s">
        <v>1084</v>
      </c>
      <c r="E1728" s="1" t="s">
        <v>1085</v>
      </c>
      <c r="F1728" s="1">
        <v>2001.0</v>
      </c>
      <c r="G1728" s="1">
        <v>7.79875</v>
      </c>
    </row>
    <row r="1729">
      <c r="A1729" s="1" t="s">
        <v>637</v>
      </c>
      <c r="B1729" s="1" t="s">
        <v>1082</v>
      </c>
      <c r="C1729" s="1" t="s">
        <v>1083</v>
      </c>
      <c r="D1729" s="1" t="s">
        <v>1084</v>
      </c>
      <c r="E1729" s="1" t="s">
        <v>1085</v>
      </c>
      <c r="F1729" s="1">
        <v>2002.0</v>
      </c>
      <c r="G1729" s="1">
        <v>7.798917</v>
      </c>
    </row>
    <row r="1730">
      <c r="A1730" s="1" t="s">
        <v>637</v>
      </c>
      <c r="B1730" s="1" t="s">
        <v>1082</v>
      </c>
      <c r="C1730" s="1" t="s">
        <v>1083</v>
      </c>
      <c r="D1730" s="1" t="s">
        <v>1084</v>
      </c>
      <c r="E1730" s="1" t="s">
        <v>1085</v>
      </c>
      <c r="F1730" s="1">
        <v>2003.0</v>
      </c>
      <c r="G1730" s="1">
        <v>7.78675</v>
      </c>
    </row>
    <row r="1731">
      <c r="A1731" s="1" t="s">
        <v>637</v>
      </c>
      <c r="B1731" s="1" t="s">
        <v>1082</v>
      </c>
      <c r="C1731" s="1" t="s">
        <v>1083</v>
      </c>
      <c r="D1731" s="1" t="s">
        <v>1084</v>
      </c>
      <c r="E1731" s="1" t="s">
        <v>1085</v>
      </c>
      <c r="F1731" s="1">
        <v>2004.0</v>
      </c>
      <c r="G1731" s="1">
        <v>7.788</v>
      </c>
    </row>
    <row r="1732">
      <c r="A1732" s="1" t="s">
        <v>637</v>
      </c>
      <c r="B1732" s="1" t="s">
        <v>1082</v>
      </c>
      <c r="C1732" s="1" t="s">
        <v>1083</v>
      </c>
      <c r="D1732" s="1" t="s">
        <v>1084</v>
      </c>
      <c r="E1732" s="1" t="s">
        <v>1085</v>
      </c>
      <c r="F1732" s="1">
        <v>2005.0</v>
      </c>
      <c r="G1732" s="1">
        <v>7.777333</v>
      </c>
    </row>
    <row r="1733">
      <c r="A1733" s="1" t="s">
        <v>637</v>
      </c>
      <c r="B1733" s="1" t="s">
        <v>1082</v>
      </c>
      <c r="C1733" s="1" t="s">
        <v>1083</v>
      </c>
      <c r="D1733" s="1" t="s">
        <v>1084</v>
      </c>
      <c r="E1733" s="1" t="s">
        <v>1085</v>
      </c>
      <c r="F1733" s="1">
        <v>2006.0</v>
      </c>
      <c r="G1733" s="1">
        <v>7.767833</v>
      </c>
    </row>
    <row r="1734">
      <c r="A1734" s="1" t="s">
        <v>637</v>
      </c>
      <c r="B1734" s="1" t="s">
        <v>1082</v>
      </c>
      <c r="C1734" s="1" t="s">
        <v>1083</v>
      </c>
      <c r="D1734" s="1" t="s">
        <v>1084</v>
      </c>
      <c r="E1734" s="1" t="s">
        <v>1085</v>
      </c>
      <c r="F1734" s="1">
        <v>2007.0</v>
      </c>
      <c r="G1734" s="1">
        <v>7.801417</v>
      </c>
    </row>
    <row r="1735">
      <c r="A1735" s="1" t="s">
        <v>637</v>
      </c>
      <c r="B1735" s="1" t="s">
        <v>1082</v>
      </c>
      <c r="C1735" s="1" t="s">
        <v>1083</v>
      </c>
      <c r="D1735" s="1" t="s">
        <v>1084</v>
      </c>
      <c r="E1735" s="1" t="s">
        <v>1085</v>
      </c>
      <c r="F1735" s="1">
        <v>2008.0</v>
      </c>
      <c r="G1735" s="1">
        <v>7.786833</v>
      </c>
    </row>
    <row r="1736">
      <c r="A1736" s="1" t="s">
        <v>637</v>
      </c>
      <c r="B1736" s="1" t="s">
        <v>1082</v>
      </c>
      <c r="C1736" s="1" t="s">
        <v>1083</v>
      </c>
      <c r="D1736" s="1" t="s">
        <v>1084</v>
      </c>
      <c r="E1736" s="1" t="s">
        <v>1085</v>
      </c>
      <c r="F1736" s="1">
        <v>2009.0</v>
      </c>
      <c r="G1736" s="1">
        <v>7.75175</v>
      </c>
    </row>
    <row r="1737">
      <c r="A1737" s="1" t="s">
        <v>637</v>
      </c>
      <c r="B1737" s="1" t="s">
        <v>1082</v>
      </c>
      <c r="C1737" s="1" t="s">
        <v>1083</v>
      </c>
      <c r="D1737" s="1" t="s">
        <v>1084</v>
      </c>
      <c r="E1737" s="1" t="s">
        <v>1085</v>
      </c>
      <c r="F1737" s="1">
        <v>2010.0</v>
      </c>
      <c r="G1737" s="1">
        <v>7.769167</v>
      </c>
    </row>
    <row r="1738">
      <c r="A1738" s="1" t="s">
        <v>637</v>
      </c>
      <c r="B1738" s="1" t="s">
        <v>1082</v>
      </c>
      <c r="C1738" s="1" t="s">
        <v>1083</v>
      </c>
      <c r="D1738" s="1" t="s">
        <v>1084</v>
      </c>
      <c r="E1738" s="1" t="s">
        <v>1085</v>
      </c>
      <c r="F1738" s="1">
        <v>2011.0</v>
      </c>
      <c r="G1738" s="1">
        <v>7.784</v>
      </c>
    </row>
    <row r="1739">
      <c r="A1739" s="1" t="s">
        <v>637</v>
      </c>
      <c r="B1739" s="1" t="s">
        <v>1082</v>
      </c>
      <c r="C1739" s="1" t="s">
        <v>1083</v>
      </c>
      <c r="D1739" s="1" t="s">
        <v>1084</v>
      </c>
      <c r="E1739" s="1" t="s">
        <v>1085</v>
      </c>
      <c r="F1739" s="1">
        <v>2012.0</v>
      </c>
      <c r="G1739" s="1">
        <v>7.756417</v>
      </c>
    </row>
    <row r="1740">
      <c r="A1740" s="1" t="s">
        <v>637</v>
      </c>
      <c r="B1740" s="1" t="s">
        <v>1082</v>
      </c>
      <c r="C1740" s="1" t="s">
        <v>1083</v>
      </c>
      <c r="D1740" s="1" t="s">
        <v>1084</v>
      </c>
      <c r="E1740" s="1" t="s">
        <v>1085</v>
      </c>
      <c r="F1740" s="1">
        <v>2013.0</v>
      </c>
      <c r="G1740" s="1">
        <v>7.756</v>
      </c>
    </row>
    <row r="1741">
      <c r="A1741" s="1" t="s">
        <v>637</v>
      </c>
      <c r="B1741" s="1" t="s">
        <v>1082</v>
      </c>
      <c r="C1741" s="1" t="s">
        <v>1083</v>
      </c>
      <c r="D1741" s="1" t="s">
        <v>1084</v>
      </c>
      <c r="E1741" s="1" t="s">
        <v>1085</v>
      </c>
      <c r="F1741" s="1">
        <v>2014.0</v>
      </c>
      <c r="G1741" s="1">
        <v>7.754083</v>
      </c>
    </row>
    <row r="1742">
      <c r="A1742" s="1" t="s">
        <v>637</v>
      </c>
      <c r="B1742" s="1" t="s">
        <v>1082</v>
      </c>
      <c r="C1742" s="1" t="s">
        <v>1083</v>
      </c>
      <c r="D1742" s="1" t="s">
        <v>1084</v>
      </c>
      <c r="E1742" s="1" t="s">
        <v>1085</v>
      </c>
      <c r="F1742" s="1">
        <v>2015.0</v>
      </c>
      <c r="G1742" s="1">
        <v>7.75175</v>
      </c>
    </row>
    <row r="1743">
      <c r="A1743" s="1" t="s">
        <v>637</v>
      </c>
      <c r="B1743" s="1" t="s">
        <v>1082</v>
      </c>
      <c r="C1743" s="1" t="s">
        <v>1083</v>
      </c>
      <c r="D1743" s="1" t="s">
        <v>1084</v>
      </c>
      <c r="E1743" s="1" t="s">
        <v>1085</v>
      </c>
      <c r="F1743" s="1">
        <v>2016.0</v>
      </c>
      <c r="G1743" s="1">
        <v>7.76225</v>
      </c>
    </row>
    <row r="1744">
      <c r="A1744" s="1" t="s">
        <v>637</v>
      </c>
      <c r="B1744" s="1" t="s">
        <v>1082</v>
      </c>
      <c r="C1744" s="1" t="s">
        <v>1083</v>
      </c>
      <c r="D1744" s="1" t="s">
        <v>1084</v>
      </c>
      <c r="E1744" s="1" t="s">
        <v>1085</v>
      </c>
      <c r="F1744" s="1">
        <v>2017.0</v>
      </c>
      <c r="G1744" s="1">
        <v>7.79325</v>
      </c>
    </row>
    <row r="1745">
      <c r="A1745" s="1" t="s">
        <v>637</v>
      </c>
      <c r="B1745" s="1" t="s">
        <v>1082</v>
      </c>
      <c r="C1745" s="1" t="s">
        <v>1083</v>
      </c>
      <c r="D1745" s="1" t="s">
        <v>1084</v>
      </c>
      <c r="E1745" s="1" t="s">
        <v>1085</v>
      </c>
      <c r="F1745" s="1">
        <v>2018.0</v>
      </c>
      <c r="G1745" s="1">
        <v>7.8385</v>
      </c>
    </row>
    <row r="1746">
      <c r="A1746" s="1" t="s">
        <v>1088</v>
      </c>
      <c r="B1746" s="1" t="s">
        <v>1082</v>
      </c>
      <c r="C1746" s="1" t="s">
        <v>1083</v>
      </c>
      <c r="D1746" s="1" t="s">
        <v>1084</v>
      </c>
      <c r="E1746" s="1" t="s">
        <v>1085</v>
      </c>
      <c r="F1746" s="1">
        <v>1995.0</v>
      </c>
      <c r="G1746" s="1">
        <v>0.76452</v>
      </c>
    </row>
    <row r="1747">
      <c r="A1747" s="1" t="s">
        <v>1088</v>
      </c>
      <c r="B1747" s="1" t="s">
        <v>1082</v>
      </c>
      <c r="C1747" s="1" t="s">
        <v>1083</v>
      </c>
      <c r="D1747" s="1" t="s">
        <v>1084</v>
      </c>
      <c r="E1747" s="1" t="s">
        <v>1085</v>
      </c>
      <c r="F1747" s="1">
        <v>1996.0</v>
      </c>
      <c r="G1747" s="1">
        <v>0.787557</v>
      </c>
    </row>
    <row r="1748">
      <c r="A1748" s="1" t="s">
        <v>1088</v>
      </c>
      <c r="B1748" s="1" t="s">
        <v>1082</v>
      </c>
      <c r="C1748" s="1" t="s">
        <v>1083</v>
      </c>
      <c r="D1748" s="1" t="s">
        <v>1084</v>
      </c>
      <c r="E1748" s="1" t="s">
        <v>1085</v>
      </c>
      <c r="F1748" s="1">
        <v>1997.0</v>
      </c>
      <c r="G1748" s="1">
        <v>0.881803</v>
      </c>
    </row>
    <row r="1749">
      <c r="A1749" s="1" t="s">
        <v>1088</v>
      </c>
      <c r="B1749" s="1" t="s">
        <v>1082</v>
      </c>
      <c r="C1749" s="1" t="s">
        <v>1083</v>
      </c>
      <c r="D1749" s="1" t="s">
        <v>1084</v>
      </c>
      <c r="E1749" s="1" t="s">
        <v>1085</v>
      </c>
      <c r="F1749" s="1">
        <v>1998.0</v>
      </c>
      <c r="G1749" s="1">
        <v>0.891989</v>
      </c>
    </row>
    <row r="1750">
      <c r="A1750" s="1" t="s">
        <v>1088</v>
      </c>
      <c r="B1750" s="1" t="s">
        <v>1082</v>
      </c>
      <c r="C1750" s="1" t="s">
        <v>1083</v>
      </c>
      <c r="D1750" s="1" t="s">
        <v>1084</v>
      </c>
      <c r="E1750" s="1" t="s">
        <v>1085</v>
      </c>
      <c r="F1750" s="1">
        <v>1999.0</v>
      </c>
      <c r="G1750" s="1">
        <v>0.938283</v>
      </c>
    </row>
    <row r="1751">
      <c r="A1751" s="1" t="s">
        <v>1088</v>
      </c>
      <c r="B1751" s="1" t="s">
        <v>1082</v>
      </c>
      <c r="C1751" s="1" t="s">
        <v>1083</v>
      </c>
      <c r="D1751" s="1" t="s">
        <v>1084</v>
      </c>
      <c r="E1751" s="1" t="s">
        <v>1085</v>
      </c>
      <c r="F1751" s="1">
        <v>2000.0</v>
      </c>
      <c r="G1751" s="1">
        <v>1.082705</v>
      </c>
    </row>
    <row r="1752">
      <c r="A1752" s="1" t="s">
        <v>1088</v>
      </c>
      <c r="B1752" s="1" t="s">
        <v>1082</v>
      </c>
      <c r="C1752" s="1" t="s">
        <v>1083</v>
      </c>
      <c r="D1752" s="1" t="s">
        <v>1084</v>
      </c>
      <c r="E1752" s="1" t="s">
        <v>1085</v>
      </c>
      <c r="F1752" s="1">
        <v>2001.0</v>
      </c>
      <c r="G1752" s="1">
        <v>1.116533</v>
      </c>
    </row>
    <row r="1753">
      <c r="A1753" s="1" t="s">
        <v>1088</v>
      </c>
      <c r="B1753" s="1" t="s">
        <v>1082</v>
      </c>
      <c r="C1753" s="1" t="s">
        <v>1083</v>
      </c>
      <c r="D1753" s="1" t="s">
        <v>1084</v>
      </c>
      <c r="E1753" s="1" t="s">
        <v>1085</v>
      </c>
      <c r="F1753" s="1">
        <v>2002.0</v>
      </c>
      <c r="G1753" s="1">
        <v>1.057559</v>
      </c>
    </row>
    <row r="1754">
      <c r="A1754" s="1" t="s">
        <v>1088</v>
      </c>
      <c r="B1754" s="1" t="s">
        <v>1082</v>
      </c>
      <c r="C1754" s="1" t="s">
        <v>1083</v>
      </c>
      <c r="D1754" s="1" t="s">
        <v>1084</v>
      </c>
      <c r="E1754" s="1" t="s">
        <v>1085</v>
      </c>
      <c r="F1754" s="1">
        <v>2003.0</v>
      </c>
      <c r="G1754" s="1">
        <v>0.884048</v>
      </c>
    </row>
    <row r="1755">
      <c r="A1755" s="1" t="s">
        <v>1088</v>
      </c>
      <c r="B1755" s="1" t="s">
        <v>1082</v>
      </c>
      <c r="C1755" s="1" t="s">
        <v>1083</v>
      </c>
      <c r="D1755" s="1" t="s">
        <v>1084</v>
      </c>
      <c r="E1755" s="1" t="s">
        <v>1085</v>
      </c>
      <c r="F1755" s="1">
        <v>2004.0</v>
      </c>
      <c r="G1755" s="1">
        <v>0.803922</v>
      </c>
    </row>
    <row r="1756">
      <c r="A1756" s="1" t="s">
        <v>1088</v>
      </c>
      <c r="B1756" s="1" t="s">
        <v>1082</v>
      </c>
      <c r="C1756" s="1" t="s">
        <v>1083</v>
      </c>
      <c r="D1756" s="1" t="s">
        <v>1084</v>
      </c>
      <c r="E1756" s="1" t="s">
        <v>1085</v>
      </c>
      <c r="F1756" s="1">
        <v>2005.0</v>
      </c>
      <c r="G1756" s="1">
        <v>0.8038</v>
      </c>
    </row>
    <row r="1757">
      <c r="A1757" s="1" t="s">
        <v>1088</v>
      </c>
      <c r="B1757" s="1" t="s">
        <v>1082</v>
      </c>
      <c r="C1757" s="1" t="s">
        <v>1083</v>
      </c>
      <c r="D1757" s="1" t="s">
        <v>1084</v>
      </c>
      <c r="E1757" s="1" t="s">
        <v>1085</v>
      </c>
      <c r="F1757" s="1">
        <v>2006.0</v>
      </c>
      <c r="G1757" s="1">
        <v>0.796433</v>
      </c>
    </row>
    <row r="1758">
      <c r="A1758" s="1" t="s">
        <v>1088</v>
      </c>
      <c r="B1758" s="1" t="s">
        <v>1082</v>
      </c>
      <c r="C1758" s="1" t="s">
        <v>1083</v>
      </c>
      <c r="D1758" s="1" t="s">
        <v>1084</v>
      </c>
      <c r="E1758" s="1" t="s">
        <v>1085</v>
      </c>
      <c r="F1758" s="1">
        <v>2007.0</v>
      </c>
      <c r="G1758" s="1">
        <v>0.729672</v>
      </c>
    </row>
    <row r="1759">
      <c r="A1759" s="1" t="s">
        <v>1088</v>
      </c>
      <c r="B1759" s="1" t="s">
        <v>1082</v>
      </c>
      <c r="C1759" s="1" t="s">
        <v>1083</v>
      </c>
      <c r="D1759" s="1" t="s">
        <v>1084</v>
      </c>
      <c r="E1759" s="1" t="s">
        <v>1085</v>
      </c>
      <c r="F1759" s="1">
        <v>2008.0</v>
      </c>
      <c r="G1759" s="1">
        <v>0.679923</v>
      </c>
    </row>
    <row r="1760">
      <c r="A1760" s="1" t="s">
        <v>1088</v>
      </c>
      <c r="B1760" s="1" t="s">
        <v>1082</v>
      </c>
      <c r="C1760" s="1" t="s">
        <v>1083</v>
      </c>
      <c r="D1760" s="1" t="s">
        <v>1084</v>
      </c>
      <c r="E1760" s="1" t="s">
        <v>1085</v>
      </c>
      <c r="F1760" s="1">
        <v>2009.0</v>
      </c>
      <c r="G1760" s="1">
        <v>0.716958</v>
      </c>
    </row>
    <row r="1761">
      <c r="A1761" s="1" t="s">
        <v>1088</v>
      </c>
      <c r="B1761" s="1" t="s">
        <v>1082</v>
      </c>
      <c r="C1761" s="1" t="s">
        <v>1083</v>
      </c>
      <c r="D1761" s="1" t="s">
        <v>1084</v>
      </c>
      <c r="E1761" s="1" t="s">
        <v>1085</v>
      </c>
      <c r="F1761" s="1">
        <v>2010.0</v>
      </c>
      <c r="G1761" s="1">
        <v>0.754309</v>
      </c>
    </row>
    <row r="1762">
      <c r="A1762" s="1" t="s">
        <v>1088</v>
      </c>
      <c r="B1762" s="1" t="s">
        <v>1082</v>
      </c>
      <c r="C1762" s="1" t="s">
        <v>1083</v>
      </c>
      <c r="D1762" s="1" t="s">
        <v>1084</v>
      </c>
      <c r="E1762" s="1" t="s">
        <v>1085</v>
      </c>
      <c r="F1762" s="1">
        <v>2011.0</v>
      </c>
      <c r="G1762" s="1">
        <v>0.718414</v>
      </c>
    </row>
    <row r="1763">
      <c r="A1763" s="1" t="s">
        <v>1088</v>
      </c>
      <c r="B1763" s="1" t="s">
        <v>1082</v>
      </c>
      <c r="C1763" s="1" t="s">
        <v>1083</v>
      </c>
      <c r="D1763" s="1" t="s">
        <v>1084</v>
      </c>
      <c r="E1763" s="1" t="s">
        <v>1085</v>
      </c>
      <c r="F1763" s="1">
        <v>2012.0</v>
      </c>
      <c r="G1763" s="1">
        <v>0.778338</v>
      </c>
    </row>
    <row r="1764">
      <c r="A1764" s="1" t="s">
        <v>1088</v>
      </c>
      <c r="B1764" s="1" t="s">
        <v>1082</v>
      </c>
      <c r="C1764" s="1" t="s">
        <v>1083</v>
      </c>
      <c r="D1764" s="1" t="s">
        <v>1084</v>
      </c>
      <c r="E1764" s="1" t="s">
        <v>1085</v>
      </c>
      <c r="F1764" s="1">
        <v>2013.0</v>
      </c>
      <c r="G1764" s="1">
        <v>0.752945</v>
      </c>
    </row>
    <row r="1765">
      <c r="A1765" s="1" t="s">
        <v>1088</v>
      </c>
      <c r="B1765" s="1" t="s">
        <v>1082</v>
      </c>
      <c r="C1765" s="1" t="s">
        <v>1083</v>
      </c>
      <c r="D1765" s="1" t="s">
        <v>1084</v>
      </c>
      <c r="E1765" s="1" t="s">
        <v>1085</v>
      </c>
      <c r="F1765" s="1">
        <v>2014.0</v>
      </c>
      <c r="G1765" s="1">
        <v>0.752728</v>
      </c>
    </row>
    <row r="1766">
      <c r="A1766" s="1" t="s">
        <v>1088</v>
      </c>
      <c r="B1766" s="1" t="s">
        <v>1082</v>
      </c>
      <c r="C1766" s="1" t="s">
        <v>1083</v>
      </c>
      <c r="D1766" s="1" t="s">
        <v>1084</v>
      </c>
      <c r="E1766" s="1" t="s">
        <v>1085</v>
      </c>
      <c r="F1766" s="1">
        <v>2015.0</v>
      </c>
      <c r="G1766" s="1">
        <v>0.901296</v>
      </c>
    </row>
    <row r="1767">
      <c r="A1767" s="1" t="s">
        <v>1088</v>
      </c>
      <c r="B1767" s="1" t="s">
        <v>1082</v>
      </c>
      <c r="C1767" s="1" t="s">
        <v>1083</v>
      </c>
      <c r="D1767" s="1" t="s">
        <v>1084</v>
      </c>
      <c r="E1767" s="1" t="s">
        <v>1085</v>
      </c>
      <c r="F1767" s="1">
        <v>2016.0</v>
      </c>
      <c r="G1767" s="1">
        <v>0.903421</v>
      </c>
    </row>
    <row r="1768">
      <c r="A1768" s="1" t="s">
        <v>1088</v>
      </c>
      <c r="B1768" s="1" t="s">
        <v>1082</v>
      </c>
      <c r="C1768" s="1" t="s">
        <v>1083</v>
      </c>
      <c r="D1768" s="1" t="s">
        <v>1084</v>
      </c>
      <c r="E1768" s="1" t="s">
        <v>1085</v>
      </c>
      <c r="F1768" s="1">
        <v>2017.0</v>
      </c>
      <c r="G1768" s="1">
        <v>0.885206</v>
      </c>
    </row>
    <row r="1769">
      <c r="A1769" s="1" t="s">
        <v>1088</v>
      </c>
      <c r="B1769" s="1" t="s">
        <v>1082</v>
      </c>
      <c r="C1769" s="1" t="s">
        <v>1083</v>
      </c>
      <c r="D1769" s="1" t="s">
        <v>1084</v>
      </c>
      <c r="E1769" s="1" t="s">
        <v>1085</v>
      </c>
      <c r="F1769" s="1">
        <v>2018.0</v>
      </c>
      <c r="G1769" s="1">
        <v>0.846773</v>
      </c>
    </row>
    <row r="1770">
      <c r="A1770" s="1" t="s">
        <v>1088</v>
      </c>
      <c r="B1770" s="1" t="s">
        <v>1082</v>
      </c>
      <c r="C1770" s="1" t="s">
        <v>1083</v>
      </c>
      <c r="D1770" s="1" t="s">
        <v>1084</v>
      </c>
      <c r="E1770" s="1" t="s">
        <v>1085</v>
      </c>
      <c r="F1770" s="1">
        <v>2019.0</v>
      </c>
      <c r="G1770" s="1">
        <v>0.893276</v>
      </c>
    </row>
    <row r="1771">
      <c r="A1771" s="1" t="s">
        <v>1088</v>
      </c>
      <c r="B1771" s="1" t="s">
        <v>1082</v>
      </c>
      <c r="C1771" s="1" t="s">
        <v>1083</v>
      </c>
      <c r="D1771" s="1" t="s">
        <v>1084</v>
      </c>
      <c r="E1771" s="1" t="s">
        <v>1085</v>
      </c>
      <c r="F1771" s="1">
        <v>2020.0</v>
      </c>
      <c r="G1771" s="1">
        <v>0.875506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8.14"/>
    <col customWidth="1" min="4" max="4" width="22.29"/>
    <col customWidth="1" min="8" max="8" width="17.29"/>
    <col customWidth="1" min="12" max="12" width="17.14"/>
    <col customWidth="1" min="13" max="13" width="14.57"/>
  </cols>
  <sheetData>
    <row r="1">
      <c r="A1" s="1" t="s">
        <v>1089</v>
      </c>
      <c r="B1" s="1" t="s">
        <v>1090</v>
      </c>
      <c r="C1" s="1" t="s">
        <v>1022</v>
      </c>
      <c r="D1" s="1" t="s">
        <v>1091</v>
      </c>
      <c r="E1" s="1" t="s">
        <v>1092</v>
      </c>
      <c r="F1" s="1" t="s">
        <v>1093</v>
      </c>
      <c r="G1" s="40" t="s">
        <v>1094</v>
      </c>
      <c r="H1" s="1" t="s">
        <v>1095</v>
      </c>
      <c r="I1" s="1" t="s">
        <v>1096</v>
      </c>
      <c r="K1" s="7" t="s">
        <v>1022</v>
      </c>
      <c r="L1" s="1" t="s">
        <v>1097</v>
      </c>
      <c r="M1" s="1" t="s">
        <v>1098</v>
      </c>
    </row>
    <row r="2">
      <c r="A2" s="1" t="s">
        <v>371</v>
      </c>
      <c r="B2" s="7" t="s">
        <v>1099</v>
      </c>
      <c r="C2" s="7">
        <v>1994.0</v>
      </c>
      <c r="D2" s="4">
        <v>1.31742</v>
      </c>
      <c r="E2" s="4">
        <v>67.97581349702254</v>
      </c>
      <c r="F2" s="4">
        <v>85.70833333333333</v>
      </c>
      <c r="G2" s="41"/>
      <c r="H2" s="4">
        <f t="shared" ref="H2:H313" si="1">E2*D2/F2</f>
        <v>1.044854015</v>
      </c>
      <c r="K2" s="7">
        <v>1994.0</v>
      </c>
      <c r="L2" s="4">
        <f>stdev(H2:H13)</f>
        <v>0.01700080519</v>
      </c>
      <c r="M2" s="4">
        <f>STDEV(I314:I325)</f>
        <v>0.01793280706</v>
      </c>
    </row>
    <row r="3">
      <c r="A3" s="1" t="s">
        <v>371</v>
      </c>
      <c r="B3" s="7" t="s">
        <v>1100</v>
      </c>
      <c r="C3" s="7">
        <v>1994.0</v>
      </c>
      <c r="D3" s="4">
        <v>1.3420850000000002</v>
      </c>
      <c r="E3" s="4">
        <v>67.97581349702254</v>
      </c>
      <c r="F3" s="4">
        <v>85.70833333333333</v>
      </c>
      <c r="G3" s="41"/>
      <c r="H3" s="4">
        <f t="shared" si="1"/>
        <v>1.06441598</v>
      </c>
      <c r="K3" s="7">
        <v>1995.0</v>
      </c>
      <c r="L3" s="4">
        <f>stdev(H14:H25)</f>
        <v>0.01758950184</v>
      </c>
      <c r="M3" s="4">
        <f>STDEV(I326:I337)</f>
        <v>3.936507318</v>
      </c>
    </row>
    <row r="4">
      <c r="A4" s="1" t="s">
        <v>371</v>
      </c>
      <c r="B4" s="7" t="s">
        <v>1101</v>
      </c>
      <c r="C4" s="7">
        <v>1994.0</v>
      </c>
      <c r="D4" s="4">
        <v>1.3642999999999998</v>
      </c>
      <c r="E4" s="4">
        <v>67.97581349702254</v>
      </c>
      <c r="F4" s="4">
        <v>85.70833333333333</v>
      </c>
      <c r="G4" s="41"/>
      <c r="H4" s="4">
        <f t="shared" si="1"/>
        <v>1.082034835</v>
      </c>
      <c r="K4" s="7">
        <v>1996.0</v>
      </c>
      <c r="L4" s="27">
        <f>stdev(H26:H37)</f>
        <v>0.008242423903</v>
      </c>
      <c r="M4" s="4">
        <f>STDEV(I338:I349)</f>
        <v>1.380491683</v>
      </c>
    </row>
    <row r="5">
      <c r="A5" s="1" t="s">
        <v>371</v>
      </c>
      <c r="B5" s="7" t="s">
        <v>1102</v>
      </c>
      <c r="C5" s="7">
        <v>1994.0</v>
      </c>
      <c r="D5" s="4">
        <v>1.382465</v>
      </c>
      <c r="E5" s="4">
        <v>67.97581349702254</v>
      </c>
      <c r="F5" s="4">
        <v>85.70833333333333</v>
      </c>
      <c r="G5" s="41"/>
      <c r="H5" s="4">
        <f t="shared" si="1"/>
        <v>1.09644161</v>
      </c>
      <c r="K5" s="7">
        <v>1997.0</v>
      </c>
      <c r="L5" s="4">
        <f>stdev(H38:H49)</f>
        <v>0.01761132697</v>
      </c>
      <c r="M5" s="4">
        <f>STDEV(I350:I361)</f>
        <v>2.005252078</v>
      </c>
    </row>
    <row r="6">
      <c r="A6" s="1" t="s">
        <v>371</v>
      </c>
      <c r="B6" s="7" t="s">
        <v>1103</v>
      </c>
      <c r="C6" s="7">
        <v>1994.0</v>
      </c>
      <c r="D6" s="4">
        <v>1.3809619047619048</v>
      </c>
      <c r="E6" s="4">
        <v>67.97581349702254</v>
      </c>
      <c r="F6" s="4">
        <v>85.70833333333333</v>
      </c>
      <c r="G6" s="41"/>
      <c r="H6" s="4">
        <f t="shared" si="1"/>
        <v>1.095249496</v>
      </c>
      <c r="K6" s="7">
        <v>1998.0</v>
      </c>
      <c r="L6" s="4">
        <f>stdev(H50:H61)</f>
        <v>0.04566041506</v>
      </c>
      <c r="M6" s="4">
        <f>STDEV(I362:I373)</f>
        <v>3.058378072</v>
      </c>
    </row>
    <row r="7">
      <c r="A7" s="1" t="s">
        <v>371</v>
      </c>
      <c r="B7" s="7" t="s">
        <v>1104</v>
      </c>
      <c r="C7" s="7">
        <v>1994.0</v>
      </c>
      <c r="D7" s="4">
        <v>1.383781818181818</v>
      </c>
      <c r="E7" s="4">
        <v>67.97581349702254</v>
      </c>
      <c r="F7" s="4">
        <v>85.70833333333333</v>
      </c>
      <c r="G7" s="41"/>
      <c r="H7" s="4">
        <f t="shared" si="1"/>
        <v>1.097485987</v>
      </c>
      <c r="K7" s="7">
        <v>1999.0</v>
      </c>
      <c r="L7" s="4">
        <f>stdev(H62:H73)</f>
        <v>0.01657250834</v>
      </c>
      <c r="M7" s="4">
        <f>STDEV(I374:I385)</f>
        <v>0.8380843935</v>
      </c>
    </row>
    <row r="8">
      <c r="A8" s="1" t="s">
        <v>371</v>
      </c>
      <c r="B8" s="7" t="s">
        <v>1105</v>
      </c>
      <c r="C8" s="7">
        <v>1994.0</v>
      </c>
      <c r="D8" s="4">
        <v>1.3823157894736842</v>
      </c>
      <c r="E8" s="4">
        <v>67.97581349702254</v>
      </c>
      <c r="F8" s="4">
        <v>85.70833333333333</v>
      </c>
      <c r="G8" s="41"/>
      <c r="H8" s="4">
        <f t="shared" si="1"/>
        <v>1.09632327</v>
      </c>
      <c r="K8" s="7">
        <v>2000.0</v>
      </c>
      <c r="L8" s="4">
        <f>STDEV(H74:H82)</f>
        <v>0.01365764481</v>
      </c>
      <c r="M8" s="4">
        <f>STDEV(I386:I397)</f>
        <v>2.370940857</v>
      </c>
    </row>
    <row r="9">
      <c r="A9" s="1" t="s">
        <v>371</v>
      </c>
      <c r="B9" s="7" t="s">
        <v>1106</v>
      </c>
      <c r="C9" s="7">
        <v>1994.0</v>
      </c>
      <c r="D9" s="4">
        <v>1.3775545454545455</v>
      </c>
      <c r="E9" s="4">
        <v>67.97581349702254</v>
      </c>
      <c r="F9" s="4">
        <v>85.70833333333333</v>
      </c>
      <c r="G9" s="41"/>
      <c r="H9" s="4">
        <f t="shared" si="1"/>
        <v>1.092547098</v>
      </c>
      <c r="K9" s="7">
        <v>2001.0</v>
      </c>
      <c r="L9" s="4">
        <f>stdev(H86:H97)</f>
        <v>0.02185786228</v>
      </c>
      <c r="M9" s="4">
        <f>STDEV(I398:I409)</f>
        <v>0.9830020707</v>
      </c>
    </row>
    <row r="10">
      <c r="A10" s="1" t="s">
        <v>371</v>
      </c>
      <c r="B10" s="7" t="s">
        <v>1107</v>
      </c>
      <c r="C10" s="7">
        <v>1994.0</v>
      </c>
      <c r="D10" s="4">
        <v>1.3537238095238098</v>
      </c>
      <c r="E10" s="4">
        <v>67.97581349702254</v>
      </c>
      <c r="F10" s="4">
        <v>85.70833333333333</v>
      </c>
      <c r="G10" s="41"/>
      <c r="H10" s="4">
        <f t="shared" si="1"/>
        <v>1.073646793</v>
      </c>
      <c r="K10" s="7">
        <v>2002.0</v>
      </c>
      <c r="L10" s="4">
        <f>stdev(H98:H109)</f>
        <v>0.01700290919</v>
      </c>
      <c r="M10" s="4">
        <f>STDEV(I410:I421)</f>
        <v>0.4893855917</v>
      </c>
    </row>
    <row r="11">
      <c r="A11" s="1" t="s">
        <v>371</v>
      </c>
      <c r="B11" s="7" t="s">
        <v>1108</v>
      </c>
      <c r="C11" s="7">
        <v>1994.0</v>
      </c>
      <c r="D11" s="4">
        <v>1.3500150000000002</v>
      </c>
      <c r="E11" s="4">
        <v>67.97581349702254</v>
      </c>
      <c r="F11" s="4">
        <v>85.70833333333333</v>
      </c>
      <c r="G11" s="41"/>
      <c r="H11" s="4">
        <f t="shared" si="1"/>
        <v>1.070705313</v>
      </c>
      <c r="K11" s="7">
        <v>2003.0</v>
      </c>
      <c r="L11" s="4">
        <f>stdev(H110:H121)</f>
        <v>0.06420500149</v>
      </c>
      <c r="M11" s="4">
        <f>STDEV(I422:I433)</f>
        <v>1.564667239</v>
      </c>
    </row>
    <row r="12">
      <c r="A12" s="1" t="s">
        <v>371</v>
      </c>
      <c r="B12" s="7" t="s">
        <v>1109</v>
      </c>
      <c r="C12" s="7">
        <v>1994.0</v>
      </c>
      <c r="D12" s="4">
        <v>1.364914285714286</v>
      </c>
      <c r="E12" s="4">
        <v>67.97581349702254</v>
      </c>
      <c r="F12" s="4">
        <v>85.70833333333333</v>
      </c>
      <c r="G12" s="41"/>
      <c r="H12" s="4">
        <f t="shared" si="1"/>
        <v>1.082522029</v>
      </c>
      <c r="K12" s="7">
        <v>2004.0</v>
      </c>
      <c r="L12" s="4">
        <f>stdev(H122:H133)</f>
        <v>0.04697598827</v>
      </c>
      <c r="M12" s="4">
        <f>STDEV(I434:I445)</f>
        <v>1.243427371</v>
      </c>
    </row>
    <row r="13">
      <c r="A13" s="1" t="s">
        <v>371</v>
      </c>
      <c r="B13" s="7" t="s">
        <v>1110</v>
      </c>
      <c r="C13" s="7">
        <v>1994.0</v>
      </c>
      <c r="D13" s="4">
        <v>1.38842</v>
      </c>
      <c r="E13" s="4">
        <v>67.97581349702254</v>
      </c>
      <c r="F13" s="4">
        <v>85.70833333333333</v>
      </c>
      <c r="G13" s="41"/>
      <c r="H13" s="4">
        <f t="shared" si="1"/>
        <v>1.101164558</v>
      </c>
      <c r="K13" s="7">
        <v>2005.0</v>
      </c>
      <c r="L13" s="4">
        <f>stdev(H134:H145)</f>
        <v>0.02590994155</v>
      </c>
      <c r="M13" s="4">
        <f>STDEV(I446:I457)</f>
        <v>1.335658088</v>
      </c>
    </row>
    <row r="14">
      <c r="A14" s="1" t="s">
        <v>371</v>
      </c>
      <c r="B14" s="7" t="s">
        <v>1099</v>
      </c>
      <c r="C14" s="7">
        <v>1995.0</v>
      </c>
      <c r="D14" s="4">
        <v>1.412895238095238</v>
      </c>
      <c r="E14" s="4">
        <v>69.8828203523109</v>
      </c>
      <c r="F14" s="4">
        <v>87.55000000000001</v>
      </c>
      <c r="G14" s="41"/>
      <c r="H14" s="4">
        <f t="shared" si="1"/>
        <v>1.127779601</v>
      </c>
      <c r="K14" s="7">
        <v>2006.0</v>
      </c>
      <c r="L14" s="4">
        <f>stdev(H134:H145)</f>
        <v>0.02590994155</v>
      </c>
      <c r="M14" s="4">
        <f>STDEV(I458:I469)</f>
        <v>1.341176926</v>
      </c>
    </row>
    <row r="15">
      <c r="A15" s="1" t="s">
        <v>371</v>
      </c>
      <c r="B15" s="7" t="s">
        <v>1100</v>
      </c>
      <c r="C15" s="7">
        <v>1995.0</v>
      </c>
      <c r="D15" s="4">
        <v>1.400515</v>
      </c>
      <c r="E15" s="4">
        <v>69.8828203523109</v>
      </c>
      <c r="F15" s="4">
        <v>87.55000000000001</v>
      </c>
      <c r="G15" s="41"/>
      <c r="H15" s="4">
        <f t="shared" si="1"/>
        <v>1.117897637</v>
      </c>
      <c r="K15" s="7">
        <v>2007.0</v>
      </c>
      <c r="L15" s="4">
        <f>stdev(H158:H169)</f>
        <v>0.06377759549</v>
      </c>
      <c r="M15" s="4">
        <f>STDEV(I470:I481)</f>
        <v>2.861600501</v>
      </c>
    </row>
    <row r="16">
      <c r="A16" s="1" t="s">
        <v>371</v>
      </c>
      <c r="B16" s="7" t="s">
        <v>1101</v>
      </c>
      <c r="C16" s="7">
        <v>1995.0</v>
      </c>
      <c r="D16" s="4">
        <v>1.407365217391304</v>
      </c>
      <c r="E16" s="4">
        <v>69.8828203523109</v>
      </c>
      <c r="F16" s="4">
        <v>87.55000000000001</v>
      </c>
      <c r="G16" s="41"/>
      <c r="H16" s="4">
        <f t="shared" si="1"/>
        <v>1.123365513</v>
      </c>
      <c r="K16" s="7">
        <v>2008.0</v>
      </c>
      <c r="L16" s="4">
        <f>stdev(H170:H181)</f>
        <v>0.07818542611</v>
      </c>
      <c r="M16" s="4">
        <f>STDEV(I482:I493)</f>
        <v>5.322765833</v>
      </c>
    </row>
    <row r="17">
      <c r="A17" s="1" t="s">
        <v>371</v>
      </c>
      <c r="B17" s="7" t="s">
        <v>1102</v>
      </c>
      <c r="C17" s="7">
        <v>1995.0</v>
      </c>
      <c r="D17" s="4">
        <v>1.3758578947368418</v>
      </c>
      <c r="E17" s="4">
        <v>69.8828203523109</v>
      </c>
      <c r="F17" s="4">
        <v>87.55000000000001</v>
      </c>
      <c r="G17" s="41"/>
      <c r="H17" s="4">
        <f t="shared" si="1"/>
        <v>1.09821622</v>
      </c>
      <c r="K17" s="7">
        <v>2009.0</v>
      </c>
      <c r="L17" s="4">
        <f>stdev(H182:H193)</f>
        <v>0.06790368602</v>
      </c>
      <c r="M17" s="4">
        <f>STDEV(I494:I505)</f>
        <v>1.855890238</v>
      </c>
    </row>
    <row r="18">
      <c r="A18" s="1" t="s">
        <v>371</v>
      </c>
      <c r="B18" s="7" t="s">
        <v>1103</v>
      </c>
      <c r="C18" s="7">
        <v>1995.0</v>
      </c>
      <c r="D18" s="4">
        <v>1.360840909090909</v>
      </c>
      <c r="E18" s="4">
        <v>69.8828203523109</v>
      </c>
      <c r="F18" s="4">
        <v>87.55000000000001</v>
      </c>
      <c r="G18" s="41"/>
      <c r="H18" s="4">
        <f t="shared" si="1"/>
        <v>1.086229592</v>
      </c>
      <c r="K18" s="7">
        <v>2010.0</v>
      </c>
      <c r="L18" s="4">
        <f>stdev(H194:H205)</f>
        <v>0.01279952083</v>
      </c>
      <c r="M18" s="4">
        <f>STDEV(I506:I517)</f>
        <v>0.9011287436</v>
      </c>
    </row>
    <row r="19">
      <c r="A19" s="1" t="s">
        <v>371</v>
      </c>
      <c r="B19" s="7" t="s">
        <v>1104</v>
      </c>
      <c r="C19" s="7">
        <v>1995.0</v>
      </c>
      <c r="D19" s="4">
        <v>1.3772045454545454</v>
      </c>
      <c r="E19" s="4">
        <v>69.8828203523109</v>
      </c>
      <c r="F19" s="4">
        <v>87.55000000000001</v>
      </c>
      <c r="G19" s="41"/>
      <c r="H19" s="4">
        <f t="shared" si="1"/>
        <v>1.099291123</v>
      </c>
      <c r="K19" s="7">
        <v>2011.0</v>
      </c>
      <c r="L19" s="4">
        <f t="shared" ref="L19:L20" si="2">stdev(H206:H217)</f>
        <v>0.01858269853</v>
      </c>
      <c r="M19" s="4">
        <f>stdev(I518:I529)</f>
        <v>2.837319143</v>
      </c>
    </row>
    <row r="20">
      <c r="A20" s="1" t="s">
        <v>371</v>
      </c>
      <c r="B20" s="7" t="s">
        <v>1105</v>
      </c>
      <c r="C20" s="7">
        <v>1995.0</v>
      </c>
      <c r="D20" s="4">
        <v>1.360865</v>
      </c>
      <c r="E20" s="4">
        <v>69.8828203523109</v>
      </c>
      <c r="F20" s="4">
        <v>87.55000000000001</v>
      </c>
      <c r="G20" s="41"/>
      <c r="H20" s="4">
        <f t="shared" si="1"/>
        <v>1.086248821</v>
      </c>
      <c r="K20" s="7">
        <v>2012.0</v>
      </c>
      <c r="L20" s="4">
        <f t="shared" si="2"/>
        <v>0.01907344222</v>
      </c>
      <c r="M20" s="4">
        <f>stdev(I530:I541)</f>
        <v>2.15194449</v>
      </c>
    </row>
    <row r="21">
      <c r="A21" s="1" t="s">
        <v>371</v>
      </c>
      <c r="B21" s="7" t="s">
        <v>1106</v>
      </c>
      <c r="C21" s="7">
        <v>1995.0</v>
      </c>
      <c r="D21" s="4">
        <v>1.3549272727272728</v>
      </c>
      <c r="E21" s="4">
        <v>69.8828203523109</v>
      </c>
      <c r="F21" s="4">
        <v>87.55000000000001</v>
      </c>
      <c r="G21" s="41"/>
      <c r="H21" s="4">
        <f t="shared" si="1"/>
        <v>1.0815093</v>
      </c>
      <c r="K21" s="7">
        <v>2013.0</v>
      </c>
      <c r="L21" s="4">
        <f>stdev(H230:H241)</f>
        <v>0.01442095364</v>
      </c>
      <c r="M21" s="4">
        <f>stdev(I542:I553)</f>
        <v>3.438971585</v>
      </c>
    </row>
    <row r="22">
      <c r="A22" s="1" t="s">
        <v>371</v>
      </c>
      <c r="B22" s="7" t="s">
        <v>1107</v>
      </c>
      <c r="C22" s="7">
        <v>1995.0</v>
      </c>
      <c r="D22" s="4">
        <v>1.3692449999999998</v>
      </c>
      <c r="E22" s="4">
        <v>69.8828203523109</v>
      </c>
      <c r="F22" s="4">
        <v>87.55000000000001</v>
      </c>
      <c r="G22" s="41"/>
      <c r="H22" s="4">
        <f t="shared" si="1"/>
        <v>1.092937777</v>
      </c>
      <c r="K22" s="7">
        <v>2014.0</v>
      </c>
      <c r="L22" s="4">
        <f>stdev(H242:H253)</f>
        <v>0.01675332607</v>
      </c>
      <c r="M22" s="42">
        <f>stdev(I554:I565)</f>
        <v>0.8513354793</v>
      </c>
    </row>
    <row r="23">
      <c r="A23" s="1" t="s">
        <v>371</v>
      </c>
      <c r="B23" s="7" t="s">
        <v>1108</v>
      </c>
      <c r="C23" s="7">
        <v>1995.0</v>
      </c>
      <c r="D23" s="4">
        <v>1.345495238095238</v>
      </c>
      <c r="E23" s="4">
        <v>69.8828203523109</v>
      </c>
      <c r="F23" s="4">
        <v>87.55000000000001</v>
      </c>
      <c r="G23" s="41"/>
      <c r="H23" s="4">
        <f t="shared" si="1"/>
        <v>1.073980605</v>
      </c>
      <c r="K23" s="7">
        <v>2015.0</v>
      </c>
      <c r="L23" s="4">
        <f>stdev(H254:H265)</f>
        <v>0.03813317885</v>
      </c>
      <c r="M23" s="42">
        <f>stdev(I566:I577)</f>
        <v>1.119790442</v>
      </c>
    </row>
    <row r="24">
      <c r="A24" s="1" t="s">
        <v>371</v>
      </c>
      <c r="B24" s="7" t="s">
        <v>1109</v>
      </c>
      <c r="C24" s="7">
        <v>1995.0</v>
      </c>
      <c r="D24" s="4">
        <v>1.3531761904761903</v>
      </c>
      <c r="E24" s="4">
        <v>69.8828203523109</v>
      </c>
      <c r="F24" s="4">
        <v>87.55000000000001</v>
      </c>
      <c r="G24" s="41"/>
      <c r="H24" s="4">
        <f t="shared" si="1"/>
        <v>1.080111578</v>
      </c>
      <c r="K24" s="7">
        <v>2016.0</v>
      </c>
      <c r="L24" s="4">
        <f>stdev(H266:H277)</f>
        <v>0.0302567884</v>
      </c>
      <c r="M24" s="42">
        <f>stdev(I578:I589)</f>
        <v>0.3784335252</v>
      </c>
    </row>
    <row r="25">
      <c r="A25" s="1" t="s">
        <v>371</v>
      </c>
      <c r="B25" s="7" t="s">
        <v>1110</v>
      </c>
      <c r="C25" s="7">
        <v>1995.0</v>
      </c>
      <c r="D25" s="4">
        <v>1.3694684210526318</v>
      </c>
      <c r="E25" s="4">
        <v>69.8828203523109</v>
      </c>
      <c r="F25" s="4">
        <v>87.55000000000001</v>
      </c>
      <c r="G25" s="41"/>
      <c r="H25" s="4">
        <f t="shared" si="1"/>
        <v>1.093116112</v>
      </c>
      <c r="K25" s="7">
        <v>2017.0</v>
      </c>
      <c r="L25" s="4">
        <f>stdev(H278:H289)</f>
        <v>0.03076015433</v>
      </c>
      <c r="M25" s="42">
        <f>stdev(I590:I601)</f>
        <v>0.9187706579</v>
      </c>
    </row>
    <row r="26">
      <c r="A26" s="1" t="s">
        <v>371</v>
      </c>
      <c r="B26" s="7" t="s">
        <v>1099</v>
      </c>
      <c r="C26" s="7">
        <v>1996.0</v>
      </c>
      <c r="D26" s="4">
        <v>1.3665454545454543</v>
      </c>
      <c r="E26" s="4">
        <v>71.93122851751043</v>
      </c>
      <c r="F26" s="4">
        <v>88.925</v>
      </c>
      <c r="G26" s="41"/>
      <c r="H26" s="4">
        <f t="shared" si="1"/>
        <v>1.105395484</v>
      </c>
      <c r="K26" s="7">
        <v>2018.0</v>
      </c>
      <c r="L26" s="4">
        <f>stdev(H290:H301)</f>
        <v>0.01995069432</v>
      </c>
      <c r="M26" s="42">
        <f>stdev(I602:I613)</f>
        <v>2.337961496</v>
      </c>
    </row>
    <row r="27">
      <c r="A27" s="1" t="s">
        <v>371</v>
      </c>
      <c r="B27" s="7" t="s">
        <v>1100</v>
      </c>
      <c r="C27" s="7">
        <v>1996.0</v>
      </c>
      <c r="D27" s="4">
        <v>1.3755</v>
      </c>
      <c r="E27" s="4">
        <v>71.93122851751043</v>
      </c>
      <c r="F27" s="4">
        <v>88.925</v>
      </c>
      <c r="G27" s="41"/>
      <c r="H27" s="4">
        <f t="shared" si="1"/>
        <v>1.112638795</v>
      </c>
      <c r="K27" s="7">
        <v>2019.0</v>
      </c>
      <c r="L27" s="4">
        <f>stdev(H302:H313)</f>
        <v>0.007149280332</v>
      </c>
      <c r="M27" s="42">
        <v>0.017932807062811817</v>
      </c>
    </row>
    <row r="28">
      <c r="A28" s="1" t="s">
        <v>371</v>
      </c>
      <c r="B28" s="7" t="s">
        <v>1101</v>
      </c>
      <c r="C28" s="7">
        <v>1996.0</v>
      </c>
      <c r="D28" s="4">
        <v>1.365338095238095</v>
      </c>
      <c r="E28" s="4">
        <v>71.93122851751043</v>
      </c>
      <c r="F28" s="4">
        <v>88.925</v>
      </c>
      <c r="G28" s="41"/>
      <c r="H28" s="4">
        <f t="shared" si="1"/>
        <v>1.104418853</v>
      </c>
    </row>
    <row r="29">
      <c r="A29" s="1" t="s">
        <v>371</v>
      </c>
      <c r="B29" s="7" t="s">
        <v>1102</v>
      </c>
      <c r="C29" s="7">
        <v>1996.0</v>
      </c>
      <c r="D29" s="4">
        <v>1.3590952380952384</v>
      </c>
      <c r="E29" s="4">
        <v>71.93122851751043</v>
      </c>
      <c r="F29" s="4">
        <v>88.925</v>
      </c>
      <c r="G29" s="41"/>
      <c r="H29" s="4">
        <f t="shared" si="1"/>
        <v>1.099369021</v>
      </c>
    </row>
    <row r="30">
      <c r="A30" s="1" t="s">
        <v>371</v>
      </c>
      <c r="B30" s="7" t="s">
        <v>1103</v>
      </c>
      <c r="C30" s="7">
        <v>1996.0</v>
      </c>
      <c r="D30" s="4">
        <v>1.369045454545455</v>
      </c>
      <c r="E30" s="4">
        <v>71.93122851751043</v>
      </c>
      <c r="F30" s="4">
        <v>88.925</v>
      </c>
      <c r="G30" s="41"/>
      <c r="H30" s="4">
        <f t="shared" si="1"/>
        <v>1.107417728</v>
      </c>
    </row>
    <row r="31">
      <c r="A31" s="1" t="s">
        <v>371</v>
      </c>
      <c r="B31" s="7" t="s">
        <v>1104</v>
      </c>
      <c r="C31" s="7">
        <v>1996.0</v>
      </c>
      <c r="D31" s="4">
        <v>1.3655157894736842</v>
      </c>
      <c r="E31" s="4">
        <v>71.93122851751043</v>
      </c>
      <c r="F31" s="4">
        <v>88.925</v>
      </c>
      <c r="G31" s="41"/>
      <c r="H31" s="4">
        <f t="shared" si="1"/>
        <v>1.10456259</v>
      </c>
    </row>
    <row r="32">
      <c r="A32" s="1" t="s">
        <v>371</v>
      </c>
      <c r="B32" s="7" t="s">
        <v>1105</v>
      </c>
      <c r="C32" s="7">
        <v>1996.0</v>
      </c>
      <c r="D32" s="4">
        <v>1.3688909090909092</v>
      </c>
      <c r="E32" s="4">
        <v>71.93122851751043</v>
      </c>
      <c r="F32" s="4">
        <v>88.925</v>
      </c>
      <c r="G32" s="41"/>
      <c r="H32" s="4">
        <f t="shared" si="1"/>
        <v>1.107292716</v>
      </c>
    </row>
    <row r="33">
      <c r="A33" s="1" t="s">
        <v>371</v>
      </c>
      <c r="B33" s="7" t="s">
        <v>1106</v>
      </c>
      <c r="C33" s="7">
        <v>1996.0</v>
      </c>
      <c r="D33" s="4">
        <v>1.3718285714285714</v>
      </c>
      <c r="E33" s="4">
        <v>71.93122851751043</v>
      </c>
      <c r="F33" s="4">
        <v>88.925</v>
      </c>
      <c r="G33" s="41"/>
      <c r="H33" s="4">
        <f t="shared" si="1"/>
        <v>1.109668985</v>
      </c>
    </row>
    <row r="34">
      <c r="A34" s="1" t="s">
        <v>371</v>
      </c>
      <c r="B34" s="7" t="s">
        <v>1107</v>
      </c>
      <c r="C34" s="7">
        <v>1996.0</v>
      </c>
      <c r="D34" s="4">
        <v>1.3692449999999998</v>
      </c>
      <c r="E34" s="4">
        <v>71.93122851751043</v>
      </c>
      <c r="F34" s="4">
        <v>88.925</v>
      </c>
      <c r="G34" s="41"/>
      <c r="H34" s="4">
        <f t="shared" si="1"/>
        <v>1.10757914</v>
      </c>
    </row>
    <row r="35">
      <c r="A35" s="1" t="s">
        <v>371</v>
      </c>
      <c r="B35" s="7" t="s">
        <v>1108</v>
      </c>
      <c r="C35" s="7">
        <v>1996.0</v>
      </c>
      <c r="D35" s="4">
        <v>1.3506363636363639</v>
      </c>
      <c r="E35" s="4">
        <v>71.93122851751043</v>
      </c>
      <c r="F35" s="4">
        <v>88.925</v>
      </c>
      <c r="G35" s="41"/>
      <c r="H35" s="4">
        <f t="shared" si="1"/>
        <v>1.092526656</v>
      </c>
    </row>
    <row r="36">
      <c r="A36" s="1" t="s">
        <v>371</v>
      </c>
      <c r="B36" s="7" t="s">
        <v>1109</v>
      </c>
      <c r="C36" s="7">
        <v>1996.0</v>
      </c>
      <c r="D36" s="4">
        <v>1.33837</v>
      </c>
      <c r="E36" s="4">
        <v>71.93122851751043</v>
      </c>
      <c r="F36" s="4">
        <v>88.925</v>
      </c>
      <c r="G36" s="41"/>
      <c r="H36" s="4">
        <f t="shared" si="1"/>
        <v>1.082604423</v>
      </c>
    </row>
    <row r="37">
      <c r="A37" s="1" t="s">
        <v>371</v>
      </c>
      <c r="B37" s="7" t="s">
        <v>1110</v>
      </c>
      <c r="C37" s="7">
        <v>1996.0</v>
      </c>
      <c r="D37" s="4">
        <v>1.361815</v>
      </c>
      <c r="E37" s="4">
        <v>71.93122851751043</v>
      </c>
      <c r="F37" s="4">
        <v>88.925</v>
      </c>
      <c r="G37" s="41"/>
      <c r="H37" s="4">
        <f t="shared" si="1"/>
        <v>1.10156903</v>
      </c>
    </row>
    <row r="38">
      <c r="A38" s="1" t="s">
        <v>371</v>
      </c>
      <c r="B38" s="7" t="s">
        <v>1099</v>
      </c>
      <c r="C38" s="7">
        <v>1997.0</v>
      </c>
      <c r="D38" s="4">
        <v>1.3486136363636367</v>
      </c>
      <c r="E38" s="43">
        <v>73.61275760834589</v>
      </c>
      <c r="F38" s="4">
        <v>90.36666666666667</v>
      </c>
      <c r="G38" s="41"/>
      <c r="H38" s="4">
        <f t="shared" si="1"/>
        <v>1.098581727</v>
      </c>
    </row>
    <row r="39">
      <c r="A39" s="1" t="s">
        <v>371</v>
      </c>
      <c r="B39" s="7" t="s">
        <v>1100</v>
      </c>
      <c r="C39" s="7">
        <v>1997.0</v>
      </c>
      <c r="D39" s="4">
        <v>1.3552</v>
      </c>
      <c r="E39" s="43">
        <v>73.61275760834589</v>
      </c>
      <c r="F39" s="4">
        <v>90.36666666666667</v>
      </c>
      <c r="G39" s="41"/>
      <c r="H39" s="4">
        <f t="shared" si="1"/>
        <v>1.103946984</v>
      </c>
    </row>
    <row r="40">
      <c r="A40" s="1" t="s">
        <v>371</v>
      </c>
      <c r="B40" s="7" t="s">
        <v>1101</v>
      </c>
      <c r="C40" s="7">
        <v>1997.0</v>
      </c>
      <c r="D40" s="4">
        <v>1.371835</v>
      </c>
      <c r="E40" s="43">
        <v>73.61275760834589</v>
      </c>
      <c r="F40" s="4">
        <v>90.36666666666667</v>
      </c>
      <c r="G40" s="41"/>
      <c r="H40" s="4">
        <f t="shared" si="1"/>
        <v>1.117497868</v>
      </c>
    </row>
    <row r="41">
      <c r="A41" s="1" t="s">
        <v>371</v>
      </c>
      <c r="B41" s="7" t="s">
        <v>1102</v>
      </c>
      <c r="C41" s="7">
        <v>1997.0</v>
      </c>
      <c r="D41" s="4">
        <v>1.3939818181818182</v>
      </c>
      <c r="E41" s="43">
        <v>73.61275760834589</v>
      </c>
      <c r="F41" s="4">
        <v>90.36666666666667</v>
      </c>
      <c r="G41" s="41"/>
      <c r="H41" s="4">
        <f t="shared" si="1"/>
        <v>1.135538683</v>
      </c>
    </row>
    <row r="42">
      <c r="A42" s="1" t="s">
        <v>371</v>
      </c>
      <c r="B42" s="7" t="s">
        <v>1103</v>
      </c>
      <c r="C42" s="7">
        <v>1997.0</v>
      </c>
      <c r="D42" s="4">
        <v>1.3804714285714286</v>
      </c>
      <c r="E42" s="43">
        <v>73.61275760834589</v>
      </c>
      <c r="F42" s="4">
        <v>90.36666666666667</v>
      </c>
      <c r="G42" s="41"/>
      <c r="H42" s="4">
        <f t="shared" si="1"/>
        <v>1.124533109</v>
      </c>
    </row>
    <row r="43">
      <c r="A43" s="1" t="s">
        <v>371</v>
      </c>
      <c r="B43" s="7" t="s">
        <v>1104</v>
      </c>
      <c r="C43" s="7">
        <v>1997.0</v>
      </c>
      <c r="D43" s="4">
        <v>1.3839809523809525</v>
      </c>
      <c r="E43" s="43">
        <v>73.61275760834589</v>
      </c>
      <c r="F43" s="4">
        <v>90.36666666666667</v>
      </c>
      <c r="G43" s="41"/>
      <c r="H43" s="4">
        <f t="shared" si="1"/>
        <v>1.12739197</v>
      </c>
    </row>
    <row r="44">
      <c r="A44" s="1" t="s">
        <v>371</v>
      </c>
      <c r="B44" s="7" t="s">
        <v>1105</v>
      </c>
      <c r="C44" s="7">
        <v>1997.0</v>
      </c>
      <c r="D44" s="4">
        <v>1.3771045454545454</v>
      </c>
      <c r="E44" s="43">
        <v>73.61275760834589</v>
      </c>
      <c r="F44" s="4">
        <v>90.36666666666667</v>
      </c>
      <c r="G44" s="41"/>
      <c r="H44" s="4">
        <f t="shared" si="1"/>
        <v>1.121790444</v>
      </c>
    </row>
    <row r="45">
      <c r="A45" s="1" t="s">
        <v>371</v>
      </c>
      <c r="B45" s="7" t="s">
        <v>1106</v>
      </c>
      <c r="C45" s="7">
        <v>1997.0</v>
      </c>
      <c r="D45" s="4">
        <v>1.39045</v>
      </c>
      <c r="E45" s="43">
        <v>73.61275760834589</v>
      </c>
      <c r="F45" s="4">
        <v>90.36666666666667</v>
      </c>
      <c r="G45" s="41"/>
      <c r="H45" s="4">
        <f t="shared" si="1"/>
        <v>1.132661662</v>
      </c>
    </row>
    <row r="46">
      <c r="A46" s="1" t="s">
        <v>371</v>
      </c>
      <c r="B46" s="7" t="s">
        <v>1107</v>
      </c>
      <c r="C46" s="7">
        <v>1997.0</v>
      </c>
      <c r="D46" s="4">
        <v>1.386909523809524</v>
      </c>
      <c r="E46" s="43">
        <v>73.61275760834589</v>
      </c>
      <c r="F46" s="4">
        <v>90.36666666666667</v>
      </c>
      <c r="G46" s="41"/>
      <c r="H46" s="4">
        <f t="shared" si="1"/>
        <v>1.129777587</v>
      </c>
    </row>
    <row r="47">
      <c r="A47" s="1" t="s">
        <v>371</v>
      </c>
      <c r="B47" s="7" t="s">
        <v>1108</v>
      </c>
      <c r="C47" s="7">
        <v>1997.0</v>
      </c>
      <c r="D47" s="4">
        <v>1.3866772727272727</v>
      </c>
      <c r="E47" s="43">
        <v>73.61275760834589</v>
      </c>
      <c r="F47" s="4">
        <v>90.36666666666667</v>
      </c>
      <c r="G47" s="41"/>
      <c r="H47" s="4">
        <f t="shared" si="1"/>
        <v>1.129588395</v>
      </c>
    </row>
    <row r="48">
      <c r="A48" s="1" t="s">
        <v>371</v>
      </c>
      <c r="B48" s="7" t="s">
        <v>1109</v>
      </c>
      <c r="C48" s="7">
        <v>1997.0</v>
      </c>
      <c r="D48" s="4">
        <v>1.413252631578947</v>
      </c>
      <c r="E48" s="43">
        <v>73.61275760834589</v>
      </c>
      <c r="F48" s="4">
        <v>90.36666666666667</v>
      </c>
      <c r="G48" s="41"/>
      <c r="H48" s="4">
        <f t="shared" si="1"/>
        <v>1.151236703</v>
      </c>
    </row>
    <row r="49">
      <c r="A49" s="1" t="s">
        <v>371</v>
      </c>
      <c r="B49" s="7" t="s">
        <v>1110</v>
      </c>
      <c r="C49" s="7">
        <v>1997.0</v>
      </c>
      <c r="D49" s="4">
        <v>1.42694</v>
      </c>
      <c r="E49" s="43">
        <v>73.61275760834589</v>
      </c>
      <c r="F49" s="4">
        <v>90.36666666666667</v>
      </c>
      <c r="G49" s="41"/>
      <c r="H49" s="4">
        <f t="shared" si="1"/>
        <v>1.162386444</v>
      </c>
    </row>
    <row r="50">
      <c r="A50" s="1" t="s">
        <v>371</v>
      </c>
      <c r="B50" s="7" t="s">
        <v>1099</v>
      </c>
      <c r="C50" s="7">
        <v>1998.0</v>
      </c>
      <c r="D50" s="4">
        <v>1.4408095238095238</v>
      </c>
      <c r="E50" s="43">
        <v>82.67349561990069</v>
      </c>
      <c r="F50" s="4">
        <v>91.26666666666667</v>
      </c>
      <c r="G50" s="41"/>
      <c r="H50" s="4">
        <f t="shared" si="1"/>
        <v>1.305150765</v>
      </c>
    </row>
    <row r="51">
      <c r="A51" s="1" t="s">
        <v>371</v>
      </c>
      <c r="B51" s="7" t="s">
        <v>1100</v>
      </c>
      <c r="C51" s="7">
        <v>1998.0</v>
      </c>
      <c r="D51" s="4">
        <v>1.43397</v>
      </c>
      <c r="E51" s="43">
        <v>82.67349561990069</v>
      </c>
      <c r="F51" s="4">
        <v>91.26666666666667</v>
      </c>
      <c r="G51" s="41"/>
      <c r="H51" s="4">
        <f t="shared" si="1"/>
        <v>1.298955214</v>
      </c>
    </row>
    <row r="52">
      <c r="A52" s="1" t="s">
        <v>371</v>
      </c>
      <c r="B52" s="7" t="s">
        <v>1101</v>
      </c>
      <c r="C52" s="7">
        <v>1998.0</v>
      </c>
      <c r="D52" s="4">
        <v>1.4162772727272726</v>
      </c>
      <c r="E52" s="43">
        <v>82.67349561990069</v>
      </c>
      <c r="F52" s="4">
        <v>91.26666666666667</v>
      </c>
      <c r="G52" s="41"/>
      <c r="H52" s="4">
        <f t="shared" si="1"/>
        <v>1.282928337</v>
      </c>
    </row>
    <row r="53">
      <c r="A53" s="1" t="s">
        <v>371</v>
      </c>
      <c r="B53" s="7" t="s">
        <v>1102</v>
      </c>
      <c r="C53" s="7">
        <v>1998.0</v>
      </c>
      <c r="D53" s="4">
        <v>1.429809523809524</v>
      </c>
      <c r="E53" s="43">
        <v>82.67349561990069</v>
      </c>
      <c r="F53" s="4">
        <v>91.26666666666667</v>
      </c>
      <c r="G53" s="41"/>
      <c r="H53" s="4">
        <f t="shared" si="1"/>
        <v>1.295186465</v>
      </c>
    </row>
    <row r="54">
      <c r="A54" s="1" t="s">
        <v>371</v>
      </c>
      <c r="B54" s="7" t="s">
        <v>1103</v>
      </c>
      <c r="C54" s="7">
        <v>1998.0</v>
      </c>
      <c r="D54" s="4">
        <v>1.444995</v>
      </c>
      <c r="E54" s="43">
        <v>82.67349561990069</v>
      </c>
      <c r="F54" s="4">
        <v>91.26666666666667</v>
      </c>
      <c r="G54" s="41"/>
      <c r="H54" s="4">
        <f t="shared" si="1"/>
        <v>1.30894216</v>
      </c>
    </row>
    <row r="55">
      <c r="A55" s="1" t="s">
        <v>371</v>
      </c>
      <c r="B55" s="7" t="s">
        <v>1104</v>
      </c>
      <c r="C55" s="7">
        <v>1998.0</v>
      </c>
      <c r="D55" s="4">
        <v>1.4653045454545455</v>
      </c>
      <c r="E55" s="43">
        <v>82.67349561990069</v>
      </c>
      <c r="F55" s="4">
        <v>91.26666666666667</v>
      </c>
      <c r="G55" s="41"/>
      <c r="H55" s="4">
        <f t="shared" si="1"/>
        <v>1.32733947</v>
      </c>
    </row>
    <row r="56">
      <c r="A56" s="1" t="s">
        <v>371</v>
      </c>
      <c r="B56" s="7" t="s">
        <v>1105</v>
      </c>
      <c r="C56" s="7">
        <v>1998.0</v>
      </c>
      <c r="D56" s="4">
        <v>1.4876272727272728</v>
      </c>
      <c r="E56" s="43">
        <v>82.67349561990069</v>
      </c>
      <c r="F56" s="4">
        <v>91.26666666666667</v>
      </c>
      <c r="G56" s="41"/>
      <c r="H56" s="4">
        <f t="shared" si="1"/>
        <v>1.347560411</v>
      </c>
    </row>
    <row r="57">
      <c r="A57" s="1" t="s">
        <v>371</v>
      </c>
      <c r="B57" s="7" t="s">
        <v>1106</v>
      </c>
      <c r="C57" s="7">
        <v>1998.0</v>
      </c>
      <c r="D57" s="4">
        <v>1.5352900000000003</v>
      </c>
      <c r="E57" s="43">
        <v>82.67349561990069</v>
      </c>
      <c r="F57" s="4">
        <v>91.26666666666667</v>
      </c>
      <c r="G57" s="41"/>
      <c r="H57" s="4">
        <f t="shared" si="1"/>
        <v>1.390735476</v>
      </c>
    </row>
    <row r="58">
      <c r="A58" s="1" t="s">
        <v>371</v>
      </c>
      <c r="B58" s="7" t="s">
        <v>1107</v>
      </c>
      <c r="C58" s="7">
        <v>1998.0</v>
      </c>
      <c r="D58" s="4">
        <v>1.5213476190476192</v>
      </c>
      <c r="E58" s="43">
        <v>82.67349561990069</v>
      </c>
      <c r="F58" s="4">
        <v>91.26666666666667</v>
      </c>
      <c r="G58" s="41"/>
      <c r="H58" s="4">
        <f t="shared" si="1"/>
        <v>1.378105833</v>
      </c>
    </row>
    <row r="59">
      <c r="A59" s="1" t="s">
        <v>371</v>
      </c>
      <c r="B59" s="7" t="s">
        <v>1108</v>
      </c>
      <c r="C59" s="7">
        <v>1998.0</v>
      </c>
      <c r="D59" s="4">
        <v>1.545042857142857</v>
      </c>
      <c r="E59" s="43">
        <v>82.67349561990069</v>
      </c>
      <c r="F59" s="4">
        <v>91.26666666666667</v>
      </c>
      <c r="G59" s="41"/>
      <c r="H59" s="4">
        <f t="shared" si="1"/>
        <v>1.399570057</v>
      </c>
    </row>
    <row r="60">
      <c r="A60" s="1" t="s">
        <v>371</v>
      </c>
      <c r="B60" s="7" t="s">
        <v>1109</v>
      </c>
      <c r="C60" s="7">
        <v>1998.0</v>
      </c>
      <c r="D60" s="4">
        <v>1.53937</v>
      </c>
      <c r="E60" s="43">
        <v>82.67349561990069</v>
      </c>
      <c r="F60" s="4">
        <v>91.26666666666667</v>
      </c>
      <c r="G60" s="41"/>
      <c r="H60" s="4">
        <f t="shared" si="1"/>
        <v>1.394431325</v>
      </c>
    </row>
    <row r="61">
      <c r="A61" s="1" t="s">
        <v>371</v>
      </c>
      <c r="B61" s="7" t="s">
        <v>1110</v>
      </c>
      <c r="C61" s="7">
        <v>1998.0</v>
      </c>
      <c r="D61" s="4">
        <v>1.541957142857143</v>
      </c>
      <c r="E61" s="43">
        <v>82.67349561990069</v>
      </c>
      <c r="F61" s="4">
        <v>91.26666666666667</v>
      </c>
      <c r="G61" s="41"/>
      <c r="H61" s="4">
        <f t="shared" si="1"/>
        <v>1.396774877</v>
      </c>
    </row>
    <row r="62">
      <c r="A62" s="1" t="s">
        <v>371</v>
      </c>
      <c r="B62" s="7" t="s">
        <v>1099</v>
      </c>
      <c r="C62" s="7">
        <v>1999.0</v>
      </c>
      <c r="D62" s="4">
        <v>1.5192050000000004</v>
      </c>
      <c r="E62" s="43">
        <v>82.7993109434808</v>
      </c>
      <c r="F62" s="4">
        <v>92.85000000000001</v>
      </c>
      <c r="G62" s="41"/>
      <c r="H62" s="4">
        <f t="shared" si="1"/>
        <v>1.354756351</v>
      </c>
    </row>
    <row r="63">
      <c r="A63" s="1" t="s">
        <v>371</v>
      </c>
      <c r="B63" s="7" t="s">
        <v>1100</v>
      </c>
      <c r="C63" s="7">
        <v>1999.0</v>
      </c>
      <c r="D63" s="4">
        <v>1.4972750000000006</v>
      </c>
      <c r="E63" s="43">
        <v>82.7993109434808</v>
      </c>
      <c r="F63" s="4">
        <v>92.85000000000001</v>
      </c>
      <c r="G63" s="41"/>
      <c r="H63" s="4">
        <f t="shared" si="1"/>
        <v>1.335200197</v>
      </c>
    </row>
    <row r="64">
      <c r="A64" s="1" t="s">
        <v>371</v>
      </c>
      <c r="B64" s="7" t="s">
        <v>1101</v>
      </c>
      <c r="C64" s="7">
        <v>1999.0</v>
      </c>
      <c r="D64" s="4">
        <v>1.5176391304347827</v>
      </c>
      <c r="E64" s="43">
        <v>82.7993109434808</v>
      </c>
      <c r="F64" s="4">
        <v>92.85000000000001</v>
      </c>
      <c r="G64" s="41"/>
      <c r="H64" s="4">
        <f t="shared" si="1"/>
        <v>1.353359981</v>
      </c>
    </row>
    <row r="65">
      <c r="A65" s="1" t="s">
        <v>371</v>
      </c>
      <c r="B65" s="7" t="s">
        <v>1102</v>
      </c>
      <c r="C65" s="7">
        <v>1999.0</v>
      </c>
      <c r="D65" s="4">
        <v>1.4873761904761904</v>
      </c>
      <c r="E65" s="43">
        <v>82.7993109434808</v>
      </c>
      <c r="F65" s="4">
        <v>92.85000000000001</v>
      </c>
      <c r="G65" s="41"/>
      <c r="H65" s="4">
        <f t="shared" si="1"/>
        <v>1.326372899</v>
      </c>
    </row>
    <row r="66">
      <c r="A66" s="1" t="s">
        <v>371</v>
      </c>
      <c r="B66" s="7" t="s">
        <v>1103</v>
      </c>
      <c r="C66" s="7">
        <v>1999.0</v>
      </c>
      <c r="D66" s="4">
        <v>1.4620450000000003</v>
      </c>
      <c r="E66" s="43">
        <v>82.7993109434808</v>
      </c>
      <c r="F66" s="4">
        <v>92.85000000000001</v>
      </c>
      <c r="G66" s="41"/>
      <c r="H66" s="4">
        <f t="shared" si="1"/>
        <v>1.303783722</v>
      </c>
    </row>
    <row r="67">
      <c r="A67" s="1" t="s">
        <v>371</v>
      </c>
      <c r="B67" s="7" t="s">
        <v>1104</v>
      </c>
      <c r="C67" s="7">
        <v>1999.0</v>
      </c>
      <c r="D67" s="4">
        <v>1.4690954545454544</v>
      </c>
      <c r="E67" s="43">
        <v>82.7993109434808</v>
      </c>
      <c r="F67" s="4">
        <v>92.85000000000001</v>
      </c>
      <c r="G67" s="41"/>
      <c r="H67" s="4">
        <f t="shared" si="1"/>
        <v>1.310070989</v>
      </c>
    </row>
    <row r="68">
      <c r="A68" s="1" t="s">
        <v>371</v>
      </c>
      <c r="B68" s="7" t="s">
        <v>1105</v>
      </c>
      <c r="C68" s="7">
        <v>1999.0</v>
      </c>
      <c r="D68" s="4">
        <v>1.4887809523809525</v>
      </c>
      <c r="E68" s="43">
        <v>82.7993109434808</v>
      </c>
      <c r="F68" s="4">
        <v>92.85000000000001</v>
      </c>
      <c r="G68" s="41"/>
      <c r="H68" s="4">
        <f t="shared" si="1"/>
        <v>1.3276256</v>
      </c>
    </row>
    <row r="69">
      <c r="A69" s="1" t="s">
        <v>371</v>
      </c>
      <c r="B69" s="7" t="s">
        <v>1106</v>
      </c>
      <c r="C69" s="7">
        <v>1999.0</v>
      </c>
      <c r="D69" s="4">
        <v>1.492347619047619</v>
      </c>
      <c r="E69" s="43">
        <v>82.7993109434808</v>
      </c>
      <c r="F69" s="4">
        <v>92.85000000000001</v>
      </c>
      <c r="G69" s="41"/>
      <c r="H69" s="4">
        <f t="shared" si="1"/>
        <v>1.330806188</v>
      </c>
    </row>
    <row r="70">
      <c r="A70" s="1" t="s">
        <v>371</v>
      </c>
      <c r="B70" s="7" t="s">
        <v>1107</v>
      </c>
      <c r="C70" s="7">
        <v>1999.0</v>
      </c>
      <c r="D70" s="4">
        <v>1.4768238095238095</v>
      </c>
      <c r="E70" s="43">
        <v>82.7993109434808</v>
      </c>
      <c r="F70" s="4">
        <v>92.85000000000001</v>
      </c>
      <c r="G70" s="41"/>
      <c r="H70" s="4">
        <f t="shared" si="1"/>
        <v>1.316962777</v>
      </c>
    </row>
    <row r="71">
      <c r="A71" s="1" t="s">
        <v>371</v>
      </c>
      <c r="B71" s="7" t="s">
        <v>1108</v>
      </c>
      <c r="C71" s="7">
        <v>1999.0</v>
      </c>
      <c r="D71" s="4">
        <v>1.477305</v>
      </c>
      <c r="E71" s="43">
        <v>82.7993109434808</v>
      </c>
      <c r="F71" s="4">
        <v>92.85000000000001</v>
      </c>
      <c r="G71" s="41"/>
      <c r="H71" s="4">
        <f t="shared" si="1"/>
        <v>1.31739188</v>
      </c>
    </row>
    <row r="72">
      <c r="A72" s="1" t="s">
        <v>371</v>
      </c>
      <c r="B72" s="7" t="s">
        <v>1109</v>
      </c>
      <c r="C72" s="7">
        <v>1999.0</v>
      </c>
      <c r="D72" s="4">
        <v>1.467631818181818</v>
      </c>
      <c r="E72" s="43">
        <v>82.7993109434808</v>
      </c>
      <c r="F72" s="4">
        <v>92.85000000000001</v>
      </c>
      <c r="G72" s="41"/>
      <c r="H72" s="4">
        <f t="shared" si="1"/>
        <v>1.308765786</v>
      </c>
    </row>
    <row r="73">
      <c r="A73" s="1" t="s">
        <v>371</v>
      </c>
      <c r="B73" s="7" t="s">
        <v>1110</v>
      </c>
      <c r="C73" s="7">
        <v>1999.0</v>
      </c>
      <c r="D73" s="4">
        <v>1.473252380952381</v>
      </c>
      <c r="E73" s="43">
        <v>82.7993109434807</v>
      </c>
      <c r="F73" s="4">
        <v>92.85000000000001</v>
      </c>
      <c r="G73" s="41"/>
      <c r="H73" s="4">
        <f t="shared" si="1"/>
        <v>1.313777943</v>
      </c>
    </row>
    <row r="74">
      <c r="A74" s="1" t="s">
        <v>371</v>
      </c>
      <c r="B74" s="7" t="s">
        <v>1099</v>
      </c>
      <c r="C74" s="7">
        <v>2000.0</v>
      </c>
      <c r="D74" s="4">
        <v>1.4489300000000003</v>
      </c>
      <c r="E74" s="43">
        <v>82.99774698129795</v>
      </c>
      <c r="F74" s="4">
        <v>95.375</v>
      </c>
      <c r="G74" s="41"/>
      <c r="H74" s="4">
        <f t="shared" si="1"/>
        <v>1.260895681</v>
      </c>
    </row>
    <row r="75">
      <c r="A75" s="1" t="s">
        <v>371</v>
      </c>
      <c r="B75" s="7" t="s">
        <v>1100</v>
      </c>
      <c r="C75" s="7">
        <v>2000.0</v>
      </c>
      <c r="D75" s="4">
        <v>1.4510666666666665</v>
      </c>
      <c r="E75" s="43">
        <v>82.99774698129795</v>
      </c>
      <c r="F75" s="4">
        <v>95.375</v>
      </c>
      <c r="G75" s="41"/>
      <c r="H75" s="4">
        <f t="shared" si="1"/>
        <v>1.262755062</v>
      </c>
    </row>
    <row r="76">
      <c r="A76" s="1" t="s">
        <v>371</v>
      </c>
      <c r="B76" s="7" t="s">
        <v>1101</v>
      </c>
      <c r="C76" s="7">
        <v>2000.0</v>
      </c>
      <c r="D76" s="4">
        <v>1.460582608695652</v>
      </c>
      <c r="E76" s="43">
        <v>82.99774698129795</v>
      </c>
      <c r="F76" s="4">
        <v>95.375</v>
      </c>
      <c r="G76" s="41"/>
      <c r="H76" s="4">
        <f t="shared" si="1"/>
        <v>1.271036077</v>
      </c>
    </row>
    <row r="77">
      <c r="A77" s="1" t="s">
        <v>371</v>
      </c>
      <c r="B77" s="7" t="s">
        <v>1102</v>
      </c>
      <c r="C77" s="7">
        <v>2000.0</v>
      </c>
      <c r="D77" s="4">
        <v>1.468415789473684</v>
      </c>
      <c r="E77" s="43">
        <v>82.99774698129795</v>
      </c>
      <c r="F77" s="4">
        <v>95.375</v>
      </c>
      <c r="G77" s="41"/>
      <c r="H77" s="4">
        <f t="shared" si="1"/>
        <v>1.277852709</v>
      </c>
    </row>
    <row r="78">
      <c r="A78" s="1" t="s">
        <v>371</v>
      </c>
      <c r="B78" s="7" t="s">
        <v>1103</v>
      </c>
      <c r="C78" s="7">
        <v>2000.0</v>
      </c>
      <c r="D78" s="4">
        <v>1.4954681818181819</v>
      </c>
      <c r="E78" s="43">
        <v>82.99774698129795</v>
      </c>
      <c r="F78" s="4">
        <v>95.375</v>
      </c>
      <c r="G78" s="41"/>
      <c r="H78" s="4">
        <f t="shared" si="1"/>
        <v>1.301394388</v>
      </c>
    </row>
    <row r="79">
      <c r="A79" s="1" t="s">
        <v>371</v>
      </c>
      <c r="B79" s="7" t="s">
        <v>1104</v>
      </c>
      <c r="C79" s="7">
        <v>2000.0</v>
      </c>
      <c r="D79" s="4">
        <v>1.476840909090909</v>
      </c>
      <c r="E79" s="43">
        <v>82.99774698129795</v>
      </c>
      <c r="F79" s="4">
        <v>95.375</v>
      </c>
      <c r="G79" s="41"/>
      <c r="H79" s="4">
        <f t="shared" si="1"/>
        <v>1.285184462</v>
      </c>
    </row>
    <row r="80">
      <c r="A80" s="1" t="s">
        <v>371</v>
      </c>
      <c r="B80" s="7" t="s">
        <v>1105</v>
      </c>
      <c r="C80" s="7">
        <v>2000.0</v>
      </c>
      <c r="D80" s="4">
        <v>1.477855</v>
      </c>
      <c r="E80" s="43">
        <v>82.99774698129795</v>
      </c>
      <c r="F80" s="4">
        <v>95.375</v>
      </c>
      <c r="G80" s="41"/>
      <c r="H80" s="4">
        <f t="shared" si="1"/>
        <v>1.28606695</v>
      </c>
    </row>
    <row r="81">
      <c r="A81" s="1" t="s">
        <v>371</v>
      </c>
      <c r="B81" s="7" t="s">
        <v>1106</v>
      </c>
      <c r="C81" s="7">
        <v>2000.0</v>
      </c>
      <c r="D81" s="4">
        <v>1.4790173913043478</v>
      </c>
      <c r="E81" s="43">
        <v>82.99774698129795</v>
      </c>
      <c r="F81" s="4">
        <v>95.375</v>
      </c>
      <c r="G81" s="41"/>
      <c r="H81" s="4">
        <f t="shared" si="1"/>
        <v>1.287078493</v>
      </c>
    </row>
    <row r="82">
      <c r="A82" s="1" t="s">
        <v>371</v>
      </c>
      <c r="B82" s="7" t="s">
        <v>1107</v>
      </c>
      <c r="C82" s="7">
        <v>2000.0</v>
      </c>
      <c r="D82" s="4">
        <v>1.4861650000000002</v>
      </c>
      <c r="E82" s="43">
        <v>82.99774698129795</v>
      </c>
      <c r="F82" s="4">
        <v>95.375</v>
      </c>
      <c r="G82" s="41"/>
      <c r="H82" s="4">
        <f t="shared" si="1"/>
        <v>1.293298523</v>
      </c>
    </row>
    <row r="83">
      <c r="A83" s="1" t="s">
        <v>371</v>
      </c>
      <c r="B83" s="7" t="s">
        <v>1108</v>
      </c>
      <c r="C83" s="7">
        <v>2000.0</v>
      </c>
      <c r="D83" s="4">
        <v>1.5122952380952381</v>
      </c>
      <c r="E83" s="43">
        <v>82.99774698129795</v>
      </c>
      <c r="F83" s="4">
        <v>95.375</v>
      </c>
      <c r="G83" s="41"/>
      <c r="H83" s="4">
        <f t="shared" si="1"/>
        <v>1.31603772</v>
      </c>
    </row>
    <row r="84">
      <c r="A84" s="1" t="s">
        <v>371</v>
      </c>
      <c r="B84" s="7" t="s">
        <v>1109</v>
      </c>
      <c r="C84" s="7">
        <v>2000.0</v>
      </c>
      <c r="D84" s="4">
        <v>1.5422238095238097</v>
      </c>
      <c r="E84" s="43">
        <v>82.99774698129795</v>
      </c>
      <c r="F84" s="4">
        <v>95.375</v>
      </c>
      <c r="G84" s="41"/>
      <c r="H84" s="4">
        <f t="shared" si="1"/>
        <v>1.342082323</v>
      </c>
    </row>
    <row r="85">
      <c r="A85" s="1" t="s">
        <v>371</v>
      </c>
      <c r="B85" s="7" t="s">
        <v>1110</v>
      </c>
      <c r="C85" s="7">
        <v>2000.0</v>
      </c>
      <c r="D85" s="4">
        <v>1.522436842105263</v>
      </c>
      <c r="E85" s="43">
        <v>82.99774698129795</v>
      </c>
      <c r="F85" s="4">
        <v>95.375</v>
      </c>
      <c r="G85" s="41"/>
      <c r="H85" s="4">
        <f t="shared" si="1"/>
        <v>1.324863201</v>
      </c>
    </row>
    <row r="86">
      <c r="A86" s="1" t="s">
        <v>371</v>
      </c>
      <c r="B86" s="7" t="s">
        <v>1099</v>
      </c>
      <c r="C86" s="7">
        <v>2001.0</v>
      </c>
      <c r="D86" s="4">
        <v>1.5031545454545456</v>
      </c>
      <c r="E86" s="43">
        <v>81.2025684592531</v>
      </c>
      <c r="F86" s="4">
        <v>97.78333333333335</v>
      </c>
      <c r="G86" s="41"/>
      <c r="H86" s="4">
        <f t="shared" si="1"/>
        <v>1.248270086</v>
      </c>
    </row>
    <row r="87">
      <c r="A87" s="1" t="s">
        <v>371</v>
      </c>
      <c r="B87" s="7" t="s">
        <v>1100</v>
      </c>
      <c r="C87" s="7">
        <v>2001.0</v>
      </c>
      <c r="D87" s="4">
        <v>1.5218150000000004</v>
      </c>
      <c r="E87" s="43">
        <v>81.2025684592531</v>
      </c>
      <c r="F87" s="4">
        <v>97.78333333333335</v>
      </c>
      <c r="G87" s="41"/>
      <c r="H87" s="4">
        <f t="shared" si="1"/>
        <v>1.263766355</v>
      </c>
    </row>
    <row r="88">
      <c r="A88" s="1" t="s">
        <v>371</v>
      </c>
      <c r="B88" s="7" t="s">
        <v>1101</v>
      </c>
      <c r="C88" s="7">
        <v>2001.0</v>
      </c>
      <c r="D88" s="4">
        <v>1.5579666666666667</v>
      </c>
      <c r="E88" s="43">
        <v>81.2025684592531</v>
      </c>
      <c r="F88" s="4">
        <v>97.78333333333335</v>
      </c>
      <c r="G88" s="41"/>
      <c r="H88" s="4">
        <f t="shared" si="1"/>
        <v>1.293787915</v>
      </c>
    </row>
    <row r="89">
      <c r="A89" s="1" t="s">
        <v>371</v>
      </c>
      <c r="B89" s="7" t="s">
        <v>1102</v>
      </c>
      <c r="C89" s="7">
        <v>2001.0</v>
      </c>
      <c r="D89" s="4">
        <v>1.5574849999999998</v>
      </c>
      <c r="E89" s="43">
        <v>81.2025684592531</v>
      </c>
      <c r="F89" s="4">
        <v>97.78333333333335</v>
      </c>
      <c r="G89" s="41"/>
      <c r="H89" s="4">
        <f t="shared" si="1"/>
        <v>1.293387922</v>
      </c>
    </row>
    <row r="90">
      <c r="A90" s="1" t="s">
        <v>371</v>
      </c>
      <c r="B90" s="7" t="s">
        <v>1103</v>
      </c>
      <c r="C90" s="7">
        <v>2001.0</v>
      </c>
      <c r="D90" s="4">
        <v>1.5414545454545456</v>
      </c>
      <c r="E90" s="43">
        <v>81.2025684592531</v>
      </c>
      <c r="F90" s="4">
        <v>97.78333333333335</v>
      </c>
      <c r="G90" s="41"/>
      <c r="H90" s="4">
        <f t="shared" si="1"/>
        <v>1.280075694</v>
      </c>
    </row>
    <row r="91">
      <c r="A91" s="1" t="s">
        <v>371</v>
      </c>
      <c r="B91" s="7" t="s">
        <v>1104</v>
      </c>
      <c r="C91" s="7">
        <v>2001.0</v>
      </c>
      <c r="D91" s="4">
        <v>1.524395238095238</v>
      </c>
      <c r="E91" s="43">
        <v>81.2025684592531</v>
      </c>
      <c r="F91" s="4">
        <v>97.78333333333335</v>
      </c>
      <c r="G91" s="41"/>
      <c r="H91" s="4">
        <f t="shared" si="1"/>
        <v>1.265909071</v>
      </c>
    </row>
    <row r="92">
      <c r="A92" s="1" t="s">
        <v>371</v>
      </c>
      <c r="B92" s="7" t="s">
        <v>1105</v>
      </c>
      <c r="C92" s="7">
        <v>2001.0</v>
      </c>
      <c r="D92" s="4">
        <v>1.5303666666666664</v>
      </c>
      <c r="E92" s="43">
        <v>81.2025684592531</v>
      </c>
      <c r="F92" s="4">
        <v>97.78333333333335</v>
      </c>
      <c r="G92" s="41"/>
      <c r="H92" s="4">
        <f t="shared" si="1"/>
        <v>1.270867946</v>
      </c>
    </row>
    <row r="93">
      <c r="A93" s="1" t="s">
        <v>371</v>
      </c>
      <c r="B93" s="7" t="s">
        <v>1106</v>
      </c>
      <c r="C93" s="7">
        <v>2001.0</v>
      </c>
      <c r="D93" s="4">
        <v>1.5401590909090912</v>
      </c>
      <c r="E93" s="43">
        <v>81.2025684592531</v>
      </c>
      <c r="F93" s="4">
        <v>97.78333333333335</v>
      </c>
      <c r="G93" s="41"/>
      <c r="H93" s="4">
        <f t="shared" si="1"/>
        <v>1.278999905</v>
      </c>
    </row>
    <row r="94">
      <c r="A94" s="1" t="s">
        <v>371</v>
      </c>
      <c r="B94" s="7" t="s">
        <v>1107</v>
      </c>
      <c r="C94" s="7">
        <v>2001.0</v>
      </c>
      <c r="D94" s="4">
        <v>1.5677722222222221</v>
      </c>
      <c r="E94" s="43">
        <v>81.2025684592531</v>
      </c>
      <c r="F94" s="4">
        <v>97.78333333333335</v>
      </c>
      <c r="G94" s="41"/>
      <c r="H94" s="4">
        <f t="shared" si="1"/>
        <v>1.301930778</v>
      </c>
    </row>
    <row r="95">
      <c r="A95" s="1" t="s">
        <v>371</v>
      </c>
      <c r="B95" s="7" t="s">
        <v>1108</v>
      </c>
      <c r="C95" s="7">
        <v>2001.0</v>
      </c>
      <c r="D95" s="4">
        <v>1.5711772727272726</v>
      </c>
      <c r="E95" s="43">
        <v>81.2025684592531</v>
      </c>
      <c r="F95" s="4">
        <v>97.78333333333335</v>
      </c>
      <c r="G95" s="41"/>
      <c r="H95" s="4">
        <f t="shared" si="1"/>
        <v>1.304758446</v>
      </c>
    </row>
    <row r="96">
      <c r="A96" s="1" t="s">
        <v>371</v>
      </c>
      <c r="B96" s="7" t="s">
        <v>1109</v>
      </c>
      <c r="C96" s="7">
        <v>2001.0</v>
      </c>
      <c r="D96" s="4">
        <v>1.5924238095238095</v>
      </c>
      <c r="E96" s="43">
        <v>81.2025684592531</v>
      </c>
      <c r="F96" s="4">
        <v>97.78333333333335</v>
      </c>
      <c r="G96" s="41"/>
      <c r="H96" s="4">
        <f t="shared" si="1"/>
        <v>1.322402285</v>
      </c>
    </row>
    <row r="97">
      <c r="A97" s="1" t="s">
        <v>371</v>
      </c>
      <c r="B97" s="7" t="s">
        <v>1110</v>
      </c>
      <c r="C97" s="7">
        <v>2001.0</v>
      </c>
      <c r="D97" s="4">
        <v>1.5774684210526315</v>
      </c>
      <c r="E97" s="43">
        <v>81.2025684592531</v>
      </c>
      <c r="F97" s="4">
        <v>97.78333333333335</v>
      </c>
      <c r="G97" s="41"/>
      <c r="H97" s="4">
        <f t="shared" si="1"/>
        <v>1.309982827</v>
      </c>
    </row>
    <row r="98">
      <c r="A98" s="1" t="s">
        <v>371</v>
      </c>
      <c r="B98" s="7" t="s">
        <v>1099</v>
      </c>
      <c r="C98" s="7">
        <v>2002.0</v>
      </c>
      <c r="D98" s="4">
        <v>1.600286363636364</v>
      </c>
      <c r="E98" s="43">
        <v>82.49046687655208</v>
      </c>
      <c r="F98" s="4">
        <v>99.99166666666667</v>
      </c>
      <c r="G98" s="41"/>
      <c r="H98" s="4">
        <f t="shared" si="1"/>
        <v>1.320193709</v>
      </c>
    </row>
    <row r="99">
      <c r="A99" s="1" t="s">
        <v>371</v>
      </c>
      <c r="B99" s="7" t="s">
        <v>1100</v>
      </c>
      <c r="C99" s="7">
        <v>2002.0</v>
      </c>
      <c r="D99" s="4">
        <v>1.5958450000000002</v>
      </c>
      <c r="E99" s="43">
        <v>82.49046687655208</v>
      </c>
      <c r="F99" s="4">
        <v>99.99166666666667</v>
      </c>
      <c r="G99" s="41"/>
      <c r="H99" s="4">
        <f t="shared" si="1"/>
        <v>1.316529702</v>
      </c>
    </row>
    <row r="100">
      <c r="A100" s="1" t="s">
        <v>371</v>
      </c>
      <c r="B100" s="7" t="s">
        <v>1101</v>
      </c>
      <c r="C100" s="7">
        <v>2002.0</v>
      </c>
      <c r="D100" s="4">
        <v>1.587025</v>
      </c>
      <c r="E100" s="43">
        <v>82.49046687655208</v>
      </c>
      <c r="F100" s="4">
        <v>99.99166666666667</v>
      </c>
      <c r="G100" s="41"/>
      <c r="H100" s="4">
        <f t="shared" si="1"/>
        <v>1.309253436</v>
      </c>
    </row>
    <row r="101">
      <c r="A101" s="1" t="s">
        <v>371</v>
      </c>
      <c r="B101" s="7" t="s">
        <v>1102</v>
      </c>
      <c r="C101" s="7">
        <v>2002.0</v>
      </c>
      <c r="D101" s="4">
        <v>1.5813590909090907</v>
      </c>
      <c r="E101" s="43">
        <v>82.49046687655208</v>
      </c>
      <c r="F101" s="4">
        <v>99.99166666666667</v>
      </c>
      <c r="G101" s="41"/>
      <c r="H101" s="4">
        <f t="shared" si="1"/>
        <v>1.304579212</v>
      </c>
    </row>
    <row r="102">
      <c r="A102" s="1" t="s">
        <v>371</v>
      </c>
      <c r="B102" s="7" t="s">
        <v>1103</v>
      </c>
      <c r="C102" s="7">
        <v>2002.0</v>
      </c>
      <c r="D102" s="4">
        <v>1.549654545454546</v>
      </c>
      <c r="E102" s="43">
        <v>82.49046687655208</v>
      </c>
      <c r="F102" s="4">
        <v>99.99166666666667</v>
      </c>
      <c r="G102" s="41"/>
      <c r="H102" s="4">
        <f t="shared" si="1"/>
        <v>1.278423805</v>
      </c>
    </row>
    <row r="103">
      <c r="A103" s="1" t="s">
        <v>371</v>
      </c>
      <c r="B103" s="7" t="s">
        <v>1104</v>
      </c>
      <c r="C103" s="7">
        <v>2002.0</v>
      </c>
      <c r="D103" s="4">
        <v>1.531685</v>
      </c>
      <c r="E103" s="43">
        <v>82.49046687655208</v>
      </c>
      <c r="F103" s="4">
        <v>99.99166666666667</v>
      </c>
      <c r="G103" s="41"/>
      <c r="H103" s="4">
        <f t="shared" si="1"/>
        <v>1.263599408</v>
      </c>
    </row>
    <row r="104">
      <c r="A104" s="1" t="s">
        <v>371</v>
      </c>
      <c r="B104" s="7" t="s">
        <v>1105</v>
      </c>
      <c r="C104" s="7">
        <v>2002.0</v>
      </c>
      <c r="D104" s="4">
        <v>1.5459363636363639</v>
      </c>
      <c r="E104" s="43">
        <v>82.49046687655208</v>
      </c>
      <c r="F104" s="4">
        <v>99.99166666666667</v>
      </c>
      <c r="G104" s="41"/>
      <c r="H104" s="4">
        <f t="shared" si="1"/>
        <v>1.275356404</v>
      </c>
    </row>
    <row r="105">
      <c r="A105" s="1" t="s">
        <v>371</v>
      </c>
      <c r="B105" s="7" t="s">
        <v>1106</v>
      </c>
      <c r="C105" s="7">
        <v>2002.0</v>
      </c>
      <c r="D105" s="4">
        <v>1.567938095238095</v>
      </c>
      <c r="E105" s="43">
        <v>82.49046687655208</v>
      </c>
      <c r="F105" s="4">
        <v>99.99166666666667</v>
      </c>
      <c r="G105" s="41"/>
      <c r="H105" s="4">
        <f t="shared" si="1"/>
        <v>1.293507247</v>
      </c>
    </row>
    <row r="106">
      <c r="A106" s="1" t="s">
        <v>371</v>
      </c>
      <c r="B106" s="7" t="s">
        <v>1107</v>
      </c>
      <c r="C106" s="7">
        <v>2002.0</v>
      </c>
      <c r="D106" s="4">
        <v>1.575845</v>
      </c>
      <c r="E106" s="43">
        <v>82.49046687655208</v>
      </c>
      <c r="F106" s="4">
        <v>99.99166666666667</v>
      </c>
      <c r="G106" s="41"/>
      <c r="H106" s="4">
        <f t="shared" si="1"/>
        <v>1.300030234</v>
      </c>
    </row>
    <row r="107">
      <c r="A107" s="1" t="s">
        <v>371</v>
      </c>
      <c r="B107" s="7" t="s">
        <v>1108</v>
      </c>
      <c r="C107" s="7">
        <v>2002.0</v>
      </c>
      <c r="D107" s="4">
        <v>1.5777772727272725</v>
      </c>
      <c r="E107" s="43">
        <v>82.49046687655208</v>
      </c>
      <c r="F107" s="4">
        <v>99.99166666666667</v>
      </c>
      <c r="G107" s="41"/>
      <c r="H107" s="4">
        <f t="shared" si="1"/>
        <v>1.301624307</v>
      </c>
    </row>
    <row r="108">
      <c r="A108" s="1" t="s">
        <v>371</v>
      </c>
      <c r="B108" s="7" t="s">
        <v>1109</v>
      </c>
      <c r="C108" s="7">
        <v>2002.0</v>
      </c>
      <c r="D108" s="4">
        <v>1.57141</v>
      </c>
      <c r="E108" s="43">
        <v>82.49046687655208</v>
      </c>
      <c r="F108" s="4">
        <v>99.99166666666667</v>
      </c>
      <c r="G108" s="41"/>
      <c r="H108" s="4">
        <f t="shared" si="1"/>
        <v>1.296371477</v>
      </c>
    </row>
    <row r="109">
      <c r="A109" s="1" t="s">
        <v>371</v>
      </c>
      <c r="B109" s="7" t="s">
        <v>1110</v>
      </c>
      <c r="C109" s="7">
        <v>2002.0</v>
      </c>
      <c r="D109" s="4">
        <v>1.5595999999999999</v>
      </c>
      <c r="E109" s="43">
        <v>82.49046687655208</v>
      </c>
      <c r="F109" s="4">
        <v>99.99166666666667</v>
      </c>
      <c r="G109" s="41"/>
      <c r="H109" s="4">
        <f t="shared" si="1"/>
        <v>1.28662854</v>
      </c>
    </row>
    <row r="110">
      <c r="A110" s="1" t="s">
        <v>371</v>
      </c>
      <c r="B110" s="7" t="s">
        <v>1099</v>
      </c>
      <c r="C110" s="7">
        <v>2003.0</v>
      </c>
      <c r="D110" s="4">
        <v>1.5410181818181818</v>
      </c>
      <c r="E110" s="43">
        <v>84.36307881861877</v>
      </c>
      <c r="F110" s="4">
        <v>102.75</v>
      </c>
      <c r="G110" s="41"/>
      <c r="H110" s="4">
        <f t="shared" si="1"/>
        <v>1.265255848</v>
      </c>
    </row>
    <row r="111">
      <c r="A111" s="1" t="s">
        <v>371</v>
      </c>
      <c r="B111" s="7" t="s">
        <v>1100</v>
      </c>
      <c r="C111" s="7">
        <v>2003.0</v>
      </c>
      <c r="D111" s="4">
        <v>1.51235</v>
      </c>
      <c r="E111" s="43">
        <v>84.36307881861877</v>
      </c>
      <c r="F111" s="4">
        <v>102.75</v>
      </c>
      <c r="G111" s="41"/>
      <c r="H111" s="4">
        <f t="shared" si="1"/>
        <v>1.241717783</v>
      </c>
    </row>
    <row r="112">
      <c r="A112" s="1" t="s">
        <v>371</v>
      </c>
      <c r="B112" s="7" t="s">
        <v>1101</v>
      </c>
      <c r="C112" s="7">
        <v>2003.0</v>
      </c>
      <c r="D112" s="4">
        <v>1.475909523809524</v>
      </c>
      <c r="E112" s="43">
        <v>84.36307881861877</v>
      </c>
      <c r="F112" s="4">
        <v>102.75</v>
      </c>
      <c r="G112" s="41"/>
      <c r="H112" s="4">
        <f t="shared" si="1"/>
        <v>1.211798263</v>
      </c>
    </row>
    <row r="113">
      <c r="A113" s="1" t="s">
        <v>371</v>
      </c>
      <c r="B113" s="7" t="s">
        <v>1102</v>
      </c>
      <c r="C113" s="7">
        <v>2003.0</v>
      </c>
      <c r="D113" s="4">
        <v>1.458480952380952</v>
      </c>
      <c r="E113" s="43">
        <v>84.36307881861877</v>
      </c>
      <c r="F113" s="4">
        <v>102.75</v>
      </c>
      <c r="G113" s="41"/>
      <c r="H113" s="4">
        <f t="shared" si="1"/>
        <v>1.197488502</v>
      </c>
    </row>
    <row r="114">
      <c r="A114" s="1" t="s">
        <v>371</v>
      </c>
      <c r="B114" s="7" t="s">
        <v>1103</v>
      </c>
      <c r="C114" s="7">
        <v>2003.0</v>
      </c>
      <c r="D114" s="4">
        <v>1.3844952380952382</v>
      </c>
      <c r="E114" s="43">
        <v>84.36307881861877</v>
      </c>
      <c r="F114" s="4">
        <v>102.75</v>
      </c>
      <c r="G114" s="41"/>
      <c r="H114" s="4">
        <f t="shared" si="1"/>
        <v>1.136742393</v>
      </c>
    </row>
    <row r="115">
      <c r="A115" s="1" t="s">
        <v>371</v>
      </c>
      <c r="B115" s="7" t="s">
        <v>1104</v>
      </c>
      <c r="C115" s="7">
        <v>2003.0</v>
      </c>
      <c r="D115" s="4">
        <v>1.3522714285714288</v>
      </c>
      <c r="E115" s="43">
        <v>84.36307881861877</v>
      </c>
      <c r="F115" s="4">
        <v>102.75</v>
      </c>
      <c r="G115" s="41"/>
      <c r="H115" s="4">
        <f t="shared" si="1"/>
        <v>1.110284974</v>
      </c>
    </row>
    <row r="116">
      <c r="A116" s="1" t="s">
        <v>371</v>
      </c>
      <c r="B116" s="7" t="s">
        <v>1105</v>
      </c>
      <c r="C116" s="7">
        <v>2003.0</v>
      </c>
      <c r="D116" s="4">
        <v>1.3815181818181819</v>
      </c>
      <c r="E116" s="43">
        <v>84.36307881861877</v>
      </c>
      <c r="F116" s="4">
        <v>102.75</v>
      </c>
      <c r="G116" s="41"/>
      <c r="H116" s="4">
        <f t="shared" si="1"/>
        <v>1.134298076</v>
      </c>
    </row>
    <row r="117">
      <c r="A117" s="1" t="s">
        <v>371</v>
      </c>
      <c r="B117" s="7" t="s">
        <v>1106</v>
      </c>
      <c r="C117" s="7">
        <v>2003.0</v>
      </c>
      <c r="D117" s="4">
        <v>1.396094736842105</v>
      </c>
      <c r="E117" s="43">
        <v>84.36307881861877</v>
      </c>
      <c r="F117" s="4">
        <v>102.75</v>
      </c>
      <c r="G117" s="41"/>
      <c r="H117" s="4">
        <f t="shared" si="1"/>
        <v>1.146266183</v>
      </c>
    </row>
    <row r="118">
      <c r="A118" s="1" t="s">
        <v>371</v>
      </c>
      <c r="B118" s="7" t="s">
        <v>1107</v>
      </c>
      <c r="C118" s="7">
        <v>2003.0</v>
      </c>
      <c r="D118" s="4">
        <v>1.3632238095238098</v>
      </c>
      <c r="E118" s="43">
        <v>84.36307881861877</v>
      </c>
      <c r="F118" s="4">
        <v>102.75</v>
      </c>
      <c r="G118" s="41"/>
      <c r="H118" s="4">
        <f t="shared" si="1"/>
        <v>1.119277447</v>
      </c>
    </row>
    <row r="119">
      <c r="A119" s="1" t="s">
        <v>371</v>
      </c>
      <c r="B119" s="7" t="s">
        <v>1108</v>
      </c>
      <c r="C119" s="7">
        <v>2003.0</v>
      </c>
      <c r="D119" s="4">
        <v>1.3218454545454543</v>
      </c>
      <c r="E119" s="43">
        <v>84.36307881861877</v>
      </c>
      <c r="F119" s="4">
        <v>102.75</v>
      </c>
      <c r="G119" s="41"/>
      <c r="H119" s="4">
        <f t="shared" si="1"/>
        <v>1.085303672</v>
      </c>
    </row>
    <row r="120">
      <c r="A120" s="1" t="s">
        <v>371</v>
      </c>
      <c r="B120" s="7" t="s">
        <v>1109</v>
      </c>
      <c r="C120" s="7">
        <v>2003.0</v>
      </c>
      <c r="D120" s="4">
        <v>1.3125166666666666</v>
      </c>
      <c r="E120" s="43">
        <v>84.36307881861877</v>
      </c>
      <c r="F120" s="4">
        <v>102.75</v>
      </c>
      <c r="G120" s="41"/>
      <c r="H120" s="4">
        <f t="shared" si="1"/>
        <v>1.077644253</v>
      </c>
    </row>
    <row r="121">
      <c r="A121" s="1" t="s">
        <v>371</v>
      </c>
      <c r="B121" s="7" t="s">
        <v>1110</v>
      </c>
      <c r="C121" s="7">
        <v>2003.0</v>
      </c>
      <c r="D121" s="4">
        <v>1.3128333333333335</v>
      </c>
      <c r="E121" s="43">
        <v>84.36307881861877</v>
      </c>
      <c r="F121" s="4">
        <v>102.75</v>
      </c>
      <c r="G121" s="41"/>
      <c r="H121" s="4">
        <f t="shared" si="1"/>
        <v>1.077904253</v>
      </c>
    </row>
    <row r="122">
      <c r="A122" s="1" t="s">
        <v>371</v>
      </c>
      <c r="B122" s="7" t="s">
        <v>1099</v>
      </c>
      <c r="C122" s="7">
        <v>2004.0</v>
      </c>
      <c r="D122" s="4">
        <v>1.2959904761904764</v>
      </c>
      <c r="E122" s="43">
        <v>86.62167812017275</v>
      </c>
      <c r="F122" s="4">
        <v>104.65833333333335</v>
      </c>
      <c r="G122" s="41"/>
      <c r="H122" s="4">
        <f t="shared" si="1"/>
        <v>1.072641483</v>
      </c>
    </row>
    <row r="123">
      <c r="A123" s="1" t="s">
        <v>371</v>
      </c>
      <c r="B123" s="7" t="s">
        <v>1100</v>
      </c>
      <c r="C123" s="7">
        <v>2004.0</v>
      </c>
      <c r="D123" s="4">
        <v>1.32896</v>
      </c>
      <c r="E123" s="43">
        <v>86.62167812017275</v>
      </c>
      <c r="F123" s="4">
        <v>104.65833333333335</v>
      </c>
      <c r="G123" s="41"/>
      <c r="H123" s="4">
        <f t="shared" si="1"/>
        <v>1.09992909</v>
      </c>
    </row>
    <row r="124">
      <c r="A124" s="1" t="s">
        <v>371</v>
      </c>
      <c r="B124" s="7" t="s">
        <v>1101</v>
      </c>
      <c r="C124" s="7">
        <v>2004.0</v>
      </c>
      <c r="D124" s="4">
        <v>1.3292047619047618</v>
      </c>
      <c r="E124" s="43">
        <v>86.62167812017275</v>
      </c>
      <c r="F124" s="4">
        <v>104.65833333333335</v>
      </c>
      <c r="G124" s="41"/>
      <c r="H124" s="4">
        <f t="shared" si="1"/>
        <v>1.10013167</v>
      </c>
    </row>
    <row r="125">
      <c r="A125" s="1" t="s">
        <v>371</v>
      </c>
      <c r="B125" s="7" t="s">
        <v>1102</v>
      </c>
      <c r="C125" s="7">
        <v>2004.0</v>
      </c>
      <c r="D125" s="4">
        <v>1.34821875</v>
      </c>
      <c r="E125" s="43">
        <v>86.62167812017275</v>
      </c>
      <c r="F125" s="4">
        <v>104.65833333333335</v>
      </c>
      <c r="G125" s="41"/>
      <c r="H125" s="4">
        <f t="shared" si="1"/>
        <v>1.115868817</v>
      </c>
    </row>
    <row r="126">
      <c r="A126" s="1" t="s">
        <v>371</v>
      </c>
      <c r="B126" s="7" t="s">
        <v>1103</v>
      </c>
      <c r="C126" s="7">
        <v>2004.0</v>
      </c>
      <c r="D126" s="4">
        <v>1.3791105263157897</v>
      </c>
      <c r="E126" s="43">
        <v>86.62167812017275</v>
      </c>
      <c r="F126" s="4">
        <v>104.65833333333335</v>
      </c>
      <c r="G126" s="41"/>
      <c r="H126" s="4">
        <f t="shared" si="1"/>
        <v>1.141436752</v>
      </c>
    </row>
    <row r="127">
      <c r="A127" s="1" t="s">
        <v>371</v>
      </c>
      <c r="B127" s="7" t="s">
        <v>1104</v>
      </c>
      <c r="C127" s="7">
        <v>2004.0</v>
      </c>
      <c r="D127" s="4">
        <v>1.3560736842105263</v>
      </c>
      <c r="E127" s="43">
        <v>86.62167812017275</v>
      </c>
      <c r="F127" s="4">
        <v>104.65833333333335</v>
      </c>
      <c r="G127" s="41"/>
      <c r="H127" s="4">
        <f t="shared" si="1"/>
        <v>1.122370044</v>
      </c>
    </row>
    <row r="128">
      <c r="A128" s="1" t="s">
        <v>371</v>
      </c>
      <c r="B128" s="7" t="s">
        <v>1105</v>
      </c>
      <c r="C128" s="7">
        <v>2004.0</v>
      </c>
      <c r="D128" s="4">
        <v>1.3227818181818183</v>
      </c>
      <c r="E128" s="43">
        <v>86.62167812017275</v>
      </c>
      <c r="F128" s="4">
        <v>104.65833333333335</v>
      </c>
      <c r="G128" s="41"/>
      <c r="H128" s="4">
        <f t="shared" si="1"/>
        <v>1.094815647</v>
      </c>
    </row>
    <row r="129">
      <c r="A129" s="1" t="s">
        <v>371</v>
      </c>
      <c r="B129" s="7" t="s">
        <v>1106</v>
      </c>
      <c r="C129" s="7">
        <v>2004.0</v>
      </c>
      <c r="D129" s="4">
        <v>1.3128235294117647</v>
      </c>
      <c r="E129" s="43">
        <v>86.62167812017275</v>
      </c>
      <c r="F129" s="4">
        <v>104.65833333333335</v>
      </c>
      <c r="G129" s="41"/>
      <c r="H129" s="4">
        <f t="shared" si="1"/>
        <v>1.086573554</v>
      </c>
    </row>
    <row r="130">
      <c r="A130" s="1" t="s">
        <v>371</v>
      </c>
      <c r="B130" s="7" t="s">
        <v>1107</v>
      </c>
      <c r="C130" s="7">
        <v>2004.0</v>
      </c>
      <c r="D130" s="4">
        <v>1.2877952380952382</v>
      </c>
      <c r="E130" s="43">
        <v>86.62167812017275</v>
      </c>
      <c r="F130" s="4">
        <v>104.65833333333335</v>
      </c>
      <c r="G130" s="41"/>
      <c r="H130" s="4">
        <f t="shared" si="1"/>
        <v>1.0658586</v>
      </c>
    </row>
    <row r="131">
      <c r="A131" s="1" t="s">
        <v>371</v>
      </c>
      <c r="B131" s="7" t="s">
        <v>1108</v>
      </c>
      <c r="C131" s="7">
        <v>2004.0</v>
      </c>
      <c r="D131" s="4">
        <v>1.2422166666666667</v>
      </c>
      <c r="E131" s="43">
        <v>86.62167812017275</v>
      </c>
      <c r="F131" s="4">
        <v>104.65833333333335</v>
      </c>
      <c r="G131" s="41"/>
      <c r="H131" s="4">
        <f t="shared" si="1"/>
        <v>1.028134969</v>
      </c>
    </row>
    <row r="132">
      <c r="A132" s="1" t="s">
        <v>371</v>
      </c>
      <c r="B132" s="7" t="s">
        <v>1109</v>
      </c>
      <c r="C132" s="7">
        <v>2004.0</v>
      </c>
      <c r="D132" s="4">
        <v>1.1953642857142857</v>
      </c>
      <c r="E132" s="43">
        <v>86.62167812017275</v>
      </c>
      <c r="F132" s="4">
        <v>104.65833333333335</v>
      </c>
      <c r="G132" s="41"/>
      <c r="H132" s="4">
        <f t="shared" si="1"/>
        <v>0.9893570545</v>
      </c>
    </row>
    <row r="133">
      <c r="A133" s="1" t="s">
        <v>371</v>
      </c>
      <c r="B133" s="7" t="s">
        <v>1110</v>
      </c>
      <c r="C133" s="7">
        <v>2004.0</v>
      </c>
      <c r="D133" s="4">
        <v>1.2169333333333334</v>
      </c>
      <c r="E133" s="43">
        <v>86.62167812017275</v>
      </c>
      <c r="F133" s="4">
        <v>104.65833333333335</v>
      </c>
      <c r="G133" s="41"/>
      <c r="H133" s="4">
        <f t="shared" si="1"/>
        <v>1.007208926</v>
      </c>
    </row>
    <row r="134">
      <c r="A134" s="1" t="s">
        <v>371</v>
      </c>
      <c r="B134" s="7" t="s">
        <v>1099</v>
      </c>
      <c r="C134" s="7">
        <v>2005.0</v>
      </c>
      <c r="D134" s="4">
        <v>1.2290384615384615</v>
      </c>
      <c r="E134" s="43">
        <v>89.56053237211013</v>
      </c>
      <c r="F134" s="4">
        <v>106.97500000000001</v>
      </c>
      <c r="G134" s="41"/>
      <c r="H134" s="4">
        <f t="shared" si="1"/>
        <v>1.028963206</v>
      </c>
    </row>
    <row r="135">
      <c r="A135" s="1" t="s">
        <v>371</v>
      </c>
      <c r="B135" s="7" t="s">
        <v>1100</v>
      </c>
      <c r="C135" s="7">
        <v>2005.0</v>
      </c>
      <c r="D135" s="4">
        <v>1.2389823529411765</v>
      </c>
      <c r="E135" s="43">
        <v>89.56053237211013</v>
      </c>
      <c r="F135" s="4">
        <v>106.97500000000001</v>
      </c>
      <c r="G135" s="41"/>
      <c r="H135" s="4">
        <f t="shared" si="1"/>
        <v>1.03728833</v>
      </c>
    </row>
    <row r="136">
      <c r="A136" s="1" t="s">
        <v>371</v>
      </c>
      <c r="B136" s="7" t="s">
        <v>1101</v>
      </c>
      <c r="C136" s="7">
        <v>2005.0</v>
      </c>
      <c r="D136" s="4">
        <v>1.2193062500000003</v>
      </c>
      <c r="E136" s="43">
        <v>89.56053237211013</v>
      </c>
      <c r="F136" s="4">
        <v>106.97500000000001</v>
      </c>
      <c r="G136" s="41"/>
      <c r="H136" s="4">
        <f t="shared" si="1"/>
        <v>1.020815301</v>
      </c>
    </row>
    <row r="137">
      <c r="A137" s="1" t="s">
        <v>371</v>
      </c>
      <c r="B137" s="7" t="s">
        <v>1102</v>
      </c>
      <c r="C137" s="7">
        <v>2005.0</v>
      </c>
      <c r="D137" s="4">
        <v>1.2371722222222228</v>
      </c>
      <c r="E137" s="43">
        <v>89.56053237211013</v>
      </c>
      <c r="F137" s="4">
        <v>106.97500000000001</v>
      </c>
      <c r="G137" s="41"/>
      <c r="H137" s="4">
        <f t="shared" si="1"/>
        <v>1.035772871</v>
      </c>
    </row>
    <row r="138">
      <c r="A138" s="1" t="s">
        <v>371</v>
      </c>
      <c r="B138" s="7" t="s">
        <v>1103</v>
      </c>
      <c r="C138" s="7">
        <v>2005.0</v>
      </c>
      <c r="D138" s="4">
        <v>1.2560400000000003</v>
      </c>
      <c r="E138" s="43">
        <v>89.56053237211013</v>
      </c>
      <c r="F138" s="4">
        <v>106.97500000000001</v>
      </c>
      <c r="G138" s="41"/>
      <c r="H138" s="4">
        <f t="shared" si="1"/>
        <v>1.051569162</v>
      </c>
    </row>
    <row r="139">
      <c r="A139" s="1" t="s">
        <v>371</v>
      </c>
      <c r="B139" s="7" t="s">
        <v>1104</v>
      </c>
      <c r="C139" s="7">
        <v>2005.0</v>
      </c>
      <c r="D139" s="4">
        <v>1.2387941176470587</v>
      </c>
      <c r="E139" s="43">
        <v>89.56053237211013</v>
      </c>
      <c r="F139" s="4">
        <v>106.97500000000001</v>
      </c>
      <c r="G139" s="41"/>
      <c r="H139" s="4">
        <f t="shared" si="1"/>
        <v>1.037130738</v>
      </c>
    </row>
    <row r="140">
      <c r="A140" s="1" t="s">
        <v>371</v>
      </c>
      <c r="B140" s="7" t="s">
        <v>1105</v>
      </c>
      <c r="C140" s="7">
        <v>2005.0</v>
      </c>
      <c r="D140" s="4">
        <v>1.2242333333333333</v>
      </c>
      <c r="E140" s="43">
        <v>89.56053237211013</v>
      </c>
      <c r="F140" s="4">
        <v>106.97500000000001</v>
      </c>
      <c r="G140" s="41"/>
      <c r="H140" s="4">
        <f t="shared" si="1"/>
        <v>1.024940305</v>
      </c>
    </row>
    <row r="141">
      <c r="A141" s="1" t="s">
        <v>371</v>
      </c>
      <c r="B141" s="7" t="s">
        <v>1106</v>
      </c>
      <c r="C141" s="7">
        <v>2005.0</v>
      </c>
      <c r="D141" s="4">
        <v>1.2035473684210525</v>
      </c>
      <c r="E141" s="43">
        <v>89.56053237211013</v>
      </c>
      <c r="F141" s="4">
        <v>106.97500000000001</v>
      </c>
      <c r="G141" s="41"/>
      <c r="H141" s="4">
        <f t="shared" si="1"/>
        <v>1.007621809</v>
      </c>
    </row>
    <row r="142">
      <c r="A142" s="1" t="s">
        <v>371</v>
      </c>
      <c r="B142" s="7" t="s">
        <v>1107</v>
      </c>
      <c r="C142" s="7">
        <v>2005.0</v>
      </c>
      <c r="D142" s="4">
        <v>1.17792</v>
      </c>
      <c r="E142" s="43">
        <v>89.56053237211013</v>
      </c>
      <c r="F142" s="4">
        <v>106.97500000000001</v>
      </c>
      <c r="G142" s="41"/>
      <c r="H142" s="4">
        <f t="shared" si="1"/>
        <v>0.986166322</v>
      </c>
    </row>
    <row r="143">
      <c r="A143" s="1" t="s">
        <v>371</v>
      </c>
      <c r="B143" s="7" t="s">
        <v>1108</v>
      </c>
      <c r="C143" s="7">
        <v>2005.0</v>
      </c>
      <c r="D143" s="4">
        <v>1.1770722222222223</v>
      </c>
      <c r="E143" s="43">
        <v>89.56053237211013</v>
      </c>
      <c r="F143" s="4">
        <v>106.97500000000001</v>
      </c>
      <c r="G143" s="41"/>
      <c r="H143" s="4">
        <f t="shared" si="1"/>
        <v>0.985456554</v>
      </c>
    </row>
    <row r="144">
      <c r="A144" s="1" t="s">
        <v>371</v>
      </c>
      <c r="B144" s="7" t="s">
        <v>1109</v>
      </c>
      <c r="C144" s="7">
        <v>2005.0</v>
      </c>
      <c r="D144" s="4">
        <v>1.1810761904761906</v>
      </c>
      <c r="E144" s="43">
        <v>89.56053237211013</v>
      </c>
      <c r="F144" s="4">
        <v>106.97500000000001</v>
      </c>
      <c r="G144" s="41"/>
      <c r="H144" s="4">
        <f t="shared" si="1"/>
        <v>0.988808716</v>
      </c>
    </row>
    <row r="145">
      <c r="A145" s="1" t="s">
        <v>371</v>
      </c>
      <c r="B145" s="7" t="s">
        <v>1110</v>
      </c>
      <c r="C145" s="7">
        <v>2005.0</v>
      </c>
      <c r="D145" s="4">
        <v>1.1608733333333332</v>
      </c>
      <c r="E145" s="43">
        <v>89.56053237211013</v>
      </c>
      <c r="F145" s="4">
        <v>106.97500000000001</v>
      </c>
      <c r="G145" s="41"/>
      <c r="H145" s="4">
        <f t="shared" si="1"/>
        <v>0.9718946833</v>
      </c>
    </row>
    <row r="146">
      <c r="A146" s="1" t="s">
        <v>371</v>
      </c>
      <c r="B146" s="7" t="s">
        <v>1099</v>
      </c>
      <c r="C146" s="7">
        <v>2006.0</v>
      </c>
      <c r="D146" s="4">
        <v>1.15748</v>
      </c>
      <c r="E146" s="43">
        <v>92.4497050827274</v>
      </c>
      <c r="F146" s="4">
        <v>109.11666666666667</v>
      </c>
      <c r="G146" s="41"/>
      <c r="H146" s="4">
        <f t="shared" si="1"/>
        <v>0.9806813928</v>
      </c>
    </row>
    <row r="147">
      <c r="A147" s="1" t="s">
        <v>371</v>
      </c>
      <c r="B147" s="7" t="s">
        <v>1100</v>
      </c>
      <c r="C147" s="7">
        <v>2006.0</v>
      </c>
      <c r="D147" s="4">
        <v>1.1486562500000002</v>
      </c>
      <c r="E147" s="43">
        <v>92.4497050827274</v>
      </c>
      <c r="F147" s="4">
        <v>109.11666666666667</v>
      </c>
      <c r="G147" s="41"/>
      <c r="H147" s="4">
        <f t="shared" si="1"/>
        <v>0.9732054213</v>
      </c>
    </row>
    <row r="148">
      <c r="A148" s="1" t="s">
        <v>371</v>
      </c>
      <c r="B148" s="7" t="s">
        <v>1101</v>
      </c>
      <c r="C148" s="7">
        <v>2006.0</v>
      </c>
      <c r="D148" s="4">
        <v>1.1604473684210528</v>
      </c>
      <c r="E148" s="43">
        <v>92.4497050827274</v>
      </c>
      <c r="F148" s="4">
        <v>109.11666666666667</v>
      </c>
      <c r="G148" s="41"/>
      <c r="H148" s="4">
        <f t="shared" si="1"/>
        <v>0.9831955122</v>
      </c>
    </row>
    <row r="149">
      <c r="A149" s="1" t="s">
        <v>371</v>
      </c>
      <c r="B149" s="7" t="s">
        <v>1102</v>
      </c>
      <c r="C149" s="7">
        <v>2006.0</v>
      </c>
      <c r="D149" s="4">
        <v>1.142211111111111</v>
      </c>
      <c r="E149" s="43">
        <v>92.4497050827274</v>
      </c>
      <c r="F149" s="4">
        <v>109.11666666666667</v>
      </c>
      <c r="G149" s="41"/>
      <c r="H149" s="4">
        <f t="shared" si="1"/>
        <v>0.9677447414</v>
      </c>
    </row>
    <row r="150">
      <c r="A150" s="1" t="s">
        <v>371</v>
      </c>
      <c r="B150" s="7" t="s">
        <v>1103</v>
      </c>
      <c r="C150" s="7">
        <v>2006.0</v>
      </c>
      <c r="D150" s="4">
        <v>1.1096761904761903</v>
      </c>
      <c r="E150" s="43">
        <v>92.4497050827274</v>
      </c>
      <c r="F150" s="4">
        <v>109.11666666666667</v>
      </c>
      <c r="G150" s="41"/>
      <c r="H150" s="4">
        <f t="shared" si="1"/>
        <v>0.9401793482</v>
      </c>
    </row>
    <row r="151">
      <c r="A151" s="1" t="s">
        <v>371</v>
      </c>
      <c r="B151" s="7" t="s">
        <v>1104</v>
      </c>
      <c r="C151" s="7">
        <v>2006.0</v>
      </c>
      <c r="D151" s="4">
        <v>1.1133666666666666</v>
      </c>
      <c r="E151" s="43">
        <v>92.4497050827274</v>
      </c>
      <c r="F151" s="4">
        <v>109.11666666666667</v>
      </c>
      <c r="G151" s="41"/>
      <c r="H151" s="4">
        <f t="shared" si="1"/>
        <v>0.9433061248</v>
      </c>
    </row>
    <row r="152">
      <c r="A152" s="1" t="s">
        <v>371</v>
      </c>
      <c r="B152" s="7" t="s">
        <v>1105</v>
      </c>
      <c r="C152" s="7">
        <v>2006.0</v>
      </c>
      <c r="D152" s="4">
        <v>1.1292399999999998</v>
      </c>
      <c r="E152" s="43">
        <v>92.4497050827274</v>
      </c>
      <c r="F152" s="4">
        <v>109.11666666666667</v>
      </c>
      <c r="G152" s="41"/>
      <c r="H152" s="4">
        <f t="shared" si="1"/>
        <v>0.9567548951</v>
      </c>
    </row>
    <row r="153">
      <c r="A153" s="1" t="s">
        <v>371</v>
      </c>
      <c r="B153" s="7" t="s">
        <v>1106</v>
      </c>
      <c r="C153" s="7">
        <v>2006.0</v>
      </c>
      <c r="D153" s="4">
        <v>1.1182636363636365</v>
      </c>
      <c r="E153" s="43">
        <v>92.4497050827274</v>
      </c>
      <c r="F153" s="4">
        <v>109.11666666666667</v>
      </c>
      <c r="G153" s="41"/>
      <c r="H153" s="4">
        <f t="shared" si="1"/>
        <v>0.9474551097</v>
      </c>
    </row>
    <row r="154">
      <c r="A154" s="1" t="s">
        <v>371</v>
      </c>
      <c r="B154" s="7" t="s">
        <v>1107</v>
      </c>
      <c r="C154" s="7">
        <v>2006.0</v>
      </c>
      <c r="D154" s="4">
        <v>1.116175</v>
      </c>
      <c r="E154" s="43">
        <v>92.4497050827274</v>
      </c>
      <c r="F154" s="4">
        <v>109.11666666666667</v>
      </c>
      <c r="G154" s="41"/>
      <c r="H154" s="4">
        <f t="shared" si="1"/>
        <v>0.9456855009</v>
      </c>
    </row>
    <row r="155">
      <c r="A155" s="1" t="s">
        <v>371</v>
      </c>
      <c r="B155" s="7" t="s">
        <v>1108</v>
      </c>
      <c r="C155" s="7">
        <v>2006.0</v>
      </c>
      <c r="D155" s="4">
        <v>1.1286</v>
      </c>
      <c r="E155" s="43">
        <v>92.4497050827274</v>
      </c>
      <c r="F155" s="4">
        <v>109.11666666666667</v>
      </c>
      <c r="G155" s="41"/>
      <c r="H155" s="4">
        <f t="shared" si="1"/>
        <v>0.9562126515</v>
      </c>
    </row>
    <row r="156">
      <c r="A156" s="1" t="s">
        <v>371</v>
      </c>
      <c r="B156" s="7" t="s">
        <v>1109</v>
      </c>
      <c r="C156" s="7">
        <v>2006.0</v>
      </c>
      <c r="D156" s="4">
        <v>1.1356888888888887</v>
      </c>
      <c r="E156" s="43">
        <v>92.4497050827274</v>
      </c>
      <c r="F156" s="4">
        <v>109.11666666666667</v>
      </c>
      <c r="G156" s="41"/>
      <c r="H156" s="4">
        <f t="shared" si="1"/>
        <v>0.9622187522</v>
      </c>
    </row>
    <row r="157">
      <c r="A157" s="1" t="s">
        <v>371</v>
      </c>
      <c r="B157" s="7" t="s">
        <v>1110</v>
      </c>
      <c r="C157" s="7">
        <v>2006.0</v>
      </c>
      <c r="D157" s="4">
        <v>1.1525444444444441</v>
      </c>
      <c r="E157" s="43">
        <v>92.4497050827274</v>
      </c>
      <c r="F157" s="4">
        <v>109.11666666666667</v>
      </c>
      <c r="G157" s="41"/>
      <c r="H157" s="4">
        <f t="shared" si="1"/>
        <v>0.9764997158</v>
      </c>
    </row>
    <row r="158">
      <c r="A158" s="1" t="s">
        <v>371</v>
      </c>
      <c r="B158" s="7" t="s">
        <v>1099</v>
      </c>
      <c r="C158" s="7">
        <v>2007.0</v>
      </c>
      <c r="D158" s="4">
        <v>1.175931818181818</v>
      </c>
      <c r="E158" s="43">
        <v>95.08699237885155</v>
      </c>
      <c r="F158" s="4">
        <v>111.45</v>
      </c>
      <c r="G158" s="41"/>
      <c r="H158" s="4">
        <f t="shared" si="1"/>
        <v>1.003282367</v>
      </c>
    </row>
    <row r="159">
      <c r="A159" s="1" t="s">
        <v>371</v>
      </c>
      <c r="B159" s="7" t="s">
        <v>1100</v>
      </c>
      <c r="C159" s="7">
        <v>2007.0</v>
      </c>
      <c r="D159" s="4">
        <v>1.1706600000000003</v>
      </c>
      <c r="E159" s="43">
        <v>95.08699237885155</v>
      </c>
      <c r="F159" s="4">
        <v>111.45</v>
      </c>
      <c r="G159" s="41"/>
      <c r="H159" s="4">
        <f t="shared" si="1"/>
        <v>0.9987845536</v>
      </c>
    </row>
    <row r="160">
      <c r="A160" s="1" t="s">
        <v>371</v>
      </c>
      <c r="B160" s="7" t="s">
        <v>1101</v>
      </c>
      <c r="C160" s="7">
        <v>2007.0</v>
      </c>
      <c r="D160" s="4">
        <v>1.166915</v>
      </c>
      <c r="E160" s="43">
        <v>95.08699237885155</v>
      </c>
      <c r="F160" s="4">
        <v>111.45</v>
      </c>
      <c r="G160" s="41"/>
      <c r="H160" s="4">
        <f t="shared" si="1"/>
        <v>0.9955893918</v>
      </c>
    </row>
    <row r="161">
      <c r="A161" s="1" t="s">
        <v>371</v>
      </c>
      <c r="B161" s="7" t="s">
        <v>1102</v>
      </c>
      <c r="C161" s="7">
        <v>2007.0</v>
      </c>
      <c r="D161" s="4">
        <v>1.1333736842105264</v>
      </c>
      <c r="E161" s="43">
        <v>95.08699237885155</v>
      </c>
      <c r="F161" s="4">
        <v>111.45</v>
      </c>
      <c r="G161" s="41"/>
      <c r="H161" s="4">
        <f t="shared" si="1"/>
        <v>0.9669725875</v>
      </c>
    </row>
    <row r="162">
      <c r="A162" s="1" t="s">
        <v>371</v>
      </c>
      <c r="B162" s="7" t="s">
        <v>1103</v>
      </c>
      <c r="C162" s="7">
        <v>2007.0</v>
      </c>
      <c r="D162" s="4">
        <v>1.0947099999999996</v>
      </c>
      <c r="E162" s="43">
        <v>95.08699237885155</v>
      </c>
      <c r="F162" s="4">
        <v>111.45</v>
      </c>
      <c r="G162" s="41"/>
      <c r="H162" s="4">
        <f t="shared" si="1"/>
        <v>0.9339854771</v>
      </c>
    </row>
    <row r="163">
      <c r="A163" s="1" t="s">
        <v>371</v>
      </c>
      <c r="B163" s="7" t="s">
        <v>1104</v>
      </c>
      <c r="C163" s="7">
        <v>2007.0</v>
      </c>
      <c r="D163" s="4">
        <v>1.0654050000000002</v>
      </c>
      <c r="E163" s="43">
        <v>95.08699237885155</v>
      </c>
      <c r="F163" s="4">
        <v>111.45</v>
      </c>
      <c r="G163" s="41"/>
      <c r="H163" s="4">
        <f t="shared" si="1"/>
        <v>0.9089830158</v>
      </c>
    </row>
    <row r="164">
      <c r="A164" s="1" t="s">
        <v>371</v>
      </c>
      <c r="B164" s="7" t="s">
        <v>1105</v>
      </c>
      <c r="C164" s="7">
        <v>2007.0</v>
      </c>
      <c r="D164" s="4">
        <v>1.0503380952380952</v>
      </c>
      <c r="E164" s="43">
        <v>95.08699237885155</v>
      </c>
      <c r="F164" s="4">
        <v>111.45</v>
      </c>
      <c r="G164" s="41"/>
      <c r="H164" s="4">
        <f t="shared" si="1"/>
        <v>0.896128223</v>
      </c>
    </row>
    <row r="165">
      <c r="A165" s="1" t="s">
        <v>371</v>
      </c>
      <c r="B165" s="7" t="s">
        <v>1106</v>
      </c>
      <c r="C165" s="7">
        <v>2007.0</v>
      </c>
      <c r="D165" s="4">
        <v>1.0587681818181816</v>
      </c>
      <c r="E165" s="43">
        <v>95.08699237885155</v>
      </c>
      <c r="F165" s="4">
        <v>111.45</v>
      </c>
      <c r="G165" s="41"/>
      <c r="H165" s="4">
        <f t="shared" si="1"/>
        <v>0.9033206105</v>
      </c>
    </row>
    <row r="166">
      <c r="A166" s="1" t="s">
        <v>371</v>
      </c>
      <c r="B166" s="7" t="s">
        <v>1107</v>
      </c>
      <c r="C166" s="7">
        <v>2007.0</v>
      </c>
      <c r="D166" s="4">
        <v>1.0237277777777778</v>
      </c>
      <c r="E166" s="43">
        <v>95.08699237885155</v>
      </c>
      <c r="F166" s="4">
        <v>111.45</v>
      </c>
      <c r="G166" s="41"/>
      <c r="H166" s="4">
        <f t="shared" si="1"/>
        <v>0.873424813</v>
      </c>
    </row>
    <row r="167">
      <c r="A167" s="1" t="s">
        <v>371</v>
      </c>
      <c r="B167" s="7" t="s">
        <v>1108</v>
      </c>
      <c r="C167" s="7">
        <v>2007.0</v>
      </c>
      <c r="D167" s="4">
        <v>0.9752318181818183</v>
      </c>
      <c r="E167" s="43">
        <v>95.08699237885155</v>
      </c>
      <c r="F167" s="4">
        <v>111.45</v>
      </c>
      <c r="G167" s="41"/>
      <c r="H167" s="4">
        <f t="shared" si="1"/>
        <v>0.8320489947</v>
      </c>
    </row>
    <row r="168">
      <c r="A168" s="1" t="s">
        <v>371</v>
      </c>
      <c r="B168" s="7" t="s">
        <v>1109</v>
      </c>
      <c r="C168" s="7">
        <v>2007.0</v>
      </c>
      <c r="D168" s="4">
        <v>0.9686799999999998</v>
      </c>
      <c r="E168" s="43">
        <v>95.08699237885155</v>
      </c>
      <c r="F168" s="4">
        <v>111.45</v>
      </c>
      <c r="G168" s="41"/>
      <c r="H168" s="4">
        <f t="shared" si="1"/>
        <v>0.8264591097</v>
      </c>
    </row>
    <row r="169">
      <c r="A169" s="1" t="s">
        <v>371</v>
      </c>
      <c r="B169" s="7" t="s">
        <v>1110</v>
      </c>
      <c r="C169" s="7">
        <v>2007.0</v>
      </c>
      <c r="D169" s="4">
        <v>1.0039529411764705</v>
      </c>
      <c r="E169" s="43">
        <v>95.08699237885155</v>
      </c>
      <c r="F169" s="4">
        <v>111.45</v>
      </c>
      <c r="G169" s="41"/>
      <c r="H169" s="4">
        <f t="shared" si="1"/>
        <v>0.8565533034</v>
      </c>
    </row>
    <row r="170">
      <c r="A170" s="1" t="s">
        <v>371</v>
      </c>
      <c r="B170" s="7" t="s">
        <v>1099</v>
      </c>
      <c r="C170" s="7">
        <v>2008.0</v>
      </c>
      <c r="D170" s="4">
        <v>1.0124045454545454</v>
      </c>
      <c r="E170" s="43">
        <v>98.73747738534456</v>
      </c>
      <c r="F170" s="4">
        <v>114.09166666666665</v>
      </c>
      <c r="G170" s="41"/>
      <c r="H170" s="4">
        <f t="shared" si="1"/>
        <v>0.8761575129</v>
      </c>
    </row>
    <row r="171">
      <c r="A171" s="1" t="s">
        <v>371</v>
      </c>
      <c r="B171" s="7" t="s">
        <v>1100</v>
      </c>
      <c r="C171" s="7">
        <v>2008.0</v>
      </c>
      <c r="D171" s="4">
        <v>0.9990857142857144</v>
      </c>
      <c r="E171" s="43">
        <v>98.73747738534456</v>
      </c>
      <c r="F171" s="4">
        <v>114.09166666666665</v>
      </c>
      <c r="G171" s="41"/>
      <c r="H171" s="4">
        <f t="shared" si="1"/>
        <v>0.8646310989</v>
      </c>
    </row>
    <row r="172">
      <c r="A172" s="1" t="s">
        <v>371</v>
      </c>
      <c r="B172" s="7" t="s">
        <v>1101</v>
      </c>
      <c r="C172" s="7">
        <v>2008.0</v>
      </c>
      <c r="D172" s="4">
        <v>1.0020250000000002</v>
      </c>
      <c r="E172" s="43">
        <v>98.73747738534456</v>
      </c>
      <c r="F172" s="4">
        <v>114.09166666666665</v>
      </c>
      <c r="G172" s="41"/>
      <c r="H172" s="4">
        <f t="shared" si="1"/>
        <v>0.8671748224</v>
      </c>
    </row>
    <row r="173">
      <c r="A173" s="1" t="s">
        <v>371</v>
      </c>
      <c r="B173" s="7" t="s">
        <v>1102</v>
      </c>
      <c r="C173" s="7">
        <v>2008.0</v>
      </c>
      <c r="D173" s="4">
        <v>1.013886363636364</v>
      </c>
      <c r="E173" s="43">
        <v>98.73747738534456</v>
      </c>
      <c r="F173" s="4">
        <v>114.09166666666665</v>
      </c>
      <c r="G173" s="41"/>
      <c r="H173" s="4">
        <f t="shared" si="1"/>
        <v>0.8774399115</v>
      </c>
    </row>
    <row r="174">
      <c r="A174" s="1" t="s">
        <v>371</v>
      </c>
      <c r="B174" s="7" t="s">
        <v>1103</v>
      </c>
      <c r="C174" s="7">
        <v>2008.0</v>
      </c>
      <c r="D174" s="4">
        <v>0.9983950000000001</v>
      </c>
      <c r="E174" s="43">
        <v>98.73747738534456</v>
      </c>
      <c r="F174" s="4">
        <v>114.09166666666665</v>
      </c>
      <c r="G174" s="41"/>
      <c r="H174" s="4">
        <f t="shared" si="1"/>
        <v>0.8640333393</v>
      </c>
    </row>
    <row r="175">
      <c r="A175" s="1" t="s">
        <v>371</v>
      </c>
      <c r="B175" s="7" t="s">
        <v>1104</v>
      </c>
      <c r="C175" s="7">
        <v>2008.0</v>
      </c>
      <c r="D175" s="4">
        <v>1.0167333333333333</v>
      </c>
      <c r="E175" s="43">
        <v>98.73747738534456</v>
      </c>
      <c r="F175" s="4">
        <v>114.09166666666665</v>
      </c>
      <c r="G175" s="41"/>
      <c r="H175" s="4">
        <f t="shared" si="1"/>
        <v>0.8799037427</v>
      </c>
    </row>
    <row r="176">
      <c r="A176" s="1" t="s">
        <v>371</v>
      </c>
      <c r="B176" s="7" t="s">
        <v>1105</v>
      </c>
      <c r="C176" s="7">
        <v>2008.0</v>
      </c>
      <c r="D176" s="4">
        <v>1.0126954545454547</v>
      </c>
      <c r="E176" s="43">
        <v>98.73747738534456</v>
      </c>
      <c r="F176" s="4">
        <v>114.09166666666665</v>
      </c>
      <c r="G176" s="41"/>
      <c r="H176" s="4">
        <f t="shared" si="1"/>
        <v>0.8764092721</v>
      </c>
    </row>
    <row r="177">
      <c r="A177" s="1" t="s">
        <v>371</v>
      </c>
      <c r="B177" s="7" t="s">
        <v>1106</v>
      </c>
      <c r="C177" s="7">
        <v>2008.0</v>
      </c>
      <c r="D177" s="4">
        <v>1.054395</v>
      </c>
      <c r="E177" s="43">
        <v>98.73747738534456</v>
      </c>
      <c r="F177" s="4">
        <v>114.09166666666665</v>
      </c>
      <c r="G177" s="41"/>
      <c r="H177" s="4">
        <f t="shared" si="1"/>
        <v>0.9124969904</v>
      </c>
    </row>
    <row r="178">
      <c r="A178" s="1" t="s">
        <v>371</v>
      </c>
      <c r="B178" s="7" t="s">
        <v>1107</v>
      </c>
      <c r="C178" s="7">
        <v>2008.0</v>
      </c>
      <c r="D178" s="4">
        <v>1.0582952380952382</v>
      </c>
      <c r="E178" s="43">
        <v>98.73747738534456</v>
      </c>
      <c r="F178" s="4">
        <v>114.09166666666665</v>
      </c>
      <c r="G178" s="41"/>
      <c r="H178" s="4">
        <f t="shared" si="1"/>
        <v>0.9158723436</v>
      </c>
    </row>
    <row r="179">
      <c r="A179" s="1" t="s">
        <v>371</v>
      </c>
      <c r="B179" s="7" t="s">
        <v>1108</v>
      </c>
      <c r="C179" s="7">
        <v>2008.0</v>
      </c>
      <c r="D179" s="4">
        <v>1.1847499999999997</v>
      </c>
      <c r="E179" s="43">
        <v>98.73747738534456</v>
      </c>
      <c r="F179" s="4">
        <v>114.09166666666665</v>
      </c>
      <c r="G179" s="41"/>
      <c r="H179" s="4">
        <f t="shared" si="1"/>
        <v>1.02530912</v>
      </c>
    </row>
    <row r="180">
      <c r="A180" s="1" t="s">
        <v>371</v>
      </c>
      <c r="B180" s="7" t="s">
        <v>1109</v>
      </c>
      <c r="C180" s="7">
        <v>2008.0</v>
      </c>
      <c r="D180" s="4">
        <v>1.2180222222222226</v>
      </c>
      <c r="E180" s="43">
        <v>98.73747738534456</v>
      </c>
      <c r="F180" s="4">
        <v>114.09166666666665</v>
      </c>
      <c r="G180" s="41"/>
      <c r="H180" s="4">
        <f t="shared" si="1"/>
        <v>1.054103644</v>
      </c>
    </row>
    <row r="181">
      <c r="A181" s="1" t="s">
        <v>371</v>
      </c>
      <c r="B181" s="7" t="s">
        <v>1110</v>
      </c>
      <c r="C181" s="7">
        <v>2008.0</v>
      </c>
      <c r="D181" s="4">
        <v>1.2344999999999997</v>
      </c>
      <c r="E181" s="43">
        <v>98.73747738534456</v>
      </c>
      <c r="F181" s="4">
        <v>114.09166666666665</v>
      </c>
      <c r="G181" s="41"/>
      <c r="H181" s="4">
        <f t="shared" si="1"/>
        <v>1.068363881</v>
      </c>
    </row>
    <row r="182">
      <c r="A182" s="1" t="s">
        <v>371</v>
      </c>
      <c r="B182" s="7" t="s">
        <v>1099</v>
      </c>
      <c r="C182" s="7">
        <v>2009.0</v>
      </c>
      <c r="D182" s="4">
        <v>1.2263000000000002</v>
      </c>
      <c r="E182" s="43">
        <v>98.38641997106238</v>
      </c>
      <c r="F182" s="4">
        <v>114.43333333333334</v>
      </c>
      <c r="G182" s="41"/>
      <c r="H182" s="4">
        <f t="shared" si="1"/>
        <v>1.054336733</v>
      </c>
    </row>
    <row r="183">
      <c r="A183" s="1" t="s">
        <v>371</v>
      </c>
      <c r="B183" s="7" t="s">
        <v>1100</v>
      </c>
      <c r="C183" s="7">
        <v>2009.0</v>
      </c>
      <c r="D183" s="4">
        <v>1.2451400000000001</v>
      </c>
      <c r="E183" s="43">
        <v>98.38641997106238</v>
      </c>
      <c r="F183" s="4">
        <v>114.43333333333334</v>
      </c>
      <c r="G183" s="41"/>
      <c r="H183" s="4">
        <f t="shared" si="1"/>
        <v>1.070534812</v>
      </c>
    </row>
    <row r="184">
      <c r="A184" s="1" t="s">
        <v>371</v>
      </c>
      <c r="B184" s="7" t="s">
        <v>1101</v>
      </c>
      <c r="C184" s="7">
        <v>2009.0</v>
      </c>
      <c r="D184" s="4">
        <v>1.2645136363636365</v>
      </c>
      <c r="E184" s="43">
        <v>98.38641997106238</v>
      </c>
      <c r="F184" s="4">
        <v>114.43333333333334</v>
      </c>
      <c r="G184" s="41"/>
      <c r="H184" s="4">
        <f t="shared" si="1"/>
        <v>1.087191695</v>
      </c>
    </row>
    <row r="185">
      <c r="A185" s="1" t="s">
        <v>371</v>
      </c>
      <c r="B185" s="7" t="s">
        <v>1102</v>
      </c>
      <c r="C185" s="7">
        <v>2009.0</v>
      </c>
      <c r="D185" s="4">
        <v>1.2231</v>
      </c>
      <c r="E185" s="43">
        <v>98.38641997106238</v>
      </c>
      <c r="F185" s="4">
        <v>114.43333333333334</v>
      </c>
      <c r="G185" s="41"/>
      <c r="H185" s="4">
        <f t="shared" si="1"/>
        <v>1.051585467</v>
      </c>
    </row>
    <row r="186">
      <c r="A186" s="1" t="s">
        <v>371</v>
      </c>
      <c r="B186" s="7" t="s">
        <v>1103</v>
      </c>
      <c r="C186" s="7">
        <v>2009.0</v>
      </c>
      <c r="D186" s="4">
        <v>1.1509200000000004</v>
      </c>
      <c r="E186" s="43">
        <v>98.38641997106238</v>
      </c>
      <c r="F186" s="4">
        <v>114.43333333333334</v>
      </c>
      <c r="G186" s="41"/>
      <c r="H186" s="4">
        <f t="shared" si="1"/>
        <v>0.9895272223</v>
      </c>
    </row>
    <row r="187">
      <c r="A187" s="1" t="s">
        <v>371</v>
      </c>
      <c r="B187" s="7" t="s">
        <v>1104</v>
      </c>
      <c r="C187" s="7">
        <v>2009.0</v>
      </c>
      <c r="D187" s="4">
        <v>1.1270200000000001</v>
      </c>
      <c r="E187" s="43">
        <v>98.38641997106238</v>
      </c>
      <c r="F187" s="4">
        <v>114.43333333333334</v>
      </c>
      <c r="G187" s="41"/>
      <c r="H187" s="4">
        <f t="shared" si="1"/>
        <v>0.9689787041</v>
      </c>
    </row>
    <row r="188">
      <c r="A188" s="1" t="s">
        <v>371</v>
      </c>
      <c r="B188" s="7" t="s">
        <v>1105</v>
      </c>
      <c r="C188" s="7">
        <v>2009.0</v>
      </c>
      <c r="D188" s="4">
        <v>1.1206666666666667</v>
      </c>
      <c r="E188" s="43">
        <v>98.38641997106238</v>
      </c>
      <c r="F188" s="4">
        <v>114.43333333333334</v>
      </c>
      <c r="G188" s="41"/>
      <c r="H188" s="4">
        <f t="shared" si="1"/>
        <v>0.9635162946</v>
      </c>
    </row>
    <row r="189">
      <c r="A189" s="1" t="s">
        <v>371</v>
      </c>
      <c r="B189" s="7" t="s">
        <v>1106</v>
      </c>
      <c r="C189" s="7">
        <v>2009.0</v>
      </c>
      <c r="D189" s="4">
        <v>1.08821</v>
      </c>
      <c r="E189" s="43">
        <v>98.38641997106238</v>
      </c>
      <c r="F189" s="4">
        <v>114.43333333333334</v>
      </c>
      <c r="G189" s="41"/>
      <c r="H189" s="4">
        <f t="shared" si="1"/>
        <v>0.9356110056</v>
      </c>
    </row>
    <row r="190">
      <c r="A190" s="1" t="s">
        <v>371</v>
      </c>
      <c r="B190" s="7" t="s">
        <v>1107</v>
      </c>
      <c r="C190" s="7">
        <v>2009.0</v>
      </c>
      <c r="D190" s="4">
        <v>1.0822299999999996</v>
      </c>
      <c r="E190" s="43">
        <v>98.38641997106238</v>
      </c>
      <c r="F190" s="4">
        <v>114.43333333333334</v>
      </c>
      <c r="G190" s="41"/>
      <c r="H190" s="4">
        <f t="shared" si="1"/>
        <v>0.9304695772</v>
      </c>
    </row>
    <row r="191">
      <c r="A191" s="1" t="s">
        <v>371</v>
      </c>
      <c r="B191" s="7" t="s">
        <v>1108</v>
      </c>
      <c r="C191" s="7">
        <v>2009.0</v>
      </c>
      <c r="D191" s="4">
        <v>1.0548523809523809</v>
      </c>
      <c r="E191" s="43">
        <v>98.38641997106238</v>
      </c>
      <c r="F191" s="4">
        <v>114.43333333333334</v>
      </c>
      <c r="G191" s="41"/>
      <c r="H191" s="4">
        <f t="shared" si="1"/>
        <v>0.9069311042</v>
      </c>
    </row>
    <row r="192">
      <c r="A192" s="1" t="s">
        <v>371</v>
      </c>
      <c r="B192" s="7" t="s">
        <v>1109</v>
      </c>
      <c r="C192" s="7">
        <v>2009.0</v>
      </c>
      <c r="D192" s="4">
        <v>1.0595750000000002</v>
      </c>
      <c r="E192" s="43">
        <v>98.38641997106238</v>
      </c>
      <c r="F192" s="4">
        <v>114.43333333333334</v>
      </c>
      <c r="G192" s="41"/>
      <c r="H192" s="4">
        <f t="shared" si="1"/>
        <v>0.9109914734</v>
      </c>
    </row>
    <row r="193">
      <c r="A193" s="1" t="s">
        <v>371</v>
      </c>
      <c r="B193" s="7" t="s">
        <v>1110</v>
      </c>
      <c r="C193" s="7">
        <v>2009.0</v>
      </c>
      <c r="D193" s="4">
        <v>1.0544</v>
      </c>
      <c r="E193" s="43">
        <v>98.38641997106238</v>
      </c>
      <c r="F193" s="4">
        <v>114.43333333333334</v>
      </c>
      <c r="G193" s="41"/>
      <c r="H193" s="4">
        <f t="shared" si="1"/>
        <v>0.9065421604</v>
      </c>
    </row>
    <row r="194">
      <c r="A194" s="1" t="s">
        <v>371</v>
      </c>
      <c r="B194" s="7" t="s">
        <v>1099</v>
      </c>
      <c r="C194" s="7">
        <v>2010.0</v>
      </c>
      <c r="D194" s="4">
        <v>1.0429350000000002</v>
      </c>
      <c r="E194" s="43">
        <v>91.66666749999975</v>
      </c>
      <c r="F194" s="4">
        <v>116.46666666666668</v>
      </c>
      <c r="G194" s="41"/>
      <c r="H194" s="4">
        <f t="shared" si="1"/>
        <v>0.8208561179</v>
      </c>
    </row>
    <row r="195">
      <c r="A195" s="1" t="s">
        <v>371</v>
      </c>
      <c r="B195" s="7" t="s">
        <v>1100</v>
      </c>
      <c r="C195" s="7">
        <v>2010.0</v>
      </c>
      <c r="D195" s="4">
        <v>1.05682</v>
      </c>
      <c r="E195" s="43">
        <v>91.66666749999975</v>
      </c>
      <c r="F195" s="4">
        <v>116.46666666666668</v>
      </c>
      <c r="G195" s="41"/>
      <c r="H195" s="4">
        <f t="shared" si="1"/>
        <v>0.8317844953</v>
      </c>
    </row>
    <row r="196">
      <c r="A196" s="1" t="s">
        <v>371</v>
      </c>
      <c r="B196" s="7" t="s">
        <v>1101</v>
      </c>
      <c r="C196" s="7">
        <v>2010.0</v>
      </c>
      <c r="D196" s="4">
        <v>1.0230043478260868</v>
      </c>
      <c r="E196" s="43">
        <v>91.66666749999975</v>
      </c>
      <c r="F196" s="4">
        <v>116.46666666666668</v>
      </c>
      <c r="G196" s="41"/>
      <c r="H196" s="4">
        <f t="shared" si="1"/>
        <v>0.8051694282</v>
      </c>
    </row>
    <row r="197">
      <c r="A197" s="1" t="s">
        <v>371</v>
      </c>
      <c r="B197" s="7" t="s">
        <v>1102</v>
      </c>
      <c r="C197" s="7">
        <v>2010.0</v>
      </c>
      <c r="D197" s="4">
        <v>1.00519</v>
      </c>
      <c r="E197" s="43">
        <v>91.66666749999975</v>
      </c>
      <c r="F197" s="4">
        <v>116.46666666666668</v>
      </c>
      <c r="G197" s="41"/>
      <c r="H197" s="4">
        <f t="shared" si="1"/>
        <v>0.7911484044</v>
      </c>
    </row>
    <row r="198">
      <c r="A198" s="1" t="s">
        <v>371</v>
      </c>
      <c r="B198" s="7" t="s">
        <v>1103</v>
      </c>
      <c r="C198" s="7">
        <v>2010.0</v>
      </c>
      <c r="D198" s="4">
        <v>1.0395894736842108</v>
      </c>
      <c r="E198" s="43">
        <v>91.66666749999975</v>
      </c>
      <c r="F198" s="4">
        <v>116.46666666666668</v>
      </c>
      <c r="G198" s="41"/>
      <c r="H198" s="4">
        <f t="shared" si="1"/>
        <v>0.8182229761</v>
      </c>
    </row>
    <row r="199">
      <c r="A199" s="1" t="s">
        <v>371</v>
      </c>
      <c r="B199" s="7" t="s">
        <v>1104</v>
      </c>
      <c r="C199" s="7">
        <v>2010.0</v>
      </c>
      <c r="D199" s="4">
        <v>1.0379318181818182</v>
      </c>
      <c r="E199" s="43">
        <v>91.66666749999975</v>
      </c>
      <c r="F199" s="4">
        <v>116.46666666666668</v>
      </c>
      <c r="G199" s="41"/>
      <c r="H199" s="4">
        <f t="shared" si="1"/>
        <v>0.8169182959</v>
      </c>
    </row>
    <row r="200">
      <c r="A200" s="1" t="s">
        <v>371</v>
      </c>
      <c r="B200" s="7" t="s">
        <v>1105</v>
      </c>
      <c r="C200" s="7">
        <v>2010.0</v>
      </c>
      <c r="D200" s="4">
        <v>1.041978947368421</v>
      </c>
      <c r="E200" s="43">
        <v>91.66666749999975</v>
      </c>
      <c r="F200" s="4">
        <v>116.46666666666668</v>
      </c>
      <c r="G200" s="41"/>
      <c r="H200" s="4">
        <f t="shared" si="1"/>
        <v>0.8201036438</v>
      </c>
    </row>
    <row r="201">
      <c r="A201" s="1" t="s">
        <v>371</v>
      </c>
      <c r="B201" s="7" t="s">
        <v>1106</v>
      </c>
      <c r="C201" s="7">
        <v>2010.0</v>
      </c>
      <c r="D201" s="4">
        <v>1.0418950000000002</v>
      </c>
      <c r="E201" s="43">
        <v>91.66666749999975</v>
      </c>
      <c r="F201" s="4">
        <v>116.46666666666668</v>
      </c>
      <c r="G201" s="41"/>
      <c r="H201" s="4">
        <f t="shared" si="1"/>
        <v>0.8200375719</v>
      </c>
    </row>
    <row r="202">
      <c r="A202" s="1" t="s">
        <v>371</v>
      </c>
      <c r="B202" s="7" t="s">
        <v>1107</v>
      </c>
      <c r="C202" s="7">
        <v>2010.0</v>
      </c>
      <c r="D202" s="4">
        <v>1.0330857142857144</v>
      </c>
      <c r="E202" s="43">
        <v>91.66666749999975</v>
      </c>
      <c r="F202" s="4">
        <v>116.46666666666668</v>
      </c>
      <c r="G202" s="41"/>
      <c r="H202" s="4">
        <f t="shared" si="1"/>
        <v>0.8131041042</v>
      </c>
    </row>
    <row r="203">
      <c r="A203" s="1" t="s">
        <v>371</v>
      </c>
      <c r="B203" s="7" t="s">
        <v>1108</v>
      </c>
      <c r="C203" s="7">
        <v>2010.0</v>
      </c>
      <c r="D203" s="4">
        <v>1.0179749999999999</v>
      </c>
      <c r="E203" s="43">
        <v>91.66666749999975</v>
      </c>
      <c r="F203" s="4">
        <v>116.46666666666668</v>
      </c>
      <c r="G203" s="41"/>
      <c r="H203" s="4">
        <f t="shared" si="1"/>
        <v>0.8012110119</v>
      </c>
    </row>
    <row r="204">
      <c r="A204" s="1" t="s">
        <v>371</v>
      </c>
      <c r="B204" s="7" t="s">
        <v>1109</v>
      </c>
      <c r="C204" s="7">
        <v>2010.0</v>
      </c>
      <c r="D204" s="4">
        <v>1.0127052631578948</v>
      </c>
      <c r="E204" s="43">
        <v>91.66666749999975</v>
      </c>
      <c r="F204" s="4">
        <v>116.46666666666668</v>
      </c>
      <c r="G204" s="41"/>
      <c r="H204" s="4">
        <f t="shared" si="1"/>
        <v>0.7970633941</v>
      </c>
    </row>
    <row r="205">
      <c r="A205" s="1" t="s">
        <v>371</v>
      </c>
      <c r="B205" s="7" t="s">
        <v>1110</v>
      </c>
      <c r="C205" s="7">
        <v>2010.0</v>
      </c>
      <c r="D205" s="4">
        <v>1.0084333333333333</v>
      </c>
      <c r="E205" s="43">
        <v>91.66666749999975</v>
      </c>
      <c r="F205" s="4">
        <v>116.46666666666668</v>
      </c>
      <c r="G205" s="41"/>
      <c r="H205" s="4">
        <f t="shared" si="1"/>
        <v>0.7937011139</v>
      </c>
    </row>
    <row r="206">
      <c r="A206" s="1" t="s">
        <v>371</v>
      </c>
      <c r="B206" s="7" t="s">
        <v>1099</v>
      </c>
      <c r="C206" s="7">
        <v>2011.0</v>
      </c>
      <c r="D206" s="4">
        <v>0.9946833333333331</v>
      </c>
      <c r="E206" s="43">
        <v>92.95529758048268</v>
      </c>
      <c r="F206" s="4">
        <v>119.85833333333333</v>
      </c>
      <c r="G206" s="41"/>
      <c r="H206" s="4">
        <f t="shared" si="1"/>
        <v>0.7714197476</v>
      </c>
    </row>
    <row r="207">
      <c r="A207" s="1" t="s">
        <v>371</v>
      </c>
      <c r="B207" s="7" t="s">
        <v>1100</v>
      </c>
      <c r="C207" s="7">
        <v>2011.0</v>
      </c>
      <c r="D207" s="4">
        <v>0.98738</v>
      </c>
      <c r="E207" s="43">
        <v>92.95529758048268</v>
      </c>
      <c r="F207" s="4">
        <v>119.85833333333333</v>
      </c>
      <c r="G207" s="41"/>
      <c r="H207" s="4">
        <f t="shared" si="1"/>
        <v>0.7657556982</v>
      </c>
    </row>
    <row r="208">
      <c r="A208" s="1" t="s">
        <v>371</v>
      </c>
      <c r="B208" s="7" t="s">
        <v>1101</v>
      </c>
      <c r="C208" s="7">
        <v>2011.0</v>
      </c>
      <c r="D208" s="4">
        <v>0.9762428571428569</v>
      </c>
      <c r="E208" s="43">
        <v>92.95529758048268</v>
      </c>
      <c r="F208" s="4">
        <v>119.85833333333333</v>
      </c>
      <c r="G208" s="41"/>
      <c r="H208" s="4">
        <f t="shared" si="1"/>
        <v>0.7571183644</v>
      </c>
    </row>
    <row r="209">
      <c r="A209" s="1" t="s">
        <v>371</v>
      </c>
      <c r="B209" s="7" t="s">
        <v>1102</v>
      </c>
      <c r="C209" s="7">
        <v>2011.0</v>
      </c>
      <c r="D209" s="4">
        <v>0.9582999999999999</v>
      </c>
      <c r="E209" s="43">
        <v>92.95529758048268</v>
      </c>
      <c r="F209" s="4">
        <v>119.85833333333333</v>
      </c>
      <c r="G209" s="41"/>
      <c r="H209" s="4">
        <f t="shared" si="1"/>
        <v>0.7432029062</v>
      </c>
    </row>
    <row r="210">
      <c r="A210" s="1" t="s">
        <v>371</v>
      </c>
      <c r="B210" s="7" t="s">
        <v>1103</v>
      </c>
      <c r="C210" s="7">
        <v>2011.0</v>
      </c>
      <c r="D210" s="4">
        <v>0.9706000000000001</v>
      </c>
      <c r="E210" s="43">
        <v>92.95529758048268</v>
      </c>
      <c r="F210" s="4">
        <v>119.85833333333333</v>
      </c>
      <c r="G210" s="41"/>
      <c r="H210" s="4">
        <f t="shared" si="1"/>
        <v>0.7527420858</v>
      </c>
    </row>
    <row r="211">
      <c r="A211" s="1" t="s">
        <v>371</v>
      </c>
      <c r="B211" s="7" t="s">
        <v>1104</v>
      </c>
      <c r="C211" s="7">
        <v>2011.0</v>
      </c>
      <c r="D211" s="4">
        <v>0.9767500000000001</v>
      </c>
      <c r="E211" s="43">
        <v>92.95529758048268</v>
      </c>
      <c r="F211" s="4">
        <v>119.85833333333333</v>
      </c>
      <c r="G211" s="41"/>
      <c r="H211" s="4">
        <f t="shared" si="1"/>
        <v>0.7575116755</v>
      </c>
    </row>
    <row r="212">
      <c r="A212" s="1" t="s">
        <v>371</v>
      </c>
      <c r="B212" s="7" t="s">
        <v>1105</v>
      </c>
      <c r="C212" s="7">
        <v>2011.0</v>
      </c>
      <c r="D212" s="4">
        <v>0.9554611111111113</v>
      </c>
      <c r="E212" s="43">
        <v>92.95529758048268</v>
      </c>
      <c r="F212" s="4">
        <v>119.85833333333333</v>
      </c>
      <c r="G212" s="41"/>
      <c r="H212" s="4">
        <f t="shared" si="1"/>
        <v>0.7410012257</v>
      </c>
    </row>
    <row r="213">
      <c r="A213" s="1" t="s">
        <v>371</v>
      </c>
      <c r="B213" s="7" t="s">
        <v>1106</v>
      </c>
      <c r="C213" s="7">
        <v>2011.0</v>
      </c>
      <c r="D213" s="4">
        <v>0.982447619047619</v>
      </c>
      <c r="E213" s="43">
        <v>92.95529758048268</v>
      </c>
      <c r="F213" s="4">
        <v>119.85833333333333</v>
      </c>
      <c r="G213" s="41"/>
      <c r="H213" s="4">
        <f t="shared" si="1"/>
        <v>0.7619304244</v>
      </c>
    </row>
    <row r="214">
      <c r="A214" s="1" t="s">
        <v>371</v>
      </c>
      <c r="B214" s="7" t="s">
        <v>1107</v>
      </c>
      <c r="C214" s="7">
        <v>2011.0</v>
      </c>
      <c r="D214" s="4">
        <v>1.002875</v>
      </c>
      <c r="E214" s="43">
        <v>92.95529758048268</v>
      </c>
      <c r="F214" s="4">
        <v>119.85833333333333</v>
      </c>
      <c r="G214" s="41"/>
      <c r="H214" s="4">
        <f t="shared" si="1"/>
        <v>0.7777727378</v>
      </c>
    </row>
    <row r="215">
      <c r="A215" s="1" t="s">
        <v>371</v>
      </c>
      <c r="B215" s="7" t="s">
        <v>1108</v>
      </c>
      <c r="C215" s="7">
        <v>2011.0</v>
      </c>
      <c r="D215" s="4">
        <v>1.0190277777777779</v>
      </c>
      <c r="E215" s="43">
        <v>92.95529758048268</v>
      </c>
      <c r="F215" s="4">
        <v>119.85833333333333</v>
      </c>
      <c r="G215" s="41"/>
      <c r="H215" s="4">
        <f t="shared" si="1"/>
        <v>0.7902999123</v>
      </c>
    </row>
    <row r="216">
      <c r="A216" s="1" t="s">
        <v>371</v>
      </c>
      <c r="B216" s="7" t="s">
        <v>1109</v>
      </c>
      <c r="C216" s="7">
        <v>2011.0</v>
      </c>
      <c r="D216" s="4">
        <v>1.0235052631578945</v>
      </c>
      <c r="E216" s="43">
        <v>92.95529758048268</v>
      </c>
      <c r="F216" s="4">
        <v>119.85833333333333</v>
      </c>
      <c r="G216" s="41"/>
      <c r="H216" s="4">
        <f t="shared" si="1"/>
        <v>0.793772395</v>
      </c>
    </row>
    <row r="217">
      <c r="A217" s="1" t="s">
        <v>371</v>
      </c>
      <c r="B217" s="7" t="s">
        <v>1110</v>
      </c>
      <c r="C217" s="7">
        <v>2011.0</v>
      </c>
      <c r="D217" s="4">
        <v>1.0241421052631579</v>
      </c>
      <c r="E217" s="43">
        <v>92.95529758048268</v>
      </c>
      <c r="F217" s="4">
        <v>119.85833333333333</v>
      </c>
      <c r="G217" s="41"/>
      <c r="H217" s="4">
        <f t="shared" si="1"/>
        <v>0.7942662935</v>
      </c>
    </row>
    <row r="218">
      <c r="A218" s="1" t="s">
        <v>371</v>
      </c>
      <c r="B218" s="7" t="s">
        <v>1099</v>
      </c>
      <c r="C218" s="7">
        <v>2012.0</v>
      </c>
      <c r="D218" s="4">
        <v>1.013075</v>
      </c>
      <c r="E218" s="43">
        <v>93.97326607283463</v>
      </c>
      <c r="F218" s="4">
        <v>121.67500000000001</v>
      </c>
      <c r="G218" s="41"/>
      <c r="H218" s="4">
        <f t="shared" si="1"/>
        <v>0.7824283257</v>
      </c>
    </row>
    <row r="219">
      <c r="A219" s="1" t="s">
        <v>371</v>
      </c>
      <c r="B219" s="7" t="s">
        <v>1100</v>
      </c>
      <c r="C219" s="7">
        <v>2012.0</v>
      </c>
      <c r="D219" s="4">
        <v>0.9966421052631577</v>
      </c>
      <c r="E219" s="43">
        <v>93.97326607283463</v>
      </c>
      <c r="F219" s="4">
        <v>121.67500000000001</v>
      </c>
      <c r="G219" s="41"/>
      <c r="H219" s="4">
        <f t="shared" si="1"/>
        <v>0.7697367063</v>
      </c>
    </row>
    <row r="220">
      <c r="A220" s="1" t="s">
        <v>371</v>
      </c>
      <c r="B220" s="7" t="s">
        <v>1101</v>
      </c>
      <c r="C220" s="7">
        <v>2012.0</v>
      </c>
      <c r="D220" s="4">
        <v>0.9938545454545454</v>
      </c>
      <c r="E220" s="43">
        <v>93.97326607283463</v>
      </c>
      <c r="F220" s="4">
        <v>121.67500000000001</v>
      </c>
      <c r="G220" s="41"/>
      <c r="H220" s="4">
        <f t="shared" si="1"/>
        <v>0.7675837899</v>
      </c>
    </row>
    <row r="221">
      <c r="A221" s="1" t="s">
        <v>371</v>
      </c>
      <c r="B221" s="7" t="s">
        <v>1102</v>
      </c>
      <c r="C221" s="7">
        <v>2012.0</v>
      </c>
      <c r="D221" s="4">
        <v>0.9926299999999999</v>
      </c>
      <c r="E221" s="43">
        <v>93.97326607283463</v>
      </c>
      <c r="F221" s="4">
        <v>121.67500000000001</v>
      </c>
      <c r="G221" s="41"/>
      <c r="H221" s="4">
        <f t="shared" si="1"/>
        <v>0.7666380366</v>
      </c>
    </row>
    <row r="222">
      <c r="A222" s="1" t="s">
        <v>371</v>
      </c>
      <c r="B222" s="7" t="s">
        <v>1103</v>
      </c>
      <c r="C222" s="7">
        <v>2012.0</v>
      </c>
      <c r="D222" s="4">
        <v>1.0091619047619051</v>
      </c>
      <c r="E222" s="43">
        <v>93.97326607283463</v>
      </c>
      <c r="F222" s="4">
        <v>121.67500000000001</v>
      </c>
      <c r="G222" s="41"/>
      <c r="H222" s="4">
        <f t="shared" si="1"/>
        <v>0.7794061244</v>
      </c>
    </row>
    <row r="223">
      <c r="A223" s="1" t="s">
        <v>371</v>
      </c>
      <c r="B223" s="7" t="s">
        <v>1104</v>
      </c>
      <c r="C223" s="7">
        <v>2012.0</v>
      </c>
      <c r="D223" s="4">
        <v>1.0280714285714285</v>
      </c>
      <c r="E223" s="43">
        <v>93.97326607283463</v>
      </c>
      <c r="F223" s="4">
        <v>121.67500000000001</v>
      </c>
      <c r="G223" s="41"/>
      <c r="H223" s="4">
        <f t="shared" si="1"/>
        <v>0.794010519</v>
      </c>
    </row>
    <row r="224">
      <c r="A224" s="1" t="s">
        <v>371</v>
      </c>
      <c r="B224" s="7" t="s">
        <v>1105</v>
      </c>
      <c r="C224" s="7">
        <v>2012.0</v>
      </c>
      <c r="D224" s="4">
        <v>1.0139900000000002</v>
      </c>
      <c r="E224" s="43">
        <v>93.97326607283463</v>
      </c>
      <c r="F224" s="4">
        <v>121.67500000000001</v>
      </c>
      <c r="G224" s="41"/>
      <c r="H224" s="4">
        <f t="shared" si="1"/>
        <v>0.7831350077</v>
      </c>
    </row>
    <row r="225">
      <c r="A225" s="1" t="s">
        <v>371</v>
      </c>
      <c r="B225" s="7" t="s">
        <v>1106</v>
      </c>
      <c r="C225" s="7">
        <v>2012.0</v>
      </c>
      <c r="D225" s="4">
        <v>0.9921409090909091</v>
      </c>
      <c r="E225" s="43">
        <v>93.97326607283463</v>
      </c>
      <c r="F225" s="4">
        <v>121.67500000000001</v>
      </c>
      <c r="G225" s="41"/>
      <c r="H225" s="4">
        <f t="shared" si="1"/>
        <v>0.766260297</v>
      </c>
    </row>
    <row r="226">
      <c r="A226" s="1" t="s">
        <v>371</v>
      </c>
      <c r="B226" s="7" t="s">
        <v>1107</v>
      </c>
      <c r="C226" s="7">
        <v>2012.0</v>
      </c>
      <c r="D226" s="4">
        <v>0.9784555555555554</v>
      </c>
      <c r="E226" s="43">
        <v>93.97326607283463</v>
      </c>
      <c r="F226" s="4">
        <v>121.67500000000001</v>
      </c>
      <c r="G226" s="41"/>
      <c r="H226" s="4">
        <f t="shared" si="1"/>
        <v>0.7556906864</v>
      </c>
    </row>
    <row r="227">
      <c r="A227" s="1" t="s">
        <v>371</v>
      </c>
      <c r="B227" s="7" t="s">
        <v>1108</v>
      </c>
      <c r="C227" s="7">
        <v>2012.0</v>
      </c>
      <c r="D227" s="4">
        <v>0.9859349999999999</v>
      </c>
      <c r="E227" s="43">
        <v>93.97326607283463</v>
      </c>
      <c r="F227" s="4">
        <v>121.67500000000001</v>
      </c>
      <c r="G227" s="41"/>
      <c r="H227" s="4">
        <f t="shared" si="1"/>
        <v>0.7614672865</v>
      </c>
    </row>
    <row r="228">
      <c r="A228" s="1" t="s">
        <v>371</v>
      </c>
      <c r="B228" s="7" t="s">
        <v>1109</v>
      </c>
      <c r="C228" s="7">
        <v>2012.0</v>
      </c>
      <c r="D228" s="4">
        <v>0.9969470588235294</v>
      </c>
      <c r="E228" s="43">
        <v>93.97326607283463</v>
      </c>
      <c r="F228" s="4">
        <v>121.67500000000001</v>
      </c>
      <c r="G228" s="41"/>
      <c r="H228" s="4">
        <f t="shared" si="1"/>
        <v>0.7699722311</v>
      </c>
    </row>
    <row r="229">
      <c r="A229" s="1" t="s">
        <v>371</v>
      </c>
      <c r="B229" s="7" t="s">
        <v>1110</v>
      </c>
      <c r="C229" s="7">
        <v>2012.0</v>
      </c>
      <c r="D229" s="4">
        <v>0.9894312500000001</v>
      </c>
      <c r="E229" s="43">
        <v>93.97326607283463</v>
      </c>
      <c r="F229" s="4">
        <v>121.67500000000001</v>
      </c>
      <c r="G229" s="41"/>
      <c r="H229" s="4">
        <f t="shared" si="1"/>
        <v>0.7641675457</v>
      </c>
    </row>
    <row r="230">
      <c r="A230" s="1" t="s">
        <v>371</v>
      </c>
      <c r="B230" s="7" t="s">
        <v>1099</v>
      </c>
      <c r="C230" s="7">
        <v>2013.0</v>
      </c>
      <c r="D230" s="4">
        <v>0.9920761904761901</v>
      </c>
      <c r="E230" s="43">
        <v>94.69424946353848</v>
      </c>
      <c r="F230" s="4">
        <v>122.81666666666666</v>
      </c>
      <c r="G230" s="41"/>
      <c r="H230" s="4">
        <f t="shared" si="1"/>
        <v>0.7649117405</v>
      </c>
    </row>
    <row r="231">
      <c r="A231" s="1" t="s">
        <v>371</v>
      </c>
      <c r="B231" s="7" t="s">
        <v>1100</v>
      </c>
      <c r="C231" s="7">
        <v>2013.0</v>
      </c>
      <c r="D231" s="4">
        <v>1.0100333333333333</v>
      </c>
      <c r="E231" s="43">
        <v>94.69424946353848</v>
      </c>
      <c r="F231" s="4">
        <v>122.81666666666666</v>
      </c>
      <c r="G231" s="41"/>
      <c r="H231" s="4">
        <f t="shared" si="1"/>
        <v>0.7787570778</v>
      </c>
    </row>
    <row r="232">
      <c r="A232" s="1" t="s">
        <v>371</v>
      </c>
      <c r="B232" s="7" t="s">
        <v>1101</v>
      </c>
      <c r="C232" s="7">
        <v>2013.0</v>
      </c>
      <c r="D232" s="4">
        <v>1.0247888888888887</v>
      </c>
      <c r="E232" s="43">
        <v>94.69424946353848</v>
      </c>
      <c r="F232" s="4">
        <v>122.81666666666666</v>
      </c>
      <c r="G232" s="41"/>
      <c r="H232" s="4">
        <f t="shared" si="1"/>
        <v>0.7901339234</v>
      </c>
    </row>
    <row r="233">
      <c r="A233" s="1" t="s">
        <v>371</v>
      </c>
      <c r="B233" s="7" t="s">
        <v>1102</v>
      </c>
      <c r="C233" s="7">
        <v>2013.0</v>
      </c>
      <c r="D233" s="4">
        <v>1.0186954545454547</v>
      </c>
      <c r="E233" s="43">
        <v>94.69424946353848</v>
      </c>
      <c r="F233" s="4">
        <v>122.81666666666666</v>
      </c>
      <c r="G233" s="41"/>
      <c r="H233" s="4">
        <f t="shared" si="1"/>
        <v>0.7854357565</v>
      </c>
    </row>
    <row r="234">
      <c r="A234" s="1" t="s">
        <v>371</v>
      </c>
      <c r="B234" s="7" t="s">
        <v>1103</v>
      </c>
      <c r="C234" s="7">
        <v>2013.0</v>
      </c>
      <c r="D234" s="4">
        <v>1.0192380952380948</v>
      </c>
      <c r="E234" s="43">
        <v>94.69424946353848</v>
      </c>
      <c r="F234" s="4">
        <v>122.81666666666666</v>
      </c>
      <c r="G234" s="41"/>
      <c r="H234" s="4">
        <f t="shared" si="1"/>
        <v>0.785854144</v>
      </c>
    </row>
    <row r="235">
      <c r="A235" s="1" t="s">
        <v>371</v>
      </c>
      <c r="B235" s="7" t="s">
        <v>1104</v>
      </c>
      <c r="C235" s="7">
        <v>2013.0</v>
      </c>
      <c r="D235" s="4">
        <v>1.0304263157894737</v>
      </c>
      <c r="E235" s="43">
        <v>94.69424946353848</v>
      </c>
      <c r="F235" s="4">
        <v>122.81666666666666</v>
      </c>
      <c r="G235" s="41"/>
      <c r="H235" s="4">
        <f t="shared" si="1"/>
        <v>0.7944804989</v>
      </c>
    </row>
    <row r="236">
      <c r="A236" s="1" t="s">
        <v>371</v>
      </c>
      <c r="B236" s="7" t="s">
        <v>1105</v>
      </c>
      <c r="C236" s="7">
        <v>2013.0</v>
      </c>
      <c r="D236" s="4">
        <v>1.03895</v>
      </c>
      <c r="E236" s="43">
        <v>94.69424946353848</v>
      </c>
      <c r="F236" s="4">
        <v>122.81666666666666</v>
      </c>
      <c r="G236" s="41"/>
      <c r="H236" s="4">
        <f t="shared" si="1"/>
        <v>0.8010524398</v>
      </c>
    </row>
    <row r="237">
      <c r="A237" s="1" t="s">
        <v>371</v>
      </c>
      <c r="B237" s="7" t="s">
        <v>1106</v>
      </c>
      <c r="C237" s="7">
        <v>2013.0</v>
      </c>
      <c r="D237" s="4">
        <v>1.0408619047619045</v>
      </c>
      <c r="E237" s="43">
        <v>94.69424946353848</v>
      </c>
      <c r="F237" s="4">
        <v>122.81666666666666</v>
      </c>
      <c r="G237" s="41"/>
      <c r="H237" s="4">
        <f t="shared" si="1"/>
        <v>0.8025265588</v>
      </c>
    </row>
    <row r="238">
      <c r="A238" s="1" t="s">
        <v>371</v>
      </c>
      <c r="B238" s="7" t="s">
        <v>1107</v>
      </c>
      <c r="C238" s="7">
        <v>2013.0</v>
      </c>
      <c r="D238" s="4">
        <v>1.03424</v>
      </c>
      <c r="E238" s="43">
        <v>94.69424946353848</v>
      </c>
      <c r="F238" s="4">
        <v>122.81666666666666</v>
      </c>
      <c r="G238" s="41"/>
      <c r="H238" s="4">
        <f t="shared" si="1"/>
        <v>0.7974209301</v>
      </c>
    </row>
    <row r="239">
      <c r="A239" s="1" t="s">
        <v>371</v>
      </c>
      <c r="B239" s="7" t="s">
        <v>1108</v>
      </c>
      <c r="C239" s="7">
        <v>2013.0</v>
      </c>
      <c r="D239" s="4">
        <v>1.0363499999999999</v>
      </c>
      <c r="E239" s="43">
        <v>94.69424946353848</v>
      </c>
      <c r="F239" s="4">
        <v>122.81666666666666</v>
      </c>
      <c r="G239" s="41"/>
      <c r="H239" s="4">
        <f t="shared" si="1"/>
        <v>0.7990477848</v>
      </c>
    </row>
    <row r="240">
      <c r="A240" s="1" t="s">
        <v>371</v>
      </c>
      <c r="B240" s="7" t="s">
        <v>1109</v>
      </c>
      <c r="C240" s="7">
        <v>2013.0</v>
      </c>
      <c r="D240" s="4">
        <v>1.0480777777777777</v>
      </c>
      <c r="E240" s="43">
        <v>94.69424946353848</v>
      </c>
      <c r="F240" s="4">
        <v>122.81666666666666</v>
      </c>
      <c r="G240" s="41"/>
      <c r="H240" s="4">
        <f t="shared" si="1"/>
        <v>0.8080901496</v>
      </c>
    </row>
    <row r="241">
      <c r="A241" s="1" t="s">
        <v>371</v>
      </c>
      <c r="B241" s="7" t="s">
        <v>1110</v>
      </c>
      <c r="C241" s="7">
        <v>2013.0</v>
      </c>
      <c r="D241" s="4">
        <v>1.0640222222222224</v>
      </c>
      <c r="E241" s="43">
        <v>94.69424946353848</v>
      </c>
      <c r="F241" s="4">
        <v>122.81666666666666</v>
      </c>
      <c r="G241" s="41"/>
      <c r="H241" s="4">
        <f t="shared" si="1"/>
        <v>0.8203836538</v>
      </c>
    </row>
    <row r="242">
      <c r="A242" s="1" t="s">
        <v>371</v>
      </c>
      <c r="B242" s="7" t="s">
        <v>1099</v>
      </c>
      <c r="C242" s="7">
        <v>2014.0</v>
      </c>
      <c r="D242" s="4">
        <v>1.09394</v>
      </c>
      <c r="E242" s="43">
        <v>95.35412195789374</v>
      </c>
      <c r="F242" s="4">
        <v>125.15833333333336</v>
      </c>
      <c r="G242" s="41"/>
      <c r="H242" s="4">
        <f t="shared" si="1"/>
        <v>0.8334378175</v>
      </c>
    </row>
    <row r="243">
      <c r="A243" s="1" t="s">
        <v>371</v>
      </c>
      <c r="B243" s="7" t="s">
        <v>1100</v>
      </c>
      <c r="C243" s="7">
        <v>2014.0</v>
      </c>
      <c r="D243" s="4">
        <v>1.1055105263157894</v>
      </c>
      <c r="E243" s="43">
        <v>95.35412195789374</v>
      </c>
      <c r="F243" s="4">
        <v>125.15833333333336</v>
      </c>
      <c r="G243" s="41"/>
      <c r="H243" s="4">
        <f t="shared" si="1"/>
        <v>0.8422530306</v>
      </c>
    </row>
    <row r="244">
      <c r="A244" s="1" t="s">
        <v>371</v>
      </c>
      <c r="B244" s="7" t="s">
        <v>1101</v>
      </c>
      <c r="C244" s="7">
        <v>2014.0</v>
      </c>
      <c r="D244" s="4">
        <v>1.111084210526316</v>
      </c>
      <c r="E244" s="43">
        <v>95.35412195789374</v>
      </c>
      <c r="F244" s="4">
        <v>125.15833333333336</v>
      </c>
      <c r="G244" s="41"/>
      <c r="H244" s="4">
        <f t="shared" si="1"/>
        <v>0.8464994419</v>
      </c>
    </row>
    <row r="245">
      <c r="A245" s="1" t="s">
        <v>371</v>
      </c>
      <c r="B245" s="7" t="s">
        <v>1102</v>
      </c>
      <c r="C245" s="7">
        <v>2014.0</v>
      </c>
      <c r="D245" s="4">
        <v>1.0991285714285715</v>
      </c>
      <c r="E245" s="43">
        <v>95.35412195789374</v>
      </c>
      <c r="F245" s="4">
        <v>125.15833333333336</v>
      </c>
      <c r="G245" s="41"/>
      <c r="H245" s="4">
        <f t="shared" si="1"/>
        <v>0.8373908237</v>
      </c>
    </row>
    <row r="246">
      <c r="A246" s="1" t="s">
        <v>371</v>
      </c>
      <c r="B246" s="7" t="s">
        <v>1103</v>
      </c>
      <c r="C246" s="7">
        <v>2014.0</v>
      </c>
      <c r="D246" s="4">
        <v>1.0895699999999997</v>
      </c>
      <c r="E246" s="43">
        <v>95.35412195789374</v>
      </c>
      <c r="F246" s="4">
        <v>125.15833333333336</v>
      </c>
      <c r="G246" s="41"/>
      <c r="H246" s="4">
        <f t="shared" si="1"/>
        <v>0.8301084546</v>
      </c>
    </row>
    <row r="247">
      <c r="A247" s="1" t="s">
        <v>371</v>
      </c>
      <c r="B247" s="7" t="s">
        <v>1104</v>
      </c>
      <c r="C247" s="7">
        <v>2014.0</v>
      </c>
      <c r="D247" s="4">
        <v>1.083457894736842</v>
      </c>
      <c r="E247" s="43">
        <v>95.35412195789374</v>
      </c>
      <c r="F247" s="4">
        <v>125.15833333333336</v>
      </c>
      <c r="G247" s="41"/>
      <c r="H247" s="4">
        <f t="shared" si="1"/>
        <v>0.8254518375</v>
      </c>
    </row>
    <row r="248">
      <c r="A248" s="1" t="s">
        <v>371</v>
      </c>
      <c r="B248" s="7" t="s">
        <v>1105</v>
      </c>
      <c r="C248" s="7">
        <v>2014.0</v>
      </c>
      <c r="D248" s="4">
        <v>1.0743952380952382</v>
      </c>
      <c r="E248" s="43">
        <v>95.35412195789374</v>
      </c>
      <c r="F248" s="4">
        <v>125.15833333333336</v>
      </c>
      <c r="G248" s="41"/>
      <c r="H248" s="4">
        <f t="shared" si="1"/>
        <v>0.8185472899</v>
      </c>
    </row>
    <row r="249">
      <c r="A249" s="1" t="s">
        <v>371</v>
      </c>
      <c r="B249" s="7" t="s">
        <v>1106</v>
      </c>
      <c r="C249" s="7">
        <v>2014.0</v>
      </c>
      <c r="D249" s="4">
        <v>1.0927249999999997</v>
      </c>
      <c r="E249" s="43">
        <v>95.35412195789374</v>
      </c>
      <c r="F249" s="4">
        <v>125.15833333333336</v>
      </c>
      <c r="G249" s="41"/>
      <c r="H249" s="4">
        <f t="shared" si="1"/>
        <v>0.8325121479</v>
      </c>
    </row>
    <row r="250">
      <c r="A250" s="1" t="s">
        <v>371</v>
      </c>
      <c r="B250" s="7" t="s">
        <v>1107</v>
      </c>
      <c r="C250" s="7">
        <v>2014.0</v>
      </c>
      <c r="D250" s="4">
        <v>1.1011809523809524</v>
      </c>
      <c r="E250" s="43">
        <v>95.35412195789374</v>
      </c>
      <c r="F250" s="4">
        <v>125.15833333333336</v>
      </c>
      <c r="G250" s="41"/>
      <c r="H250" s="4">
        <f t="shared" si="1"/>
        <v>0.838954467</v>
      </c>
    </row>
    <row r="251">
      <c r="A251" s="1" t="s">
        <v>371</v>
      </c>
      <c r="B251" s="7" t="s">
        <v>1108</v>
      </c>
      <c r="C251" s="7">
        <v>2014.0</v>
      </c>
      <c r="D251" s="4">
        <v>1.1212238095238094</v>
      </c>
      <c r="E251" s="43">
        <v>95.35412195789374</v>
      </c>
      <c r="F251" s="4">
        <v>125.15833333333336</v>
      </c>
      <c r="G251" s="41"/>
      <c r="H251" s="4">
        <f t="shared" si="1"/>
        <v>0.8542244773</v>
      </c>
    </row>
    <row r="252">
      <c r="A252" s="1" t="s">
        <v>371</v>
      </c>
      <c r="B252" s="7" t="s">
        <v>1109</v>
      </c>
      <c r="C252" s="7">
        <v>2014.0</v>
      </c>
      <c r="D252" s="4">
        <v>1.1320176470588237</v>
      </c>
      <c r="E252" s="43">
        <v>95.35412195789374</v>
      </c>
      <c r="F252" s="4">
        <v>125.15833333333336</v>
      </c>
      <c r="G252" s="41"/>
      <c r="H252" s="4">
        <f t="shared" si="1"/>
        <v>0.8624479561</v>
      </c>
    </row>
    <row r="253">
      <c r="A253" s="1" t="s">
        <v>371</v>
      </c>
      <c r="B253" s="7" t="s">
        <v>1110</v>
      </c>
      <c r="C253" s="7">
        <v>2014.0</v>
      </c>
      <c r="D253" s="4">
        <v>1.1532523809523811</v>
      </c>
      <c r="E253" s="43">
        <v>95.35412195789374</v>
      </c>
      <c r="F253" s="4">
        <v>125.15833333333336</v>
      </c>
      <c r="G253" s="41"/>
      <c r="H253" s="4">
        <f t="shared" si="1"/>
        <v>0.8786260192</v>
      </c>
    </row>
    <row r="254">
      <c r="A254" s="1" t="s">
        <v>371</v>
      </c>
      <c r="B254" s="7" t="s">
        <v>1099</v>
      </c>
      <c r="C254" s="7">
        <v>2015.0</v>
      </c>
      <c r="D254" s="4">
        <v>1.214342105263158</v>
      </c>
      <c r="E254" s="43">
        <v>95.48704320152228</v>
      </c>
      <c r="F254" s="4">
        <v>126.56666666666666</v>
      </c>
      <c r="G254" s="41"/>
      <c r="H254" s="4">
        <f t="shared" si="1"/>
        <v>0.9161490945</v>
      </c>
    </row>
    <row r="255">
      <c r="A255" s="1" t="s">
        <v>371</v>
      </c>
      <c r="B255" s="7" t="s">
        <v>1100</v>
      </c>
      <c r="C255" s="7">
        <v>2015.0</v>
      </c>
      <c r="D255" s="4">
        <v>1.2505444444444445</v>
      </c>
      <c r="E255" s="43">
        <v>95.48704320152228</v>
      </c>
      <c r="F255" s="4">
        <v>126.56666666666666</v>
      </c>
      <c r="G255" s="41"/>
      <c r="H255" s="4">
        <f t="shared" si="1"/>
        <v>0.9434616123</v>
      </c>
    </row>
    <row r="256">
      <c r="A256" s="1" t="s">
        <v>371</v>
      </c>
      <c r="B256" s="7" t="s">
        <v>1101</v>
      </c>
      <c r="C256" s="7">
        <v>2015.0</v>
      </c>
      <c r="D256" s="4">
        <v>1.2619136363636363</v>
      </c>
      <c r="E256" s="43">
        <v>95.48704320152228</v>
      </c>
      <c r="F256" s="4">
        <v>126.56666666666666</v>
      </c>
      <c r="G256" s="41"/>
      <c r="H256" s="4">
        <f t="shared" si="1"/>
        <v>0.9520389932</v>
      </c>
    </row>
    <row r="257">
      <c r="A257" s="1" t="s">
        <v>371</v>
      </c>
      <c r="B257" s="7" t="s">
        <v>1102</v>
      </c>
      <c r="C257" s="7">
        <v>2015.0</v>
      </c>
      <c r="D257" s="4">
        <v>1.2331142857142858</v>
      </c>
      <c r="E257" s="43">
        <v>95.48704320152228</v>
      </c>
      <c r="F257" s="4">
        <v>126.56666666666666</v>
      </c>
      <c r="G257" s="41"/>
      <c r="H257" s="4">
        <f t="shared" si="1"/>
        <v>0.9303115913</v>
      </c>
    </row>
    <row r="258">
      <c r="A258" s="1" t="s">
        <v>371</v>
      </c>
      <c r="B258" s="7" t="s">
        <v>1103</v>
      </c>
      <c r="C258" s="7">
        <v>2015.0</v>
      </c>
      <c r="D258" s="4">
        <v>1.217857894736842</v>
      </c>
      <c r="E258" s="43">
        <v>95.48704320152228</v>
      </c>
      <c r="F258" s="4">
        <v>126.56666666666666</v>
      </c>
      <c r="G258" s="41"/>
      <c r="H258" s="4">
        <f t="shared" si="1"/>
        <v>0.9188015492</v>
      </c>
    </row>
    <row r="259">
      <c r="A259" s="1" t="s">
        <v>371</v>
      </c>
      <c r="B259" s="7" t="s">
        <v>1104</v>
      </c>
      <c r="C259" s="7">
        <v>2015.0</v>
      </c>
      <c r="D259" s="4">
        <v>1.2366045454545456</v>
      </c>
      <c r="E259" s="43">
        <v>95.48704320152228</v>
      </c>
      <c r="F259" s="4">
        <v>126.56666666666666</v>
      </c>
      <c r="G259" s="41"/>
      <c r="H259" s="4">
        <f t="shared" si="1"/>
        <v>0.9329447853</v>
      </c>
    </row>
    <row r="260">
      <c r="A260" s="1" t="s">
        <v>371</v>
      </c>
      <c r="B260" s="7" t="s">
        <v>1105</v>
      </c>
      <c r="C260" s="7">
        <v>2015.0</v>
      </c>
      <c r="D260" s="4">
        <v>1.28942</v>
      </c>
      <c r="E260" s="43">
        <v>95.48704320152228</v>
      </c>
      <c r="F260" s="4">
        <v>126.56666666666666</v>
      </c>
      <c r="G260" s="41"/>
      <c r="H260" s="4">
        <f t="shared" si="1"/>
        <v>0.9727909132</v>
      </c>
    </row>
    <row r="261">
      <c r="A261" s="1" t="s">
        <v>371</v>
      </c>
      <c r="B261" s="7" t="s">
        <v>1106</v>
      </c>
      <c r="C261" s="7">
        <v>2015.0</v>
      </c>
      <c r="D261" s="4">
        <v>1.3147842105263157</v>
      </c>
      <c r="E261" s="43">
        <v>95.48704320152228</v>
      </c>
      <c r="F261" s="4">
        <v>126.56666666666666</v>
      </c>
      <c r="G261" s="41"/>
      <c r="H261" s="4">
        <f t="shared" si="1"/>
        <v>0.9919267056</v>
      </c>
    </row>
    <row r="262">
      <c r="A262" s="1" t="s">
        <v>371</v>
      </c>
      <c r="B262" s="7" t="s">
        <v>1107</v>
      </c>
      <c r="C262" s="7">
        <v>2015.0</v>
      </c>
      <c r="D262" s="4">
        <v>1.326695238095238</v>
      </c>
      <c r="E262" s="43">
        <v>95.48704320152228</v>
      </c>
      <c r="F262" s="4">
        <v>126.56666666666666</v>
      </c>
      <c r="G262" s="41"/>
      <c r="H262" s="4">
        <f t="shared" si="1"/>
        <v>1.000912869</v>
      </c>
    </row>
    <row r="263">
      <c r="A263" s="1" t="s">
        <v>371</v>
      </c>
      <c r="B263" s="7" t="s">
        <v>1108</v>
      </c>
      <c r="C263" s="7">
        <v>2015.0</v>
      </c>
      <c r="D263" s="4">
        <v>1.3072666666666666</v>
      </c>
      <c r="E263" s="43">
        <v>95.48704320152228</v>
      </c>
      <c r="F263" s="4">
        <v>126.56666666666666</v>
      </c>
      <c r="G263" s="41"/>
      <c r="H263" s="4">
        <f t="shared" si="1"/>
        <v>0.9862551647</v>
      </c>
    </row>
    <row r="264">
      <c r="A264" s="1" t="s">
        <v>371</v>
      </c>
      <c r="B264" s="7" t="s">
        <v>1109</v>
      </c>
      <c r="C264" s="7">
        <v>2015.0</v>
      </c>
      <c r="D264" s="4">
        <v>1.3274833333333333</v>
      </c>
      <c r="E264" s="43">
        <v>95.48704320152228</v>
      </c>
      <c r="F264" s="4">
        <v>126.56666666666666</v>
      </c>
      <c r="G264" s="41"/>
      <c r="H264" s="4">
        <f t="shared" si="1"/>
        <v>1.001507441</v>
      </c>
    </row>
    <row r="265">
      <c r="A265" s="1" t="s">
        <v>371</v>
      </c>
      <c r="B265" s="7" t="s">
        <v>1110</v>
      </c>
      <c r="C265" s="7">
        <v>2015.0</v>
      </c>
      <c r="D265" s="4">
        <v>1.3704666666666667</v>
      </c>
      <c r="E265" s="43">
        <v>95.48704320152228</v>
      </c>
      <c r="F265" s="4">
        <v>126.56666666666666</v>
      </c>
      <c r="G265" s="41"/>
      <c r="H265" s="4">
        <f t="shared" si="1"/>
        <v>1.033935816</v>
      </c>
    </row>
    <row r="266">
      <c r="A266" s="1" t="s">
        <v>371</v>
      </c>
      <c r="B266" s="7" t="s">
        <v>1099</v>
      </c>
      <c r="C266" s="7">
        <v>2016.0</v>
      </c>
      <c r="D266" s="4">
        <v>1.4208210526315788</v>
      </c>
      <c r="E266" s="43">
        <v>96.18475432822385</v>
      </c>
      <c r="F266" s="4">
        <v>128.37499999999997</v>
      </c>
      <c r="G266" s="41"/>
      <c r="H266" s="4">
        <f t="shared" si="1"/>
        <v>1.064547801</v>
      </c>
    </row>
    <row r="267">
      <c r="A267" s="1" t="s">
        <v>371</v>
      </c>
      <c r="B267" s="7" t="s">
        <v>1100</v>
      </c>
      <c r="C267" s="7">
        <v>2016.0</v>
      </c>
      <c r="D267" s="4">
        <v>1.37961</v>
      </c>
      <c r="E267" s="43">
        <v>96.18475432822385</v>
      </c>
      <c r="F267" s="4">
        <v>128.37499999999997</v>
      </c>
      <c r="G267" s="41"/>
      <c r="H267" s="4">
        <f t="shared" si="1"/>
        <v>1.033670488</v>
      </c>
    </row>
    <row r="268">
      <c r="A268" s="1" t="s">
        <v>371</v>
      </c>
      <c r="B268" s="7" t="s">
        <v>1101</v>
      </c>
      <c r="C268" s="7">
        <v>2016.0</v>
      </c>
      <c r="D268" s="4">
        <v>1.322618181818182</v>
      </c>
      <c r="E268" s="43">
        <v>96.18475432822385</v>
      </c>
      <c r="F268" s="4">
        <v>128.37499999999997</v>
      </c>
      <c r="G268" s="41"/>
      <c r="H268" s="4">
        <f t="shared" si="1"/>
        <v>0.9909694636</v>
      </c>
    </row>
    <row r="269">
      <c r="A269" s="1" t="s">
        <v>371</v>
      </c>
      <c r="B269" s="7" t="s">
        <v>1102</v>
      </c>
      <c r="C269" s="7">
        <v>2016.0</v>
      </c>
      <c r="D269" s="4">
        <v>1.2818571428571428</v>
      </c>
      <c r="E269" s="43">
        <v>96.18475432822385</v>
      </c>
      <c r="F269" s="4">
        <v>128.37499999999997</v>
      </c>
      <c r="G269" s="41"/>
      <c r="H269" s="4">
        <f t="shared" si="1"/>
        <v>0.9604293232</v>
      </c>
    </row>
    <row r="270">
      <c r="A270" s="1" t="s">
        <v>371</v>
      </c>
      <c r="B270" s="7" t="s">
        <v>1103</v>
      </c>
      <c r="C270" s="7">
        <v>2016.0</v>
      </c>
      <c r="D270" s="4">
        <v>1.2936150000000002</v>
      </c>
      <c r="E270" s="43">
        <v>96.18475432822385</v>
      </c>
      <c r="F270" s="4">
        <v>128.37499999999997</v>
      </c>
      <c r="G270" s="41"/>
      <c r="H270" s="4">
        <f t="shared" si="1"/>
        <v>0.9692388781</v>
      </c>
    </row>
    <row r="271">
      <c r="A271" s="1" t="s">
        <v>371</v>
      </c>
      <c r="B271" s="7" t="s">
        <v>1104</v>
      </c>
      <c r="C271" s="7">
        <v>2016.0</v>
      </c>
      <c r="D271" s="4">
        <v>1.2886333333333333</v>
      </c>
      <c r="E271" s="43">
        <v>96.18475432822385</v>
      </c>
      <c r="F271" s="4">
        <v>128.37499999999997</v>
      </c>
      <c r="G271" s="41"/>
      <c r="H271" s="4">
        <f t="shared" si="1"/>
        <v>0.9655063726</v>
      </c>
    </row>
    <row r="272">
      <c r="A272" s="1" t="s">
        <v>371</v>
      </c>
      <c r="B272" s="7" t="s">
        <v>1105</v>
      </c>
      <c r="C272" s="7">
        <v>2016.0</v>
      </c>
      <c r="D272" s="4">
        <v>1.3061157894736843</v>
      </c>
      <c r="E272" s="43">
        <v>96.18475432822385</v>
      </c>
      <c r="F272" s="4">
        <v>128.37499999999997</v>
      </c>
      <c r="G272" s="41"/>
      <c r="H272" s="4">
        <f t="shared" si="1"/>
        <v>0.9786050737</v>
      </c>
    </row>
    <row r="273">
      <c r="A273" s="1" t="s">
        <v>371</v>
      </c>
      <c r="B273" s="7" t="s">
        <v>1106</v>
      </c>
      <c r="C273" s="7">
        <v>2016.0</v>
      </c>
      <c r="D273" s="4">
        <v>1.2994363636363635</v>
      </c>
      <c r="E273" s="43">
        <v>96.18475432822385</v>
      </c>
      <c r="F273" s="4">
        <v>128.37499999999997</v>
      </c>
      <c r="G273" s="41"/>
      <c r="H273" s="4">
        <f t="shared" si="1"/>
        <v>0.973600525</v>
      </c>
    </row>
    <row r="274">
      <c r="A274" s="1" t="s">
        <v>371</v>
      </c>
      <c r="B274" s="7" t="s">
        <v>1107</v>
      </c>
      <c r="C274" s="7">
        <v>2016.0</v>
      </c>
      <c r="D274" s="4">
        <v>1.3108666666666666</v>
      </c>
      <c r="E274" s="43">
        <v>96.18475432822385</v>
      </c>
      <c r="F274" s="4">
        <v>128.37499999999997</v>
      </c>
      <c r="G274" s="41"/>
      <c r="H274" s="4">
        <f t="shared" si="1"/>
        <v>0.9821646605</v>
      </c>
    </row>
    <row r="275">
      <c r="A275" s="1" t="s">
        <v>371</v>
      </c>
      <c r="B275" s="7" t="s">
        <v>1108</v>
      </c>
      <c r="C275" s="7">
        <v>2016.0</v>
      </c>
      <c r="D275" s="4">
        <v>1.3251449999999998</v>
      </c>
      <c r="E275" s="43">
        <v>96.18475432822385</v>
      </c>
      <c r="F275" s="4">
        <v>128.37499999999997</v>
      </c>
      <c r="G275" s="41"/>
      <c r="H275" s="4">
        <f t="shared" si="1"/>
        <v>0.9928626779</v>
      </c>
    </row>
    <row r="276">
      <c r="A276" s="1" t="s">
        <v>371</v>
      </c>
      <c r="B276" s="7" t="s">
        <v>1109</v>
      </c>
      <c r="C276" s="7">
        <v>2016.0</v>
      </c>
      <c r="D276" s="4">
        <v>1.3431421052631578</v>
      </c>
      <c r="E276" s="43">
        <v>96.18475432822385</v>
      </c>
      <c r="F276" s="4">
        <v>128.37499999999997</v>
      </c>
      <c r="G276" s="41"/>
      <c r="H276" s="4">
        <f t="shared" si="1"/>
        <v>1.006346979</v>
      </c>
    </row>
    <row r="277">
      <c r="A277" s="1" t="s">
        <v>371</v>
      </c>
      <c r="B277" s="7" t="s">
        <v>1110</v>
      </c>
      <c r="C277" s="7">
        <v>2016.0</v>
      </c>
      <c r="D277" s="4">
        <v>1.332935</v>
      </c>
      <c r="E277" s="43">
        <v>96.18475432822385</v>
      </c>
      <c r="F277" s="4">
        <v>128.37499999999997</v>
      </c>
      <c r="G277" s="41"/>
      <c r="H277" s="4">
        <f t="shared" si="1"/>
        <v>0.9986993224</v>
      </c>
    </row>
    <row r="278">
      <c r="A278" s="1" t="s">
        <v>371</v>
      </c>
      <c r="B278" s="7" t="s">
        <v>1099</v>
      </c>
      <c r="C278" s="7">
        <v>2017.0</v>
      </c>
      <c r="D278" s="4">
        <v>1.3184578947368424</v>
      </c>
      <c r="E278" s="43">
        <v>97.00524193587647</v>
      </c>
      <c r="F278" s="4">
        <v>130.42499999999998</v>
      </c>
      <c r="G278" s="41"/>
      <c r="H278" s="4">
        <f t="shared" si="1"/>
        <v>0.9806197206</v>
      </c>
    </row>
    <row r="279">
      <c r="A279" s="1" t="s">
        <v>371</v>
      </c>
      <c r="B279" s="7" t="s">
        <v>1100</v>
      </c>
      <c r="C279" s="7">
        <v>2017.0</v>
      </c>
      <c r="D279" s="4">
        <v>1.3112777777777778</v>
      </c>
      <c r="E279" s="43">
        <v>97.00524193587647</v>
      </c>
      <c r="F279" s="4">
        <v>130.42499999999998</v>
      </c>
      <c r="G279" s="41"/>
      <c r="H279" s="4">
        <f t="shared" si="1"/>
        <v>0.9752794179</v>
      </c>
    </row>
    <row r="280">
      <c r="A280" s="1" t="s">
        <v>371</v>
      </c>
      <c r="B280" s="7" t="s">
        <v>1101</v>
      </c>
      <c r="C280" s="7">
        <v>2017.0</v>
      </c>
      <c r="D280" s="4">
        <v>1.3382</v>
      </c>
      <c r="E280" s="43">
        <v>97.00524193587647</v>
      </c>
      <c r="F280" s="4">
        <v>130.42499999999998</v>
      </c>
      <c r="G280" s="41"/>
      <c r="H280" s="4">
        <f t="shared" si="1"/>
        <v>0.9953031609</v>
      </c>
    </row>
    <row r="281">
      <c r="A281" s="1" t="s">
        <v>371</v>
      </c>
      <c r="B281" s="7" t="s">
        <v>1102</v>
      </c>
      <c r="C281" s="7">
        <v>2017.0</v>
      </c>
      <c r="D281" s="4">
        <v>1.344021052631579</v>
      </c>
      <c r="E281" s="43">
        <v>97.00524193587647</v>
      </c>
      <c r="F281" s="4">
        <v>130.42499999999998</v>
      </c>
      <c r="G281" s="41"/>
      <c r="H281" s="4">
        <f t="shared" si="1"/>
        <v>0.9996326423</v>
      </c>
    </row>
    <row r="282">
      <c r="A282" s="1" t="s">
        <v>371</v>
      </c>
      <c r="B282" s="7" t="s">
        <v>1103</v>
      </c>
      <c r="C282" s="7">
        <v>2017.0</v>
      </c>
      <c r="D282" s="4">
        <v>1.3605578947368424</v>
      </c>
      <c r="E282" s="43">
        <v>97.00524193587647</v>
      </c>
      <c r="F282" s="4">
        <v>130.42499999999998</v>
      </c>
      <c r="G282" s="41"/>
      <c r="H282" s="4">
        <f t="shared" si="1"/>
        <v>1.011932128</v>
      </c>
    </row>
    <row r="283">
      <c r="A283" s="1" t="s">
        <v>371</v>
      </c>
      <c r="B283" s="7" t="s">
        <v>1104</v>
      </c>
      <c r="C283" s="7">
        <v>2017.0</v>
      </c>
      <c r="D283" s="4">
        <v>1.3298045454545453</v>
      </c>
      <c r="E283" s="43">
        <v>97.00524193587647</v>
      </c>
      <c r="F283" s="4">
        <v>130.42499999999998</v>
      </c>
      <c r="G283" s="41"/>
      <c r="H283" s="4">
        <f t="shared" si="1"/>
        <v>0.9890589355</v>
      </c>
    </row>
    <row r="284">
      <c r="A284" s="1" t="s">
        <v>371</v>
      </c>
      <c r="B284" s="7" t="s">
        <v>1105</v>
      </c>
      <c r="C284" s="7">
        <v>2017.0</v>
      </c>
      <c r="D284" s="4">
        <v>1.2684833333333334</v>
      </c>
      <c r="E284" s="43">
        <v>97.00524193587647</v>
      </c>
      <c r="F284" s="4">
        <v>130.42499999999998</v>
      </c>
      <c r="G284" s="41"/>
      <c r="H284" s="4">
        <f t="shared" si="1"/>
        <v>0.943450509</v>
      </c>
    </row>
    <row r="285">
      <c r="A285" s="1" t="s">
        <v>371</v>
      </c>
      <c r="B285" s="7" t="s">
        <v>1106</v>
      </c>
      <c r="C285" s="7">
        <v>2017.0</v>
      </c>
      <c r="D285" s="4">
        <v>1.2604772727272726</v>
      </c>
      <c r="E285" s="43">
        <v>97.00524193587647</v>
      </c>
      <c r="F285" s="4">
        <v>130.42499999999998</v>
      </c>
      <c r="G285" s="41"/>
      <c r="H285" s="4">
        <f t="shared" si="1"/>
        <v>0.9374959003</v>
      </c>
    </row>
    <row r="286">
      <c r="A286" s="1" t="s">
        <v>371</v>
      </c>
      <c r="B286" s="7" t="s">
        <v>1107</v>
      </c>
      <c r="C286" s="7">
        <v>2017.0</v>
      </c>
      <c r="D286" s="4">
        <v>1.2274</v>
      </c>
      <c r="E286" s="43">
        <v>97.00524193587647</v>
      </c>
      <c r="F286" s="4">
        <v>130.42499999999998</v>
      </c>
      <c r="G286" s="41"/>
      <c r="H286" s="4">
        <f t="shared" si="1"/>
        <v>0.9128942607</v>
      </c>
    </row>
    <row r="287">
      <c r="A287" s="1" t="s">
        <v>371</v>
      </c>
      <c r="B287" s="7" t="s">
        <v>1108</v>
      </c>
      <c r="C287" s="7">
        <v>2017.0</v>
      </c>
      <c r="D287" s="4">
        <v>1.259336842105263</v>
      </c>
      <c r="E287" s="43">
        <v>97.00524193587647</v>
      </c>
      <c r="F287" s="4">
        <v>130.42499999999998</v>
      </c>
      <c r="G287" s="41"/>
      <c r="H287" s="4">
        <f t="shared" si="1"/>
        <v>0.9366476906</v>
      </c>
    </row>
    <row r="288">
      <c r="A288" s="1" t="s">
        <v>371</v>
      </c>
      <c r="B288" s="7" t="s">
        <v>1109</v>
      </c>
      <c r="C288" s="7">
        <v>2017.0</v>
      </c>
      <c r="D288" s="4">
        <v>1.2774894736842104</v>
      </c>
      <c r="E288" s="43">
        <v>97.00524193587647</v>
      </c>
      <c r="F288" s="4">
        <v>130.42499999999998</v>
      </c>
      <c r="G288" s="41"/>
      <c r="H288" s="4">
        <f t="shared" si="1"/>
        <v>0.9501489397</v>
      </c>
    </row>
    <row r="289">
      <c r="A289" s="1" t="s">
        <v>371</v>
      </c>
      <c r="B289" s="7" t="s">
        <v>1110</v>
      </c>
      <c r="C289" s="7">
        <v>2017.0</v>
      </c>
      <c r="D289" s="4">
        <v>1.2784470588235293</v>
      </c>
      <c r="E289" s="43">
        <v>97.00524193587647</v>
      </c>
      <c r="F289" s="4">
        <v>130.42499999999998</v>
      </c>
      <c r="G289" s="41"/>
      <c r="H289" s="4">
        <f t="shared" si="1"/>
        <v>0.9508611558</v>
      </c>
    </row>
    <row r="290">
      <c r="A290" s="1" t="s">
        <v>371</v>
      </c>
      <c r="B290" s="7" t="s">
        <v>1099</v>
      </c>
      <c r="C290" s="7">
        <v>2018.0</v>
      </c>
      <c r="D290" s="4">
        <v>1.2427666666666666</v>
      </c>
      <c r="E290" s="43">
        <v>98.08645766891965</v>
      </c>
      <c r="F290" s="4">
        <v>133.38333333333335</v>
      </c>
      <c r="G290" s="41"/>
      <c r="H290" s="4">
        <f t="shared" si="1"/>
        <v>0.9138966391</v>
      </c>
    </row>
    <row r="291">
      <c r="A291" s="1" t="s">
        <v>371</v>
      </c>
      <c r="B291" s="7" t="s">
        <v>1100</v>
      </c>
      <c r="C291" s="7">
        <v>2018.0</v>
      </c>
      <c r="D291" s="4">
        <v>1.2586210526315789</v>
      </c>
      <c r="E291" s="43">
        <v>98.08645766891965</v>
      </c>
      <c r="F291" s="4">
        <v>133.38333333333335</v>
      </c>
      <c r="G291" s="41"/>
      <c r="H291" s="4">
        <f t="shared" si="1"/>
        <v>0.9255555212</v>
      </c>
    </row>
    <row r="292">
      <c r="A292" s="1" t="s">
        <v>371</v>
      </c>
      <c r="B292" s="7" t="s">
        <v>1101</v>
      </c>
      <c r="C292" s="7">
        <v>2018.0</v>
      </c>
      <c r="D292" s="4">
        <v>1.2933631578947367</v>
      </c>
      <c r="E292" s="43">
        <v>98.08645766891965</v>
      </c>
      <c r="F292" s="4">
        <v>133.38333333333335</v>
      </c>
      <c r="G292" s="41"/>
      <c r="H292" s="4">
        <f t="shared" si="1"/>
        <v>0.9511039158</v>
      </c>
    </row>
    <row r="293">
      <c r="A293" s="1" t="s">
        <v>371</v>
      </c>
      <c r="B293" s="7" t="s">
        <v>1102</v>
      </c>
      <c r="C293" s="7">
        <v>2018.0</v>
      </c>
      <c r="D293" s="4">
        <v>1.2726350000000002</v>
      </c>
      <c r="E293" s="43">
        <v>98.08645766891965</v>
      </c>
      <c r="F293" s="4">
        <v>133.38333333333335</v>
      </c>
      <c r="G293" s="41"/>
      <c r="H293" s="4">
        <f t="shared" si="1"/>
        <v>0.935860995</v>
      </c>
    </row>
    <row r="294">
      <c r="A294" s="1" t="s">
        <v>371</v>
      </c>
      <c r="B294" s="7" t="s">
        <v>1103</v>
      </c>
      <c r="C294" s="7">
        <v>2018.0</v>
      </c>
      <c r="D294" s="4">
        <v>1.2867190476190478</v>
      </c>
      <c r="E294" s="43">
        <v>98.08645766891965</v>
      </c>
      <c r="F294" s="4">
        <v>133.38333333333335</v>
      </c>
      <c r="G294" s="41"/>
      <c r="H294" s="4">
        <f t="shared" si="1"/>
        <v>0.9462180187</v>
      </c>
    </row>
    <row r="295">
      <c r="A295" s="1" t="s">
        <v>371</v>
      </c>
      <c r="B295" s="7" t="s">
        <v>1104</v>
      </c>
      <c r="C295" s="7">
        <v>2018.0</v>
      </c>
      <c r="D295" s="4">
        <v>1.312857142857143</v>
      </c>
      <c r="E295" s="43">
        <v>98.08645766891965</v>
      </c>
      <c r="F295" s="4">
        <v>133.38333333333335</v>
      </c>
      <c r="G295" s="41"/>
      <c r="H295" s="4">
        <f t="shared" si="1"/>
        <v>0.9654392595</v>
      </c>
    </row>
    <row r="296">
      <c r="A296" s="1" t="s">
        <v>371</v>
      </c>
      <c r="B296" s="7" t="s">
        <v>1105</v>
      </c>
      <c r="C296" s="7">
        <v>2018.0</v>
      </c>
      <c r="D296" s="4">
        <v>1.312878947368421</v>
      </c>
      <c r="E296" s="43">
        <v>98.08645766891965</v>
      </c>
      <c r="F296" s="4">
        <v>133.38333333333335</v>
      </c>
      <c r="G296" s="41"/>
      <c r="H296" s="4">
        <f t="shared" si="1"/>
        <v>0.965455294</v>
      </c>
    </row>
    <row r="297">
      <c r="A297" s="1" t="s">
        <v>371</v>
      </c>
      <c r="B297" s="7" t="s">
        <v>1106</v>
      </c>
      <c r="C297" s="7">
        <v>2018.0</v>
      </c>
      <c r="D297" s="4">
        <v>1.3040523809523807</v>
      </c>
      <c r="E297" s="43">
        <v>98.08645766891965</v>
      </c>
      <c r="F297" s="4">
        <v>133.38333333333335</v>
      </c>
      <c r="G297" s="41"/>
      <c r="H297" s="4">
        <f t="shared" si="1"/>
        <v>0.9589644783</v>
      </c>
    </row>
    <row r="298">
      <c r="A298" s="1" t="s">
        <v>371</v>
      </c>
      <c r="B298" s="7" t="s">
        <v>1107</v>
      </c>
      <c r="C298" s="7">
        <v>2018.0</v>
      </c>
      <c r="D298" s="4">
        <v>1.3043235294117648</v>
      </c>
      <c r="E298" s="43">
        <v>98.08645766891965</v>
      </c>
      <c r="F298" s="4">
        <v>133.38333333333335</v>
      </c>
      <c r="G298" s="41"/>
      <c r="H298" s="4">
        <f t="shared" si="1"/>
        <v>0.9591638735</v>
      </c>
    </row>
    <row r="299">
      <c r="A299" s="1" t="s">
        <v>371</v>
      </c>
      <c r="B299" s="7" t="s">
        <v>1108</v>
      </c>
      <c r="C299" s="7">
        <v>2018.0</v>
      </c>
      <c r="D299" s="4">
        <v>1.3013047619047622</v>
      </c>
      <c r="E299" s="43">
        <v>98.08645766891965</v>
      </c>
      <c r="F299" s="4">
        <v>133.38333333333335</v>
      </c>
      <c r="G299" s="41"/>
      <c r="H299" s="4">
        <f t="shared" si="1"/>
        <v>0.9569439543</v>
      </c>
    </row>
    <row r="300">
      <c r="A300" s="1" t="s">
        <v>371</v>
      </c>
      <c r="B300" s="7" t="s">
        <v>1109</v>
      </c>
      <c r="C300" s="7">
        <v>2018.0</v>
      </c>
      <c r="D300" s="4">
        <v>1.319868421052632</v>
      </c>
      <c r="E300" s="43">
        <v>98.08645766891965</v>
      </c>
      <c r="F300" s="4">
        <v>133.383333333333</v>
      </c>
      <c r="G300" s="41"/>
      <c r="H300" s="4">
        <f t="shared" si="1"/>
        <v>0.9705951619</v>
      </c>
    </row>
    <row r="301">
      <c r="A301" s="1" t="s">
        <v>371</v>
      </c>
      <c r="B301" s="7" t="s">
        <v>1110</v>
      </c>
      <c r="C301" s="7">
        <v>2018.0</v>
      </c>
      <c r="D301" s="4">
        <v>1.339886666666667</v>
      </c>
      <c r="E301" s="43">
        <v>98.08645766891965</v>
      </c>
      <c r="F301" s="4">
        <v>133.383333333333</v>
      </c>
      <c r="G301" s="41"/>
      <c r="H301" s="4">
        <f t="shared" si="1"/>
        <v>0.9853160326</v>
      </c>
    </row>
    <row r="302">
      <c r="A302" s="1" t="s">
        <v>371</v>
      </c>
      <c r="B302" s="7" t="s">
        <v>1099</v>
      </c>
      <c r="C302" s="7">
        <v>2019.0</v>
      </c>
      <c r="D302" s="4">
        <v>1.33033</v>
      </c>
      <c r="E302" s="43">
        <v>99.03749265500154</v>
      </c>
      <c r="F302" s="4">
        <v>135.98333333333335</v>
      </c>
      <c r="G302" s="41"/>
      <c r="H302" s="4">
        <f t="shared" si="1"/>
        <v>0.9688874686</v>
      </c>
    </row>
    <row r="303">
      <c r="A303" s="1" t="s">
        <v>371</v>
      </c>
      <c r="B303" s="7" t="s">
        <v>1100</v>
      </c>
      <c r="C303" s="7">
        <v>2019.0</v>
      </c>
      <c r="D303" s="4">
        <v>1.320557894736842</v>
      </c>
      <c r="E303" s="43">
        <v>99.03749265500154</v>
      </c>
      <c r="F303" s="4">
        <v>135.98333333333335</v>
      </c>
      <c r="G303" s="41"/>
      <c r="H303" s="4">
        <f t="shared" si="1"/>
        <v>0.9617703846</v>
      </c>
    </row>
    <row r="304">
      <c r="A304" s="1" t="s">
        <v>371</v>
      </c>
      <c r="B304" s="7" t="s">
        <v>1101</v>
      </c>
      <c r="C304" s="7">
        <v>2019.0</v>
      </c>
      <c r="D304" s="4">
        <v>1.33647</v>
      </c>
      <c r="E304" s="43">
        <v>99.03749265500154</v>
      </c>
      <c r="F304" s="4">
        <v>135.98333333333335</v>
      </c>
      <c r="G304" s="41"/>
      <c r="H304" s="4">
        <f t="shared" si="1"/>
        <v>0.9733592681</v>
      </c>
    </row>
    <row r="305">
      <c r="A305" s="1" t="s">
        <v>371</v>
      </c>
      <c r="B305" s="7" t="s">
        <v>1102</v>
      </c>
      <c r="C305" s="7">
        <v>2019.0</v>
      </c>
      <c r="D305" s="4">
        <v>1.33738</v>
      </c>
      <c r="E305" s="43">
        <v>99.03749265500154</v>
      </c>
      <c r="F305" s="4">
        <v>135.98333333333335</v>
      </c>
      <c r="G305" s="41"/>
      <c r="H305" s="4">
        <f t="shared" si="1"/>
        <v>0.9740220267</v>
      </c>
    </row>
    <row r="306">
      <c r="A306" s="1" t="s">
        <v>371</v>
      </c>
      <c r="B306" s="7" t="s">
        <v>1103</v>
      </c>
      <c r="C306" s="7">
        <v>2019.0</v>
      </c>
      <c r="D306" s="4">
        <v>1.3459857142857146</v>
      </c>
      <c r="E306" s="43">
        <v>99.03749265500154</v>
      </c>
      <c r="F306" s="4">
        <v>135.98333333333335</v>
      </c>
      <c r="G306" s="41"/>
      <c r="H306" s="4">
        <f t="shared" si="1"/>
        <v>0.980289621</v>
      </c>
    </row>
    <row r="307">
      <c r="A307" s="1" t="s">
        <v>371</v>
      </c>
      <c r="B307" s="7" t="s">
        <v>1104</v>
      </c>
      <c r="C307" s="7">
        <v>2019.0</v>
      </c>
      <c r="D307" s="4">
        <v>1.3287526315789473</v>
      </c>
      <c r="E307" s="43">
        <v>99.03749265500154</v>
      </c>
      <c r="F307" s="4">
        <v>135.98333333333335</v>
      </c>
      <c r="G307" s="41"/>
      <c r="H307" s="4">
        <f t="shared" si="1"/>
        <v>0.9677386615</v>
      </c>
    </row>
    <row r="308">
      <c r="A308" s="1" t="s">
        <v>371</v>
      </c>
      <c r="B308" s="7" t="s">
        <v>1105</v>
      </c>
      <c r="C308" s="7">
        <v>2019.0</v>
      </c>
      <c r="D308" s="4">
        <v>1.310484210526316</v>
      </c>
      <c r="E308" s="43">
        <v>99.03749265500154</v>
      </c>
      <c r="F308" s="4">
        <v>135.98333333333335</v>
      </c>
      <c r="G308" s="41"/>
      <c r="H308" s="4">
        <f t="shared" si="1"/>
        <v>0.9544336588</v>
      </c>
    </row>
    <row r="309">
      <c r="A309" s="1" t="s">
        <v>371</v>
      </c>
      <c r="B309" s="7" t="s">
        <v>1106</v>
      </c>
      <c r="C309" s="7">
        <v>2019.0</v>
      </c>
      <c r="D309" s="4">
        <v>1.3276599999999998</v>
      </c>
      <c r="E309" s="43">
        <v>99.03749265500154</v>
      </c>
      <c r="F309" s="4">
        <v>135.98333333333335</v>
      </c>
      <c r="G309" s="41"/>
      <c r="H309" s="4">
        <f t="shared" si="1"/>
        <v>0.9669428913</v>
      </c>
    </row>
    <row r="310">
      <c r="A310" s="1" t="s">
        <v>371</v>
      </c>
      <c r="B310" s="7" t="s">
        <v>1107</v>
      </c>
      <c r="C310" s="7">
        <v>2019.0</v>
      </c>
      <c r="D310" s="4">
        <v>1.3240499999999997</v>
      </c>
      <c r="E310" s="43">
        <v>99.03749265500154</v>
      </c>
      <c r="F310" s="4">
        <v>135.98333333333335</v>
      </c>
      <c r="G310" s="41"/>
      <c r="H310" s="4">
        <f t="shared" si="1"/>
        <v>0.9643137062</v>
      </c>
    </row>
    <row r="311">
      <c r="A311" s="1" t="s">
        <v>371</v>
      </c>
      <c r="B311" s="7" t="s">
        <v>1108</v>
      </c>
      <c r="C311" s="7">
        <v>2019.0</v>
      </c>
      <c r="D311" s="4">
        <v>1.3183714285714285</v>
      </c>
      <c r="E311" s="43">
        <v>99.03749265500154</v>
      </c>
      <c r="F311" s="4">
        <v>135.98333333333335</v>
      </c>
      <c r="G311" s="41"/>
      <c r="H311" s="4">
        <f t="shared" si="1"/>
        <v>0.9601779679</v>
      </c>
    </row>
    <row r="312">
      <c r="A312" s="1" t="s">
        <v>371</v>
      </c>
      <c r="B312" s="7" t="s">
        <v>1109</v>
      </c>
      <c r="C312" s="7">
        <v>2019.0</v>
      </c>
      <c r="D312" s="4">
        <v>1.3232062500000001</v>
      </c>
      <c r="E312" s="43">
        <v>99.03749265500154</v>
      </c>
      <c r="F312" s="4">
        <v>135.98333333333335</v>
      </c>
      <c r="G312" s="41"/>
      <c r="H312" s="4">
        <f t="shared" si="1"/>
        <v>0.9636991979</v>
      </c>
    </row>
    <row r="313">
      <c r="A313" s="1" t="s">
        <v>371</v>
      </c>
      <c r="B313" s="7" t="s">
        <v>1110</v>
      </c>
      <c r="C313" s="7">
        <v>2019.0</v>
      </c>
      <c r="D313" s="4">
        <v>1.3182722222222223</v>
      </c>
      <c r="E313" s="43">
        <v>99.03749265500154</v>
      </c>
      <c r="F313" s="4">
        <v>135.98333333333335</v>
      </c>
      <c r="G313" s="41"/>
      <c r="H313" s="4">
        <f t="shared" si="1"/>
        <v>0.9601057153</v>
      </c>
    </row>
    <row r="314">
      <c r="A314" s="1" t="s">
        <v>355</v>
      </c>
      <c r="B314" s="7" t="s">
        <v>1099</v>
      </c>
      <c r="C314" s="7">
        <v>1994.0</v>
      </c>
      <c r="D314" s="4">
        <v>31.369999999999997</v>
      </c>
      <c r="E314" s="4">
        <v>67.97581349702254</v>
      </c>
      <c r="G314" s="41">
        <v>28.114998907801347</v>
      </c>
      <c r="I314" s="4">
        <f t="shared" ref="I314:I625" si="3">E314*D314/G314</f>
        <v>75.8456821</v>
      </c>
    </row>
    <row r="315">
      <c r="A315" s="1" t="s">
        <v>355</v>
      </c>
      <c r="B315" s="7" t="s">
        <v>1100</v>
      </c>
      <c r="C315" s="7">
        <v>1994.0</v>
      </c>
      <c r="D315" s="4">
        <v>31.369999999999997</v>
      </c>
      <c r="E315" s="4">
        <v>67.97581349702254</v>
      </c>
      <c r="G315" s="41">
        <v>28.114998907801347</v>
      </c>
      <c r="I315" s="4">
        <f t="shared" si="3"/>
        <v>75.8456821</v>
      </c>
    </row>
    <row r="316">
      <c r="A316" s="1" t="s">
        <v>355</v>
      </c>
      <c r="B316" s="7" t="s">
        <v>1101</v>
      </c>
      <c r="C316" s="7">
        <v>1994.0</v>
      </c>
      <c r="D316" s="4">
        <v>31.372608695652175</v>
      </c>
      <c r="E316" s="4">
        <v>67.97581349702254</v>
      </c>
      <c r="G316" s="41">
        <v>28.114998907801347</v>
      </c>
      <c r="I316" s="4">
        <f t="shared" si="3"/>
        <v>75.85198935</v>
      </c>
    </row>
    <row r="317">
      <c r="A317" s="1" t="s">
        <v>355</v>
      </c>
      <c r="B317" s="7" t="s">
        <v>1102</v>
      </c>
      <c r="C317" s="7">
        <v>1994.0</v>
      </c>
      <c r="D317" s="4">
        <v>31.37055555555556</v>
      </c>
      <c r="E317" s="4">
        <v>67.97581349702254</v>
      </c>
      <c r="G317" s="41">
        <v>28.114998907801347</v>
      </c>
      <c r="I317" s="4">
        <f t="shared" si="3"/>
        <v>75.84702531</v>
      </c>
    </row>
    <row r="318">
      <c r="A318" s="1" t="s">
        <v>355</v>
      </c>
      <c r="B318" s="7" t="s">
        <v>1103</v>
      </c>
      <c r="C318" s="7">
        <v>1994.0</v>
      </c>
      <c r="D318" s="4">
        <v>31.369999999999997</v>
      </c>
      <c r="E318" s="4">
        <v>67.97581349702254</v>
      </c>
      <c r="G318" s="41">
        <v>28.114998907801347</v>
      </c>
      <c r="I318" s="4">
        <f t="shared" si="3"/>
        <v>75.8456821</v>
      </c>
    </row>
    <row r="319">
      <c r="A319" s="1" t="s">
        <v>355</v>
      </c>
      <c r="B319" s="7" t="s">
        <v>1104</v>
      </c>
      <c r="C319" s="7">
        <v>1994.0</v>
      </c>
      <c r="D319" s="4">
        <v>31.37045454545455</v>
      </c>
      <c r="E319" s="4">
        <v>67.97581349702254</v>
      </c>
      <c r="G319" s="41">
        <v>28.114998907801347</v>
      </c>
      <c r="I319" s="4">
        <f t="shared" si="3"/>
        <v>75.84678109</v>
      </c>
    </row>
    <row r="320">
      <c r="A320" s="1" t="s">
        <v>355</v>
      </c>
      <c r="B320" s="7" t="s">
        <v>1105</v>
      </c>
      <c r="C320" s="7">
        <v>1994.0</v>
      </c>
      <c r="D320" s="4">
        <v>31.37047619047619</v>
      </c>
      <c r="E320" s="4">
        <v>67.97581349702254</v>
      </c>
      <c r="G320" s="41">
        <v>28.114998907801347</v>
      </c>
      <c r="I320" s="4">
        <f t="shared" si="3"/>
        <v>75.84683342</v>
      </c>
    </row>
    <row r="321">
      <c r="A321" s="1" t="s">
        <v>355</v>
      </c>
      <c r="B321" s="7" t="s">
        <v>1106</v>
      </c>
      <c r="C321" s="7">
        <v>1994.0</v>
      </c>
      <c r="D321" s="4">
        <v>31.37090909090909</v>
      </c>
      <c r="E321" s="4">
        <v>67.97581349702254</v>
      </c>
      <c r="G321" s="41">
        <v>28.114998907801347</v>
      </c>
      <c r="I321" s="4">
        <f t="shared" si="3"/>
        <v>75.84788008</v>
      </c>
    </row>
    <row r="322">
      <c r="A322" s="1" t="s">
        <v>355</v>
      </c>
      <c r="B322" s="7" t="s">
        <v>1107</v>
      </c>
      <c r="C322" s="7">
        <v>1994.0</v>
      </c>
      <c r="D322" s="4">
        <v>31.370454545454546</v>
      </c>
      <c r="E322" s="4">
        <v>67.97581349702254</v>
      </c>
      <c r="G322" s="41">
        <v>28.114998907801347</v>
      </c>
      <c r="I322" s="4">
        <f t="shared" si="3"/>
        <v>75.84678109</v>
      </c>
    </row>
    <row r="323">
      <c r="A323" s="1" t="s">
        <v>355</v>
      </c>
      <c r="B323" s="7" t="s">
        <v>1108</v>
      </c>
      <c r="C323" s="7">
        <v>1994.0</v>
      </c>
      <c r="D323" s="4">
        <v>31.37047619047619</v>
      </c>
      <c r="E323" s="4">
        <v>67.97581349702254</v>
      </c>
      <c r="G323" s="41">
        <v>28.114998907801347</v>
      </c>
      <c r="I323" s="4">
        <f t="shared" si="3"/>
        <v>75.84683342</v>
      </c>
    </row>
    <row r="324">
      <c r="A324" s="1" t="s">
        <v>355</v>
      </c>
      <c r="B324" s="7" t="s">
        <v>1109</v>
      </c>
      <c r="C324" s="7">
        <v>1994.0</v>
      </c>
      <c r="D324" s="4">
        <v>31.390909090909087</v>
      </c>
      <c r="E324" s="4">
        <v>67.97581349702254</v>
      </c>
      <c r="G324" s="41">
        <v>28.114998907801347</v>
      </c>
      <c r="I324" s="4">
        <f t="shared" si="3"/>
        <v>75.89623563</v>
      </c>
    </row>
    <row r="325">
      <c r="A325" s="1" t="s">
        <v>355</v>
      </c>
      <c r="B325" s="7" t="s">
        <v>1110</v>
      </c>
      <c r="C325" s="7">
        <v>1994.0</v>
      </c>
      <c r="D325" s="4">
        <v>31.388095238095232</v>
      </c>
      <c r="E325" s="4">
        <v>67.97581349702254</v>
      </c>
      <c r="G325" s="41">
        <v>28.114998907801347</v>
      </c>
      <c r="I325" s="4">
        <f t="shared" si="3"/>
        <v>75.88943236</v>
      </c>
    </row>
    <row r="326">
      <c r="A326" s="1" t="s">
        <v>355</v>
      </c>
      <c r="B326" s="7" t="s">
        <v>1099</v>
      </c>
      <c r="C326" s="7">
        <v>1995.0</v>
      </c>
      <c r="D326" s="4">
        <v>31.3735</v>
      </c>
      <c r="E326" s="4">
        <v>69.8828203523109</v>
      </c>
      <c r="G326" s="41">
        <v>31.425537266031327</v>
      </c>
      <c r="I326" s="4">
        <f t="shared" si="3"/>
        <v>69.76710202</v>
      </c>
    </row>
    <row r="327">
      <c r="A327" s="1" t="s">
        <v>355</v>
      </c>
      <c r="B327" s="7" t="s">
        <v>1100</v>
      </c>
      <c r="C327" s="7">
        <v>1995.0</v>
      </c>
      <c r="D327" s="4">
        <v>31.3778947368421</v>
      </c>
      <c r="E327" s="4">
        <v>69.8828203523109</v>
      </c>
      <c r="G327" s="41">
        <v>31.425537266031327</v>
      </c>
      <c r="I327" s="4">
        <f t="shared" si="3"/>
        <v>69.77687485</v>
      </c>
    </row>
    <row r="328">
      <c r="A328" s="1" t="s">
        <v>355</v>
      </c>
      <c r="B328" s="7" t="s">
        <v>1101</v>
      </c>
      <c r="C328" s="7">
        <v>1995.0</v>
      </c>
      <c r="D328" s="4">
        <v>31.649565217391302</v>
      </c>
      <c r="E328" s="4">
        <v>69.8828203523109</v>
      </c>
      <c r="G328" s="41">
        <v>31.425537266031327</v>
      </c>
      <c r="I328" s="4">
        <f t="shared" si="3"/>
        <v>70.38100452</v>
      </c>
    </row>
    <row r="329">
      <c r="A329" s="1" t="s">
        <v>355</v>
      </c>
      <c r="B329" s="7" t="s">
        <v>1102</v>
      </c>
      <c r="C329" s="7">
        <v>1995.0</v>
      </c>
      <c r="D329" s="4">
        <v>31.413999999999998</v>
      </c>
      <c r="E329" s="4">
        <v>69.8828203523109</v>
      </c>
      <c r="G329" s="41">
        <v>31.425537266031327</v>
      </c>
      <c r="I329" s="4">
        <f t="shared" si="3"/>
        <v>69.85716425</v>
      </c>
    </row>
    <row r="330">
      <c r="A330" s="1" t="s">
        <v>355</v>
      </c>
      <c r="B330" s="7" t="s">
        <v>1103</v>
      </c>
      <c r="C330" s="7">
        <v>1995.0</v>
      </c>
      <c r="D330" s="4">
        <v>31.41608695652173</v>
      </c>
      <c r="E330" s="4">
        <v>69.8828203523109</v>
      </c>
      <c r="G330" s="41">
        <v>31.425537266031327</v>
      </c>
      <c r="I330" s="4">
        <f t="shared" si="3"/>
        <v>69.86180514</v>
      </c>
    </row>
    <row r="331">
      <c r="A331" s="1" t="s">
        <v>355</v>
      </c>
      <c r="B331" s="7" t="s">
        <v>1104</v>
      </c>
      <c r="C331" s="7">
        <v>1995.0</v>
      </c>
      <c r="D331" s="4">
        <v>31.40181818181818</v>
      </c>
      <c r="E331" s="4">
        <v>69.8828203523109</v>
      </c>
      <c r="G331" s="41">
        <v>31.425537266031327</v>
      </c>
      <c r="I331" s="4">
        <f t="shared" si="3"/>
        <v>69.83007483</v>
      </c>
    </row>
    <row r="332">
      <c r="A332" s="1" t="s">
        <v>355</v>
      </c>
      <c r="B332" s="7" t="s">
        <v>1105</v>
      </c>
      <c r="C332" s="7">
        <v>1995.0</v>
      </c>
      <c r="D332" s="4">
        <v>31.378571428571426</v>
      </c>
      <c r="E332" s="4">
        <v>69.8828203523109</v>
      </c>
      <c r="G332" s="41">
        <v>31.425537266031327</v>
      </c>
      <c r="I332" s="4">
        <f t="shared" si="3"/>
        <v>69.77837965</v>
      </c>
    </row>
    <row r="333">
      <c r="A333" s="1" t="s">
        <v>355</v>
      </c>
      <c r="B333" s="7" t="s">
        <v>1106</v>
      </c>
      <c r="C333" s="7">
        <v>1995.0</v>
      </c>
      <c r="D333" s="4">
        <v>31.590000000000003</v>
      </c>
      <c r="E333" s="4">
        <v>69.8828203523109</v>
      </c>
      <c r="G333" s="41">
        <v>31.425537266031327</v>
      </c>
      <c r="I333" s="4">
        <f t="shared" si="3"/>
        <v>70.24854583</v>
      </c>
    </row>
    <row r="334">
      <c r="A334" s="1" t="s">
        <v>355</v>
      </c>
      <c r="B334" s="7" t="s">
        <v>1107</v>
      </c>
      <c r="C334" s="7">
        <v>1995.0</v>
      </c>
      <c r="D334" s="4">
        <v>35.73100000000001</v>
      </c>
      <c r="E334" s="4">
        <v>69.8828203523109</v>
      </c>
      <c r="G334" s="41">
        <v>31.425537266031327</v>
      </c>
      <c r="I334" s="4">
        <f t="shared" si="3"/>
        <v>79.45713172</v>
      </c>
    </row>
    <row r="335">
      <c r="A335" s="1" t="s">
        <v>355</v>
      </c>
      <c r="B335" s="7" t="s">
        <v>1108</v>
      </c>
      <c r="C335" s="7">
        <v>1995.0</v>
      </c>
      <c r="D335" s="4">
        <v>34.561</v>
      </c>
      <c r="E335" s="4">
        <v>69.8828203523109</v>
      </c>
      <c r="G335" s="41">
        <v>31.425537266031327</v>
      </c>
      <c r="I335" s="4">
        <f t="shared" si="3"/>
        <v>76.85533373</v>
      </c>
    </row>
    <row r="336">
      <c r="A336" s="1" t="s">
        <v>355</v>
      </c>
      <c r="B336" s="7" t="s">
        <v>1109</v>
      </c>
      <c r="C336" s="7">
        <v>1995.0</v>
      </c>
      <c r="D336" s="4">
        <v>34.74714285714285</v>
      </c>
      <c r="E336" s="4">
        <v>69.8828203523109</v>
      </c>
      <c r="G336" s="41">
        <v>31.425537266031327</v>
      </c>
      <c r="I336" s="4">
        <f t="shared" si="3"/>
        <v>77.26927058</v>
      </c>
    </row>
    <row r="337">
      <c r="A337" s="1" t="s">
        <v>355</v>
      </c>
      <c r="B337" s="7" t="s">
        <v>1110</v>
      </c>
      <c r="C337" s="7">
        <v>1995.0</v>
      </c>
      <c r="D337" s="4">
        <v>34.959500000000006</v>
      </c>
      <c r="E337" s="4">
        <v>69.8828203523109</v>
      </c>
      <c r="G337" s="41">
        <v>31.425537266031327</v>
      </c>
      <c r="I337" s="4">
        <f t="shared" si="3"/>
        <v>77.74150168</v>
      </c>
    </row>
    <row r="338">
      <c r="A338" s="1" t="s">
        <v>355</v>
      </c>
      <c r="B338" s="7" t="s">
        <v>1099</v>
      </c>
      <c r="C338" s="7">
        <v>1996.0</v>
      </c>
      <c r="D338" s="4">
        <v>35.76619047619048</v>
      </c>
      <c r="E338" s="4">
        <v>71.93122851751043</v>
      </c>
      <c r="G338" s="44">
        <v>34.24665561952106</v>
      </c>
      <c r="I338" s="4">
        <f t="shared" si="3"/>
        <v>75.1228397</v>
      </c>
    </row>
    <row r="339">
      <c r="A339" s="1" t="s">
        <v>355</v>
      </c>
      <c r="B339" s="7" t="s">
        <v>1100</v>
      </c>
      <c r="C339" s="7">
        <v>1996.0</v>
      </c>
      <c r="D339" s="4">
        <v>36.61105263157895</v>
      </c>
      <c r="E339" s="4">
        <v>71.93122851751043</v>
      </c>
      <c r="G339" s="44">
        <v>34.24665561952106</v>
      </c>
      <c r="I339" s="4">
        <f t="shared" si="3"/>
        <v>76.89737714</v>
      </c>
    </row>
    <row r="340">
      <c r="A340" s="1" t="s">
        <v>355</v>
      </c>
      <c r="B340" s="7" t="s">
        <v>1101</v>
      </c>
      <c r="C340" s="7">
        <v>1996.0</v>
      </c>
      <c r="D340" s="4">
        <v>34.445238095238096</v>
      </c>
      <c r="E340" s="4">
        <v>71.93122851751043</v>
      </c>
      <c r="G340" s="44">
        <v>34.24665561952106</v>
      </c>
      <c r="I340" s="4">
        <f t="shared" si="3"/>
        <v>72.34832856</v>
      </c>
    </row>
    <row r="341">
      <c r="A341" s="1" t="s">
        <v>355</v>
      </c>
      <c r="B341" s="7" t="s">
        <v>1102</v>
      </c>
      <c r="C341" s="7">
        <v>1996.0</v>
      </c>
      <c r="D341" s="4">
        <v>34.2395</v>
      </c>
      <c r="E341" s="4">
        <v>71.93122851751043</v>
      </c>
      <c r="G341" s="44">
        <v>34.24665561952106</v>
      </c>
      <c r="I341" s="4">
        <f t="shared" si="3"/>
        <v>71.91619895</v>
      </c>
    </row>
    <row r="342">
      <c r="A342" s="1" t="s">
        <v>355</v>
      </c>
      <c r="B342" s="7" t="s">
        <v>1103</v>
      </c>
      <c r="C342" s="7">
        <v>1996.0</v>
      </c>
      <c r="D342" s="4">
        <v>34.99523809523809</v>
      </c>
      <c r="E342" s="4">
        <v>71.93122851751043</v>
      </c>
      <c r="G342" s="44">
        <v>34.24665561952106</v>
      </c>
      <c r="I342" s="4">
        <f t="shared" si="3"/>
        <v>73.50354138</v>
      </c>
    </row>
    <row r="343">
      <c r="A343" s="1" t="s">
        <v>355</v>
      </c>
      <c r="B343" s="7" t="s">
        <v>1104</v>
      </c>
      <c r="C343" s="7">
        <v>1996.0</v>
      </c>
      <c r="D343" s="4">
        <v>34.98947368421052</v>
      </c>
      <c r="E343" s="4">
        <v>71.93122851751043</v>
      </c>
      <c r="G343" s="44">
        <v>34.24665561952106</v>
      </c>
      <c r="I343" s="4">
        <f t="shared" si="3"/>
        <v>73.49143389</v>
      </c>
    </row>
    <row r="344">
      <c r="A344" s="1" t="s">
        <v>355</v>
      </c>
      <c r="B344" s="7" t="s">
        <v>1105</v>
      </c>
      <c r="C344" s="7">
        <v>1996.0</v>
      </c>
      <c r="D344" s="4">
        <v>35.52545454545454</v>
      </c>
      <c r="E344" s="4">
        <v>71.93122851751043</v>
      </c>
      <c r="G344" s="44">
        <v>34.24665561952106</v>
      </c>
      <c r="I344" s="4">
        <f t="shared" si="3"/>
        <v>74.61720109</v>
      </c>
    </row>
    <row r="345">
      <c r="A345" s="1" t="s">
        <v>355</v>
      </c>
      <c r="B345" s="7" t="s">
        <v>1106</v>
      </c>
      <c r="C345" s="7">
        <v>1996.0</v>
      </c>
      <c r="D345" s="4">
        <v>35.691904761904766</v>
      </c>
      <c r="E345" s="4">
        <v>71.93122851751043</v>
      </c>
      <c r="G345" s="44">
        <v>34.24665561952106</v>
      </c>
      <c r="I345" s="4">
        <f t="shared" si="3"/>
        <v>74.96681095</v>
      </c>
    </row>
    <row r="346">
      <c r="A346" s="1" t="s">
        <v>355</v>
      </c>
      <c r="B346" s="7" t="s">
        <v>1107</v>
      </c>
      <c r="C346" s="7">
        <v>1996.0</v>
      </c>
      <c r="D346" s="4">
        <v>35.73100000000001</v>
      </c>
      <c r="E346" s="4">
        <v>71.93122851751043</v>
      </c>
      <c r="G346" s="44">
        <v>34.24665561952106</v>
      </c>
      <c r="I346" s="4">
        <f t="shared" si="3"/>
        <v>75.04892608</v>
      </c>
    </row>
    <row r="347">
      <c r="A347" s="1" t="s">
        <v>355</v>
      </c>
      <c r="B347" s="7" t="s">
        <v>1108</v>
      </c>
      <c r="C347" s="7">
        <v>1996.0</v>
      </c>
      <c r="D347" s="4">
        <v>35.64249999999999</v>
      </c>
      <c r="E347" s="4">
        <v>71.93122851751043</v>
      </c>
      <c r="G347" s="44">
        <v>34.24665561952106</v>
      </c>
      <c r="I347" s="4">
        <f t="shared" si="3"/>
        <v>74.86304184</v>
      </c>
    </row>
    <row r="348">
      <c r="A348" s="1" t="s">
        <v>355</v>
      </c>
      <c r="B348" s="7" t="s">
        <v>1109</v>
      </c>
      <c r="C348" s="7">
        <v>1996.0</v>
      </c>
      <c r="D348" s="4">
        <v>35.736315789473686</v>
      </c>
      <c r="E348" s="4">
        <v>71.93122851751043</v>
      </c>
      <c r="G348" s="44">
        <v>34.24665561952106</v>
      </c>
      <c r="I348" s="4">
        <f t="shared" si="3"/>
        <v>75.0600913</v>
      </c>
    </row>
    <row r="349">
      <c r="A349" s="1" t="s">
        <v>355</v>
      </c>
      <c r="B349" s="7" t="s">
        <v>1110</v>
      </c>
      <c r="C349" s="7">
        <v>1996.0</v>
      </c>
      <c r="D349" s="4">
        <v>35.83833333333334</v>
      </c>
      <c r="E349" s="4">
        <v>71.93122851751043</v>
      </c>
      <c r="G349" s="44">
        <v>34.24665561952106</v>
      </c>
      <c r="I349" s="4">
        <f t="shared" si="3"/>
        <v>75.27436761</v>
      </c>
    </row>
    <row r="350">
      <c r="A350" s="1" t="s">
        <v>355</v>
      </c>
      <c r="B350" s="7" t="s">
        <v>1099</v>
      </c>
      <c r="C350" s="7">
        <v>1997.0</v>
      </c>
      <c r="D350" s="4">
        <v>35.87238095238096</v>
      </c>
      <c r="E350" s="4">
        <v>73.61275760834589</v>
      </c>
      <c r="G350" s="44">
        <v>36.700172368931696</v>
      </c>
      <c r="I350" s="4">
        <f t="shared" si="3"/>
        <v>71.95238369</v>
      </c>
    </row>
    <row r="351">
      <c r="A351" s="1" t="s">
        <v>355</v>
      </c>
      <c r="B351" s="7" t="s">
        <v>1100</v>
      </c>
      <c r="C351" s="7">
        <v>1997.0</v>
      </c>
      <c r="D351" s="4">
        <v>35.88849999999999</v>
      </c>
      <c r="E351" s="4">
        <v>73.61275760834589</v>
      </c>
      <c r="G351" s="44">
        <v>36.700172368931696</v>
      </c>
      <c r="I351" s="4">
        <f t="shared" si="3"/>
        <v>71.98471508</v>
      </c>
    </row>
    <row r="352">
      <c r="A352" s="1" t="s">
        <v>355</v>
      </c>
      <c r="B352" s="7" t="s">
        <v>1101</v>
      </c>
      <c r="C352" s="7">
        <v>1997.0</v>
      </c>
      <c r="D352" s="4">
        <v>35.869473684210526</v>
      </c>
      <c r="E352" s="4">
        <v>73.61275760834589</v>
      </c>
      <c r="G352" s="44">
        <v>36.700172368931696</v>
      </c>
      <c r="I352" s="4">
        <f t="shared" si="3"/>
        <v>71.94655233</v>
      </c>
    </row>
    <row r="353">
      <c r="A353" s="1" t="s">
        <v>355</v>
      </c>
      <c r="B353" s="7" t="s">
        <v>1102</v>
      </c>
      <c r="C353" s="7">
        <v>1997.0</v>
      </c>
      <c r="D353" s="4">
        <v>35.819047619047616</v>
      </c>
      <c r="E353" s="4">
        <v>73.61275760834589</v>
      </c>
      <c r="G353" s="44">
        <v>36.700172368931696</v>
      </c>
      <c r="I353" s="4">
        <f t="shared" si="3"/>
        <v>71.84540834</v>
      </c>
    </row>
    <row r="354">
      <c r="A354" s="1" t="s">
        <v>355</v>
      </c>
      <c r="B354" s="7" t="s">
        <v>1103</v>
      </c>
      <c r="C354" s="7">
        <v>1997.0</v>
      </c>
      <c r="D354" s="4">
        <v>35.815909090909095</v>
      </c>
      <c r="E354" s="4">
        <v>73.61275760834589</v>
      </c>
      <c r="G354" s="44">
        <v>36.700172368931696</v>
      </c>
      <c r="I354" s="4">
        <f t="shared" si="3"/>
        <v>71.83911312</v>
      </c>
    </row>
    <row r="355">
      <c r="A355" s="1" t="s">
        <v>355</v>
      </c>
      <c r="B355" s="7" t="s">
        <v>1104</v>
      </c>
      <c r="C355" s="7">
        <v>1997.0</v>
      </c>
      <c r="D355" s="4">
        <v>35.81047619047621</v>
      </c>
      <c r="E355" s="4">
        <v>73.61275760834589</v>
      </c>
      <c r="G355" s="44">
        <v>36.700172368931696</v>
      </c>
      <c r="I355" s="4">
        <f t="shared" si="3"/>
        <v>71.82821588</v>
      </c>
    </row>
    <row r="356">
      <c r="A356" s="1" t="s">
        <v>355</v>
      </c>
      <c r="B356" s="7" t="s">
        <v>1105</v>
      </c>
      <c r="C356" s="7">
        <v>1997.0</v>
      </c>
      <c r="D356" s="4">
        <v>35.73608695652175</v>
      </c>
      <c r="E356" s="4">
        <v>73.61275760834589</v>
      </c>
      <c r="G356" s="44">
        <v>36.700172368931696</v>
      </c>
      <c r="I356" s="4">
        <f t="shared" si="3"/>
        <v>71.67900686</v>
      </c>
    </row>
    <row r="357">
      <c r="A357" s="1" t="s">
        <v>355</v>
      </c>
      <c r="B357" s="7" t="s">
        <v>1106</v>
      </c>
      <c r="C357" s="7">
        <v>1997.0</v>
      </c>
      <c r="D357" s="4">
        <v>35.926</v>
      </c>
      <c r="E357" s="4">
        <v>73.61275760834589</v>
      </c>
      <c r="G357" s="44">
        <v>36.700172368931696</v>
      </c>
      <c r="I357" s="4">
        <f t="shared" si="3"/>
        <v>72.05993212</v>
      </c>
    </row>
    <row r="358">
      <c r="A358" s="1" t="s">
        <v>355</v>
      </c>
      <c r="B358" s="7" t="s">
        <v>1107</v>
      </c>
      <c r="C358" s="7">
        <v>1997.0</v>
      </c>
      <c r="D358" s="4">
        <v>36.41523809523809</v>
      </c>
      <c r="E358" s="4">
        <v>73.61275760834589</v>
      </c>
      <c r="G358" s="44">
        <v>36.700172368931696</v>
      </c>
      <c r="I358" s="4">
        <f t="shared" si="3"/>
        <v>73.04123992</v>
      </c>
    </row>
    <row r="359">
      <c r="A359" s="1" t="s">
        <v>355</v>
      </c>
      <c r="B359" s="7" t="s">
        <v>1108</v>
      </c>
      <c r="C359" s="7">
        <v>1997.0</v>
      </c>
      <c r="D359" s="4">
        <v>36.22954545454546</v>
      </c>
      <c r="E359" s="4">
        <v>73.61275760834589</v>
      </c>
      <c r="G359" s="44">
        <v>36.700172368931696</v>
      </c>
      <c r="I359" s="4">
        <f t="shared" si="3"/>
        <v>72.66877989</v>
      </c>
    </row>
    <row r="360">
      <c r="A360" s="1" t="s">
        <v>355</v>
      </c>
      <c r="B360" s="7" t="s">
        <v>1109</v>
      </c>
      <c r="C360" s="7">
        <v>1997.0</v>
      </c>
      <c r="D360" s="4">
        <v>37.15263157894738</v>
      </c>
      <c r="E360" s="4">
        <v>73.61275760834589</v>
      </c>
      <c r="G360" s="44">
        <v>36.700172368931696</v>
      </c>
      <c r="I360" s="4">
        <f t="shared" si="3"/>
        <v>74.52029477</v>
      </c>
    </row>
    <row r="361">
      <c r="A361" s="1" t="s">
        <v>355</v>
      </c>
      <c r="B361" s="7" t="s">
        <v>1110</v>
      </c>
      <c r="C361" s="7">
        <v>1997.0</v>
      </c>
      <c r="D361" s="4">
        <v>39.224090909090904</v>
      </c>
      <c r="E361" s="4">
        <v>73.61275760834589</v>
      </c>
      <c r="G361" s="44">
        <v>36.700172368931696</v>
      </c>
      <c r="I361" s="4">
        <f t="shared" si="3"/>
        <v>78.6752026</v>
      </c>
    </row>
    <row r="362">
      <c r="A362" s="1" t="s">
        <v>355</v>
      </c>
      <c r="B362" s="7" t="s">
        <v>1099</v>
      </c>
      <c r="C362" s="7">
        <v>1998.0</v>
      </c>
      <c r="D362" s="4">
        <v>39.3575</v>
      </c>
      <c r="E362" s="4">
        <v>82.67349561990069</v>
      </c>
      <c r="G362" s="44">
        <v>41.555913079272266</v>
      </c>
      <c r="I362" s="4">
        <f t="shared" si="3"/>
        <v>78.29985826</v>
      </c>
    </row>
    <row r="363">
      <c r="A363" s="1" t="s">
        <v>355</v>
      </c>
      <c r="B363" s="7" t="s">
        <v>1100</v>
      </c>
      <c r="C363" s="7">
        <v>1998.0</v>
      </c>
      <c r="D363" s="4">
        <v>38.91299999999999</v>
      </c>
      <c r="E363" s="4">
        <v>82.67349561990069</v>
      </c>
      <c r="G363" s="44">
        <v>41.555913079272266</v>
      </c>
      <c r="I363" s="4">
        <f t="shared" si="3"/>
        <v>77.41554683</v>
      </c>
    </row>
    <row r="364">
      <c r="A364" s="1" t="s">
        <v>355</v>
      </c>
      <c r="B364" s="7" t="s">
        <v>1101</v>
      </c>
      <c r="C364" s="7">
        <v>1998.0</v>
      </c>
      <c r="D364" s="4">
        <v>39.5040909090909</v>
      </c>
      <c r="E364" s="4">
        <v>82.67349561990069</v>
      </c>
      <c r="G364" s="44">
        <v>41.555913079272266</v>
      </c>
      <c r="I364" s="4">
        <f t="shared" si="3"/>
        <v>78.59149384</v>
      </c>
    </row>
    <row r="365">
      <c r="A365" s="1" t="s">
        <v>355</v>
      </c>
      <c r="B365" s="7" t="s">
        <v>1102</v>
      </c>
      <c r="C365" s="7">
        <v>1998.0</v>
      </c>
      <c r="D365" s="4">
        <v>39.65428571428573</v>
      </c>
      <c r="E365" s="4">
        <v>82.67349561990069</v>
      </c>
      <c r="G365" s="44">
        <v>41.555913079272266</v>
      </c>
      <c r="I365" s="4">
        <f t="shared" si="3"/>
        <v>78.8902992</v>
      </c>
    </row>
    <row r="366">
      <c r="A366" s="1" t="s">
        <v>355</v>
      </c>
      <c r="B366" s="7" t="s">
        <v>1103</v>
      </c>
      <c r="C366" s="7">
        <v>1998.0</v>
      </c>
      <c r="D366" s="4">
        <v>40.37190476190475</v>
      </c>
      <c r="E366" s="4">
        <v>82.67349561990069</v>
      </c>
      <c r="G366" s="44">
        <v>41.555913079272266</v>
      </c>
      <c r="I366" s="4">
        <f t="shared" si="3"/>
        <v>80.31796787</v>
      </c>
    </row>
    <row r="367">
      <c r="A367" s="1" t="s">
        <v>355</v>
      </c>
      <c r="B367" s="7" t="s">
        <v>1104</v>
      </c>
      <c r="C367" s="7">
        <v>1998.0</v>
      </c>
      <c r="D367" s="4">
        <v>42.247727272727275</v>
      </c>
      <c r="E367" s="4">
        <v>82.67349561990069</v>
      </c>
      <c r="G367" s="44">
        <v>41.555913079272266</v>
      </c>
      <c r="I367" s="4">
        <f t="shared" si="3"/>
        <v>84.04982677</v>
      </c>
    </row>
    <row r="368">
      <c r="A368" s="1" t="s">
        <v>355</v>
      </c>
      <c r="B368" s="7" t="s">
        <v>1105</v>
      </c>
      <c r="C368" s="7">
        <v>1998.0</v>
      </c>
      <c r="D368" s="4">
        <v>42.5104347826087</v>
      </c>
      <c r="E368" s="4">
        <v>82.67349561990069</v>
      </c>
      <c r="G368" s="44">
        <v>41.555913079272266</v>
      </c>
      <c r="I368" s="4">
        <f t="shared" si="3"/>
        <v>84.57247076</v>
      </c>
    </row>
    <row r="369">
      <c r="A369" s="1" t="s">
        <v>355</v>
      </c>
      <c r="B369" s="7" t="s">
        <v>1106</v>
      </c>
      <c r="C369" s="7">
        <v>1998.0</v>
      </c>
      <c r="D369" s="4">
        <v>42.7395238095238</v>
      </c>
      <c r="E369" s="4">
        <v>82.67349561990069</v>
      </c>
      <c r="G369" s="44">
        <v>41.555913079272266</v>
      </c>
      <c r="I369" s="4">
        <f t="shared" si="3"/>
        <v>85.02823239</v>
      </c>
    </row>
    <row r="370">
      <c r="A370" s="1" t="s">
        <v>355</v>
      </c>
      <c r="B370" s="7" t="s">
        <v>1107</v>
      </c>
      <c r="C370" s="7">
        <v>1998.0</v>
      </c>
      <c r="D370" s="4">
        <v>42.520909090909086</v>
      </c>
      <c r="E370" s="4">
        <v>82.67349561990069</v>
      </c>
      <c r="G370" s="44">
        <v>41.555913079272266</v>
      </c>
      <c r="I370" s="4">
        <f t="shared" si="3"/>
        <v>84.59330889</v>
      </c>
    </row>
    <row r="371">
      <c r="A371" s="1" t="s">
        <v>355</v>
      </c>
      <c r="B371" s="7" t="s">
        <v>1108</v>
      </c>
      <c r="C371" s="7">
        <v>1998.0</v>
      </c>
      <c r="D371" s="4">
        <v>42.34499999999999</v>
      </c>
      <c r="E371" s="4">
        <v>82.67349561990069</v>
      </c>
      <c r="G371" s="44">
        <v>41.555913079272266</v>
      </c>
      <c r="I371" s="4">
        <f t="shared" si="3"/>
        <v>84.2433462</v>
      </c>
    </row>
    <row r="372">
      <c r="A372" s="1" t="s">
        <v>355</v>
      </c>
      <c r="B372" s="7" t="s">
        <v>1109</v>
      </c>
      <c r="C372" s="7">
        <v>1998.0</v>
      </c>
      <c r="D372" s="4">
        <v>42.37714285714285</v>
      </c>
      <c r="E372" s="4">
        <v>82.67349561990069</v>
      </c>
      <c r="G372" s="44">
        <v>41.555913079272266</v>
      </c>
      <c r="I372" s="4">
        <f t="shared" si="3"/>
        <v>84.30729287</v>
      </c>
    </row>
    <row r="373">
      <c r="A373" s="1" t="s">
        <v>355</v>
      </c>
      <c r="B373" s="7" t="s">
        <v>1110</v>
      </c>
      <c r="C373" s="7">
        <v>1998.0</v>
      </c>
      <c r="D373" s="4">
        <v>42.554090909090895</v>
      </c>
      <c r="E373" s="4">
        <v>82.67349561990069</v>
      </c>
      <c r="G373" s="44">
        <v>41.555913079272266</v>
      </c>
      <c r="I373" s="4">
        <f t="shared" si="3"/>
        <v>84.65932253</v>
      </c>
    </row>
    <row r="374">
      <c r="A374" s="1" t="s">
        <v>355</v>
      </c>
      <c r="B374" s="7" t="s">
        <v>1099</v>
      </c>
      <c r="C374" s="7">
        <v>1999.0</v>
      </c>
      <c r="D374" s="4">
        <v>42.507999999999996</v>
      </c>
      <c r="E374" s="4">
        <v>82.7993109434808</v>
      </c>
      <c r="G374" s="44">
        <v>43.496499577499414</v>
      </c>
      <c r="I374" s="4">
        <f t="shared" si="3"/>
        <v>80.91761737</v>
      </c>
    </row>
    <row r="375">
      <c r="A375" s="1" t="s">
        <v>355</v>
      </c>
      <c r="B375" s="7" t="s">
        <v>1100</v>
      </c>
      <c r="C375" s="7">
        <v>1999.0</v>
      </c>
      <c r="D375" s="4">
        <v>42.47052631578948</v>
      </c>
      <c r="E375" s="4">
        <v>82.7993109434808</v>
      </c>
      <c r="G375" s="44">
        <v>43.496499577499414</v>
      </c>
      <c r="I375" s="4">
        <f t="shared" si="3"/>
        <v>80.846283</v>
      </c>
    </row>
    <row r="376">
      <c r="A376" s="1" t="s">
        <v>355</v>
      </c>
      <c r="B376" s="7" t="s">
        <v>1101</v>
      </c>
      <c r="C376" s="7">
        <v>1999.0</v>
      </c>
      <c r="D376" s="4">
        <v>42.43666666666666</v>
      </c>
      <c r="E376" s="4">
        <v>82.7993109434808</v>
      </c>
      <c r="G376" s="44">
        <v>43.496499577499414</v>
      </c>
      <c r="I376" s="4">
        <f t="shared" si="3"/>
        <v>80.78182826</v>
      </c>
    </row>
    <row r="377">
      <c r="A377" s="1" t="s">
        <v>355</v>
      </c>
      <c r="B377" s="7" t="s">
        <v>1102</v>
      </c>
      <c r="C377" s="7">
        <v>1999.0</v>
      </c>
      <c r="D377" s="4">
        <v>42.72611111111112</v>
      </c>
      <c r="E377" s="4">
        <v>82.7993109434808</v>
      </c>
      <c r="G377" s="44">
        <v>43.496499577499414</v>
      </c>
      <c r="I377" s="4">
        <f t="shared" si="3"/>
        <v>81.33281054</v>
      </c>
    </row>
    <row r="378">
      <c r="A378" s="1" t="s">
        <v>355</v>
      </c>
      <c r="B378" s="7" t="s">
        <v>1103</v>
      </c>
      <c r="C378" s="7">
        <v>1999.0</v>
      </c>
      <c r="D378" s="4">
        <v>42.77095238095238</v>
      </c>
      <c r="E378" s="4">
        <v>82.7993109434808</v>
      </c>
      <c r="G378" s="44">
        <v>43.496499577499414</v>
      </c>
      <c r="I378" s="4">
        <f t="shared" si="3"/>
        <v>81.41816974</v>
      </c>
    </row>
    <row r="379">
      <c r="A379" s="1" t="s">
        <v>355</v>
      </c>
      <c r="B379" s="7" t="s">
        <v>1104</v>
      </c>
      <c r="C379" s="7">
        <v>1999.0</v>
      </c>
      <c r="D379" s="4">
        <v>43.13727272727272</v>
      </c>
      <c r="E379" s="4">
        <v>82.7993109434808</v>
      </c>
      <c r="G379" s="44">
        <v>43.496499577499414</v>
      </c>
      <c r="I379" s="4">
        <f t="shared" si="3"/>
        <v>82.11549188</v>
      </c>
    </row>
    <row r="380">
      <c r="A380" s="1" t="s">
        <v>355</v>
      </c>
      <c r="B380" s="7" t="s">
        <v>1105</v>
      </c>
      <c r="C380" s="7">
        <v>1999.0</v>
      </c>
      <c r="D380" s="4">
        <v>43.28636363636364</v>
      </c>
      <c r="E380" s="4">
        <v>82.7993109434808</v>
      </c>
      <c r="G380" s="44">
        <v>43.496499577499414</v>
      </c>
      <c r="I380" s="4">
        <f t="shared" si="3"/>
        <v>82.39929919</v>
      </c>
    </row>
    <row r="381">
      <c r="A381" s="1" t="s">
        <v>355</v>
      </c>
      <c r="B381" s="7" t="s">
        <v>1106</v>
      </c>
      <c r="C381" s="7">
        <v>1999.0</v>
      </c>
      <c r="D381" s="4">
        <v>43.460909090909084</v>
      </c>
      <c r="E381" s="4">
        <v>82.7993109434808</v>
      </c>
      <c r="G381" s="44">
        <v>43.496499577499414</v>
      </c>
      <c r="I381" s="4">
        <f t="shared" si="3"/>
        <v>82.73156141</v>
      </c>
    </row>
    <row r="382">
      <c r="A382" s="1" t="s">
        <v>355</v>
      </c>
      <c r="B382" s="7" t="s">
        <v>1107</v>
      </c>
      <c r="C382" s="7">
        <v>1999.0</v>
      </c>
      <c r="D382" s="4">
        <v>43.53818181818182</v>
      </c>
      <c r="E382" s="4">
        <v>82.7993109434808</v>
      </c>
      <c r="G382" s="44">
        <v>43.496499577499414</v>
      </c>
      <c r="I382" s="4">
        <f t="shared" si="3"/>
        <v>82.87865666</v>
      </c>
    </row>
    <row r="383">
      <c r="A383" s="1" t="s">
        <v>355</v>
      </c>
      <c r="B383" s="7" t="s">
        <v>1108</v>
      </c>
      <c r="C383" s="7">
        <v>1999.0</v>
      </c>
      <c r="D383" s="4">
        <v>43.454210526315784</v>
      </c>
      <c r="E383" s="4">
        <v>82.7993109434808</v>
      </c>
      <c r="G383" s="44">
        <v>43.496499577499414</v>
      </c>
      <c r="I383" s="4">
        <f t="shared" si="3"/>
        <v>82.71881011</v>
      </c>
    </row>
    <row r="384">
      <c r="A384" s="1" t="s">
        <v>355</v>
      </c>
      <c r="B384" s="7" t="s">
        <v>1109</v>
      </c>
      <c r="C384" s="7">
        <v>1999.0</v>
      </c>
      <c r="D384" s="4">
        <v>43.3978947368421</v>
      </c>
      <c r="E384" s="4">
        <v>82.7993109434808</v>
      </c>
      <c r="G384" s="44">
        <v>43.496499577499414</v>
      </c>
      <c r="I384" s="4">
        <f t="shared" si="3"/>
        <v>82.61160819</v>
      </c>
    </row>
    <row r="385">
      <c r="A385" s="1" t="s">
        <v>355</v>
      </c>
      <c r="B385" s="7" t="s">
        <v>1110</v>
      </c>
      <c r="C385" s="7">
        <v>1999.0</v>
      </c>
      <c r="D385" s="4">
        <v>43.48478260869565</v>
      </c>
      <c r="E385" s="4">
        <v>82.7993109434807</v>
      </c>
      <c r="G385" s="44">
        <v>43.496499577499414</v>
      </c>
      <c r="I385" s="4">
        <f t="shared" si="3"/>
        <v>82.77700669</v>
      </c>
    </row>
    <row r="386">
      <c r="A386" s="1" t="s">
        <v>355</v>
      </c>
      <c r="B386" s="7" t="s">
        <v>1099</v>
      </c>
      <c r="C386" s="7">
        <v>2000.0</v>
      </c>
      <c r="D386" s="4">
        <v>43.55190476190477</v>
      </c>
      <c r="E386" s="4">
        <v>82.99774698129795</v>
      </c>
      <c r="G386" s="44">
        <v>45.240463851349226</v>
      </c>
      <c r="I386" s="4">
        <f t="shared" si="3"/>
        <v>79.8999317</v>
      </c>
    </row>
    <row r="387">
      <c r="A387" s="1" t="s">
        <v>355</v>
      </c>
      <c r="B387" s="7" t="s">
        <v>1100</v>
      </c>
      <c r="C387" s="7">
        <v>2000.0</v>
      </c>
      <c r="D387" s="4">
        <v>43.61285714285715</v>
      </c>
      <c r="E387" s="4">
        <v>82.99774698129795</v>
      </c>
      <c r="G387" s="44">
        <v>45.240463851349226</v>
      </c>
      <c r="I387" s="4">
        <f t="shared" si="3"/>
        <v>80.01175439</v>
      </c>
    </row>
    <row r="388">
      <c r="A388" s="1" t="s">
        <v>355</v>
      </c>
      <c r="B388" s="7" t="s">
        <v>1101</v>
      </c>
      <c r="C388" s="7">
        <v>2000.0</v>
      </c>
      <c r="D388" s="4">
        <v>43.58857142857144</v>
      </c>
      <c r="E388" s="4">
        <v>82.99774698129795</v>
      </c>
      <c r="G388" s="44">
        <v>45.240463851349226</v>
      </c>
      <c r="I388" s="4">
        <f t="shared" si="3"/>
        <v>79.96720004</v>
      </c>
    </row>
    <row r="389">
      <c r="A389" s="1" t="s">
        <v>355</v>
      </c>
      <c r="B389" s="7" t="s">
        <v>1102</v>
      </c>
      <c r="C389" s="7">
        <v>2000.0</v>
      </c>
      <c r="D389" s="4">
        <v>43.63899999999999</v>
      </c>
      <c r="E389" s="4">
        <v>82.99774698129795</v>
      </c>
      <c r="G389" s="44">
        <v>45.240463851349226</v>
      </c>
      <c r="I389" s="4">
        <f t="shared" si="3"/>
        <v>80.05971584</v>
      </c>
    </row>
    <row r="390">
      <c r="A390" s="1" t="s">
        <v>355</v>
      </c>
      <c r="B390" s="7" t="s">
        <v>1103</v>
      </c>
      <c r="C390" s="7">
        <v>2000.0</v>
      </c>
      <c r="D390" s="4">
        <v>43.97045454545455</v>
      </c>
      <c r="E390" s="4">
        <v>82.99774698129795</v>
      </c>
      <c r="G390" s="44">
        <v>45.240463851349226</v>
      </c>
      <c r="I390" s="4">
        <f t="shared" si="3"/>
        <v>80.66779936</v>
      </c>
    </row>
    <row r="391">
      <c r="A391" s="1" t="s">
        <v>355</v>
      </c>
      <c r="B391" s="7" t="s">
        <v>1104</v>
      </c>
      <c r="C391" s="7">
        <v>2000.0</v>
      </c>
      <c r="D391" s="4">
        <v>44.69095238095237</v>
      </c>
      <c r="E391" s="4">
        <v>82.99774698129795</v>
      </c>
      <c r="G391" s="44">
        <v>45.240463851349226</v>
      </c>
      <c r="I391" s="4">
        <f t="shared" si="3"/>
        <v>81.98961819</v>
      </c>
    </row>
    <row r="392">
      <c r="A392" s="1" t="s">
        <v>355</v>
      </c>
      <c r="B392" s="7" t="s">
        <v>1105</v>
      </c>
      <c r="C392" s="7">
        <v>2000.0</v>
      </c>
      <c r="D392" s="4">
        <v>44.778095238095226</v>
      </c>
      <c r="E392" s="4">
        <v>82.99774698129795</v>
      </c>
      <c r="G392" s="44">
        <v>45.240463851349226</v>
      </c>
      <c r="I392" s="4">
        <f t="shared" si="3"/>
        <v>82.14948969</v>
      </c>
    </row>
    <row r="393">
      <c r="A393" s="1" t="s">
        <v>355</v>
      </c>
      <c r="B393" s="7" t="s">
        <v>1106</v>
      </c>
      <c r="C393" s="7">
        <v>2000.0</v>
      </c>
      <c r="D393" s="4">
        <v>45.69181818181818</v>
      </c>
      <c r="E393" s="4">
        <v>82.99774698129795</v>
      </c>
      <c r="G393" s="44">
        <v>45.240463851349226</v>
      </c>
      <c r="I393" s="4">
        <f t="shared" si="3"/>
        <v>83.82579757</v>
      </c>
    </row>
    <row r="394">
      <c r="A394" s="1" t="s">
        <v>355</v>
      </c>
      <c r="B394" s="7" t="s">
        <v>1107</v>
      </c>
      <c r="C394" s="7">
        <v>2000.0</v>
      </c>
      <c r="D394" s="4">
        <v>45.88900000000001</v>
      </c>
      <c r="E394" s="4">
        <v>82.99774698129795</v>
      </c>
      <c r="G394" s="44">
        <v>45.240463851349226</v>
      </c>
      <c r="I394" s="4">
        <f t="shared" si="3"/>
        <v>84.18754555</v>
      </c>
    </row>
    <row r="395">
      <c r="A395" s="1" t="s">
        <v>355</v>
      </c>
      <c r="B395" s="7" t="s">
        <v>1108</v>
      </c>
      <c r="C395" s="7">
        <v>2000.0</v>
      </c>
      <c r="D395" s="4">
        <v>46.353809523809524</v>
      </c>
      <c r="E395" s="4">
        <v>82.99774698129795</v>
      </c>
      <c r="G395" s="44">
        <v>45.240463851349226</v>
      </c>
      <c r="I395" s="4">
        <f t="shared" si="3"/>
        <v>85.04028091</v>
      </c>
    </row>
    <row r="396">
      <c r="A396" s="1" t="s">
        <v>355</v>
      </c>
      <c r="B396" s="7" t="s">
        <v>1109</v>
      </c>
      <c r="C396" s="7">
        <v>2000.0</v>
      </c>
      <c r="D396" s="4">
        <v>46.782272727272726</v>
      </c>
      <c r="E396" s="4">
        <v>82.99774698129795</v>
      </c>
      <c r="G396" s="44">
        <v>45.240463851349226</v>
      </c>
      <c r="I396" s="4">
        <f t="shared" si="3"/>
        <v>85.82633564</v>
      </c>
    </row>
    <row r="397">
      <c r="A397" s="1" t="s">
        <v>355</v>
      </c>
      <c r="B397" s="7" t="s">
        <v>1110</v>
      </c>
      <c r="C397" s="7">
        <v>2000.0</v>
      </c>
      <c r="D397" s="4">
        <v>46.75052631578948</v>
      </c>
      <c r="E397" s="4">
        <v>82.99774698129795</v>
      </c>
      <c r="G397" s="44">
        <v>45.240463851349226</v>
      </c>
      <c r="I397" s="4">
        <f t="shared" si="3"/>
        <v>85.76809396</v>
      </c>
    </row>
    <row r="398">
      <c r="A398" s="1" t="s">
        <v>355</v>
      </c>
      <c r="B398" s="7" t="s">
        <v>1099</v>
      </c>
      <c r="C398" s="7">
        <v>2001.0</v>
      </c>
      <c r="D398" s="4">
        <v>46.54</v>
      </c>
      <c r="E398" s="4">
        <v>81.2025684592531</v>
      </c>
      <c r="G398" s="44">
        <v>46.95023359020539</v>
      </c>
      <c r="I398" s="4">
        <f t="shared" si="3"/>
        <v>80.49305077</v>
      </c>
    </row>
    <row r="399">
      <c r="A399" s="1" t="s">
        <v>355</v>
      </c>
      <c r="B399" s="7" t="s">
        <v>1100</v>
      </c>
      <c r="C399" s="7">
        <v>2001.0</v>
      </c>
      <c r="D399" s="4">
        <v>46.51888888888889</v>
      </c>
      <c r="E399" s="4">
        <v>81.2025684592531</v>
      </c>
      <c r="G399" s="44">
        <v>46.95023359020539</v>
      </c>
      <c r="I399" s="4">
        <f t="shared" si="3"/>
        <v>80.45653814</v>
      </c>
    </row>
    <row r="400">
      <c r="A400" s="1" t="s">
        <v>355</v>
      </c>
      <c r="B400" s="7" t="s">
        <v>1101</v>
      </c>
      <c r="C400" s="7">
        <v>2001.0</v>
      </c>
      <c r="D400" s="4">
        <v>46.62049999999999</v>
      </c>
      <c r="E400" s="4">
        <v>81.2025684592531</v>
      </c>
      <c r="G400" s="44">
        <v>46.95023359020539</v>
      </c>
      <c r="I400" s="4">
        <f t="shared" si="3"/>
        <v>80.63227919</v>
      </c>
    </row>
    <row r="401">
      <c r="A401" s="1" t="s">
        <v>355</v>
      </c>
      <c r="B401" s="7" t="s">
        <v>1102</v>
      </c>
      <c r="C401" s="7">
        <v>2001.0</v>
      </c>
      <c r="D401" s="4">
        <v>46.78588235294119</v>
      </c>
      <c r="E401" s="4">
        <v>81.2025684592531</v>
      </c>
      <c r="G401" s="44">
        <v>46.95023359020539</v>
      </c>
      <c r="I401" s="4">
        <f t="shared" si="3"/>
        <v>80.91831551</v>
      </c>
    </row>
    <row r="402">
      <c r="A402" s="1" t="s">
        <v>355</v>
      </c>
      <c r="B402" s="7" t="s">
        <v>1103</v>
      </c>
      <c r="C402" s="7">
        <v>2001.0</v>
      </c>
      <c r="D402" s="4">
        <v>46.91727272727274</v>
      </c>
      <c r="E402" s="4">
        <v>81.2025684592531</v>
      </c>
      <c r="G402" s="44">
        <v>46.95023359020539</v>
      </c>
      <c r="I402" s="4">
        <f t="shared" si="3"/>
        <v>81.14556114</v>
      </c>
    </row>
    <row r="403">
      <c r="A403" s="1" t="s">
        <v>355</v>
      </c>
      <c r="B403" s="7" t="s">
        <v>1104</v>
      </c>
      <c r="C403" s="7">
        <v>2001.0</v>
      </c>
      <c r="D403" s="4">
        <v>47.00526315789473</v>
      </c>
      <c r="E403" s="4">
        <v>81.2025684592531</v>
      </c>
      <c r="G403" s="44">
        <v>46.95023359020539</v>
      </c>
      <c r="I403" s="4">
        <f t="shared" si="3"/>
        <v>81.2977446</v>
      </c>
    </row>
    <row r="404">
      <c r="A404" s="1" t="s">
        <v>355</v>
      </c>
      <c r="B404" s="7" t="s">
        <v>1105</v>
      </c>
      <c r="C404" s="7">
        <v>2001.0</v>
      </c>
      <c r="D404" s="4">
        <v>47.141818181818174</v>
      </c>
      <c r="E404" s="4">
        <v>81.2025684592531</v>
      </c>
      <c r="G404" s="44">
        <v>46.95023359020539</v>
      </c>
      <c r="I404" s="4">
        <f t="shared" si="3"/>
        <v>81.53392274</v>
      </c>
    </row>
    <row r="405">
      <c r="A405" s="1" t="s">
        <v>355</v>
      </c>
      <c r="B405" s="7" t="s">
        <v>1106</v>
      </c>
      <c r="C405" s="7">
        <v>2001.0</v>
      </c>
      <c r="D405" s="4">
        <v>47.126315789473686</v>
      </c>
      <c r="E405" s="4">
        <v>81.2025684592531</v>
      </c>
      <c r="G405" s="44">
        <v>46.95023359020539</v>
      </c>
      <c r="I405" s="4">
        <f t="shared" si="3"/>
        <v>81.50711065</v>
      </c>
    </row>
    <row r="406">
      <c r="A406" s="1" t="s">
        <v>355</v>
      </c>
      <c r="B406" s="7" t="s">
        <v>1107</v>
      </c>
      <c r="C406" s="7">
        <v>2001.0</v>
      </c>
      <c r="D406" s="4">
        <v>47.646</v>
      </c>
      <c r="E406" s="4">
        <v>81.2025684592531</v>
      </c>
      <c r="G406" s="44">
        <v>46.95023359020539</v>
      </c>
      <c r="I406" s="4">
        <f t="shared" si="3"/>
        <v>82.40592817</v>
      </c>
    </row>
    <row r="407">
      <c r="A407" s="1" t="s">
        <v>355</v>
      </c>
      <c r="B407" s="7" t="s">
        <v>1108</v>
      </c>
      <c r="C407" s="7">
        <v>2001.0</v>
      </c>
      <c r="D407" s="4">
        <v>48.02047619047619</v>
      </c>
      <c r="E407" s="4">
        <v>81.2025684592531</v>
      </c>
      <c r="G407" s="44">
        <v>46.95023359020539</v>
      </c>
      <c r="I407" s="4">
        <f t="shared" si="3"/>
        <v>83.05360181</v>
      </c>
    </row>
    <row r="408">
      <c r="A408" s="1" t="s">
        <v>355</v>
      </c>
      <c r="B408" s="7" t="s">
        <v>1109</v>
      </c>
      <c r="C408" s="7">
        <v>2001.0</v>
      </c>
      <c r="D408" s="4">
        <v>47.997368421052634</v>
      </c>
      <c r="E408" s="4">
        <v>81.2025684592531</v>
      </c>
      <c r="G408" s="44">
        <v>46.95023359020539</v>
      </c>
      <c r="I408" s="4">
        <f t="shared" si="3"/>
        <v>83.01363587</v>
      </c>
    </row>
    <row r="409">
      <c r="A409" s="1" t="s">
        <v>355</v>
      </c>
      <c r="B409" s="7" t="s">
        <v>1110</v>
      </c>
      <c r="C409" s="7">
        <v>2001.0</v>
      </c>
      <c r="D409" s="4">
        <v>47.91705882352941</v>
      </c>
      <c r="E409" s="4">
        <v>81.2025684592531</v>
      </c>
      <c r="G409" s="44">
        <v>46.95023359020539</v>
      </c>
      <c r="I409" s="4">
        <f t="shared" si="3"/>
        <v>82.87473676</v>
      </c>
    </row>
    <row r="410">
      <c r="A410" s="1" t="s">
        <v>355</v>
      </c>
      <c r="B410" s="7" t="s">
        <v>1099</v>
      </c>
      <c r="C410" s="7">
        <v>2002.0</v>
      </c>
      <c r="D410" s="4">
        <v>48.33571428571429</v>
      </c>
      <c r="E410" s="4">
        <v>82.49046687655208</v>
      </c>
      <c r="G410" s="44">
        <v>48.96775651038098</v>
      </c>
      <c r="I410" s="4">
        <f t="shared" si="3"/>
        <v>81.42573649</v>
      </c>
    </row>
    <row r="411">
      <c r="A411" s="1" t="s">
        <v>355</v>
      </c>
      <c r="B411" s="7" t="s">
        <v>1100</v>
      </c>
      <c r="C411" s="7">
        <v>2002.0</v>
      </c>
      <c r="D411" s="4">
        <v>48.6915</v>
      </c>
      <c r="E411" s="4">
        <v>82.49046687655208</v>
      </c>
      <c r="G411" s="44">
        <v>48.96775651038098</v>
      </c>
      <c r="I411" s="4">
        <f t="shared" si="3"/>
        <v>82.02508863</v>
      </c>
    </row>
    <row r="412">
      <c r="A412" s="1" t="s">
        <v>355</v>
      </c>
      <c r="B412" s="7" t="s">
        <v>1101</v>
      </c>
      <c r="C412" s="7">
        <v>2002.0</v>
      </c>
      <c r="D412" s="4">
        <v>48.739444444444445</v>
      </c>
      <c r="E412" s="4">
        <v>82.49046687655208</v>
      </c>
      <c r="G412" s="44">
        <v>48.96775651038098</v>
      </c>
      <c r="I412" s="4">
        <f t="shared" si="3"/>
        <v>82.10585524</v>
      </c>
    </row>
    <row r="413">
      <c r="A413" s="1" t="s">
        <v>355</v>
      </c>
      <c r="B413" s="7" t="s">
        <v>1102</v>
      </c>
      <c r="C413" s="7">
        <v>2002.0</v>
      </c>
      <c r="D413" s="4">
        <v>48.9195</v>
      </c>
      <c r="E413" s="4">
        <v>82.49046687655208</v>
      </c>
      <c r="G413" s="44">
        <v>48.96775651038098</v>
      </c>
      <c r="I413" s="4">
        <f t="shared" si="3"/>
        <v>82.40917457</v>
      </c>
    </row>
    <row r="414">
      <c r="A414" s="1" t="s">
        <v>355</v>
      </c>
      <c r="B414" s="7" t="s">
        <v>1103</v>
      </c>
      <c r="C414" s="7">
        <v>2002.0</v>
      </c>
      <c r="D414" s="4">
        <v>49.0</v>
      </c>
      <c r="E414" s="4">
        <v>82.49046687655208</v>
      </c>
      <c r="G414" s="44">
        <v>48.96775651038098</v>
      </c>
      <c r="I414" s="4">
        <f t="shared" si="3"/>
        <v>82.54478385</v>
      </c>
    </row>
    <row r="415">
      <c r="A415" s="1" t="s">
        <v>355</v>
      </c>
      <c r="B415" s="7" t="s">
        <v>1104</v>
      </c>
      <c r="C415" s="7">
        <v>2002.0</v>
      </c>
      <c r="D415" s="4">
        <v>48.96111111111111</v>
      </c>
      <c r="E415" s="4">
        <v>82.49046687655208</v>
      </c>
      <c r="G415" s="44">
        <v>48.96775651038098</v>
      </c>
      <c r="I415" s="4">
        <f t="shared" si="3"/>
        <v>82.47927212</v>
      </c>
    </row>
    <row r="416">
      <c r="A416" s="1" t="s">
        <v>355</v>
      </c>
      <c r="B416" s="7" t="s">
        <v>1105</v>
      </c>
      <c r="C416" s="7">
        <v>2002.0</v>
      </c>
      <c r="D416" s="4">
        <v>48.76391304347826</v>
      </c>
      <c r="E416" s="4">
        <v>82.49046687655208</v>
      </c>
      <c r="G416" s="44">
        <v>48.96775651038098</v>
      </c>
      <c r="I416" s="4">
        <f t="shared" si="3"/>
        <v>82.14707474</v>
      </c>
    </row>
    <row r="417">
      <c r="A417" s="1" t="s">
        <v>355</v>
      </c>
      <c r="B417" s="7" t="s">
        <v>1106</v>
      </c>
      <c r="C417" s="7">
        <v>2002.0</v>
      </c>
      <c r="D417" s="4">
        <v>48.586666666666666</v>
      </c>
      <c r="E417" s="4">
        <v>82.49046687655208</v>
      </c>
      <c r="G417" s="44">
        <v>48.96775651038098</v>
      </c>
      <c r="I417" s="4">
        <f t="shared" si="3"/>
        <v>81.84848772</v>
      </c>
    </row>
    <row r="418">
      <c r="A418" s="1" t="s">
        <v>355</v>
      </c>
      <c r="B418" s="7" t="s">
        <v>1107</v>
      </c>
      <c r="C418" s="7">
        <v>2002.0</v>
      </c>
      <c r="D418" s="4">
        <v>48.4411111111111</v>
      </c>
      <c r="E418" s="4">
        <v>82.49046687655208</v>
      </c>
      <c r="G418" s="44">
        <v>48.96775651038098</v>
      </c>
      <c r="I418" s="4">
        <f t="shared" si="3"/>
        <v>81.60328666</v>
      </c>
    </row>
    <row r="419">
      <c r="A419" s="1" t="s">
        <v>355</v>
      </c>
      <c r="B419" s="7" t="s">
        <v>1108</v>
      </c>
      <c r="C419" s="7">
        <v>2002.0</v>
      </c>
      <c r="D419" s="4">
        <v>48.36944444444444</v>
      </c>
      <c r="E419" s="4">
        <v>82.49046687655208</v>
      </c>
      <c r="G419" s="44">
        <v>48.96775651038098</v>
      </c>
      <c r="I419" s="4">
        <f t="shared" si="3"/>
        <v>81.48255789</v>
      </c>
    </row>
    <row r="420">
      <c r="A420" s="1" t="s">
        <v>355</v>
      </c>
      <c r="B420" s="7" t="s">
        <v>1109</v>
      </c>
      <c r="C420" s="7">
        <v>2002.0</v>
      </c>
      <c r="D420" s="4">
        <v>48.25526315789475</v>
      </c>
      <c r="E420" s="4">
        <v>82.49046687655208</v>
      </c>
      <c r="G420" s="44">
        <v>48.96775651038098</v>
      </c>
      <c r="I420" s="4">
        <f t="shared" si="3"/>
        <v>81.29020953</v>
      </c>
    </row>
    <row r="421">
      <c r="A421" s="1" t="s">
        <v>355</v>
      </c>
      <c r="B421" s="7" t="s">
        <v>1110</v>
      </c>
      <c r="C421" s="7">
        <v>2002.0</v>
      </c>
      <c r="D421" s="4">
        <v>48.137499999999996</v>
      </c>
      <c r="E421" s="4">
        <v>82.49046687655208</v>
      </c>
      <c r="G421" s="44">
        <v>48.96775651038098</v>
      </c>
      <c r="I421" s="4">
        <f t="shared" si="3"/>
        <v>81.0918272</v>
      </c>
    </row>
    <row r="422">
      <c r="A422" s="1" t="s">
        <v>355</v>
      </c>
      <c r="B422" s="7" t="s">
        <v>1099</v>
      </c>
      <c r="C422" s="7">
        <v>2003.0</v>
      </c>
      <c r="D422" s="4">
        <v>47.92999999999999</v>
      </c>
      <c r="E422" s="4">
        <v>84.36307881861877</v>
      </c>
      <c r="G422" s="44">
        <v>50.831400276322285</v>
      </c>
      <c r="I422" s="4">
        <f t="shared" si="3"/>
        <v>79.54772731</v>
      </c>
    </row>
    <row r="423">
      <c r="A423" s="1" t="s">
        <v>355</v>
      </c>
      <c r="B423" s="7" t="s">
        <v>1100</v>
      </c>
      <c r="C423" s="7">
        <v>2003.0</v>
      </c>
      <c r="D423" s="4">
        <v>47.735789473684214</v>
      </c>
      <c r="E423" s="4">
        <v>84.36307881861877</v>
      </c>
      <c r="G423" s="44">
        <v>50.831400276322285</v>
      </c>
      <c r="I423" s="4">
        <f t="shared" si="3"/>
        <v>79.22540296</v>
      </c>
    </row>
    <row r="424">
      <c r="A424" s="1" t="s">
        <v>355</v>
      </c>
      <c r="B424" s="7" t="s">
        <v>1101</v>
      </c>
      <c r="C424" s="7">
        <v>2003.0</v>
      </c>
      <c r="D424" s="4">
        <v>47.64105263157893</v>
      </c>
      <c r="E424" s="4">
        <v>84.36307881861877</v>
      </c>
      <c r="G424" s="44">
        <v>50.831400276322285</v>
      </c>
      <c r="I424" s="4">
        <f t="shared" si="3"/>
        <v>79.06817157</v>
      </c>
    </row>
    <row r="425">
      <c r="A425" s="1" t="s">
        <v>355</v>
      </c>
      <c r="B425" s="7" t="s">
        <v>1102</v>
      </c>
      <c r="C425" s="7">
        <v>2003.0</v>
      </c>
      <c r="D425" s="4">
        <v>47.37750000000001</v>
      </c>
      <c r="E425" s="4">
        <v>84.36307881861877</v>
      </c>
      <c r="G425" s="44">
        <v>50.831400276322285</v>
      </c>
      <c r="I425" s="4">
        <f t="shared" si="3"/>
        <v>78.63076258</v>
      </c>
    </row>
    <row r="426">
      <c r="A426" s="1" t="s">
        <v>355</v>
      </c>
      <c r="B426" s="7" t="s">
        <v>1103</v>
      </c>
      <c r="C426" s="7">
        <v>2003.0</v>
      </c>
      <c r="D426" s="4">
        <v>47.083157894736836</v>
      </c>
      <c r="E426" s="4">
        <v>84.36307881861877</v>
      </c>
      <c r="G426" s="44">
        <v>50.831400276322285</v>
      </c>
      <c r="I426" s="4">
        <f t="shared" si="3"/>
        <v>78.14225339</v>
      </c>
    </row>
    <row r="427">
      <c r="A427" s="1" t="s">
        <v>355</v>
      </c>
      <c r="B427" s="7" t="s">
        <v>1104</v>
      </c>
      <c r="C427" s="7">
        <v>2003.0</v>
      </c>
      <c r="D427" s="4">
        <v>46.721000000000004</v>
      </c>
      <c r="E427" s="4">
        <v>84.36307881861877</v>
      </c>
      <c r="G427" s="44">
        <v>50.831400276322285</v>
      </c>
      <c r="I427" s="4">
        <f t="shared" si="3"/>
        <v>77.54119273</v>
      </c>
    </row>
    <row r="428">
      <c r="A428" s="1" t="s">
        <v>355</v>
      </c>
      <c r="B428" s="7" t="s">
        <v>1105</v>
      </c>
      <c r="C428" s="7">
        <v>2003.0</v>
      </c>
      <c r="D428" s="4">
        <v>46.23454545454545</v>
      </c>
      <c r="E428" s="4">
        <v>84.36307881861877</v>
      </c>
      <c r="G428" s="44">
        <v>50.831400276322285</v>
      </c>
      <c r="I428" s="4">
        <f t="shared" si="3"/>
        <v>76.73384131</v>
      </c>
    </row>
    <row r="429">
      <c r="A429" s="1" t="s">
        <v>355</v>
      </c>
      <c r="B429" s="7" t="s">
        <v>1106</v>
      </c>
      <c r="C429" s="7">
        <v>2003.0</v>
      </c>
      <c r="D429" s="4">
        <v>45.93550000000001</v>
      </c>
      <c r="E429" s="4">
        <v>84.36307881861877</v>
      </c>
      <c r="G429" s="44">
        <v>50.831400276322285</v>
      </c>
      <c r="I429" s="4">
        <f t="shared" si="3"/>
        <v>76.23752614</v>
      </c>
    </row>
    <row r="430">
      <c r="A430" s="1" t="s">
        <v>355</v>
      </c>
      <c r="B430" s="7" t="s">
        <v>1107</v>
      </c>
      <c r="C430" s="7">
        <v>2003.0</v>
      </c>
      <c r="D430" s="4">
        <v>45.85047619047619</v>
      </c>
      <c r="E430" s="4">
        <v>84.36307881861877</v>
      </c>
      <c r="G430" s="44">
        <v>50.831400276322285</v>
      </c>
      <c r="I430" s="4">
        <f t="shared" si="3"/>
        <v>76.09641512</v>
      </c>
    </row>
    <row r="431">
      <c r="A431" s="1" t="s">
        <v>355</v>
      </c>
      <c r="B431" s="7" t="s">
        <v>1108</v>
      </c>
      <c r="C431" s="7">
        <v>2003.0</v>
      </c>
      <c r="D431" s="4">
        <v>45.39045454545456</v>
      </c>
      <c r="E431" s="4">
        <v>84.36307881861877</v>
      </c>
      <c r="G431" s="44">
        <v>50.831400276322285</v>
      </c>
      <c r="I431" s="4">
        <f t="shared" si="3"/>
        <v>75.33293345</v>
      </c>
    </row>
    <row r="432">
      <c r="A432" s="1" t="s">
        <v>355</v>
      </c>
      <c r="B432" s="7" t="s">
        <v>1109</v>
      </c>
      <c r="C432" s="7">
        <v>2003.0</v>
      </c>
      <c r="D432" s="4">
        <v>45.519999999999996</v>
      </c>
      <c r="E432" s="4">
        <v>84.36307881861877</v>
      </c>
      <c r="G432" s="44">
        <v>50.831400276322285</v>
      </c>
      <c r="I432" s="4">
        <f t="shared" si="3"/>
        <v>75.54793547</v>
      </c>
    </row>
    <row r="433">
      <c r="A433" s="1" t="s">
        <v>355</v>
      </c>
      <c r="B433" s="7" t="s">
        <v>1110</v>
      </c>
      <c r="C433" s="7">
        <v>2003.0</v>
      </c>
      <c r="D433" s="4">
        <v>45.59095238095238</v>
      </c>
      <c r="E433" s="4">
        <v>84.36307881861877</v>
      </c>
      <c r="G433" s="44">
        <v>50.831400276322285</v>
      </c>
      <c r="I433" s="4">
        <f t="shared" si="3"/>
        <v>75.66569263</v>
      </c>
    </row>
    <row r="434">
      <c r="A434" s="1" t="s">
        <v>355</v>
      </c>
      <c r="B434" s="7" t="s">
        <v>1099</v>
      </c>
      <c r="C434" s="7">
        <v>2004.0</v>
      </c>
      <c r="D434" s="4">
        <v>45.449</v>
      </c>
      <c r="E434" s="4">
        <v>86.62167812017275</v>
      </c>
      <c r="G434" s="44">
        <v>52.746347085042515</v>
      </c>
      <c r="I434" s="4">
        <f t="shared" si="3"/>
        <v>74.63774965</v>
      </c>
    </row>
    <row r="435">
      <c r="A435" s="1" t="s">
        <v>355</v>
      </c>
      <c r="B435" s="7" t="s">
        <v>1100</v>
      </c>
      <c r="C435" s="7">
        <v>2004.0</v>
      </c>
      <c r="D435" s="4">
        <v>45.27166666666666</v>
      </c>
      <c r="E435" s="4">
        <v>86.62167812017275</v>
      </c>
      <c r="G435" s="44">
        <v>52.746347085042515</v>
      </c>
      <c r="I435" s="4">
        <f t="shared" si="3"/>
        <v>74.34652738</v>
      </c>
    </row>
    <row r="436">
      <c r="A436" s="1" t="s">
        <v>355</v>
      </c>
      <c r="B436" s="7" t="s">
        <v>1101</v>
      </c>
      <c r="C436" s="7">
        <v>2004.0</v>
      </c>
      <c r="D436" s="4">
        <v>45.014761904761905</v>
      </c>
      <c r="E436" s="4">
        <v>86.62167812017275</v>
      </c>
      <c r="G436" s="44">
        <v>52.746347085042515</v>
      </c>
      <c r="I436" s="4">
        <f t="shared" si="3"/>
        <v>73.92463046</v>
      </c>
    </row>
    <row r="437">
      <c r="A437" s="1" t="s">
        <v>355</v>
      </c>
      <c r="B437" s="7" t="s">
        <v>1102</v>
      </c>
      <c r="C437" s="7">
        <v>2004.0</v>
      </c>
      <c r="D437" s="4">
        <v>43.93333333333332</v>
      </c>
      <c r="E437" s="4">
        <v>86.62167812017275</v>
      </c>
      <c r="G437" s="44">
        <v>52.746347085042515</v>
      </c>
      <c r="I437" s="4">
        <f t="shared" si="3"/>
        <v>72.1486751</v>
      </c>
    </row>
    <row r="438">
      <c r="A438" s="1" t="s">
        <v>355</v>
      </c>
      <c r="B438" s="7" t="s">
        <v>1103</v>
      </c>
      <c r="C438" s="7">
        <v>2004.0</v>
      </c>
      <c r="D438" s="4">
        <v>45.242105263157896</v>
      </c>
      <c r="E438" s="4">
        <v>86.62167812017275</v>
      </c>
      <c r="G438" s="44">
        <v>52.746347085042515</v>
      </c>
      <c r="I438" s="4">
        <f t="shared" si="3"/>
        <v>74.29798074</v>
      </c>
    </row>
    <row r="439">
      <c r="A439" s="1" t="s">
        <v>355</v>
      </c>
      <c r="B439" s="7" t="s">
        <v>1104</v>
      </c>
      <c r="C439" s="7">
        <v>2004.0</v>
      </c>
      <c r="D439" s="4">
        <v>45.51590909090909</v>
      </c>
      <c r="E439" s="4">
        <v>86.62167812017275</v>
      </c>
      <c r="G439" s="44">
        <v>52.746347085042515</v>
      </c>
      <c r="I439" s="4">
        <f t="shared" si="3"/>
        <v>74.74762983</v>
      </c>
    </row>
    <row r="440">
      <c r="A440" s="1" t="s">
        <v>355</v>
      </c>
      <c r="B440" s="7" t="s">
        <v>1105</v>
      </c>
      <c r="C440" s="7">
        <v>2004.0</v>
      </c>
      <c r="D440" s="4">
        <v>46.04363636363636</v>
      </c>
      <c r="E440" s="4">
        <v>86.62167812017275</v>
      </c>
      <c r="G440" s="44">
        <v>52.746347085042515</v>
      </c>
      <c r="I440" s="4">
        <f t="shared" si="3"/>
        <v>75.61427983</v>
      </c>
    </row>
    <row r="441">
      <c r="A441" s="1" t="s">
        <v>355</v>
      </c>
      <c r="B441" s="7" t="s">
        <v>1106</v>
      </c>
      <c r="C441" s="7">
        <v>2004.0</v>
      </c>
      <c r="D441" s="4">
        <v>46.34238095238096</v>
      </c>
      <c r="E441" s="4">
        <v>86.62167812017275</v>
      </c>
      <c r="G441" s="44">
        <v>52.746347085042515</v>
      </c>
      <c r="I441" s="4">
        <f t="shared" si="3"/>
        <v>76.10488741</v>
      </c>
    </row>
    <row r="442">
      <c r="A442" s="1" t="s">
        <v>355</v>
      </c>
      <c r="B442" s="7" t="s">
        <v>1107</v>
      </c>
      <c r="C442" s="7">
        <v>2004.0</v>
      </c>
      <c r="D442" s="4">
        <v>46.09809523809523</v>
      </c>
      <c r="E442" s="4">
        <v>86.62167812017275</v>
      </c>
      <c r="G442" s="44">
        <v>52.746347085042515</v>
      </c>
      <c r="I442" s="4">
        <f t="shared" si="3"/>
        <v>75.70371387</v>
      </c>
    </row>
    <row r="443">
      <c r="A443" s="1" t="s">
        <v>355</v>
      </c>
      <c r="B443" s="7" t="s">
        <v>1108</v>
      </c>
      <c r="C443" s="7">
        <v>2004.0</v>
      </c>
      <c r="D443" s="4">
        <v>45.78368421052631</v>
      </c>
      <c r="E443" s="4">
        <v>86.62167812017275</v>
      </c>
      <c r="G443" s="44">
        <v>52.746347085042515</v>
      </c>
      <c r="I443" s="4">
        <f t="shared" si="3"/>
        <v>75.18737839</v>
      </c>
    </row>
    <row r="444">
      <c r="A444" s="1" t="s">
        <v>355</v>
      </c>
      <c r="B444" s="7" t="s">
        <v>1109</v>
      </c>
      <c r="C444" s="7">
        <v>2004.0</v>
      </c>
      <c r="D444" s="4">
        <v>45.11222222222222</v>
      </c>
      <c r="E444" s="4">
        <v>86.62167812017275</v>
      </c>
      <c r="G444" s="44">
        <v>52.746347085042515</v>
      </c>
      <c r="I444" s="4">
        <f t="shared" si="3"/>
        <v>74.0846828</v>
      </c>
    </row>
    <row r="445">
      <c r="A445" s="1" t="s">
        <v>355</v>
      </c>
      <c r="B445" s="7" t="s">
        <v>1110</v>
      </c>
      <c r="C445" s="7">
        <v>2004.0</v>
      </c>
      <c r="D445" s="4">
        <v>43.9804347826087</v>
      </c>
      <c r="E445" s="4">
        <v>86.62167812017275</v>
      </c>
      <c r="G445" s="44">
        <v>52.746347085042515</v>
      </c>
      <c r="I445" s="4">
        <f t="shared" si="3"/>
        <v>72.22602656</v>
      </c>
    </row>
    <row r="446">
      <c r="A446" s="1" t="s">
        <v>355</v>
      </c>
      <c r="B446" s="7" t="s">
        <v>1099</v>
      </c>
      <c r="C446" s="7">
        <v>2005.0</v>
      </c>
      <c r="D446" s="4">
        <v>43.75684210526316</v>
      </c>
      <c r="E446" s="4">
        <v>89.56053237211013</v>
      </c>
      <c r="G446" s="44">
        <v>54.98613822943968</v>
      </c>
      <c r="I446" s="4">
        <f t="shared" si="3"/>
        <v>71.27043651</v>
      </c>
    </row>
    <row r="447">
      <c r="A447" s="1" t="s">
        <v>355</v>
      </c>
      <c r="B447" s="7" t="s">
        <v>1100</v>
      </c>
      <c r="C447" s="7">
        <v>2005.0</v>
      </c>
      <c r="D447" s="4">
        <v>43.677000000000014</v>
      </c>
      <c r="E447" s="4">
        <v>89.56053237211013</v>
      </c>
      <c r="G447" s="44">
        <v>54.98613822943968</v>
      </c>
      <c r="I447" s="4">
        <f t="shared" si="3"/>
        <v>71.14039099</v>
      </c>
    </row>
    <row r="448">
      <c r="A448" s="1" t="s">
        <v>355</v>
      </c>
      <c r="B448" s="7" t="s">
        <v>1101</v>
      </c>
      <c r="C448" s="7">
        <v>2005.0</v>
      </c>
      <c r="D448" s="4">
        <v>43.69</v>
      </c>
      <c r="E448" s="4">
        <v>89.56053237211013</v>
      </c>
      <c r="G448" s="44">
        <v>54.98613822943968</v>
      </c>
      <c r="I448" s="4">
        <f t="shared" si="3"/>
        <v>71.16156518</v>
      </c>
    </row>
    <row r="449">
      <c r="A449" s="1" t="s">
        <v>355</v>
      </c>
      <c r="B449" s="7" t="s">
        <v>1102</v>
      </c>
      <c r="C449" s="7">
        <v>2005.0</v>
      </c>
      <c r="D449" s="4">
        <v>43.741176470588236</v>
      </c>
      <c r="E449" s="4">
        <v>89.56053237211013</v>
      </c>
      <c r="G449" s="44">
        <v>54.98613822943968</v>
      </c>
      <c r="I449" s="4">
        <f t="shared" si="3"/>
        <v>71.24492058</v>
      </c>
    </row>
    <row r="450">
      <c r="A450" s="1" t="s">
        <v>355</v>
      </c>
      <c r="B450" s="7" t="s">
        <v>1103</v>
      </c>
      <c r="C450" s="7">
        <v>2005.0</v>
      </c>
      <c r="D450" s="4">
        <v>43.49142857142857</v>
      </c>
      <c r="E450" s="4">
        <v>89.56053237211013</v>
      </c>
      <c r="G450" s="44">
        <v>54.98613822943968</v>
      </c>
      <c r="I450" s="4">
        <f t="shared" si="3"/>
        <v>70.83813524</v>
      </c>
    </row>
    <row r="451">
      <c r="A451" s="1" t="s">
        <v>355</v>
      </c>
      <c r="B451" s="7" t="s">
        <v>1104</v>
      </c>
      <c r="C451" s="7">
        <v>2005.0</v>
      </c>
      <c r="D451" s="4">
        <v>43.585909090909084</v>
      </c>
      <c r="E451" s="4">
        <v>89.56053237211013</v>
      </c>
      <c r="G451" s="44">
        <v>54.98613822943968</v>
      </c>
      <c r="I451" s="4">
        <f t="shared" si="3"/>
        <v>70.99202359</v>
      </c>
    </row>
    <row r="452">
      <c r="A452" s="1" t="s">
        <v>355</v>
      </c>
      <c r="B452" s="7" t="s">
        <v>1105</v>
      </c>
      <c r="C452" s="7">
        <v>2005.0</v>
      </c>
      <c r="D452" s="4">
        <v>43.537368421052626</v>
      </c>
      <c r="E452" s="4">
        <v>89.56053237211013</v>
      </c>
      <c r="G452" s="44">
        <v>54.98613822943968</v>
      </c>
      <c r="I452" s="4">
        <f t="shared" si="3"/>
        <v>70.91296133</v>
      </c>
    </row>
    <row r="453">
      <c r="A453" s="1" t="s">
        <v>355</v>
      </c>
      <c r="B453" s="7" t="s">
        <v>1106</v>
      </c>
      <c r="C453" s="7">
        <v>2005.0</v>
      </c>
      <c r="D453" s="4">
        <v>43.62590909090908</v>
      </c>
      <c r="E453" s="4">
        <v>89.56053237211013</v>
      </c>
      <c r="G453" s="44">
        <v>54.98613822943968</v>
      </c>
      <c r="I453" s="4">
        <f t="shared" si="3"/>
        <v>71.05717494</v>
      </c>
    </row>
    <row r="454">
      <c r="A454" s="1" t="s">
        <v>355</v>
      </c>
      <c r="B454" s="7" t="s">
        <v>1107</v>
      </c>
      <c r="C454" s="7">
        <v>2005.0</v>
      </c>
      <c r="D454" s="4">
        <v>43.9165</v>
      </c>
      <c r="E454" s="4">
        <v>89.56053237211013</v>
      </c>
      <c r="G454" s="44">
        <v>54.98613822943968</v>
      </c>
      <c r="I454" s="4">
        <f t="shared" si="3"/>
        <v>71.53048471</v>
      </c>
    </row>
    <row r="455">
      <c r="A455" s="1" t="s">
        <v>355</v>
      </c>
      <c r="B455" s="7" t="s">
        <v>1108</v>
      </c>
      <c r="C455" s="7">
        <v>2005.0</v>
      </c>
      <c r="D455" s="4">
        <v>44.822500000000005</v>
      </c>
      <c r="E455" s="4">
        <v>89.56053237211013</v>
      </c>
      <c r="G455" s="44">
        <v>54.98613822943968</v>
      </c>
      <c r="I455" s="4">
        <f t="shared" si="3"/>
        <v>73.00616285</v>
      </c>
    </row>
    <row r="456">
      <c r="A456" s="1" t="s">
        <v>355</v>
      </c>
      <c r="B456" s="7" t="s">
        <v>1109</v>
      </c>
      <c r="C456" s="7">
        <v>2005.0</v>
      </c>
      <c r="D456" s="4">
        <v>45.72611111111111</v>
      </c>
      <c r="E456" s="4">
        <v>89.56053237211013</v>
      </c>
      <c r="G456" s="44">
        <v>54.98613822943968</v>
      </c>
      <c r="I456" s="4">
        <f t="shared" si="3"/>
        <v>74.47795001</v>
      </c>
    </row>
    <row r="457">
      <c r="A457" s="1" t="s">
        <v>355</v>
      </c>
      <c r="B457" s="7" t="s">
        <v>1110</v>
      </c>
      <c r="C457" s="7">
        <v>2005.0</v>
      </c>
      <c r="D457" s="4">
        <v>45.65809523809524</v>
      </c>
      <c r="E457" s="4">
        <v>89.56053237211013</v>
      </c>
      <c r="G457" s="44">
        <v>54.98613822943968</v>
      </c>
      <c r="I457" s="4">
        <f t="shared" si="3"/>
        <v>74.36716686</v>
      </c>
    </row>
    <row r="458">
      <c r="A458" s="1" t="s">
        <v>355</v>
      </c>
      <c r="B458" s="7" t="s">
        <v>1099</v>
      </c>
      <c r="C458" s="7">
        <v>2006.0</v>
      </c>
      <c r="D458" s="4">
        <v>44.3985</v>
      </c>
      <c r="E458" s="4">
        <v>92.4497050827274</v>
      </c>
      <c r="G458" s="44">
        <v>56.34541250562553</v>
      </c>
      <c r="I458" s="4">
        <f t="shared" si="3"/>
        <v>72.84760282</v>
      </c>
    </row>
    <row r="459">
      <c r="A459" s="1" t="s">
        <v>355</v>
      </c>
      <c r="B459" s="7" t="s">
        <v>1100</v>
      </c>
      <c r="C459" s="7">
        <v>2006.0</v>
      </c>
      <c r="D459" s="4">
        <v>44.331052631578935</v>
      </c>
      <c r="E459" s="4">
        <v>92.4497050827274</v>
      </c>
      <c r="G459" s="44">
        <v>56.34541250562553</v>
      </c>
      <c r="I459" s="4">
        <f t="shared" si="3"/>
        <v>72.73693739</v>
      </c>
    </row>
    <row r="460">
      <c r="A460" s="1" t="s">
        <v>355</v>
      </c>
      <c r="B460" s="7" t="s">
        <v>1101</v>
      </c>
      <c r="C460" s="7">
        <v>2006.0</v>
      </c>
      <c r="D460" s="4">
        <v>44.4755</v>
      </c>
      <c r="E460" s="4">
        <v>92.4497050827274</v>
      </c>
      <c r="G460" s="44">
        <v>56.34541250562553</v>
      </c>
      <c r="I460" s="4">
        <f t="shared" si="3"/>
        <v>72.9739419</v>
      </c>
    </row>
    <row r="461">
      <c r="A461" s="1" t="s">
        <v>355</v>
      </c>
      <c r="B461" s="7" t="s">
        <v>1102</v>
      </c>
      <c r="C461" s="7">
        <v>2006.0</v>
      </c>
      <c r="D461" s="4">
        <v>44.949411764705886</v>
      </c>
      <c r="E461" s="4">
        <v>92.4497050827274</v>
      </c>
      <c r="G461" s="44">
        <v>56.34541250562553</v>
      </c>
      <c r="I461" s="4">
        <f t="shared" si="3"/>
        <v>73.75152078</v>
      </c>
    </row>
    <row r="462">
      <c r="A462" s="1" t="s">
        <v>355</v>
      </c>
      <c r="B462" s="7" t="s">
        <v>1103</v>
      </c>
      <c r="C462" s="7">
        <v>2006.0</v>
      </c>
      <c r="D462" s="4">
        <v>45.409090909090914</v>
      </c>
      <c r="E462" s="4">
        <v>92.4497050827274</v>
      </c>
      <c r="G462" s="44">
        <v>56.34541250562553</v>
      </c>
      <c r="I462" s="4">
        <f t="shared" si="3"/>
        <v>74.50574725</v>
      </c>
    </row>
    <row r="463">
      <c r="A463" s="1" t="s">
        <v>355</v>
      </c>
      <c r="B463" s="7" t="s">
        <v>1104</v>
      </c>
      <c r="C463" s="7">
        <v>2006.0</v>
      </c>
      <c r="D463" s="4">
        <v>46.055454545454545</v>
      </c>
      <c r="E463" s="4">
        <v>92.4497050827274</v>
      </c>
      <c r="G463" s="44">
        <v>56.34541250562553</v>
      </c>
      <c r="I463" s="4">
        <f t="shared" si="3"/>
        <v>75.5662795</v>
      </c>
    </row>
    <row r="464">
      <c r="A464" s="1" t="s">
        <v>355</v>
      </c>
      <c r="B464" s="7" t="s">
        <v>1105</v>
      </c>
      <c r="C464" s="7">
        <v>2006.0</v>
      </c>
      <c r="D464" s="4">
        <v>46.45619047619047</v>
      </c>
      <c r="E464" s="4">
        <v>92.4497050827274</v>
      </c>
      <c r="G464" s="44">
        <v>56.34541250562553</v>
      </c>
      <c r="I464" s="4">
        <f t="shared" si="3"/>
        <v>76.22379388</v>
      </c>
    </row>
    <row r="465">
      <c r="A465" s="1" t="s">
        <v>355</v>
      </c>
      <c r="B465" s="7" t="s">
        <v>1106</v>
      </c>
      <c r="C465" s="7">
        <v>2006.0</v>
      </c>
      <c r="D465" s="4">
        <v>46.539090909090916</v>
      </c>
      <c r="E465" s="4">
        <v>92.4497050827274</v>
      </c>
      <c r="G465" s="44">
        <v>56.34541250562553</v>
      </c>
      <c r="I465" s="4">
        <f t="shared" si="3"/>
        <v>76.35981419</v>
      </c>
    </row>
    <row r="466">
      <c r="A466" s="1" t="s">
        <v>355</v>
      </c>
      <c r="B466" s="7" t="s">
        <v>1107</v>
      </c>
      <c r="C466" s="7">
        <v>2006.0</v>
      </c>
      <c r="D466" s="4">
        <v>46.120952380952374</v>
      </c>
      <c r="E466" s="4">
        <v>92.4497050827274</v>
      </c>
      <c r="G466" s="44">
        <v>56.34541250562553</v>
      </c>
      <c r="I466" s="4">
        <f t="shared" si="3"/>
        <v>75.6737462</v>
      </c>
    </row>
    <row r="467">
      <c r="A467" s="1" t="s">
        <v>355</v>
      </c>
      <c r="B467" s="7" t="s">
        <v>1108</v>
      </c>
      <c r="C467" s="7">
        <v>2006.0</v>
      </c>
      <c r="D467" s="4">
        <v>45.468421052631584</v>
      </c>
      <c r="E467" s="4">
        <v>92.4497050827274</v>
      </c>
      <c r="G467" s="44">
        <v>56.34541250562553</v>
      </c>
      <c r="I467" s="4">
        <f t="shared" si="3"/>
        <v>74.6030942</v>
      </c>
    </row>
    <row r="468">
      <c r="A468" s="1" t="s">
        <v>355</v>
      </c>
      <c r="B468" s="7" t="s">
        <v>1109</v>
      </c>
      <c r="C468" s="7">
        <v>2006.0</v>
      </c>
      <c r="D468" s="4">
        <v>44.85699999999999</v>
      </c>
      <c r="E468" s="4">
        <v>92.4497050827274</v>
      </c>
      <c r="G468" s="44">
        <v>56.34541250562553</v>
      </c>
      <c r="I468" s="4">
        <f t="shared" si="3"/>
        <v>73.59989459</v>
      </c>
    </row>
    <row r="469">
      <c r="A469" s="1" t="s">
        <v>355</v>
      </c>
      <c r="B469" s="7" t="s">
        <v>1110</v>
      </c>
      <c r="C469" s="7">
        <v>2006.0</v>
      </c>
      <c r="D469" s="4">
        <v>44.634499999999996</v>
      </c>
      <c r="E469" s="4">
        <v>92.4497050827274</v>
      </c>
      <c r="G469" s="44">
        <v>56.34541250562553</v>
      </c>
      <c r="I469" s="4">
        <f t="shared" si="3"/>
        <v>73.23482388</v>
      </c>
    </row>
    <row r="470">
      <c r="A470" s="1" t="s">
        <v>355</v>
      </c>
      <c r="B470" s="7" t="s">
        <v>1099</v>
      </c>
      <c r="C470" s="7">
        <v>2007.0</v>
      </c>
      <c r="D470" s="4">
        <v>44.33947368421053</v>
      </c>
      <c r="E470" s="4">
        <v>95.08699237885155</v>
      </c>
      <c r="G470" s="44">
        <v>61.88074578730147</v>
      </c>
      <c r="I470" s="4">
        <f t="shared" si="3"/>
        <v>68.13277931</v>
      </c>
    </row>
    <row r="471">
      <c r="A471" s="1" t="s">
        <v>355</v>
      </c>
      <c r="B471" s="7" t="s">
        <v>1100</v>
      </c>
      <c r="C471" s="7">
        <v>2007.0</v>
      </c>
      <c r="D471" s="4">
        <v>44.16235294117647</v>
      </c>
      <c r="E471" s="4">
        <v>95.08699237885155</v>
      </c>
      <c r="G471" s="44">
        <v>61.88074578730147</v>
      </c>
      <c r="I471" s="4">
        <f t="shared" si="3"/>
        <v>67.8606126</v>
      </c>
    </row>
    <row r="472">
      <c r="A472" s="1" t="s">
        <v>355</v>
      </c>
      <c r="B472" s="7" t="s">
        <v>1101</v>
      </c>
      <c r="C472" s="7">
        <v>2007.0</v>
      </c>
      <c r="D472" s="4">
        <v>44.0255</v>
      </c>
      <c r="E472" s="4">
        <v>95.08699237885155</v>
      </c>
      <c r="G472" s="44">
        <v>61.88074578730147</v>
      </c>
      <c r="I472" s="4">
        <f t="shared" si="3"/>
        <v>67.65032208</v>
      </c>
    </row>
    <row r="473">
      <c r="A473" s="1" t="s">
        <v>355</v>
      </c>
      <c r="B473" s="7" t="s">
        <v>1102</v>
      </c>
      <c r="C473" s="7">
        <v>2007.0</v>
      </c>
      <c r="D473" s="4">
        <v>42.15105263157895</v>
      </c>
      <c r="E473" s="4">
        <v>95.08699237885155</v>
      </c>
      <c r="G473" s="44">
        <v>61.88074578730147</v>
      </c>
      <c r="I473" s="4">
        <f t="shared" si="3"/>
        <v>64.7700148</v>
      </c>
    </row>
    <row r="474">
      <c r="A474" s="1" t="s">
        <v>355</v>
      </c>
      <c r="B474" s="7" t="s">
        <v>1103</v>
      </c>
      <c r="C474" s="7">
        <v>2007.0</v>
      </c>
      <c r="D474" s="4">
        <v>40.79200000000001</v>
      </c>
      <c r="E474" s="4">
        <v>95.08699237885155</v>
      </c>
      <c r="G474" s="44">
        <v>61.88074578730147</v>
      </c>
      <c r="I474" s="4">
        <f t="shared" si="3"/>
        <v>62.68167172</v>
      </c>
    </row>
    <row r="475">
      <c r="A475" s="1" t="s">
        <v>355</v>
      </c>
      <c r="B475" s="7" t="s">
        <v>1104</v>
      </c>
      <c r="C475" s="7">
        <v>2007.0</v>
      </c>
      <c r="D475" s="4">
        <v>40.76200000000001</v>
      </c>
      <c r="E475" s="4">
        <v>95.08699237885155</v>
      </c>
      <c r="G475" s="44">
        <v>61.88074578730147</v>
      </c>
      <c r="I475" s="4">
        <f t="shared" si="3"/>
        <v>62.63557321</v>
      </c>
    </row>
    <row r="476">
      <c r="A476" s="1" t="s">
        <v>355</v>
      </c>
      <c r="B476" s="7" t="s">
        <v>1105</v>
      </c>
      <c r="C476" s="7">
        <v>2007.0</v>
      </c>
      <c r="D476" s="4">
        <v>40.41636363636364</v>
      </c>
      <c r="E476" s="4">
        <v>95.08699237885155</v>
      </c>
      <c r="G476" s="44">
        <v>61.88074578730147</v>
      </c>
      <c r="I476" s="4">
        <f t="shared" si="3"/>
        <v>62.10446258</v>
      </c>
    </row>
    <row r="477">
      <c r="A477" s="1" t="s">
        <v>355</v>
      </c>
      <c r="B477" s="7" t="s">
        <v>1106</v>
      </c>
      <c r="C477" s="7">
        <v>2007.0</v>
      </c>
      <c r="D477" s="4">
        <v>40.81761904761905</v>
      </c>
      <c r="E477" s="4">
        <v>95.08699237885155</v>
      </c>
      <c r="G477" s="44">
        <v>61.88074578730147</v>
      </c>
      <c r="I477" s="4">
        <f t="shared" si="3"/>
        <v>62.72103838</v>
      </c>
    </row>
    <row r="478">
      <c r="A478" s="1" t="s">
        <v>355</v>
      </c>
      <c r="B478" s="7" t="s">
        <v>1107</v>
      </c>
      <c r="C478" s="7">
        <v>2007.0</v>
      </c>
      <c r="D478" s="4">
        <v>40.34000000000001</v>
      </c>
      <c r="E478" s="4">
        <v>95.08699237885155</v>
      </c>
      <c r="G478" s="44">
        <v>61.88074578730147</v>
      </c>
      <c r="I478" s="4">
        <f t="shared" si="3"/>
        <v>61.98712093</v>
      </c>
    </row>
    <row r="479">
      <c r="A479" s="1" t="s">
        <v>355</v>
      </c>
      <c r="B479" s="7" t="s">
        <v>1108</v>
      </c>
      <c r="C479" s="7">
        <v>2007.0</v>
      </c>
      <c r="D479" s="4">
        <v>39.51318181818181</v>
      </c>
      <c r="E479" s="4">
        <v>95.08699237885155</v>
      </c>
      <c r="G479" s="44">
        <v>61.88074578730147</v>
      </c>
      <c r="I479" s="4">
        <f t="shared" si="3"/>
        <v>60.71661824</v>
      </c>
    </row>
    <row r="480">
      <c r="A480" s="1" t="s">
        <v>355</v>
      </c>
      <c r="B480" s="7" t="s">
        <v>1109</v>
      </c>
      <c r="C480" s="7">
        <v>2007.0</v>
      </c>
      <c r="D480" s="4">
        <v>39.44</v>
      </c>
      <c r="E480" s="4">
        <v>95.08699237885155</v>
      </c>
      <c r="G480" s="44">
        <v>61.88074578730147</v>
      </c>
      <c r="I480" s="4">
        <f t="shared" si="3"/>
        <v>60.60416583</v>
      </c>
    </row>
    <row r="481">
      <c r="A481" s="1" t="s">
        <v>355</v>
      </c>
      <c r="B481" s="7" t="s">
        <v>1110</v>
      </c>
      <c r="C481" s="7">
        <v>2007.0</v>
      </c>
      <c r="D481" s="4">
        <v>39.44</v>
      </c>
      <c r="E481" s="4">
        <v>95.08699237885155</v>
      </c>
      <c r="G481" s="44">
        <v>61.88074578730147</v>
      </c>
      <c r="I481" s="4">
        <f t="shared" si="3"/>
        <v>60.60416583</v>
      </c>
    </row>
    <row r="482">
      <c r="A482" s="1" t="s">
        <v>355</v>
      </c>
      <c r="B482" s="7" t="s">
        <v>1099</v>
      </c>
      <c r="C482" s="7">
        <v>2008.0</v>
      </c>
      <c r="D482" s="4">
        <v>39.37272727272727</v>
      </c>
      <c r="E482" s="4">
        <v>98.73747738534456</v>
      </c>
      <c r="G482" s="44">
        <v>67.047334505043</v>
      </c>
      <c r="I482" s="4">
        <f t="shared" si="3"/>
        <v>57.98237614</v>
      </c>
    </row>
    <row r="483">
      <c r="A483" s="1" t="s">
        <v>355</v>
      </c>
      <c r="B483" s="7" t="s">
        <v>1100</v>
      </c>
      <c r="C483" s="7">
        <v>2008.0</v>
      </c>
      <c r="D483" s="4">
        <v>39.7295238095238</v>
      </c>
      <c r="E483" s="4">
        <v>98.73747738534456</v>
      </c>
      <c r="G483" s="44">
        <v>67.047334505043</v>
      </c>
      <c r="I483" s="4">
        <f t="shared" si="3"/>
        <v>58.50781374</v>
      </c>
    </row>
    <row r="484">
      <c r="A484" s="1" t="s">
        <v>355</v>
      </c>
      <c r="B484" s="7" t="s">
        <v>1101</v>
      </c>
      <c r="C484" s="7">
        <v>2008.0</v>
      </c>
      <c r="D484" s="4">
        <v>40.35666666666666</v>
      </c>
      <c r="E484" s="4">
        <v>98.73747738534456</v>
      </c>
      <c r="G484" s="44">
        <v>67.047334505043</v>
      </c>
      <c r="I484" s="4">
        <f t="shared" si="3"/>
        <v>59.43137772</v>
      </c>
    </row>
    <row r="485">
      <c r="A485" s="1" t="s">
        <v>355</v>
      </c>
      <c r="B485" s="7" t="s">
        <v>1102</v>
      </c>
      <c r="C485" s="7">
        <v>2008.0</v>
      </c>
      <c r="D485" s="4">
        <v>40.03055555555555</v>
      </c>
      <c r="E485" s="4">
        <v>98.73747738534456</v>
      </c>
      <c r="G485" s="44">
        <v>67.047334505043</v>
      </c>
      <c r="I485" s="4">
        <f t="shared" si="3"/>
        <v>58.95112912</v>
      </c>
    </row>
    <row r="486">
      <c r="A486" s="1" t="s">
        <v>355</v>
      </c>
      <c r="B486" s="7" t="s">
        <v>1103</v>
      </c>
      <c r="C486" s="7">
        <v>2008.0</v>
      </c>
      <c r="D486" s="4">
        <v>42.125499999999995</v>
      </c>
      <c r="E486" s="4">
        <v>98.73747738534456</v>
      </c>
      <c r="G486" s="44">
        <v>67.047334505043</v>
      </c>
      <c r="I486" s="4">
        <f t="shared" si="3"/>
        <v>62.03625594</v>
      </c>
    </row>
    <row r="487">
      <c r="A487" s="1" t="s">
        <v>355</v>
      </c>
      <c r="B487" s="7" t="s">
        <v>1104</v>
      </c>
      <c r="C487" s="7">
        <v>2008.0</v>
      </c>
      <c r="D487" s="4">
        <v>42.81999999999999</v>
      </c>
      <c r="E487" s="4">
        <v>98.73747738534456</v>
      </c>
      <c r="G487" s="44">
        <v>67.047334505043</v>
      </c>
      <c r="I487" s="4">
        <f t="shared" si="3"/>
        <v>63.05901365</v>
      </c>
    </row>
    <row r="488">
      <c r="A488" s="1" t="s">
        <v>355</v>
      </c>
      <c r="B488" s="7" t="s">
        <v>1105</v>
      </c>
      <c r="C488" s="7">
        <v>2008.0</v>
      </c>
      <c r="D488" s="4">
        <v>42.83652173913044</v>
      </c>
      <c r="E488" s="4">
        <v>98.73747738534456</v>
      </c>
      <c r="G488" s="44">
        <v>67.047334505043</v>
      </c>
      <c r="I488" s="4">
        <f t="shared" si="3"/>
        <v>63.08334444</v>
      </c>
    </row>
    <row r="489">
      <c r="A489" s="1" t="s">
        <v>355</v>
      </c>
      <c r="B489" s="7" t="s">
        <v>1106</v>
      </c>
      <c r="C489" s="7">
        <v>2008.0</v>
      </c>
      <c r="D489" s="4">
        <v>42.93894736842106</v>
      </c>
      <c r="E489" s="4">
        <v>98.73747738534456</v>
      </c>
      <c r="G489" s="44">
        <v>67.047334505043</v>
      </c>
      <c r="I489" s="4">
        <f t="shared" si="3"/>
        <v>63.23418188</v>
      </c>
    </row>
    <row r="490">
      <c r="A490" s="1" t="s">
        <v>355</v>
      </c>
      <c r="B490" s="7" t="s">
        <v>1107</v>
      </c>
      <c r="C490" s="7">
        <v>2008.0</v>
      </c>
      <c r="D490" s="4">
        <v>45.564</v>
      </c>
      <c r="E490" s="4">
        <v>98.73747738534456</v>
      </c>
      <c r="G490" s="44">
        <v>67.047334505043</v>
      </c>
      <c r="I490" s="4">
        <f t="shared" si="3"/>
        <v>67.09997426</v>
      </c>
    </row>
    <row r="491">
      <c r="A491" s="1" t="s">
        <v>355</v>
      </c>
      <c r="B491" s="7" t="s">
        <v>1108</v>
      </c>
      <c r="C491" s="7">
        <v>2008.0</v>
      </c>
      <c r="D491" s="4">
        <v>48.642222222222216</v>
      </c>
      <c r="E491" s="4">
        <v>98.73747738534456</v>
      </c>
      <c r="G491" s="44">
        <v>67.047334505043</v>
      </c>
      <c r="I491" s="4">
        <f t="shared" si="3"/>
        <v>71.63312833</v>
      </c>
    </row>
    <row r="492">
      <c r="A492" s="1" t="s">
        <v>355</v>
      </c>
      <c r="B492" s="7" t="s">
        <v>1109</v>
      </c>
      <c r="C492" s="7">
        <v>2008.0</v>
      </c>
      <c r="D492" s="4">
        <v>49.00333333333334</v>
      </c>
      <c r="E492" s="4">
        <v>98.73747738534456</v>
      </c>
      <c r="G492" s="44">
        <v>67.047334505043</v>
      </c>
      <c r="I492" s="4">
        <f t="shared" si="3"/>
        <v>72.16491979</v>
      </c>
    </row>
    <row r="493">
      <c r="A493" s="1" t="s">
        <v>355</v>
      </c>
      <c r="B493" s="7" t="s">
        <v>1110</v>
      </c>
      <c r="C493" s="7">
        <v>2008.0</v>
      </c>
      <c r="D493" s="4">
        <v>48.64190476190477</v>
      </c>
      <c r="E493" s="4">
        <v>98.73747738534456</v>
      </c>
      <c r="G493" s="44">
        <v>67.047334505043</v>
      </c>
      <c r="I493" s="4">
        <f t="shared" si="3"/>
        <v>71.63266082</v>
      </c>
    </row>
    <row r="494">
      <c r="A494" s="1" t="s">
        <v>355</v>
      </c>
      <c r="B494" s="7" t="s">
        <v>1099</v>
      </c>
      <c r="C494" s="7">
        <v>2009.0</v>
      </c>
      <c r="D494" s="4">
        <v>48.839999999999996</v>
      </c>
      <c r="E494" s="4">
        <v>98.38641997106238</v>
      </c>
      <c r="G494" s="44">
        <v>74.34366208353296</v>
      </c>
      <c r="I494" s="4">
        <f t="shared" si="3"/>
        <v>64.63486754</v>
      </c>
    </row>
    <row r="495">
      <c r="A495" s="1" t="s">
        <v>355</v>
      </c>
      <c r="B495" s="7" t="s">
        <v>1100</v>
      </c>
      <c r="C495" s="7">
        <v>2009.0</v>
      </c>
      <c r="D495" s="4">
        <v>49.22222222222223</v>
      </c>
      <c r="E495" s="4">
        <v>98.38641997106238</v>
      </c>
      <c r="G495" s="44">
        <v>74.34366208353296</v>
      </c>
      <c r="I495" s="4">
        <f t="shared" si="3"/>
        <v>65.14070052</v>
      </c>
    </row>
    <row r="496">
      <c r="A496" s="1" t="s">
        <v>355</v>
      </c>
      <c r="B496" s="7" t="s">
        <v>1101</v>
      </c>
      <c r="C496" s="7">
        <v>2009.0</v>
      </c>
      <c r="D496" s="4">
        <v>51.27000000000001</v>
      </c>
      <c r="E496" s="4">
        <v>98.38641997106238</v>
      </c>
      <c r="G496" s="44">
        <v>74.34366208353296</v>
      </c>
      <c r="I496" s="4">
        <f t="shared" si="3"/>
        <v>67.85073012</v>
      </c>
    </row>
    <row r="497">
      <c r="A497" s="1" t="s">
        <v>355</v>
      </c>
      <c r="B497" s="7" t="s">
        <v>1102</v>
      </c>
      <c r="C497" s="7">
        <v>2009.0</v>
      </c>
      <c r="D497" s="4">
        <v>50.071176470588235</v>
      </c>
      <c r="E497" s="4">
        <v>98.38641997106238</v>
      </c>
      <c r="G497" s="44">
        <v>74.34366208353296</v>
      </c>
      <c r="I497" s="4">
        <f t="shared" si="3"/>
        <v>66.26420677</v>
      </c>
    </row>
    <row r="498">
      <c r="A498" s="1" t="s">
        <v>355</v>
      </c>
      <c r="B498" s="7" t="s">
        <v>1103</v>
      </c>
      <c r="C498" s="7">
        <v>2009.0</v>
      </c>
      <c r="D498" s="4">
        <v>48.534</v>
      </c>
      <c r="E498" s="4">
        <v>98.38641997106238</v>
      </c>
      <c r="G498" s="44">
        <v>74.34366208353296</v>
      </c>
      <c r="I498" s="4">
        <f t="shared" si="3"/>
        <v>64.22990707</v>
      </c>
    </row>
    <row r="499">
      <c r="A499" s="1" t="s">
        <v>355</v>
      </c>
      <c r="B499" s="7" t="s">
        <v>1104</v>
      </c>
      <c r="C499" s="7">
        <v>2009.0</v>
      </c>
      <c r="D499" s="4">
        <v>47.77363636363636</v>
      </c>
      <c r="E499" s="4">
        <v>98.38641997106238</v>
      </c>
      <c r="G499" s="44">
        <v>74.34366208353296</v>
      </c>
      <c r="I499" s="4">
        <f t="shared" si="3"/>
        <v>63.22364165</v>
      </c>
    </row>
    <row r="500">
      <c r="A500" s="1" t="s">
        <v>355</v>
      </c>
      <c r="B500" s="7" t="s">
        <v>1105</v>
      </c>
      <c r="C500" s="7">
        <v>2009.0</v>
      </c>
      <c r="D500" s="4">
        <v>48.50772727272727</v>
      </c>
      <c r="E500" s="4">
        <v>98.38641997106238</v>
      </c>
      <c r="G500" s="44">
        <v>74.34366208353296</v>
      </c>
      <c r="I500" s="4">
        <f t="shared" si="3"/>
        <v>64.19513774</v>
      </c>
    </row>
    <row r="501">
      <c r="A501" s="1" t="s">
        <v>355</v>
      </c>
      <c r="B501" s="7" t="s">
        <v>1106</v>
      </c>
      <c r="C501" s="7">
        <v>2009.0</v>
      </c>
      <c r="D501" s="4">
        <v>48.31894736842106</v>
      </c>
      <c r="E501" s="4">
        <v>98.38641997106238</v>
      </c>
      <c r="G501" s="44">
        <v>74.34366208353296</v>
      </c>
      <c r="I501" s="4">
        <f t="shared" si="3"/>
        <v>63.94530637</v>
      </c>
    </row>
    <row r="502">
      <c r="A502" s="1" t="s">
        <v>355</v>
      </c>
      <c r="B502" s="7" t="s">
        <v>1107</v>
      </c>
      <c r="C502" s="7">
        <v>2009.0</v>
      </c>
      <c r="D502" s="4">
        <v>48.43894736842105</v>
      </c>
      <c r="E502" s="4">
        <v>98.38641997106238</v>
      </c>
      <c r="G502" s="44">
        <v>74.34366208353296</v>
      </c>
      <c r="I502" s="4">
        <f t="shared" si="3"/>
        <v>64.10411439</v>
      </c>
    </row>
    <row r="503">
      <c r="A503" s="1" t="s">
        <v>355</v>
      </c>
      <c r="B503" s="7" t="s">
        <v>1108</v>
      </c>
      <c r="C503" s="7">
        <v>2009.0</v>
      </c>
      <c r="D503" s="4">
        <v>46.72105263157895</v>
      </c>
      <c r="E503" s="4">
        <v>98.38641997106238</v>
      </c>
      <c r="G503" s="44">
        <v>74.34366208353296</v>
      </c>
      <c r="I503" s="4">
        <f t="shared" si="3"/>
        <v>61.83065209</v>
      </c>
    </row>
    <row r="504">
      <c r="A504" s="1" t="s">
        <v>355</v>
      </c>
      <c r="B504" s="7" t="s">
        <v>1109</v>
      </c>
      <c r="C504" s="7">
        <v>2009.0</v>
      </c>
      <c r="D504" s="4">
        <v>46.569</v>
      </c>
      <c r="E504" s="4">
        <v>98.38641997106238</v>
      </c>
      <c r="G504" s="44">
        <v>74.34366208353296</v>
      </c>
      <c r="I504" s="4">
        <f t="shared" si="3"/>
        <v>61.62942561</v>
      </c>
    </row>
    <row r="505">
      <c r="A505" s="1" t="s">
        <v>355</v>
      </c>
      <c r="B505" s="7" t="s">
        <v>1110</v>
      </c>
      <c r="C505" s="7">
        <v>2009.0</v>
      </c>
      <c r="D505" s="4">
        <v>46.62999999999998</v>
      </c>
      <c r="E505" s="4">
        <v>98.38641997106238</v>
      </c>
      <c r="G505" s="44">
        <v>74.34366208353296</v>
      </c>
      <c r="I505" s="4">
        <f t="shared" si="3"/>
        <v>61.71015302</v>
      </c>
    </row>
    <row r="506">
      <c r="A506" s="1" t="s">
        <v>355</v>
      </c>
      <c r="B506" s="7" t="s">
        <v>1099</v>
      </c>
      <c r="C506" s="7">
        <v>2010.0</v>
      </c>
      <c r="D506" s="4">
        <v>45.926842105263155</v>
      </c>
      <c r="E506" s="4">
        <v>91.66666749999975</v>
      </c>
      <c r="G506" s="44">
        <v>83.25701361185044</v>
      </c>
      <c r="I506" s="4">
        <f t="shared" si="3"/>
        <v>50.56583682</v>
      </c>
    </row>
    <row r="507">
      <c r="A507" s="1" t="s">
        <v>355</v>
      </c>
      <c r="B507" s="7" t="s">
        <v>1100</v>
      </c>
      <c r="C507" s="7">
        <v>2010.0</v>
      </c>
      <c r="D507" s="4">
        <v>46.32578947368421</v>
      </c>
      <c r="E507" s="4">
        <v>91.66666749999975</v>
      </c>
      <c r="G507" s="44">
        <v>83.25701361185044</v>
      </c>
      <c r="I507" s="4">
        <f t="shared" si="3"/>
        <v>51.00508121</v>
      </c>
    </row>
    <row r="508">
      <c r="A508" s="1" t="s">
        <v>355</v>
      </c>
      <c r="B508" s="7" t="s">
        <v>1101</v>
      </c>
      <c r="C508" s="7">
        <v>2010.0</v>
      </c>
      <c r="D508" s="4">
        <v>45.498</v>
      </c>
      <c r="E508" s="4">
        <v>91.66666749999975</v>
      </c>
      <c r="G508" s="44">
        <v>83.25701361185044</v>
      </c>
      <c r="I508" s="4">
        <f t="shared" si="3"/>
        <v>50.09367808</v>
      </c>
    </row>
    <row r="509">
      <c r="A509" s="1" t="s">
        <v>355</v>
      </c>
      <c r="B509" s="7" t="s">
        <v>1102</v>
      </c>
      <c r="C509" s="7">
        <v>2010.0</v>
      </c>
      <c r="D509" s="4">
        <v>44.498947368421064</v>
      </c>
      <c r="E509" s="4">
        <v>91.66666749999975</v>
      </c>
      <c r="G509" s="44">
        <v>83.25701361185044</v>
      </c>
      <c r="I509" s="4">
        <f t="shared" si="3"/>
        <v>48.99371279</v>
      </c>
    </row>
    <row r="510">
      <c r="A510" s="1" t="s">
        <v>355</v>
      </c>
      <c r="B510" s="7" t="s">
        <v>1103</v>
      </c>
      <c r="C510" s="7">
        <v>2010.0</v>
      </c>
      <c r="D510" s="4">
        <v>45.770526315789475</v>
      </c>
      <c r="E510" s="4">
        <v>91.66666749999975</v>
      </c>
      <c r="G510" s="44">
        <v>83.25701361185044</v>
      </c>
      <c r="I510" s="4">
        <f t="shared" si="3"/>
        <v>50.39373183</v>
      </c>
    </row>
    <row r="511">
      <c r="A511" s="1" t="s">
        <v>355</v>
      </c>
      <c r="B511" s="7" t="s">
        <v>1104</v>
      </c>
      <c r="C511" s="7">
        <v>2010.0</v>
      </c>
      <c r="D511" s="4">
        <v>46.564545454545446</v>
      </c>
      <c r="E511" s="4">
        <v>91.66666749999975</v>
      </c>
      <c r="G511" s="44">
        <v>83.25701361185044</v>
      </c>
      <c r="I511" s="4">
        <f t="shared" si="3"/>
        <v>51.26795354</v>
      </c>
    </row>
    <row r="512">
      <c r="A512" s="1" t="s">
        <v>355</v>
      </c>
      <c r="B512" s="7" t="s">
        <v>1105</v>
      </c>
      <c r="C512" s="7">
        <v>2010.0</v>
      </c>
      <c r="D512" s="4">
        <v>46.85150000000001</v>
      </c>
      <c r="E512" s="4">
        <v>91.66666749999975</v>
      </c>
      <c r="G512" s="44">
        <v>83.25701361185044</v>
      </c>
      <c r="I512" s="4">
        <f t="shared" si="3"/>
        <v>51.58389289</v>
      </c>
    </row>
    <row r="513">
      <c r="A513" s="1" t="s">
        <v>355</v>
      </c>
      <c r="B513" s="7" t="s">
        <v>1106</v>
      </c>
      <c r="C513" s="7">
        <v>2010.0</v>
      </c>
      <c r="D513" s="4">
        <v>46.566500000000005</v>
      </c>
      <c r="E513" s="4">
        <v>91.66666749999975</v>
      </c>
      <c r="G513" s="44">
        <v>83.25701361185044</v>
      </c>
      <c r="I513" s="4">
        <f t="shared" si="3"/>
        <v>51.27010551</v>
      </c>
    </row>
    <row r="514">
      <c r="A514" s="1" t="s">
        <v>355</v>
      </c>
      <c r="B514" s="7" t="s">
        <v>1107</v>
      </c>
      <c r="C514" s="7">
        <v>2010.0</v>
      </c>
      <c r="D514" s="4">
        <v>46.036842105263155</v>
      </c>
      <c r="E514" s="4">
        <v>91.66666749999975</v>
      </c>
      <c r="G514" s="44">
        <v>83.25701361185044</v>
      </c>
      <c r="I514" s="4">
        <f t="shared" si="3"/>
        <v>50.68694774</v>
      </c>
    </row>
    <row r="515">
      <c r="A515" s="1" t="s">
        <v>355</v>
      </c>
      <c r="B515" s="7" t="s">
        <v>1108</v>
      </c>
      <c r="C515" s="7">
        <v>2010.0</v>
      </c>
      <c r="D515" s="4">
        <v>44.417500000000004</v>
      </c>
      <c r="E515" s="4">
        <v>91.66666749999975</v>
      </c>
      <c r="G515" s="44">
        <v>83.25701361185044</v>
      </c>
      <c r="I515" s="4">
        <f t="shared" si="3"/>
        <v>48.90403856</v>
      </c>
    </row>
    <row r="516">
      <c r="A516" s="1" t="s">
        <v>355</v>
      </c>
      <c r="B516" s="7" t="s">
        <v>1109</v>
      </c>
      <c r="C516" s="7">
        <v>2010.0</v>
      </c>
      <c r="D516" s="4">
        <v>44.941666666666656</v>
      </c>
      <c r="E516" s="4">
        <v>91.66666749999975</v>
      </c>
      <c r="G516" s="44">
        <v>83.25701361185044</v>
      </c>
      <c r="I516" s="4">
        <f t="shared" si="3"/>
        <v>49.48115043</v>
      </c>
    </row>
    <row r="517">
      <c r="A517" s="1" t="s">
        <v>355</v>
      </c>
      <c r="B517" s="7" t="s">
        <v>1110</v>
      </c>
      <c r="C517" s="7">
        <v>2010.0</v>
      </c>
      <c r="D517" s="4">
        <v>45.16894736842105</v>
      </c>
      <c r="E517" s="4">
        <v>91.66666749999975</v>
      </c>
      <c r="G517" s="44">
        <v>83.25701361185044</v>
      </c>
      <c r="I517" s="4">
        <f t="shared" si="3"/>
        <v>49.73138839</v>
      </c>
    </row>
    <row r="518">
      <c r="A518" s="1" t="s">
        <v>355</v>
      </c>
      <c r="B518" s="7" t="s">
        <v>1099</v>
      </c>
      <c r="C518" s="7">
        <v>2011.0</v>
      </c>
      <c r="D518" s="4">
        <v>45.384210526315805</v>
      </c>
      <c r="E518" s="4">
        <v>92.95529758048268</v>
      </c>
      <c r="G518" s="44">
        <v>90.63222040740517</v>
      </c>
      <c r="I518" s="4">
        <f t="shared" si="3"/>
        <v>46.54749465</v>
      </c>
    </row>
    <row r="519">
      <c r="A519" s="1" t="s">
        <v>355</v>
      </c>
      <c r="B519" s="7" t="s">
        <v>1100</v>
      </c>
      <c r="C519" s="7">
        <v>2011.0</v>
      </c>
      <c r="D519" s="4">
        <v>45.455</v>
      </c>
      <c r="E519" s="4">
        <v>92.95529758048268</v>
      </c>
      <c r="G519" s="44">
        <v>90.63222040740517</v>
      </c>
      <c r="I519" s="4">
        <f t="shared" si="3"/>
        <v>46.6200986</v>
      </c>
    </row>
    <row r="520">
      <c r="A520" s="1" t="s">
        <v>355</v>
      </c>
      <c r="B520" s="7" t="s">
        <v>1101</v>
      </c>
      <c r="C520" s="7">
        <v>2011.0</v>
      </c>
      <c r="D520" s="4">
        <v>44.98954545454545</v>
      </c>
      <c r="E520" s="4">
        <v>92.95529758048268</v>
      </c>
      <c r="G520" s="44">
        <v>90.63222040740517</v>
      </c>
      <c r="I520" s="4">
        <f t="shared" si="3"/>
        <v>46.14271356</v>
      </c>
    </row>
    <row r="521">
      <c r="A521" s="1" t="s">
        <v>355</v>
      </c>
      <c r="B521" s="7" t="s">
        <v>1102</v>
      </c>
      <c r="C521" s="7">
        <v>2011.0</v>
      </c>
      <c r="D521" s="4">
        <v>44.385714285714286</v>
      </c>
      <c r="E521" s="4">
        <v>92.95529758048268</v>
      </c>
      <c r="G521" s="44">
        <v>90.63222040740517</v>
      </c>
      <c r="I521" s="4">
        <f t="shared" si="3"/>
        <v>45.52340505</v>
      </c>
    </row>
    <row r="522">
      <c r="A522" s="1" t="s">
        <v>355</v>
      </c>
      <c r="B522" s="7" t="s">
        <v>1103</v>
      </c>
      <c r="C522" s="7">
        <v>2011.0</v>
      </c>
      <c r="D522" s="4">
        <v>44.894999999999996</v>
      </c>
      <c r="E522" s="4">
        <v>92.95529758048268</v>
      </c>
      <c r="G522" s="44">
        <v>90.63222040740517</v>
      </c>
      <c r="I522" s="4">
        <f t="shared" si="3"/>
        <v>46.04574473</v>
      </c>
    </row>
    <row r="523">
      <c r="A523" s="1" t="s">
        <v>355</v>
      </c>
      <c r="B523" s="7" t="s">
        <v>1104</v>
      </c>
      <c r="C523" s="7">
        <v>2011.0</v>
      </c>
      <c r="D523" s="4">
        <v>44.85181818181818</v>
      </c>
      <c r="E523" s="4">
        <v>92.95529758048268</v>
      </c>
      <c r="G523" s="44">
        <v>90.63222040740517</v>
      </c>
      <c r="I523" s="4">
        <f t="shared" si="3"/>
        <v>46.00145608</v>
      </c>
    </row>
    <row r="524">
      <c r="A524" s="1" t="s">
        <v>355</v>
      </c>
      <c r="B524" s="7" t="s">
        <v>1105</v>
      </c>
      <c r="C524" s="7">
        <v>2011.0</v>
      </c>
      <c r="D524" s="4">
        <v>44.415274999999994</v>
      </c>
      <c r="E524" s="4">
        <v>92.95529758048268</v>
      </c>
      <c r="G524" s="44">
        <v>90.63222040740517</v>
      </c>
      <c r="I524" s="4">
        <f t="shared" si="3"/>
        <v>45.55372346</v>
      </c>
    </row>
    <row r="525">
      <c r="A525" s="1" t="s">
        <v>355</v>
      </c>
      <c r="B525" s="7" t="s">
        <v>1106</v>
      </c>
      <c r="C525" s="7">
        <v>2011.0</v>
      </c>
      <c r="D525" s="4">
        <v>45.278499999999994</v>
      </c>
      <c r="E525" s="4">
        <v>92.95529758048268</v>
      </c>
      <c r="G525" s="44">
        <v>90.63222040740517</v>
      </c>
      <c r="I525" s="4">
        <f t="shared" si="3"/>
        <v>46.43907457</v>
      </c>
    </row>
    <row r="526">
      <c r="A526" s="1" t="s">
        <v>355</v>
      </c>
      <c r="B526" s="7" t="s">
        <v>1107</v>
      </c>
      <c r="C526" s="7">
        <v>2011.0</v>
      </c>
      <c r="D526" s="4">
        <v>47.7278947368421</v>
      </c>
      <c r="E526" s="4">
        <v>92.95529758048268</v>
      </c>
      <c r="G526" s="44">
        <v>90.63222040740517</v>
      </c>
      <c r="I526" s="4">
        <f t="shared" si="3"/>
        <v>48.95125197</v>
      </c>
    </row>
    <row r="527">
      <c r="A527" s="1" t="s">
        <v>355</v>
      </c>
      <c r="B527" s="7" t="s">
        <v>1108</v>
      </c>
      <c r="C527" s="7">
        <v>2011.0</v>
      </c>
      <c r="D527" s="4">
        <v>49.24</v>
      </c>
      <c r="E527" s="4">
        <v>92.95529758048268</v>
      </c>
      <c r="G527" s="44">
        <v>90.63222040740517</v>
      </c>
      <c r="I527" s="4">
        <f t="shared" si="3"/>
        <v>50.50211539</v>
      </c>
    </row>
    <row r="528">
      <c r="A528" s="1" t="s">
        <v>355</v>
      </c>
      <c r="B528" s="7" t="s">
        <v>1109</v>
      </c>
      <c r="C528" s="7">
        <v>2011.0</v>
      </c>
      <c r="D528" s="4">
        <v>50.690555555555555</v>
      </c>
      <c r="E528" s="4">
        <v>92.95529758048268</v>
      </c>
      <c r="G528" s="44">
        <v>90.63222040740517</v>
      </c>
      <c r="I528" s="4">
        <f t="shared" si="3"/>
        <v>51.98985146</v>
      </c>
    </row>
    <row r="529">
      <c r="A529" s="1" t="s">
        <v>355</v>
      </c>
      <c r="B529" s="7" t="s">
        <v>1110</v>
      </c>
      <c r="C529" s="7">
        <v>2011.0</v>
      </c>
      <c r="D529" s="4">
        <v>52.64052631578947</v>
      </c>
      <c r="E529" s="4">
        <v>92.95529758048268</v>
      </c>
      <c r="G529" s="44">
        <v>90.63222040740517</v>
      </c>
      <c r="I529" s="4">
        <f t="shared" si="3"/>
        <v>53.9898037</v>
      </c>
    </row>
    <row r="530">
      <c r="A530" s="1" t="s">
        <v>355</v>
      </c>
      <c r="B530" s="7" t="s">
        <v>1099</v>
      </c>
      <c r="C530" s="7">
        <v>2012.0</v>
      </c>
      <c r="D530" s="4">
        <v>51.22736842105263</v>
      </c>
      <c r="E530" s="4">
        <v>93.97326607283463</v>
      </c>
      <c r="G530" s="44">
        <v>99.07229663333412</v>
      </c>
      <c r="I530" s="4">
        <f t="shared" si="3"/>
        <v>48.59080981</v>
      </c>
    </row>
    <row r="531">
      <c r="A531" s="1" t="s">
        <v>355</v>
      </c>
      <c r="B531" s="7" t="s">
        <v>1100</v>
      </c>
      <c r="C531" s="7">
        <v>2012.0</v>
      </c>
      <c r="D531" s="4">
        <v>49.16368421052632</v>
      </c>
      <c r="E531" s="4">
        <v>93.97326607283463</v>
      </c>
      <c r="G531" s="44">
        <v>99.07229663333412</v>
      </c>
      <c r="I531" s="4">
        <f t="shared" si="3"/>
        <v>46.63333883</v>
      </c>
    </row>
    <row r="532">
      <c r="A532" s="1" t="s">
        <v>355</v>
      </c>
      <c r="B532" s="7" t="s">
        <v>1101</v>
      </c>
      <c r="C532" s="7">
        <v>2012.0</v>
      </c>
      <c r="D532" s="4">
        <v>50.323</v>
      </c>
      <c r="E532" s="4">
        <v>93.97326607283463</v>
      </c>
      <c r="G532" s="44">
        <v>99.07229663333412</v>
      </c>
      <c r="I532" s="4">
        <f t="shared" si="3"/>
        <v>47.73298722</v>
      </c>
    </row>
    <row r="533">
      <c r="A533" s="1" t="s">
        <v>355</v>
      </c>
      <c r="B533" s="7" t="s">
        <v>1102</v>
      </c>
      <c r="C533" s="7">
        <v>2012.0</v>
      </c>
      <c r="D533" s="4">
        <v>51.80333333333333</v>
      </c>
      <c r="E533" s="4">
        <v>93.97326607283463</v>
      </c>
      <c r="G533" s="44">
        <v>99.07229663333412</v>
      </c>
      <c r="I533" s="4">
        <f t="shared" si="3"/>
        <v>49.13713109</v>
      </c>
    </row>
    <row r="534">
      <c r="A534" s="1" t="s">
        <v>355</v>
      </c>
      <c r="B534" s="7" t="s">
        <v>1103</v>
      </c>
      <c r="C534" s="7">
        <v>2012.0</v>
      </c>
      <c r="D534" s="4">
        <v>54.43619047619047</v>
      </c>
      <c r="E534" s="4">
        <v>93.97326607283463</v>
      </c>
      <c r="G534" s="44">
        <v>99.07229663333412</v>
      </c>
      <c r="I534" s="4">
        <f t="shared" si="3"/>
        <v>51.63448093</v>
      </c>
    </row>
    <row r="535">
      <c r="A535" s="1" t="s">
        <v>355</v>
      </c>
      <c r="B535" s="7" t="s">
        <v>1104</v>
      </c>
      <c r="C535" s="7">
        <v>2012.0</v>
      </c>
      <c r="D535" s="4">
        <v>56.03000000000001</v>
      </c>
      <c r="E535" s="4">
        <v>93.97326607283463</v>
      </c>
      <c r="G535" s="44">
        <v>99.07229663333412</v>
      </c>
      <c r="I535" s="4">
        <f t="shared" si="3"/>
        <v>53.14626063</v>
      </c>
    </row>
    <row r="536">
      <c r="A536" s="1" t="s">
        <v>355</v>
      </c>
      <c r="B536" s="7" t="s">
        <v>1105</v>
      </c>
      <c r="C536" s="7">
        <v>2012.0</v>
      </c>
      <c r="D536" s="4">
        <v>55.5265</v>
      </c>
      <c r="E536" s="4">
        <v>93.97326607283463</v>
      </c>
      <c r="G536" s="44">
        <v>99.07229663333412</v>
      </c>
      <c r="I536" s="4">
        <f t="shared" si="3"/>
        <v>52.66867465</v>
      </c>
    </row>
    <row r="537">
      <c r="A537" s="1" t="s">
        <v>355</v>
      </c>
      <c r="B537" s="7" t="s">
        <v>1106</v>
      </c>
      <c r="C537" s="7">
        <v>2012.0</v>
      </c>
      <c r="D537" s="4">
        <v>55.55952380952382</v>
      </c>
      <c r="E537" s="4">
        <v>93.97326607283463</v>
      </c>
      <c r="G537" s="44">
        <v>99.07229663333412</v>
      </c>
      <c r="I537" s="4">
        <f t="shared" si="3"/>
        <v>52.6999988</v>
      </c>
    </row>
    <row r="538">
      <c r="A538" s="1" t="s">
        <v>355</v>
      </c>
      <c r="B538" s="7" t="s">
        <v>1107</v>
      </c>
      <c r="C538" s="7">
        <v>2012.0</v>
      </c>
      <c r="D538" s="4">
        <v>54.558516666666655</v>
      </c>
      <c r="E538" s="4">
        <v>93.97326607283463</v>
      </c>
      <c r="G538" s="44">
        <v>99.07229663333412</v>
      </c>
      <c r="I538" s="4">
        <f t="shared" si="3"/>
        <v>51.75051127</v>
      </c>
    </row>
    <row r="539">
      <c r="A539" s="1" t="s">
        <v>355</v>
      </c>
      <c r="B539" s="7" t="s">
        <v>1108</v>
      </c>
      <c r="C539" s="7">
        <v>2012.0</v>
      </c>
      <c r="D539" s="4">
        <v>52.95838823529411</v>
      </c>
      <c r="E539" s="4">
        <v>93.97326607283463</v>
      </c>
      <c r="G539" s="44">
        <v>99.07229663333412</v>
      </c>
      <c r="I539" s="4">
        <f t="shared" si="3"/>
        <v>50.23273788</v>
      </c>
    </row>
    <row r="540">
      <c r="A540" s="1" t="s">
        <v>355</v>
      </c>
      <c r="B540" s="7" t="s">
        <v>1109</v>
      </c>
      <c r="C540" s="7">
        <v>2012.0</v>
      </c>
      <c r="D540" s="4">
        <v>54.71990588235294</v>
      </c>
      <c r="E540" s="4">
        <v>93.97326607283463</v>
      </c>
      <c r="G540" s="44">
        <v>99.07229663333412</v>
      </c>
      <c r="I540" s="4">
        <f t="shared" si="3"/>
        <v>51.90359414</v>
      </c>
    </row>
    <row r="541">
      <c r="A541" s="1" t="s">
        <v>355</v>
      </c>
      <c r="B541" s="7" t="s">
        <v>1110</v>
      </c>
      <c r="C541" s="7">
        <v>2012.0</v>
      </c>
      <c r="D541" s="4">
        <v>54.61626666666667</v>
      </c>
      <c r="E541" s="4">
        <v>93.97326607283463</v>
      </c>
      <c r="G541" s="44">
        <v>99.07229663333412</v>
      </c>
      <c r="I541" s="4">
        <f t="shared" si="3"/>
        <v>51.805289</v>
      </c>
    </row>
    <row r="542">
      <c r="A542" s="1" t="s">
        <v>355</v>
      </c>
      <c r="B542" s="7" t="s">
        <v>1099</v>
      </c>
      <c r="C542" s="7">
        <v>2013.0</v>
      </c>
      <c r="D542" s="4">
        <v>54.313199999999995</v>
      </c>
      <c r="E542" s="4">
        <v>94.69424946353848</v>
      </c>
      <c r="G542" s="44">
        <v>110.03333333333332</v>
      </c>
      <c r="I542" s="4">
        <f t="shared" si="3"/>
        <v>46.74172411</v>
      </c>
    </row>
    <row r="543">
      <c r="A543" s="1" t="s">
        <v>355</v>
      </c>
      <c r="B543" s="7" t="s">
        <v>1100</v>
      </c>
      <c r="C543" s="7">
        <v>2013.0</v>
      </c>
      <c r="D543" s="4">
        <v>53.74506111111113</v>
      </c>
      <c r="E543" s="4">
        <v>94.69424946353848</v>
      </c>
      <c r="G543" s="44">
        <v>110.03333333333332</v>
      </c>
      <c r="I543" s="4">
        <f t="shared" si="3"/>
        <v>46.25278604</v>
      </c>
    </row>
    <row r="544">
      <c r="A544" s="1" t="s">
        <v>355</v>
      </c>
      <c r="B544" s="7" t="s">
        <v>1101</v>
      </c>
      <c r="C544" s="7">
        <v>2013.0</v>
      </c>
      <c r="D544" s="4">
        <v>54.387844444444454</v>
      </c>
      <c r="E544" s="4">
        <v>94.69424946353848</v>
      </c>
      <c r="G544" s="44">
        <v>110.03333333333332</v>
      </c>
      <c r="I544" s="4">
        <f t="shared" si="3"/>
        <v>46.80596283</v>
      </c>
    </row>
    <row r="545">
      <c r="A545" s="1" t="s">
        <v>355</v>
      </c>
      <c r="B545" s="7" t="s">
        <v>1102</v>
      </c>
      <c r="C545" s="7">
        <v>2013.0</v>
      </c>
      <c r="D545" s="4">
        <v>54.37570555555556</v>
      </c>
      <c r="E545" s="4">
        <v>94.69424946353848</v>
      </c>
      <c r="G545" s="44">
        <v>110.03333333333332</v>
      </c>
      <c r="I545" s="4">
        <f t="shared" si="3"/>
        <v>46.79551615</v>
      </c>
    </row>
    <row r="546">
      <c r="A546" s="1" t="s">
        <v>355</v>
      </c>
      <c r="B546" s="7" t="s">
        <v>1103</v>
      </c>
      <c r="C546" s="7">
        <v>2013.0</v>
      </c>
      <c r="D546" s="4">
        <v>55.03335</v>
      </c>
      <c r="E546" s="4">
        <v>94.69424946353848</v>
      </c>
      <c r="G546" s="44">
        <v>110.03333333333332</v>
      </c>
      <c r="I546" s="4">
        <f t="shared" si="3"/>
        <v>47.36148234</v>
      </c>
    </row>
    <row r="547">
      <c r="A547" s="1" t="s">
        <v>355</v>
      </c>
      <c r="B547" s="7" t="s">
        <v>1104</v>
      </c>
      <c r="C547" s="7">
        <v>2013.0</v>
      </c>
      <c r="D547" s="4">
        <v>58.328573684210525</v>
      </c>
      <c r="E547" s="4">
        <v>94.69424946353848</v>
      </c>
      <c r="G547" s="44">
        <v>110.03333333333332</v>
      </c>
      <c r="I547" s="4">
        <f t="shared" si="3"/>
        <v>50.19733875</v>
      </c>
    </row>
    <row r="548">
      <c r="A548" s="1" t="s">
        <v>355</v>
      </c>
      <c r="B548" s="7" t="s">
        <v>1105</v>
      </c>
      <c r="C548" s="7">
        <v>2013.0</v>
      </c>
      <c r="D548" s="4">
        <v>59.779426315789486</v>
      </c>
      <c r="E548" s="4">
        <v>94.69424946353848</v>
      </c>
      <c r="G548" s="44">
        <v>110.03333333333332</v>
      </c>
      <c r="I548" s="4">
        <f t="shared" si="3"/>
        <v>51.44593676</v>
      </c>
    </row>
    <row r="549">
      <c r="A549" s="1" t="s">
        <v>355</v>
      </c>
      <c r="B549" s="7" t="s">
        <v>1106</v>
      </c>
      <c r="C549" s="7">
        <v>2013.0</v>
      </c>
      <c r="D549" s="4">
        <v>63.208845</v>
      </c>
      <c r="E549" s="4">
        <v>94.69424946353848</v>
      </c>
      <c r="G549" s="44">
        <v>110.03333333333332</v>
      </c>
      <c r="I549" s="4">
        <f t="shared" si="3"/>
        <v>54.39728085</v>
      </c>
    </row>
    <row r="550">
      <c r="A550" s="1" t="s">
        <v>355</v>
      </c>
      <c r="B550" s="7" t="s">
        <v>1107</v>
      </c>
      <c r="C550" s="7">
        <v>2013.0</v>
      </c>
      <c r="D550" s="4">
        <v>63.64115789473684</v>
      </c>
      <c r="E550" s="4">
        <v>94.69424946353848</v>
      </c>
      <c r="G550" s="44">
        <v>110.03333333333332</v>
      </c>
      <c r="I550" s="4">
        <f t="shared" si="3"/>
        <v>54.76932761</v>
      </c>
    </row>
    <row r="551">
      <c r="A551" s="1" t="s">
        <v>355</v>
      </c>
      <c r="B551" s="7" t="s">
        <v>1108</v>
      </c>
      <c r="C551" s="7">
        <v>2013.0</v>
      </c>
      <c r="D551" s="4">
        <v>61.631155</v>
      </c>
      <c r="E551" s="4">
        <v>94.69424946353848</v>
      </c>
      <c r="G551" s="44">
        <v>110.03333333333332</v>
      </c>
      <c r="I551" s="4">
        <f t="shared" si="3"/>
        <v>53.03952711</v>
      </c>
    </row>
    <row r="552">
      <c r="A552" s="1" t="s">
        <v>355</v>
      </c>
      <c r="B552" s="7" t="s">
        <v>1109</v>
      </c>
      <c r="C552" s="7">
        <v>2013.0</v>
      </c>
      <c r="D552" s="4">
        <v>62.70857499999999</v>
      </c>
      <c r="E552" s="4">
        <v>94.69424946353848</v>
      </c>
      <c r="G552" s="44">
        <v>110.03333333333332</v>
      </c>
      <c r="I552" s="4">
        <f t="shared" si="3"/>
        <v>53.96675048</v>
      </c>
    </row>
    <row r="553">
      <c r="A553" s="1" t="s">
        <v>355</v>
      </c>
      <c r="B553" s="7" t="s">
        <v>1110</v>
      </c>
      <c r="C553" s="7">
        <v>2013.0</v>
      </c>
      <c r="D553" s="4">
        <v>61.94803157894737</v>
      </c>
      <c r="E553" s="4">
        <v>94.69424946353848</v>
      </c>
      <c r="G553" s="44">
        <v>110.03333333333332</v>
      </c>
      <c r="I553" s="4">
        <f t="shared" si="3"/>
        <v>53.31222983</v>
      </c>
    </row>
    <row r="554">
      <c r="A554" s="1" t="s">
        <v>355</v>
      </c>
      <c r="B554" s="7" t="s">
        <v>1099</v>
      </c>
      <c r="C554" s="7">
        <v>2014.0</v>
      </c>
      <c r="D554" s="4">
        <v>62.13515263157893</v>
      </c>
      <c r="E554" s="4">
        <v>95.35412195789374</v>
      </c>
      <c r="G554" s="44">
        <v>117.34999999999998</v>
      </c>
      <c r="I554" s="4">
        <f t="shared" si="3"/>
        <v>50.48864867</v>
      </c>
    </row>
    <row r="555">
      <c r="A555" s="1" t="s">
        <v>355</v>
      </c>
      <c r="B555" s="7" t="s">
        <v>1100</v>
      </c>
      <c r="C555" s="7">
        <v>2014.0</v>
      </c>
      <c r="D555" s="4">
        <v>62.27192352941176</v>
      </c>
      <c r="E555" s="4">
        <v>95.35412195789374</v>
      </c>
      <c r="G555" s="44">
        <v>117.34999999999998</v>
      </c>
      <c r="I555" s="4">
        <f t="shared" si="3"/>
        <v>50.59978347</v>
      </c>
    </row>
    <row r="556">
      <c r="A556" s="1" t="s">
        <v>355</v>
      </c>
      <c r="B556" s="7" t="s">
        <v>1101</v>
      </c>
      <c r="C556" s="7">
        <v>2014.0</v>
      </c>
      <c r="D556" s="4">
        <v>60.966961111111104</v>
      </c>
      <c r="E556" s="4">
        <v>95.35412195789374</v>
      </c>
      <c r="G556" s="44">
        <v>117.34999999999998</v>
      </c>
      <c r="I556" s="4">
        <f t="shared" si="3"/>
        <v>49.53942092</v>
      </c>
    </row>
    <row r="557">
      <c r="A557" s="1" t="s">
        <v>355</v>
      </c>
      <c r="B557" s="7" t="s">
        <v>1102</v>
      </c>
      <c r="C557" s="7">
        <v>2014.0</v>
      </c>
      <c r="D557" s="4">
        <v>60.35662352941178</v>
      </c>
      <c r="E557" s="4">
        <v>95.35412195789374</v>
      </c>
      <c r="G557" s="44">
        <v>117.34999999999998</v>
      </c>
      <c r="I557" s="4">
        <f t="shared" si="3"/>
        <v>49.04348395</v>
      </c>
    </row>
    <row r="558">
      <c r="A558" s="1" t="s">
        <v>355</v>
      </c>
      <c r="B558" s="7" t="s">
        <v>1103</v>
      </c>
      <c r="C558" s="7">
        <v>2014.0</v>
      </c>
      <c r="D558" s="4">
        <v>59.342789473684206</v>
      </c>
      <c r="E558" s="4">
        <v>95.35412195789374</v>
      </c>
      <c r="G558" s="44">
        <v>117.34999999999998</v>
      </c>
      <c r="I558" s="4">
        <f t="shared" si="3"/>
        <v>48.21968117</v>
      </c>
    </row>
    <row r="559">
      <c r="A559" s="1" t="s">
        <v>355</v>
      </c>
      <c r="B559" s="7" t="s">
        <v>1104</v>
      </c>
      <c r="C559" s="7">
        <v>2014.0</v>
      </c>
      <c r="D559" s="4">
        <v>59.730700000000006</v>
      </c>
      <c r="E559" s="4">
        <v>95.35412195789374</v>
      </c>
      <c r="G559" s="44">
        <v>117.34999999999998</v>
      </c>
      <c r="I559" s="4">
        <f t="shared" si="3"/>
        <v>48.53488242</v>
      </c>
    </row>
    <row r="560">
      <c r="A560" s="1" t="s">
        <v>355</v>
      </c>
      <c r="B560" s="7" t="s">
        <v>1105</v>
      </c>
      <c r="C560" s="7">
        <v>2014.0</v>
      </c>
      <c r="D560" s="4">
        <v>60.063755</v>
      </c>
      <c r="E560" s="4">
        <v>95.35412195789374</v>
      </c>
      <c r="G560" s="44">
        <v>117.34999999999998</v>
      </c>
      <c r="I560" s="4">
        <f t="shared" si="3"/>
        <v>48.80551018</v>
      </c>
    </row>
    <row r="561">
      <c r="A561" s="1" t="s">
        <v>355</v>
      </c>
      <c r="B561" s="7" t="s">
        <v>1106</v>
      </c>
      <c r="C561" s="7">
        <v>2014.0</v>
      </c>
      <c r="D561" s="4">
        <v>60.895172222222236</v>
      </c>
      <c r="E561" s="4">
        <v>95.35412195789374</v>
      </c>
      <c r="G561" s="44">
        <v>117.34999999999998</v>
      </c>
      <c r="I561" s="4">
        <f t="shared" si="3"/>
        <v>49.48108802</v>
      </c>
    </row>
    <row r="562">
      <c r="A562" s="1" t="s">
        <v>355</v>
      </c>
      <c r="B562" s="7" t="s">
        <v>1107</v>
      </c>
      <c r="C562" s="7">
        <v>2014.0</v>
      </c>
      <c r="D562" s="4">
        <v>60.88356190476191</v>
      </c>
      <c r="E562" s="4">
        <v>95.35412195789374</v>
      </c>
      <c r="G562" s="44">
        <v>117.34999999999998</v>
      </c>
      <c r="I562" s="4">
        <f t="shared" si="3"/>
        <v>49.47165392</v>
      </c>
    </row>
    <row r="563">
      <c r="A563" s="1" t="s">
        <v>355</v>
      </c>
      <c r="B563" s="7" t="s">
        <v>1108</v>
      </c>
      <c r="C563" s="7">
        <v>2014.0</v>
      </c>
      <c r="D563" s="4">
        <v>61.348025</v>
      </c>
      <c r="E563" s="4">
        <v>95.35412195789374</v>
      </c>
      <c r="G563" s="44">
        <v>117.34999999999998</v>
      </c>
      <c r="I563" s="4">
        <f t="shared" si="3"/>
        <v>49.84905886</v>
      </c>
    </row>
    <row r="564">
      <c r="A564" s="1" t="s">
        <v>355</v>
      </c>
      <c r="B564" s="7" t="s">
        <v>1109</v>
      </c>
      <c r="C564" s="7">
        <v>2014.0</v>
      </c>
      <c r="D564" s="4">
        <v>61.67728749999999</v>
      </c>
      <c r="E564" s="4">
        <v>95.35412195789374</v>
      </c>
      <c r="G564" s="44">
        <v>117.34999999999998</v>
      </c>
      <c r="I564" s="4">
        <f t="shared" si="3"/>
        <v>50.11660498</v>
      </c>
    </row>
    <row r="565">
      <c r="A565" s="1" t="s">
        <v>355</v>
      </c>
      <c r="B565" s="7" t="s">
        <v>1110</v>
      </c>
      <c r="C565" s="7">
        <v>2014.0</v>
      </c>
      <c r="D565" s="4">
        <v>62.710923809523806</v>
      </c>
      <c r="E565" s="4">
        <v>95.35412195789374</v>
      </c>
      <c r="G565" s="44">
        <v>117.34999999999998</v>
      </c>
      <c r="I565" s="4">
        <f t="shared" si="3"/>
        <v>50.95649831</v>
      </c>
    </row>
    <row r="566">
      <c r="A566" s="1" t="s">
        <v>355</v>
      </c>
      <c r="B566" s="7" t="s">
        <v>1099</v>
      </c>
      <c r="C566" s="7">
        <v>2015.0</v>
      </c>
      <c r="D566" s="4">
        <v>62.13535555555555</v>
      </c>
      <c r="E566" s="4">
        <v>95.48704320152228</v>
      </c>
      <c r="G566" s="44">
        <v>123.1083333333333</v>
      </c>
      <c r="I566" s="4">
        <f t="shared" si="3"/>
        <v>48.19431162</v>
      </c>
    </row>
    <row r="567">
      <c r="A567" s="1" t="s">
        <v>355</v>
      </c>
      <c r="B567" s="7" t="s">
        <v>1100</v>
      </c>
      <c r="C567" s="7">
        <v>2015.0</v>
      </c>
      <c r="D567" s="4">
        <v>62.027923529411765</v>
      </c>
      <c r="E567" s="4">
        <v>95.48704320152228</v>
      </c>
      <c r="G567" s="44">
        <v>123.1083333333333</v>
      </c>
      <c r="I567" s="4">
        <f t="shared" si="3"/>
        <v>48.11098366</v>
      </c>
    </row>
    <row r="568">
      <c r="A568" s="1" t="s">
        <v>355</v>
      </c>
      <c r="B568" s="7" t="s">
        <v>1101</v>
      </c>
      <c r="C568" s="7">
        <v>2015.0</v>
      </c>
      <c r="D568" s="4">
        <v>62.44983809523809</v>
      </c>
      <c r="E568" s="4">
        <v>95.48704320152228</v>
      </c>
      <c r="G568" s="44">
        <v>123.1083333333333</v>
      </c>
      <c r="I568" s="4">
        <f t="shared" si="3"/>
        <v>48.43823506</v>
      </c>
    </row>
    <row r="569">
      <c r="A569" s="1" t="s">
        <v>355</v>
      </c>
      <c r="B569" s="7" t="s">
        <v>1102</v>
      </c>
      <c r="C569" s="7">
        <v>2015.0</v>
      </c>
      <c r="D569" s="4">
        <v>62.75316111111111</v>
      </c>
      <c r="E569" s="4">
        <v>95.48704320152228</v>
      </c>
      <c r="G569" s="44">
        <v>123.1083333333333</v>
      </c>
      <c r="I569" s="4">
        <f t="shared" si="3"/>
        <v>48.67350279</v>
      </c>
    </row>
    <row r="570">
      <c r="A570" s="1" t="s">
        <v>355</v>
      </c>
      <c r="B570" s="7" t="s">
        <v>1103</v>
      </c>
      <c r="C570" s="7">
        <v>2015.0</v>
      </c>
      <c r="D570" s="4">
        <v>63.8101888888889</v>
      </c>
      <c r="E570" s="4">
        <v>95.48704320152228</v>
      </c>
      <c r="G570" s="44">
        <v>123.1083333333333</v>
      </c>
      <c r="I570" s="4">
        <f t="shared" si="3"/>
        <v>49.49336977</v>
      </c>
    </row>
    <row r="571">
      <c r="A571" s="1" t="s">
        <v>355</v>
      </c>
      <c r="B571" s="7" t="s">
        <v>1104</v>
      </c>
      <c r="C571" s="7">
        <v>2015.0</v>
      </c>
      <c r="D571" s="4">
        <v>63.86073636363637</v>
      </c>
      <c r="E571" s="4">
        <v>95.48704320152228</v>
      </c>
      <c r="G571" s="44">
        <v>123.1083333333333</v>
      </c>
      <c r="I571" s="4">
        <f t="shared" si="3"/>
        <v>49.53257612</v>
      </c>
    </row>
    <row r="572">
      <c r="A572" s="1" t="s">
        <v>355</v>
      </c>
      <c r="B572" s="7" t="s">
        <v>1105</v>
      </c>
      <c r="C572" s="7">
        <v>2015.0</v>
      </c>
      <c r="D572" s="4">
        <v>63.64582727272727</v>
      </c>
      <c r="E572" s="4">
        <v>95.48704320152228</v>
      </c>
      <c r="G572" s="44">
        <v>123.1083333333333</v>
      </c>
      <c r="I572" s="4">
        <f t="shared" si="3"/>
        <v>49.36588526</v>
      </c>
    </row>
    <row r="573">
      <c r="A573" s="1" t="s">
        <v>355</v>
      </c>
      <c r="B573" s="7" t="s">
        <v>1106</v>
      </c>
      <c r="C573" s="7">
        <v>2015.0</v>
      </c>
      <c r="D573" s="4">
        <v>65.07233000000001</v>
      </c>
      <c r="E573" s="4">
        <v>95.48704320152228</v>
      </c>
      <c r="G573" s="44">
        <v>123.1083333333333</v>
      </c>
      <c r="I573" s="4">
        <f t="shared" si="3"/>
        <v>50.47232968</v>
      </c>
    </row>
    <row r="574">
      <c r="A574" s="1" t="s">
        <v>355</v>
      </c>
      <c r="B574" s="7" t="s">
        <v>1107</v>
      </c>
      <c r="C574" s="7">
        <v>2015.0</v>
      </c>
      <c r="D574" s="4">
        <v>66.19008947368422</v>
      </c>
      <c r="E574" s="4">
        <v>95.48704320152228</v>
      </c>
      <c r="G574" s="44">
        <v>123.1083333333333</v>
      </c>
      <c r="I574" s="4">
        <f t="shared" si="3"/>
        <v>51.33930224</v>
      </c>
    </row>
    <row r="575">
      <c r="A575" s="1" t="s">
        <v>355</v>
      </c>
      <c r="B575" s="7" t="s">
        <v>1108</v>
      </c>
      <c r="C575" s="7">
        <v>2015.0</v>
      </c>
      <c r="D575" s="4">
        <v>65.07547894736841</v>
      </c>
      <c r="E575" s="4">
        <v>95.48704320152228</v>
      </c>
      <c r="G575" s="44">
        <v>123.1083333333333</v>
      </c>
      <c r="I575" s="4">
        <f t="shared" si="3"/>
        <v>50.47477211</v>
      </c>
    </row>
    <row r="576">
      <c r="A576" s="1" t="s">
        <v>355</v>
      </c>
      <c r="B576" s="7" t="s">
        <v>1109</v>
      </c>
      <c r="C576" s="7">
        <v>2015.0</v>
      </c>
      <c r="D576" s="4">
        <v>66.05041875</v>
      </c>
      <c r="E576" s="4">
        <v>95.48704320152228</v>
      </c>
      <c r="G576" s="44">
        <v>123.1083333333333</v>
      </c>
      <c r="I576" s="4">
        <f t="shared" si="3"/>
        <v>51.23096884</v>
      </c>
    </row>
    <row r="577">
      <c r="A577" s="1" t="s">
        <v>355</v>
      </c>
      <c r="B577" s="7" t="s">
        <v>1110</v>
      </c>
      <c r="C577" s="7">
        <v>2015.0</v>
      </c>
      <c r="D577" s="4">
        <v>66.59551428571429</v>
      </c>
      <c r="E577" s="4">
        <v>95.48704320152228</v>
      </c>
      <c r="G577" s="44">
        <v>129.20000000000002</v>
      </c>
      <c r="I577" s="4">
        <f t="shared" si="3"/>
        <v>49.21833398</v>
      </c>
    </row>
    <row r="578">
      <c r="A578" s="1" t="s">
        <v>355</v>
      </c>
      <c r="B578" s="7" t="s">
        <v>1099</v>
      </c>
      <c r="C578" s="7">
        <v>2016.0</v>
      </c>
      <c r="D578" s="4">
        <v>67.29336666666667</v>
      </c>
      <c r="E578" s="4">
        <v>96.18475432822385</v>
      </c>
      <c r="G578" s="44">
        <v>129.20000000000002</v>
      </c>
      <c r="I578" s="4">
        <f t="shared" si="3"/>
        <v>50.0974918</v>
      </c>
    </row>
    <row r="579">
      <c r="A579" s="1" t="s">
        <v>355</v>
      </c>
      <c r="B579" s="7" t="s">
        <v>1100</v>
      </c>
      <c r="C579" s="7">
        <v>2016.0</v>
      </c>
      <c r="D579" s="4">
        <v>68.24307894736842</v>
      </c>
      <c r="E579" s="4">
        <v>96.18475432822385</v>
      </c>
      <c r="G579" s="44">
        <v>129.20000000000002</v>
      </c>
      <c r="I579" s="4">
        <f t="shared" si="3"/>
        <v>50.80451845</v>
      </c>
    </row>
    <row r="580">
      <c r="A580" s="1" t="s">
        <v>355</v>
      </c>
      <c r="B580" s="7" t="s">
        <v>1101</v>
      </c>
      <c r="C580" s="7">
        <v>2016.0</v>
      </c>
      <c r="D580" s="4">
        <v>67.02185</v>
      </c>
      <c r="E580" s="4">
        <v>96.18475432822385</v>
      </c>
      <c r="G580" s="44">
        <v>129.20000000000002</v>
      </c>
      <c r="I580" s="4">
        <f t="shared" si="3"/>
        <v>49.89535741</v>
      </c>
    </row>
    <row r="581">
      <c r="A581" s="1" t="s">
        <v>355</v>
      </c>
      <c r="B581" s="7" t="s">
        <v>1102</v>
      </c>
      <c r="C581" s="7">
        <v>2016.0</v>
      </c>
      <c r="D581" s="4">
        <v>66.46953125</v>
      </c>
      <c r="E581" s="4">
        <v>96.18475432822385</v>
      </c>
      <c r="G581" s="44">
        <v>129.20000000000002</v>
      </c>
      <c r="I581" s="4">
        <f t="shared" si="3"/>
        <v>49.48417596</v>
      </c>
    </row>
    <row r="582">
      <c r="A582" s="1" t="s">
        <v>355</v>
      </c>
      <c r="B582" s="7" t="s">
        <v>1103</v>
      </c>
      <c r="C582" s="7">
        <v>2016.0</v>
      </c>
      <c r="D582" s="4">
        <v>66.88610952380952</v>
      </c>
      <c r="E582" s="4">
        <v>96.18475432822385</v>
      </c>
      <c r="G582" s="44">
        <v>129.20000000000002</v>
      </c>
      <c r="I582" s="4">
        <f t="shared" si="3"/>
        <v>49.7943035</v>
      </c>
    </row>
    <row r="583">
      <c r="A583" s="1" t="s">
        <v>355</v>
      </c>
      <c r="B583" s="7" t="s">
        <v>1104</v>
      </c>
      <c r="C583" s="7">
        <v>2016.0</v>
      </c>
      <c r="D583" s="4">
        <v>67.29686363636365</v>
      </c>
      <c r="E583" s="4">
        <v>96.18475432822385</v>
      </c>
      <c r="G583" s="44">
        <v>129.20000000000002</v>
      </c>
      <c r="I583" s="4">
        <f t="shared" si="3"/>
        <v>50.10009517</v>
      </c>
    </row>
    <row r="584">
      <c r="A584" s="1" t="s">
        <v>355</v>
      </c>
      <c r="B584" s="7" t="s">
        <v>1105</v>
      </c>
      <c r="C584" s="7">
        <v>2016.0</v>
      </c>
      <c r="D584" s="4">
        <v>67.2167888888889</v>
      </c>
      <c r="E584" s="4">
        <v>96.18475432822385</v>
      </c>
      <c r="G584" s="44">
        <v>129.20000000000002</v>
      </c>
      <c r="I584" s="4">
        <f t="shared" si="3"/>
        <v>50.0404824</v>
      </c>
    </row>
    <row r="585">
      <c r="A585" s="1" t="s">
        <v>355</v>
      </c>
      <c r="B585" s="7" t="s">
        <v>1106</v>
      </c>
      <c r="C585" s="7">
        <v>2016.0</v>
      </c>
      <c r="D585" s="4">
        <v>66.93964285714286</v>
      </c>
      <c r="E585" s="4">
        <v>96.18475432822385</v>
      </c>
      <c r="G585" s="44">
        <v>129.20000000000002</v>
      </c>
      <c r="I585" s="4">
        <f t="shared" si="3"/>
        <v>49.83415714</v>
      </c>
    </row>
    <row r="586">
      <c r="A586" s="1" t="s">
        <v>355</v>
      </c>
      <c r="B586" s="7" t="s">
        <v>1107</v>
      </c>
      <c r="C586" s="7">
        <v>2016.0</v>
      </c>
      <c r="D586" s="4">
        <v>66.73772999999998</v>
      </c>
      <c r="E586" s="4">
        <v>96.18475432822385</v>
      </c>
      <c r="G586" s="44">
        <v>129.20000000000002</v>
      </c>
      <c r="I586" s="4">
        <f t="shared" si="3"/>
        <v>49.68384028</v>
      </c>
    </row>
    <row r="587">
      <c r="A587" s="1" t="s">
        <v>355</v>
      </c>
      <c r="B587" s="7" t="s">
        <v>1108</v>
      </c>
      <c r="C587" s="7">
        <v>2016.0</v>
      </c>
      <c r="D587" s="4">
        <v>66.75722352941177</v>
      </c>
      <c r="E587" s="4">
        <v>96.18475432822385</v>
      </c>
      <c r="G587" s="44">
        <v>129.20000000000002</v>
      </c>
      <c r="I587" s="4">
        <f t="shared" si="3"/>
        <v>49.69835251</v>
      </c>
    </row>
    <row r="588">
      <c r="A588" s="1" t="s">
        <v>355</v>
      </c>
      <c r="B588" s="7" t="s">
        <v>1109</v>
      </c>
      <c r="C588" s="7">
        <v>2016.0</v>
      </c>
      <c r="D588" s="4">
        <v>67.52738421052632</v>
      </c>
      <c r="E588" s="4">
        <v>96.18475432822385</v>
      </c>
      <c r="G588" s="44">
        <v>129.20000000000002</v>
      </c>
      <c r="I588" s="4">
        <f t="shared" si="3"/>
        <v>50.27170945</v>
      </c>
    </row>
    <row r="589">
      <c r="A589" s="1" t="s">
        <v>355</v>
      </c>
      <c r="B589" s="7" t="s">
        <v>1110</v>
      </c>
      <c r="C589" s="7">
        <v>2016.0</v>
      </c>
      <c r="D589" s="4">
        <v>67.89891052631577</v>
      </c>
      <c r="E589" s="4">
        <v>96.18475432822385</v>
      </c>
      <c r="G589" s="44">
        <v>129.20000000000002</v>
      </c>
      <c r="I589" s="4">
        <f t="shared" si="3"/>
        <v>50.54829743</v>
      </c>
    </row>
    <row r="590">
      <c r="A590" s="1" t="s">
        <v>355</v>
      </c>
      <c r="B590" s="7" t="s">
        <v>1099</v>
      </c>
      <c r="C590" s="7">
        <v>2017.0</v>
      </c>
      <c r="D590" s="4">
        <v>68.08640588235295</v>
      </c>
      <c r="E590" s="4">
        <v>97.00524193587647</v>
      </c>
      <c r="G590" s="44">
        <v>133.5</v>
      </c>
      <c r="I590" s="4">
        <f t="shared" si="3"/>
        <v>49.47369495</v>
      </c>
    </row>
    <row r="591">
      <c r="A591" s="1" t="s">
        <v>355</v>
      </c>
      <c r="B591" s="7" t="s">
        <v>1100</v>
      </c>
      <c r="C591" s="7">
        <v>2017.0</v>
      </c>
      <c r="D591" s="4">
        <v>67.08123529411763</v>
      </c>
      <c r="E591" s="4">
        <v>97.00524193587647</v>
      </c>
      <c r="G591" s="44">
        <v>133.5</v>
      </c>
      <c r="I591" s="4">
        <f t="shared" si="3"/>
        <v>48.74330681</v>
      </c>
    </row>
    <row r="592">
      <c r="A592" s="1" t="s">
        <v>355</v>
      </c>
      <c r="B592" s="7" t="s">
        <v>1101</v>
      </c>
      <c r="C592" s="7">
        <v>2017.0</v>
      </c>
      <c r="D592" s="4">
        <v>65.86149000000003</v>
      </c>
      <c r="E592" s="4">
        <v>97.00524193587647</v>
      </c>
      <c r="G592" s="44">
        <v>133.5</v>
      </c>
      <c r="I592" s="4">
        <f t="shared" si="3"/>
        <v>47.85700204</v>
      </c>
    </row>
    <row r="593">
      <c r="A593" s="1" t="s">
        <v>355</v>
      </c>
      <c r="B593" s="7" t="s">
        <v>1102</v>
      </c>
      <c r="C593" s="7">
        <v>2017.0</v>
      </c>
      <c r="D593" s="4">
        <v>64.51381176470589</v>
      </c>
      <c r="E593" s="4">
        <v>97.00524193587647</v>
      </c>
      <c r="G593" s="44">
        <v>133.5</v>
      </c>
      <c r="I593" s="4">
        <f t="shared" si="3"/>
        <v>46.87773722</v>
      </c>
    </row>
    <row r="594">
      <c r="A594" s="1" t="s">
        <v>355</v>
      </c>
      <c r="B594" s="7" t="s">
        <v>1103</v>
      </c>
      <c r="C594" s="7">
        <v>2017.0</v>
      </c>
      <c r="D594" s="4">
        <v>64.418255</v>
      </c>
      <c r="E594" s="4">
        <v>97.00524193587647</v>
      </c>
      <c r="G594" s="44">
        <v>133.5</v>
      </c>
      <c r="I594" s="4">
        <f t="shared" si="3"/>
        <v>46.80830271</v>
      </c>
    </row>
    <row r="595">
      <c r="A595" s="1" t="s">
        <v>355</v>
      </c>
      <c r="B595" s="7" t="s">
        <v>1104</v>
      </c>
      <c r="C595" s="7">
        <v>2017.0</v>
      </c>
      <c r="D595" s="4">
        <v>64.45113500000001</v>
      </c>
      <c r="E595" s="4">
        <v>97.00524193587647</v>
      </c>
      <c r="G595" s="44">
        <v>133.5</v>
      </c>
      <c r="I595" s="4">
        <f t="shared" si="3"/>
        <v>46.83219433</v>
      </c>
    </row>
    <row r="596">
      <c r="A596" s="1" t="s">
        <v>355</v>
      </c>
      <c r="B596" s="7" t="s">
        <v>1105</v>
      </c>
      <c r="C596" s="7">
        <v>2017.0</v>
      </c>
      <c r="D596" s="4">
        <v>64.42127368421053</v>
      </c>
      <c r="E596" s="4">
        <v>97.00524193587647</v>
      </c>
      <c r="G596" s="44">
        <v>133.5</v>
      </c>
      <c r="I596" s="4">
        <f t="shared" si="3"/>
        <v>46.81049618</v>
      </c>
    </row>
    <row r="597">
      <c r="A597" s="1" t="s">
        <v>355</v>
      </c>
      <c r="B597" s="7" t="s">
        <v>1106</v>
      </c>
      <c r="C597" s="7">
        <v>2017.0</v>
      </c>
      <c r="D597" s="4">
        <v>63.96838499999999</v>
      </c>
      <c r="E597" s="4">
        <v>97.00524193587647</v>
      </c>
      <c r="G597" s="44">
        <v>133.5</v>
      </c>
      <c r="I597" s="4">
        <f t="shared" si="3"/>
        <v>46.48141321</v>
      </c>
    </row>
    <row r="598">
      <c r="A598" s="1" t="s">
        <v>355</v>
      </c>
      <c r="B598" s="7" t="s">
        <v>1107</v>
      </c>
      <c r="C598" s="7">
        <v>2017.0</v>
      </c>
      <c r="D598" s="4">
        <v>64.460655</v>
      </c>
      <c r="E598" s="4">
        <v>97.00524193587647</v>
      </c>
      <c r="G598" s="44">
        <v>133.5</v>
      </c>
      <c r="I598" s="4">
        <f t="shared" si="3"/>
        <v>46.83911186</v>
      </c>
    </row>
    <row r="599">
      <c r="A599" s="1" t="s">
        <v>355</v>
      </c>
      <c r="B599" s="7" t="s">
        <v>1108</v>
      </c>
      <c r="C599" s="7">
        <v>2017.0</v>
      </c>
      <c r="D599" s="4">
        <v>65.06872222222222</v>
      </c>
      <c r="E599" s="4">
        <v>97.00524193587647</v>
      </c>
      <c r="G599" s="44">
        <v>133.5</v>
      </c>
      <c r="I599" s="4">
        <f t="shared" si="3"/>
        <v>47.28095237</v>
      </c>
    </row>
    <row r="600">
      <c r="A600" s="1" t="s">
        <v>355</v>
      </c>
      <c r="B600" s="7" t="s">
        <v>1109</v>
      </c>
      <c r="C600" s="7">
        <v>2017.0</v>
      </c>
      <c r="D600" s="4">
        <v>64.87249</v>
      </c>
      <c r="E600" s="4">
        <v>97.00524193587647</v>
      </c>
      <c r="G600" s="44">
        <v>133.5</v>
      </c>
      <c r="I600" s="4">
        <f t="shared" si="3"/>
        <v>47.13836395</v>
      </c>
    </row>
    <row r="601">
      <c r="A601" s="1" t="s">
        <v>355</v>
      </c>
      <c r="B601" s="7" t="s">
        <v>1110</v>
      </c>
      <c r="C601" s="7">
        <v>2017.0</v>
      </c>
      <c r="D601" s="4">
        <v>64.24232105263158</v>
      </c>
      <c r="E601" s="4">
        <v>97.00524193587647</v>
      </c>
      <c r="G601" s="44">
        <v>133.5</v>
      </c>
      <c r="I601" s="4">
        <f t="shared" si="3"/>
        <v>46.68046364</v>
      </c>
    </row>
    <row r="602">
      <c r="A602" s="1" t="s">
        <v>355</v>
      </c>
      <c r="B602" s="7" t="s">
        <v>1099</v>
      </c>
      <c r="C602" s="7">
        <v>2018.0</v>
      </c>
      <c r="D602" s="4">
        <v>63.646474999999995</v>
      </c>
      <c r="E602" s="4">
        <v>98.08645766891965</v>
      </c>
      <c r="G602" s="44">
        <v>138.76666666666668</v>
      </c>
      <c r="I602" s="4">
        <f t="shared" si="3"/>
        <v>44.98816197</v>
      </c>
    </row>
    <row r="603">
      <c r="A603" s="1" t="s">
        <v>355</v>
      </c>
      <c r="B603" s="7" t="s">
        <v>1100</v>
      </c>
      <c r="C603" s="7">
        <v>2018.0</v>
      </c>
      <c r="D603" s="4">
        <v>64.3738388888889</v>
      </c>
      <c r="E603" s="4">
        <v>98.08645766891965</v>
      </c>
      <c r="G603" s="44">
        <v>138.76666666666668</v>
      </c>
      <c r="I603" s="4">
        <f t="shared" si="3"/>
        <v>45.50229515</v>
      </c>
    </row>
    <row r="604">
      <c r="A604" s="1" t="s">
        <v>355</v>
      </c>
      <c r="B604" s="7" t="s">
        <v>1101</v>
      </c>
      <c r="C604" s="7">
        <v>2018.0</v>
      </c>
      <c r="D604" s="4">
        <v>65.01050555555554</v>
      </c>
      <c r="E604" s="4">
        <v>98.08645766891965</v>
      </c>
      <c r="G604" s="44">
        <v>138.76666666666668</v>
      </c>
      <c r="I604" s="4">
        <f t="shared" si="3"/>
        <v>45.95231949</v>
      </c>
    </row>
    <row r="605">
      <c r="A605" s="1" t="s">
        <v>355</v>
      </c>
      <c r="B605" s="7" t="s">
        <v>1102</v>
      </c>
      <c r="C605" s="7">
        <v>2018.0</v>
      </c>
      <c r="D605" s="4">
        <v>65.66260952380951</v>
      </c>
      <c r="E605" s="4">
        <v>98.08645766891965</v>
      </c>
      <c r="G605" s="44">
        <v>138.76666666666668</v>
      </c>
      <c r="I605" s="4">
        <f t="shared" si="3"/>
        <v>46.41325561</v>
      </c>
    </row>
    <row r="606">
      <c r="A606" s="1" t="s">
        <v>355</v>
      </c>
      <c r="B606" s="7" t="s">
        <v>1103</v>
      </c>
      <c r="C606" s="7">
        <v>2018.0</v>
      </c>
      <c r="D606" s="4">
        <v>67.54394761904761</v>
      </c>
      <c r="E606" s="4">
        <v>98.08645766891965</v>
      </c>
      <c r="G606" s="44">
        <v>138.76666666666668</v>
      </c>
      <c r="I606" s="4">
        <f t="shared" si="3"/>
        <v>47.74306913</v>
      </c>
    </row>
    <row r="607">
      <c r="A607" s="1" t="s">
        <v>355</v>
      </c>
      <c r="B607" s="7" t="s">
        <v>1104</v>
      </c>
      <c r="C607" s="7">
        <v>2018.0</v>
      </c>
      <c r="D607" s="4">
        <v>67.79306666666666</v>
      </c>
      <c r="E607" s="4">
        <v>98.08645766891965</v>
      </c>
      <c r="G607" s="44">
        <v>138.76666666666668</v>
      </c>
      <c r="I607" s="4">
        <f t="shared" si="3"/>
        <v>47.91915756</v>
      </c>
    </row>
    <row r="608">
      <c r="A608" s="1" t="s">
        <v>355</v>
      </c>
      <c r="B608" s="7" t="s">
        <v>1105</v>
      </c>
      <c r="C608" s="7">
        <v>2018.0</v>
      </c>
      <c r="D608" s="4">
        <v>68.70108095238095</v>
      </c>
      <c r="E608" s="4">
        <v>98.08645766891965</v>
      </c>
      <c r="G608" s="44">
        <v>138.76666666666668</v>
      </c>
      <c r="I608" s="4">
        <f t="shared" si="3"/>
        <v>48.56098248</v>
      </c>
    </row>
    <row r="609">
      <c r="A609" s="1" t="s">
        <v>355</v>
      </c>
      <c r="B609" s="7" t="s">
        <v>1106</v>
      </c>
      <c r="C609" s="7">
        <v>2018.0</v>
      </c>
      <c r="D609" s="4">
        <v>69.53476842105263</v>
      </c>
      <c r="E609" s="4">
        <v>98.08645766891965</v>
      </c>
      <c r="G609" s="44">
        <v>138.76666666666668</v>
      </c>
      <c r="I609" s="4">
        <f t="shared" si="3"/>
        <v>49.1502699</v>
      </c>
    </row>
    <row r="610">
      <c r="A610" s="1" t="s">
        <v>355</v>
      </c>
      <c r="B610" s="7" t="s">
        <v>1107</v>
      </c>
      <c r="C610" s="7">
        <v>2018.0</v>
      </c>
      <c r="D610" s="4">
        <v>72.3003294117647</v>
      </c>
      <c r="E610" s="4">
        <v>98.08645766891965</v>
      </c>
      <c r="G610" s="44">
        <v>138.76666666666668</v>
      </c>
      <c r="I610" s="4">
        <f t="shared" si="3"/>
        <v>51.10509152</v>
      </c>
    </row>
    <row r="611">
      <c r="A611" s="1" t="s">
        <v>355</v>
      </c>
      <c r="B611" s="7" t="s">
        <v>1108</v>
      </c>
      <c r="C611" s="7">
        <v>2018.0</v>
      </c>
      <c r="D611" s="4">
        <v>73.617745</v>
      </c>
      <c r="E611" s="4">
        <v>98.08645766891965</v>
      </c>
      <c r="G611" s="44">
        <v>138.76666666666668</v>
      </c>
      <c r="I611" s="4">
        <f t="shared" si="3"/>
        <v>52.03629951</v>
      </c>
    </row>
    <row r="612">
      <c r="A612" s="1" t="s">
        <v>355</v>
      </c>
      <c r="B612" s="7" t="s">
        <v>1109</v>
      </c>
      <c r="C612" s="7">
        <v>2018.0</v>
      </c>
      <c r="D612" s="4">
        <v>71.82424375000001</v>
      </c>
      <c r="E612" s="4">
        <v>98.08645766891965</v>
      </c>
      <c r="G612" s="44">
        <v>138.76666666666668</v>
      </c>
      <c r="I612" s="4">
        <f t="shared" si="3"/>
        <v>50.76857298</v>
      </c>
    </row>
    <row r="613">
      <c r="A613" s="1" t="s">
        <v>355</v>
      </c>
      <c r="B613" s="7" t="s">
        <v>1110</v>
      </c>
      <c r="C613" s="7">
        <v>2018.0</v>
      </c>
      <c r="D613" s="4">
        <v>70.83154705882352</v>
      </c>
      <c r="E613" s="4">
        <v>98.08645766891965</v>
      </c>
      <c r="G613" s="44">
        <v>138.76666666666668</v>
      </c>
      <c r="I613" s="4">
        <f t="shared" si="3"/>
        <v>50.06689077</v>
      </c>
    </row>
    <row r="614">
      <c r="A614" s="1" t="s">
        <v>355</v>
      </c>
      <c r="B614" s="7" t="s">
        <v>1099</v>
      </c>
      <c r="C614" s="7">
        <v>2019.0</v>
      </c>
      <c r="D614" s="4">
        <v>70.75070000000001</v>
      </c>
      <c r="E614" s="4">
        <v>99.03749265500154</v>
      </c>
      <c r="G614" s="44">
        <v>143.9333333333333</v>
      </c>
      <c r="I614" s="4">
        <f t="shared" si="3"/>
        <v>48.6820653</v>
      </c>
    </row>
    <row r="615">
      <c r="A615" s="1" t="s">
        <v>355</v>
      </c>
      <c r="B615" s="7" t="s">
        <v>1100</v>
      </c>
      <c r="C615" s="7">
        <v>2019.0</v>
      </c>
      <c r="D615" s="4">
        <v>71.20795000000001</v>
      </c>
      <c r="E615" s="4">
        <v>99.03749265500154</v>
      </c>
      <c r="G615" s="44">
        <v>143.9333333333333</v>
      </c>
      <c r="I615" s="4">
        <f t="shared" si="3"/>
        <v>48.99668938</v>
      </c>
    </row>
    <row r="616">
      <c r="A616" s="1" t="s">
        <v>355</v>
      </c>
      <c r="B616" s="7" t="s">
        <v>1101</v>
      </c>
      <c r="C616" s="7">
        <v>2019.0</v>
      </c>
      <c r="D616" s="4">
        <v>69.47864736842105</v>
      </c>
      <c r="E616" s="4">
        <v>99.03749265500154</v>
      </c>
      <c r="G616" s="44">
        <v>143.9333333333333</v>
      </c>
      <c r="I616" s="4">
        <f t="shared" si="3"/>
        <v>47.80679269</v>
      </c>
    </row>
    <row r="617">
      <c r="A617" s="1" t="s">
        <v>355</v>
      </c>
      <c r="B617" s="7" t="s">
        <v>1102</v>
      </c>
      <c r="C617" s="7">
        <v>2019.0</v>
      </c>
      <c r="D617" s="4">
        <v>69.42740555555555</v>
      </c>
      <c r="E617" s="4">
        <v>99.03749265500154</v>
      </c>
      <c r="G617" s="44">
        <v>143.9333333333333</v>
      </c>
      <c r="I617" s="4">
        <f t="shared" si="3"/>
        <v>47.77153428</v>
      </c>
    </row>
    <row r="618">
      <c r="A618" s="1" t="s">
        <v>355</v>
      </c>
      <c r="B618" s="7" t="s">
        <v>1103</v>
      </c>
      <c r="C618" s="7">
        <v>2019.0</v>
      </c>
      <c r="D618" s="4">
        <v>69.78933333333333</v>
      </c>
      <c r="E618" s="4">
        <v>99.03749265500154</v>
      </c>
      <c r="G618" s="44">
        <v>143.9333333333333</v>
      </c>
      <c r="I618" s="4">
        <f t="shared" si="3"/>
        <v>48.02056916</v>
      </c>
    </row>
    <row r="619">
      <c r="A619" s="1" t="s">
        <v>355</v>
      </c>
      <c r="B619" s="7" t="s">
        <v>1104</v>
      </c>
      <c r="C619" s="7">
        <v>2019.0</v>
      </c>
      <c r="D619" s="4">
        <v>69.43886315789474</v>
      </c>
      <c r="E619" s="4">
        <v>99.03749265500154</v>
      </c>
      <c r="G619" s="44">
        <v>143.9333333333333</v>
      </c>
      <c r="I619" s="4">
        <f t="shared" si="3"/>
        <v>47.77941802</v>
      </c>
    </row>
    <row r="620">
      <c r="A620" s="1" t="s">
        <v>355</v>
      </c>
      <c r="B620" s="7" t="s">
        <v>1105</v>
      </c>
      <c r="C620" s="7">
        <v>2019.0</v>
      </c>
      <c r="D620" s="4">
        <v>68.80888571428571</v>
      </c>
      <c r="E620" s="4">
        <v>99.03749265500154</v>
      </c>
      <c r="G620" s="44">
        <v>143.9333333333333</v>
      </c>
      <c r="I620" s="4">
        <f t="shared" si="3"/>
        <v>47.34594382</v>
      </c>
    </row>
    <row r="621">
      <c r="A621" s="1" t="s">
        <v>355</v>
      </c>
      <c r="B621" s="7" t="s">
        <v>1106</v>
      </c>
      <c r="C621" s="7">
        <v>2019.0</v>
      </c>
      <c r="D621" s="4">
        <v>71.145695</v>
      </c>
      <c r="E621" s="4">
        <v>99.03749265500154</v>
      </c>
      <c r="G621" s="44">
        <v>143.9333333333333</v>
      </c>
      <c r="I621" s="4">
        <f t="shared" si="3"/>
        <v>48.95385303</v>
      </c>
    </row>
    <row r="622">
      <c r="A622" s="1" t="s">
        <v>355</v>
      </c>
      <c r="B622" s="7" t="s">
        <v>1107</v>
      </c>
      <c r="C622" s="7">
        <v>2019.0</v>
      </c>
      <c r="D622" s="4">
        <v>71.33366315789473</v>
      </c>
      <c r="E622" s="4">
        <v>99.03749265500154</v>
      </c>
      <c r="G622" s="44">
        <v>143.9333333333333</v>
      </c>
      <c r="I622" s="4">
        <f t="shared" si="3"/>
        <v>49.08318996</v>
      </c>
    </row>
    <row r="623">
      <c r="A623" s="1" t="s">
        <v>355</v>
      </c>
      <c r="B623" s="7" t="s">
        <v>1108</v>
      </c>
      <c r="C623" s="7">
        <v>2019.0</v>
      </c>
      <c r="D623" s="4">
        <v>71.04852777777778</v>
      </c>
      <c r="E623" s="4">
        <v>99.03749265500154</v>
      </c>
      <c r="G623" s="44">
        <v>143.9333333333333</v>
      </c>
      <c r="I623" s="4">
        <f t="shared" si="3"/>
        <v>48.88699431</v>
      </c>
    </row>
    <row r="624">
      <c r="A624" s="1" t="s">
        <v>355</v>
      </c>
      <c r="B624" s="7" t="s">
        <v>1109</v>
      </c>
      <c r="C624" s="7">
        <v>2019.0</v>
      </c>
      <c r="D624" s="4">
        <v>71.42907777777776</v>
      </c>
      <c r="E624" s="4">
        <v>99.03749265500154</v>
      </c>
      <c r="G624" s="44">
        <v>143.9333333333333</v>
      </c>
      <c r="I624" s="4">
        <f t="shared" si="3"/>
        <v>49.14884275</v>
      </c>
    </row>
    <row r="625">
      <c r="A625" s="1" t="s">
        <v>355</v>
      </c>
      <c r="B625" s="7" t="s">
        <v>1110</v>
      </c>
      <c r="C625" s="7">
        <v>2019.0</v>
      </c>
      <c r="D625" s="4">
        <v>71.18814736842106</v>
      </c>
      <c r="E625" s="4">
        <v>99.03749265500154</v>
      </c>
      <c r="G625" s="44">
        <v>143.9333333333333</v>
      </c>
      <c r="I625" s="4">
        <f t="shared" si="3"/>
        <v>48.98306361</v>
      </c>
    </row>
    <row r="626">
      <c r="G626" s="41"/>
    </row>
    <row r="627">
      <c r="G627" s="41"/>
    </row>
    <row r="628">
      <c r="G628" s="41"/>
    </row>
    <row r="629">
      <c r="G629" s="41"/>
    </row>
    <row r="630">
      <c r="G630" s="41"/>
    </row>
    <row r="631">
      <c r="G631" s="41"/>
    </row>
    <row r="632">
      <c r="G632" s="41"/>
    </row>
    <row r="633">
      <c r="G633" s="41"/>
    </row>
    <row r="634">
      <c r="G634" s="41"/>
    </row>
    <row r="635">
      <c r="G635" s="41"/>
    </row>
    <row r="636">
      <c r="G636" s="41"/>
    </row>
    <row r="637">
      <c r="G637" s="41"/>
    </row>
    <row r="638">
      <c r="G638" s="41"/>
    </row>
    <row r="639">
      <c r="G639" s="41"/>
    </row>
    <row r="640">
      <c r="G640" s="41"/>
    </row>
    <row r="641">
      <c r="G641" s="41"/>
    </row>
    <row r="642">
      <c r="G642" s="41"/>
    </row>
    <row r="643">
      <c r="G643" s="41"/>
    </row>
    <row r="644">
      <c r="G644" s="41"/>
    </row>
    <row r="645">
      <c r="G645" s="41"/>
    </row>
    <row r="646">
      <c r="G646" s="41"/>
    </row>
    <row r="647">
      <c r="G647" s="41"/>
    </row>
    <row r="648">
      <c r="G648" s="41"/>
    </row>
    <row r="649">
      <c r="G649" s="41"/>
    </row>
    <row r="650">
      <c r="G650" s="41"/>
    </row>
    <row r="651">
      <c r="G651" s="41"/>
    </row>
    <row r="652">
      <c r="G652" s="41"/>
    </row>
    <row r="653">
      <c r="G653" s="41"/>
    </row>
    <row r="654">
      <c r="G654" s="41"/>
    </row>
    <row r="655">
      <c r="G655" s="41"/>
    </row>
    <row r="656">
      <c r="G656" s="41"/>
    </row>
    <row r="657">
      <c r="G657" s="41"/>
    </row>
    <row r="658">
      <c r="G658" s="41"/>
    </row>
    <row r="659">
      <c r="G659" s="41"/>
    </row>
    <row r="660">
      <c r="G660" s="41"/>
    </row>
    <row r="661">
      <c r="G661" s="41"/>
    </row>
    <row r="662">
      <c r="G662" s="41"/>
    </row>
    <row r="663">
      <c r="G663" s="41"/>
    </row>
    <row r="664">
      <c r="G664" s="41"/>
    </row>
    <row r="665">
      <c r="G665" s="41"/>
    </row>
    <row r="666">
      <c r="G666" s="41"/>
    </row>
    <row r="667">
      <c r="G667" s="41"/>
    </row>
    <row r="668">
      <c r="G668" s="41"/>
    </row>
    <row r="669">
      <c r="G669" s="41"/>
    </row>
    <row r="670">
      <c r="G670" s="41"/>
    </row>
    <row r="671">
      <c r="G671" s="41"/>
    </row>
    <row r="672">
      <c r="G672" s="41"/>
    </row>
    <row r="673">
      <c r="G673" s="41"/>
    </row>
    <row r="674">
      <c r="G674" s="41"/>
    </row>
    <row r="675">
      <c r="G675" s="41"/>
    </row>
    <row r="676">
      <c r="G676" s="41"/>
    </row>
    <row r="677">
      <c r="G677" s="41"/>
    </row>
    <row r="678">
      <c r="G678" s="41"/>
    </row>
    <row r="679">
      <c r="G679" s="41"/>
    </row>
    <row r="680">
      <c r="G680" s="41"/>
    </row>
    <row r="681">
      <c r="G681" s="41"/>
    </row>
    <row r="682">
      <c r="G682" s="41"/>
    </row>
    <row r="683">
      <c r="G683" s="41"/>
    </row>
    <row r="684">
      <c r="G684" s="41"/>
    </row>
    <row r="685">
      <c r="G685" s="41"/>
    </row>
    <row r="686">
      <c r="G686" s="41"/>
    </row>
    <row r="687">
      <c r="G687" s="41"/>
    </row>
    <row r="688">
      <c r="G688" s="41"/>
    </row>
    <row r="689">
      <c r="G689" s="41"/>
    </row>
    <row r="690">
      <c r="G690" s="41"/>
    </row>
    <row r="691">
      <c r="G691" s="41"/>
    </row>
    <row r="692">
      <c r="G692" s="41"/>
    </row>
    <row r="693">
      <c r="G693" s="41"/>
    </row>
    <row r="694">
      <c r="G694" s="41"/>
    </row>
    <row r="695">
      <c r="G695" s="41"/>
    </row>
    <row r="696">
      <c r="G696" s="41"/>
    </row>
    <row r="697">
      <c r="G697" s="41"/>
    </row>
    <row r="698">
      <c r="G698" s="41"/>
    </row>
    <row r="699">
      <c r="G699" s="41"/>
    </row>
    <row r="700">
      <c r="G700" s="41"/>
    </row>
    <row r="701">
      <c r="G701" s="41"/>
    </row>
    <row r="702">
      <c r="G702" s="41"/>
    </row>
    <row r="703">
      <c r="G703" s="41"/>
    </row>
    <row r="704">
      <c r="G704" s="41"/>
    </row>
    <row r="705">
      <c r="G705" s="41"/>
    </row>
    <row r="706">
      <c r="G706" s="41"/>
    </row>
    <row r="707">
      <c r="G707" s="41"/>
    </row>
    <row r="708">
      <c r="G708" s="41"/>
    </row>
    <row r="709">
      <c r="G709" s="41"/>
    </row>
    <row r="710">
      <c r="G710" s="41"/>
    </row>
    <row r="711">
      <c r="G711" s="41"/>
    </row>
    <row r="712">
      <c r="G712" s="41"/>
    </row>
    <row r="713">
      <c r="G713" s="41"/>
    </row>
    <row r="714">
      <c r="G714" s="41"/>
    </row>
    <row r="715">
      <c r="G715" s="41"/>
    </row>
    <row r="716">
      <c r="G716" s="41"/>
    </row>
    <row r="717">
      <c r="G717" s="41"/>
    </row>
    <row r="718">
      <c r="G718" s="41"/>
    </row>
    <row r="719">
      <c r="G719" s="41"/>
    </row>
    <row r="720">
      <c r="G720" s="41"/>
    </row>
    <row r="721">
      <c r="G721" s="41"/>
    </row>
    <row r="722">
      <c r="G722" s="41"/>
    </row>
    <row r="723">
      <c r="G723" s="41"/>
    </row>
    <row r="724">
      <c r="G724" s="41"/>
    </row>
    <row r="725">
      <c r="G725" s="41"/>
    </row>
    <row r="726">
      <c r="G726" s="41"/>
    </row>
    <row r="727">
      <c r="G727" s="41"/>
    </row>
    <row r="728">
      <c r="G728" s="41"/>
    </row>
    <row r="729">
      <c r="G729" s="41"/>
    </row>
    <row r="730">
      <c r="G730" s="41"/>
    </row>
    <row r="731">
      <c r="G731" s="41"/>
    </row>
    <row r="732">
      <c r="G732" s="41"/>
    </row>
    <row r="733">
      <c r="G733" s="41"/>
    </row>
    <row r="734">
      <c r="G734" s="41"/>
    </row>
    <row r="735">
      <c r="G735" s="41"/>
    </row>
    <row r="736">
      <c r="G736" s="41"/>
    </row>
    <row r="737">
      <c r="G737" s="41"/>
    </row>
    <row r="738">
      <c r="G738" s="41"/>
    </row>
    <row r="739">
      <c r="G739" s="41"/>
    </row>
    <row r="740">
      <c r="G740" s="41"/>
    </row>
    <row r="741">
      <c r="G741" s="41"/>
    </row>
    <row r="742">
      <c r="G742" s="41"/>
    </row>
    <row r="743">
      <c r="G743" s="41"/>
    </row>
    <row r="744">
      <c r="G744" s="41"/>
    </row>
    <row r="745">
      <c r="G745" s="41"/>
    </row>
    <row r="746">
      <c r="G746" s="41"/>
    </row>
    <row r="747">
      <c r="G747" s="41"/>
    </row>
    <row r="748">
      <c r="G748" s="41"/>
    </row>
    <row r="749">
      <c r="G749" s="41"/>
    </row>
    <row r="750">
      <c r="G750" s="41"/>
    </row>
    <row r="751">
      <c r="G751" s="41"/>
    </row>
    <row r="752">
      <c r="G752" s="41"/>
    </row>
    <row r="753">
      <c r="G753" s="41"/>
    </row>
    <row r="754">
      <c r="G754" s="41"/>
    </row>
    <row r="755">
      <c r="G755" s="41"/>
    </row>
    <row r="756">
      <c r="G756" s="41"/>
    </row>
    <row r="757">
      <c r="G757" s="41"/>
    </row>
    <row r="758">
      <c r="G758" s="41"/>
    </row>
    <row r="759">
      <c r="G759" s="41"/>
    </row>
    <row r="760">
      <c r="G760" s="41"/>
    </row>
    <row r="761">
      <c r="G761" s="41"/>
    </row>
    <row r="762">
      <c r="G762" s="41"/>
    </row>
    <row r="763">
      <c r="G763" s="41"/>
    </row>
    <row r="764">
      <c r="G764" s="41"/>
    </row>
    <row r="765">
      <c r="G765" s="41"/>
    </row>
    <row r="766">
      <c r="G766" s="41"/>
    </row>
    <row r="767">
      <c r="G767" s="41"/>
    </row>
    <row r="768">
      <c r="G768" s="41"/>
    </row>
    <row r="769">
      <c r="G769" s="41"/>
    </row>
    <row r="770">
      <c r="G770" s="41"/>
    </row>
    <row r="771">
      <c r="G771" s="41"/>
    </row>
    <row r="772">
      <c r="G772" s="41"/>
    </row>
    <row r="773">
      <c r="G773" s="41"/>
    </row>
    <row r="774">
      <c r="G774" s="41"/>
    </row>
    <row r="775">
      <c r="G775" s="41"/>
    </row>
    <row r="776">
      <c r="G776" s="41"/>
    </row>
    <row r="777">
      <c r="G777" s="41"/>
    </row>
    <row r="778">
      <c r="G778" s="41"/>
    </row>
    <row r="779">
      <c r="G779" s="41"/>
    </row>
    <row r="780">
      <c r="G780" s="41"/>
    </row>
    <row r="781">
      <c r="G781" s="41"/>
    </row>
    <row r="782">
      <c r="G782" s="41"/>
    </row>
    <row r="783">
      <c r="G783" s="41"/>
    </row>
    <row r="784">
      <c r="G784" s="41"/>
    </row>
    <row r="785">
      <c r="G785" s="41"/>
    </row>
    <row r="786">
      <c r="G786" s="41"/>
    </row>
    <row r="787">
      <c r="G787" s="41"/>
    </row>
    <row r="788">
      <c r="G788" s="41"/>
    </row>
    <row r="789">
      <c r="G789" s="41"/>
    </row>
    <row r="790">
      <c r="G790" s="41"/>
    </row>
    <row r="791">
      <c r="G791" s="41"/>
    </row>
    <row r="792">
      <c r="G792" s="41"/>
    </row>
    <row r="793">
      <c r="G793" s="41"/>
    </row>
    <row r="794">
      <c r="G794" s="41"/>
    </row>
    <row r="795">
      <c r="G795" s="41"/>
    </row>
    <row r="796">
      <c r="G796" s="41"/>
    </row>
    <row r="797">
      <c r="G797" s="41"/>
    </row>
    <row r="798">
      <c r="G798" s="41"/>
    </row>
    <row r="799">
      <c r="G799" s="41"/>
    </row>
    <row r="800">
      <c r="G800" s="41"/>
    </row>
    <row r="801">
      <c r="G801" s="41"/>
    </row>
    <row r="802">
      <c r="G802" s="41"/>
    </row>
    <row r="803">
      <c r="G803" s="41"/>
    </row>
    <row r="804">
      <c r="G804" s="41"/>
    </row>
    <row r="805">
      <c r="G805" s="41"/>
    </row>
    <row r="806">
      <c r="G806" s="41"/>
    </row>
    <row r="807">
      <c r="G807" s="41"/>
    </row>
    <row r="808">
      <c r="G808" s="41"/>
    </row>
    <row r="809">
      <c r="G809" s="41"/>
    </row>
    <row r="810">
      <c r="G810" s="41"/>
    </row>
    <row r="811">
      <c r="G811" s="41"/>
    </row>
    <row r="812">
      <c r="G812" s="41"/>
    </row>
    <row r="813">
      <c r="G813" s="41"/>
    </row>
    <row r="814">
      <c r="G814" s="41"/>
    </row>
    <row r="815">
      <c r="G815" s="41"/>
    </row>
    <row r="816">
      <c r="G816" s="41"/>
    </row>
    <row r="817">
      <c r="G817" s="41"/>
    </row>
    <row r="818">
      <c r="G818" s="41"/>
    </row>
    <row r="819">
      <c r="G819" s="41"/>
    </row>
    <row r="820">
      <c r="G820" s="41"/>
    </row>
    <row r="821">
      <c r="G821" s="41"/>
    </row>
    <row r="822">
      <c r="G822" s="41"/>
    </row>
    <row r="823">
      <c r="G823" s="41"/>
    </row>
    <row r="824">
      <c r="G824" s="41"/>
    </row>
    <row r="825">
      <c r="G825" s="41"/>
    </row>
    <row r="826">
      <c r="G826" s="41"/>
    </row>
    <row r="827">
      <c r="G827" s="41"/>
    </row>
    <row r="828">
      <c r="G828" s="41"/>
    </row>
    <row r="829">
      <c r="G829" s="41"/>
    </row>
    <row r="830">
      <c r="G830" s="41"/>
    </row>
    <row r="831">
      <c r="G831" s="41"/>
    </row>
    <row r="832">
      <c r="G832" s="41"/>
    </row>
    <row r="833">
      <c r="G833" s="41"/>
    </row>
    <row r="834">
      <c r="G834" s="41"/>
    </row>
    <row r="835">
      <c r="G835" s="41"/>
    </row>
    <row r="836">
      <c r="G836" s="41"/>
    </row>
    <row r="837">
      <c r="G837" s="41"/>
    </row>
    <row r="838">
      <c r="G838" s="41"/>
    </row>
    <row r="839">
      <c r="G839" s="41"/>
    </row>
    <row r="840">
      <c r="G840" s="41"/>
    </row>
    <row r="841">
      <c r="G841" s="41"/>
    </row>
    <row r="842">
      <c r="G842" s="41"/>
    </row>
    <row r="843">
      <c r="G843" s="41"/>
    </row>
    <row r="844">
      <c r="G844" s="41"/>
    </row>
    <row r="845">
      <c r="G845" s="41"/>
    </row>
    <row r="846">
      <c r="G846" s="41"/>
    </row>
    <row r="847">
      <c r="G847" s="41"/>
    </row>
    <row r="848">
      <c r="G848" s="41"/>
    </row>
    <row r="849">
      <c r="G849" s="41"/>
    </row>
    <row r="850">
      <c r="G850" s="41"/>
    </row>
    <row r="851">
      <c r="G851" s="41"/>
    </row>
    <row r="852">
      <c r="G852" s="41"/>
    </row>
    <row r="853">
      <c r="G853" s="41"/>
    </row>
    <row r="854">
      <c r="G854" s="41"/>
    </row>
    <row r="855">
      <c r="G855" s="41"/>
    </row>
    <row r="856">
      <c r="G856" s="41"/>
    </row>
    <row r="857">
      <c r="G857" s="41"/>
    </row>
    <row r="858">
      <c r="G858" s="41"/>
    </row>
    <row r="859">
      <c r="G859" s="41"/>
    </row>
    <row r="860">
      <c r="G860" s="41"/>
    </row>
    <row r="861">
      <c r="G861" s="41"/>
    </row>
    <row r="862">
      <c r="G862" s="41"/>
    </row>
    <row r="863">
      <c r="G863" s="41"/>
    </row>
    <row r="864">
      <c r="G864" s="41"/>
    </row>
    <row r="865">
      <c r="G865" s="41"/>
    </row>
    <row r="866">
      <c r="G866" s="41"/>
    </row>
    <row r="867">
      <c r="G867" s="41"/>
    </row>
    <row r="868">
      <c r="G868" s="41"/>
    </row>
    <row r="869">
      <c r="G869" s="41"/>
    </row>
    <row r="870">
      <c r="G870" s="41"/>
    </row>
    <row r="871">
      <c r="G871" s="41"/>
    </row>
    <row r="872">
      <c r="G872" s="41"/>
    </row>
    <row r="873">
      <c r="G873" s="41"/>
    </row>
    <row r="874">
      <c r="G874" s="41"/>
    </row>
    <row r="875">
      <c r="G875" s="41"/>
    </row>
    <row r="876">
      <c r="G876" s="41"/>
    </row>
    <row r="877">
      <c r="G877" s="41"/>
    </row>
    <row r="878">
      <c r="G878" s="41"/>
    </row>
    <row r="879">
      <c r="G879" s="41"/>
    </row>
    <row r="880">
      <c r="G880" s="41"/>
    </row>
    <row r="881">
      <c r="G881" s="41"/>
    </row>
    <row r="882">
      <c r="G882" s="41"/>
    </row>
    <row r="883">
      <c r="G883" s="41"/>
    </row>
    <row r="884">
      <c r="G884" s="41"/>
    </row>
    <row r="885">
      <c r="G885" s="41"/>
    </row>
    <row r="886">
      <c r="G886" s="41"/>
    </row>
    <row r="887">
      <c r="G887" s="41"/>
    </row>
    <row r="888">
      <c r="G888" s="41"/>
    </row>
    <row r="889">
      <c r="G889" s="41"/>
    </row>
    <row r="890">
      <c r="G890" s="41"/>
    </row>
    <row r="891">
      <c r="G891" s="41"/>
    </row>
    <row r="892">
      <c r="G892" s="41"/>
    </row>
    <row r="893">
      <c r="G893" s="41"/>
    </row>
    <row r="894">
      <c r="G894" s="41"/>
    </row>
    <row r="895">
      <c r="G895" s="41"/>
    </row>
    <row r="896">
      <c r="G896" s="41"/>
    </row>
    <row r="897">
      <c r="G897" s="41"/>
    </row>
    <row r="898">
      <c r="G898" s="41"/>
    </row>
    <row r="899">
      <c r="G899" s="41"/>
    </row>
    <row r="900">
      <c r="G900" s="41"/>
    </row>
    <row r="901">
      <c r="G901" s="41"/>
    </row>
    <row r="902">
      <c r="G902" s="41"/>
    </row>
    <row r="903">
      <c r="G903" s="41"/>
    </row>
    <row r="904">
      <c r="G904" s="41"/>
    </row>
    <row r="905">
      <c r="G905" s="41"/>
    </row>
    <row r="906">
      <c r="G906" s="41"/>
    </row>
    <row r="907">
      <c r="G907" s="41"/>
    </row>
    <row r="908">
      <c r="G908" s="41"/>
    </row>
    <row r="909">
      <c r="G909" s="41"/>
    </row>
    <row r="910">
      <c r="G910" s="41"/>
    </row>
    <row r="911">
      <c r="G911" s="41"/>
    </row>
    <row r="912">
      <c r="G912" s="41"/>
    </row>
    <row r="913">
      <c r="G913" s="41"/>
    </row>
    <row r="914">
      <c r="G914" s="41"/>
    </row>
    <row r="915">
      <c r="G915" s="41"/>
    </row>
    <row r="916">
      <c r="G916" s="41"/>
    </row>
    <row r="917">
      <c r="G917" s="41"/>
    </row>
    <row r="918">
      <c r="G918" s="41"/>
    </row>
    <row r="919">
      <c r="G919" s="41"/>
    </row>
    <row r="920">
      <c r="G920" s="41"/>
    </row>
    <row r="921">
      <c r="G921" s="41"/>
    </row>
    <row r="922">
      <c r="G922" s="41"/>
    </row>
    <row r="923">
      <c r="G923" s="41"/>
    </row>
    <row r="924">
      <c r="G924" s="41"/>
    </row>
    <row r="925">
      <c r="G925" s="41"/>
    </row>
    <row r="926">
      <c r="G926" s="41"/>
    </row>
    <row r="927">
      <c r="G927" s="41"/>
    </row>
    <row r="928">
      <c r="G928" s="41"/>
    </row>
    <row r="929">
      <c r="G929" s="41"/>
    </row>
    <row r="930">
      <c r="G930" s="41"/>
    </row>
    <row r="931">
      <c r="G931" s="41"/>
    </row>
    <row r="932">
      <c r="G932" s="41"/>
    </row>
    <row r="933">
      <c r="G933" s="41"/>
    </row>
    <row r="934">
      <c r="G934" s="41"/>
    </row>
    <row r="935">
      <c r="G935" s="41"/>
    </row>
    <row r="936">
      <c r="G936" s="41"/>
    </row>
    <row r="937">
      <c r="G937" s="41"/>
    </row>
    <row r="938">
      <c r="G938" s="41"/>
    </row>
    <row r="939">
      <c r="G939" s="41"/>
    </row>
    <row r="940">
      <c r="G940" s="41"/>
    </row>
    <row r="941">
      <c r="G941" s="41"/>
    </row>
    <row r="942">
      <c r="G942" s="41"/>
    </row>
    <row r="943">
      <c r="G943" s="41"/>
    </row>
    <row r="944">
      <c r="G944" s="41"/>
    </row>
    <row r="945">
      <c r="G945" s="41"/>
    </row>
    <row r="946">
      <c r="G946" s="41"/>
    </row>
    <row r="947">
      <c r="G947" s="41"/>
    </row>
    <row r="948">
      <c r="G948" s="41"/>
    </row>
    <row r="949">
      <c r="G949" s="41"/>
    </row>
    <row r="950">
      <c r="G950" s="41"/>
    </row>
    <row r="951">
      <c r="G951" s="41"/>
    </row>
    <row r="952">
      <c r="G952" s="41"/>
    </row>
    <row r="953">
      <c r="G953" s="41"/>
    </row>
    <row r="954">
      <c r="G954" s="41"/>
    </row>
    <row r="955">
      <c r="G955" s="41"/>
    </row>
    <row r="956">
      <c r="G956" s="41"/>
    </row>
    <row r="957">
      <c r="G957" s="41"/>
    </row>
    <row r="958">
      <c r="G958" s="41"/>
    </row>
    <row r="959">
      <c r="G959" s="41"/>
    </row>
    <row r="960">
      <c r="G960" s="41"/>
    </row>
    <row r="961">
      <c r="G961" s="41"/>
    </row>
    <row r="962">
      <c r="G962" s="41"/>
    </row>
    <row r="963">
      <c r="G963" s="41"/>
    </row>
    <row r="964">
      <c r="G964" s="41"/>
    </row>
    <row r="965">
      <c r="G965" s="41"/>
    </row>
    <row r="966">
      <c r="G966" s="41"/>
    </row>
    <row r="967">
      <c r="G967" s="41"/>
    </row>
    <row r="968">
      <c r="G968" s="41"/>
    </row>
    <row r="969">
      <c r="G969" s="41"/>
    </row>
    <row r="970">
      <c r="G970" s="41"/>
    </row>
    <row r="971">
      <c r="G971" s="41"/>
    </row>
    <row r="972">
      <c r="G972" s="41"/>
    </row>
    <row r="973">
      <c r="G973" s="41"/>
    </row>
    <row r="974">
      <c r="G974" s="41"/>
    </row>
    <row r="975">
      <c r="G975" s="41"/>
    </row>
    <row r="976">
      <c r="G976" s="41"/>
    </row>
    <row r="977">
      <c r="G977" s="41"/>
    </row>
    <row r="978">
      <c r="G978" s="41"/>
    </row>
    <row r="979">
      <c r="G979" s="41"/>
    </row>
    <row r="980">
      <c r="G980" s="41"/>
    </row>
    <row r="981">
      <c r="G981" s="41"/>
    </row>
    <row r="982">
      <c r="G982" s="41"/>
    </row>
    <row r="983">
      <c r="G983" s="41"/>
    </row>
    <row r="984">
      <c r="G984" s="41"/>
    </row>
    <row r="985">
      <c r="G985" s="41"/>
    </row>
    <row r="986">
      <c r="G986" s="41"/>
    </row>
    <row r="987">
      <c r="G987" s="41"/>
    </row>
    <row r="988">
      <c r="G988" s="41"/>
    </row>
    <row r="989">
      <c r="G989" s="41"/>
    </row>
    <row r="990">
      <c r="G990" s="41"/>
    </row>
    <row r="991">
      <c r="G991" s="41"/>
    </row>
    <row r="992">
      <c r="G992" s="41"/>
    </row>
    <row r="993">
      <c r="G993" s="41"/>
    </row>
    <row r="994">
      <c r="G994" s="41"/>
    </row>
    <row r="995">
      <c r="G995" s="41"/>
    </row>
    <row r="996">
      <c r="G996" s="41"/>
    </row>
    <row r="997">
      <c r="G997" s="41"/>
    </row>
    <row r="998">
      <c r="G998" s="41"/>
    </row>
    <row r="999">
      <c r="G999" s="41"/>
    </row>
    <row r="1000">
      <c r="G1000" s="4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38.14"/>
    <col customWidth="1" hidden="1" min="2" max="370" width="10.0"/>
    <col customWidth="1" min="371" max="371" width="11.57"/>
    <col customWidth="1" min="372" max="403" width="10.0"/>
  </cols>
  <sheetData>
    <row r="1" ht="21.75" customHeight="1">
      <c r="A1" s="45" t="s">
        <v>1111</v>
      </c>
    </row>
    <row r="2" ht="19.5" customHeight="1">
      <c r="A2" s="46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</row>
    <row r="3" ht="14.25" customHeight="1">
      <c r="A3" s="48" t="s">
        <v>1089</v>
      </c>
      <c r="B3" s="49" t="s">
        <v>1112</v>
      </c>
      <c r="C3" s="49" t="s">
        <v>1113</v>
      </c>
      <c r="D3" s="49" t="s">
        <v>1114</v>
      </c>
      <c r="E3" s="49" t="s">
        <v>1115</v>
      </c>
      <c r="F3" s="49" t="s">
        <v>1116</v>
      </c>
      <c r="G3" s="49" t="s">
        <v>1117</v>
      </c>
      <c r="H3" s="49" t="s">
        <v>1118</v>
      </c>
      <c r="I3" s="49" t="s">
        <v>1119</v>
      </c>
      <c r="J3" s="49" t="s">
        <v>1120</v>
      </c>
      <c r="K3" s="49" t="s">
        <v>16</v>
      </c>
      <c r="L3" s="49" t="s">
        <v>17</v>
      </c>
      <c r="M3" s="49" t="s">
        <v>18</v>
      </c>
      <c r="N3" s="49" t="s">
        <v>1121</v>
      </c>
      <c r="O3" s="49" t="s">
        <v>1122</v>
      </c>
      <c r="P3" s="49" t="s">
        <v>1123</v>
      </c>
      <c r="Q3" s="49" t="s">
        <v>1124</v>
      </c>
      <c r="R3" s="49" t="s">
        <v>1125</v>
      </c>
      <c r="S3" s="49" t="s">
        <v>1126</v>
      </c>
      <c r="T3" s="49" t="s">
        <v>1127</v>
      </c>
      <c r="U3" s="49" t="s">
        <v>1128</v>
      </c>
      <c r="V3" s="49" t="s">
        <v>1129</v>
      </c>
      <c r="W3" s="49" t="s">
        <v>28</v>
      </c>
      <c r="X3" s="49" t="s">
        <v>29</v>
      </c>
      <c r="Y3" s="49" t="s">
        <v>30</v>
      </c>
      <c r="Z3" s="49" t="s">
        <v>1130</v>
      </c>
      <c r="AA3" s="49" t="s">
        <v>1131</v>
      </c>
      <c r="AB3" s="49" t="s">
        <v>1132</v>
      </c>
      <c r="AC3" s="49" t="s">
        <v>1133</v>
      </c>
      <c r="AD3" s="49" t="s">
        <v>1134</v>
      </c>
      <c r="AE3" s="49" t="s">
        <v>1135</v>
      </c>
      <c r="AF3" s="49" t="s">
        <v>1136</v>
      </c>
      <c r="AG3" s="49" t="s">
        <v>1137</v>
      </c>
      <c r="AH3" s="49" t="s">
        <v>1138</v>
      </c>
      <c r="AI3" s="49" t="s">
        <v>40</v>
      </c>
      <c r="AJ3" s="49" t="s">
        <v>41</v>
      </c>
      <c r="AK3" s="49" t="s">
        <v>42</v>
      </c>
      <c r="AL3" s="49" t="s">
        <v>1139</v>
      </c>
      <c r="AM3" s="49" t="s">
        <v>1140</v>
      </c>
      <c r="AN3" s="49" t="s">
        <v>1141</v>
      </c>
      <c r="AO3" s="49" t="s">
        <v>1142</v>
      </c>
      <c r="AP3" s="49" t="s">
        <v>1143</v>
      </c>
      <c r="AQ3" s="49" t="s">
        <v>1144</v>
      </c>
      <c r="AR3" s="49" t="s">
        <v>1145</v>
      </c>
      <c r="AS3" s="49" t="s">
        <v>1146</v>
      </c>
      <c r="AT3" s="49" t="s">
        <v>1147</v>
      </c>
      <c r="AU3" s="49" t="s">
        <v>52</v>
      </c>
      <c r="AV3" s="49" t="s">
        <v>53</v>
      </c>
      <c r="AW3" s="49" t="s">
        <v>54</v>
      </c>
      <c r="AX3" s="49" t="s">
        <v>1148</v>
      </c>
      <c r="AY3" s="49" t="s">
        <v>1149</v>
      </c>
      <c r="AZ3" s="49" t="s">
        <v>1150</v>
      </c>
      <c r="BA3" s="49" t="s">
        <v>1151</v>
      </c>
      <c r="BB3" s="49" t="s">
        <v>1152</v>
      </c>
      <c r="BC3" s="49" t="s">
        <v>1153</v>
      </c>
      <c r="BD3" s="49" t="s">
        <v>1154</v>
      </c>
      <c r="BE3" s="49" t="s">
        <v>1155</v>
      </c>
      <c r="BF3" s="49" t="s">
        <v>1156</v>
      </c>
      <c r="BG3" s="49" t="s">
        <v>64</v>
      </c>
      <c r="BH3" s="49" t="s">
        <v>65</v>
      </c>
      <c r="BI3" s="49" t="s">
        <v>66</v>
      </c>
      <c r="BJ3" s="49" t="s">
        <v>1157</v>
      </c>
      <c r="BK3" s="49" t="s">
        <v>1158</v>
      </c>
      <c r="BL3" s="49" t="s">
        <v>1159</v>
      </c>
      <c r="BM3" s="49" t="s">
        <v>1160</v>
      </c>
      <c r="BN3" s="49" t="s">
        <v>1161</v>
      </c>
      <c r="BO3" s="49" t="s">
        <v>1162</v>
      </c>
      <c r="BP3" s="49" t="s">
        <v>1163</v>
      </c>
      <c r="BQ3" s="49" t="s">
        <v>1164</v>
      </c>
      <c r="BR3" s="49" t="s">
        <v>1165</v>
      </c>
      <c r="BS3" s="49" t="s">
        <v>76</v>
      </c>
      <c r="BT3" s="49" t="s">
        <v>77</v>
      </c>
      <c r="BU3" s="49" t="s">
        <v>78</v>
      </c>
      <c r="BV3" s="49" t="s">
        <v>1166</v>
      </c>
      <c r="BW3" s="49" t="s">
        <v>1167</v>
      </c>
      <c r="BX3" s="49" t="s">
        <v>1168</v>
      </c>
      <c r="BY3" s="49" t="s">
        <v>1169</v>
      </c>
      <c r="BZ3" s="49" t="s">
        <v>1170</v>
      </c>
      <c r="CA3" s="49" t="s">
        <v>1171</v>
      </c>
      <c r="CB3" s="49" t="s">
        <v>1172</v>
      </c>
      <c r="CC3" s="49" t="s">
        <v>1173</v>
      </c>
      <c r="CD3" s="49" t="s">
        <v>1174</v>
      </c>
      <c r="CE3" s="49" t="s">
        <v>88</v>
      </c>
      <c r="CF3" s="49" t="s">
        <v>89</v>
      </c>
      <c r="CG3" s="49" t="s">
        <v>90</v>
      </c>
      <c r="CH3" s="49" t="s">
        <v>1175</v>
      </c>
      <c r="CI3" s="49" t="s">
        <v>1176</v>
      </c>
      <c r="CJ3" s="49" t="s">
        <v>1177</v>
      </c>
      <c r="CK3" s="49" t="s">
        <v>1178</v>
      </c>
      <c r="CL3" s="49" t="s">
        <v>1179</v>
      </c>
      <c r="CM3" s="49" t="s">
        <v>1180</v>
      </c>
      <c r="CN3" s="49" t="s">
        <v>1181</v>
      </c>
      <c r="CO3" s="49" t="s">
        <v>1182</v>
      </c>
      <c r="CP3" s="49" t="s">
        <v>1183</v>
      </c>
      <c r="CQ3" s="49" t="s">
        <v>100</v>
      </c>
      <c r="CR3" s="49" t="s">
        <v>101</v>
      </c>
      <c r="CS3" s="49" t="s">
        <v>102</v>
      </c>
      <c r="CT3" s="49" t="s">
        <v>1184</v>
      </c>
      <c r="CU3" s="49" t="s">
        <v>1185</v>
      </c>
      <c r="CV3" s="49" t="s">
        <v>1186</v>
      </c>
      <c r="CW3" s="49" t="s">
        <v>1187</v>
      </c>
      <c r="CX3" s="49" t="s">
        <v>1188</v>
      </c>
      <c r="CY3" s="49" t="s">
        <v>1189</v>
      </c>
      <c r="CZ3" s="49" t="s">
        <v>1190</v>
      </c>
      <c r="DA3" s="49" t="s">
        <v>1191</v>
      </c>
      <c r="DB3" s="49" t="s">
        <v>1192</v>
      </c>
      <c r="DC3" s="49" t="s">
        <v>112</v>
      </c>
      <c r="DD3" s="49" t="s">
        <v>113</v>
      </c>
      <c r="DE3" s="49" t="s">
        <v>114</v>
      </c>
      <c r="DF3" s="49" t="s">
        <v>1193</v>
      </c>
      <c r="DG3" s="49" t="s">
        <v>1194</v>
      </c>
      <c r="DH3" s="49" t="s">
        <v>1195</v>
      </c>
      <c r="DI3" s="49" t="s">
        <v>1196</v>
      </c>
      <c r="DJ3" s="49" t="s">
        <v>1197</v>
      </c>
      <c r="DK3" s="49" t="s">
        <v>1198</v>
      </c>
      <c r="DL3" s="49" t="s">
        <v>1199</v>
      </c>
      <c r="DM3" s="49" t="s">
        <v>1200</v>
      </c>
      <c r="DN3" s="49" t="s">
        <v>1201</v>
      </c>
      <c r="DO3" s="49" t="s">
        <v>124</v>
      </c>
      <c r="DP3" s="49" t="s">
        <v>125</v>
      </c>
      <c r="DQ3" s="49" t="s">
        <v>126</v>
      </c>
      <c r="DR3" s="49" t="s">
        <v>1202</v>
      </c>
      <c r="DS3" s="49" t="s">
        <v>1203</v>
      </c>
      <c r="DT3" s="49" t="s">
        <v>1204</v>
      </c>
      <c r="DU3" s="49" t="s">
        <v>1205</v>
      </c>
      <c r="DV3" s="49" t="s">
        <v>1206</v>
      </c>
      <c r="DW3" s="49" t="s">
        <v>1207</v>
      </c>
      <c r="DX3" s="49" t="s">
        <v>1208</v>
      </c>
      <c r="DY3" s="49" t="s">
        <v>1209</v>
      </c>
      <c r="DZ3" s="49" t="s">
        <v>1210</v>
      </c>
      <c r="EA3" s="49" t="s">
        <v>136</v>
      </c>
      <c r="EB3" s="49" t="s">
        <v>137</v>
      </c>
      <c r="EC3" s="49" t="s">
        <v>138</v>
      </c>
      <c r="ED3" s="49" t="s">
        <v>1211</v>
      </c>
      <c r="EE3" s="49" t="s">
        <v>1212</v>
      </c>
      <c r="EF3" s="49" t="s">
        <v>1213</v>
      </c>
      <c r="EG3" s="49" t="s">
        <v>1214</v>
      </c>
      <c r="EH3" s="49" t="s">
        <v>1215</v>
      </c>
      <c r="EI3" s="49" t="s">
        <v>1216</v>
      </c>
      <c r="EJ3" s="49" t="s">
        <v>1217</v>
      </c>
      <c r="EK3" s="49" t="s">
        <v>1218</v>
      </c>
      <c r="EL3" s="49" t="s">
        <v>1219</v>
      </c>
      <c r="EM3" s="49" t="s">
        <v>148</v>
      </c>
      <c r="EN3" s="49" t="s">
        <v>149</v>
      </c>
      <c r="EO3" s="49" t="s">
        <v>150</v>
      </c>
      <c r="EP3" s="49" t="s">
        <v>1220</v>
      </c>
      <c r="EQ3" s="49" t="s">
        <v>1221</v>
      </c>
      <c r="ER3" s="49" t="s">
        <v>1222</v>
      </c>
      <c r="ES3" s="49" t="s">
        <v>1223</v>
      </c>
      <c r="ET3" s="49" t="s">
        <v>1224</v>
      </c>
      <c r="EU3" s="49" t="s">
        <v>1225</v>
      </c>
      <c r="EV3" s="49" t="s">
        <v>1226</v>
      </c>
      <c r="EW3" s="49" t="s">
        <v>1227</v>
      </c>
      <c r="EX3" s="49" t="s">
        <v>1228</v>
      </c>
      <c r="EY3" s="49" t="s">
        <v>160</v>
      </c>
      <c r="EZ3" s="49" t="s">
        <v>161</v>
      </c>
      <c r="FA3" s="49" t="s">
        <v>162</v>
      </c>
      <c r="FB3" s="49" t="s">
        <v>1229</v>
      </c>
      <c r="FC3" s="49" t="s">
        <v>1230</v>
      </c>
      <c r="FD3" s="49" t="s">
        <v>1231</v>
      </c>
      <c r="FE3" s="49" t="s">
        <v>1232</v>
      </c>
      <c r="FF3" s="49" t="s">
        <v>1233</v>
      </c>
      <c r="FG3" s="49" t="s">
        <v>1234</v>
      </c>
      <c r="FH3" s="49" t="s">
        <v>1235</v>
      </c>
      <c r="FI3" s="49" t="s">
        <v>1236</v>
      </c>
      <c r="FJ3" s="49" t="s">
        <v>1237</v>
      </c>
      <c r="FK3" s="49" t="s">
        <v>172</v>
      </c>
      <c r="FL3" s="49" t="s">
        <v>173</v>
      </c>
      <c r="FM3" s="49" t="s">
        <v>174</v>
      </c>
      <c r="FN3" s="49" t="s">
        <v>1238</v>
      </c>
      <c r="FO3" s="49" t="s">
        <v>1239</v>
      </c>
      <c r="FP3" s="49" t="s">
        <v>1240</v>
      </c>
      <c r="FQ3" s="49" t="s">
        <v>1241</v>
      </c>
      <c r="FR3" s="49" t="s">
        <v>1242</v>
      </c>
      <c r="FS3" s="49" t="s">
        <v>1243</v>
      </c>
      <c r="FT3" s="49" t="s">
        <v>1244</v>
      </c>
      <c r="FU3" s="49" t="s">
        <v>1245</v>
      </c>
      <c r="FV3" s="49" t="s">
        <v>1246</v>
      </c>
      <c r="FW3" s="49" t="s">
        <v>184</v>
      </c>
      <c r="FX3" s="49" t="s">
        <v>185</v>
      </c>
      <c r="FY3" s="49" t="s">
        <v>186</v>
      </c>
      <c r="FZ3" s="49" t="s">
        <v>1247</v>
      </c>
      <c r="GA3" s="49" t="s">
        <v>1248</v>
      </c>
      <c r="GB3" s="49" t="s">
        <v>1249</v>
      </c>
      <c r="GC3" s="49" t="s">
        <v>1250</v>
      </c>
      <c r="GD3" s="49" t="s">
        <v>1251</v>
      </c>
      <c r="GE3" s="49" t="s">
        <v>1252</v>
      </c>
      <c r="GF3" s="49" t="s">
        <v>1253</v>
      </c>
      <c r="GG3" s="49" t="s">
        <v>1254</v>
      </c>
      <c r="GH3" s="49" t="s">
        <v>1255</v>
      </c>
      <c r="GI3" s="49" t="s">
        <v>196</v>
      </c>
      <c r="GJ3" s="49" t="s">
        <v>197</v>
      </c>
      <c r="GK3" s="49" t="s">
        <v>198</v>
      </c>
      <c r="GL3" s="49" t="s">
        <v>1256</v>
      </c>
      <c r="GM3" s="49" t="s">
        <v>1257</v>
      </c>
      <c r="GN3" s="49" t="s">
        <v>1258</v>
      </c>
      <c r="GO3" s="49" t="s">
        <v>1259</v>
      </c>
      <c r="GP3" s="49" t="s">
        <v>1260</v>
      </c>
      <c r="GQ3" s="49" t="s">
        <v>1261</v>
      </c>
      <c r="GR3" s="49" t="s">
        <v>1262</v>
      </c>
      <c r="GS3" s="49" t="s">
        <v>1263</v>
      </c>
      <c r="GT3" s="49" t="s">
        <v>1264</v>
      </c>
      <c r="GU3" s="49" t="s">
        <v>208</v>
      </c>
      <c r="GV3" s="49" t="s">
        <v>209</v>
      </c>
      <c r="GW3" s="49" t="s">
        <v>210</v>
      </c>
      <c r="GX3" s="49" t="s">
        <v>1265</v>
      </c>
      <c r="GY3" s="49" t="s">
        <v>1266</v>
      </c>
      <c r="GZ3" s="49" t="s">
        <v>1267</v>
      </c>
      <c r="HA3" s="49" t="s">
        <v>1268</v>
      </c>
      <c r="HB3" s="49" t="s">
        <v>1269</v>
      </c>
      <c r="HC3" s="49" t="s">
        <v>1270</v>
      </c>
      <c r="HD3" s="49" t="s">
        <v>1271</v>
      </c>
      <c r="HE3" s="49" t="s">
        <v>1272</v>
      </c>
      <c r="HF3" s="49" t="s">
        <v>1273</v>
      </c>
      <c r="HG3" s="49" t="s">
        <v>220</v>
      </c>
      <c r="HH3" s="49" t="s">
        <v>221</v>
      </c>
      <c r="HI3" s="49" t="s">
        <v>222</v>
      </c>
      <c r="HJ3" s="49" t="s">
        <v>1274</v>
      </c>
      <c r="HK3" s="49" t="s">
        <v>1275</v>
      </c>
      <c r="HL3" s="49" t="s">
        <v>1276</v>
      </c>
      <c r="HM3" s="49" t="s">
        <v>1277</v>
      </c>
      <c r="HN3" s="49" t="s">
        <v>1278</v>
      </c>
      <c r="HO3" s="49" t="s">
        <v>1279</v>
      </c>
      <c r="HP3" s="49" t="s">
        <v>1280</v>
      </c>
      <c r="HQ3" s="49" t="s">
        <v>1281</v>
      </c>
      <c r="HR3" s="49" t="s">
        <v>1282</v>
      </c>
      <c r="HS3" s="49" t="s">
        <v>232</v>
      </c>
      <c r="HT3" s="49" t="s">
        <v>233</v>
      </c>
      <c r="HU3" s="49" t="s">
        <v>234</v>
      </c>
      <c r="HV3" s="49" t="s">
        <v>1283</v>
      </c>
      <c r="HW3" s="49" t="s">
        <v>1284</v>
      </c>
      <c r="HX3" s="49" t="s">
        <v>1285</v>
      </c>
      <c r="HY3" s="49" t="s">
        <v>1286</v>
      </c>
      <c r="HZ3" s="49" t="s">
        <v>1287</v>
      </c>
      <c r="IA3" s="49" t="s">
        <v>1288</v>
      </c>
      <c r="IB3" s="49" t="s">
        <v>1289</v>
      </c>
      <c r="IC3" s="49" t="s">
        <v>1290</v>
      </c>
      <c r="ID3" s="49" t="s">
        <v>1291</v>
      </c>
      <c r="IE3" s="49" t="s">
        <v>244</v>
      </c>
      <c r="IF3" s="49" t="s">
        <v>245</v>
      </c>
      <c r="IG3" s="49" t="s">
        <v>246</v>
      </c>
      <c r="IH3" s="49" t="s">
        <v>1292</v>
      </c>
      <c r="II3" s="49" t="s">
        <v>1293</v>
      </c>
      <c r="IJ3" s="49" t="s">
        <v>1294</v>
      </c>
      <c r="IK3" s="49" t="s">
        <v>1295</v>
      </c>
      <c r="IL3" s="49" t="s">
        <v>1296</v>
      </c>
      <c r="IM3" s="49" t="s">
        <v>1297</v>
      </c>
      <c r="IN3" s="49" t="s">
        <v>1298</v>
      </c>
      <c r="IO3" s="49" t="s">
        <v>1299</v>
      </c>
      <c r="IP3" s="49" t="s">
        <v>1300</v>
      </c>
      <c r="IQ3" s="49" t="s">
        <v>256</v>
      </c>
      <c r="IR3" s="49" t="s">
        <v>257</v>
      </c>
      <c r="IS3" s="49" t="s">
        <v>258</v>
      </c>
      <c r="IT3" s="49" t="s">
        <v>1301</v>
      </c>
      <c r="IU3" s="49" t="s">
        <v>1302</v>
      </c>
      <c r="IV3" s="49" t="s">
        <v>1303</v>
      </c>
      <c r="IW3" s="49" t="s">
        <v>1304</v>
      </c>
      <c r="IX3" s="49" t="s">
        <v>1305</v>
      </c>
      <c r="IY3" s="49" t="s">
        <v>1306</v>
      </c>
      <c r="IZ3" s="49" t="s">
        <v>1307</v>
      </c>
      <c r="JA3" s="49" t="s">
        <v>1308</v>
      </c>
      <c r="JB3" s="49" t="s">
        <v>1309</v>
      </c>
      <c r="JC3" s="49" t="s">
        <v>268</v>
      </c>
      <c r="JD3" s="49" t="s">
        <v>269</v>
      </c>
      <c r="JE3" s="49" t="s">
        <v>270</v>
      </c>
      <c r="JF3" s="49" t="s">
        <v>1310</v>
      </c>
      <c r="JG3" s="49" t="s">
        <v>1311</v>
      </c>
      <c r="JH3" s="49" t="s">
        <v>1312</v>
      </c>
      <c r="JI3" s="49" t="s">
        <v>1313</v>
      </c>
      <c r="JJ3" s="49" t="s">
        <v>1314</v>
      </c>
      <c r="JK3" s="49" t="s">
        <v>1315</v>
      </c>
      <c r="JL3" s="49" t="s">
        <v>1316</v>
      </c>
      <c r="JM3" s="49" t="s">
        <v>1317</v>
      </c>
      <c r="JN3" s="49" t="s">
        <v>1318</v>
      </c>
      <c r="JO3" s="49" t="s">
        <v>280</v>
      </c>
      <c r="JP3" s="49" t="s">
        <v>281</v>
      </c>
      <c r="JQ3" s="49" t="s">
        <v>282</v>
      </c>
      <c r="JR3" s="49" t="s">
        <v>1319</v>
      </c>
      <c r="JS3" s="49" t="s">
        <v>1320</v>
      </c>
      <c r="JT3" s="49" t="s">
        <v>1321</v>
      </c>
      <c r="JU3" s="49" t="s">
        <v>1322</v>
      </c>
      <c r="JV3" s="49" t="s">
        <v>1323</v>
      </c>
      <c r="JW3" s="49" t="s">
        <v>1324</v>
      </c>
      <c r="JX3" s="49" t="s">
        <v>1325</v>
      </c>
      <c r="JY3" s="49" t="s">
        <v>1326</v>
      </c>
      <c r="JZ3" s="49" t="s">
        <v>1327</v>
      </c>
      <c r="KA3" s="49" t="s">
        <v>292</v>
      </c>
      <c r="KB3" s="49" t="s">
        <v>293</v>
      </c>
      <c r="KC3" s="49" t="s">
        <v>294</v>
      </c>
      <c r="KD3" s="49" t="s">
        <v>1328</v>
      </c>
      <c r="KE3" s="49" t="s">
        <v>1329</v>
      </c>
      <c r="KF3" s="49" t="s">
        <v>1330</v>
      </c>
      <c r="KG3" s="49" t="s">
        <v>1331</v>
      </c>
      <c r="KH3" s="49" t="s">
        <v>1332</v>
      </c>
      <c r="KI3" s="49" t="s">
        <v>1333</v>
      </c>
      <c r="KJ3" s="49" t="s">
        <v>1334</v>
      </c>
      <c r="KK3" s="49" t="s">
        <v>1335</v>
      </c>
      <c r="KL3" s="49" t="s">
        <v>1336</v>
      </c>
      <c r="KM3" s="49" t="s">
        <v>304</v>
      </c>
      <c r="KN3" s="49" t="s">
        <v>305</v>
      </c>
      <c r="KO3" s="49" t="s">
        <v>306</v>
      </c>
      <c r="KP3" s="49" t="s">
        <v>1337</v>
      </c>
      <c r="KQ3" s="49" t="s">
        <v>1338</v>
      </c>
      <c r="KR3" s="49" t="s">
        <v>1339</v>
      </c>
      <c r="KS3" s="49" t="s">
        <v>1340</v>
      </c>
      <c r="KT3" s="49" t="s">
        <v>1341</v>
      </c>
      <c r="KU3" s="49" t="s">
        <v>1342</v>
      </c>
      <c r="KV3" s="49" t="s">
        <v>1343</v>
      </c>
      <c r="KW3" s="49" t="s">
        <v>1344</v>
      </c>
      <c r="KX3" s="49" t="s">
        <v>1345</v>
      </c>
      <c r="KY3" s="49" t="s">
        <v>316</v>
      </c>
      <c r="KZ3" s="49" t="s">
        <v>317</v>
      </c>
      <c r="LA3" s="49" t="s">
        <v>318</v>
      </c>
      <c r="LB3" s="49" t="s">
        <v>1346</v>
      </c>
      <c r="LC3" s="49" t="s">
        <v>1347</v>
      </c>
      <c r="LD3" s="49" t="s">
        <v>1348</v>
      </c>
      <c r="LE3" s="49" t="s">
        <v>1349</v>
      </c>
      <c r="LF3" s="49" t="s">
        <v>1350</v>
      </c>
      <c r="LG3" s="49" t="s">
        <v>1351</v>
      </c>
      <c r="LH3" s="49" t="s">
        <v>1352</v>
      </c>
      <c r="LI3" s="49" t="s">
        <v>1353</v>
      </c>
      <c r="LJ3" s="49" t="s">
        <v>1354</v>
      </c>
      <c r="LK3" s="49" t="s">
        <v>328</v>
      </c>
      <c r="LL3" s="49" t="s">
        <v>329</v>
      </c>
      <c r="LM3" s="49" t="s">
        <v>330</v>
      </c>
      <c r="LN3" s="49" t="s">
        <v>1355</v>
      </c>
      <c r="LO3" s="49" t="s">
        <v>1356</v>
      </c>
      <c r="LP3" s="49" t="s">
        <v>1357</v>
      </c>
      <c r="LQ3" s="49" t="s">
        <v>1358</v>
      </c>
      <c r="LR3" s="49" t="s">
        <v>1359</v>
      </c>
      <c r="LS3" s="49" t="s">
        <v>1360</v>
      </c>
      <c r="LT3" s="49" t="s">
        <v>1361</v>
      </c>
      <c r="LU3" s="49" t="s">
        <v>1362</v>
      </c>
      <c r="LV3" s="49" t="s">
        <v>1363</v>
      </c>
      <c r="LW3" s="49" t="s">
        <v>340</v>
      </c>
      <c r="LX3" s="49" t="s">
        <v>341</v>
      </c>
      <c r="LY3" s="49" t="s">
        <v>342</v>
      </c>
      <c r="LZ3" s="49" t="s">
        <v>1364</v>
      </c>
      <c r="MA3" s="49" t="s">
        <v>1365</v>
      </c>
      <c r="MB3" s="49" t="s">
        <v>1366</v>
      </c>
      <c r="MC3" s="49" t="s">
        <v>1367</v>
      </c>
      <c r="MD3" s="49" t="s">
        <v>1368</v>
      </c>
      <c r="ME3" s="49" t="s">
        <v>1369</v>
      </c>
      <c r="MF3" s="49" t="s">
        <v>1370</v>
      </c>
      <c r="MG3" s="49" t="s">
        <v>1371</v>
      </c>
      <c r="MH3" s="49" t="s">
        <v>1372</v>
      </c>
      <c r="MI3" s="49" t="s">
        <v>352</v>
      </c>
      <c r="MJ3" s="49" t="s">
        <v>353</v>
      </c>
      <c r="MK3" s="49" t="s">
        <v>354</v>
      </c>
      <c r="ML3" s="49" t="s">
        <v>1373</v>
      </c>
      <c r="MM3" s="49" t="s">
        <v>1374</v>
      </c>
      <c r="MN3" s="49" t="s">
        <v>1375</v>
      </c>
      <c r="MO3" s="49" t="s">
        <v>1376</v>
      </c>
      <c r="MP3" s="49" t="s">
        <v>1377</v>
      </c>
      <c r="MQ3" s="49" t="s">
        <v>1378</v>
      </c>
      <c r="MR3" s="49" t="s">
        <v>1379</v>
      </c>
      <c r="MS3" s="49" t="s">
        <v>1380</v>
      </c>
      <c r="MT3" s="49" t="s">
        <v>1381</v>
      </c>
      <c r="MU3" s="49" t="s">
        <v>1382</v>
      </c>
      <c r="MV3" s="49" t="s">
        <v>1383</v>
      </c>
      <c r="MW3" s="49" t="s">
        <v>1384</v>
      </c>
      <c r="MX3" s="49" t="s">
        <v>1385</v>
      </c>
      <c r="MY3" s="49" t="s">
        <v>1386</v>
      </c>
      <c r="MZ3" s="49" t="s">
        <v>1387</v>
      </c>
      <c r="NA3" s="49" t="s">
        <v>1388</v>
      </c>
      <c r="NB3" s="49" t="s">
        <v>1389</v>
      </c>
      <c r="NC3" s="49" t="s">
        <v>1390</v>
      </c>
      <c r="ND3" s="49" t="s">
        <v>1391</v>
      </c>
      <c r="NE3" s="49" t="s">
        <v>1392</v>
      </c>
      <c r="NF3" s="50" t="s">
        <v>1393</v>
      </c>
      <c r="NG3" s="51">
        <v>1991.0</v>
      </c>
      <c r="NH3" s="51">
        <v>1992.0</v>
      </c>
      <c r="NI3" s="51">
        <v>1993.0</v>
      </c>
      <c r="NJ3" s="51">
        <v>1994.0</v>
      </c>
      <c r="NK3" s="51">
        <v>1995.0</v>
      </c>
      <c r="NL3" s="51">
        <v>1996.0</v>
      </c>
      <c r="NM3" s="51">
        <v>1997.0</v>
      </c>
      <c r="NN3" s="51">
        <v>1998.0</v>
      </c>
      <c r="NO3" s="51">
        <v>1999.0</v>
      </c>
      <c r="NP3" s="51">
        <v>2000.0</v>
      </c>
      <c r="NQ3" s="51">
        <v>2001.0</v>
      </c>
      <c r="NR3" s="51">
        <v>2002.0</v>
      </c>
      <c r="NS3" s="51">
        <v>2003.0</v>
      </c>
      <c r="NT3" s="51">
        <v>2004.0</v>
      </c>
      <c r="NU3" s="51">
        <v>2005.0</v>
      </c>
      <c r="NV3" s="51">
        <v>2006.0</v>
      </c>
      <c r="NW3" s="51">
        <v>2007.0</v>
      </c>
      <c r="NX3" s="51">
        <v>2008.0</v>
      </c>
      <c r="NY3" s="51">
        <v>2009.0</v>
      </c>
      <c r="NZ3" s="51">
        <v>2010.0</v>
      </c>
      <c r="OA3" s="51">
        <v>2011.0</v>
      </c>
      <c r="OB3" s="51">
        <v>2012.0</v>
      </c>
      <c r="OC3" s="51">
        <v>2013.0</v>
      </c>
      <c r="OD3" s="51">
        <v>2014.0</v>
      </c>
      <c r="OE3" s="51">
        <v>2015.0</v>
      </c>
      <c r="OF3" s="51">
        <v>2016.0</v>
      </c>
      <c r="OG3" s="51">
        <v>2017.0</v>
      </c>
      <c r="OH3" s="51">
        <v>2018.0</v>
      </c>
      <c r="OI3" s="51">
        <v>2019.0</v>
      </c>
      <c r="OJ3" s="51"/>
      <c r="OK3" s="51"/>
      <c r="OL3" s="51"/>
      <c r="OM3" s="51"/>
    </row>
    <row r="4" ht="13.5" hidden="1" customHeight="1">
      <c r="A4" s="52" t="s">
        <v>1394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3"/>
      <c r="IR4" s="53"/>
      <c r="IS4" s="53"/>
      <c r="IT4" s="53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3"/>
      <c r="LC4" s="53"/>
      <c r="LD4" s="53"/>
      <c r="LE4" s="53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53"/>
      <c r="NM4" s="53"/>
      <c r="NN4" s="53"/>
      <c r="NO4" s="53"/>
      <c r="NP4" s="53"/>
      <c r="NQ4" s="53"/>
      <c r="NR4" s="53"/>
      <c r="NS4" s="53"/>
      <c r="NT4" s="53"/>
      <c r="NU4" s="53"/>
      <c r="NV4" s="53"/>
      <c r="NW4" s="53"/>
      <c r="NX4" s="53"/>
      <c r="NY4" s="53"/>
      <c r="NZ4" s="53"/>
      <c r="OA4" s="53"/>
      <c r="OB4" s="53"/>
      <c r="OC4" s="53"/>
      <c r="OD4" s="53"/>
      <c r="OE4" s="53"/>
      <c r="OF4" s="53"/>
      <c r="OG4" s="53"/>
      <c r="OH4" s="53"/>
      <c r="OI4" s="53"/>
      <c r="OJ4" s="53"/>
      <c r="OK4" s="53"/>
      <c r="OL4" s="53"/>
      <c r="OM4" s="53"/>
    </row>
    <row r="5" ht="13.5" hidden="1" customHeight="1">
      <c r="A5" s="54" t="s">
        <v>1395</v>
      </c>
      <c r="B5" s="55" t="s">
        <v>1396</v>
      </c>
      <c r="C5" s="55" t="s">
        <v>1396</v>
      </c>
      <c r="D5" s="55" t="s">
        <v>1396</v>
      </c>
      <c r="E5" s="55" t="s">
        <v>1396</v>
      </c>
      <c r="F5" s="55" t="s">
        <v>1396</v>
      </c>
      <c r="G5" s="55" t="s">
        <v>1396</v>
      </c>
      <c r="H5" s="55" t="s">
        <v>1396</v>
      </c>
      <c r="I5" s="55" t="s">
        <v>1396</v>
      </c>
      <c r="J5" s="55" t="s">
        <v>1396</v>
      </c>
      <c r="K5" s="55" t="s">
        <v>1396</v>
      </c>
      <c r="L5" s="55" t="s">
        <v>1396</v>
      </c>
      <c r="M5" s="55" t="s">
        <v>1396</v>
      </c>
      <c r="N5" s="55" t="s">
        <v>1396</v>
      </c>
      <c r="O5" s="55" t="s">
        <v>1396</v>
      </c>
      <c r="P5" s="55" t="s">
        <v>1396</v>
      </c>
      <c r="Q5" s="55" t="s">
        <v>1396</v>
      </c>
      <c r="R5" s="55" t="s">
        <v>1396</v>
      </c>
      <c r="S5" s="55" t="s">
        <v>1396</v>
      </c>
      <c r="T5" s="55" t="s">
        <v>1396</v>
      </c>
      <c r="U5" s="55" t="s">
        <v>1396</v>
      </c>
      <c r="V5" s="55" t="s">
        <v>1396</v>
      </c>
      <c r="W5" s="55" t="s">
        <v>1396</v>
      </c>
      <c r="X5" s="55" t="s">
        <v>1396</v>
      </c>
      <c r="Y5" s="55" t="s">
        <v>1396</v>
      </c>
      <c r="Z5" s="55" t="s">
        <v>1396</v>
      </c>
      <c r="AA5" s="55" t="s">
        <v>1396</v>
      </c>
      <c r="AB5" s="55" t="s">
        <v>1396</v>
      </c>
      <c r="AC5" s="55" t="s">
        <v>1396</v>
      </c>
      <c r="AD5" s="55" t="s">
        <v>1396</v>
      </c>
      <c r="AE5" s="55" t="s">
        <v>1396</v>
      </c>
      <c r="AF5" s="55" t="s">
        <v>1396</v>
      </c>
      <c r="AG5" s="55" t="s">
        <v>1396</v>
      </c>
      <c r="AH5" s="55" t="s">
        <v>1396</v>
      </c>
      <c r="AI5" s="55" t="s">
        <v>1396</v>
      </c>
      <c r="AJ5" s="55" t="s">
        <v>1396</v>
      </c>
      <c r="AK5" s="55" t="s">
        <v>1396</v>
      </c>
      <c r="AL5" s="55" t="s">
        <v>1396</v>
      </c>
      <c r="AM5" s="55" t="s">
        <v>1396</v>
      </c>
      <c r="AN5" s="55" t="s">
        <v>1396</v>
      </c>
      <c r="AO5" s="55" t="s">
        <v>1396</v>
      </c>
      <c r="AP5" s="55" t="s">
        <v>1396</v>
      </c>
      <c r="AQ5" s="55" t="s">
        <v>1396</v>
      </c>
      <c r="AR5" s="55" t="s">
        <v>1396</v>
      </c>
      <c r="AS5" s="55" t="s">
        <v>1396</v>
      </c>
      <c r="AT5" s="55" t="s">
        <v>1396</v>
      </c>
      <c r="AU5" s="55" t="s">
        <v>1396</v>
      </c>
      <c r="AV5" s="55" t="s">
        <v>1396</v>
      </c>
      <c r="AW5" s="55" t="s">
        <v>1396</v>
      </c>
      <c r="AX5" s="55" t="s">
        <v>1396</v>
      </c>
      <c r="AY5" s="55" t="s">
        <v>1396</v>
      </c>
      <c r="AZ5" s="55" t="s">
        <v>1396</v>
      </c>
      <c r="BA5" s="55" t="s">
        <v>1396</v>
      </c>
      <c r="BB5" s="55" t="s">
        <v>1396</v>
      </c>
      <c r="BC5" s="55" t="s">
        <v>1396</v>
      </c>
      <c r="BD5" s="55" t="s">
        <v>1396</v>
      </c>
      <c r="BE5" s="55" t="s">
        <v>1396</v>
      </c>
      <c r="BF5" s="55" t="s">
        <v>1396</v>
      </c>
      <c r="BG5" s="55" t="s">
        <v>1396</v>
      </c>
      <c r="BH5" s="55" t="s">
        <v>1396</v>
      </c>
      <c r="BI5" s="55" t="s">
        <v>1396</v>
      </c>
      <c r="BJ5" s="55" t="s">
        <v>1396</v>
      </c>
      <c r="BK5" s="55" t="s">
        <v>1396</v>
      </c>
      <c r="BL5" s="55" t="s">
        <v>1396</v>
      </c>
      <c r="BM5" s="55" t="s">
        <v>1396</v>
      </c>
      <c r="BN5" s="55" t="s">
        <v>1396</v>
      </c>
      <c r="BO5" s="55" t="s">
        <v>1396</v>
      </c>
      <c r="BP5" s="55" t="s">
        <v>1396</v>
      </c>
      <c r="BQ5" s="55" t="s">
        <v>1396</v>
      </c>
      <c r="BR5" s="55" t="s">
        <v>1396</v>
      </c>
      <c r="BS5" s="55" t="s">
        <v>1396</v>
      </c>
      <c r="BT5" s="55" t="s">
        <v>1396</v>
      </c>
      <c r="BU5" s="55" t="s">
        <v>1396</v>
      </c>
      <c r="BV5" s="55" t="s">
        <v>1396</v>
      </c>
      <c r="BW5" s="55" t="s">
        <v>1396</v>
      </c>
      <c r="BX5" s="55" t="s">
        <v>1396</v>
      </c>
      <c r="BY5" s="55" t="s">
        <v>1396</v>
      </c>
      <c r="BZ5" s="55" t="s">
        <v>1396</v>
      </c>
      <c r="CA5" s="55" t="s">
        <v>1396</v>
      </c>
      <c r="CB5" s="55" t="s">
        <v>1396</v>
      </c>
      <c r="CC5" s="55" t="s">
        <v>1396</v>
      </c>
      <c r="CD5" s="55" t="s">
        <v>1396</v>
      </c>
      <c r="CE5" s="55" t="s">
        <v>1396</v>
      </c>
      <c r="CF5" s="55" t="s">
        <v>1396</v>
      </c>
      <c r="CG5" s="55" t="s">
        <v>1396</v>
      </c>
      <c r="CH5" s="55" t="s">
        <v>1396</v>
      </c>
      <c r="CI5" s="55" t="s">
        <v>1396</v>
      </c>
      <c r="CJ5" s="55" t="s">
        <v>1396</v>
      </c>
      <c r="CK5" s="55" t="s">
        <v>1396</v>
      </c>
      <c r="CL5" s="55" t="s">
        <v>1396</v>
      </c>
      <c r="CM5" s="55" t="s">
        <v>1396</v>
      </c>
      <c r="CN5" s="55" t="s">
        <v>1396</v>
      </c>
      <c r="CO5" s="55" t="s">
        <v>1396</v>
      </c>
      <c r="CP5" s="55" t="s">
        <v>1396</v>
      </c>
      <c r="CQ5" s="55" t="s">
        <v>1396</v>
      </c>
      <c r="CR5" s="55" t="s">
        <v>1396</v>
      </c>
      <c r="CS5" s="55" t="s">
        <v>1396</v>
      </c>
      <c r="CT5" s="55" t="s">
        <v>1396</v>
      </c>
      <c r="CU5" s="55" t="s">
        <v>1396</v>
      </c>
      <c r="CV5" s="55" t="s">
        <v>1396</v>
      </c>
      <c r="CW5" s="55" t="s">
        <v>1396</v>
      </c>
      <c r="CX5" s="55" t="s">
        <v>1396</v>
      </c>
      <c r="CY5" s="55" t="s">
        <v>1396</v>
      </c>
      <c r="CZ5" s="55" t="s">
        <v>1396</v>
      </c>
      <c r="DA5" s="55" t="s">
        <v>1396</v>
      </c>
      <c r="DB5" s="55" t="s">
        <v>1396</v>
      </c>
      <c r="DC5" s="55" t="s">
        <v>1396</v>
      </c>
      <c r="DD5" s="55" t="s">
        <v>1396</v>
      </c>
      <c r="DE5" s="55" t="s">
        <v>1396</v>
      </c>
      <c r="DF5" s="55" t="s">
        <v>1396</v>
      </c>
      <c r="DG5" s="55" t="s">
        <v>1396</v>
      </c>
      <c r="DH5" s="55" t="s">
        <v>1396</v>
      </c>
      <c r="DI5" s="55" t="s">
        <v>1396</v>
      </c>
      <c r="DJ5" s="55" t="s">
        <v>1396</v>
      </c>
      <c r="DK5" s="55" t="s">
        <v>1396</v>
      </c>
      <c r="DL5" s="55" t="s">
        <v>1396</v>
      </c>
      <c r="DM5" s="55" t="s">
        <v>1396</v>
      </c>
      <c r="DN5" s="55" t="s">
        <v>1396</v>
      </c>
      <c r="DO5" s="55" t="s">
        <v>1396</v>
      </c>
      <c r="DP5" s="55" t="s">
        <v>1396</v>
      </c>
      <c r="DQ5" s="55" t="s">
        <v>1396</v>
      </c>
      <c r="DR5" s="55" t="s">
        <v>1396</v>
      </c>
      <c r="DS5" s="55" t="s">
        <v>1396</v>
      </c>
      <c r="DT5" s="55" t="s">
        <v>1396</v>
      </c>
      <c r="DU5" s="55" t="s">
        <v>1396</v>
      </c>
      <c r="DV5" s="55" t="s">
        <v>1396</v>
      </c>
      <c r="DW5" s="55" t="s">
        <v>1396</v>
      </c>
      <c r="DX5" s="55" t="s">
        <v>1396</v>
      </c>
      <c r="DY5" s="55" t="s">
        <v>1396</v>
      </c>
      <c r="DZ5" s="55" t="s">
        <v>1396</v>
      </c>
      <c r="EA5" s="55" t="s">
        <v>1396</v>
      </c>
      <c r="EB5" s="55" t="s">
        <v>1396</v>
      </c>
      <c r="EC5" s="55" t="s">
        <v>1396</v>
      </c>
      <c r="ED5" s="55" t="s">
        <v>1396</v>
      </c>
      <c r="EE5" s="55" t="s">
        <v>1396</v>
      </c>
      <c r="EF5" s="55" t="s">
        <v>1396</v>
      </c>
      <c r="EG5" s="55" t="s">
        <v>1396</v>
      </c>
      <c r="EH5" s="55" t="s">
        <v>1396</v>
      </c>
      <c r="EI5" s="55" t="s">
        <v>1396</v>
      </c>
      <c r="EJ5" s="55" t="s">
        <v>1396</v>
      </c>
      <c r="EK5" s="55" t="s">
        <v>1396</v>
      </c>
      <c r="EL5" s="55" t="s">
        <v>1396</v>
      </c>
      <c r="EM5" s="55" t="s">
        <v>1396</v>
      </c>
      <c r="EN5" s="55" t="s">
        <v>1396</v>
      </c>
      <c r="EO5" s="55" t="s">
        <v>1396</v>
      </c>
      <c r="EP5" s="55" t="s">
        <v>1396</v>
      </c>
      <c r="EQ5" s="55" t="s">
        <v>1396</v>
      </c>
      <c r="ER5" s="55" t="s">
        <v>1396</v>
      </c>
      <c r="ES5" s="55" t="s">
        <v>1396</v>
      </c>
      <c r="ET5" s="55" t="s">
        <v>1396</v>
      </c>
      <c r="EU5" s="55" t="s">
        <v>1396</v>
      </c>
      <c r="EV5" s="55" t="s">
        <v>1396</v>
      </c>
      <c r="EW5" s="55" t="s">
        <v>1396</v>
      </c>
      <c r="EX5" s="55" t="s">
        <v>1396</v>
      </c>
      <c r="EY5" s="55" t="s">
        <v>1396</v>
      </c>
      <c r="EZ5" s="55" t="s">
        <v>1396</v>
      </c>
      <c r="FA5" s="55" t="s">
        <v>1396</v>
      </c>
      <c r="FB5" s="55" t="s">
        <v>1396</v>
      </c>
      <c r="FC5" s="55" t="s">
        <v>1396</v>
      </c>
      <c r="FD5" s="55" t="s">
        <v>1396</v>
      </c>
      <c r="FE5" s="55" t="s">
        <v>1396</v>
      </c>
      <c r="FF5" s="55" t="s">
        <v>1396</v>
      </c>
      <c r="FG5" s="55" t="s">
        <v>1396</v>
      </c>
      <c r="FH5" s="55" t="s">
        <v>1396</v>
      </c>
      <c r="FI5" s="55" t="s">
        <v>1396</v>
      </c>
      <c r="FJ5" s="55" t="s">
        <v>1396</v>
      </c>
      <c r="FK5" s="55" t="s">
        <v>1396</v>
      </c>
      <c r="FL5" s="55" t="s">
        <v>1396</v>
      </c>
      <c r="FM5" s="55" t="s">
        <v>1396</v>
      </c>
      <c r="FN5" s="55" t="s">
        <v>1396</v>
      </c>
      <c r="FO5" s="55" t="s">
        <v>1396</v>
      </c>
      <c r="FP5" s="55" t="s">
        <v>1396</v>
      </c>
      <c r="FQ5" s="55" t="s">
        <v>1396</v>
      </c>
      <c r="FR5" s="55" t="s">
        <v>1396</v>
      </c>
      <c r="FS5" s="55" t="s">
        <v>1396</v>
      </c>
      <c r="FT5" s="55" t="s">
        <v>1396</v>
      </c>
      <c r="FU5" s="55" t="s">
        <v>1396</v>
      </c>
      <c r="FV5" s="55" t="s">
        <v>1396</v>
      </c>
      <c r="FW5" s="55" t="s">
        <v>1396</v>
      </c>
      <c r="FX5" s="55" t="s">
        <v>1396</v>
      </c>
      <c r="FY5" s="55" t="s">
        <v>1396</v>
      </c>
      <c r="FZ5" s="55" t="s">
        <v>1396</v>
      </c>
      <c r="GA5" s="55" t="s">
        <v>1396</v>
      </c>
      <c r="GB5" s="55" t="s">
        <v>1396</v>
      </c>
      <c r="GC5" s="55" t="s">
        <v>1396</v>
      </c>
      <c r="GD5" s="55" t="s">
        <v>1396</v>
      </c>
      <c r="GE5" s="55" t="s">
        <v>1396</v>
      </c>
      <c r="GF5" s="55" t="s">
        <v>1396</v>
      </c>
      <c r="GG5" s="55" t="s">
        <v>1396</v>
      </c>
      <c r="GH5" s="55" t="s">
        <v>1396</v>
      </c>
      <c r="GI5" s="55" t="s">
        <v>1396</v>
      </c>
      <c r="GJ5" s="55" t="s">
        <v>1396</v>
      </c>
      <c r="GK5" s="55" t="s">
        <v>1396</v>
      </c>
      <c r="GL5" s="55" t="s">
        <v>1396</v>
      </c>
      <c r="GM5" s="55" t="s">
        <v>1396</v>
      </c>
      <c r="GN5" s="55" t="s">
        <v>1396</v>
      </c>
      <c r="GO5" s="55" t="s">
        <v>1396</v>
      </c>
      <c r="GP5" s="55" t="s">
        <v>1396</v>
      </c>
      <c r="GQ5" s="55" t="s">
        <v>1396</v>
      </c>
      <c r="GR5" s="55" t="s">
        <v>1396</v>
      </c>
      <c r="GS5" s="55" t="s">
        <v>1396</v>
      </c>
      <c r="GT5" s="55" t="s">
        <v>1396</v>
      </c>
      <c r="GU5" s="55" t="s">
        <v>1396</v>
      </c>
      <c r="GV5" s="55" t="s">
        <v>1396</v>
      </c>
      <c r="GW5" s="55" t="s">
        <v>1396</v>
      </c>
      <c r="GX5" s="55" t="s">
        <v>1396</v>
      </c>
      <c r="GY5" s="55" t="s">
        <v>1396</v>
      </c>
      <c r="GZ5" s="55" t="s">
        <v>1396</v>
      </c>
      <c r="HA5" s="55" t="s">
        <v>1396</v>
      </c>
      <c r="HB5" s="55" t="s">
        <v>1396</v>
      </c>
      <c r="HC5" s="55" t="s">
        <v>1396</v>
      </c>
      <c r="HD5" s="55" t="s">
        <v>1396</v>
      </c>
      <c r="HE5" s="55" t="s">
        <v>1396</v>
      </c>
      <c r="HF5" s="55" t="s">
        <v>1396</v>
      </c>
      <c r="HG5" s="55" t="s">
        <v>1396</v>
      </c>
      <c r="HH5" s="55" t="s">
        <v>1396</v>
      </c>
      <c r="HI5" s="55" t="s">
        <v>1396</v>
      </c>
      <c r="HJ5" s="55" t="s">
        <v>1396</v>
      </c>
      <c r="HK5" s="55" t="s">
        <v>1396</v>
      </c>
      <c r="HL5" s="55" t="s">
        <v>1396</v>
      </c>
      <c r="HM5" s="55" t="s">
        <v>1396</v>
      </c>
      <c r="HN5" s="55" t="s">
        <v>1396</v>
      </c>
      <c r="HO5" s="55" t="s">
        <v>1396</v>
      </c>
      <c r="HP5" s="55" t="s">
        <v>1396</v>
      </c>
      <c r="HQ5" s="55" t="s">
        <v>1396</v>
      </c>
      <c r="HR5" s="55" t="s">
        <v>1396</v>
      </c>
      <c r="HS5" s="55" t="s">
        <v>1396</v>
      </c>
      <c r="HT5" s="55" t="s">
        <v>1396</v>
      </c>
      <c r="HU5" s="55" t="s">
        <v>1396</v>
      </c>
      <c r="HV5" s="55" t="s">
        <v>1396</v>
      </c>
      <c r="HW5" s="55" t="s">
        <v>1396</v>
      </c>
      <c r="HX5" s="55" t="s">
        <v>1396</v>
      </c>
      <c r="HY5" s="55" t="s">
        <v>1396</v>
      </c>
      <c r="HZ5" s="55" t="s">
        <v>1396</v>
      </c>
      <c r="IA5" s="55" t="s">
        <v>1396</v>
      </c>
      <c r="IB5" s="55" t="s">
        <v>1396</v>
      </c>
      <c r="IC5" s="55" t="s">
        <v>1396</v>
      </c>
      <c r="ID5" s="55" t="s">
        <v>1396</v>
      </c>
      <c r="IE5" s="55" t="s">
        <v>1396</v>
      </c>
      <c r="IF5" s="55" t="s">
        <v>1396</v>
      </c>
      <c r="IG5" s="55" t="s">
        <v>1396</v>
      </c>
      <c r="IH5" s="55" t="s">
        <v>1396</v>
      </c>
      <c r="II5" s="55" t="s">
        <v>1396</v>
      </c>
      <c r="IJ5" s="55" t="s">
        <v>1396</v>
      </c>
      <c r="IK5" s="55" t="s">
        <v>1396</v>
      </c>
      <c r="IL5" s="55" t="s">
        <v>1396</v>
      </c>
      <c r="IM5" s="55" t="s">
        <v>1396</v>
      </c>
      <c r="IN5" s="55" t="s">
        <v>1396</v>
      </c>
      <c r="IO5" s="55" t="s">
        <v>1396</v>
      </c>
      <c r="IP5" s="55" t="s">
        <v>1396</v>
      </c>
      <c r="IQ5" s="55" t="s">
        <v>1396</v>
      </c>
      <c r="IR5" s="55" t="s">
        <v>1396</v>
      </c>
      <c r="IS5" s="55" t="s">
        <v>1396</v>
      </c>
      <c r="IT5" s="55" t="s">
        <v>1396</v>
      </c>
      <c r="IU5" s="55" t="s">
        <v>1396</v>
      </c>
      <c r="IV5" s="55" t="s">
        <v>1396</v>
      </c>
      <c r="IW5" s="55" t="s">
        <v>1396</v>
      </c>
      <c r="IX5" s="55" t="s">
        <v>1396</v>
      </c>
      <c r="IY5" s="55" t="s">
        <v>1396</v>
      </c>
      <c r="IZ5" s="55" t="s">
        <v>1396</v>
      </c>
      <c r="JA5" s="55" t="s">
        <v>1396</v>
      </c>
      <c r="JB5" s="55" t="s">
        <v>1396</v>
      </c>
      <c r="JC5" s="55" t="s">
        <v>1396</v>
      </c>
      <c r="JD5" s="55" t="s">
        <v>1396</v>
      </c>
      <c r="JE5" s="55" t="s">
        <v>1396</v>
      </c>
      <c r="JF5" s="55" t="s">
        <v>1396</v>
      </c>
      <c r="JG5" s="55" t="s">
        <v>1396</v>
      </c>
      <c r="JH5" s="55" t="s">
        <v>1396</v>
      </c>
      <c r="JI5" s="55" t="s">
        <v>1396</v>
      </c>
      <c r="JJ5" s="55" t="s">
        <v>1396</v>
      </c>
      <c r="JK5" s="55" t="s">
        <v>1396</v>
      </c>
      <c r="JL5" s="55" t="s">
        <v>1396</v>
      </c>
      <c r="JM5" s="55" t="s">
        <v>1396</v>
      </c>
      <c r="JN5" s="55" t="s">
        <v>1396</v>
      </c>
      <c r="JO5" s="55" t="s">
        <v>1396</v>
      </c>
      <c r="JP5" s="55" t="s">
        <v>1396</v>
      </c>
      <c r="JQ5" s="55" t="s">
        <v>1396</v>
      </c>
      <c r="JR5" s="55" t="s">
        <v>1396</v>
      </c>
      <c r="JS5" s="55" t="s">
        <v>1396</v>
      </c>
      <c r="JT5" s="55" t="s">
        <v>1396</v>
      </c>
      <c r="JU5" s="55" t="s">
        <v>1396</v>
      </c>
      <c r="JV5" s="55" t="s">
        <v>1396</v>
      </c>
      <c r="JW5" s="55" t="s">
        <v>1396</v>
      </c>
      <c r="JX5" s="55" t="s">
        <v>1396</v>
      </c>
      <c r="JY5" s="55" t="s">
        <v>1396</v>
      </c>
      <c r="JZ5" s="55" t="s">
        <v>1396</v>
      </c>
      <c r="KA5" s="55" t="s">
        <v>1396</v>
      </c>
      <c r="KB5" s="55" t="s">
        <v>1396</v>
      </c>
      <c r="KC5" s="55" t="s">
        <v>1396</v>
      </c>
      <c r="KD5" s="55" t="s">
        <v>1396</v>
      </c>
      <c r="KE5" s="55" t="s">
        <v>1396</v>
      </c>
      <c r="KF5" s="55" t="s">
        <v>1396</v>
      </c>
      <c r="KG5" s="55" t="s">
        <v>1396</v>
      </c>
      <c r="KH5" s="55" t="s">
        <v>1396</v>
      </c>
      <c r="KI5" s="55" t="s">
        <v>1396</v>
      </c>
      <c r="KJ5" s="55" t="s">
        <v>1396</v>
      </c>
      <c r="KK5" s="55" t="s">
        <v>1396</v>
      </c>
      <c r="KL5" s="55" t="s">
        <v>1396</v>
      </c>
      <c r="KM5" s="55" t="s">
        <v>1396</v>
      </c>
      <c r="KN5" s="55" t="s">
        <v>1396</v>
      </c>
      <c r="KO5" s="55" t="s">
        <v>1396</v>
      </c>
      <c r="KP5" s="55" t="s">
        <v>1396</v>
      </c>
      <c r="KQ5" s="55" t="s">
        <v>1396</v>
      </c>
      <c r="KR5" s="55" t="s">
        <v>1396</v>
      </c>
      <c r="KS5" s="55" t="s">
        <v>1396</v>
      </c>
      <c r="KT5" s="55" t="s">
        <v>1396</v>
      </c>
      <c r="KU5" s="55" t="s">
        <v>1396</v>
      </c>
      <c r="KV5" s="55" t="s">
        <v>1396</v>
      </c>
      <c r="KW5" s="55" t="s">
        <v>1396</v>
      </c>
      <c r="KX5" s="55" t="s">
        <v>1396</v>
      </c>
      <c r="KY5" s="55" t="s">
        <v>1396</v>
      </c>
      <c r="KZ5" s="55" t="s">
        <v>1396</v>
      </c>
      <c r="LA5" s="55" t="s">
        <v>1396</v>
      </c>
      <c r="LB5" s="55" t="s">
        <v>1396</v>
      </c>
      <c r="LC5" s="55" t="s">
        <v>1396</v>
      </c>
      <c r="LD5" s="55" t="s">
        <v>1396</v>
      </c>
      <c r="LE5" s="55" t="s">
        <v>1396</v>
      </c>
      <c r="LF5" s="55" t="s">
        <v>1396</v>
      </c>
      <c r="LG5" s="55" t="s">
        <v>1396</v>
      </c>
      <c r="LH5" s="55" t="s">
        <v>1396</v>
      </c>
      <c r="LI5" s="55" t="s">
        <v>1396</v>
      </c>
      <c r="LJ5" s="55" t="s">
        <v>1396</v>
      </c>
      <c r="LK5" s="55" t="s">
        <v>1396</v>
      </c>
      <c r="LL5" s="55" t="s">
        <v>1396</v>
      </c>
      <c r="LM5" s="55" t="s">
        <v>1396</v>
      </c>
      <c r="LN5" s="55" t="s">
        <v>1396</v>
      </c>
      <c r="LO5" s="55" t="s">
        <v>1396</v>
      </c>
      <c r="LP5" s="55" t="s">
        <v>1396</v>
      </c>
      <c r="LQ5" s="55" t="s">
        <v>1396</v>
      </c>
      <c r="LR5" s="55" t="s">
        <v>1396</v>
      </c>
      <c r="LS5" s="55" t="s">
        <v>1396</v>
      </c>
      <c r="LT5" s="55" t="s">
        <v>1396</v>
      </c>
      <c r="LU5" s="55" t="s">
        <v>1396</v>
      </c>
      <c r="LV5" s="55" t="s">
        <v>1396</v>
      </c>
      <c r="LW5" s="55" t="s">
        <v>1396</v>
      </c>
      <c r="LX5" s="55" t="s">
        <v>1396</v>
      </c>
      <c r="LY5" s="55" t="s">
        <v>1396</v>
      </c>
      <c r="LZ5" s="55" t="s">
        <v>1396</v>
      </c>
      <c r="MA5" s="55" t="s">
        <v>1396</v>
      </c>
      <c r="MB5" s="55" t="s">
        <v>1396</v>
      </c>
      <c r="MC5" s="55" t="s">
        <v>1396</v>
      </c>
      <c r="MD5" s="55" t="s">
        <v>1396</v>
      </c>
      <c r="ME5" s="55" t="s">
        <v>1396</v>
      </c>
      <c r="MF5" s="55" t="s">
        <v>1396</v>
      </c>
      <c r="MG5" s="55" t="s">
        <v>1396</v>
      </c>
      <c r="MH5" s="55" t="s">
        <v>1396</v>
      </c>
      <c r="MI5" s="55" t="s">
        <v>1396</v>
      </c>
      <c r="MJ5" s="55" t="s">
        <v>1396</v>
      </c>
      <c r="MK5" s="55" t="s">
        <v>1396</v>
      </c>
      <c r="ML5" s="55" t="s">
        <v>1396</v>
      </c>
      <c r="MM5" s="55" t="s">
        <v>1396</v>
      </c>
      <c r="MN5" s="55" t="s">
        <v>1396</v>
      </c>
      <c r="MO5" s="55" t="s">
        <v>1396</v>
      </c>
      <c r="MP5" s="55" t="s">
        <v>1396</v>
      </c>
      <c r="MQ5" s="55" t="s">
        <v>1396</v>
      </c>
      <c r="MR5" s="55" t="s">
        <v>1396</v>
      </c>
      <c r="MS5" s="55" t="s">
        <v>1396</v>
      </c>
      <c r="MT5" s="55" t="s">
        <v>1396</v>
      </c>
      <c r="MU5" s="55" t="s">
        <v>1396</v>
      </c>
      <c r="MV5" s="55" t="s">
        <v>1396</v>
      </c>
      <c r="MW5" s="55" t="s">
        <v>1396</v>
      </c>
      <c r="MX5" s="55" t="s">
        <v>1396</v>
      </c>
      <c r="MY5" s="55" t="s">
        <v>1396</v>
      </c>
      <c r="MZ5" s="55" t="s">
        <v>1396</v>
      </c>
      <c r="NA5" s="55" t="s">
        <v>1396</v>
      </c>
      <c r="NB5" s="55" t="s">
        <v>1396</v>
      </c>
      <c r="NC5" s="55" t="s">
        <v>1396</v>
      </c>
      <c r="ND5" s="55" t="s">
        <v>1396</v>
      </c>
      <c r="NE5" s="55" t="s">
        <v>1396</v>
      </c>
      <c r="NF5" s="55" t="s">
        <v>1396</v>
      </c>
      <c r="NG5" s="56"/>
      <c r="NH5" s="56"/>
      <c r="NI5" s="56"/>
      <c r="NJ5" s="56"/>
      <c r="NK5" s="56"/>
      <c r="NL5" s="56"/>
      <c r="NM5" s="56"/>
      <c r="NN5" s="56"/>
      <c r="NO5" s="56"/>
      <c r="NP5" s="56"/>
      <c r="NQ5" s="56"/>
      <c r="NR5" s="56"/>
      <c r="NS5" s="56"/>
      <c r="NT5" s="56"/>
      <c r="NU5" s="56"/>
      <c r="NV5" s="56"/>
      <c r="NW5" s="56"/>
      <c r="NX5" s="56"/>
      <c r="NY5" s="56"/>
      <c r="NZ5" s="56"/>
      <c r="OA5" s="56"/>
      <c r="OB5" s="56"/>
      <c r="OC5" s="56"/>
      <c r="OD5" s="56"/>
      <c r="OE5" s="56"/>
      <c r="OF5" s="56"/>
      <c r="OG5" s="56"/>
      <c r="OH5" s="56"/>
      <c r="OI5" s="56"/>
      <c r="OJ5" s="56"/>
      <c r="OK5" s="56"/>
      <c r="OL5" s="56"/>
      <c r="OM5" s="56"/>
    </row>
    <row r="6" ht="13.5" hidden="1" customHeight="1">
      <c r="A6" s="57" t="s">
        <v>372</v>
      </c>
      <c r="B6" s="56">
        <v>61.727404261759034</v>
      </c>
      <c r="C6" s="56">
        <v>61.81912403035007</v>
      </c>
      <c r="D6" s="56">
        <v>61.91084379894109</v>
      </c>
      <c r="E6" s="56">
        <v>62.00256356753211</v>
      </c>
      <c r="F6" s="56">
        <v>62.18600310471416</v>
      </c>
      <c r="G6" s="56">
        <v>62.369442641896214</v>
      </c>
      <c r="H6" s="56">
        <v>62.461162410487226</v>
      </c>
      <c r="I6" s="56">
        <v>62.64460194766927</v>
      </c>
      <c r="J6" s="56">
        <v>62.91976125344234</v>
      </c>
      <c r="K6" s="56">
        <v>63.01148102203338</v>
      </c>
      <c r="L6" s="56">
        <v>63.194920559215426</v>
      </c>
      <c r="M6" s="56">
        <v>63.240780443510936</v>
      </c>
      <c r="N6" s="56">
        <v>63.33250021210196</v>
      </c>
      <c r="O6" s="56">
        <v>63.56179963357952</v>
      </c>
      <c r="P6" s="56">
        <v>63.8828188236481</v>
      </c>
      <c r="Q6" s="56">
        <v>63.97453859223913</v>
      </c>
      <c r="R6" s="56">
        <v>64.06625836083015</v>
      </c>
      <c r="S6" s="56">
        <v>64.2955577823077</v>
      </c>
      <c r="T6" s="56">
        <v>64.43313743519424</v>
      </c>
      <c r="U6" s="56">
        <v>64.6165769723763</v>
      </c>
      <c r="V6" s="56">
        <v>64.80001650955835</v>
      </c>
      <c r="W6" s="56">
        <v>65.0293159310359</v>
      </c>
      <c r="X6" s="56">
        <v>65.12103569962693</v>
      </c>
      <c r="Y6" s="56">
        <v>65.0751758153314</v>
      </c>
      <c r="Z6" s="56">
        <v>65.39619500539999</v>
      </c>
      <c r="AA6" s="56">
        <v>65.62549442687755</v>
      </c>
      <c r="AB6" s="56">
        <v>65.85479384835511</v>
      </c>
      <c r="AC6" s="56">
        <v>66.03823338553715</v>
      </c>
      <c r="AD6" s="56">
        <v>66.12995315412819</v>
      </c>
      <c r="AE6" s="56">
        <v>66.22167292271921</v>
      </c>
      <c r="AF6" s="56">
        <v>66.22167292271921</v>
      </c>
      <c r="AG6" s="56">
        <v>66.40511245990126</v>
      </c>
      <c r="AH6" s="56">
        <v>66.54269211278779</v>
      </c>
      <c r="AI6" s="56">
        <v>66.81785141856086</v>
      </c>
      <c r="AJ6" s="56">
        <v>66.86371130285637</v>
      </c>
      <c r="AK6" s="56">
        <v>66.86371130285637</v>
      </c>
      <c r="AL6" s="56">
        <v>67.04715084003841</v>
      </c>
      <c r="AM6" s="56">
        <v>67.27645026151598</v>
      </c>
      <c r="AN6" s="56">
        <v>67.50574968299354</v>
      </c>
      <c r="AO6" s="56">
        <v>67.59746945158457</v>
      </c>
      <c r="AP6" s="56">
        <v>67.64332933588008</v>
      </c>
      <c r="AQ6" s="56">
        <v>67.87262875735763</v>
      </c>
      <c r="AR6" s="56">
        <v>68.05606829453968</v>
      </c>
      <c r="AS6" s="56">
        <v>68.33122760031276</v>
      </c>
      <c r="AT6" s="56">
        <v>68.51466713749481</v>
      </c>
      <c r="AU6" s="56">
        <v>68.56052702179032</v>
      </c>
      <c r="AV6" s="56">
        <v>68.65224679038133</v>
      </c>
      <c r="AW6" s="56">
        <v>68.65224679038133</v>
      </c>
      <c r="AX6" s="56">
        <v>68.92740609615441</v>
      </c>
      <c r="AY6" s="56">
        <v>69.20256540192749</v>
      </c>
      <c r="AZ6" s="56">
        <v>69.43186482340505</v>
      </c>
      <c r="BA6" s="56">
        <v>69.6611642448826</v>
      </c>
      <c r="BB6" s="56">
        <v>69.79874389776913</v>
      </c>
      <c r="BC6" s="56">
        <v>69.93632355065567</v>
      </c>
      <c r="BD6" s="56">
        <v>69.93632355065567</v>
      </c>
      <c r="BE6" s="56">
        <v>70.11976308783773</v>
      </c>
      <c r="BF6" s="56">
        <v>70.25734274072425</v>
      </c>
      <c r="BG6" s="56">
        <v>70.4866421622018</v>
      </c>
      <c r="BH6" s="56">
        <v>70.4407822779063</v>
      </c>
      <c r="BI6" s="56">
        <v>70.3949223936108</v>
      </c>
      <c r="BJ6" s="56">
        <v>70.8076613522704</v>
      </c>
      <c r="BK6" s="56">
        <v>71.03696077374796</v>
      </c>
      <c r="BL6" s="56">
        <v>71.40383984811206</v>
      </c>
      <c r="BM6" s="56">
        <v>71.67899915388514</v>
      </c>
      <c r="BN6" s="56">
        <v>71.81657880677166</v>
      </c>
      <c r="BO6" s="56">
        <v>71.86243869106717</v>
      </c>
      <c r="BP6" s="56">
        <v>72.00001834395371</v>
      </c>
      <c r="BQ6" s="56">
        <v>72.13759799684026</v>
      </c>
      <c r="BR6" s="56">
        <v>72.3668974183178</v>
      </c>
      <c r="BS6" s="56">
        <v>72.59619683979537</v>
      </c>
      <c r="BT6" s="56">
        <v>72.7337764926819</v>
      </c>
      <c r="BU6" s="56">
        <v>72.7337764926819</v>
      </c>
      <c r="BV6" s="56">
        <v>72.96307591415946</v>
      </c>
      <c r="BW6" s="56">
        <v>73.19237533563701</v>
      </c>
      <c r="BX6" s="56">
        <v>73.37581487281906</v>
      </c>
      <c r="BY6" s="56">
        <v>73.46753464141008</v>
      </c>
      <c r="BZ6" s="56">
        <v>73.42167475711457</v>
      </c>
      <c r="CA6" s="56">
        <v>73.5133945257056</v>
      </c>
      <c r="CB6" s="56">
        <v>73.60511429429663</v>
      </c>
      <c r="CC6" s="56">
        <v>73.74269394718317</v>
      </c>
      <c r="CD6" s="56">
        <v>73.92613348436521</v>
      </c>
      <c r="CE6" s="56">
        <v>74.10957302154726</v>
      </c>
      <c r="CF6" s="56">
        <v>74.06371313725175</v>
      </c>
      <c r="CG6" s="56">
        <v>73.97199336866073</v>
      </c>
      <c r="CH6" s="56">
        <v>74.10957302154726</v>
      </c>
      <c r="CI6" s="56">
        <v>74.24715267443379</v>
      </c>
      <c r="CJ6" s="56">
        <v>74.38473232732032</v>
      </c>
      <c r="CK6" s="56">
        <v>74.52231198020687</v>
      </c>
      <c r="CL6" s="56">
        <v>74.65989163309341</v>
      </c>
      <c r="CM6" s="56">
        <v>74.75161140168443</v>
      </c>
      <c r="CN6" s="56">
        <v>74.84333117027543</v>
      </c>
      <c r="CO6" s="56">
        <v>74.93505093886648</v>
      </c>
      <c r="CP6" s="56">
        <v>75.02677070745749</v>
      </c>
      <c r="CQ6" s="56">
        <v>75.21021024463954</v>
      </c>
      <c r="CR6" s="56">
        <v>75.21021024463954</v>
      </c>
      <c r="CS6" s="56">
        <v>75.16435036034403</v>
      </c>
      <c r="CT6" s="56">
        <v>75.34778989752608</v>
      </c>
      <c r="CU6" s="56">
        <v>75.4395096661171</v>
      </c>
      <c r="CV6" s="56">
        <v>75.66880908759467</v>
      </c>
      <c r="CW6" s="56">
        <v>76.2191276991408</v>
      </c>
      <c r="CX6" s="56">
        <v>76.2191276991408</v>
      </c>
      <c r="CY6" s="56">
        <v>76.2191276991408</v>
      </c>
      <c r="CZ6" s="56">
        <v>76.44842712061836</v>
      </c>
      <c r="DA6" s="56">
        <v>76.6318666578004</v>
      </c>
      <c r="DB6" s="56">
        <v>76.99874573216451</v>
      </c>
      <c r="DC6" s="56">
        <v>77.13632538505104</v>
      </c>
      <c r="DD6" s="56">
        <v>77.18218526934656</v>
      </c>
      <c r="DE6" s="56">
        <v>77.18218526934656</v>
      </c>
      <c r="DF6" s="56">
        <v>77.41148469082411</v>
      </c>
      <c r="DG6" s="56">
        <v>77.87008353377925</v>
      </c>
      <c r="DH6" s="56">
        <v>78.5121219139164</v>
      </c>
      <c r="DI6" s="56">
        <v>78.55798179821191</v>
      </c>
      <c r="DJ6" s="56">
        <v>78.64970156680295</v>
      </c>
      <c r="DK6" s="56">
        <v>79.06244052546255</v>
      </c>
      <c r="DL6" s="56">
        <v>79.2458800626446</v>
      </c>
      <c r="DM6" s="56">
        <v>79.2458800626446</v>
      </c>
      <c r="DN6" s="56">
        <v>79.6586190213042</v>
      </c>
      <c r="DO6" s="56">
        <v>79.79619867419073</v>
      </c>
      <c r="DP6" s="56">
        <v>79.84205855848626</v>
      </c>
      <c r="DQ6" s="56">
        <v>79.79619867419073</v>
      </c>
      <c r="DR6" s="56">
        <v>80.30065740144137</v>
      </c>
      <c r="DS6" s="56">
        <v>80.62167659150997</v>
      </c>
      <c r="DT6" s="56">
        <v>80.80511612869199</v>
      </c>
      <c r="DU6" s="56">
        <v>81.12613531876059</v>
      </c>
      <c r="DV6" s="56">
        <v>81.49301439312467</v>
      </c>
      <c r="DW6" s="56">
        <v>81.63059404601121</v>
      </c>
      <c r="DX6" s="56">
        <v>81.40129462453365</v>
      </c>
      <c r="DY6" s="56">
        <v>81.40129462453365</v>
      </c>
      <c r="DZ6" s="56">
        <v>81.76817369889775</v>
      </c>
      <c r="EA6" s="56">
        <v>81.49301439312467</v>
      </c>
      <c r="EB6" s="56">
        <v>81.35543474023814</v>
      </c>
      <c r="EC6" s="56">
        <v>81.03441555016956</v>
      </c>
      <c r="ED6" s="56">
        <v>81.2178550873516</v>
      </c>
      <c r="EE6" s="56">
        <v>81.53887427742019</v>
      </c>
      <c r="EF6" s="56">
        <v>81.9974731203753</v>
      </c>
      <c r="EG6" s="56">
        <v>82.45607196333043</v>
      </c>
      <c r="EH6" s="56">
        <v>82.45607196333043</v>
      </c>
      <c r="EI6" s="56">
        <v>82.50193184762594</v>
      </c>
      <c r="EJ6" s="56">
        <v>82.59365161621696</v>
      </c>
      <c r="EK6" s="56">
        <v>82.86881092199003</v>
      </c>
      <c r="EL6" s="56">
        <v>83.00639057487656</v>
      </c>
      <c r="EM6" s="56">
        <v>83.1439702277631</v>
      </c>
      <c r="EN6" s="56">
        <v>83.1439702277631</v>
      </c>
      <c r="EO6" s="56">
        <v>82.96053069058105</v>
      </c>
      <c r="EP6" s="56">
        <v>83.32740976494514</v>
      </c>
      <c r="EQ6" s="56">
        <v>83.96944814508231</v>
      </c>
      <c r="ER6" s="56">
        <v>84.47390687233295</v>
      </c>
      <c r="ES6" s="56">
        <v>84.29046733515091</v>
      </c>
      <c r="ET6" s="56">
        <v>84.15288768226436</v>
      </c>
      <c r="EU6" s="56">
        <v>84.2446074508554</v>
      </c>
      <c r="EV6" s="56">
        <v>84.33632721944642</v>
      </c>
      <c r="EW6" s="56">
        <v>84.657346409515</v>
      </c>
      <c r="EX6" s="56">
        <v>84.93250571528806</v>
      </c>
      <c r="EY6" s="56">
        <v>84.84078594669705</v>
      </c>
      <c r="EZ6" s="56">
        <v>84.61148652521949</v>
      </c>
      <c r="FA6" s="56">
        <v>84.51976675662847</v>
      </c>
      <c r="FB6" s="56">
        <v>84.93250571528806</v>
      </c>
      <c r="FC6" s="56">
        <v>85.39110455824319</v>
      </c>
      <c r="FD6" s="56">
        <v>85.94142316978933</v>
      </c>
      <c r="FE6" s="56">
        <v>86.2165824755624</v>
      </c>
      <c r="FF6" s="56">
        <v>86.72104120281303</v>
      </c>
      <c r="FG6" s="56">
        <v>86.9962005085861</v>
      </c>
      <c r="FH6" s="56">
        <v>86.85862085569957</v>
      </c>
      <c r="FI6" s="56">
        <v>86.90448073999508</v>
      </c>
      <c r="FJ6" s="56">
        <v>87.08792027717713</v>
      </c>
      <c r="FK6" s="56">
        <v>87.54651912013225</v>
      </c>
      <c r="FL6" s="56">
        <v>87.59237900442777</v>
      </c>
      <c r="FM6" s="56">
        <v>87.27135981435919</v>
      </c>
      <c r="FN6" s="56">
        <v>87.45479935154123</v>
      </c>
      <c r="FO6" s="56">
        <v>87.95925807879186</v>
      </c>
      <c r="FP6" s="56">
        <v>88.64715634322454</v>
      </c>
      <c r="FQ6" s="56">
        <v>89.2433348390662</v>
      </c>
      <c r="FR6" s="56">
        <v>89.15161507047516</v>
      </c>
      <c r="FS6" s="56">
        <v>89.19747495477068</v>
      </c>
      <c r="FT6" s="56">
        <v>89.61021391343029</v>
      </c>
      <c r="FU6" s="56">
        <v>90.06881275638541</v>
      </c>
      <c r="FV6" s="56">
        <v>91.1694499794777</v>
      </c>
      <c r="FW6" s="56">
        <v>91.35288951665973</v>
      </c>
      <c r="FX6" s="56">
        <v>90.61913136793154</v>
      </c>
      <c r="FY6" s="56">
        <v>90.25225229356747</v>
      </c>
      <c r="FZ6" s="56">
        <v>90.94015055800013</v>
      </c>
      <c r="GA6" s="56">
        <v>91.12359009518217</v>
      </c>
      <c r="GB6" s="56">
        <v>91.62804882243282</v>
      </c>
      <c r="GC6" s="56">
        <v>92.40766685545651</v>
      </c>
      <c r="GD6" s="56">
        <v>92.86626569841164</v>
      </c>
      <c r="GE6" s="56">
        <v>93.04970523559368</v>
      </c>
      <c r="GF6" s="56">
        <v>93.32486454136675</v>
      </c>
      <c r="GG6" s="56">
        <v>93.5083040785488</v>
      </c>
      <c r="GH6" s="56">
        <v>93.04970523559368</v>
      </c>
      <c r="GI6" s="56">
        <v>92.54524650834306</v>
      </c>
      <c r="GJ6" s="56">
        <v>92.40766685545651</v>
      </c>
      <c r="GK6" s="56">
        <v>92.54524650834306</v>
      </c>
      <c r="GL6" s="56">
        <v>92.8277433956034</v>
      </c>
      <c r="GM6" s="56">
        <v>93.3244059425238</v>
      </c>
      <c r="GN6" s="56">
        <v>94.17418959851963</v>
      </c>
      <c r="GO6" s="56">
        <v>94.78596045502177</v>
      </c>
      <c r="GP6" s="56">
        <v>95.36517079367408</v>
      </c>
      <c r="GQ6" s="56">
        <v>95.54998612738498</v>
      </c>
      <c r="GR6" s="56">
        <v>95.52568038870837</v>
      </c>
      <c r="GS6" s="56">
        <v>95.35049563069951</v>
      </c>
      <c r="GT6" s="56">
        <v>95.6132727677128</v>
      </c>
      <c r="GU6" s="56">
        <v>95.81780785167078</v>
      </c>
      <c r="GV6" s="56">
        <v>96.38692901577808</v>
      </c>
      <c r="GW6" s="56">
        <v>96.32226657892141</v>
      </c>
      <c r="GX6" s="56">
        <v>96.80104377096657</v>
      </c>
      <c r="GY6" s="56">
        <v>97.08216486169805</v>
      </c>
      <c r="GZ6" s="56">
        <v>97.92369373852068</v>
      </c>
      <c r="HA6" s="56">
        <v>98.51757924014757</v>
      </c>
      <c r="HB6" s="56">
        <v>99.34718454705337</v>
      </c>
      <c r="HC6" s="56">
        <v>100.3483058212244</v>
      </c>
      <c r="HD6" s="56">
        <v>100.87523589177982</v>
      </c>
      <c r="HE6" s="56">
        <v>100.47258610766525</v>
      </c>
      <c r="HF6" s="56">
        <v>100.33363065824983</v>
      </c>
      <c r="HG6" s="56">
        <v>99.32012721531903</v>
      </c>
      <c r="HH6" s="56">
        <v>97.4178592147412</v>
      </c>
      <c r="HI6" s="56">
        <v>96.4103175567688</v>
      </c>
      <c r="HJ6" s="56">
        <v>96.82993549807273</v>
      </c>
      <c r="HK6" s="56">
        <v>97.31146428317561</v>
      </c>
      <c r="HL6" s="56">
        <v>97.54810128614044</v>
      </c>
      <c r="HM6" s="56">
        <v>97.79161727174962</v>
      </c>
      <c r="HN6" s="56">
        <v>98.07411415900997</v>
      </c>
      <c r="HO6" s="56">
        <v>98.91656023351852</v>
      </c>
      <c r="HP6" s="56">
        <v>98.75971942922787</v>
      </c>
      <c r="HQ6" s="56">
        <v>98.98122267037519</v>
      </c>
      <c r="HR6" s="56">
        <v>99.04313351417413</v>
      </c>
      <c r="HS6" s="56">
        <v>99.1385220735088</v>
      </c>
      <c r="HT6" s="56">
        <v>99.20868769648094</v>
      </c>
      <c r="HU6" s="56">
        <v>99.03396153731504</v>
      </c>
      <c r="HV6" s="56">
        <v>99.37240748341591</v>
      </c>
      <c r="HW6" s="56">
        <v>99.3971718209355</v>
      </c>
      <c r="HX6" s="56">
        <v>99.80532479116555</v>
      </c>
      <c r="HY6" s="56">
        <v>99.97867515380257</v>
      </c>
      <c r="HZ6" s="56">
        <v>100.05617835826199</v>
      </c>
      <c r="IA6" s="56">
        <v>99.95849680471255</v>
      </c>
      <c r="IB6" s="56">
        <v>99.97959235148849</v>
      </c>
      <c r="IC6" s="56">
        <v>100.11763060321799</v>
      </c>
      <c r="ID6" s="56">
        <v>100.17587265627328</v>
      </c>
      <c r="IE6" s="56">
        <v>100.30061154155707</v>
      </c>
      <c r="IF6" s="56">
        <v>100.34280263510892</v>
      </c>
      <c r="IG6" s="56">
        <v>100.51523580006008</v>
      </c>
      <c r="IH6" s="56">
        <v>100.99401299210523</v>
      </c>
      <c r="II6" s="56">
        <v>101.49205133555448</v>
      </c>
      <c r="IJ6" s="56">
        <v>102.48170763865163</v>
      </c>
      <c r="IK6" s="56">
        <v>103.14163137366404</v>
      </c>
      <c r="IL6" s="56">
        <v>103.62682894951054</v>
      </c>
      <c r="IM6" s="56">
        <v>103.51584802951541</v>
      </c>
      <c r="IN6" s="56">
        <v>103.60756779810643</v>
      </c>
      <c r="IO6" s="56">
        <v>103.89327487726747</v>
      </c>
      <c r="IP6" s="56">
        <v>104.05103287924405</v>
      </c>
      <c r="IQ6" s="56">
        <v>103.83640862074104</v>
      </c>
      <c r="IR6" s="56">
        <v>103.74881624173659</v>
      </c>
      <c r="IS6" s="56">
        <v>103.49291808736764</v>
      </c>
      <c r="IT6" s="56">
        <v>103.94830673842208</v>
      </c>
      <c r="IU6" s="56">
        <v>104.40598838369131</v>
      </c>
      <c r="IV6" s="56">
        <v>105.19890578316068</v>
      </c>
      <c r="IW6" s="56">
        <v>105.5167147813286</v>
      </c>
      <c r="IX6" s="56">
        <v>105.39289309373072</v>
      </c>
      <c r="IY6" s="56">
        <v>105.23834528365484</v>
      </c>
      <c r="IZ6" s="56">
        <v>105.06682931638962</v>
      </c>
      <c r="JA6" s="56">
        <v>105.65154284115738</v>
      </c>
      <c r="JB6" s="56">
        <v>106.12298245171527</v>
      </c>
      <c r="JC6" s="56">
        <v>106.0817085558493</v>
      </c>
      <c r="JD6" s="56">
        <v>105.57908422397048</v>
      </c>
      <c r="JE6" s="56">
        <v>105.29475294133832</v>
      </c>
      <c r="JF6" s="56">
        <v>105.60614155570485</v>
      </c>
      <c r="JG6" s="56">
        <v>106.47105897351821</v>
      </c>
      <c r="JH6" s="56">
        <v>106.74942847119195</v>
      </c>
      <c r="JI6" s="56">
        <v>106.63844755119682</v>
      </c>
      <c r="JJ6" s="56">
        <v>106.82830747218024</v>
      </c>
      <c r="JK6" s="56">
        <v>107.08466422539213</v>
      </c>
      <c r="JL6" s="56">
        <v>107.12685531894401</v>
      </c>
      <c r="JM6" s="56">
        <v>107.2557215938144</v>
      </c>
      <c r="JN6" s="56">
        <v>107.38046047909819</v>
      </c>
      <c r="JO6" s="56">
        <v>107.10392537679625</v>
      </c>
      <c r="JP6" s="56">
        <v>106.88517372870668</v>
      </c>
      <c r="JQ6" s="56">
        <v>106.87600175184757</v>
      </c>
      <c r="JR6" s="56">
        <v>107.27360694868966</v>
      </c>
      <c r="JS6" s="56">
        <v>107.67029494784583</v>
      </c>
      <c r="JT6" s="56">
        <v>108.36369639839398</v>
      </c>
      <c r="JU6" s="56">
        <v>108.72094489705601</v>
      </c>
      <c r="JV6" s="56">
        <v>109.10066473902285</v>
      </c>
      <c r="JW6" s="56">
        <v>109.30382402645196</v>
      </c>
      <c r="JX6" s="56">
        <v>109.26117433405716</v>
      </c>
      <c r="JY6" s="56">
        <v>109.07865199456101</v>
      </c>
      <c r="JZ6" s="56">
        <v>109.16074118744999</v>
      </c>
      <c r="KA6" s="56">
        <v>108.8864990793628</v>
      </c>
      <c r="KB6" s="56">
        <v>108.29857536269436</v>
      </c>
      <c r="KC6" s="56">
        <v>107.68451151197745</v>
      </c>
      <c r="KD6" s="56">
        <v>107.17775979051203</v>
      </c>
      <c r="KE6" s="56">
        <v>107.64323761611149</v>
      </c>
      <c r="KF6" s="56">
        <v>108.28390019971978</v>
      </c>
      <c r="KG6" s="56">
        <v>108.50402764433824</v>
      </c>
      <c r="KH6" s="56">
        <v>109.0570978489421</v>
      </c>
      <c r="KI6" s="56">
        <v>109.43911068512374</v>
      </c>
      <c r="KJ6" s="56">
        <v>109.44644826661101</v>
      </c>
      <c r="KK6" s="56">
        <v>109.29144185769218</v>
      </c>
      <c r="KL6" s="56">
        <v>109.12130168695582</v>
      </c>
      <c r="KM6" s="56">
        <v>109.07223161075963</v>
      </c>
      <c r="KN6" s="56">
        <v>108.84201499159619</v>
      </c>
      <c r="KO6" s="56">
        <v>108.47009132995957</v>
      </c>
      <c r="KP6" s="56">
        <v>108.64940347755501</v>
      </c>
      <c r="KQ6" s="56">
        <v>108.73883025193125</v>
      </c>
      <c r="KR6" s="56">
        <v>109.20705967058844</v>
      </c>
      <c r="KS6" s="56">
        <v>109.72481776428478</v>
      </c>
      <c r="KT6" s="56">
        <v>110.16874144426534</v>
      </c>
      <c r="KU6" s="56">
        <v>110.5305759313569</v>
      </c>
      <c r="KV6" s="56">
        <v>110.35172238260441</v>
      </c>
      <c r="KW6" s="56">
        <v>110.45307272689749</v>
      </c>
      <c r="KX6" s="56">
        <v>110.7186014569685</v>
      </c>
      <c r="KY6" s="56">
        <v>110.85663970869801</v>
      </c>
      <c r="KZ6" s="56">
        <v>110.68420654374688</v>
      </c>
      <c r="LA6" s="56">
        <v>110.72043585234033</v>
      </c>
      <c r="LB6" s="56">
        <v>111.36568442437817</v>
      </c>
      <c r="LC6" s="56">
        <v>111.7160539403959</v>
      </c>
      <c r="LD6" s="56">
        <v>111.806856511301</v>
      </c>
      <c r="LE6" s="56">
        <v>112.13842347475756</v>
      </c>
      <c r="LF6" s="56">
        <v>112.23427063293518</v>
      </c>
      <c r="LG6" s="56">
        <v>112.33607957607121</v>
      </c>
      <c r="LH6" s="56">
        <v>112.25857637161181</v>
      </c>
      <c r="LI6" s="56">
        <v>112.5947293234979</v>
      </c>
      <c r="LJ6" s="56">
        <v>113.19090781933956</v>
      </c>
      <c r="LK6" s="56">
        <v>113.11936639983857</v>
      </c>
      <c r="LL6" s="56">
        <v>113.12211799289629</v>
      </c>
      <c r="LM6" s="56">
        <v>113.05562116066781</v>
      </c>
      <c r="LN6" s="56">
        <v>113.67151940675653</v>
      </c>
      <c r="LO6" s="56">
        <v>114.18698450623808</v>
      </c>
      <c r="LP6" s="56">
        <v>114.44517565482182</v>
      </c>
      <c r="LQ6" s="56">
        <v>114.90010570703329</v>
      </c>
      <c r="LR6" s="56">
        <v>115.37796570139251</v>
      </c>
      <c r="LS6" s="56">
        <v>115.56186383741753</v>
      </c>
      <c r="LT6" s="56">
        <v>115.56966001774775</v>
      </c>
      <c r="LU6" s="56">
        <v>115.63386385576146</v>
      </c>
      <c r="LV6" s="56">
        <v>115.76823331674733</v>
      </c>
      <c r="LW6" s="56">
        <v>115.97276840070532</v>
      </c>
      <c r="LX6" s="56">
        <v>115.58433518072233</v>
      </c>
      <c r="LY6" s="56">
        <v>115.21516311214346</v>
      </c>
      <c r="LZ6" s="56">
        <v>115.43483195791895</v>
      </c>
      <c r="MA6" s="56">
        <v>115.92278112682321</v>
      </c>
      <c r="MB6" s="56">
        <v>116.5767430768772</v>
      </c>
      <c r="MC6" s="56">
        <v>117.1940171194948</v>
      </c>
      <c r="MD6" s="56">
        <v>117.44349489006238</v>
      </c>
      <c r="ME6" s="56">
        <v>117.46688343105308</v>
      </c>
      <c r="MF6" s="56">
        <v>117.6631637358379</v>
      </c>
      <c r="MG6" s="56">
        <v>117.65720195087945</v>
      </c>
      <c r="MH6" s="56">
        <v>117.74938031831346</v>
      </c>
      <c r="MI6" s="56">
        <v>118.0185778391281</v>
      </c>
      <c r="MJ6" s="56">
        <v>117.95529119880031</v>
      </c>
      <c r="MK6" s="56">
        <v>117.84797906954878</v>
      </c>
      <c r="ML6" s="56">
        <v>118.30520211597506</v>
      </c>
      <c r="MM6" s="56">
        <v>118.62943149794431</v>
      </c>
      <c r="MN6" s="56">
        <v>118.37124034936059</v>
      </c>
      <c r="MO6" s="56">
        <v>117.57969874642005</v>
      </c>
      <c r="MP6" s="56">
        <v>117.58199174063483</v>
      </c>
      <c r="MQ6" s="56">
        <v>118.22540591730086</v>
      </c>
      <c r="MR6" s="56">
        <v>118.82341880851432</v>
      </c>
      <c r="MS6" s="56">
        <v>119.19809406320867</v>
      </c>
      <c r="MT6" s="56">
        <v>119.3641068443584</v>
      </c>
      <c r="MU6" s="56">
        <v>119.41363551939756</v>
      </c>
      <c r="MV6" s="56">
        <v>119.3407183033677</v>
      </c>
      <c r="MW6" s="56">
        <v>119.45307501989171</v>
      </c>
      <c r="MX6" s="56">
        <v>119.96120253788598</v>
      </c>
      <c r="MY6" s="56">
        <v>120.61791608099772</v>
      </c>
      <c r="MZ6" s="56">
        <v>121.4722857254231</v>
      </c>
      <c r="NA6" s="56">
        <v>122.4706554065364</v>
      </c>
      <c r="NB6" s="56">
        <v>123.4525155293033</v>
      </c>
      <c r="NC6" s="56">
        <v>124.59947123553408</v>
      </c>
      <c r="ND6" s="56">
        <v>125.1988599232764</v>
      </c>
      <c r="NE6" s="56">
        <v>125.45750967070308</v>
      </c>
      <c r="NF6" s="56">
        <v>125.79824861101874</v>
      </c>
      <c r="NG6" s="58">
        <f>average(B6:M6)</f>
        <v>62.45734075</v>
      </c>
      <c r="NH6" s="56">
        <f>AVERAGE(N6:Y6)</f>
        <v>64.34906098</v>
      </c>
      <c r="NI6" s="56">
        <f>average(Z6:AK6)</f>
        <v>66.24842452</v>
      </c>
      <c r="NJ6" s="56">
        <f>average(AL6:AW6)</f>
        <v>67.9758135</v>
      </c>
      <c r="NK6" s="56">
        <f>average(AX6:BI6)</f>
        <v>69.88282035</v>
      </c>
      <c r="NL6" s="56">
        <f>AVERAGE(BJ6:BU6)</f>
        <v>71.93122852</v>
      </c>
      <c r="NM6" s="56">
        <f>average(BV:CG)</f>
        <v>73.61275761</v>
      </c>
      <c r="NN6" s="56">
        <f>average(CH:CS)</f>
        <v>82.10791972</v>
      </c>
      <c r="NO6" s="56">
        <f>average(CT:DE)</f>
        <v>82.34158175</v>
      </c>
      <c r="NP6" s="56">
        <f>average(DF:DQ)</f>
        <v>82.71010225</v>
      </c>
      <c r="NQ6" s="56">
        <f>AVERAGE(DR6:EC6)</f>
        <v>81.20256846</v>
      </c>
      <c r="NR6" s="56">
        <f>AVERAGE(ED6:EO6)</f>
        <v>82.49046688</v>
      </c>
      <c r="NS6" s="56">
        <f>AVERAGE(EP6:FA6)</f>
        <v>84.36307882</v>
      </c>
      <c r="NT6" s="56">
        <f>AVERAGE(FB6:FM6)</f>
        <v>86.62167812</v>
      </c>
      <c r="NU6" s="56">
        <f>AVERAGE(FN6:FY6)</f>
        <v>89.56053237</v>
      </c>
      <c r="NV6" s="56">
        <f>AVERAGE(FZ6:GK6)</f>
        <v>92.44970508</v>
      </c>
      <c r="NW6" s="56">
        <f>AVERAGE(GL6:GW6)</f>
        <v>95.08699238</v>
      </c>
      <c r="NX6" s="56">
        <f>average(GX6:HI6)</f>
        <v>98.73747739</v>
      </c>
      <c r="NY6" s="56">
        <f>average(HJ6:HU6)</f>
        <v>98.38641997</v>
      </c>
      <c r="NZ6" s="56">
        <f>average(HV:IG)</f>
        <v>92.0000008</v>
      </c>
      <c r="OA6" s="56">
        <f>average(IH:IS)</f>
        <v>93.36335934</v>
      </c>
      <c r="OB6" s="56">
        <f>AVERAGE(IT:JE)</f>
        <v>94.42599561</v>
      </c>
      <c r="OC6" s="56">
        <f>AVERAGE(JF:JQ)</f>
        <v>95.17983344</v>
      </c>
      <c r="OD6" s="56">
        <f>AVERAGE(JR:KC)</f>
        <v>95.88263436</v>
      </c>
      <c r="OE6" s="56">
        <f>AVERAGE(KD:KO)</f>
        <v>96.01539035</v>
      </c>
      <c r="OF6" s="56">
        <f>AVERAGE(KP:LA)</f>
        <v>96.74004451</v>
      </c>
      <c r="OG6" s="56">
        <f>AVERAGE(LB:LM)</f>
        <v>97.62149455</v>
      </c>
      <c r="OH6" s="56">
        <f>AVERAGE(LN:LY)</f>
        <v>98.76929149</v>
      </c>
      <c r="OI6" s="56">
        <f>AVERAGE(LZ:MK)</f>
        <v>99.76576077</v>
      </c>
      <c r="OJ6" s="56"/>
      <c r="OK6" s="56"/>
      <c r="OL6" s="56"/>
      <c r="OM6" s="56"/>
    </row>
    <row r="7" ht="13.5" hidden="1" customHeight="1">
      <c r="A7" s="54" t="s">
        <v>1397</v>
      </c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3"/>
      <c r="DY7" s="53"/>
      <c r="DZ7" s="53"/>
      <c r="EA7" s="53"/>
      <c r="EB7" s="53"/>
      <c r="EC7" s="53"/>
      <c r="ED7" s="53"/>
      <c r="EE7" s="53"/>
      <c r="EF7" s="53"/>
      <c r="EG7" s="53"/>
      <c r="EH7" s="53"/>
      <c r="EI7" s="53"/>
      <c r="EJ7" s="53"/>
      <c r="EK7" s="53"/>
      <c r="EL7" s="53"/>
      <c r="EM7" s="53"/>
      <c r="EN7" s="53"/>
      <c r="EO7" s="53"/>
      <c r="EP7" s="53"/>
      <c r="EQ7" s="53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GS7" s="53"/>
      <c r="GT7" s="53"/>
      <c r="GU7" s="53"/>
      <c r="GV7" s="53"/>
      <c r="GW7" s="53"/>
      <c r="GX7" s="53"/>
      <c r="GY7" s="53"/>
      <c r="GZ7" s="53"/>
      <c r="HA7" s="53"/>
      <c r="HB7" s="53"/>
      <c r="HC7" s="53"/>
      <c r="HD7" s="53"/>
      <c r="HE7" s="53"/>
      <c r="HF7" s="53"/>
      <c r="HG7" s="53"/>
      <c r="HH7" s="53"/>
      <c r="HI7" s="53"/>
      <c r="HJ7" s="53"/>
      <c r="HK7" s="53"/>
      <c r="HL7" s="53"/>
      <c r="HM7" s="53"/>
      <c r="HN7" s="53"/>
      <c r="HO7" s="53"/>
      <c r="HP7" s="53"/>
      <c r="HQ7" s="53"/>
      <c r="HR7" s="53"/>
      <c r="HS7" s="53"/>
      <c r="HT7" s="53"/>
      <c r="HU7" s="53">
        <v>98.186871892096</v>
      </c>
      <c r="HV7" s="53">
        <v>98.42894364066271</v>
      </c>
      <c r="HW7" s="53">
        <v>98.4771437675897</v>
      </c>
      <c r="HX7" s="53">
        <v>98.49856604622393</v>
      </c>
      <c r="HY7" s="53">
        <v>98.46214817254575</v>
      </c>
      <c r="HZ7" s="53">
        <v>99.21192792474353</v>
      </c>
      <c r="IA7" s="53">
        <v>99.80211170111637</v>
      </c>
      <c r="IB7" s="53">
        <v>101.00175930463284</v>
      </c>
      <c r="IC7" s="53">
        <v>101.16349750832123</v>
      </c>
      <c r="ID7" s="53">
        <v>101.27810669901432</v>
      </c>
      <c r="IE7" s="53">
        <v>101.2481155089264</v>
      </c>
      <c r="IF7" s="53">
        <v>101.01889712754021</v>
      </c>
      <c r="IG7" s="53">
        <v>101.40878259868306</v>
      </c>
      <c r="IH7" s="53">
        <v>101.64764100545464</v>
      </c>
      <c r="II7" s="53">
        <v>102.00325083078275</v>
      </c>
      <c r="IJ7" s="53">
        <v>101.98289966608023</v>
      </c>
      <c r="IK7" s="53">
        <v>101.75903685435262</v>
      </c>
      <c r="IL7" s="53">
        <v>101.53196070082984</v>
      </c>
      <c r="IM7" s="53">
        <v>101.75046794289892</v>
      </c>
      <c r="IN7" s="53">
        <v>101.94648179240204</v>
      </c>
      <c r="IO7" s="53">
        <v>102.26888708584711</v>
      </c>
      <c r="IP7" s="53">
        <v>102.67805260776078</v>
      </c>
      <c r="IQ7" s="53">
        <v>102.81301296315635</v>
      </c>
      <c r="IR7" s="53">
        <v>102.76267060836595</v>
      </c>
      <c r="IS7" s="53">
        <v>102.92976438171289</v>
      </c>
      <c r="IT7" s="53">
        <v>103.72667314690595</v>
      </c>
      <c r="IU7" s="53">
        <v>103.66883299459356</v>
      </c>
      <c r="IV7" s="53">
        <v>103.46317911970502</v>
      </c>
      <c r="IW7" s="53">
        <v>103.39569894200721</v>
      </c>
      <c r="IX7" s="53">
        <v>103.36249441012417</v>
      </c>
      <c r="IY7" s="53">
        <v>103.64205514630078</v>
      </c>
      <c r="IZ7" s="53">
        <v>104.33292363225446</v>
      </c>
      <c r="JA7" s="53">
        <v>104.08978076975603</v>
      </c>
      <c r="JB7" s="53">
        <v>104.23116780874192</v>
      </c>
      <c r="JC7" s="53">
        <v>104.14226535240986</v>
      </c>
      <c r="JD7" s="53">
        <v>104.1433364663416</v>
      </c>
      <c r="JE7" s="53">
        <v>104.52143968423562</v>
      </c>
      <c r="JF7" s="53">
        <v>105.11376568847189</v>
      </c>
      <c r="JG7" s="53">
        <v>105.26586386677485</v>
      </c>
      <c r="JH7" s="53">
        <v>105.20909482839417</v>
      </c>
      <c r="JI7" s="53">
        <v>105.53150012183923</v>
      </c>
      <c r="JJ7" s="53">
        <v>105.5218600964538</v>
      </c>
      <c r="JK7" s="53">
        <v>105.56684688158569</v>
      </c>
      <c r="JL7" s="53">
        <v>106.50942714149147</v>
      </c>
      <c r="JM7" s="53">
        <v>106.76970782689727</v>
      </c>
      <c r="JN7" s="53">
        <v>106.74400109253621</v>
      </c>
      <c r="JO7" s="53">
        <v>106.76756559903386</v>
      </c>
      <c r="JP7" s="53">
        <v>106.61868076252603</v>
      </c>
      <c r="JQ7" s="53">
        <v>107.11139317111314</v>
      </c>
      <c r="JR7" s="53">
        <v>107.75084818834469</v>
      </c>
      <c r="JS7" s="53">
        <v>107.64266568124185</v>
      </c>
      <c r="JT7" s="53">
        <v>107.7144303146665</v>
      </c>
      <c r="JU7" s="53">
        <v>107.5912522125197</v>
      </c>
      <c r="JV7" s="53">
        <v>107.76798601125206</v>
      </c>
      <c r="JW7" s="53">
        <v>108.1867915585511</v>
      </c>
      <c r="JX7" s="53">
        <v>107.98542213938941</v>
      </c>
      <c r="JY7" s="53">
        <v>108.43207664891297</v>
      </c>
      <c r="JZ7" s="53">
        <v>108.32496525574184</v>
      </c>
      <c r="KA7" s="53">
        <v>108.59488596653306</v>
      </c>
      <c r="KB7" s="53">
        <v>108.92157571570493</v>
      </c>
      <c r="KC7" s="53">
        <v>109.14222518563743</v>
      </c>
      <c r="KD7" s="53">
        <v>109.1754297175205</v>
      </c>
      <c r="KE7" s="53">
        <v>109.36180354163822</v>
      </c>
      <c r="KF7" s="53">
        <v>109.43892374472142</v>
      </c>
      <c r="KG7" s="53">
        <v>109.15507855281797</v>
      </c>
      <c r="KH7" s="53">
        <v>109.37251468095535</v>
      </c>
      <c r="KI7" s="53">
        <v>109.71205779730775</v>
      </c>
      <c r="KJ7" s="53">
        <v>110.17263678794356</v>
      </c>
      <c r="KK7" s="53">
        <v>110.44148638480304</v>
      </c>
      <c r="KL7" s="53">
        <v>110.34401501701734</v>
      </c>
      <c r="KM7" s="53">
        <v>110.95240773022925</v>
      </c>
      <c r="KN7" s="53">
        <v>111.01560345220021</v>
      </c>
      <c r="KO7" s="53">
        <v>111.23303958033756</v>
      </c>
      <c r="KP7" s="53">
        <v>111.87999239509108</v>
      </c>
      <c r="KQ7" s="53">
        <v>112.05565507989172</v>
      </c>
      <c r="KR7" s="53">
        <v>112.08136181425279</v>
      </c>
      <c r="KS7" s="53">
        <v>111.97960599074021</v>
      </c>
      <c r="KT7" s="53">
        <v>111.95068591458404</v>
      </c>
      <c r="KU7" s="53">
        <v>112.37591814547334</v>
      </c>
      <c r="KV7" s="53">
        <v>112.30308239811697</v>
      </c>
      <c r="KW7" s="53">
        <v>112.65654999558166</v>
      </c>
      <c r="KX7" s="53">
        <v>112.90397731380692</v>
      </c>
      <c r="KY7" s="53">
        <v>113.34420513974021</v>
      </c>
      <c r="KZ7" s="53">
        <v>113.27886718990582</v>
      </c>
      <c r="LA7" s="53">
        <v>113.7201661297708</v>
      </c>
      <c r="LB7" s="53">
        <v>114.18610069006516</v>
      </c>
      <c r="LC7" s="53">
        <v>114.1229049680942</v>
      </c>
      <c r="LD7" s="53">
        <v>114.41424795751962</v>
      </c>
      <c r="LE7" s="53">
        <v>116.8745966586601</v>
      </c>
      <c r="LF7" s="53">
        <v>116.52112906119542</v>
      </c>
      <c r="LG7" s="53">
        <v>116.46650225067813</v>
      </c>
      <c r="LH7" s="53">
        <v>116.68715172061064</v>
      </c>
      <c r="LI7" s="53">
        <v>116.66144498624958</v>
      </c>
      <c r="LJ7" s="53">
        <v>117.11988174902194</v>
      </c>
      <c r="LK7" s="53">
        <v>118.33559606151407</v>
      </c>
      <c r="LL7" s="53">
        <v>118.43949411289006</v>
      </c>
      <c r="LM7" s="53">
        <v>118.17707119962084</v>
      </c>
      <c r="LN7" s="53">
        <v>118.41164515066555</v>
      </c>
      <c r="LO7" s="53">
        <v>118.60765900016872</v>
      </c>
      <c r="LP7" s="53">
        <v>118.44806302434374</v>
      </c>
      <c r="LQ7" s="53">
        <v>119.20641168799524</v>
      </c>
      <c r="LR7" s="53">
        <v>119.08002024405333</v>
      </c>
      <c r="LS7" s="53">
        <v>119.24818513133198</v>
      </c>
      <c r="LT7" s="53">
        <v>119.26639406817105</v>
      </c>
      <c r="LU7" s="53">
        <v>119.28567411894184</v>
      </c>
      <c r="LV7" s="53">
        <v>119.7323286284654</v>
      </c>
      <c r="LW7" s="53">
        <v>120.94804294095754</v>
      </c>
      <c r="LX7" s="53">
        <v>121.20511028456819</v>
      </c>
      <c r="LY7" s="53">
        <v>121.07550549883115</v>
      </c>
      <c r="LZ7" s="53">
        <v>121.47931545108625</v>
      </c>
      <c r="MA7" s="53">
        <v>122.03950803737116</v>
      </c>
      <c r="MB7" s="53">
        <v>122.64361629485624</v>
      </c>
      <c r="MC7" s="53">
        <v>122.57292277536331</v>
      </c>
      <c r="MD7" s="53">
        <v>122.96387936043787</v>
      </c>
      <c r="ME7" s="53">
        <v>123.08812857651637</v>
      </c>
      <c r="MF7" s="53">
        <v>123.81005936648968</v>
      </c>
      <c r="MG7" s="53">
        <v>124.13246465993473</v>
      </c>
      <c r="MH7" s="53">
        <v>124.26421167353519</v>
      </c>
      <c r="MI7" s="53">
        <v>124.67659053724398</v>
      </c>
      <c r="MJ7" s="53">
        <v>124.88331552606422</v>
      </c>
      <c r="MK7" s="53">
        <v>124.59518587843392</v>
      </c>
      <c r="ML7" s="53">
        <v>125.12860061642608</v>
      </c>
      <c r="MM7" s="53">
        <v>125.7959045958821</v>
      </c>
      <c r="MN7" s="53">
        <v>126.91521865452025</v>
      </c>
      <c r="MO7" s="53">
        <v>127.0855257696623</v>
      </c>
      <c r="MP7" s="53">
        <v>126.97091657896922</v>
      </c>
      <c r="MQ7" s="53">
        <v>127.44863339251238</v>
      </c>
      <c r="MR7" s="53">
        <v>128.10094177692446</v>
      </c>
      <c r="MS7" s="53">
        <v>128.16627972675886</v>
      </c>
      <c r="MT7" s="53">
        <v>128.33980018369604</v>
      </c>
      <c r="MU7" s="53">
        <v>128.86678823809794</v>
      </c>
      <c r="MV7" s="53">
        <v>129.39698963429493</v>
      </c>
      <c r="MW7" s="53">
        <v>129.48696320455866</v>
      </c>
      <c r="MX7" s="53">
        <v>130.77551326440715</v>
      </c>
      <c r="MY7" s="53">
        <v>131.2896479516285</v>
      </c>
      <c r="MZ7" s="53">
        <v>131.87019170261593</v>
      </c>
      <c r="NA7" s="53">
        <v>132.05763664066538</v>
      </c>
      <c r="NB7" s="53">
        <v>132.31791732607118</v>
      </c>
      <c r="NC7" s="53">
        <v>132.97022571048328</v>
      </c>
      <c r="ND7" s="53">
        <v>133.34725781444558</v>
      </c>
      <c r="NE7" s="53">
        <v>133.6257474366905</v>
      </c>
      <c r="NF7" s="53">
        <v>134.21807344092673</v>
      </c>
      <c r="NG7" s="53"/>
      <c r="NH7" s="53"/>
      <c r="NI7" s="53"/>
      <c r="NJ7" s="53"/>
      <c r="NK7" s="53"/>
      <c r="NL7" s="53"/>
      <c r="NM7" s="53"/>
      <c r="NN7" s="53"/>
      <c r="NO7" s="53"/>
      <c r="NP7" s="53"/>
      <c r="NQ7" s="53"/>
      <c r="NR7" s="53"/>
      <c r="NS7" s="53"/>
      <c r="NT7" s="53"/>
      <c r="NU7" s="53"/>
      <c r="NV7" s="53"/>
      <c r="NW7" s="53"/>
      <c r="NX7" s="53"/>
      <c r="NY7" s="53"/>
      <c r="NZ7" s="53"/>
      <c r="OA7" s="53"/>
      <c r="OB7" s="53"/>
      <c r="OC7" s="53"/>
      <c r="OD7" s="53"/>
      <c r="OE7" s="53"/>
      <c r="OF7" s="53"/>
      <c r="OG7" s="53"/>
      <c r="OH7" s="53"/>
      <c r="OI7" s="53"/>
      <c r="OJ7" s="53"/>
      <c r="OK7" s="53"/>
      <c r="OL7" s="53"/>
      <c r="OM7" s="53"/>
    </row>
    <row r="8" ht="13.5" hidden="1" customHeight="1">
      <c r="A8" s="54" t="s">
        <v>1398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>
        <v>99.8031928067103</v>
      </c>
      <c r="HV8" s="55">
        <v>98.11415874840144</v>
      </c>
      <c r="HW8" s="55">
        <v>100.35316006426862</v>
      </c>
      <c r="HX8" s="55">
        <v>102.46313060047787</v>
      </c>
      <c r="HY8" s="55">
        <v>102.34361848489308</v>
      </c>
      <c r="HZ8" s="55">
        <v>101.5673185482627</v>
      </c>
      <c r="IA8" s="55">
        <v>99.481673486907</v>
      </c>
      <c r="IB8" s="55">
        <v>96.91797996321212</v>
      </c>
      <c r="IC8" s="55">
        <v>97.27017053391772</v>
      </c>
      <c r="ID8" s="55">
        <v>100.46103825709733</v>
      </c>
      <c r="IE8" s="55">
        <v>101.48059294226313</v>
      </c>
      <c r="IF8" s="55">
        <v>100.926395167339</v>
      </c>
      <c r="IG8" s="55">
        <v>98.62076320295995</v>
      </c>
      <c r="IH8" s="55">
        <v>97.732354556135</v>
      </c>
      <c r="II8" s="55">
        <v>99.52292103122386</v>
      </c>
      <c r="IJ8" s="55">
        <v>101.58635587640896</v>
      </c>
      <c r="IK8" s="55">
        <v>102.06863485611393</v>
      </c>
      <c r="IL8" s="55">
        <v>102.00306183694352</v>
      </c>
      <c r="IM8" s="55">
        <v>100.86716792421733</v>
      </c>
      <c r="IN8" s="55">
        <v>99.03112338744576</v>
      </c>
      <c r="IO8" s="55">
        <v>100.42084834212193</v>
      </c>
      <c r="IP8" s="55">
        <v>103.73122818088633</v>
      </c>
      <c r="IQ8" s="55">
        <v>104.98874946788024</v>
      </c>
      <c r="IR8" s="55">
        <v>105.14633623975752</v>
      </c>
      <c r="IS8" s="55">
        <v>102.47793741125828</v>
      </c>
      <c r="IT8" s="55">
        <v>101.07234801646024</v>
      </c>
      <c r="IU8" s="55">
        <v>102.498032368746</v>
      </c>
      <c r="IV8" s="55">
        <v>106.05589747341165</v>
      </c>
      <c r="IW8" s="55">
        <v>107.09131659869928</v>
      </c>
      <c r="IX8" s="55">
        <v>106.69364796631098</v>
      </c>
      <c r="IY8" s="55">
        <v>104.36792104444422</v>
      </c>
      <c r="IZ8" s="55">
        <v>101.74605790696916</v>
      </c>
      <c r="JA8" s="55">
        <v>102.51072392084349</v>
      </c>
      <c r="JB8" s="55">
        <v>107.16323539391846</v>
      </c>
      <c r="JC8" s="55">
        <v>109.37156545888334</v>
      </c>
      <c r="JD8" s="55">
        <v>108.1658680096209</v>
      </c>
      <c r="JE8" s="55">
        <v>104.92106119002689</v>
      </c>
      <c r="JF8" s="55">
        <v>103.86237421922718</v>
      </c>
      <c r="JG8" s="55">
        <v>105.58525241646271</v>
      </c>
      <c r="JH8" s="55">
        <v>107.32399505382011</v>
      </c>
      <c r="JI8" s="55">
        <v>107.66560933111113</v>
      </c>
      <c r="JJ8" s="55">
        <v>106.75499046811557</v>
      </c>
      <c r="JK8" s="55">
        <v>105.14633623975752</v>
      </c>
      <c r="JL8" s="55">
        <v>103.2024135101572</v>
      </c>
      <c r="JM8" s="55">
        <v>104.61329105166254</v>
      </c>
      <c r="JN8" s="55">
        <v>108.20500029525486</v>
      </c>
      <c r="JO8" s="55">
        <v>109.4202164085904</v>
      </c>
      <c r="JP8" s="55">
        <v>108.02731856588987</v>
      </c>
      <c r="JQ8" s="55">
        <v>105.76293414582769</v>
      </c>
      <c r="JR8" s="55">
        <v>103.86237421922718</v>
      </c>
      <c r="JS8" s="55">
        <v>104.98134606249</v>
      </c>
      <c r="JT8" s="55">
        <v>107.83377239640299</v>
      </c>
      <c r="JU8" s="55">
        <v>108.51171280427776</v>
      </c>
      <c r="JV8" s="55">
        <v>107.97655235749988</v>
      </c>
      <c r="JW8" s="55">
        <v>106.48529498604371</v>
      </c>
      <c r="JX8" s="55">
        <v>104.1373578480063</v>
      </c>
      <c r="JY8" s="55">
        <v>105.10191580741626</v>
      </c>
      <c r="JZ8" s="55">
        <v>108.99822230134856</v>
      </c>
      <c r="KA8" s="55">
        <v>110.4471744991464</v>
      </c>
      <c r="KB8" s="55">
        <v>108.19548163118174</v>
      </c>
      <c r="KC8" s="55">
        <v>104.07918823422611</v>
      </c>
      <c r="KD8" s="55">
        <v>102.71167349572055</v>
      </c>
      <c r="KE8" s="55">
        <v>104.4091685887611</v>
      </c>
      <c r="KF8" s="55">
        <v>107.55455825025801</v>
      </c>
      <c r="KG8" s="55">
        <v>107.92049800240258</v>
      </c>
      <c r="KH8" s="55">
        <v>106.76345150284723</v>
      </c>
      <c r="KI8" s="55">
        <v>104.86289157624671</v>
      </c>
      <c r="KJ8" s="55">
        <v>102.72224978913516</v>
      </c>
      <c r="KK8" s="55">
        <v>104.3531142336638</v>
      </c>
      <c r="KL8" s="55">
        <v>107.72060605686696</v>
      </c>
      <c r="KM8" s="55">
        <v>108.62170625578942</v>
      </c>
      <c r="KN8" s="55">
        <v>106.8195058579445</v>
      </c>
      <c r="KO8" s="55">
        <v>103.36105791137595</v>
      </c>
      <c r="KP8" s="55">
        <v>102.28016072440558</v>
      </c>
      <c r="KQ8" s="55">
        <v>104.98663420919732</v>
      </c>
      <c r="KR8" s="55">
        <v>106.87238732501743</v>
      </c>
      <c r="KS8" s="55">
        <v>107.25101862925948</v>
      </c>
      <c r="KT8" s="55">
        <v>106.96757396574867</v>
      </c>
      <c r="KU8" s="55">
        <v>105.07970559124564</v>
      </c>
      <c r="KV8" s="55">
        <v>102.95598587359743</v>
      </c>
      <c r="KW8" s="55">
        <v>104.38484311390756</v>
      </c>
      <c r="KX8" s="55">
        <v>107.51331070594115</v>
      </c>
      <c r="KY8" s="55">
        <v>109.15052092651855</v>
      </c>
      <c r="KZ8" s="55">
        <v>106.91257723999283</v>
      </c>
      <c r="LA8" s="55">
        <v>103.17808803530366</v>
      </c>
      <c r="LB8" s="55">
        <v>103.22145083830345</v>
      </c>
      <c r="LC8" s="55">
        <v>105.54506250148728</v>
      </c>
      <c r="LD8" s="55">
        <v>107.53129040474592</v>
      </c>
      <c r="LE8" s="55">
        <v>107.33562897657613</v>
      </c>
      <c r="LF8" s="55">
        <v>106.0009007476558</v>
      </c>
      <c r="LG8" s="55">
        <v>104.52762307500443</v>
      </c>
      <c r="LH8" s="55">
        <v>102.66408017535494</v>
      </c>
      <c r="LI8" s="55">
        <v>103.94169641983655</v>
      </c>
      <c r="LJ8" s="55">
        <v>107.1441980657722</v>
      </c>
      <c r="LK8" s="55">
        <v>108.3382615922786</v>
      </c>
      <c r="LL8" s="55">
        <v>105.13470231700148</v>
      </c>
      <c r="LM8" s="55">
        <v>101.41607755243417</v>
      </c>
      <c r="LN8" s="55">
        <v>102.65879202864765</v>
      </c>
      <c r="LO8" s="55">
        <v>106.1933892878012</v>
      </c>
      <c r="LP8" s="55">
        <v>107.89299963952466</v>
      </c>
      <c r="LQ8" s="55">
        <v>108.63862832525275</v>
      </c>
      <c r="LR8" s="55">
        <v>107.74598916106196</v>
      </c>
      <c r="LS8" s="55">
        <v>105.438241938</v>
      </c>
      <c r="LT8" s="55">
        <v>103.04059622091408</v>
      </c>
      <c r="LU8" s="55">
        <v>102.76984310950077</v>
      </c>
      <c r="LV8" s="55">
        <v>107.11564207355282</v>
      </c>
      <c r="LW8" s="55">
        <v>108.39537357671736</v>
      </c>
      <c r="LX8" s="55">
        <v>105.24258050983022</v>
      </c>
      <c r="LY8" s="55">
        <v>101.79999700338354</v>
      </c>
      <c r="LZ8" s="55">
        <v>103.13155234427951</v>
      </c>
      <c r="MA8" s="55">
        <v>106.04849406802141</v>
      </c>
      <c r="MB8" s="55">
        <v>106.2060808398987</v>
      </c>
      <c r="MC8" s="55">
        <v>105.77562569792521</v>
      </c>
      <c r="MD8" s="55">
        <v>104.81318299719817</v>
      </c>
      <c r="ME8" s="55">
        <v>104.01467284439715</v>
      </c>
      <c r="MF8" s="55">
        <v>102.70850060769618</v>
      </c>
      <c r="MG8" s="55">
        <v>104.18072065100613</v>
      </c>
      <c r="MH8" s="55">
        <v>107.19707953284512</v>
      </c>
      <c r="MI8" s="55">
        <v>106.40279989740995</v>
      </c>
      <c r="MJ8" s="55">
        <v>103.90679465156842</v>
      </c>
      <c r="MK8" s="55">
        <v>100.94649012482671</v>
      </c>
      <c r="ML8" s="55">
        <v>102.06123145072372</v>
      </c>
      <c r="MM8" s="55">
        <v>105.07970559124564</v>
      </c>
      <c r="MN8" s="55">
        <v>104.65348096663796</v>
      </c>
      <c r="MO8" s="55">
        <v>100.2949904504884</v>
      </c>
      <c r="MP8" s="55">
        <v>97.18661781594253</v>
      </c>
      <c r="MQ8" s="55">
        <v>97.1950788506742</v>
      </c>
      <c r="MR8" s="55">
        <v>96.65039973982317</v>
      </c>
      <c r="MS8" s="55">
        <v>98.42404414544872</v>
      </c>
      <c r="MT8" s="55">
        <v>100.91053072721712</v>
      </c>
      <c r="MU8" s="55">
        <v>100.87880184697337</v>
      </c>
      <c r="MV8" s="55">
        <v>98.92324519461701</v>
      </c>
      <c r="MW8" s="55">
        <v>97.1718110051621</v>
      </c>
      <c r="MX8" s="55">
        <v>99.60224323183323</v>
      </c>
      <c r="MY8" s="55">
        <v>101.63923734348185</v>
      </c>
      <c r="MZ8" s="55">
        <v>101.98825502616309</v>
      </c>
      <c r="NA8" s="55">
        <v>101.8867226093831</v>
      </c>
      <c r="NB8" s="55">
        <v>102.04959752796769</v>
      </c>
      <c r="NC8" s="55">
        <v>101.58847113509186</v>
      </c>
      <c r="ND8" s="55">
        <v>100.5001705427313</v>
      </c>
      <c r="NE8" s="55">
        <v>102.320350639381</v>
      </c>
      <c r="NF8" s="55">
        <v>104.27061914503007</v>
      </c>
      <c r="NG8" s="56"/>
      <c r="NH8" s="56"/>
      <c r="NI8" s="56"/>
      <c r="NJ8" s="56"/>
      <c r="NK8" s="56"/>
      <c r="NL8" s="56"/>
      <c r="NM8" s="56"/>
      <c r="NN8" s="56"/>
      <c r="NO8" s="56"/>
      <c r="NP8" s="56"/>
      <c r="NQ8" s="56"/>
      <c r="NR8" s="56"/>
      <c r="NS8" s="56"/>
      <c r="NT8" s="56"/>
      <c r="NU8" s="56"/>
      <c r="NV8" s="56"/>
      <c r="NW8" s="56"/>
      <c r="NX8" s="56"/>
      <c r="NY8" s="56"/>
      <c r="NZ8" s="56"/>
      <c r="OA8" s="56"/>
      <c r="OB8" s="56"/>
      <c r="OC8" s="56"/>
      <c r="OD8" s="56"/>
      <c r="OE8" s="56"/>
      <c r="OF8" s="56"/>
      <c r="OG8" s="56"/>
      <c r="OH8" s="56"/>
      <c r="OI8" s="56"/>
      <c r="OJ8" s="56"/>
      <c r="OK8" s="56"/>
      <c r="OL8" s="56"/>
      <c r="OM8" s="56"/>
    </row>
    <row r="9" ht="13.5" hidden="1" customHeight="1">
      <c r="A9" s="54" t="s">
        <v>1399</v>
      </c>
      <c r="B9" s="59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GS9" s="53"/>
      <c r="GT9" s="53"/>
      <c r="GU9" s="53"/>
      <c r="GV9" s="53"/>
      <c r="GW9" s="53"/>
      <c r="GX9" s="53"/>
      <c r="GY9" s="53"/>
      <c r="GZ9" s="53"/>
      <c r="HA9" s="53"/>
      <c r="HB9" s="53"/>
      <c r="HC9" s="53"/>
      <c r="HD9" s="53"/>
      <c r="HE9" s="53"/>
      <c r="HF9" s="53"/>
      <c r="HG9" s="53"/>
      <c r="HH9" s="53"/>
      <c r="HI9" s="53"/>
      <c r="HJ9" s="53"/>
      <c r="HK9" s="53"/>
      <c r="HL9" s="53"/>
      <c r="HM9" s="53"/>
      <c r="HN9" s="53"/>
      <c r="HO9" s="53"/>
      <c r="HP9" s="53"/>
      <c r="HQ9" s="53"/>
      <c r="HR9" s="53"/>
      <c r="HS9" s="53"/>
      <c r="HT9" s="53"/>
      <c r="HU9" s="53">
        <v>99.64978534656288</v>
      </c>
      <c r="HV9" s="53">
        <v>99.80048809163299</v>
      </c>
      <c r="HW9" s="53">
        <v>99.72567112599535</v>
      </c>
      <c r="HX9" s="53">
        <v>99.77483656055722</v>
      </c>
      <c r="HY9" s="53">
        <v>99.70322603630406</v>
      </c>
      <c r="HZ9" s="53">
        <v>99.76307960881417</v>
      </c>
      <c r="IA9" s="53">
        <v>100.15426545771953</v>
      </c>
      <c r="IB9" s="53">
        <v>100.29428006484137</v>
      </c>
      <c r="IC9" s="53">
        <v>100.31565634073785</v>
      </c>
      <c r="ID9" s="53">
        <v>100.23228886474162</v>
      </c>
      <c r="IE9" s="53">
        <v>100.00035627126496</v>
      </c>
      <c r="IF9" s="53">
        <v>100.0110444092132</v>
      </c>
      <c r="IG9" s="53">
        <v>100.22480716817788</v>
      </c>
      <c r="IH9" s="53">
        <v>100.45246450647525</v>
      </c>
      <c r="II9" s="53">
        <v>100.65447031369688</v>
      </c>
      <c r="IJ9" s="53">
        <v>100.79982898979284</v>
      </c>
      <c r="IK9" s="53">
        <v>100.87250832784082</v>
      </c>
      <c r="IL9" s="53">
        <v>101.12047312823987</v>
      </c>
      <c r="IM9" s="53">
        <v>101.58433831519321</v>
      </c>
      <c r="IN9" s="53">
        <v>101.88253736394893</v>
      </c>
      <c r="IO9" s="53">
        <v>102.09630012291359</v>
      </c>
      <c r="IP9" s="53">
        <v>102.20745675757523</v>
      </c>
      <c r="IQ9" s="53">
        <v>102.03430892281385</v>
      </c>
      <c r="IR9" s="53">
        <v>102.05782282629995</v>
      </c>
      <c r="IS9" s="53">
        <v>102.20531912998558</v>
      </c>
      <c r="IT9" s="53">
        <v>102.42977002689848</v>
      </c>
      <c r="IU9" s="53">
        <v>102.46076562694837</v>
      </c>
      <c r="IV9" s="53">
        <v>102.58261039955823</v>
      </c>
      <c r="IW9" s="53">
        <v>102.67559719970787</v>
      </c>
      <c r="IX9" s="53">
        <v>102.77606569642128</v>
      </c>
      <c r="IY9" s="53">
        <v>103.2206922350678</v>
      </c>
      <c r="IZ9" s="53">
        <v>103.35750040080518</v>
      </c>
      <c r="JA9" s="53">
        <v>103.66638758750915</v>
      </c>
      <c r="JB9" s="53">
        <v>103.85984288437217</v>
      </c>
      <c r="JC9" s="53">
        <v>103.79998931186208</v>
      </c>
      <c r="JD9" s="53">
        <v>103.96458663626487</v>
      </c>
      <c r="JE9" s="53">
        <v>104.1537666779486</v>
      </c>
      <c r="JF9" s="53">
        <v>104.46158505085774</v>
      </c>
      <c r="JG9" s="53">
        <v>104.6742789960276</v>
      </c>
      <c r="JH9" s="53">
        <v>104.75657765822899</v>
      </c>
      <c r="JI9" s="53">
        <v>104.95217058268167</v>
      </c>
      <c r="JJ9" s="53">
        <v>105.33801236261291</v>
      </c>
      <c r="JK9" s="53">
        <v>105.88417621176764</v>
      </c>
      <c r="JL9" s="53">
        <v>106.05839286032388</v>
      </c>
      <c r="JM9" s="53">
        <v>106.27643087446783</v>
      </c>
      <c r="JN9" s="53">
        <v>106.50943228173932</v>
      </c>
      <c r="JO9" s="53">
        <v>106.40148208846216</v>
      </c>
      <c r="JP9" s="53">
        <v>106.55539127491673</v>
      </c>
      <c r="JQ9" s="53">
        <v>106.88137948233786</v>
      </c>
      <c r="JR9" s="53">
        <v>107.47350232467001</v>
      </c>
      <c r="JS9" s="53">
        <v>107.74925628373444</v>
      </c>
      <c r="JT9" s="53">
        <v>108.18105705684309</v>
      </c>
      <c r="JU9" s="53">
        <v>108.03356075315746</v>
      </c>
      <c r="JV9" s="53">
        <v>108.46963678144542</v>
      </c>
      <c r="JW9" s="53">
        <v>109.05641555480344</v>
      </c>
      <c r="JX9" s="53">
        <v>109.3417888380213</v>
      </c>
      <c r="JY9" s="53">
        <v>109.49249158309138</v>
      </c>
      <c r="JZ9" s="53">
        <v>109.6357126315977</v>
      </c>
      <c r="KA9" s="53">
        <v>109.49249158309138</v>
      </c>
      <c r="KB9" s="53">
        <v>109.61219872811161</v>
      </c>
      <c r="KC9" s="53">
        <v>109.88581505958639</v>
      </c>
      <c r="KD9" s="53">
        <v>110.19683987387998</v>
      </c>
      <c r="KE9" s="53">
        <v>110.38708872935854</v>
      </c>
      <c r="KF9" s="53">
        <v>110.47366264673926</v>
      </c>
      <c r="KG9" s="53">
        <v>110.58054402622157</v>
      </c>
      <c r="KH9" s="53">
        <v>110.80285729554484</v>
      </c>
      <c r="KI9" s="53">
        <v>111.54675169674191</v>
      </c>
      <c r="KJ9" s="53">
        <v>111.75944564191175</v>
      </c>
      <c r="KK9" s="53">
        <v>112.02130502164349</v>
      </c>
      <c r="KL9" s="53">
        <v>112.24789354614606</v>
      </c>
      <c r="KM9" s="53">
        <v>112.1538379322016</v>
      </c>
      <c r="KN9" s="53">
        <v>112.27568270481146</v>
      </c>
      <c r="KO9" s="53">
        <v>112.43600477403497</v>
      </c>
      <c r="KP9" s="53">
        <v>112.76092416766129</v>
      </c>
      <c r="KQ9" s="53">
        <v>112.95224183693466</v>
      </c>
      <c r="KR9" s="53">
        <v>113.1467659475925</v>
      </c>
      <c r="KS9" s="53">
        <v>113.36801040312095</v>
      </c>
      <c r="KT9" s="53">
        <v>113.84790779699665</v>
      </c>
      <c r="KU9" s="53">
        <v>114.54263676363186</v>
      </c>
      <c r="KV9" s="53">
        <v>114.95519888843366</v>
      </c>
      <c r="KW9" s="53">
        <v>115.3314213442115</v>
      </c>
      <c r="KX9" s="53">
        <v>115.74184584142368</v>
      </c>
      <c r="KY9" s="53">
        <v>115.81880043465095</v>
      </c>
      <c r="KZ9" s="53">
        <v>116.0721093040241</v>
      </c>
      <c r="LA9" s="53">
        <v>116.40878564939348</v>
      </c>
      <c r="LB9" s="53">
        <v>116.84272405009175</v>
      </c>
      <c r="LC9" s="53">
        <v>117.13451021607855</v>
      </c>
      <c r="LD9" s="53">
        <v>117.24566685074018</v>
      </c>
      <c r="LE9" s="53">
        <v>117.49897572011332</v>
      </c>
      <c r="LF9" s="53">
        <v>117.89978089317208</v>
      </c>
      <c r="LG9" s="53">
        <v>118.56137663216775</v>
      </c>
      <c r="LH9" s="53">
        <v>118.84995635677005</v>
      </c>
      <c r="LI9" s="53">
        <v>119.23686695049614</v>
      </c>
      <c r="LJ9" s="53">
        <v>119.50620802679161</v>
      </c>
      <c r="LK9" s="53">
        <v>119.57568092345514</v>
      </c>
      <c r="LL9" s="53">
        <v>119.86105420667299</v>
      </c>
      <c r="LM9" s="53">
        <v>120.2682722625007</v>
      </c>
      <c r="LN9" s="53">
        <v>120.62953132515099</v>
      </c>
      <c r="LO9" s="53">
        <v>120.94162495323941</v>
      </c>
      <c r="LP9" s="53">
        <v>121.12652973974387</v>
      </c>
      <c r="LQ9" s="53">
        <v>121.3477741952723</v>
      </c>
      <c r="LR9" s="53">
        <v>121.72399665105014</v>
      </c>
      <c r="LS9" s="53">
        <v>122.23595845877054</v>
      </c>
      <c r="LT9" s="53">
        <v>122.53843276270555</v>
      </c>
      <c r="LU9" s="53">
        <v>122.9435131909436</v>
      </c>
      <c r="LV9" s="53">
        <v>123.06215152216899</v>
      </c>
      <c r="LW9" s="53">
        <v>123.2769830949285</v>
      </c>
      <c r="LX9" s="53">
        <v>123.60938418511856</v>
      </c>
      <c r="LY9" s="53">
        <v>124.03584088925311</v>
      </c>
      <c r="LZ9" s="53">
        <v>124.29770026898484</v>
      </c>
      <c r="MA9" s="53">
        <v>124.51894472451326</v>
      </c>
      <c r="MB9" s="53">
        <v>124.82996953880688</v>
      </c>
      <c r="MC9" s="53">
        <v>125.13137502894706</v>
      </c>
      <c r="MD9" s="53">
        <v>125.40606017421665</v>
      </c>
      <c r="ME9" s="53">
        <v>126.00459589931776</v>
      </c>
      <c r="MF9" s="53">
        <v>126.32417122396996</v>
      </c>
      <c r="MG9" s="53">
        <v>126.60633806580333</v>
      </c>
      <c r="MH9" s="53">
        <v>126.88316083866258</v>
      </c>
      <c r="MI9" s="53">
        <v>127.07020325275667</v>
      </c>
      <c r="MJ9" s="53">
        <v>127.36305823253826</v>
      </c>
      <c r="MK9" s="53">
        <v>127.66125728129398</v>
      </c>
      <c r="ML9" s="53">
        <v>128.12619128204216</v>
      </c>
      <c r="MM9" s="53">
        <v>128.30895844095696</v>
      </c>
      <c r="MN9" s="53">
        <v>128.44576660669435</v>
      </c>
      <c r="MO9" s="53">
        <v>128.5440974758181</v>
      </c>
      <c r="MP9" s="53">
        <v>128.80168160037053</v>
      </c>
      <c r="MQ9" s="53">
        <v>129.2121060975827</v>
      </c>
      <c r="MR9" s="53">
        <v>129.47503429110927</v>
      </c>
      <c r="MS9" s="53">
        <v>129.6631455189982</v>
      </c>
      <c r="MT9" s="53">
        <v>129.88545878832144</v>
      </c>
      <c r="MU9" s="53">
        <v>130.07036357482588</v>
      </c>
      <c r="MV9" s="53">
        <v>130.22854801645977</v>
      </c>
      <c r="MW9" s="53">
        <v>130.47116874788463</v>
      </c>
      <c r="MX9" s="53">
        <v>130.72233998966817</v>
      </c>
      <c r="MY9" s="53">
        <v>131.10604414200975</v>
      </c>
      <c r="MZ9" s="53">
        <v>131.346527245845</v>
      </c>
      <c r="NA9" s="53">
        <v>131.6575520601386</v>
      </c>
      <c r="NB9" s="53">
        <v>132.09897215740065</v>
      </c>
      <c r="NC9" s="53">
        <v>132.7637743377808</v>
      </c>
      <c r="ND9" s="53">
        <v>133.2030568074532</v>
      </c>
      <c r="NE9" s="53">
        <v>133.69577996686678</v>
      </c>
      <c r="NF9" s="53">
        <v>134.34775638170905</v>
      </c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/>
      <c r="NR9" s="53"/>
      <c r="NS9" s="53"/>
      <c r="NT9" s="53"/>
      <c r="NU9" s="53"/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/>
      <c r="OJ9" s="53"/>
      <c r="OK9" s="53"/>
      <c r="OL9" s="53"/>
      <c r="OM9" s="53"/>
    </row>
    <row r="10" ht="13.5" hidden="1" customHeight="1">
      <c r="A10" s="54" t="s">
        <v>1400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>
        <v>101.34078560043771</v>
      </c>
      <c r="HV10" s="55">
        <v>101.42924304994733</v>
      </c>
      <c r="HW10" s="55">
        <v>101.22775663717537</v>
      </c>
      <c r="HX10" s="55">
        <v>101.07639611245891</v>
      </c>
      <c r="HY10" s="55">
        <v>100.41591382278699</v>
      </c>
      <c r="HZ10" s="55">
        <v>100.35890791088076</v>
      </c>
      <c r="IA10" s="55">
        <v>100.03751251099575</v>
      </c>
      <c r="IB10" s="55">
        <v>99.7239799955116</v>
      </c>
      <c r="IC10" s="55">
        <v>99.52937360659041</v>
      </c>
      <c r="ID10" s="55">
        <v>99.24729262870969</v>
      </c>
      <c r="IE10" s="55">
        <v>99.26498411861161</v>
      </c>
      <c r="IF10" s="55">
        <v>98.92393150772448</v>
      </c>
      <c r="IG10" s="55">
        <v>98.76470809860713</v>
      </c>
      <c r="IH10" s="55">
        <v>99.1096921516947</v>
      </c>
      <c r="II10" s="55">
        <v>99.2345154415583</v>
      </c>
      <c r="IJ10" s="55">
        <v>99.27481272411268</v>
      </c>
      <c r="IK10" s="55">
        <v>99.38685882682489</v>
      </c>
      <c r="IL10" s="55">
        <v>99.61979677720026</v>
      </c>
      <c r="IM10" s="55">
        <v>99.65026545425359</v>
      </c>
      <c r="IN10" s="55">
        <v>99.62569394050091</v>
      </c>
      <c r="IO10" s="55">
        <v>99.79474595511931</v>
      </c>
      <c r="IP10" s="55">
        <v>99.74462006706385</v>
      </c>
      <c r="IQ10" s="55">
        <v>99.92546640828355</v>
      </c>
      <c r="IR10" s="55">
        <v>99.78688307071846</v>
      </c>
      <c r="IS10" s="55">
        <v>99.86354619362682</v>
      </c>
      <c r="IT10" s="55">
        <v>100.22032457331566</v>
      </c>
      <c r="IU10" s="55">
        <v>100.56825720805355</v>
      </c>
      <c r="IV10" s="55">
        <v>100.544668554851</v>
      </c>
      <c r="IW10" s="55">
        <v>100.54761713650132</v>
      </c>
      <c r="IX10" s="55">
        <v>100.33237067602786</v>
      </c>
      <c r="IY10" s="55">
        <v>100.44343391818997</v>
      </c>
      <c r="IZ10" s="55">
        <v>100.48766264294477</v>
      </c>
      <c r="JA10" s="55">
        <v>100.16626724305976</v>
      </c>
      <c r="JB10" s="55">
        <v>100.02080388164394</v>
      </c>
      <c r="JC10" s="55">
        <v>100.00704383394246</v>
      </c>
      <c r="JD10" s="55">
        <v>100.0984498651024</v>
      </c>
      <c r="JE10" s="55">
        <v>99.83602609822381</v>
      </c>
      <c r="JF10" s="55">
        <v>99.96183224863752</v>
      </c>
      <c r="JG10" s="55">
        <v>100.08567267795101</v>
      </c>
      <c r="JH10" s="55">
        <v>99.87042621747756</v>
      </c>
      <c r="JI10" s="55">
        <v>99.75739725421525</v>
      </c>
      <c r="JJ10" s="55">
        <v>99.85470044867584</v>
      </c>
      <c r="JK10" s="55">
        <v>99.90187775508099</v>
      </c>
      <c r="JL10" s="55">
        <v>99.3465615442705</v>
      </c>
      <c r="JM10" s="55">
        <v>99.08413777739192</v>
      </c>
      <c r="JN10" s="55">
        <v>98.94850302147715</v>
      </c>
      <c r="JO10" s="55">
        <v>98.87380561966901</v>
      </c>
      <c r="JP10" s="55">
        <v>98.49933575007822</v>
      </c>
      <c r="JQ10" s="55">
        <v>98.286055010705</v>
      </c>
      <c r="JR10" s="55">
        <v>98.53078728768165</v>
      </c>
      <c r="JS10" s="55">
        <v>98.29588361620607</v>
      </c>
      <c r="JT10" s="55">
        <v>98.26443207860264</v>
      </c>
      <c r="JU10" s="55">
        <v>98.2595177758521</v>
      </c>
      <c r="JV10" s="55">
        <v>98.11012297223584</v>
      </c>
      <c r="JW10" s="55">
        <v>98.25165489145125</v>
      </c>
      <c r="JX10" s="55">
        <v>97.97350535577095</v>
      </c>
      <c r="JY10" s="55">
        <v>97.54890959812471</v>
      </c>
      <c r="JZ10" s="55">
        <v>97.4221205871609</v>
      </c>
      <c r="KA10" s="55">
        <v>97.9233794677155</v>
      </c>
      <c r="KB10" s="55">
        <v>97.50074943116945</v>
      </c>
      <c r="KC10" s="55">
        <v>97.14790249368103</v>
      </c>
      <c r="KD10" s="55">
        <v>97.20294268448703</v>
      </c>
      <c r="KE10" s="55">
        <v>97.2972972972973</v>
      </c>
      <c r="KF10" s="55">
        <v>97.51057803667054</v>
      </c>
      <c r="KG10" s="55">
        <v>98.04328845482856</v>
      </c>
      <c r="KH10" s="55">
        <v>97.74646456869623</v>
      </c>
      <c r="KI10" s="55">
        <v>97.60100120728038</v>
      </c>
      <c r="KJ10" s="55">
        <v>97.27960580739537</v>
      </c>
      <c r="KK10" s="55">
        <v>96.78424409014141</v>
      </c>
      <c r="KL10" s="55">
        <v>96.97688475796241</v>
      </c>
      <c r="KM10" s="55">
        <v>96.9346217543078</v>
      </c>
      <c r="KN10" s="55">
        <v>96.58472339846969</v>
      </c>
      <c r="KO10" s="55">
        <v>96.62796926267441</v>
      </c>
      <c r="KP10" s="55">
        <v>96.86975295800073</v>
      </c>
      <c r="KQ10" s="55">
        <v>96.77244976354014</v>
      </c>
      <c r="KR10" s="55">
        <v>96.72723817823523</v>
      </c>
      <c r="KS10" s="55">
        <v>96.54934041866584</v>
      </c>
      <c r="KT10" s="55">
        <v>96.31050530498982</v>
      </c>
      <c r="KU10" s="55">
        <v>96.1119674738682</v>
      </c>
      <c r="KV10" s="55">
        <v>96.02645860600887</v>
      </c>
      <c r="KW10" s="55">
        <v>95.58613707956093</v>
      </c>
      <c r="KX10" s="55">
        <v>95.64904015476777</v>
      </c>
      <c r="KY10" s="55">
        <v>95.92522396934785</v>
      </c>
      <c r="KZ10" s="55">
        <v>95.29815893837956</v>
      </c>
      <c r="LA10" s="55">
        <v>95.17530136961618</v>
      </c>
      <c r="LB10" s="55">
        <v>95.82890363543737</v>
      </c>
      <c r="LC10" s="55">
        <v>95.92030966659732</v>
      </c>
      <c r="LD10" s="55">
        <v>95.92522396934785</v>
      </c>
      <c r="LE10" s="55">
        <v>95.78664063178276</v>
      </c>
      <c r="LF10" s="55">
        <v>95.58417135846072</v>
      </c>
      <c r="LG10" s="55">
        <v>95.47998814014936</v>
      </c>
      <c r="LH10" s="55">
        <v>95.09962110725793</v>
      </c>
      <c r="LI10" s="55">
        <v>94.89518611283567</v>
      </c>
      <c r="LJ10" s="55">
        <v>94.77527712572261</v>
      </c>
      <c r="LK10" s="55">
        <v>94.79690005782497</v>
      </c>
      <c r="LL10" s="55">
        <v>94.24158384701448</v>
      </c>
      <c r="LM10" s="55">
        <v>94.28188112956887</v>
      </c>
      <c r="LN10" s="55">
        <v>95.27063884297657</v>
      </c>
      <c r="LO10" s="55">
        <v>95.48490244289991</v>
      </c>
      <c r="LP10" s="55">
        <v>95.54485693645644</v>
      </c>
      <c r="LQ10" s="55">
        <v>96.1119674738682</v>
      </c>
      <c r="LR10" s="55">
        <v>95.71096036942453</v>
      </c>
      <c r="LS10" s="55">
        <v>95.60382856946286</v>
      </c>
      <c r="LT10" s="55">
        <v>95.63429724651617</v>
      </c>
      <c r="LU10" s="55">
        <v>95.42298222824316</v>
      </c>
      <c r="LV10" s="55">
        <v>95.64707443366757</v>
      </c>
      <c r="LW10" s="55">
        <v>96.17290482797483</v>
      </c>
      <c r="LX10" s="55">
        <v>95.9576583675014</v>
      </c>
      <c r="LY10" s="55">
        <v>96.3203339104909</v>
      </c>
      <c r="LZ10" s="55">
        <v>97.1724740074337</v>
      </c>
      <c r="MA10" s="55">
        <v>97.42998347156175</v>
      </c>
      <c r="MB10" s="55">
        <v>97.4624178697153</v>
      </c>
      <c r="MC10" s="55">
        <v>97.05551360197097</v>
      </c>
      <c r="MD10" s="55">
        <v>97.0329078093185</v>
      </c>
      <c r="ME10" s="55">
        <v>97.72287591549366</v>
      </c>
      <c r="MF10" s="55">
        <v>97.78872757235084</v>
      </c>
      <c r="MG10" s="55">
        <v>97.2805886679455</v>
      </c>
      <c r="MH10" s="55">
        <v>97.64916137423563</v>
      </c>
      <c r="MI10" s="55">
        <v>97.77496752464934</v>
      </c>
      <c r="MJ10" s="55">
        <v>97.42900061101165</v>
      </c>
      <c r="MK10" s="55">
        <v>97.16657684413306</v>
      </c>
      <c r="ML10" s="55">
        <v>97.76612177969837</v>
      </c>
      <c r="MM10" s="55">
        <v>98.15042025479022</v>
      </c>
      <c r="MN10" s="55">
        <v>97.93124235211634</v>
      </c>
      <c r="MO10" s="55">
        <v>98.30472936115704</v>
      </c>
      <c r="MP10" s="55">
        <v>98.71654793165189</v>
      </c>
      <c r="MQ10" s="55">
        <v>99.17062950580134</v>
      </c>
      <c r="MR10" s="55">
        <v>99.40258459562659</v>
      </c>
      <c r="MS10" s="55">
        <v>100.03456392934544</v>
      </c>
      <c r="MT10" s="55">
        <v>99.94905506148612</v>
      </c>
      <c r="MU10" s="55">
        <v>99.82324891107241</v>
      </c>
      <c r="MV10" s="55">
        <v>100.01785529999361</v>
      </c>
      <c r="MW10" s="55">
        <v>100.12695282105551</v>
      </c>
      <c r="MX10" s="55">
        <v>100.51419987779768</v>
      </c>
      <c r="MY10" s="55">
        <v>100.55548002090218</v>
      </c>
      <c r="MZ10" s="55">
        <v>100.93486419324348</v>
      </c>
      <c r="NA10" s="55">
        <v>101.79486717458717</v>
      </c>
      <c r="NB10" s="55">
        <v>103.07651733192675</v>
      </c>
      <c r="NC10" s="55">
        <v>103.07651733192675</v>
      </c>
      <c r="ND10" s="55">
        <v>103.04899723652376</v>
      </c>
      <c r="NE10" s="55">
        <v>103.9895947829762</v>
      </c>
      <c r="NF10" s="55">
        <v>105.21817047061002</v>
      </c>
      <c r="NG10" s="56"/>
      <c r="NH10" s="56"/>
      <c r="NI10" s="56"/>
      <c r="NJ10" s="56"/>
      <c r="NK10" s="56"/>
      <c r="NL10" s="56"/>
      <c r="NM10" s="56"/>
      <c r="NN10" s="56"/>
      <c r="NO10" s="56"/>
      <c r="NP10" s="56"/>
      <c r="NQ10" s="56"/>
      <c r="NR10" s="56"/>
      <c r="NS10" s="56"/>
      <c r="NT10" s="56"/>
      <c r="NU10" s="56"/>
      <c r="NV10" s="56"/>
      <c r="NW10" s="56"/>
      <c r="NX10" s="56"/>
      <c r="NY10" s="56"/>
      <c r="NZ10" s="56"/>
      <c r="OA10" s="56"/>
      <c r="OB10" s="56"/>
      <c r="OC10" s="56"/>
      <c r="OD10" s="56"/>
      <c r="OE10" s="56"/>
      <c r="OF10" s="56"/>
      <c r="OG10" s="56"/>
      <c r="OH10" s="56"/>
      <c r="OI10" s="56"/>
      <c r="OJ10" s="56"/>
      <c r="OK10" s="56"/>
      <c r="OL10" s="56"/>
      <c r="OM10" s="56"/>
    </row>
    <row r="11" ht="13.5" hidden="1" customHeight="1">
      <c r="A11" s="54" t="s">
        <v>1401</v>
      </c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>
        <v>97.38388198216369</v>
      </c>
      <c r="HV11" s="53">
        <v>98.24475576174825</v>
      </c>
      <c r="HW11" s="53">
        <v>99.12205843025616</v>
      </c>
      <c r="HX11" s="53">
        <v>99.4856845050934</v>
      </c>
      <c r="HY11" s="53">
        <v>99.68721220922005</v>
      </c>
      <c r="HZ11" s="53">
        <v>99.76059457974445</v>
      </c>
      <c r="IA11" s="53">
        <v>99.92269295045502</v>
      </c>
      <c r="IB11" s="53">
        <v>99.8920256911314</v>
      </c>
      <c r="IC11" s="53">
        <v>100.08698183968872</v>
      </c>
      <c r="ID11" s="53">
        <v>100.68499339649935</v>
      </c>
      <c r="IE11" s="53">
        <v>100.88871161914913</v>
      </c>
      <c r="IF11" s="53">
        <v>101.04861947133661</v>
      </c>
      <c r="IG11" s="53">
        <v>101.17566954567732</v>
      </c>
      <c r="IH11" s="53">
        <v>101.71453710236382</v>
      </c>
      <c r="II11" s="53">
        <v>102.58307769677928</v>
      </c>
      <c r="IJ11" s="53">
        <v>102.80322480835243</v>
      </c>
      <c r="IK11" s="53">
        <v>103.10661162380399</v>
      </c>
      <c r="IL11" s="53">
        <v>103.23694747592937</v>
      </c>
      <c r="IM11" s="53">
        <v>103.26980525377611</v>
      </c>
      <c r="IN11" s="53">
        <v>103.46257088381033</v>
      </c>
      <c r="IO11" s="53">
        <v>103.59947829150506</v>
      </c>
      <c r="IP11" s="53">
        <v>103.74076673624603</v>
      </c>
      <c r="IQ11" s="53">
        <v>104.1295837740991</v>
      </c>
      <c r="IR11" s="53">
        <v>104.40997014505795</v>
      </c>
      <c r="IS11" s="53">
        <v>104.52935340456777</v>
      </c>
      <c r="IT11" s="53">
        <v>105.03864896119222</v>
      </c>
      <c r="IU11" s="53">
        <v>105.56437340674003</v>
      </c>
      <c r="IV11" s="53">
        <v>105.72428125892748</v>
      </c>
      <c r="IW11" s="53">
        <v>105.90061800003832</v>
      </c>
      <c r="IX11" s="53">
        <v>106.15800392650443</v>
      </c>
      <c r="IY11" s="53">
        <v>106.52929681617258</v>
      </c>
      <c r="IZ11" s="53">
        <v>106.83815992793193</v>
      </c>
      <c r="JA11" s="53">
        <v>106.8863513354405</v>
      </c>
      <c r="JB11" s="53">
        <v>107.08787903956714</v>
      </c>
      <c r="JC11" s="53">
        <v>107.17111874344553</v>
      </c>
      <c r="JD11" s="53">
        <v>107.23683429913902</v>
      </c>
      <c r="JE11" s="53">
        <v>107.23683429913902</v>
      </c>
      <c r="JF11" s="53">
        <v>107.75489192985592</v>
      </c>
      <c r="JG11" s="53">
        <v>108.39233282008267</v>
      </c>
      <c r="JH11" s="53">
        <v>108.63328985762541</v>
      </c>
      <c r="JI11" s="53">
        <v>108.55881222783947</v>
      </c>
      <c r="JJ11" s="53">
        <v>108.30909311620425</v>
      </c>
      <c r="JK11" s="53">
        <v>108.6727191910415</v>
      </c>
      <c r="JL11" s="53">
        <v>108.82276970987495</v>
      </c>
      <c r="JM11" s="53">
        <v>109.33644630354561</v>
      </c>
      <c r="JN11" s="53">
        <v>109.65845252644364</v>
      </c>
      <c r="JO11" s="53">
        <v>109.7230728228756</v>
      </c>
      <c r="JP11" s="53">
        <v>109.66940511905922</v>
      </c>
      <c r="JQ11" s="53">
        <v>109.52592615579515</v>
      </c>
      <c r="JR11" s="53">
        <v>110.23674941654625</v>
      </c>
      <c r="JS11" s="53">
        <v>111.08338482573055</v>
      </c>
      <c r="JT11" s="53">
        <v>111.2717694187185</v>
      </c>
      <c r="JU11" s="53">
        <v>111.49301178955322</v>
      </c>
      <c r="JV11" s="53">
        <v>111.75039771601935</v>
      </c>
      <c r="JW11" s="53">
        <v>111.91687712377616</v>
      </c>
      <c r="JX11" s="53">
        <v>112.10416645750256</v>
      </c>
      <c r="JY11" s="53">
        <v>112.10416645750256</v>
      </c>
      <c r="JZ11" s="53">
        <v>112.34731401356841</v>
      </c>
      <c r="KA11" s="53">
        <v>112.48093564347847</v>
      </c>
      <c r="KB11" s="53">
        <v>112.8741337183778</v>
      </c>
      <c r="KC11" s="53">
        <v>113.2235214228148</v>
      </c>
      <c r="KD11" s="53">
        <v>113.55867075685151</v>
      </c>
      <c r="KE11" s="53">
        <v>114.08110942461467</v>
      </c>
      <c r="KF11" s="53">
        <v>114.41187772160515</v>
      </c>
      <c r="KG11" s="53">
        <v>115.08436690820174</v>
      </c>
      <c r="KH11" s="53">
        <v>115.21908379737336</v>
      </c>
      <c r="KI11" s="53">
        <v>114.98469831539997</v>
      </c>
      <c r="KJ11" s="53">
        <v>115.12270098235626</v>
      </c>
      <c r="KK11" s="53">
        <v>115.07341431558615</v>
      </c>
      <c r="KL11" s="53">
        <v>115.21360750106557</v>
      </c>
      <c r="KM11" s="53">
        <v>115.86090572464633</v>
      </c>
      <c r="KN11" s="53">
        <v>116.14238735486673</v>
      </c>
      <c r="KO11" s="53">
        <v>116.00219416938731</v>
      </c>
      <c r="KP11" s="53">
        <v>116.7414941709389</v>
      </c>
      <c r="KQ11" s="53">
        <v>117.74365639526445</v>
      </c>
      <c r="KR11" s="53">
        <v>117.77541891384962</v>
      </c>
      <c r="KS11" s="53">
        <v>118.11823506271726</v>
      </c>
      <c r="KT11" s="53">
        <v>118.39752617441455</v>
      </c>
      <c r="KU11" s="53">
        <v>118.58591076740252</v>
      </c>
      <c r="KV11" s="53">
        <v>119.08425373141138</v>
      </c>
      <c r="KW11" s="53">
        <v>120.14775047438415</v>
      </c>
      <c r="KX11" s="53">
        <v>120.38323121561912</v>
      </c>
      <c r="KY11" s="53">
        <v>120.41827951198896</v>
      </c>
      <c r="KZ11" s="53">
        <v>120.47085195654374</v>
      </c>
      <c r="LA11" s="53">
        <v>120.52232914183698</v>
      </c>
      <c r="LB11" s="53">
        <v>121.14991269870967</v>
      </c>
      <c r="LC11" s="53">
        <v>121.89359373730753</v>
      </c>
      <c r="LD11" s="53">
        <v>121.93521358924673</v>
      </c>
      <c r="LE11" s="53">
        <v>121.68330395908839</v>
      </c>
      <c r="LF11" s="53">
        <v>121.69316129244241</v>
      </c>
      <c r="LG11" s="53">
        <v>121.93740410776984</v>
      </c>
      <c r="LH11" s="53">
        <v>122.41603240507068</v>
      </c>
      <c r="LI11" s="53">
        <v>122.63070322033602</v>
      </c>
      <c r="LJ11" s="53">
        <v>122.54417773867294</v>
      </c>
      <c r="LK11" s="53">
        <v>122.73256233166092</v>
      </c>
      <c r="LL11" s="53">
        <v>122.80156366513906</v>
      </c>
      <c r="LM11" s="53">
        <v>123.00199611000417</v>
      </c>
      <c r="LN11" s="53">
        <v>123.8606793710656</v>
      </c>
      <c r="LO11" s="53">
        <v>124.36559389064384</v>
      </c>
      <c r="LP11" s="53">
        <v>124.69198115058808</v>
      </c>
      <c r="LQ11" s="53">
        <v>124.7281247062195</v>
      </c>
      <c r="LR11" s="53">
        <v>124.97017700302382</v>
      </c>
      <c r="LS11" s="53">
        <v>125.29218322592183</v>
      </c>
      <c r="LT11" s="53">
        <v>125.07313137361025</v>
      </c>
      <c r="LU11" s="53">
        <v>124.80917389157477</v>
      </c>
      <c r="LV11" s="53">
        <v>124.75222040997377</v>
      </c>
      <c r="LW11" s="53">
        <v>124.71936263212704</v>
      </c>
      <c r="LX11" s="53">
        <v>124.94827181779267</v>
      </c>
      <c r="LY11" s="53">
        <v>124.87379418800673</v>
      </c>
      <c r="LZ11" s="53">
        <v>125.39075655946206</v>
      </c>
      <c r="MA11" s="53">
        <v>125.44442426327842</v>
      </c>
      <c r="MB11" s="53">
        <v>125.51890189306437</v>
      </c>
      <c r="MC11" s="53">
        <v>125.54080707829551</v>
      </c>
      <c r="MD11" s="53">
        <v>125.71933433792945</v>
      </c>
      <c r="ME11" s="53">
        <v>125.6503330044513</v>
      </c>
      <c r="MF11" s="53">
        <v>125.93729093097947</v>
      </c>
      <c r="MG11" s="53">
        <v>126.50134945068183</v>
      </c>
      <c r="MH11" s="53">
        <v>126.37539463560266</v>
      </c>
      <c r="MI11" s="53">
        <v>127.28007878564954</v>
      </c>
      <c r="MJ11" s="53">
        <v>127.3906999710669</v>
      </c>
      <c r="MK11" s="53">
        <v>127.71708723101113</v>
      </c>
      <c r="ML11" s="53">
        <v>128.0905706392024</v>
      </c>
      <c r="MM11" s="53">
        <v>128.31290826929867</v>
      </c>
      <c r="MN11" s="53">
        <v>128.52319804751778</v>
      </c>
      <c r="MO11" s="53">
        <v>128.72472575164446</v>
      </c>
      <c r="MP11" s="53">
        <v>129.12449538211314</v>
      </c>
      <c r="MQ11" s="53">
        <v>129.3566903455634</v>
      </c>
      <c r="MR11" s="53">
        <v>129.69074442033858</v>
      </c>
      <c r="MS11" s="53">
        <v>129.65788664249186</v>
      </c>
      <c r="MT11" s="53">
        <v>129.74988842046272</v>
      </c>
      <c r="MU11" s="53">
        <v>129.4530731605805</v>
      </c>
      <c r="MV11" s="53">
        <v>129.40159597528728</v>
      </c>
      <c r="MW11" s="53">
        <v>129.3172610121473</v>
      </c>
      <c r="MX11" s="53">
        <v>130.32161375499595</v>
      </c>
      <c r="MY11" s="53">
        <v>131.0006744971619</v>
      </c>
      <c r="MZ11" s="53">
        <v>131.2996802755672</v>
      </c>
      <c r="NA11" s="53">
        <v>131.41030146098456</v>
      </c>
      <c r="NB11" s="53">
        <v>131.42125405360014</v>
      </c>
      <c r="NC11" s="53">
        <v>131.33801434972173</v>
      </c>
      <c r="ND11" s="53">
        <v>131.82430946185346</v>
      </c>
      <c r="NE11" s="53">
        <v>132.2481747960764</v>
      </c>
      <c r="NF11" s="53">
        <v>132.2974614628465</v>
      </c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/>
      <c r="NR11" s="53"/>
      <c r="NS11" s="53"/>
      <c r="NT11" s="53"/>
      <c r="NU11" s="53"/>
      <c r="NV11" s="53"/>
      <c r="NW11" s="53"/>
      <c r="NX11" s="53"/>
      <c r="NY11" s="53"/>
      <c r="NZ11" s="53"/>
      <c r="OA11" s="53"/>
      <c r="OB11" s="53"/>
      <c r="OC11" s="53"/>
      <c r="OD11" s="53"/>
      <c r="OE11" s="53"/>
      <c r="OF11" s="53"/>
      <c r="OG11" s="53"/>
      <c r="OH11" s="53"/>
      <c r="OI11" s="53"/>
      <c r="OJ11" s="53"/>
      <c r="OK11" s="53"/>
      <c r="OL11" s="53"/>
      <c r="OM11" s="53"/>
    </row>
    <row r="12" ht="13.5" hidden="1" customHeight="1">
      <c r="A12" s="54" t="s">
        <v>1402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>
        <v>97.08123398833816</v>
      </c>
      <c r="HV12" s="55">
        <v>98.45049765139362</v>
      </c>
      <c r="HW12" s="55">
        <v>97.70202555261731</v>
      </c>
      <c r="HX12" s="55">
        <v>99.3002336223573</v>
      </c>
      <c r="HY12" s="55">
        <v>100.47797648366708</v>
      </c>
      <c r="HZ12" s="55">
        <v>100.97108751344909</v>
      </c>
      <c r="IA12" s="55">
        <v>99.6106294044969</v>
      </c>
      <c r="IB12" s="55">
        <v>99.80765367755713</v>
      </c>
      <c r="IC12" s="55">
        <v>100.06081335802557</v>
      </c>
      <c r="ID12" s="55">
        <v>99.3684766666575</v>
      </c>
      <c r="IE12" s="55">
        <v>100.34589317211831</v>
      </c>
      <c r="IF12" s="55">
        <v>101.07125069137359</v>
      </c>
      <c r="IG12" s="55">
        <v>102.83346220628661</v>
      </c>
      <c r="IH12" s="55">
        <v>104.47019457522832</v>
      </c>
      <c r="II12" s="55">
        <v>105.82624990712893</v>
      </c>
      <c r="IJ12" s="55">
        <v>110.89824907060128</v>
      </c>
      <c r="IK12" s="55">
        <v>114.59658179396655</v>
      </c>
      <c r="IL12" s="55">
        <v>116.71651894432414</v>
      </c>
      <c r="IM12" s="55">
        <v>114.49641861604208</v>
      </c>
      <c r="IN12" s="55">
        <v>114.08806104450382</v>
      </c>
      <c r="IO12" s="55">
        <v>113.9989048092084</v>
      </c>
      <c r="IP12" s="55">
        <v>113.41663754413096</v>
      </c>
      <c r="IQ12" s="55">
        <v>111.31100941919117</v>
      </c>
      <c r="IR12" s="55">
        <v>110.68801646638617</v>
      </c>
      <c r="IS12" s="55">
        <v>108.90819384326664</v>
      </c>
      <c r="IT12" s="55">
        <v>110.29176653173988</v>
      </c>
      <c r="IU12" s="55">
        <v>112.5889154584254</v>
      </c>
      <c r="IV12" s="55">
        <v>116.51839397700098</v>
      </c>
      <c r="IW12" s="55">
        <v>117.85023403511765</v>
      </c>
      <c r="IX12" s="55">
        <v>116.37200164003445</v>
      </c>
      <c r="IY12" s="55">
        <v>113.59825209751051</v>
      </c>
      <c r="IZ12" s="55">
        <v>112.26861342791968</v>
      </c>
      <c r="JA12" s="55">
        <v>115.1293178172132</v>
      </c>
      <c r="JB12" s="55">
        <v>116.70220991890633</v>
      </c>
      <c r="JC12" s="55">
        <v>115.49584900676102</v>
      </c>
      <c r="JD12" s="55">
        <v>111.83604058259749</v>
      </c>
      <c r="JE12" s="55">
        <v>110.09694364720548</v>
      </c>
      <c r="JF12" s="55">
        <v>110.32808944241582</v>
      </c>
      <c r="JG12" s="55">
        <v>114.74957829651053</v>
      </c>
      <c r="JH12" s="55">
        <v>115.76992187822471</v>
      </c>
      <c r="JI12" s="55">
        <v>114.25536657246558</v>
      </c>
      <c r="JJ12" s="55">
        <v>114.78259912439772</v>
      </c>
      <c r="JK12" s="55">
        <v>115.143626842631</v>
      </c>
      <c r="JL12" s="55">
        <v>114.88166160805929</v>
      </c>
      <c r="JM12" s="55">
        <v>114.39185266106597</v>
      </c>
      <c r="JN12" s="55">
        <v>113.67309930738814</v>
      </c>
      <c r="JO12" s="55">
        <v>111.53004757750952</v>
      </c>
      <c r="JP12" s="55">
        <v>110.13877002919592</v>
      </c>
      <c r="JQ12" s="55">
        <v>110.06942629063283</v>
      </c>
      <c r="JR12" s="55">
        <v>110.35560679898848</v>
      </c>
      <c r="JS12" s="55">
        <v>111.06555459856304</v>
      </c>
      <c r="JT12" s="55">
        <v>113.36490491377438</v>
      </c>
      <c r="JU12" s="55">
        <v>115.40449138293978</v>
      </c>
      <c r="JV12" s="55">
        <v>116.19589055796943</v>
      </c>
      <c r="JW12" s="55">
        <v>116.27183846210998</v>
      </c>
      <c r="JX12" s="55">
        <v>115.22067544103444</v>
      </c>
      <c r="JY12" s="55">
        <v>113.01048136111854</v>
      </c>
      <c r="JZ12" s="55">
        <v>111.85475238506687</v>
      </c>
      <c r="KA12" s="55">
        <v>109.3209541918565</v>
      </c>
      <c r="KB12" s="55">
        <v>105.6996700668947</v>
      </c>
      <c r="KC12" s="55">
        <v>101.29249023821775</v>
      </c>
      <c r="KD12" s="55">
        <v>95.8011265605781</v>
      </c>
      <c r="KE12" s="55">
        <v>97.5424248844959</v>
      </c>
      <c r="KF12" s="55">
        <v>100.78617087728085</v>
      </c>
      <c r="KG12" s="55">
        <v>101.28478537837742</v>
      </c>
      <c r="KH12" s="55">
        <v>105.01393754110407</v>
      </c>
      <c r="KI12" s="55">
        <v>105.99355543509068</v>
      </c>
      <c r="KJ12" s="55">
        <v>105.37166317654861</v>
      </c>
      <c r="KK12" s="55">
        <v>103.00847259408872</v>
      </c>
      <c r="KL12" s="55">
        <v>99.42901485111734</v>
      </c>
      <c r="KM12" s="55">
        <v>98.2545740725963</v>
      </c>
      <c r="KN12" s="55">
        <v>97.10214717933337</v>
      </c>
      <c r="KO12" s="55">
        <v>95.27829678569758</v>
      </c>
      <c r="KP12" s="55">
        <v>94.40764762373868</v>
      </c>
      <c r="KQ12" s="55">
        <v>92.67515485392413</v>
      </c>
      <c r="KR12" s="55">
        <v>94.95909544945475</v>
      </c>
      <c r="KS12" s="55">
        <v>97.2991714523936</v>
      </c>
      <c r="KT12" s="55">
        <v>99.05698019025502</v>
      </c>
      <c r="KU12" s="55">
        <v>100.05200780392234</v>
      </c>
      <c r="KV12" s="55">
        <v>98.13019562088789</v>
      </c>
      <c r="KW12" s="55">
        <v>96.87760554970048</v>
      </c>
      <c r="KX12" s="55">
        <v>96.95465414810391</v>
      </c>
      <c r="KY12" s="55">
        <v>97.2463381277741</v>
      </c>
      <c r="KZ12" s="55">
        <v>96.52978616262207</v>
      </c>
      <c r="LA12" s="55">
        <v>96.89191457511826</v>
      </c>
      <c r="LB12" s="55">
        <v>98.54845944079229</v>
      </c>
      <c r="LC12" s="55">
        <v>98.33712614231428</v>
      </c>
      <c r="LD12" s="55">
        <v>98.73777885401218</v>
      </c>
      <c r="LE12" s="55">
        <v>100.16537931300167</v>
      </c>
      <c r="LF12" s="55">
        <v>99.89240713580092</v>
      </c>
      <c r="LG12" s="55">
        <v>99.14063295423588</v>
      </c>
      <c r="LH12" s="55">
        <v>98.04214007985537</v>
      </c>
      <c r="LI12" s="55">
        <v>98.59028582278272</v>
      </c>
      <c r="LJ12" s="55">
        <v>101.00300764707339</v>
      </c>
      <c r="LK12" s="55">
        <v>99.48735164705138</v>
      </c>
      <c r="LL12" s="55">
        <v>100.185191809734</v>
      </c>
      <c r="LM12" s="55">
        <v>99.42791415685444</v>
      </c>
      <c r="LN12" s="55">
        <v>100.54291744517856</v>
      </c>
      <c r="LO12" s="55">
        <v>101.44658743502464</v>
      </c>
      <c r="LP12" s="55">
        <v>101.71515683517379</v>
      </c>
      <c r="LQ12" s="55">
        <v>103.41683016562698</v>
      </c>
      <c r="LR12" s="55">
        <v>105.32103124045493</v>
      </c>
      <c r="LS12" s="55">
        <v>105.62482285701707</v>
      </c>
      <c r="LT12" s="55">
        <v>105.2648958330467</v>
      </c>
      <c r="LU12" s="55">
        <v>104.9335868599119</v>
      </c>
      <c r="LV12" s="55">
        <v>104.23684739149218</v>
      </c>
      <c r="LW12" s="55">
        <v>104.68372926223215</v>
      </c>
      <c r="LX12" s="55">
        <v>102.60892057665372</v>
      </c>
      <c r="LY12" s="55">
        <v>99.56440024545483</v>
      </c>
      <c r="LZ12" s="55">
        <v>98.41637612924352</v>
      </c>
      <c r="MA12" s="55">
        <v>99.31013987072346</v>
      </c>
      <c r="MB12" s="55">
        <v>102.02775400583918</v>
      </c>
      <c r="MC12" s="55">
        <v>105.17353820922548</v>
      </c>
      <c r="MD12" s="55">
        <v>105.9594339129406</v>
      </c>
      <c r="ME12" s="55">
        <v>104.61218413514324</v>
      </c>
      <c r="MF12" s="55">
        <v>104.81030910246638</v>
      </c>
      <c r="MG12" s="55">
        <v>103.46966349024649</v>
      </c>
      <c r="MH12" s="55">
        <v>102.46693101673883</v>
      </c>
      <c r="MI12" s="55">
        <v>103.00847259408872</v>
      </c>
      <c r="MJ12" s="55">
        <v>102.58030252581815</v>
      </c>
      <c r="MK12" s="55">
        <v>101.80871584752083</v>
      </c>
      <c r="ML12" s="55">
        <v>101.75258044011261</v>
      </c>
      <c r="MM12" s="55">
        <v>101.3882506390906</v>
      </c>
      <c r="MN12" s="55">
        <v>99.10541073782288</v>
      </c>
      <c r="MO12" s="55">
        <v>94.5496371836536</v>
      </c>
      <c r="MP12" s="55">
        <v>94.33169971959813</v>
      </c>
      <c r="MQ12" s="55">
        <v>95.99815083363832</v>
      </c>
      <c r="MR12" s="55">
        <v>97.76696651412878</v>
      </c>
      <c r="MS12" s="55">
        <v>98.60239345967469</v>
      </c>
      <c r="MT12" s="55">
        <v>99.25290376905234</v>
      </c>
      <c r="MU12" s="55">
        <v>99.60952871023399</v>
      </c>
      <c r="MV12" s="55">
        <v>99.28812598546534</v>
      </c>
      <c r="MW12" s="55">
        <v>99.55779607987739</v>
      </c>
      <c r="MX12" s="55">
        <v>100.67940353377894</v>
      </c>
      <c r="MY12" s="55">
        <v>102.38107686423213</v>
      </c>
      <c r="MZ12" s="55">
        <v>105.86697559485647</v>
      </c>
      <c r="NA12" s="55">
        <v>109.4376277837246</v>
      </c>
      <c r="NB12" s="55">
        <v>113.31427297768066</v>
      </c>
      <c r="NC12" s="55">
        <v>117.57175838660237</v>
      </c>
      <c r="ND12" s="55">
        <v>118.65043876425057</v>
      </c>
      <c r="NE12" s="55">
        <v>118.12320621231842</v>
      </c>
      <c r="NF12" s="55">
        <v>117.17220636916737</v>
      </c>
      <c r="NG12" s="56"/>
      <c r="NH12" s="56"/>
      <c r="NI12" s="56"/>
      <c r="NJ12" s="56"/>
      <c r="NK12" s="56"/>
      <c r="NL12" s="56"/>
      <c r="NM12" s="56"/>
      <c r="NN12" s="56"/>
      <c r="NO12" s="56"/>
      <c r="NP12" s="56"/>
      <c r="NQ12" s="56"/>
      <c r="NR12" s="56"/>
      <c r="NS12" s="56"/>
      <c r="NT12" s="56"/>
      <c r="NU12" s="56"/>
      <c r="NV12" s="56"/>
      <c r="NW12" s="56"/>
      <c r="NX12" s="56"/>
      <c r="NY12" s="56"/>
      <c r="NZ12" s="56"/>
      <c r="OA12" s="56"/>
      <c r="OB12" s="56"/>
      <c r="OC12" s="56"/>
      <c r="OD12" s="56"/>
      <c r="OE12" s="56"/>
      <c r="OF12" s="56"/>
      <c r="OG12" s="56"/>
      <c r="OH12" s="56"/>
      <c r="OI12" s="56"/>
      <c r="OJ12" s="56"/>
      <c r="OK12" s="56"/>
      <c r="OL12" s="56"/>
      <c r="OM12" s="56"/>
    </row>
    <row r="13" ht="13.5" hidden="1" customHeight="1">
      <c r="A13" s="54" t="s">
        <v>1403</v>
      </c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/>
      <c r="GZ13" s="53"/>
      <c r="HA13" s="53"/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P13" s="53"/>
      <c r="HQ13" s="53"/>
      <c r="HR13" s="53"/>
      <c r="HS13" s="53"/>
      <c r="HT13" s="53"/>
      <c r="HU13" s="53">
        <v>99.92975852727324</v>
      </c>
      <c r="HV13" s="53">
        <v>100.10232810997239</v>
      </c>
      <c r="HW13" s="53">
        <v>100.03848733949408</v>
      </c>
      <c r="HX13" s="53">
        <v>100.060432604346</v>
      </c>
      <c r="HY13" s="53">
        <v>100.11330074239835</v>
      </c>
      <c r="HZ13" s="53">
        <v>100.11030820628217</v>
      </c>
      <c r="IA13" s="53">
        <v>100.04546992376515</v>
      </c>
      <c r="IB13" s="53">
        <v>100.1242733748243</v>
      </c>
      <c r="IC13" s="53">
        <v>100.12227835074685</v>
      </c>
      <c r="ID13" s="53">
        <v>100.10232810997239</v>
      </c>
      <c r="IE13" s="53">
        <v>99.9457187198928</v>
      </c>
      <c r="IF13" s="53">
        <v>99.8559426364077</v>
      </c>
      <c r="IG13" s="53">
        <v>99.37913188189789</v>
      </c>
      <c r="IH13" s="53">
        <v>99.27040306967704</v>
      </c>
      <c r="II13" s="53">
        <v>99.28736077433534</v>
      </c>
      <c r="IJ13" s="53">
        <v>99.30531599103237</v>
      </c>
      <c r="IK13" s="53">
        <v>99.21952995570216</v>
      </c>
      <c r="IL13" s="53">
        <v>99.1028210471715</v>
      </c>
      <c r="IM13" s="53">
        <v>99.15768420930131</v>
      </c>
      <c r="IN13" s="53">
        <v>98.99309472291193</v>
      </c>
      <c r="IO13" s="53">
        <v>99.02800764426726</v>
      </c>
      <c r="IP13" s="53">
        <v>99.05593798135152</v>
      </c>
      <c r="IQ13" s="53">
        <v>99.14671157687536</v>
      </c>
      <c r="IR13" s="53">
        <v>99.05893051746769</v>
      </c>
      <c r="IS13" s="53">
        <v>99.16067674541748</v>
      </c>
      <c r="IT13" s="53">
        <v>99.54272385624854</v>
      </c>
      <c r="IU13" s="53">
        <v>99.74422128807066</v>
      </c>
      <c r="IV13" s="53">
        <v>99.84696502805919</v>
      </c>
      <c r="IW13" s="53">
        <v>100.02053212279706</v>
      </c>
      <c r="IX13" s="53">
        <v>100.1372410313277</v>
      </c>
      <c r="IY13" s="53">
        <v>100.08038284512047</v>
      </c>
      <c r="IZ13" s="53">
        <v>99.59459448226217</v>
      </c>
      <c r="JA13" s="53">
        <v>99.1068110953264</v>
      </c>
      <c r="JB13" s="53">
        <v>99.13274640833322</v>
      </c>
      <c r="JC13" s="53">
        <v>99.26441799744471</v>
      </c>
      <c r="JD13" s="53">
        <v>99.28835828637408</v>
      </c>
      <c r="JE13" s="53">
        <v>99.34721149665874</v>
      </c>
      <c r="JF13" s="53">
        <v>99.71030587875408</v>
      </c>
      <c r="JG13" s="53">
        <v>100.19110668141877</v>
      </c>
      <c r="JH13" s="53">
        <v>100.3586887039243</v>
      </c>
      <c r="JI13" s="53">
        <v>99.81604215485876</v>
      </c>
      <c r="JJ13" s="53">
        <v>99.7831242575809</v>
      </c>
      <c r="JK13" s="53">
        <v>99.63948252400472</v>
      </c>
      <c r="JL13" s="53">
        <v>99.56666414517791</v>
      </c>
      <c r="JM13" s="53">
        <v>99.56267409702302</v>
      </c>
      <c r="JN13" s="53">
        <v>99.75319889641918</v>
      </c>
      <c r="JO13" s="53">
        <v>99.8389849317494</v>
      </c>
      <c r="JP13" s="53">
        <v>99.7711541131162</v>
      </c>
      <c r="JQ13" s="53">
        <v>99.75120387234175</v>
      </c>
      <c r="JR13" s="53">
        <v>100.09634303774004</v>
      </c>
      <c r="JS13" s="53">
        <v>100.01255202648727</v>
      </c>
      <c r="JT13" s="53">
        <v>100.06242762842344</v>
      </c>
      <c r="JU13" s="53">
        <v>100.20606936199962</v>
      </c>
      <c r="JV13" s="53">
        <v>100.13524600725026</v>
      </c>
      <c r="JW13" s="53">
        <v>100.07539528492686</v>
      </c>
      <c r="JX13" s="53">
        <v>100.12626839890176</v>
      </c>
      <c r="JY13" s="53">
        <v>100.09335050162387</v>
      </c>
      <c r="JZ13" s="53">
        <v>100.01454705056472</v>
      </c>
      <c r="KA13" s="53">
        <v>99.122771287946</v>
      </c>
      <c r="KB13" s="53">
        <v>98.71578637614682</v>
      </c>
      <c r="KC13" s="53">
        <v>98.49334119151152</v>
      </c>
      <c r="KD13" s="53">
        <v>98.51528645636341</v>
      </c>
      <c r="KE13" s="53">
        <v>98.41852778860726</v>
      </c>
      <c r="KF13" s="53">
        <v>98.20506021232045</v>
      </c>
      <c r="KG13" s="53">
        <v>98.15518461038427</v>
      </c>
      <c r="KH13" s="53">
        <v>97.65144103082895</v>
      </c>
      <c r="KI13" s="53">
        <v>97.60954552520256</v>
      </c>
      <c r="KJ13" s="53">
        <v>97.53173958618214</v>
      </c>
      <c r="KK13" s="53">
        <v>97.69333653645532</v>
      </c>
      <c r="KL13" s="53">
        <v>97.91877425720682</v>
      </c>
      <c r="KM13" s="53">
        <v>98.1821174354298</v>
      </c>
      <c r="KN13" s="53">
        <v>98.47837851093067</v>
      </c>
      <c r="KO13" s="53">
        <v>98.44246807753662</v>
      </c>
      <c r="KP13" s="53">
        <v>98.72576149653406</v>
      </c>
      <c r="KQ13" s="53">
        <v>98.37064721074853</v>
      </c>
      <c r="KR13" s="53">
        <v>98.4803735350081</v>
      </c>
      <c r="KS13" s="53">
        <v>98.35568453016768</v>
      </c>
      <c r="KT13" s="53">
        <v>97.9776274674915</v>
      </c>
      <c r="KU13" s="53">
        <v>97.76515740324342</v>
      </c>
      <c r="KV13" s="53">
        <v>97.45393364716172</v>
      </c>
      <c r="KW13" s="53">
        <v>97.52076695375618</v>
      </c>
      <c r="KX13" s="53">
        <v>96.66789416064766</v>
      </c>
      <c r="KY13" s="53">
        <v>96.20504857467999</v>
      </c>
      <c r="KZ13" s="53">
        <v>96.43447634358637</v>
      </c>
      <c r="LA13" s="53">
        <v>96.36465050087574</v>
      </c>
      <c r="LB13" s="53">
        <v>96.35168284437233</v>
      </c>
      <c r="LC13" s="53">
        <v>95.96365066130893</v>
      </c>
      <c r="LD13" s="53">
        <v>92.53220924810037</v>
      </c>
      <c r="LE13" s="53">
        <v>91.9327045128276</v>
      </c>
      <c r="LF13" s="53">
        <v>91.67833894295312</v>
      </c>
      <c r="LG13" s="53">
        <v>91.2773391033863</v>
      </c>
      <c r="LH13" s="53">
        <v>90.84940643877395</v>
      </c>
      <c r="LI13" s="53">
        <v>90.81050346926376</v>
      </c>
      <c r="LJ13" s="53">
        <v>90.88830940828417</v>
      </c>
      <c r="LK13" s="53">
        <v>91.04591631040248</v>
      </c>
      <c r="LL13" s="53">
        <v>91.32521968124503</v>
      </c>
      <c r="LM13" s="53">
        <v>91.49679175190546</v>
      </c>
      <c r="LN13" s="53">
        <v>91.49778926394418</v>
      </c>
      <c r="LO13" s="53">
        <v>91.09878444845481</v>
      </c>
      <c r="LP13" s="53">
        <v>90.94417008245269</v>
      </c>
      <c r="LQ13" s="53">
        <v>90.80451839703142</v>
      </c>
      <c r="LR13" s="53">
        <v>91.09080435214503</v>
      </c>
      <c r="LS13" s="53">
        <v>91.35514504240673</v>
      </c>
      <c r="LT13" s="53">
        <v>91.56462257053866</v>
      </c>
      <c r="LU13" s="53">
        <v>91.23743862183737</v>
      </c>
      <c r="LV13" s="53">
        <v>91.2982868561995</v>
      </c>
      <c r="LW13" s="53">
        <v>91.09579191233864</v>
      </c>
      <c r="LX13" s="53">
        <v>90.12022513846715</v>
      </c>
      <c r="LY13" s="53">
        <v>90.04940178371778</v>
      </c>
      <c r="LZ13" s="53">
        <v>90.21099873399099</v>
      </c>
      <c r="MA13" s="53">
        <v>90.29279472116629</v>
      </c>
      <c r="MB13" s="53">
        <v>90.04441422352417</v>
      </c>
      <c r="MC13" s="53">
        <v>90.25788179981097</v>
      </c>
      <c r="MD13" s="53">
        <v>90.25688428777225</v>
      </c>
      <c r="ME13" s="53">
        <v>90.46935435202033</v>
      </c>
      <c r="MF13" s="53">
        <v>90.49728468910459</v>
      </c>
      <c r="MG13" s="53">
        <v>90.510252345608</v>
      </c>
      <c r="MH13" s="53">
        <v>90.48531454463992</v>
      </c>
      <c r="MI13" s="53">
        <v>90.66386919957141</v>
      </c>
      <c r="MJ13" s="53">
        <v>91.22945852552758</v>
      </c>
      <c r="MK13" s="53">
        <v>91.37808781929738</v>
      </c>
      <c r="ML13" s="53">
        <v>91.78407521905781</v>
      </c>
      <c r="MM13" s="53">
        <v>91.67933645499184</v>
      </c>
      <c r="MN13" s="53">
        <v>91.49180419171185</v>
      </c>
      <c r="MO13" s="53">
        <v>91.63345090121057</v>
      </c>
      <c r="MP13" s="53">
        <v>91.62646831693951</v>
      </c>
      <c r="MQ13" s="53">
        <v>91.42696590919482</v>
      </c>
      <c r="MR13" s="53">
        <v>93.24642786782633</v>
      </c>
      <c r="MS13" s="53">
        <v>93.61450981011528</v>
      </c>
      <c r="MT13" s="53">
        <v>93.8199972900923</v>
      </c>
      <c r="MU13" s="53">
        <v>93.94069624677783</v>
      </c>
      <c r="MV13" s="53">
        <v>93.88583308464806</v>
      </c>
      <c r="MW13" s="53">
        <v>93.80603212155017</v>
      </c>
      <c r="MX13" s="53">
        <v>93.88683059668676</v>
      </c>
      <c r="MY13" s="53">
        <v>93.98458677648166</v>
      </c>
      <c r="MZ13" s="53">
        <v>93.92473605415826</v>
      </c>
      <c r="NA13" s="53">
        <v>94.04044745065018</v>
      </c>
      <c r="NB13" s="53">
        <v>94.10927578132208</v>
      </c>
      <c r="NC13" s="53">
        <v>94.14718123879359</v>
      </c>
      <c r="ND13" s="53">
        <v>94.13022353413528</v>
      </c>
      <c r="NE13" s="53">
        <v>94.45640997079782</v>
      </c>
      <c r="NF13" s="53">
        <v>94.75666109445359</v>
      </c>
      <c r="NG13" s="53"/>
      <c r="NH13" s="53"/>
      <c r="NI13" s="53"/>
      <c r="NJ13" s="53"/>
      <c r="NK13" s="53"/>
      <c r="NL13" s="53"/>
      <c r="NM13" s="53"/>
      <c r="NN13" s="53"/>
      <c r="NO13" s="53"/>
      <c r="NP13" s="53"/>
      <c r="NQ13" s="53"/>
      <c r="NR13" s="53"/>
      <c r="NS13" s="53"/>
      <c r="NT13" s="53"/>
      <c r="NU13" s="53"/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/>
      <c r="OJ13" s="53"/>
      <c r="OK13" s="53"/>
      <c r="OL13" s="53"/>
      <c r="OM13" s="53"/>
    </row>
    <row r="14" ht="13.5" hidden="1" customHeight="1">
      <c r="A14" s="54" t="s">
        <v>1404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>
        <v>100.11439319910751</v>
      </c>
      <c r="HV14" s="55">
        <v>100.2224497487018</v>
      </c>
      <c r="HW14" s="55">
        <v>100.21944817787976</v>
      </c>
      <c r="HX14" s="55">
        <v>100.25846859856658</v>
      </c>
      <c r="HY14" s="55">
        <v>100.45857332003749</v>
      </c>
      <c r="HZ14" s="55">
        <v>100.3195005386152</v>
      </c>
      <c r="IA14" s="55">
        <v>100.34251258158436</v>
      </c>
      <c r="IB14" s="55">
        <v>100.21044346541356</v>
      </c>
      <c r="IC14" s="55">
        <v>100.05236073545154</v>
      </c>
      <c r="ID14" s="55">
        <v>99.7451999879937</v>
      </c>
      <c r="IE14" s="55">
        <v>99.63013977314795</v>
      </c>
      <c r="IF14" s="55">
        <v>99.52108269994628</v>
      </c>
      <c r="IG14" s="55">
        <v>99.01982037266168</v>
      </c>
      <c r="IH14" s="55">
        <v>99.23193137742085</v>
      </c>
      <c r="II14" s="55">
        <v>99.69617433123335</v>
      </c>
      <c r="IJ14" s="55">
        <v>99.86326177366155</v>
      </c>
      <c r="IK14" s="55">
        <v>99.9433036622499</v>
      </c>
      <c r="IL14" s="55">
        <v>100.07637330202806</v>
      </c>
      <c r="IM14" s="55">
        <v>99.89127643466746</v>
      </c>
      <c r="IN14" s="55">
        <v>99.78121883785846</v>
      </c>
      <c r="IO14" s="55">
        <v>99.73919684634957</v>
      </c>
      <c r="IP14" s="55">
        <v>99.63214082036265</v>
      </c>
      <c r="IQ14" s="55">
        <v>99.48006123204476</v>
      </c>
      <c r="IR14" s="55">
        <v>99.41102510313729</v>
      </c>
      <c r="IS14" s="55">
        <v>99.47305756679329</v>
      </c>
      <c r="IT14" s="55">
        <v>100.0663680659545</v>
      </c>
      <c r="IU14" s="55">
        <v>100.26247069299599</v>
      </c>
      <c r="IV14" s="55">
        <v>100.45557174921542</v>
      </c>
      <c r="IW14" s="55">
        <v>100.4115487104918</v>
      </c>
      <c r="IX14" s="55">
        <v>100.4755822213625</v>
      </c>
      <c r="IY14" s="55">
        <v>100.7547283078144</v>
      </c>
      <c r="IZ14" s="55">
        <v>100.58263824734944</v>
      </c>
      <c r="JA14" s="55">
        <v>100.48258588661399</v>
      </c>
      <c r="JB14" s="55">
        <v>100.42455551738743</v>
      </c>
      <c r="JC14" s="55">
        <v>100.28848430678721</v>
      </c>
      <c r="JD14" s="55">
        <v>100.27547749989161</v>
      </c>
      <c r="JE14" s="55">
        <v>99.95130785110874</v>
      </c>
      <c r="JF14" s="55">
        <v>100.31649896779314</v>
      </c>
      <c r="JG14" s="55">
        <v>100.7307157412379</v>
      </c>
      <c r="JH14" s="55">
        <v>100.76673459110266</v>
      </c>
      <c r="JI14" s="55">
        <v>100.69869898580257</v>
      </c>
      <c r="JJ14" s="55">
        <v>100.80975710621891</v>
      </c>
      <c r="JK14" s="55">
        <v>100.61665604999948</v>
      </c>
      <c r="JL14" s="55">
        <v>100.55862568077292</v>
      </c>
      <c r="JM14" s="55">
        <v>100.39954242720354</v>
      </c>
      <c r="JN14" s="55">
        <v>100.3014911136828</v>
      </c>
      <c r="JO14" s="55">
        <v>100.30249163729017</v>
      </c>
      <c r="JP14" s="55">
        <v>100.37552986062705</v>
      </c>
      <c r="JQ14" s="55">
        <v>100.05236073545154</v>
      </c>
      <c r="JR14" s="55">
        <v>100.28948483039454</v>
      </c>
      <c r="JS14" s="55">
        <v>100.61065290835536</v>
      </c>
      <c r="JT14" s="55">
        <v>100.68969427333636</v>
      </c>
      <c r="JU14" s="55">
        <v>100.87779271151902</v>
      </c>
      <c r="JV14" s="55">
        <v>100.83477019640277</v>
      </c>
      <c r="JW14" s="55">
        <v>100.80175291736006</v>
      </c>
      <c r="JX14" s="55">
        <v>100.58163772374206</v>
      </c>
      <c r="JY14" s="55">
        <v>100.13140210043254</v>
      </c>
      <c r="JZ14" s="55">
        <v>100.07037016038392</v>
      </c>
      <c r="KA14" s="55">
        <v>100.1984371821253</v>
      </c>
      <c r="KB14" s="55">
        <v>99.86726386809094</v>
      </c>
      <c r="KC14" s="55">
        <v>99.70918113812894</v>
      </c>
      <c r="KD14" s="55">
        <v>99.97131832325582</v>
      </c>
      <c r="KE14" s="55">
        <v>100.30549320811224</v>
      </c>
      <c r="KF14" s="55">
        <v>100.48858902825812</v>
      </c>
      <c r="KG14" s="55">
        <v>100.62666128607303</v>
      </c>
      <c r="KH14" s="55">
        <v>100.7437225481335</v>
      </c>
      <c r="KI14" s="55">
        <v>100.72471259959377</v>
      </c>
      <c r="KJ14" s="55">
        <v>100.56462882241706</v>
      </c>
      <c r="KK14" s="55">
        <v>100.34451362879906</v>
      </c>
      <c r="KL14" s="55">
        <v>100.38253352587854</v>
      </c>
      <c r="KM14" s="55">
        <v>100.51160107122728</v>
      </c>
      <c r="KN14" s="55">
        <v>100.23845812641949</v>
      </c>
      <c r="KO14" s="55">
        <v>100.04635759380743</v>
      </c>
      <c r="KP14" s="55">
        <v>100.30749425532694</v>
      </c>
      <c r="KQ14" s="55">
        <v>100.75772987863647</v>
      </c>
      <c r="KR14" s="55">
        <v>101.02587020540747</v>
      </c>
      <c r="KS14" s="55">
        <v>101.30701733907411</v>
      </c>
      <c r="KT14" s="55">
        <v>101.1949586950504</v>
      </c>
      <c r="KU14" s="55">
        <v>101.24998749345491</v>
      </c>
      <c r="KV14" s="55">
        <v>100.9618366945368</v>
      </c>
      <c r="KW14" s="55">
        <v>100.7527272605997</v>
      </c>
      <c r="KX14" s="55">
        <v>100.66468118315251</v>
      </c>
      <c r="KY14" s="55">
        <v>100.42955813542417</v>
      </c>
      <c r="KZ14" s="55">
        <v>100.44356546592716</v>
      </c>
      <c r="LA14" s="55">
        <v>100.29148587760928</v>
      </c>
      <c r="LB14" s="55">
        <v>100.9138115613838</v>
      </c>
      <c r="LC14" s="55">
        <v>101.71322992366004</v>
      </c>
      <c r="LD14" s="55">
        <v>101.79727390667782</v>
      </c>
      <c r="LE14" s="55">
        <v>101.79827443028518</v>
      </c>
      <c r="LF14" s="55">
        <v>101.73624196662921</v>
      </c>
      <c r="LG14" s="55">
        <v>101.69522049872765</v>
      </c>
      <c r="LH14" s="55">
        <v>101.97536710878691</v>
      </c>
      <c r="LI14" s="55">
        <v>101.8242880440764</v>
      </c>
      <c r="LJ14" s="55">
        <v>101.70022311676443</v>
      </c>
      <c r="LK14" s="55">
        <v>101.59116604356278</v>
      </c>
      <c r="LL14" s="55">
        <v>101.41107179423898</v>
      </c>
      <c r="LM14" s="55">
        <v>101.19896078947981</v>
      </c>
      <c r="LN14" s="55">
        <v>101.45209326214051</v>
      </c>
      <c r="LO14" s="55">
        <v>101.81428280800284</v>
      </c>
      <c r="LP14" s="55">
        <v>101.95435611303247</v>
      </c>
      <c r="LQ14" s="55">
        <v>101.70922782923061</v>
      </c>
      <c r="LR14" s="55">
        <v>101.68221369183206</v>
      </c>
      <c r="LS14" s="55">
        <v>101.74624720270273</v>
      </c>
      <c r="LT14" s="55">
        <v>101.71322992366004</v>
      </c>
      <c r="LU14" s="55">
        <v>101.48911263561264</v>
      </c>
      <c r="LV14" s="55">
        <v>101.68721630986882</v>
      </c>
      <c r="LW14" s="55">
        <v>101.32602728761384</v>
      </c>
      <c r="LX14" s="55">
        <v>101.44308854967431</v>
      </c>
      <c r="LY14" s="55">
        <v>101.7252362069483</v>
      </c>
      <c r="LZ14" s="55">
        <v>102.17046921222106</v>
      </c>
      <c r="MA14" s="55">
        <v>102.35056346154485</v>
      </c>
      <c r="MB14" s="55">
        <v>102.64471740210708</v>
      </c>
      <c r="MC14" s="55">
        <v>102.61670274110118</v>
      </c>
      <c r="MD14" s="55">
        <v>102.23050062866233</v>
      </c>
      <c r="ME14" s="55">
        <v>102.03039590719143</v>
      </c>
      <c r="MF14" s="55">
        <v>102.14345507482247</v>
      </c>
      <c r="MG14" s="55">
        <v>102.50264304986274</v>
      </c>
      <c r="MH14" s="55">
        <v>102.29553466314036</v>
      </c>
      <c r="MI14" s="55">
        <v>102.68173677557921</v>
      </c>
      <c r="MJ14" s="55">
        <v>102.89584882755307</v>
      </c>
      <c r="MK14" s="55">
        <v>102.8908462095163</v>
      </c>
      <c r="ML14" s="55">
        <v>103.18900224450796</v>
      </c>
      <c r="MM14" s="55">
        <v>103.37109754104645</v>
      </c>
      <c r="MN14" s="55">
        <v>103.68826352457785</v>
      </c>
      <c r="MO14" s="55">
        <v>103.54318760151145</v>
      </c>
      <c r="MP14" s="55">
        <v>104.1094839632741</v>
      </c>
      <c r="MQ14" s="55">
        <v>103.5682006916953</v>
      </c>
      <c r="MR14" s="55">
        <v>102.9088556344487</v>
      </c>
      <c r="MS14" s="55">
        <v>103.40411482008915</v>
      </c>
      <c r="MT14" s="55">
        <v>103.39110801319356</v>
      </c>
      <c r="MU14" s="55">
        <v>103.68526195375578</v>
      </c>
      <c r="MV14" s="55">
        <v>104.16951537971538</v>
      </c>
      <c r="MW14" s="55">
        <v>104.08046877866082</v>
      </c>
      <c r="MX14" s="55">
        <v>103.56519912087325</v>
      </c>
      <c r="MY14" s="55">
        <v>104.21053684761692</v>
      </c>
      <c r="MZ14" s="55">
        <v>104.55671801576156</v>
      </c>
      <c r="NA14" s="55">
        <v>105.58725733133672</v>
      </c>
      <c r="NB14" s="55">
        <v>105.91943116897842</v>
      </c>
      <c r="NC14" s="55">
        <v>106.166560499995</v>
      </c>
      <c r="ND14" s="55">
        <v>106.77788042408858</v>
      </c>
      <c r="NE14" s="55">
        <v>107.16008044209802</v>
      </c>
      <c r="NF14" s="55">
        <v>107.31115950680854</v>
      </c>
      <c r="NG14" s="56"/>
      <c r="NH14" s="56"/>
      <c r="NI14" s="56"/>
      <c r="NJ14" s="56"/>
      <c r="NK14" s="56"/>
      <c r="NL14" s="56"/>
      <c r="NM14" s="56"/>
      <c r="NN14" s="56"/>
      <c r="NO14" s="56"/>
      <c r="NP14" s="56"/>
      <c r="NQ14" s="56"/>
      <c r="NR14" s="56"/>
      <c r="NS14" s="56"/>
      <c r="NT14" s="56"/>
      <c r="NU14" s="56"/>
      <c r="NV14" s="56"/>
      <c r="NW14" s="56"/>
      <c r="NX14" s="56"/>
      <c r="NY14" s="56"/>
      <c r="NZ14" s="56"/>
      <c r="OA14" s="56"/>
      <c r="OB14" s="56"/>
      <c r="OC14" s="56"/>
      <c r="OD14" s="56"/>
      <c r="OE14" s="56"/>
      <c r="OF14" s="56"/>
      <c r="OG14" s="56"/>
      <c r="OH14" s="56"/>
      <c r="OI14" s="56"/>
      <c r="OJ14" s="56"/>
      <c r="OK14" s="56"/>
      <c r="OL14" s="56"/>
      <c r="OM14" s="56"/>
    </row>
    <row r="15" ht="13.5" hidden="1" customHeight="1">
      <c r="A15" s="54" t="s">
        <v>1405</v>
      </c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/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>
        <v>98.15980366667905</v>
      </c>
      <c r="HV15" s="53">
        <v>98.20094452555162</v>
      </c>
      <c r="HW15" s="53">
        <v>98.32322430053398</v>
      </c>
      <c r="HX15" s="53">
        <v>98.51064376873123</v>
      </c>
      <c r="HY15" s="53">
        <v>98.70263444346989</v>
      </c>
      <c r="HZ15" s="53">
        <v>98.74834650888387</v>
      </c>
      <c r="IA15" s="53">
        <v>98.91062434110344</v>
      </c>
      <c r="IB15" s="53">
        <v>99.40774305248031</v>
      </c>
      <c r="IC15" s="53">
        <v>101.15965795947055</v>
      </c>
      <c r="ID15" s="53">
        <v>102.10589771353962</v>
      </c>
      <c r="IE15" s="53">
        <v>101.93104906333122</v>
      </c>
      <c r="IF15" s="53">
        <v>101.97104712056844</v>
      </c>
      <c r="IG15" s="53">
        <v>102.02818720233589</v>
      </c>
      <c r="IH15" s="53">
        <v>102.2978883882783</v>
      </c>
      <c r="II15" s="53">
        <v>102.36645648639924</v>
      </c>
      <c r="IJ15" s="53">
        <v>102.38931251910621</v>
      </c>
      <c r="IK15" s="53">
        <v>102.43045337797878</v>
      </c>
      <c r="IL15" s="53">
        <v>102.6007308216458</v>
      </c>
      <c r="IM15" s="53">
        <v>102.67387012630816</v>
      </c>
      <c r="IN15" s="53">
        <v>103.37097912387112</v>
      </c>
      <c r="IO15" s="53">
        <v>105.50573257870333</v>
      </c>
      <c r="IP15" s="53">
        <v>106.51025521617521</v>
      </c>
      <c r="IQ15" s="53">
        <v>106.66453343694735</v>
      </c>
      <c r="IR15" s="53">
        <v>106.68281826311295</v>
      </c>
      <c r="IS15" s="53">
        <v>106.69196067619573</v>
      </c>
      <c r="IT15" s="53">
        <v>106.77309959230553</v>
      </c>
      <c r="IU15" s="53">
        <v>106.75024355959854</v>
      </c>
      <c r="IV15" s="53">
        <v>106.77081398903483</v>
      </c>
      <c r="IW15" s="53">
        <v>106.76624278249342</v>
      </c>
      <c r="IX15" s="53">
        <v>106.9193782016302</v>
      </c>
      <c r="IY15" s="53">
        <v>106.95823345723208</v>
      </c>
      <c r="IZ15" s="53">
        <v>107.73762417254021</v>
      </c>
      <c r="JA15" s="53">
        <v>109.25755034755456</v>
      </c>
      <c r="JB15" s="53">
        <v>110.36606793384323</v>
      </c>
      <c r="JC15" s="53">
        <v>110.53291697260418</v>
      </c>
      <c r="JD15" s="53">
        <v>110.51006093989719</v>
      </c>
      <c r="JE15" s="53">
        <v>110.50891813826186</v>
      </c>
      <c r="JF15" s="53">
        <v>110.94775396623592</v>
      </c>
      <c r="JG15" s="53">
        <v>110.9168983220815</v>
      </c>
      <c r="JH15" s="53">
        <v>110.94089715642383</v>
      </c>
      <c r="JI15" s="53">
        <v>110.95003956950661</v>
      </c>
      <c r="JJ15" s="53">
        <v>111.01632206435687</v>
      </c>
      <c r="JK15" s="53">
        <v>111.07003374121828</v>
      </c>
      <c r="JL15" s="53">
        <v>111.65629098015239</v>
      </c>
      <c r="JM15" s="53">
        <v>113.2356428402049</v>
      </c>
      <c r="JN15" s="53">
        <v>113.9887491179</v>
      </c>
      <c r="JO15" s="53">
        <v>114.14074173540143</v>
      </c>
      <c r="JP15" s="53">
        <v>114.2630215103838</v>
      </c>
      <c r="JQ15" s="53">
        <v>114.28016353491401</v>
      </c>
      <c r="JR15" s="53">
        <v>114.25616470057169</v>
      </c>
      <c r="JS15" s="53">
        <v>114.46415459820523</v>
      </c>
      <c r="JT15" s="53">
        <v>114.61043320752992</v>
      </c>
      <c r="JU15" s="53">
        <v>114.65957367784993</v>
      </c>
      <c r="JV15" s="53">
        <v>114.81728030352811</v>
      </c>
      <c r="JW15" s="53">
        <v>115.04926903550398</v>
      </c>
      <c r="JX15" s="53">
        <v>115.45953482259432</v>
      </c>
      <c r="JY15" s="53">
        <v>116.79661273595283</v>
      </c>
      <c r="JZ15" s="53">
        <v>117.65942797064142</v>
      </c>
      <c r="KA15" s="53">
        <v>117.89484510752335</v>
      </c>
      <c r="KB15" s="53">
        <v>117.98969764325733</v>
      </c>
      <c r="KC15" s="53">
        <v>117.92341514840707</v>
      </c>
      <c r="KD15" s="53">
        <v>118.27654085372995</v>
      </c>
      <c r="KE15" s="53">
        <v>118.28225486190671</v>
      </c>
      <c r="KF15" s="53">
        <v>118.5793832870975</v>
      </c>
      <c r="KG15" s="53">
        <v>118.87079770411151</v>
      </c>
      <c r="KH15" s="53">
        <v>118.98736347091712</v>
      </c>
      <c r="KI15" s="53">
        <v>119.28220629283722</v>
      </c>
      <c r="KJ15" s="53">
        <v>119.77932500421409</v>
      </c>
      <c r="KK15" s="53">
        <v>120.93241185428137</v>
      </c>
      <c r="KL15" s="53">
        <v>122.09806952233748</v>
      </c>
      <c r="KM15" s="53">
        <v>122.25006213983893</v>
      </c>
      <c r="KN15" s="53">
        <v>122.31405903141848</v>
      </c>
      <c r="KO15" s="53">
        <v>122.22949171040266</v>
      </c>
      <c r="KP15" s="53">
        <v>122.19749326461286</v>
      </c>
      <c r="KQ15" s="53">
        <v>122.31405903141848</v>
      </c>
      <c r="KR15" s="53">
        <v>122.33234385758406</v>
      </c>
      <c r="KS15" s="53">
        <v>122.42948199658873</v>
      </c>
      <c r="KT15" s="53">
        <v>122.544904961759</v>
      </c>
      <c r="KU15" s="53">
        <v>122.71975361196743</v>
      </c>
      <c r="KV15" s="53">
        <v>122.98716919463912</v>
      </c>
      <c r="KW15" s="53">
        <v>124.00083424519381</v>
      </c>
      <c r="KX15" s="53">
        <v>124.93336037963871</v>
      </c>
      <c r="KY15" s="53">
        <v>125.28877168823229</v>
      </c>
      <c r="KZ15" s="53">
        <v>125.23048880482948</v>
      </c>
      <c r="LA15" s="53">
        <v>125.3939094386844</v>
      </c>
      <c r="LB15" s="53">
        <v>125.30705651439789</v>
      </c>
      <c r="LC15" s="53">
        <v>125.37219620761277</v>
      </c>
      <c r="LD15" s="53">
        <v>125.22477479665272</v>
      </c>
      <c r="LE15" s="53">
        <v>125.2590588457132</v>
      </c>
      <c r="LF15" s="53">
        <v>125.30019970458576</v>
      </c>
      <c r="LG15" s="53">
        <v>125.66361062462681</v>
      </c>
      <c r="LH15" s="53">
        <v>125.81331763885754</v>
      </c>
      <c r="LI15" s="53">
        <v>126.72070213732476</v>
      </c>
      <c r="LJ15" s="53">
        <v>127.83264812851947</v>
      </c>
      <c r="LK15" s="53">
        <v>128.1377761651577</v>
      </c>
      <c r="LL15" s="53">
        <v>128.19148784201911</v>
      </c>
      <c r="LM15" s="53">
        <v>128.14691857824047</v>
      </c>
      <c r="LN15" s="53">
        <v>127.99606876237439</v>
      </c>
      <c r="LO15" s="53">
        <v>128.00863958036325</v>
      </c>
      <c r="LP15" s="53">
        <v>127.63380064396873</v>
      </c>
      <c r="LQ15" s="53">
        <v>127.6452286603222</v>
      </c>
      <c r="LR15" s="53">
        <v>127.74350960096226</v>
      </c>
      <c r="LS15" s="53">
        <v>128.1446329749698</v>
      </c>
      <c r="LT15" s="53">
        <v>128.52975712608244</v>
      </c>
      <c r="LU15" s="53">
        <v>130.22796035621127</v>
      </c>
      <c r="LV15" s="53">
        <v>131.14220166449059</v>
      </c>
      <c r="LW15" s="53">
        <v>131.49418456817813</v>
      </c>
      <c r="LX15" s="53">
        <v>131.5913227071828</v>
      </c>
      <c r="LY15" s="53">
        <v>131.59703671535954</v>
      </c>
      <c r="LZ15" s="53">
        <v>131.63246356605535</v>
      </c>
      <c r="MA15" s="53">
        <v>131.83931066205355</v>
      </c>
      <c r="MB15" s="53">
        <v>132.0130165106266</v>
      </c>
      <c r="MC15" s="53">
        <v>132.040443749875</v>
      </c>
      <c r="MD15" s="53">
        <v>132.22329201153087</v>
      </c>
      <c r="ME15" s="53">
        <v>132.41071147972812</v>
      </c>
      <c r="MF15" s="53">
        <v>132.57641771685377</v>
      </c>
      <c r="MG15" s="53">
        <v>133.58779716413773</v>
      </c>
      <c r="MH15" s="53">
        <v>134.4174711514012</v>
      </c>
      <c r="MI15" s="53">
        <v>134.7283131962162</v>
      </c>
      <c r="MJ15" s="53">
        <v>134.7008859569678</v>
      </c>
      <c r="MK15" s="53">
        <v>134.59917661142174</v>
      </c>
      <c r="ML15" s="53">
        <v>134.7934528894311</v>
      </c>
      <c r="MM15" s="53">
        <v>135.02429881977162</v>
      </c>
      <c r="MN15" s="53">
        <v>135.0654396786442</v>
      </c>
      <c r="MO15" s="53">
        <v>135.1054377358814</v>
      </c>
      <c r="MP15" s="53">
        <v>135.16372061928422</v>
      </c>
      <c r="MQ15" s="53">
        <v>135.32257004659775</v>
      </c>
      <c r="MR15" s="53">
        <v>135.64484010776619</v>
      </c>
      <c r="MS15" s="53">
        <v>136.09053274555237</v>
      </c>
      <c r="MT15" s="53">
        <v>136.42537362470966</v>
      </c>
      <c r="MU15" s="53">
        <v>136.54193939151526</v>
      </c>
      <c r="MV15" s="53">
        <v>136.49737012773667</v>
      </c>
      <c r="MW15" s="53">
        <v>136.50422693754876</v>
      </c>
      <c r="MX15" s="53">
        <v>136.40823160017942</v>
      </c>
      <c r="MY15" s="53">
        <v>136.498512929372</v>
      </c>
      <c r="MZ15" s="53">
        <v>136.11453157989467</v>
      </c>
      <c r="NA15" s="53">
        <v>136.18538528128633</v>
      </c>
      <c r="NB15" s="53">
        <v>136.52251176371433</v>
      </c>
      <c r="NC15" s="53">
        <v>136.84363902324745</v>
      </c>
      <c r="ND15" s="53">
        <v>137.15333826642706</v>
      </c>
      <c r="NE15" s="53">
        <v>138.0241531125631</v>
      </c>
      <c r="NF15" s="53">
        <v>139.1749543593597</v>
      </c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</row>
    <row r="16" ht="13.5" hidden="1" customHeight="1">
      <c r="A16" s="54" t="s">
        <v>1406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>
        <v>96.08810696199204</v>
      </c>
      <c r="HV16" s="55">
        <v>97.16368479156078</v>
      </c>
      <c r="HW16" s="55">
        <v>98.18143585609896</v>
      </c>
      <c r="HX16" s="55">
        <v>99.54299332363712</v>
      </c>
      <c r="HY16" s="55">
        <v>99.9709113848634</v>
      </c>
      <c r="HZ16" s="55">
        <v>100.48609529149945</v>
      </c>
      <c r="IA16" s="55">
        <v>101.87078346504985</v>
      </c>
      <c r="IB16" s="55">
        <v>102.46587344700086</v>
      </c>
      <c r="IC16" s="55">
        <v>101.88129742232812</v>
      </c>
      <c r="ID16" s="55">
        <v>101.22102090525172</v>
      </c>
      <c r="IE16" s="55">
        <v>100.4366796922915</v>
      </c>
      <c r="IF16" s="55">
        <v>98.49264899153624</v>
      </c>
      <c r="IG16" s="55">
        <v>98.28657542888183</v>
      </c>
      <c r="IH16" s="55">
        <v>99.13820596842307</v>
      </c>
      <c r="II16" s="55">
        <v>100.17593355178998</v>
      </c>
      <c r="IJ16" s="55">
        <v>101.7740550580896</v>
      </c>
      <c r="IK16" s="55">
        <v>101.97382024637707</v>
      </c>
      <c r="IL16" s="55">
        <v>103.04624388876232</v>
      </c>
      <c r="IM16" s="55">
        <v>105.00919971261848</v>
      </c>
      <c r="IN16" s="55">
        <v>106.53477491369792</v>
      </c>
      <c r="IO16" s="55">
        <v>105.71258345453589</v>
      </c>
      <c r="IP16" s="55">
        <v>104.47719347433717</v>
      </c>
      <c r="IQ16" s="55">
        <v>103.16715439746262</v>
      </c>
      <c r="IR16" s="55">
        <v>101.42078609353915</v>
      </c>
      <c r="IS16" s="55">
        <v>100.75104701491229</v>
      </c>
      <c r="IT16" s="55">
        <v>101.37557607724253</v>
      </c>
      <c r="IU16" s="55">
        <v>101.98959118229449</v>
      </c>
      <c r="IV16" s="55">
        <v>102.51318625475317</v>
      </c>
      <c r="IW16" s="55">
        <v>102.7749837909825</v>
      </c>
      <c r="IX16" s="55">
        <v>103.31119561217514</v>
      </c>
      <c r="IY16" s="55">
        <v>104.04717262165524</v>
      </c>
      <c r="IZ16" s="55">
        <v>104.14390102861546</v>
      </c>
      <c r="JA16" s="55">
        <v>104.06714914048398</v>
      </c>
      <c r="JB16" s="55">
        <v>103.94308444460019</v>
      </c>
      <c r="JC16" s="55">
        <v>103.80955718716595</v>
      </c>
      <c r="JD16" s="55">
        <v>103.28070513606811</v>
      </c>
      <c r="JE16" s="55">
        <v>103.12404717262164</v>
      </c>
      <c r="JF16" s="55">
        <v>103.68759528273782</v>
      </c>
      <c r="JG16" s="55">
        <v>104.14705521579897</v>
      </c>
      <c r="JH16" s="55">
        <v>104.74214519775</v>
      </c>
      <c r="JI16" s="55">
        <v>105.1048767238509</v>
      </c>
      <c r="JJ16" s="55">
        <v>105.60639248602519</v>
      </c>
      <c r="JK16" s="55">
        <v>106.08477754218724</v>
      </c>
      <c r="JL16" s="55">
        <v>106.41596719645328</v>
      </c>
      <c r="JM16" s="55">
        <v>106.15101547304045</v>
      </c>
      <c r="JN16" s="55">
        <v>105.83139117178052</v>
      </c>
      <c r="JO16" s="55">
        <v>105.37298263444721</v>
      </c>
      <c r="JP16" s="55">
        <v>105.32566982669493</v>
      </c>
      <c r="JQ16" s="55">
        <v>105.13957278286925</v>
      </c>
      <c r="JR16" s="55">
        <v>105.70312089298544</v>
      </c>
      <c r="JS16" s="55">
        <v>106.39493928189671</v>
      </c>
      <c r="JT16" s="55">
        <v>107.29703681637372</v>
      </c>
      <c r="JU16" s="55">
        <v>107.59037622443792</v>
      </c>
      <c r="JV16" s="55">
        <v>108.38207720749293</v>
      </c>
      <c r="JW16" s="55">
        <v>108.67226242837364</v>
      </c>
      <c r="JX16" s="55">
        <v>109.161161441814</v>
      </c>
      <c r="JY16" s="55">
        <v>109.09387211523295</v>
      </c>
      <c r="JZ16" s="55">
        <v>108.99924649972839</v>
      </c>
      <c r="KA16" s="55">
        <v>108.98242416808313</v>
      </c>
      <c r="KB16" s="55">
        <v>108.65544009672838</v>
      </c>
      <c r="KC16" s="55">
        <v>108.61653845479873</v>
      </c>
      <c r="KD16" s="55">
        <v>109.32728196681094</v>
      </c>
      <c r="KE16" s="55">
        <v>109.93288590604024</v>
      </c>
      <c r="KF16" s="55">
        <v>110.67937687279863</v>
      </c>
      <c r="KG16" s="55">
        <v>110.95379115776191</v>
      </c>
      <c r="KH16" s="55">
        <v>111.27236406329402</v>
      </c>
      <c r="KI16" s="55">
        <v>111.51944205933376</v>
      </c>
      <c r="KJ16" s="55">
        <v>112.08509296090558</v>
      </c>
      <c r="KK16" s="55">
        <v>111.80331890584749</v>
      </c>
      <c r="KL16" s="55">
        <v>111.9505143077435</v>
      </c>
      <c r="KM16" s="55">
        <v>111.93158918464259</v>
      </c>
      <c r="KN16" s="55">
        <v>111.4921057704102</v>
      </c>
      <c r="KO16" s="55">
        <v>111.21874288117475</v>
      </c>
      <c r="KP16" s="55">
        <v>112.22282580125113</v>
      </c>
      <c r="KQ16" s="55">
        <v>112.9461860619973</v>
      </c>
      <c r="KR16" s="55">
        <v>113.51814533793609</v>
      </c>
      <c r="KS16" s="55">
        <v>113.65798096973731</v>
      </c>
      <c r="KT16" s="55">
        <v>114.32877144409201</v>
      </c>
      <c r="KU16" s="55">
        <v>115.01112727145284</v>
      </c>
      <c r="KV16" s="55">
        <v>114.98799656544061</v>
      </c>
      <c r="KW16" s="55">
        <v>115.00797308426935</v>
      </c>
      <c r="KX16" s="55">
        <v>114.83764697636111</v>
      </c>
      <c r="KY16" s="55">
        <v>114.83869837208893</v>
      </c>
      <c r="KZ16" s="55">
        <v>114.00809574710426</v>
      </c>
      <c r="LA16" s="55">
        <v>113.89244221704311</v>
      </c>
      <c r="LB16" s="55">
        <v>114.78297439851401</v>
      </c>
      <c r="LC16" s="55">
        <v>115.52420838663325</v>
      </c>
      <c r="LD16" s="55">
        <v>115.88483712127848</v>
      </c>
      <c r="LE16" s="55">
        <v>116.36322217744053</v>
      </c>
      <c r="LF16" s="55">
        <v>116.9267702875567</v>
      </c>
      <c r="LG16" s="55">
        <v>117.14125501603378</v>
      </c>
      <c r="LH16" s="55">
        <v>116.71228555907966</v>
      </c>
      <c r="LI16" s="55">
        <v>117.23482923581052</v>
      </c>
      <c r="LJ16" s="55">
        <v>117.28109064783499</v>
      </c>
      <c r="LK16" s="55">
        <v>117.32104368549247</v>
      </c>
      <c r="LL16" s="55">
        <v>116.45995058440077</v>
      </c>
      <c r="LM16" s="55">
        <v>116.4357684826607</v>
      </c>
      <c r="LN16" s="55">
        <v>117.09183941682582</v>
      </c>
      <c r="LO16" s="55">
        <v>117.84674154940681</v>
      </c>
      <c r="LP16" s="55">
        <v>118.77196978989606</v>
      </c>
      <c r="LQ16" s="55">
        <v>119.15678062628136</v>
      </c>
      <c r="LR16" s="55">
        <v>120.32698407135469</v>
      </c>
      <c r="LS16" s="55">
        <v>120.2418210174006</v>
      </c>
      <c r="LT16" s="55">
        <v>120.30490476107032</v>
      </c>
      <c r="LU16" s="55">
        <v>120.29544219951987</v>
      </c>
      <c r="LV16" s="55">
        <v>119.98317766835471</v>
      </c>
      <c r="LW16" s="55">
        <v>119.53423169257186</v>
      </c>
      <c r="LX16" s="55">
        <v>118.91706240033643</v>
      </c>
      <c r="LY16" s="55">
        <v>119.34182627437922</v>
      </c>
      <c r="LZ16" s="55">
        <v>120.24287241312841</v>
      </c>
      <c r="MA16" s="55">
        <v>121.3016279110519</v>
      </c>
      <c r="MB16" s="55">
        <v>122.17638915660538</v>
      </c>
      <c r="MC16" s="55">
        <v>122.85453940105488</v>
      </c>
      <c r="MD16" s="55">
        <v>123.50114777366954</v>
      </c>
      <c r="ME16" s="55">
        <v>123.94904235372455</v>
      </c>
      <c r="MF16" s="55">
        <v>124.2181996600487</v>
      </c>
      <c r="MG16" s="55">
        <v>123.81761788774597</v>
      </c>
      <c r="MH16" s="55">
        <v>123.99214957856553</v>
      </c>
      <c r="MI16" s="55">
        <v>123.15839276639737</v>
      </c>
      <c r="MJ16" s="55">
        <v>122.56119999299067</v>
      </c>
      <c r="MK16" s="55">
        <v>122.42767273555644</v>
      </c>
      <c r="ML16" s="55">
        <v>123.38339145215271</v>
      </c>
      <c r="MM16" s="55">
        <v>124.54097814849212</v>
      </c>
      <c r="MN16" s="55">
        <v>124.19191476685299</v>
      </c>
      <c r="MO16" s="55">
        <v>123.40336797098146</v>
      </c>
      <c r="MP16" s="55">
        <v>124.03735959486217</v>
      </c>
      <c r="MQ16" s="55">
        <v>124.87637338566945</v>
      </c>
      <c r="MR16" s="55">
        <v>125.45043545306392</v>
      </c>
      <c r="MS16" s="55">
        <v>125.58291131477036</v>
      </c>
      <c r="MT16" s="55">
        <v>125.77111115005168</v>
      </c>
      <c r="MU16" s="55">
        <v>125.04354530639421</v>
      </c>
      <c r="MV16" s="55">
        <v>124.96994760544622</v>
      </c>
      <c r="MW16" s="55">
        <v>125.13606813044316</v>
      </c>
      <c r="MX16" s="55">
        <v>125.73220950812201</v>
      </c>
      <c r="MY16" s="55">
        <v>126.01713775036359</v>
      </c>
      <c r="MZ16" s="55">
        <v>127.08115022692623</v>
      </c>
      <c r="NA16" s="55">
        <v>128.55415564161424</v>
      </c>
      <c r="NB16" s="55">
        <v>129.5792664762472</v>
      </c>
      <c r="NC16" s="55">
        <v>131.62212837541836</v>
      </c>
      <c r="ND16" s="55">
        <v>133.6502707343999</v>
      </c>
      <c r="NE16" s="55">
        <v>133.2623057108311</v>
      </c>
      <c r="NF16" s="55">
        <v>133.46312229484639</v>
      </c>
      <c r="NG16" s="56"/>
      <c r="NH16" s="56"/>
      <c r="NI16" s="56"/>
      <c r="NJ16" s="56"/>
      <c r="NK16" s="56"/>
      <c r="NL16" s="56"/>
      <c r="NM16" s="56"/>
      <c r="NN16" s="56"/>
      <c r="NO16" s="56"/>
      <c r="NP16" s="56"/>
      <c r="NQ16" s="56"/>
      <c r="NR16" s="56"/>
      <c r="NS16" s="56"/>
      <c r="NT16" s="56"/>
      <c r="NU16" s="56"/>
      <c r="NV16" s="56"/>
      <c r="NW16" s="56"/>
      <c r="NX16" s="56"/>
      <c r="NY16" s="56"/>
      <c r="NZ16" s="56"/>
      <c r="OA16" s="56"/>
      <c r="OB16" s="56"/>
      <c r="OC16" s="56"/>
      <c r="OD16" s="56"/>
      <c r="OE16" s="56"/>
      <c r="OF16" s="56"/>
      <c r="OG16" s="56"/>
      <c r="OH16" s="56"/>
      <c r="OI16" s="56"/>
      <c r="OJ16" s="56"/>
      <c r="OK16" s="56"/>
      <c r="OL16" s="56"/>
      <c r="OM16" s="56"/>
    </row>
    <row r="17" ht="13.5" hidden="1" customHeight="1">
      <c r="A17" s="54" t="s">
        <v>1407</v>
      </c>
      <c r="B17" s="53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53"/>
      <c r="HQ17" s="53"/>
      <c r="HR17" s="53"/>
      <c r="HS17" s="53"/>
      <c r="HT17" s="53"/>
      <c r="HU17" s="53">
        <v>98.73531797290399</v>
      </c>
      <c r="HV17" s="53">
        <v>98.94286674003699</v>
      </c>
      <c r="HW17" s="53">
        <v>99.3022538157568</v>
      </c>
      <c r="HX17" s="53">
        <v>99.5676977653006</v>
      </c>
      <c r="HY17" s="53">
        <v>99.8593584012191</v>
      </c>
      <c r="HZ17" s="53">
        <v>99.82549518131846</v>
      </c>
      <c r="IA17" s="53">
        <v>99.80583266653743</v>
      </c>
      <c r="IB17" s="53">
        <v>100.00355017627993</v>
      </c>
      <c r="IC17" s="53">
        <v>100.20126768602242</v>
      </c>
      <c r="ID17" s="53">
        <v>100.23513090592309</v>
      </c>
      <c r="IE17" s="53">
        <v>100.551915866284</v>
      </c>
      <c r="IF17" s="53">
        <v>100.98121410566965</v>
      </c>
      <c r="IG17" s="53">
        <v>100.72341668965178</v>
      </c>
      <c r="IH17" s="53">
        <v>100.92331892325888</v>
      </c>
      <c r="II17" s="53">
        <v>101.22590317850015</v>
      </c>
      <c r="IJ17" s="53">
        <v>101.24775041714574</v>
      </c>
      <c r="IK17" s="53">
        <v>101.63553890310479</v>
      </c>
      <c r="IL17" s="53">
        <v>101.66830976107317</v>
      </c>
      <c r="IM17" s="53">
        <v>101.79830083101437</v>
      </c>
      <c r="IN17" s="53">
        <v>101.80813208840488</v>
      </c>
      <c r="IO17" s="53">
        <v>102.16424207832785</v>
      </c>
      <c r="IP17" s="53">
        <v>102.29532551020132</v>
      </c>
      <c r="IQ17" s="53">
        <v>102.95948156502696</v>
      </c>
      <c r="IR17" s="53">
        <v>103.59960565734248</v>
      </c>
      <c r="IS17" s="53">
        <v>103.78967663355903</v>
      </c>
      <c r="IT17" s="53">
        <v>104.10209214619081</v>
      </c>
      <c r="IU17" s="53">
        <v>104.06822892629017</v>
      </c>
      <c r="IV17" s="53">
        <v>104.58491612025816</v>
      </c>
      <c r="IW17" s="53">
        <v>104.84052881241143</v>
      </c>
      <c r="IX17" s="53">
        <v>104.87657675617666</v>
      </c>
      <c r="IY17" s="53">
        <v>105.22613257450593</v>
      </c>
      <c r="IZ17" s="53">
        <v>105.38343269275413</v>
      </c>
      <c r="JA17" s="53">
        <v>105.93944491628413</v>
      </c>
      <c r="JB17" s="53">
        <v>106.21908957094757</v>
      </c>
      <c r="JC17" s="53">
        <v>106.80459556664911</v>
      </c>
      <c r="JD17" s="53">
        <v>106.97609639001693</v>
      </c>
      <c r="JE17" s="53">
        <v>107.05365408720873</v>
      </c>
      <c r="JF17" s="53">
        <v>107.2950660742424</v>
      </c>
      <c r="JG17" s="53">
        <v>107.69487054145652</v>
      </c>
      <c r="JH17" s="53">
        <v>107.7429344664768</v>
      </c>
      <c r="JI17" s="53">
        <v>107.65445314996221</v>
      </c>
      <c r="JJ17" s="53">
        <v>107.63260591131663</v>
      </c>
      <c r="JK17" s="53">
        <v>107.85435538356927</v>
      </c>
      <c r="JL17" s="53">
        <v>108.40162871164105</v>
      </c>
      <c r="JM17" s="53">
        <v>108.55237465829555</v>
      </c>
      <c r="JN17" s="53">
        <v>108.70202824301778</v>
      </c>
      <c r="JO17" s="53">
        <v>109.03738335622744</v>
      </c>
      <c r="JP17" s="53">
        <v>109.15645080684587</v>
      </c>
      <c r="JQ17" s="53">
        <v>109.23619322790223</v>
      </c>
      <c r="JR17" s="53">
        <v>109.51365315870109</v>
      </c>
      <c r="JS17" s="53">
        <v>109.75943459346387</v>
      </c>
      <c r="JT17" s="53">
        <v>109.89925692079558</v>
      </c>
      <c r="JU17" s="53">
        <v>110.13848418396468</v>
      </c>
      <c r="JV17" s="53">
        <v>110.32527807438441</v>
      </c>
      <c r="JW17" s="53">
        <v>110.37880380906608</v>
      </c>
      <c r="JX17" s="53">
        <v>110.64643248247444</v>
      </c>
      <c r="JY17" s="53">
        <v>110.76003812343144</v>
      </c>
      <c r="JZ17" s="53">
        <v>110.8266722013005</v>
      </c>
      <c r="KA17" s="53">
        <v>111.39142332028872</v>
      </c>
      <c r="KB17" s="53">
        <v>111.43839488337674</v>
      </c>
      <c r="KC17" s="53">
        <v>111.49847478965206</v>
      </c>
      <c r="KD17" s="53">
        <v>112.12985998650935</v>
      </c>
      <c r="KE17" s="53">
        <v>112.25657397065372</v>
      </c>
      <c r="KF17" s="53">
        <v>112.49033942416142</v>
      </c>
      <c r="KG17" s="53">
        <v>112.72301251573687</v>
      </c>
      <c r="KH17" s="53">
        <v>112.75687573563751</v>
      </c>
      <c r="KI17" s="53">
        <v>113.07256833406616</v>
      </c>
      <c r="KJ17" s="53">
        <v>113.48438878253533</v>
      </c>
      <c r="KK17" s="53">
        <v>113.55648467006576</v>
      </c>
      <c r="KL17" s="53">
        <v>113.92133355544696</v>
      </c>
      <c r="KM17" s="53">
        <v>114.40197280564972</v>
      </c>
      <c r="KN17" s="53">
        <v>114.90118220870124</v>
      </c>
      <c r="KO17" s="53">
        <v>115.0180649354551</v>
      </c>
      <c r="KP17" s="53">
        <v>115.52055142430345</v>
      </c>
      <c r="KQ17" s="53">
        <v>116.23932557574304</v>
      </c>
      <c r="KR17" s="53">
        <v>116.39334860819439</v>
      </c>
      <c r="KS17" s="53">
        <v>116.93188304080795</v>
      </c>
      <c r="KT17" s="53">
        <v>117.5217584842386</v>
      </c>
      <c r="KU17" s="53">
        <v>117.62990231553422</v>
      </c>
      <c r="KV17" s="53">
        <v>118.00676718217049</v>
      </c>
      <c r="KW17" s="53">
        <v>118.49505296589922</v>
      </c>
      <c r="KX17" s="53">
        <v>118.69167811370944</v>
      </c>
      <c r="KY17" s="53">
        <v>119.03140267464822</v>
      </c>
      <c r="KZ17" s="53">
        <v>119.46070091403386</v>
      </c>
      <c r="LA17" s="53">
        <v>119.6627878715055</v>
      </c>
      <c r="LB17" s="53">
        <v>120.24283205754564</v>
      </c>
      <c r="LC17" s="53">
        <v>120.77918176629466</v>
      </c>
      <c r="LD17" s="53">
        <v>121.06101114482264</v>
      </c>
      <c r="LE17" s="53">
        <v>121.11125979370748</v>
      </c>
      <c r="LF17" s="53">
        <v>121.33519398982466</v>
      </c>
      <c r="LG17" s="53">
        <v>121.7557533337521</v>
      </c>
      <c r="LH17" s="53">
        <v>121.99498059692122</v>
      </c>
      <c r="LI17" s="53">
        <v>122.42755592210368</v>
      </c>
      <c r="LJ17" s="53">
        <v>122.71593947222537</v>
      </c>
      <c r="LK17" s="53">
        <v>123.20422525595409</v>
      </c>
      <c r="LL17" s="53">
        <v>123.51882549245043</v>
      </c>
      <c r="LM17" s="53">
        <v>123.63789294306886</v>
      </c>
      <c r="LN17" s="53">
        <v>124.61883395825541</v>
      </c>
      <c r="LO17" s="53">
        <v>125.61725276435844</v>
      </c>
      <c r="LP17" s="53">
        <v>125.85101821786616</v>
      </c>
      <c r="LQ17" s="53">
        <v>126.00504125031749</v>
      </c>
      <c r="LR17" s="53">
        <v>126.18637333107581</v>
      </c>
      <c r="LS17" s="53">
        <v>126.18637333107581</v>
      </c>
      <c r="LT17" s="53">
        <v>126.33602691579804</v>
      </c>
      <c r="LU17" s="53">
        <v>126.27048519986128</v>
      </c>
      <c r="LV17" s="53">
        <v>126.7806182222356</v>
      </c>
      <c r="LW17" s="53">
        <v>127.56930353734106</v>
      </c>
      <c r="LX17" s="53">
        <v>127.75609742776075</v>
      </c>
      <c r="LY17" s="53">
        <v>127.76265159935443</v>
      </c>
      <c r="LZ17" s="53">
        <v>128.35143468085283</v>
      </c>
      <c r="MA17" s="53">
        <v>128.8899691134664</v>
      </c>
      <c r="MB17" s="53">
        <v>128.90635454245057</v>
      </c>
      <c r="MC17" s="53">
        <v>129.1128109476513</v>
      </c>
      <c r="MD17" s="53">
        <v>129.32582152444573</v>
      </c>
      <c r="ME17" s="53">
        <v>129.75511976383137</v>
      </c>
      <c r="MF17" s="53">
        <v>130.30020836803862</v>
      </c>
      <c r="MG17" s="53">
        <v>130.73496841708564</v>
      </c>
      <c r="MH17" s="53">
        <v>131.06486172063393</v>
      </c>
      <c r="MI17" s="53">
        <v>132.01193951591983</v>
      </c>
      <c r="MJ17" s="53">
        <v>132.2806605512605</v>
      </c>
      <c r="MK17" s="53">
        <v>132.39972800187888</v>
      </c>
      <c r="ML17" s="53">
        <v>133.3205891107901</v>
      </c>
      <c r="MM17" s="53">
        <v>134.2381731339045</v>
      </c>
      <c r="MN17" s="53">
        <v>134.6969651454617</v>
      </c>
      <c r="MO17" s="53">
        <v>132.02067841137807</v>
      </c>
      <c r="MP17" s="53">
        <v>129.16196723460388</v>
      </c>
      <c r="MQ17" s="53">
        <v>131.14351177975803</v>
      </c>
      <c r="MR17" s="53">
        <v>134.73410545115917</v>
      </c>
      <c r="MS17" s="53">
        <v>135.1448335376961</v>
      </c>
      <c r="MT17" s="53">
        <v>133.6220810040991</v>
      </c>
      <c r="MU17" s="53">
        <v>132.6608025036936</v>
      </c>
      <c r="MV17" s="53">
        <v>132.62038511219924</v>
      </c>
      <c r="MW17" s="53">
        <v>132.94481660608614</v>
      </c>
      <c r="MX17" s="53">
        <v>133.64065115694785</v>
      </c>
      <c r="MY17" s="53">
        <v>134.17153905603547</v>
      </c>
      <c r="MZ17" s="53">
        <v>134.73410545115917</v>
      </c>
      <c r="NA17" s="53">
        <v>134.7952777193668</v>
      </c>
      <c r="NB17" s="53">
        <v>134.58663659030148</v>
      </c>
      <c r="NC17" s="53">
        <v>134.37690309930392</v>
      </c>
      <c r="ND17" s="53">
        <v>134.5036170834483</v>
      </c>
      <c r="NE17" s="53">
        <v>134.52327959822932</v>
      </c>
      <c r="NF17" s="53">
        <v>134.33539334587732</v>
      </c>
      <c r="NG17" s="53"/>
      <c r="NH17" s="53"/>
      <c r="NI17" s="53"/>
      <c r="NJ17" s="53"/>
      <c r="NK17" s="53"/>
      <c r="NL17" s="53"/>
      <c r="NM17" s="53"/>
      <c r="NN17" s="53"/>
      <c r="NO17" s="53"/>
      <c r="NP17" s="53"/>
      <c r="NQ17" s="53"/>
      <c r="NR17" s="53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/>
      <c r="OI17" s="53"/>
      <c r="OJ17" s="53"/>
      <c r="OK17" s="53"/>
      <c r="OL17" s="53"/>
      <c r="OM17" s="53"/>
    </row>
    <row r="18" ht="13.5" hidden="1" customHeight="1">
      <c r="A18" s="54" t="s">
        <v>1408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55"/>
      <c r="ID18" s="55"/>
      <c r="IE18" s="55"/>
      <c r="IF18" s="55"/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5"/>
      <c r="JW18" s="55"/>
      <c r="JX18" s="55"/>
      <c r="JY18" s="55"/>
      <c r="JZ18" s="55"/>
      <c r="KA18" s="55"/>
      <c r="KB18" s="55"/>
      <c r="KC18" s="55"/>
      <c r="KD18" s="55"/>
      <c r="KE18" s="55"/>
      <c r="KF18" s="55"/>
      <c r="KG18" s="55"/>
      <c r="KH18" s="55"/>
      <c r="KI18" s="55"/>
      <c r="KJ18" s="55"/>
      <c r="KK18" s="55"/>
      <c r="KL18" s="55"/>
      <c r="KM18" s="55"/>
      <c r="KN18" s="55"/>
      <c r="KO18" s="55"/>
      <c r="KP18" s="55"/>
      <c r="KQ18" s="55"/>
      <c r="KR18" s="55"/>
      <c r="KS18" s="55"/>
      <c r="KT18" s="55"/>
      <c r="KU18" s="55"/>
      <c r="KV18" s="55"/>
      <c r="KW18" s="55"/>
      <c r="KX18" s="55"/>
      <c r="KY18" s="55"/>
      <c r="KZ18" s="55"/>
      <c r="LA18" s="55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55"/>
      <c r="MB18" s="55"/>
      <c r="MC18" s="55"/>
      <c r="MD18" s="55"/>
      <c r="ME18" s="55"/>
      <c r="MF18" s="55"/>
      <c r="MG18" s="55"/>
      <c r="MH18" s="55"/>
      <c r="MI18" s="55"/>
      <c r="MJ18" s="55"/>
      <c r="MK18" s="55"/>
      <c r="ML18" s="55"/>
      <c r="MM18" s="55"/>
      <c r="MN18" s="55"/>
      <c r="MO18" s="55"/>
      <c r="MP18" s="55"/>
      <c r="MQ18" s="55"/>
      <c r="MR18" s="55"/>
      <c r="MS18" s="55"/>
      <c r="MT18" s="55"/>
      <c r="MU18" s="55"/>
      <c r="MV18" s="55"/>
      <c r="MW18" s="55"/>
      <c r="MX18" s="55"/>
      <c r="MY18" s="55"/>
      <c r="MZ18" s="55"/>
      <c r="NA18" s="55"/>
      <c r="NB18" s="55"/>
      <c r="NC18" s="55"/>
      <c r="ND18" s="55"/>
      <c r="NE18" s="55"/>
      <c r="NF18" s="55"/>
      <c r="NG18" s="56"/>
      <c r="NH18" s="56"/>
      <c r="NI18" s="56"/>
      <c r="NJ18" s="56"/>
      <c r="NK18" s="56"/>
      <c r="NL18" s="56"/>
      <c r="NM18" s="56"/>
      <c r="NN18" s="56"/>
      <c r="NO18" s="56"/>
      <c r="NP18" s="56"/>
      <c r="NQ18" s="56"/>
      <c r="NR18" s="56"/>
      <c r="NS18" s="56"/>
      <c r="NT18" s="56"/>
      <c r="NU18" s="56"/>
      <c r="NV18" s="56"/>
      <c r="NW18" s="56"/>
      <c r="NX18" s="56"/>
      <c r="NY18" s="56"/>
      <c r="NZ18" s="56"/>
      <c r="OA18" s="56"/>
      <c r="OB18" s="56"/>
      <c r="OC18" s="56"/>
      <c r="OD18" s="56"/>
      <c r="OE18" s="56"/>
      <c r="OF18" s="56"/>
      <c r="OG18" s="56"/>
      <c r="OH18" s="56"/>
      <c r="OI18" s="56"/>
      <c r="OJ18" s="56"/>
      <c r="OK18" s="56"/>
      <c r="OL18" s="56"/>
      <c r="OM18" s="56"/>
    </row>
    <row r="19" ht="13.5" hidden="1" customHeight="1">
      <c r="A19" s="54" t="s">
        <v>1409</v>
      </c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>
        <v>96.45973</v>
      </c>
      <c r="CI19" s="53">
        <v>96.45973</v>
      </c>
      <c r="CJ19" s="53">
        <v>96.45973</v>
      </c>
      <c r="CK19" s="53">
        <v>96.45973</v>
      </c>
      <c r="CL19" s="53">
        <v>96.45973</v>
      </c>
      <c r="CM19" s="53">
        <v>96.45973</v>
      </c>
      <c r="CN19" s="53">
        <v>96.45973</v>
      </c>
      <c r="CO19" s="53">
        <v>96.45973</v>
      </c>
      <c r="CP19" s="53">
        <v>96.45973</v>
      </c>
      <c r="CQ19" s="53">
        <v>96.45973</v>
      </c>
      <c r="CR19" s="53">
        <v>96.45973</v>
      </c>
      <c r="CS19" s="53">
        <v>96.45973</v>
      </c>
      <c r="CT19" s="53">
        <v>96.91241</v>
      </c>
      <c r="CU19" s="53">
        <v>96.91241</v>
      </c>
      <c r="CV19" s="53">
        <v>96.91241</v>
      </c>
      <c r="CW19" s="53">
        <v>96.91241</v>
      </c>
      <c r="CX19" s="53">
        <v>96.91241</v>
      </c>
      <c r="CY19" s="53">
        <v>96.91241</v>
      </c>
      <c r="CZ19" s="53">
        <v>96.91241</v>
      </c>
      <c r="DA19" s="53">
        <v>96.91241</v>
      </c>
      <c r="DB19" s="53">
        <v>96.91241</v>
      </c>
      <c r="DC19" s="53">
        <v>96.91241</v>
      </c>
      <c r="DD19" s="53">
        <v>96.91241</v>
      </c>
      <c r="DE19" s="53">
        <v>96.91241</v>
      </c>
      <c r="DF19" s="53">
        <v>96.02834</v>
      </c>
      <c r="DG19" s="53">
        <v>96.02834</v>
      </c>
      <c r="DH19" s="53">
        <v>96.02834</v>
      </c>
      <c r="DI19" s="53">
        <v>96.02834</v>
      </c>
      <c r="DJ19" s="53">
        <v>96.02834</v>
      </c>
      <c r="DK19" s="53">
        <v>96.02834</v>
      </c>
      <c r="DL19" s="53">
        <v>96.02834</v>
      </c>
      <c r="DM19" s="53">
        <v>96.02834</v>
      </c>
      <c r="DN19" s="53">
        <v>96.02834</v>
      </c>
      <c r="DO19" s="53">
        <v>96.02834</v>
      </c>
      <c r="DP19" s="53">
        <v>96.02834</v>
      </c>
      <c r="DQ19" s="53">
        <v>96.02834</v>
      </c>
      <c r="DR19" s="53">
        <v>95.59711</v>
      </c>
      <c r="DS19" s="53">
        <v>95.59711</v>
      </c>
      <c r="DT19" s="53">
        <v>95.59711</v>
      </c>
      <c r="DU19" s="53">
        <v>95.59711</v>
      </c>
      <c r="DV19" s="53">
        <v>95.59711</v>
      </c>
      <c r="DW19" s="53">
        <v>95.59711</v>
      </c>
      <c r="DX19" s="53">
        <v>95.59711</v>
      </c>
      <c r="DY19" s="53">
        <v>95.59711</v>
      </c>
      <c r="DZ19" s="53">
        <v>95.59711</v>
      </c>
      <c r="EA19" s="53">
        <v>95.59711</v>
      </c>
      <c r="EB19" s="53">
        <v>95.59711</v>
      </c>
      <c r="EC19" s="53">
        <v>95.59711</v>
      </c>
      <c r="ED19" s="53">
        <v>96.60827</v>
      </c>
      <c r="EE19" s="53">
        <v>96.60827</v>
      </c>
      <c r="EF19" s="53">
        <v>96.60827</v>
      </c>
      <c r="EG19" s="53">
        <v>96.60827</v>
      </c>
      <c r="EH19" s="53">
        <v>96.60827</v>
      </c>
      <c r="EI19" s="53">
        <v>96.60827</v>
      </c>
      <c r="EJ19" s="53">
        <v>96.60827</v>
      </c>
      <c r="EK19" s="53">
        <v>96.60827</v>
      </c>
      <c r="EL19" s="53">
        <v>96.60827</v>
      </c>
      <c r="EM19" s="53">
        <v>96.60827</v>
      </c>
      <c r="EN19" s="53">
        <v>96.60827</v>
      </c>
      <c r="EO19" s="53">
        <v>96.60827</v>
      </c>
      <c r="EP19" s="53">
        <v>83.37616</v>
      </c>
      <c r="EQ19" s="53">
        <v>83.37616</v>
      </c>
      <c r="ER19" s="53">
        <v>83.37616</v>
      </c>
      <c r="ES19" s="53">
        <v>83.37616</v>
      </c>
      <c r="ET19" s="53">
        <v>83.37616</v>
      </c>
      <c r="EU19" s="53">
        <v>83.37616</v>
      </c>
      <c r="EV19" s="53">
        <v>83.37616</v>
      </c>
      <c r="EW19" s="53">
        <v>83.37616</v>
      </c>
      <c r="EX19" s="53">
        <v>83.37616</v>
      </c>
      <c r="EY19" s="53">
        <v>83.37616</v>
      </c>
      <c r="EZ19" s="53">
        <v>83.37616</v>
      </c>
      <c r="FA19" s="53">
        <v>83.37616</v>
      </c>
      <c r="FB19" s="53">
        <v>85.58089</v>
      </c>
      <c r="FC19" s="53">
        <v>85.58089</v>
      </c>
      <c r="FD19" s="53">
        <v>85.58089</v>
      </c>
      <c r="FE19" s="53">
        <v>85.58089</v>
      </c>
      <c r="FF19" s="53">
        <v>85.58089</v>
      </c>
      <c r="FG19" s="53">
        <v>85.58089</v>
      </c>
      <c r="FH19" s="53">
        <v>85.58089</v>
      </c>
      <c r="FI19" s="53">
        <v>85.58089</v>
      </c>
      <c r="FJ19" s="53">
        <v>85.58089</v>
      </c>
      <c r="FK19" s="53">
        <v>85.58089</v>
      </c>
      <c r="FL19" s="53">
        <v>85.58089</v>
      </c>
      <c r="FM19" s="53">
        <v>85.58089</v>
      </c>
      <c r="FN19" s="53">
        <v>81.82705</v>
      </c>
      <c r="FO19" s="53">
        <v>81.82705</v>
      </c>
      <c r="FP19" s="53">
        <v>81.82705</v>
      </c>
      <c r="FQ19" s="53">
        <v>81.82705</v>
      </c>
      <c r="FR19" s="53">
        <v>81.82705</v>
      </c>
      <c r="FS19" s="53">
        <v>81.82705</v>
      </c>
      <c r="FT19" s="53">
        <v>81.82705</v>
      </c>
      <c r="FU19" s="53">
        <v>81.82705</v>
      </c>
      <c r="FV19" s="53">
        <v>81.82705</v>
      </c>
      <c r="FW19" s="53">
        <v>81.82705</v>
      </c>
      <c r="FX19" s="53">
        <v>81.82705</v>
      </c>
      <c r="FY19" s="53">
        <v>81.82705</v>
      </c>
      <c r="FZ19" s="53">
        <v>80.48768</v>
      </c>
      <c r="GA19" s="53">
        <v>80.48768</v>
      </c>
      <c r="GB19" s="53">
        <v>80.48768</v>
      </c>
      <c r="GC19" s="53">
        <v>80.48768</v>
      </c>
      <c r="GD19" s="53">
        <v>80.48768</v>
      </c>
      <c r="GE19" s="53">
        <v>80.48768</v>
      </c>
      <c r="GF19" s="53">
        <v>80.48768</v>
      </c>
      <c r="GG19" s="53">
        <v>80.48768</v>
      </c>
      <c r="GH19" s="53">
        <v>80.48768</v>
      </c>
      <c r="GI19" s="53">
        <v>80.48768</v>
      </c>
      <c r="GJ19" s="53">
        <v>80.48768</v>
      </c>
      <c r="GK19" s="53">
        <v>80.48768</v>
      </c>
      <c r="GL19" s="53">
        <v>78.9564</v>
      </c>
      <c r="GM19" s="53">
        <v>78.9564</v>
      </c>
      <c r="GN19" s="53">
        <v>78.9564</v>
      </c>
      <c r="GO19" s="53">
        <v>78.9564</v>
      </c>
      <c r="GP19" s="53">
        <v>78.9564</v>
      </c>
      <c r="GQ19" s="53">
        <v>78.9564</v>
      </c>
      <c r="GR19" s="53">
        <v>78.9564</v>
      </c>
      <c r="GS19" s="53">
        <v>78.9564</v>
      </c>
      <c r="GT19" s="53">
        <v>78.9564</v>
      </c>
      <c r="GU19" s="53">
        <v>78.9564</v>
      </c>
      <c r="GV19" s="53">
        <v>78.9564</v>
      </c>
      <c r="GW19" s="53">
        <v>78.9564</v>
      </c>
      <c r="GX19" s="53">
        <v>80.11942</v>
      </c>
      <c r="GY19" s="53">
        <v>80.11942</v>
      </c>
      <c r="GZ19" s="53">
        <v>80.11942</v>
      </c>
      <c r="HA19" s="53">
        <v>80.11942</v>
      </c>
      <c r="HB19" s="53">
        <v>80.11942</v>
      </c>
      <c r="HC19" s="53">
        <v>80.11942</v>
      </c>
      <c r="HD19" s="53">
        <v>80.11942</v>
      </c>
      <c r="HE19" s="53">
        <v>80.11942</v>
      </c>
      <c r="HF19" s="53">
        <v>80.11942</v>
      </c>
      <c r="HG19" s="53">
        <v>80.11942</v>
      </c>
      <c r="HH19" s="53">
        <v>80.11942</v>
      </c>
      <c r="HI19" s="53">
        <v>80.11942</v>
      </c>
      <c r="HJ19" s="53">
        <v>81.55714</v>
      </c>
      <c r="HK19" s="53">
        <v>81.55714</v>
      </c>
      <c r="HL19" s="53">
        <v>81.55714</v>
      </c>
      <c r="HM19" s="53">
        <v>81.55714</v>
      </c>
      <c r="HN19" s="53">
        <v>81.55714</v>
      </c>
      <c r="HO19" s="53">
        <v>81.55714</v>
      </c>
      <c r="HP19" s="53">
        <v>81.55714</v>
      </c>
      <c r="HQ19" s="53">
        <v>81.55714</v>
      </c>
      <c r="HR19" s="53">
        <v>81.55714</v>
      </c>
      <c r="HS19" s="53">
        <v>81.55714</v>
      </c>
      <c r="HT19" s="53">
        <v>81.55714</v>
      </c>
      <c r="HU19" s="53">
        <v>81.55714</v>
      </c>
      <c r="HV19" s="53">
        <v>78.01492</v>
      </c>
      <c r="HW19" s="53">
        <v>78.01492</v>
      </c>
      <c r="HX19" s="53">
        <v>78.01492</v>
      </c>
      <c r="HY19" s="53">
        <v>78.01492</v>
      </c>
      <c r="HZ19" s="53">
        <v>78.01492</v>
      </c>
      <c r="IA19" s="53">
        <v>78.01492</v>
      </c>
      <c r="IB19" s="53">
        <v>78.01492</v>
      </c>
      <c r="IC19" s="53">
        <v>78.01492</v>
      </c>
      <c r="ID19" s="53">
        <v>78.01492</v>
      </c>
      <c r="IE19" s="53">
        <v>78.01492</v>
      </c>
      <c r="IF19" s="53">
        <v>78.01492</v>
      </c>
      <c r="IG19" s="53">
        <v>78.01492</v>
      </c>
      <c r="IH19" s="53">
        <v>78.21</v>
      </c>
      <c r="II19" s="53">
        <v>78.21</v>
      </c>
      <c r="IJ19" s="53">
        <v>78.21</v>
      </c>
      <c r="IK19" s="53">
        <v>78.21</v>
      </c>
      <c r="IL19" s="53">
        <v>78.21</v>
      </c>
      <c r="IM19" s="53">
        <v>78.21</v>
      </c>
      <c r="IN19" s="53">
        <v>78.21</v>
      </c>
      <c r="IO19" s="53">
        <v>78.21</v>
      </c>
      <c r="IP19" s="53">
        <v>78.21</v>
      </c>
      <c r="IQ19" s="53">
        <v>78.21</v>
      </c>
      <c r="IR19" s="53">
        <v>78.21</v>
      </c>
      <c r="IS19" s="53">
        <v>78.21</v>
      </c>
      <c r="IT19" s="53">
        <v>80.53</v>
      </c>
      <c r="IU19" s="53">
        <v>80.53</v>
      </c>
      <c r="IV19" s="53">
        <v>80.53</v>
      </c>
      <c r="IW19" s="53">
        <v>80.53</v>
      </c>
      <c r="IX19" s="53">
        <v>80.53</v>
      </c>
      <c r="IY19" s="53">
        <v>80.53</v>
      </c>
      <c r="IZ19" s="53">
        <v>80.53</v>
      </c>
      <c r="JA19" s="53">
        <v>80.53</v>
      </c>
      <c r="JB19" s="53">
        <v>80.53</v>
      </c>
      <c r="JC19" s="53">
        <v>80.53</v>
      </c>
      <c r="JD19" s="53">
        <v>80.53</v>
      </c>
      <c r="JE19" s="53">
        <v>80.53</v>
      </c>
      <c r="JF19" s="53">
        <v>86.45786</v>
      </c>
      <c r="JG19" s="53">
        <v>86.45786</v>
      </c>
      <c r="JH19" s="53">
        <v>86.45786</v>
      </c>
      <c r="JI19" s="53">
        <v>86.45786</v>
      </c>
      <c r="JJ19" s="53">
        <v>86.45786</v>
      </c>
      <c r="JK19" s="53">
        <v>86.45786</v>
      </c>
      <c r="JL19" s="53">
        <v>86.45786</v>
      </c>
      <c r="JM19" s="53">
        <v>86.45786</v>
      </c>
      <c r="JN19" s="53">
        <v>86.45786</v>
      </c>
      <c r="JO19" s="53">
        <v>86.45786</v>
      </c>
      <c r="JP19" s="53">
        <v>86.45786</v>
      </c>
      <c r="JQ19" s="53">
        <v>86.45786</v>
      </c>
      <c r="JR19" s="53">
        <v>85.08</v>
      </c>
      <c r="JS19" s="53">
        <v>85.08</v>
      </c>
      <c r="JT19" s="53">
        <v>85.08</v>
      </c>
      <c r="JU19" s="53">
        <v>85.08</v>
      </c>
      <c r="JV19" s="53">
        <v>85.08</v>
      </c>
      <c r="JW19" s="53">
        <v>85.08</v>
      </c>
      <c r="JX19" s="53">
        <v>85.08</v>
      </c>
      <c r="JY19" s="53">
        <v>85.08</v>
      </c>
      <c r="JZ19" s="53">
        <v>85.08</v>
      </c>
      <c r="KA19" s="53">
        <v>85.08</v>
      </c>
      <c r="KB19" s="53">
        <v>85.08</v>
      </c>
      <c r="KC19" s="53">
        <v>85.08</v>
      </c>
      <c r="KD19" s="53">
        <v>81.84</v>
      </c>
      <c r="KE19" s="53">
        <v>81.84</v>
      </c>
      <c r="KF19" s="53">
        <v>81.84</v>
      </c>
      <c r="KG19" s="53">
        <v>81.84</v>
      </c>
      <c r="KH19" s="53">
        <v>81.84</v>
      </c>
      <c r="KI19" s="53">
        <v>81.84</v>
      </c>
      <c r="KJ19" s="53">
        <v>81.84</v>
      </c>
      <c r="KK19" s="53">
        <v>81.84</v>
      </c>
      <c r="KL19" s="53">
        <v>81.84</v>
      </c>
      <c r="KM19" s="53">
        <v>81.84</v>
      </c>
      <c r="KN19" s="53">
        <v>81.84</v>
      </c>
      <c r="KO19" s="53">
        <v>81.84</v>
      </c>
      <c r="KP19" s="53">
        <v>82.71</v>
      </c>
      <c r="KQ19" s="53">
        <v>82.71</v>
      </c>
      <c r="KR19" s="53">
        <v>82.71</v>
      </c>
      <c r="KS19" s="53">
        <v>82.71</v>
      </c>
      <c r="KT19" s="53">
        <v>82.71</v>
      </c>
      <c r="KU19" s="53">
        <v>82.71</v>
      </c>
      <c r="KV19" s="53">
        <v>82.71</v>
      </c>
      <c r="KW19" s="53">
        <v>82.71</v>
      </c>
      <c r="KX19" s="53">
        <v>82.71</v>
      </c>
      <c r="KY19" s="53">
        <v>82.71</v>
      </c>
      <c r="KZ19" s="53">
        <v>82.71</v>
      </c>
      <c r="LA19" s="53">
        <v>82.71</v>
      </c>
      <c r="LB19" s="53">
        <v>79.68</v>
      </c>
      <c r="LC19" s="53">
        <v>79.68</v>
      </c>
      <c r="LD19" s="53">
        <v>79.68</v>
      </c>
      <c r="LE19" s="53">
        <v>79.68</v>
      </c>
      <c r="LF19" s="53">
        <v>79.68</v>
      </c>
      <c r="LG19" s="53">
        <v>79.68</v>
      </c>
      <c r="LH19" s="53">
        <v>79.68</v>
      </c>
      <c r="LI19" s="53">
        <v>79.68</v>
      </c>
      <c r="LJ19" s="53">
        <v>79.68</v>
      </c>
      <c r="LK19" s="53">
        <v>79.68</v>
      </c>
      <c r="LL19" s="53">
        <v>79.68</v>
      </c>
      <c r="LM19" s="53">
        <v>79.68</v>
      </c>
      <c r="LN19" s="53">
        <v>77.84</v>
      </c>
      <c r="LO19" s="53">
        <v>77.84</v>
      </c>
      <c r="LP19" s="53">
        <v>77.84</v>
      </c>
      <c r="LQ19" s="53">
        <v>77.84</v>
      </c>
      <c r="LR19" s="53">
        <v>77.84</v>
      </c>
      <c r="LS19" s="53">
        <v>77.84</v>
      </c>
      <c r="LT19" s="53">
        <v>77.84</v>
      </c>
      <c r="LU19" s="53">
        <v>77.84</v>
      </c>
      <c r="LV19" s="53">
        <v>77.84</v>
      </c>
      <c r="LW19" s="53">
        <v>77.84</v>
      </c>
      <c r="LX19" s="53">
        <v>77.84</v>
      </c>
      <c r="LY19" s="53">
        <v>77.84</v>
      </c>
      <c r="LZ19" s="53">
        <v>72.22</v>
      </c>
      <c r="MA19" s="53">
        <v>72.22</v>
      </c>
      <c r="MB19" s="53">
        <v>72.22</v>
      </c>
      <c r="MC19" s="53">
        <v>72.22</v>
      </c>
      <c r="MD19" s="53">
        <v>72.22</v>
      </c>
      <c r="ME19" s="53">
        <v>72.22</v>
      </c>
      <c r="MF19" s="53">
        <v>72.22</v>
      </c>
      <c r="MG19" s="53">
        <v>72.22</v>
      </c>
      <c r="MH19" s="53">
        <v>72.22</v>
      </c>
      <c r="MI19" s="53">
        <v>72.22</v>
      </c>
      <c r="MJ19" s="53">
        <v>72.22</v>
      </c>
      <c r="MK19" s="53">
        <v>72.22</v>
      </c>
      <c r="ML19" s="53">
        <v>71.56</v>
      </c>
      <c r="MM19" s="53">
        <v>71.56</v>
      </c>
      <c r="MN19" s="53">
        <v>71.56</v>
      </c>
      <c r="MO19" s="53">
        <v>71.56</v>
      </c>
      <c r="MP19" s="53">
        <v>71.56</v>
      </c>
      <c r="MQ19" s="53">
        <v>71.56</v>
      </c>
      <c r="MR19" s="53">
        <v>71.56</v>
      </c>
      <c r="MS19" s="53">
        <v>71.56</v>
      </c>
      <c r="MT19" s="53">
        <v>71.56</v>
      </c>
      <c r="MU19" s="53">
        <v>71.56</v>
      </c>
      <c r="MV19" s="53">
        <v>71.56</v>
      </c>
      <c r="MW19" s="53">
        <v>71.56</v>
      </c>
      <c r="MX19" s="53">
        <v>77.1775</v>
      </c>
      <c r="MY19" s="53">
        <v>77.1775</v>
      </c>
      <c r="MZ19" s="53">
        <v>77.1775</v>
      </c>
      <c r="NA19" s="53">
        <v>77.1775</v>
      </c>
      <c r="NB19" s="53">
        <v>77.1775</v>
      </c>
      <c r="NC19" s="53">
        <v>77.1775</v>
      </c>
      <c r="ND19" s="53">
        <v>77.1775</v>
      </c>
      <c r="NE19" s="53">
        <v>77.1775</v>
      </c>
      <c r="NF19" s="53">
        <v>77.1775</v>
      </c>
      <c r="NG19" s="53"/>
      <c r="NH19" s="53"/>
      <c r="NI19" s="53"/>
      <c r="NJ19" s="53"/>
      <c r="NK19" s="53"/>
      <c r="NL19" s="53"/>
      <c r="NM19" s="53"/>
      <c r="NN19" s="53"/>
      <c r="NO19" s="53"/>
      <c r="NP19" s="53"/>
      <c r="NQ19" s="53"/>
      <c r="NR19" s="53"/>
      <c r="NS19" s="53"/>
      <c r="NT19" s="53"/>
      <c r="NU19" s="53"/>
      <c r="NV19" s="53"/>
      <c r="NW19" s="53"/>
      <c r="NX19" s="53"/>
      <c r="NY19" s="53"/>
      <c r="NZ19" s="53"/>
      <c r="OA19" s="53"/>
      <c r="OB19" s="53"/>
      <c r="OC19" s="53"/>
      <c r="OD19" s="53"/>
      <c r="OE19" s="53"/>
      <c r="OF19" s="53"/>
      <c r="OG19" s="53"/>
      <c r="OH19" s="53"/>
      <c r="OI19" s="53"/>
      <c r="OJ19" s="53"/>
      <c r="OK19" s="53"/>
      <c r="OL19" s="53"/>
      <c r="OM19" s="53"/>
    </row>
    <row r="20" ht="13.5" hidden="1" customHeight="1">
      <c r="A20" s="54" t="s">
        <v>1410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>
        <v>15.16598</v>
      </c>
      <c r="CI20" s="55">
        <v>15.16598</v>
      </c>
      <c r="CJ20" s="55">
        <v>15.16598</v>
      </c>
      <c r="CK20" s="55">
        <v>15.16598</v>
      </c>
      <c r="CL20" s="55">
        <v>15.16598</v>
      </c>
      <c r="CM20" s="55">
        <v>15.16598</v>
      </c>
      <c r="CN20" s="55">
        <v>15.16598</v>
      </c>
      <c r="CO20" s="55">
        <v>15.16598</v>
      </c>
      <c r="CP20" s="55">
        <v>15.16598</v>
      </c>
      <c r="CQ20" s="55">
        <v>15.16598</v>
      </c>
      <c r="CR20" s="55">
        <v>15.16598</v>
      </c>
      <c r="CS20" s="55">
        <v>15.16598</v>
      </c>
      <c r="CT20" s="55">
        <v>17.79311</v>
      </c>
      <c r="CU20" s="55">
        <v>17.79311</v>
      </c>
      <c r="CV20" s="55">
        <v>17.79311</v>
      </c>
      <c r="CW20" s="55">
        <v>17.79311</v>
      </c>
      <c r="CX20" s="55">
        <v>17.79311</v>
      </c>
      <c r="CY20" s="55">
        <v>17.79311</v>
      </c>
      <c r="CZ20" s="55">
        <v>17.79311</v>
      </c>
      <c r="DA20" s="55">
        <v>17.79311</v>
      </c>
      <c r="DB20" s="55">
        <v>17.79311</v>
      </c>
      <c r="DC20" s="55">
        <v>17.79311</v>
      </c>
      <c r="DD20" s="55">
        <v>17.79311</v>
      </c>
      <c r="DE20" s="55">
        <v>17.79311</v>
      </c>
      <c r="DF20" s="55">
        <v>18.78182</v>
      </c>
      <c r="DG20" s="55">
        <v>18.78182</v>
      </c>
      <c r="DH20" s="55">
        <v>18.78182</v>
      </c>
      <c r="DI20" s="55">
        <v>18.78182</v>
      </c>
      <c r="DJ20" s="55">
        <v>18.78182</v>
      </c>
      <c r="DK20" s="55">
        <v>18.78182</v>
      </c>
      <c r="DL20" s="55">
        <v>18.78182</v>
      </c>
      <c r="DM20" s="55">
        <v>18.78182</v>
      </c>
      <c r="DN20" s="55">
        <v>18.78182</v>
      </c>
      <c r="DO20" s="55">
        <v>18.78182</v>
      </c>
      <c r="DP20" s="55">
        <v>18.78182</v>
      </c>
      <c r="DQ20" s="55">
        <v>18.78182</v>
      </c>
      <c r="DR20" s="55">
        <v>19.21674</v>
      </c>
      <c r="DS20" s="55">
        <v>19.21674</v>
      </c>
      <c r="DT20" s="55">
        <v>19.21674</v>
      </c>
      <c r="DU20" s="55">
        <v>19.21674</v>
      </c>
      <c r="DV20" s="55">
        <v>19.21674</v>
      </c>
      <c r="DW20" s="55">
        <v>19.21674</v>
      </c>
      <c r="DX20" s="55">
        <v>19.21674</v>
      </c>
      <c r="DY20" s="55">
        <v>19.21674</v>
      </c>
      <c r="DZ20" s="55">
        <v>19.21674</v>
      </c>
      <c r="EA20" s="55">
        <v>19.21674</v>
      </c>
      <c r="EB20" s="55">
        <v>19.21674</v>
      </c>
      <c r="EC20" s="55">
        <v>19.21674</v>
      </c>
      <c r="ED20" s="55">
        <v>20.14549</v>
      </c>
      <c r="EE20" s="55">
        <v>20.14549</v>
      </c>
      <c r="EF20" s="55">
        <v>20.14549</v>
      </c>
      <c r="EG20" s="55">
        <v>20.14549</v>
      </c>
      <c r="EH20" s="55">
        <v>20.14549</v>
      </c>
      <c r="EI20" s="55">
        <v>20.14549</v>
      </c>
      <c r="EJ20" s="55">
        <v>20.14549</v>
      </c>
      <c r="EK20" s="55">
        <v>20.14549</v>
      </c>
      <c r="EL20" s="55">
        <v>20.14549</v>
      </c>
      <c r="EM20" s="55">
        <v>20.14549</v>
      </c>
      <c r="EN20" s="55">
        <v>20.14549</v>
      </c>
      <c r="EO20" s="55">
        <v>20.14549</v>
      </c>
      <c r="EP20" s="55">
        <v>16.63522</v>
      </c>
      <c r="EQ20" s="55">
        <v>16.63522</v>
      </c>
      <c r="ER20" s="55">
        <v>16.63522</v>
      </c>
      <c r="ES20" s="55">
        <v>16.63522</v>
      </c>
      <c r="ET20" s="55">
        <v>16.63522</v>
      </c>
      <c r="EU20" s="55">
        <v>16.63522</v>
      </c>
      <c r="EV20" s="55">
        <v>16.63522</v>
      </c>
      <c r="EW20" s="55">
        <v>16.63522</v>
      </c>
      <c r="EX20" s="55">
        <v>16.63522</v>
      </c>
      <c r="EY20" s="55">
        <v>16.63522</v>
      </c>
      <c r="EZ20" s="55">
        <v>16.63522</v>
      </c>
      <c r="FA20" s="55">
        <v>16.63522</v>
      </c>
      <c r="FB20" s="55">
        <v>16.40112</v>
      </c>
      <c r="FC20" s="55">
        <v>16.40112</v>
      </c>
      <c r="FD20" s="55">
        <v>16.40112</v>
      </c>
      <c r="FE20" s="55">
        <v>16.40112</v>
      </c>
      <c r="FF20" s="55">
        <v>16.40112</v>
      </c>
      <c r="FG20" s="55">
        <v>16.40112</v>
      </c>
      <c r="FH20" s="55">
        <v>16.40112</v>
      </c>
      <c r="FI20" s="55">
        <v>16.40112</v>
      </c>
      <c r="FJ20" s="55">
        <v>16.40112</v>
      </c>
      <c r="FK20" s="55">
        <v>16.40112</v>
      </c>
      <c r="FL20" s="55">
        <v>16.40112</v>
      </c>
      <c r="FM20" s="55">
        <v>16.40112</v>
      </c>
      <c r="FN20" s="55">
        <v>14.34349</v>
      </c>
      <c r="FO20" s="55">
        <v>14.34349</v>
      </c>
      <c r="FP20" s="55">
        <v>14.34349</v>
      </c>
      <c r="FQ20" s="55">
        <v>14.34349</v>
      </c>
      <c r="FR20" s="55">
        <v>14.34349</v>
      </c>
      <c r="FS20" s="55">
        <v>14.34349</v>
      </c>
      <c r="FT20" s="55">
        <v>14.34349</v>
      </c>
      <c r="FU20" s="55">
        <v>14.34349</v>
      </c>
      <c r="FV20" s="55">
        <v>14.34349</v>
      </c>
      <c r="FW20" s="55">
        <v>14.34349</v>
      </c>
      <c r="FX20" s="55">
        <v>14.34349</v>
      </c>
      <c r="FY20" s="55">
        <v>14.34349</v>
      </c>
      <c r="FZ20" s="55">
        <v>14.3484</v>
      </c>
      <c r="GA20" s="55">
        <v>14.3484</v>
      </c>
      <c r="GB20" s="55">
        <v>14.3484</v>
      </c>
      <c r="GC20" s="55">
        <v>14.3484</v>
      </c>
      <c r="GD20" s="55">
        <v>14.3484</v>
      </c>
      <c r="GE20" s="55">
        <v>14.3484</v>
      </c>
      <c r="GF20" s="55">
        <v>14.3484</v>
      </c>
      <c r="GG20" s="55">
        <v>14.3484</v>
      </c>
      <c r="GH20" s="55">
        <v>14.3484</v>
      </c>
      <c r="GI20" s="55">
        <v>14.3484</v>
      </c>
      <c r="GJ20" s="55">
        <v>14.3484</v>
      </c>
      <c r="GK20" s="55">
        <v>14.3484</v>
      </c>
      <c r="GL20" s="55">
        <v>14.16173</v>
      </c>
      <c r="GM20" s="55">
        <v>14.16173</v>
      </c>
      <c r="GN20" s="55">
        <v>14.16173</v>
      </c>
      <c r="GO20" s="55">
        <v>14.16173</v>
      </c>
      <c r="GP20" s="55">
        <v>14.16173</v>
      </c>
      <c r="GQ20" s="55">
        <v>14.16173</v>
      </c>
      <c r="GR20" s="55">
        <v>14.16173</v>
      </c>
      <c r="GS20" s="55">
        <v>14.16173</v>
      </c>
      <c r="GT20" s="55">
        <v>14.16173</v>
      </c>
      <c r="GU20" s="55">
        <v>14.16173</v>
      </c>
      <c r="GV20" s="55">
        <v>14.16173</v>
      </c>
      <c r="GW20" s="55">
        <v>14.16173</v>
      </c>
      <c r="GX20" s="55">
        <v>14.3385</v>
      </c>
      <c r="GY20" s="55">
        <v>14.3385</v>
      </c>
      <c r="GZ20" s="55">
        <v>14.3385</v>
      </c>
      <c r="HA20" s="55">
        <v>14.3385</v>
      </c>
      <c r="HB20" s="55">
        <v>14.3385</v>
      </c>
      <c r="HC20" s="55">
        <v>14.3385</v>
      </c>
      <c r="HD20" s="55">
        <v>14.3385</v>
      </c>
      <c r="HE20" s="55">
        <v>14.3385</v>
      </c>
      <c r="HF20" s="55">
        <v>14.3385</v>
      </c>
      <c r="HG20" s="55">
        <v>14.3385</v>
      </c>
      <c r="HH20" s="55">
        <v>14.3385</v>
      </c>
      <c r="HI20" s="55">
        <v>14.3385</v>
      </c>
      <c r="HJ20" s="55">
        <v>14.06615</v>
      </c>
      <c r="HK20" s="55">
        <v>14.06615</v>
      </c>
      <c r="HL20" s="55">
        <v>14.06615</v>
      </c>
      <c r="HM20" s="55">
        <v>14.06615</v>
      </c>
      <c r="HN20" s="55">
        <v>14.06615</v>
      </c>
      <c r="HO20" s="55">
        <v>14.06615</v>
      </c>
      <c r="HP20" s="55">
        <v>14.06615</v>
      </c>
      <c r="HQ20" s="55">
        <v>14.06615</v>
      </c>
      <c r="HR20" s="55">
        <v>14.06615</v>
      </c>
      <c r="HS20" s="55">
        <v>14.06615</v>
      </c>
      <c r="HT20" s="55">
        <v>14.06615</v>
      </c>
      <c r="HU20" s="55">
        <v>14.06615</v>
      </c>
      <c r="HV20" s="55">
        <v>14.87102</v>
      </c>
      <c r="HW20" s="55">
        <v>14.87102</v>
      </c>
      <c r="HX20" s="55">
        <v>14.87102</v>
      </c>
      <c r="HY20" s="55">
        <v>14.87102</v>
      </c>
      <c r="HZ20" s="55">
        <v>14.87102</v>
      </c>
      <c r="IA20" s="55">
        <v>14.87102</v>
      </c>
      <c r="IB20" s="55">
        <v>14.87102</v>
      </c>
      <c r="IC20" s="55">
        <v>14.87102</v>
      </c>
      <c r="ID20" s="55">
        <v>14.87102</v>
      </c>
      <c r="IE20" s="55">
        <v>14.87102</v>
      </c>
      <c r="IF20" s="55">
        <v>14.87102</v>
      </c>
      <c r="IG20" s="55">
        <v>14.87102</v>
      </c>
      <c r="IH20" s="55">
        <v>15.14</v>
      </c>
      <c r="II20" s="55">
        <v>15.14</v>
      </c>
      <c r="IJ20" s="55">
        <v>15.14</v>
      </c>
      <c r="IK20" s="55">
        <v>15.14</v>
      </c>
      <c r="IL20" s="55">
        <v>15.14</v>
      </c>
      <c r="IM20" s="55">
        <v>15.14</v>
      </c>
      <c r="IN20" s="55">
        <v>15.14</v>
      </c>
      <c r="IO20" s="55">
        <v>15.14</v>
      </c>
      <c r="IP20" s="55">
        <v>15.14</v>
      </c>
      <c r="IQ20" s="55">
        <v>15.14</v>
      </c>
      <c r="IR20" s="55">
        <v>15.14</v>
      </c>
      <c r="IS20" s="55">
        <v>15.14</v>
      </c>
      <c r="IT20" s="55">
        <v>14.93</v>
      </c>
      <c r="IU20" s="55">
        <v>14.93</v>
      </c>
      <c r="IV20" s="55">
        <v>14.93</v>
      </c>
      <c r="IW20" s="55">
        <v>14.93</v>
      </c>
      <c r="IX20" s="55">
        <v>14.93</v>
      </c>
      <c r="IY20" s="55">
        <v>14.93</v>
      </c>
      <c r="IZ20" s="55">
        <v>14.93</v>
      </c>
      <c r="JA20" s="55">
        <v>14.93</v>
      </c>
      <c r="JB20" s="55">
        <v>14.93</v>
      </c>
      <c r="JC20" s="55">
        <v>14.93</v>
      </c>
      <c r="JD20" s="55">
        <v>14.93</v>
      </c>
      <c r="JE20" s="55">
        <v>14.93</v>
      </c>
      <c r="JF20" s="55">
        <v>13.70905</v>
      </c>
      <c r="JG20" s="55">
        <v>13.70905</v>
      </c>
      <c r="JH20" s="55">
        <v>13.70905</v>
      </c>
      <c r="JI20" s="55">
        <v>13.70905</v>
      </c>
      <c r="JJ20" s="55">
        <v>13.70905</v>
      </c>
      <c r="JK20" s="55">
        <v>13.70905</v>
      </c>
      <c r="JL20" s="55">
        <v>13.70905</v>
      </c>
      <c r="JM20" s="55">
        <v>13.70905</v>
      </c>
      <c r="JN20" s="55">
        <v>13.70905</v>
      </c>
      <c r="JO20" s="55">
        <v>13.70905</v>
      </c>
      <c r="JP20" s="55">
        <v>13.70905</v>
      </c>
      <c r="JQ20" s="55">
        <v>13.70905</v>
      </c>
      <c r="JR20" s="55">
        <v>13.81</v>
      </c>
      <c r="JS20" s="55">
        <v>13.81</v>
      </c>
      <c r="JT20" s="55">
        <v>13.81</v>
      </c>
      <c r="JU20" s="55">
        <v>13.81</v>
      </c>
      <c r="JV20" s="55">
        <v>13.81</v>
      </c>
      <c r="JW20" s="55">
        <v>13.81</v>
      </c>
      <c r="JX20" s="55">
        <v>13.81</v>
      </c>
      <c r="JY20" s="55">
        <v>13.81</v>
      </c>
      <c r="JZ20" s="55">
        <v>13.81</v>
      </c>
      <c r="KA20" s="55">
        <v>13.81</v>
      </c>
      <c r="KB20" s="55">
        <v>13.81</v>
      </c>
      <c r="KC20" s="55">
        <v>13.81</v>
      </c>
      <c r="KD20" s="55">
        <v>12.87</v>
      </c>
      <c r="KE20" s="55">
        <v>12.87</v>
      </c>
      <c r="KF20" s="55">
        <v>12.87</v>
      </c>
      <c r="KG20" s="55">
        <v>12.87</v>
      </c>
      <c r="KH20" s="55">
        <v>12.87</v>
      </c>
      <c r="KI20" s="55">
        <v>12.87</v>
      </c>
      <c r="KJ20" s="55">
        <v>12.87</v>
      </c>
      <c r="KK20" s="55">
        <v>12.87</v>
      </c>
      <c r="KL20" s="55">
        <v>12.87</v>
      </c>
      <c r="KM20" s="55">
        <v>12.87</v>
      </c>
      <c r="KN20" s="55">
        <v>12.87</v>
      </c>
      <c r="KO20" s="55">
        <v>12.87</v>
      </c>
      <c r="KP20" s="55">
        <v>13.07</v>
      </c>
      <c r="KQ20" s="55">
        <v>13.07</v>
      </c>
      <c r="KR20" s="55">
        <v>13.07</v>
      </c>
      <c r="KS20" s="55">
        <v>13.07</v>
      </c>
      <c r="KT20" s="55">
        <v>13.07</v>
      </c>
      <c r="KU20" s="55">
        <v>13.07</v>
      </c>
      <c r="KV20" s="55">
        <v>13.07</v>
      </c>
      <c r="KW20" s="55">
        <v>13.07</v>
      </c>
      <c r="KX20" s="55">
        <v>13.07</v>
      </c>
      <c r="KY20" s="55">
        <v>13.07</v>
      </c>
      <c r="KZ20" s="55">
        <v>13.07</v>
      </c>
      <c r="LA20" s="55">
        <v>13.07</v>
      </c>
      <c r="LB20" s="55">
        <v>12.26</v>
      </c>
      <c r="LC20" s="55">
        <v>12.26</v>
      </c>
      <c r="LD20" s="55">
        <v>12.26</v>
      </c>
      <c r="LE20" s="55">
        <v>12.26</v>
      </c>
      <c r="LF20" s="55">
        <v>12.26</v>
      </c>
      <c r="LG20" s="55">
        <v>12.26</v>
      </c>
      <c r="LH20" s="55">
        <v>12.26</v>
      </c>
      <c r="LI20" s="55">
        <v>12.26</v>
      </c>
      <c r="LJ20" s="55">
        <v>12.26</v>
      </c>
      <c r="LK20" s="55">
        <v>12.26</v>
      </c>
      <c r="LL20" s="55">
        <v>12.26</v>
      </c>
      <c r="LM20" s="55">
        <v>12.26</v>
      </c>
      <c r="LN20" s="55">
        <v>12.43</v>
      </c>
      <c r="LO20" s="55">
        <v>12.43</v>
      </c>
      <c r="LP20" s="55">
        <v>12.43</v>
      </c>
      <c r="LQ20" s="55">
        <v>12.43</v>
      </c>
      <c r="LR20" s="55">
        <v>12.43</v>
      </c>
      <c r="LS20" s="55">
        <v>12.43</v>
      </c>
      <c r="LT20" s="55">
        <v>12.43</v>
      </c>
      <c r="LU20" s="55">
        <v>12.43</v>
      </c>
      <c r="LV20" s="55">
        <v>12.43</v>
      </c>
      <c r="LW20" s="55">
        <v>12.43</v>
      </c>
      <c r="LX20" s="55">
        <v>12.43</v>
      </c>
      <c r="LY20" s="55">
        <v>12.43</v>
      </c>
      <c r="LZ20" s="55">
        <v>12.35</v>
      </c>
      <c r="MA20" s="55">
        <v>12.35</v>
      </c>
      <c r="MB20" s="55">
        <v>12.35</v>
      </c>
      <c r="MC20" s="55">
        <v>12.35</v>
      </c>
      <c r="MD20" s="55">
        <v>12.35</v>
      </c>
      <c r="ME20" s="55">
        <v>12.35</v>
      </c>
      <c r="MF20" s="55">
        <v>12.35</v>
      </c>
      <c r="MG20" s="55">
        <v>12.35</v>
      </c>
      <c r="MH20" s="55">
        <v>12.35</v>
      </c>
      <c r="MI20" s="55">
        <v>12.35</v>
      </c>
      <c r="MJ20" s="55">
        <v>12.35</v>
      </c>
      <c r="MK20" s="55">
        <v>12.35</v>
      </c>
      <c r="ML20" s="55">
        <v>12.53</v>
      </c>
      <c r="MM20" s="55">
        <v>12.53</v>
      </c>
      <c r="MN20" s="55">
        <v>12.53</v>
      </c>
      <c r="MO20" s="55">
        <v>12.53</v>
      </c>
      <c r="MP20" s="55">
        <v>12.53</v>
      </c>
      <c r="MQ20" s="55">
        <v>12.53</v>
      </c>
      <c r="MR20" s="55">
        <v>12.53</v>
      </c>
      <c r="MS20" s="55">
        <v>12.53</v>
      </c>
      <c r="MT20" s="55">
        <v>12.53</v>
      </c>
      <c r="MU20" s="55">
        <v>12.53</v>
      </c>
      <c r="MV20" s="55">
        <v>12.53</v>
      </c>
      <c r="MW20" s="55">
        <v>12.53</v>
      </c>
      <c r="MX20" s="55">
        <v>11.61167</v>
      </c>
      <c r="MY20" s="55">
        <v>11.61167</v>
      </c>
      <c r="MZ20" s="55">
        <v>11.61167</v>
      </c>
      <c r="NA20" s="55">
        <v>11.61167</v>
      </c>
      <c r="NB20" s="55">
        <v>11.61167</v>
      </c>
      <c r="NC20" s="55">
        <v>11.61167</v>
      </c>
      <c r="ND20" s="55">
        <v>11.61167</v>
      </c>
      <c r="NE20" s="55">
        <v>11.61167</v>
      </c>
      <c r="NF20" s="55">
        <v>11.61167</v>
      </c>
      <c r="NG20" s="56"/>
      <c r="NH20" s="56"/>
      <c r="NI20" s="56"/>
      <c r="NJ20" s="56"/>
      <c r="NK20" s="56"/>
      <c r="NL20" s="56"/>
      <c r="NM20" s="56"/>
      <c r="NN20" s="56"/>
      <c r="NO20" s="56"/>
      <c r="NP20" s="56"/>
      <c r="NQ20" s="56"/>
      <c r="NR20" s="56"/>
      <c r="NS20" s="56"/>
      <c r="NT20" s="56"/>
      <c r="NU20" s="56"/>
      <c r="NV20" s="56"/>
      <c r="NW20" s="56"/>
      <c r="NX20" s="56"/>
      <c r="NY20" s="56"/>
      <c r="NZ20" s="56"/>
      <c r="OA20" s="56"/>
      <c r="OB20" s="56"/>
      <c r="OC20" s="56"/>
      <c r="OD20" s="56"/>
      <c r="OE20" s="56"/>
      <c r="OF20" s="56"/>
      <c r="OG20" s="56"/>
      <c r="OH20" s="56"/>
      <c r="OI20" s="56"/>
      <c r="OJ20" s="56"/>
      <c r="OK20" s="56"/>
      <c r="OL20" s="56"/>
      <c r="OM20" s="56"/>
    </row>
    <row r="21" ht="13.5" hidden="1" customHeight="1">
      <c r="A21" s="54" t="s">
        <v>1411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>
        <v>48.37151</v>
      </c>
      <c r="CI21" s="53">
        <v>48.37151</v>
      </c>
      <c r="CJ21" s="53">
        <v>48.37151</v>
      </c>
      <c r="CK21" s="53">
        <v>48.37151</v>
      </c>
      <c r="CL21" s="53">
        <v>48.37151</v>
      </c>
      <c r="CM21" s="53">
        <v>48.37151</v>
      </c>
      <c r="CN21" s="53">
        <v>48.37151</v>
      </c>
      <c r="CO21" s="53">
        <v>48.37151</v>
      </c>
      <c r="CP21" s="53">
        <v>48.37151</v>
      </c>
      <c r="CQ21" s="53">
        <v>48.37151</v>
      </c>
      <c r="CR21" s="53">
        <v>48.37151</v>
      </c>
      <c r="CS21" s="53">
        <v>48.37151</v>
      </c>
      <c r="CT21" s="53">
        <v>47.39035</v>
      </c>
      <c r="CU21" s="53">
        <v>47.39035</v>
      </c>
      <c r="CV21" s="53">
        <v>47.39035</v>
      </c>
      <c r="CW21" s="53">
        <v>47.39035</v>
      </c>
      <c r="CX21" s="53">
        <v>47.39035</v>
      </c>
      <c r="CY21" s="53">
        <v>47.39035</v>
      </c>
      <c r="CZ21" s="53">
        <v>47.39035</v>
      </c>
      <c r="DA21" s="53">
        <v>47.39035</v>
      </c>
      <c r="DB21" s="53">
        <v>47.39035</v>
      </c>
      <c r="DC21" s="53">
        <v>47.39035</v>
      </c>
      <c r="DD21" s="53">
        <v>47.39035</v>
      </c>
      <c r="DE21" s="53">
        <v>47.39035</v>
      </c>
      <c r="DF21" s="53">
        <v>46.0583</v>
      </c>
      <c r="DG21" s="53">
        <v>46.0583</v>
      </c>
      <c r="DH21" s="53">
        <v>46.0583</v>
      </c>
      <c r="DI21" s="53">
        <v>46.0583</v>
      </c>
      <c r="DJ21" s="53">
        <v>46.0583</v>
      </c>
      <c r="DK21" s="53">
        <v>46.0583</v>
      </c>
      <c r="DL21" s="53">
        <v>46.0583</v>
      </c>
      <c r="DM21" s="53">
        <v>46.0583</v>
      </c>
      <c r="DN21" s="53">
        <v>46.0583</v>
      </c>
      <c r="DO21" s="53">
        <v>46.0583</v>
      </c>
      <c r="DP21" s="53">
        <v>46.0583</v>
      </c>
      <c r="DQ21" s="53">
        <v>46.0583</v>
      </c>
      <c r="DR21" s="53">
        <v>43.87533</v>
      </c>
      <c r="DS21" s="53">
        <v>43.87533</v>
      </c>
      <c r="DT21" s="53">
        <v>43.87533</v>
      </c>
      <c r="DU21" s="53">
        <v>43.87533</v>
      </c>
      <c r="DV21" s="53">
        <v>43.87533</v>
      </c>
      <c r="DW21" s="53">
        <v>43.87533</v>
      </c>
      <c r="DX21" s="53">
        <v>43.87533</v>
      </c>
      <c r="DY21" s="53">
        <v>43.87533</v>
      </c>
      <c r="DZ21" s="53">
        <v>43.87533</v>
      </c>
      <c r="EA21" s="53">
        <v>43.87533</v>
      </c>
      <c r="EB21" s="53">
        <v>43.87533</v>
      </c>
      <c r="EC21" s="53">
        <v>43.87533</v>
      </c>
      <c r="ED21" s="53">
        <v>41.88552</v>
      </c>
      <c r="EE21" s="53">
        <v>41.88552</v>
      </c>
      <c r="EF21" s="53">
        <v>41.88552</v>
      </c>
      <c r="EG21" s="53">
        <v>41.88552</v>
      </c>
      <c r="EH21" s="53">
        <v>41.88552</v>
      </c>
      <c r="EI21" s="53">
        <v>41.88552</v>
      </c>
      <c r="EJ21" s="53">
        <v>41.88552</v>
      </c>
      <c r="EK21" s="53">
        <v>41.88552</v>
      </c>
      <c r="EL21" s="53">
        <v>41.88552</v>
      </c>
      <c r="EM21" s="53">
        <v>41.88552</v>
      </c>
      <c r="EN21" s="53">
        <v>41.88552</v>
      </c>
      <c r="EO21" s="53">
        <v>41.88552</v>
      </c>
      <c r="EP21" s="53">
        <v>42.93281</v>
      </c>
      <c r="EQ21" s="53">
        <v>42.93281</v>
      </c>
      <c r="ER21" s="53">
        <v>42.93281</v>
      </c>
      <c r="ES21" s="53">
        <v>42.93281</v>
      </c>
      <c r="ET21" s="53">
        <v>42.93281</v>
      </c>
      <c r="EU21" s="53">
        <v>42.93281</v>
      </c>
      <c r="EV21" s="53">
        <v>42.93281</v>
      </c>
      <c r="EW21" s="53">
        <v>42.93281</v>
      </c>
      <c r="EX21" s="53">
        <v>42.93281</v>
      </c>
      <c r="EY21" s="53">
        <v>42.93281</v>
      </c>
      <c r="EZ21" s="53">
        <v>42.93281</v>
      </c>
      <c r="FA21" s="53">
        <v>42.93281</v>
      </c>
      <c r="FB21" s="53">
        <v>41.56388</v>
      </c>
      <c r="FC21" s="53">
        <v>41.56388</v>
      </c>
      <c r="FD21" s="53">
        <v>41.56388</v>
      </c>
      <c r="FE21" s="53">
        <v>41.56388</v>
      </c>
      <c r="FF21" s="53">
        <v>41.56388</v>
      </c>
      <c r="FG21" s="53">
        <v>41.56388</v>
      </c>
      <c r="FH21" s="53">
        <v>41.56388</v>
      </c>
      <c r="FI21" s="53">
        <v>41.56388</v>
      </c>
      <c r="FJ21" s="53">
        <v>41.56388</v>
      </c>
      <c r="FK21" s="53">
        <v>41.56388</v>
      </c>
      <c r="FL21" s="53">
        <v>41.56388</v>
      </c>
      <c r="FM21" s="53">
        <v>41.56388</v>
      </c>
      <c r="FN21" s="53">
        <v>39.64081</v>
      </c>
      <c r="FO21" s="53">
        <v>39.64081</v>
      </c>
      <c r="FP21" s="53">
        <v>39.64081</v>
      </c>
      <c r="FQ21" s="53">
        <v>39.64081</v>
      </c>
      <c r="FR21" s="53">
        <v>39.64081</v>
      </c>
      <c r="FS21" s="53">
        <v>39.64081</v>
      </c>
      <c r="FT21" s="53">
        <v>39.64081</v>
      </c>
      <c r="FU21" s="53">
        <v>39.64081</v>
      </c>
      <c r="FV21" s="53">
        <v>39.64081</v>
      </c>
      <c r="FW21" s="53">
        <v>39.64081</v>
      </c>
      <c r="FX21" s="53">
        <v>39.64081</v>
      </c>
      <c r="FY21" s="53">
        <v>39.64081</v>
      </c>
      <c r="FZ21" s="53">
        <v>38.08564</v>
      </c>
      <c r="GA21" s="53">
        <v>38.08564</v>
      </c>
      <c r="GB21" s="53">
        <v>38.08564</v>
      </c>
      <c r="GC21" s="53">
        <v>38.08564</v>
      </c>
      <c r="GD21" s="53">
        <v>38.08564</v>
      </c>
      <c r="GE21" s="53">
        <v>38.08564</v>
      </c>
      <c r="GF21" s="53">
        <v>38.08564</v>
      </c>
      <c r="GG21" s="53">
        <v>38.08564</v>
      </c>
      <c r="GH21" s="53">
        <v>38.08564</v>
      </c>
      <c r="GI21" s="53">
        <v>38.08564</v>
      </c>
      <c r="GJ21" s="53">
        <v>38.08564</v>
      </c>
      <c r="GK21" s="53">
        <v>38.08564</v>
      </c>
      <c r="GL21" s="53">
        <v>37.42896</v>
      </c>
      <c r="GM21" s="53">
        <v>37.42896</v>
      </c>
      <c r="GN21" s="53">
        <v>37.42896</v>
      </c>
      <c r="GO21" s="53">
        <v>37.42896</v>
      </c>
      <c r="GP21" s="53">
        <v>37.42896</v>
      </c>
      <c r="GQ21" s="53">
        <v>37.42896</v>
      </c>
      <c r="GR21" s="53">
        <v>37.42896</v>
      </c>
      <c r="GS21" s="53">
        <v>37.42896</v>
      </c>
      <c r="GT21" s="53">
        <v>37.42896</v>
      </c>
      <c r="GU21" s="53">
        <v>37.42896</v>
      </c>
      <c r="GV21" s="53">
        <v>37.42896</v>
      </c>
      <c r="GW21" s="53">
        <v>37.42896</v>
      </c>
      <c r="GX21" s="53">
        <v>35.7893</v>
      </c>
      <c r="GY21" s="53">
        <v>35.7893</v>
      </c>
      <c r="GZ21" s="53">
        <v>35.7893</v>
      </c>
      <c r="HA21" s="53">
        <v>35.7893</v>
      </c>
      <c r="HB21" s="53">
        <v>35.7893</v>
      </c>
      <c r="HC21" s="53">
        <v>35.7893</v>
      </c>
      <c r="HD21" s="53">
        <v>35.7893</v>
      </c>
      <c r="HE21" s="53">
        <v>35.7893</v>
      </c>
      <c r="HF21" s="53">
        <v>35.7893</v>
      </c>
      <c r="HG21" s="53">
        <v>35.7893</v>
      </c>
      <c r="HH21" s="53">
        <v>35.7893</v>
      </c>
      <c r="HI21" s="53">
        <v>35.7893</v>
      </c>
      <c r="HJ21" s="53">
        <v>36.53287</v>
      </c>
      <c r="HK21" s="53">
        <v>36.53287</v>
      </c>
      <c r="HL21" s="53">
        <v>36.53287</v>
      </c>
      <c r="HM21" s="53">
        <v>36.53287</v>
      </c>
      <c r="HN21" s="53">
        <v>36.53287</v>
      </c>
      <c r="HO21" s="53">
        <v>36.53287</v>
      </c>
      <c r="HP21" s="53">
        <v>36.53287</v>
      </c>
      <c r="HQ21" s="53">
        <v>36.53287</v>
      </c>
      <c r="HR21" s="53">
        <v>36.53287</v>
      </c>
      <c r="HS21" s="53">
        <v>36.53287</v>
      </c>
      <c r="HT21" s="53">
        <v>36.53287</v>
      </c>
      <c r="HU21" s="53">
        <v>36.53287</v>
      </c>
      <c r="HV21" s="53">
        <v>37.02731</v>
      </c>
      <c r="HW21" s="53">
        <v>37.02731</v>
      </c>
      <c r="HX21" s="53">
        <v>37.02731</v>
      </c>
      <c r="HY21" s="53">
        <v>37.02731</v>
      </c>
      <c r="HZ21" s="53">
        <v>37.02731</v>
      </c>
      <c r="IA21" s="53">
        <v>37.02731</v>
      </c>
      <c r="IB21" s="53">
        <v>37.02731</v>
      </c>
      <c r="IC21" s="53">
        <v>37.02731</v>
      </c>
      <c r="ID21" s="53">
        <v>37.02731</v>
      </c>
      <c r="IE21" s="53">
        <v>37.02731</v>
      </c>
      <c r="IF21" s="53">
        <v>37.02731</v>
      </c>
      <c r="IG21" s="53">
        <v>37.02731</v>
      </c>
      <c r="IH21" s="53">
        <v>36.06</v>
      </c>
      <c r="II21" s="53">
        <v>36.06</v>
      </c>
      <c r="IJ21" s="53">
        <v>36.06</v>
      </c>
      <c r="IK21" s="53">
        <v>36.06</v>
      </c>
      <c r="IL21" s="53">
        <v>36.06</v>
      </c>
      <c r="IM21" s="53">
        <v>36.06</v>
      </c>
      <c r="IN21" s="53">
        <v>36.06</v>
      </c>
      <c r="IO21" s="53">
        <v>36.06</v>
      </c>
      <c r="IP21" s="53">
        <v>36.06</v>
      </c>
      <c r="IQ21" s="53">
        <v>36.06</v>
      </c>
      <c r="IR21" s="53">
        <v>36.06</v>
      </c>
      <c r="IS21" s="53">
        <v>36.06</v>
      </c>
      <c r="IT21" s="53">
        <v>36.47</v>
      </c>
      <c r="IU21" s="53">
        <v>36.47</v>
      </c>
      <c r="IV21" s="53">
        <v>36.47</v>
      </c>
      <c r="IW21" s="53">
        <v>36.47</v>
      </c>
      <c r="IX21" s="53">
        <v>36.47</v>
      </c>
      <c r="IY21" s="53">
        <v>36.47</v>
      </c>
      <c r="IZ21" s="53">
        <v>36.47</v>
      </c>
      <c r="JA21" s="53">
        <v>36.47</v>
      </c>
      <c r="JB21" s="53">
        <v>36.47</v>
      </c>
      <c r="JC21" s="53">
        <v>36.47</v>
      </c>
      <c r="JD21" s="53">
        <v>36.47</v>
      </c>
      <c r="JE21" s="53">
        <v>36.47</v>
      </c>
      <c r="JF21" s="53">
        <v>35.37819</v>
      </c>
      <c r="JG21" s="53">
        <v>35.37819</v>
      </c>
      <c r="JH21" s="53">
        <v>35.37819</v>
      </c>
      <c r="JI21" s="53">
        <v>35.37819</v>
      </c>
      <c r="JJ21" s="53">
        <v>35.37819</v>
      </c>
      <c r="JK21" s="53">
        <v>35.37819</v>
      </c>
      <c r="JL21" s="53">
        <v>35.37819</v>
      </c>
      <c r="JM21" s="53">
        <v>35.37819</v>
      </c>
      <c r="JN21" s="53">
        <v>35.37819</v>
      </c>
      <c r="JO21" s="53">
        <v>35.37819</v>
      </c>
      <c r="JP21" s="53">
        <v>35.37819</v>
      </c>
      <c r="JQ21" s="53">
        <v>35.37819</v>
      </c>
      <c r="JR21" s="53">
        <v>35.16</v>
      </c>
      <c r="JS21" s="53">
        <v>35.16</v>
      </c>
      <c r="JT21" s="53">
        <v>35.16</v>
      </c>
      <c r="JU21" s="53">
        <v>35.16</v>
      </c>
      <c r="JV21" s="53">
        <v>35.16</v>
      </c>
      <c r="JW21" s="53">
        <v>35.16</v>
      </c>
      <c r="JX21" s="53">
        <v>35.16</v>
      </c>
      <c r="JY21" s="53">
        <v>35.16</v>
      </c>
      <c r="JZ21" s="53">
        <v>35.16</v>
      </c>
      <c r="KA21" s="53">
        <v>35.16</v>
      </c>
      <c r="KB21" s="53">
        <v>35.16</v>
      </c>
      <c r="KC21" s="53">
        <v>35.16</v>
      </c>
      <c r="KD21" s="53">
        <v>33.23</v>
      </c>
      <c r="KE21" s="53">
        <v>33.23</v>
      </c>
      <c r="KF21" s="53">
        <v>33.23</v>
      </c>
      <c r="KG21" s="53">
        <v>33.23</v>
      </c>
      <c r="KH21" s="53">
        <v>33.23</v>
      </c>
      <c r="KI21" s="53">
        <v>33.23</v>
      </c>
      <c r="KJ21" s="53">
        <v>33.23</v>
      </c>
      <c r="KK21" s="53">
        <v>33.23</v>
      </c>
      <c r="KL21" s="53">
        <v>33.23</v>
      </c>
      <c r="KM21" s="53">
        <v>33.23</v>
      </c>
      <c r="KN21" s="53">
        <v>33.23</v>
      </c>
      <c r="KO21" s="53">
        <v>33.23</v>
      </c>
      <c r="KP21" s="53">
        <v>32.86</v>
      </c>
      <c r="KQ21" s="53">
        <v>32.86</v>
      </c>
      <c r="KR21" s="53">
        <v>32.86</v>
      </c>
      <c r="KS21" s="53">
        <v>32.86</v>
      </c>
      <c r="KT21" s="53">
        <v>32.86</v>
      </c>
      <c r="KU21" s="53">
        <v>32.86</v>
      </c>
      <c r="KV21" s="53">
        <v>32.86</v>
      </c>
      <c r="KW21" s="53">
        <v>32.86</v>
      </c>
      <c r="KX21" s="53">
        <v>32.86</v>
      </c>
      <c r="KY21" s="53">
        <v>32.86</v>
      </c>
      <c r="KZ21" s="53">
        <v>32.86</v>
      </c>
      <c r="LA21" s="53">
        <v>32.86</v>
      </c>
      <c r="LB21" s="53">
        <v>30.34</v>
      </c>
      <c r="LC21" s="53">
        <v>30.34</v>
      </c>
      <c r="LD21" s="53">
        <v>30.34</v>
      </c>
      <c r="LE21" s="53">
        <v>30.34</v>
      </c>
      <c r="LF21" s="53">
        <v>30.34</v>
      </c>
      <c r="LG21" s="53">
        <v>30.34</v>
      </c>
      <c r="LH21" s="53">
        <v>30.34</v>
      </c>
      <c r="LI21" s="53">
        <v>30.34</v>
      </c>
      <c r="LJ21" s="53">
        <v>30.34</v>
      </c>
      <c r="LK21" s="53">
        <v>30.34</v>
      </c>
      <c r="LL21" s="53">
        <v>30.34</v>
      </c>
      <c r="LM21" s="53">
        <v>30.34</v>
      </c>
      <c r="LN21" s="53">
        <v>29.6</v>
      </c>
      <c r="LO21" s="53">
        <v>29.6</v>
      </c>
      <c r="LP21" s="53">
        <v>29.6</v>
      </c>
      <c r="LQ21" s="53">
        <v>29.6</v>
      </c>
      <c r="LR21" s="53">
        <v>29.6</v>
      </c>
      <c r="LS21" s="53">
        <v>29.6</v>
      </c>
      <c r="LT21" s="53">
        <v>29.6</v>
      </c>
      <c r="LU21" s="53">
        <v>29.6</v>
      </c>
      <c r="LV21" s="53">
        <v>29.6</v>
      </c>
      <c r="LW21" s="53">
        <v>29.6</v>
      </c>
      <c r="LX21" s="53">
        <v>29.6</v>
      </c>
      <c r="LY21" s="53">
        <v>29.6</v>
      </c>
      <c r="LZ21" s="53">
        <v>29.44</v>
      </c>
      <c r="MA21" s="53">
        <v>29.44</v>
      </c>
      <c r="MB21" s="53">
        <v>29.44</v>
      </c>
      <c r="MC21" s="53">
        <v>29.44</v>
      </c>
      <c r="MD21" s="53">
        <v>29.44</v>
      </c>
      <c r="ME21" s="53">
        <v>29.44</v>
      </c>
      <c r="MF21" s="53">
        <v>29.44</v>
      </c>
      <c r="MG21" s="53">
        <v>29.44</v>
      </c>
      <c r="MH21" s="53">
        <v>29.44</v>
      </c>
      <c r="MI21" s="53">
        <v>29.44</v>
      </c>
      <c r="MJ21" s="53">
        <v>29.44</v>
      </c>
      <c r="MK21" s="53">
        <v>29.44</v>
      </c>
      <c r="ML21" s="53">
        <v>28.65</v>
      </c>
      <c r="MM21" s="53">
        <v>28.65</v>
      </c>
      <c r="MN21" s="53">
        <v>28.65</v>
      </c>
      <c r="MO21" s="53">
        <v>28.65</v>
      </c>
      <c r="MP21" s="53">
        <v>28.65</v>
      </c>
      <c r="MQ21" s="53">
        <v>28.65</v>
      </c>
      <c r="MR21" s="53">
        <v>28.65</v>
      </c>
      <c r="MS21" s="53">
        <v>28.65</v>
      </c>
      <c r="MT21" s="53">
        <v>28.65</v>
      </c>
      <c r="MU21" s="53">
        <v>28.65</v>
      </c>
      <c r="MV21" s="53">
        <v>28.65</v>
      </c>
      <c r="MW21" s="53">
        <v>28.65</v>
      </c>
      <c r="MX21" s="53">
        <v>27.195</v>
      </c>
      <c r="MY21" s="53">
        <v>27.195</v>
      </c>
      <c r="MZ21" s="53">
        <v>27.195</v>
      </c>
      <c r="NA21" s="53">
        <v>27.195</v>
      </c>
      <c r="NB21" s="53">
        <v>27.195</v>
      </c>
      <c r="NC21" s="53">
        <v>27.195</v>
      </c>
      <c r="ND21" s="53">
        <v>27.195</v>
      </c>
      <c r="NE21" s="53">
        <v>27.195</v>
      </c>
      <c r="NF21" s="53">
        <v>27.195</v>
      </c>
      <c r="NG21" s="53"/>
      <c r="NH21" s="53"/>
      <c r="NI21" s="53"/>
      <c r="NJ21" s="53"/>
      <c r="NK21" s="53"/>
      <c r="NL21" s="53"/>
      <c r="NM21" s="53"/>
      <c r="NN21" s="53"/>
      <c r="NO21" s="53"/>
      <c r="NP21" s="53"/>
      <c r="NQ21" s="53"/>
      <c r="NR21" s="53"/>
      <c r="NS21" s="53"/>
      <c r="NT21" s="53"/>
      <c r="NU21" s="53"/>
      <c r="NV21" s="53"/>
      <c r="NW21" s="53"/>
      <c r="NX21" s="53"/>
      <c r="NY21" s="53"/>
      <c r="NZ21" s="53"/>
      <c r="OA21" s="53"/>
      <c r="OB21" s="53"/>
      <c r="OC21" s="53"/>
      <c r="OD21" s="53"/>
      <c r="OE21" s="53"/>
      <c r="OF21" s="53"/>
      <c r="OG21" s="53"/>
      <c r="OH21" s="53"/>
      <c r="OI21" s="53"/>
      <c r="OJ21" s="53"/>
      <c r="OK21" s="53"/>
      <c r="OL21" s="53"/>
      <c r="OM21" s="53"/>
    </row>
    <row r="22" ht="13.5" hidden="1" customHeight="1">
      <c r="A22" s="54" t="s">
        <v>1412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>
        <v>340.2705</v>
      </c>
      <c r="CI22" s="55">
        <v>340.2705</v>
      </c>
      <c r="CJ22" s="55">
        <v>340.2705</v>
      </c>
      <c r="CK22" s="55">
        <v>340.2705</v>
      </c>
      <c r="CL22" s="55">
        <v>340.2705</v>
      </c>
      <c r="CM22" s="55">
        <v>340.2705</v>
      </c>
      <c r="CN22" s="55">
        <v>340.2705</v>
      </c>
      <c r="CO22" s="55">
        <v>340.2705</v>
      </c>
      <c r="CP22" s="55">
        <v>340.2705</v>
      </c>
      <c r="CQ22" s="55">
        <v>340.2705</v>
      </c>
      <c r="CR22" s="55">
        <v>340.2705</v>
      </c>
      <c r="CS22" s="55">
        <v>340.2705</v>
      </c>
      <c r="CT22" s="55">
        <v>343.027</v>
      </c>
      <c r="CU22" s="55">
        <v>343.027</v>
      </c>
      <c r="CV22" s="55">
        <v>343.027</v>
      </c>
      <c r="CW22" s="55">
        <v>343.027</v>
      </c>
      <c r="CX22" s="55">
        <v>343.027</v>
      </c>
      <c r="CY22" s="55">
        <v>343.027</v>
      </c>
      <c r="CZ22" s="55">
        <v>343.027</v>
      </c>
      <c r="DA22" s="55">
        <v>343.027</v>
      </c>
      <c r="DB22" s="55">
        <v>343.027</v>
      </c>
      <c r="DC22" s="55">
        <v>343.027</v>
      </c>
      <c r="DD22" s="55">
        <v>343.027</v>
      </c>
      <c r="DE22" s="55">
        <v>343.027</v>
      </c>
      <c r="DF22" s="55">
        <v>342.3926</v>
      </c>
      <c r="DG22" s="55">
        <v>342.3926</v>
      </c>
      <c r="DH22" s="55">
        <v>342.3926</v>
      </c>
      <c r="DI22" s="55">
        <v>342.3926</v>
      </c>
      <c r="DJ22" s="55">
        <v>342.3926</v>
      </c>
      <c r="DK22" s="55">
        <v>342.3926</v>
      </c>
      <c r="DL22" s="55">
        <v>342.3926</v>
      </c>
      <c r="DM22" s="55">
        <v>342.3926</v>
      </c>
      <c r="DN22" s="55">
        <v>342.3926</v>
      </c>
      <c r="DO22" s="55">
        <v>342.3926</v>
      </c>
      <c r="DP22" s="55">
        <v>342.3926</v>
      </c>
      <c r="DQ22" s="55">
        <v>342.3926</v>
      </c>
      <c r="DR22" s="55">
        <v>346.7599</v>
      </c>
      <c r="DS22" s="55">
        <v>346.7599</v>
      </c>
      <c r="DT22" s="55">
        <v>346.7599</v>
      </c>
      <c r="DU22" s="55">
        <v>346.7599</v>
      </c>
      <c r="DV22" s="55">
        <v>346.7599</v>
      </c>
      <c r="DW22" s="55">
        <v>346.7599</v>
      </c>
      <c r="DX22" s="55">
        <v>346.7599</v>
      </c>
      <c r="DY22" s="55">
        <v>346.7599</v>
      </c>
      <c r="DZ22" s="55">
        <v>346.7599</v>
      </c>
      <c r="EA22" s="55">
        <v>346.7599</v>
      </c>
      <c r="EB22" s="55">
        <v>346.7599</v>
      </c>
      <c r="EC22" s="55">
        <v>346.7599</v>
      </c>
      <c r="ED22" s="55">
        <v>352.8507</v>
      </c>
      <c r="EE22" s="55">
        <v>352.8507</v>
      </c>
      <c r="EF22" s="55">
        <v>352.8507</v>
      </c>
      <c r="EG22" s="55">
        <v>352.8507</v>
      </c>
      <c r="EH22" s="55">
        <v>352.8507</v>
      </c>
      <c r="EI22" s="55">
        <v>352.8507</v>
      </c>
      <c r="EJ22" s="55">
        <v>352.8507</v>
      </c>
      <c r="EK22" s="55">
        <v>352.8507</v>
      </c>
      <c r="EL22" s="55">
        <v>352.8507</v>
      </c>
      <c r="EM22" s="55">
        <v>352.8507</v>
      </c>
      <c r="EN22" s="55">
        <v>352.8507</v>
      </c>
      <c r="EO22" s="55">
        <v>352.8507</v>
      </c>
      <c r="EP22" s="55">
        <v>353.8493</v>
      </c>
      <c r="EQ22" s="55">
        <v>353.8493</v>
      </c>
      <c r="ER22" s="55">
        <v>353.8493</v>
      </c>
      <c r="ES22" s="55">
        <v>353.8493</v>
      </c>
      <c r="ET22" s="55">
        <v>353.8493</v>
      </c>
      <c r="EU22" s="55">
        <v>353.8493</v>
      </c>
      <c r="EV22" s="55">
        <v>353.8493</v>
      </c>
      <c r="EW22" s="55">
        <v>353.8493</v>
      </c>
      <c r="EX22" s="55">
        <v>353.8493</v>
      </c>
      <c r="EY22" s="55">
        <v>353.8493</v>
      </c>
      <c r="EZ22" s="55">
        <v>353.8493</v>
      </c>
      <c r="FA22" s="55">
        <v>353.8493</v>
      </c>
      <c r="FB22" s="55">
        <v>356.7538</v>
      </c>
      <c r="FC22" s="55">
        <v>356.7538</v>
      </c>
      <c r="FD22" s="55">
        <v>356.7538</v>
      </c>
      <c r="FE22" s="55">
        <v>356.7538</v>
      </c>
      <c r="FF22" s="55">
        <v>356.7538</v>
      </c>
      <c r="FG22" s="55">
        <v>356.7538</v>
      </c>
      <c r="FH22" s="55">
        <v>356.7538</v>
      </c>
      <c r="FI22" s="55">
        <v>356.7538</v>
      </c>
      <c r="FJ22" s="55">
        <v>356.7538</v>
      </c>
      <c r="FK22" s="55">
        <v>356.7538</v>
      </c>
      <c r="FL22" s="55">
        <v>356.7538</v>
      </c>
      <c r="FM22" s="55">
        <v>356.7538</v>
      </c>
      <c r="FN22" s="55">
        <v>367.1181</v>
      </c>
      <c r="FO22" s="55">
        <v>367.1181</v>
      </c>
      <c r="FP22" s="55">
        <v>367.1181</v>
      </c>
      <c r="FQ22" s="55">
        <v>367.1181</v>
      </c>
      <c r="FR22" s="55">
        <v>367.1181</v>
      </c>
      <c r="FS22" s="55">
        <v>367.1181</v>
      </c>
      <c r="FT22" s="55">
        <v>367.1181</v>
      </c>
      <c r="FU22" s="55">
        <v>367.1181</v>
      </c>
      <c r="FV22" s="55">
        <v>367.1181</v>
      </c>
      <c r="FW22" s="55">
        <v>367.1181</v>
      </c>
      <c r="FX22" s="55">
        <v>367.1181</v>
      </c>
      <c r="FY22" s="55">
        <v>367.1181</v>
      </c>
      <c r="FZ22" s="55">
        <v>370.7611</v>
      </c>
      <c r="GA22" s="55">
        <v>370.7611</v>
      </c>
      <c r="GB22" s="55">
        <v>370.7611</v>
      </c>
      <c r="GC22" s="55">
        <v>370.7611</v>
      </c>
      <c r="GD22" s="55">
        <v>370.7611</v>
      </c>
      <c r="GE22" s="55">
        <v>370.7611</v>
      </c>
      <c r="GF22" s="55">
        <v>370.7611</v>
      </c>
      <c r="GG22" s="55">
        <v>370.7611</v>
      </c>
      <c r="GH22" s="55">
        <v>370.7611</v>
      </c>
      <c r="GI22" s="55">
        <v>370.7611</v>
      </c>
      <c r="GJ22" s="55">
        <v>370.7611</v>
      </c>
      <c r="GK22" s="55">
        <v>370.7611</v>
      </c>
      <c r="GL22" s="55">
        <v>373.9799</v>
      </c>
      <c r="GM22" s="55">
        <v>373.9799</v>
      </c>
      <c r="GN22" s="55">
        <v>373.9799</v>
      </c>
      <c r="GO22" s="55">
        <v>373.9799</v>
      </c>
      <c r="GP22" s="55">
        <v>373.9799</v>
      </c>
      <c r="GQ22" s="55">
        <v>373.9799</v>
      </c>
      <c r="GR22" s="55">
        <v>373.9799</v>
      </c>
      <c r="GS22" s="55">
        <v>373.9799</v>
      </c>
      <c r="GT22" s="55">
        <v>373.9799</v>
      </c>
      <c r="GU22" s="55">
        <v>373.9799</v>
      </c>
      <c r="GV22" s="55">
        <v>373.9799</v>
      </c>
      <c r="GW22" s="55">
        <v>373.9799</v>
      </c>
      <c r="GX22" s="55">
        <v>371.5988</v>
      </c>
      <c r="GY22" s="55">
        <v>371.5988</v>
      </c>
      <c r="GZ22" s="55">
        <v>371.5988</v>
      </c>
      <c r="HA22" s="55">
        <v>371.5988</v>
      </c>
      <c r="HB22" s="55">
        <v>371.5988</v>
      </c>
      <c r="HC22" s="55">
        <v>371.5988</v>
      </c>
      <c r="HD22" s="55">
        <v>371.5988</v>
      </c>
      <c r="HE22" s="55">
        <v>371.5988</v>
      </c>
      <c r="HF22" s="55">
        <v>371.5988</v>
      </c>
      <c r="HG22" s="55">
        <v>371.5988</v>
      </c>
      <c r="HH22" s="55">
        <v>371.5988</v>
      </c>
      <c r="HI22" s="55">
        <v>371.5988</v>
      </c>
      <c r="HJ22" s="55">
        <v>379.8051</v>
      </c>
      <c r="HK22" s="55">
        <v>379.8051</v>
      </c>
      <c r="HL22" s="55">
        <v>379.8051</v>
      </c>
      <c r="HM22" s="55">
        <v>379.8051</v>
      </c>
      <c r="HN22" s="55">
        <v>379.8051</v>
      </c>
      <c r="HO22" s="55">
        <v>379.8051</v>
      </c>
      <c r="HP22" s="55">
        <v>379.8051</v>
      </c>
      <c r="HQ22" s="55">
        <v>379.8051</v>
      </c>
      <c r="HR22" s="55">
        <v>379.8051</v>
      </c>
      <c r="HS22" s="55">
        <v>379.8051</v>
      </c>
      <c r="HT22" s="55">
        <v>379.8051</v>
      </c>
      <c r="HU22" s="55">
        <v>379.8051</v>
      </c>
      <c r="HV22" s="55">
        <v>367.1508</v>
      </c>
      <c r="HW22" s="55">
        <v>367.1508</v>
      </c>
      <c r="HX22" s="55">
        <v>367.1508</v>
      </c>
      <c r="HY22" s="55">
        <v>367.1508</v>
      </c>
      <c r="HZ22" s="55">
        <v>367.1508</v>
      </c>
      <c r="IA22" s="55">
        <v>367.1508</v>
      </c>
      <c r="IB22" s="55">
        <v>367.1508</v>
      </c>
      <c r="IC22" s="55">
        <v>367.1508</v>
      </c>
      <c r="ID22" s="55">
        <v>367.1508</v>
      </c>
      <c r="IE22" s="55">
        <v>367.1508</v>
      </c>
      <c r="IF22" s="55">
        <v>367.1508</v>
      </c>
      <c r="IG22" s="55">
        <v>367.1508</v>
      </c>
      <c r="IH22" s="55">
        <v>363.79</v>
      </c>
      <c r="II22" s="55">
        <v>363.79</v>
      </c>
      <c r="IJ22" s="55">
        <v>363.79</v>
      </c>
      <c r="IK22" s="55">
        <v>363.79</v>
      </c>
      <c r="IL22" s="55">
        <v>363.79</v>
      </c>
      <c r="IM22" s="55">
        <v>363.79</v>
      </c>
      <c r="IN22" s="55">
        <v>363.79</v>
      </c>
      <c r="IO22" s="55">
        <v>363.79</v>
      </c>
      <c r="IP22" s="55">
        <v>363.79</v>
      </c>
      <c r="IQ22" s="55">
        <v>363.79</v>
      </c>
      <c r="IR22" s="55">
        <v>363.79</v>
      </c>
      <c r="IS22" s="55">
        <v>363.79</v>
      </c>
      <c r="IT22" s="55">
        <v>360.32</v>
      </c>
      <c r="IU22" s="55">
        <v>360.32</v>
      </c>
      <c r="IV22" s="55">
        <v>360.32</v>
      </c>
      <c r="IW22" s="55">
        <v>360.32</v>
      </c>
      <c r="IX22" s="55">
        <v>360.32</v>
      </c>
      <c r="IY22" s="55">
        <v>360.32</v>
      </c>
      <c r="IZ22" s="55">
        <v>360.32</v>
      </c>
      <c r="JA22" s="55">
        <v>360.32</v>
      </c>
      <c r="JB22" s="55">
        <v>360.32</v>
      </c>
      <c r="JC22" s="55">
        <v>360.32</v>
      </c>
      <c r="JD22" s="55">
        <v>360.32</v>
      </c>
      <c r="JE22" s="55">
        <v>360.32</v>
      </c>
      <c r="JF22" s="55">
        <v>362.4154</v>
      </c>
      <c r="JG22" s="55">
        <v>362.4154</v>
      </c>
      <c r="JH22" s="55">
        <v>362.4154</v>
      </c>
      <c r="JI22" s="55">
        <v>362.4154</v>
      </c>
      <c r="JJ22" s="55">
        <v>362.4154</v>
      </c>
      <c r="JK22" s="55">
        <v>362.4154</v>
      </c>
      <c r="JL22" s="55">
        <v>362.4154</v>
      </c>
      <c r="JM22" s="55">
        <v>362.4154</v>
      </c>
      <c r="JN22" s="55">
        <v>362.4154</v>
      </c>
      <c r="JO22" s="55">
        <v>362.4154</v>
      </c>
      <c r="JP22" s="55">
        <v>362.4154</v>
      </c>
      <c r="JQ22" s="55">
        <v>362.4154</v>
      </c>
      <c r="JR22" s="55">
        <v>367.1</v>
      </c>
      <c r="JS22" s="55">
        <v>367.1</v>
      </c>
      <c r="JT22" s="55">
        <v>367.1</v>
      </c>
      <c r="JU22" s="55">
        <v>367.1</v>
      </c>
      <c r="JV22" s="55">
        <v>367.1</v>
      </c>
      <c r="JW22" s="55">
        <v>367.1</v>
      </c>
      <c r="JX22" s="55">
        <v>367.1</v>
      </c>
      <c r="JY22" s="55">
        <v>367.1</v>
      </c>
      <c r="JZ22" s="55">
        <v>367.1</v>
      </c>
      <c r="KA22" s="55">
        <v>367.1</v>
      </c>
      <c r="KB22" s="55">
        <v>367.1</v>
      </c>
      <c r="KC22" s="55">
        <v>367.1</v>
      </c>
      <c r="KD22" s="55">
        <v>362.46</v>
      </c>
      <c r="KE22" s="55">
        <v>362.46</v>
      </c>
      <c r="KF22" s="55">
        <v>362.46</v>
      </c>
      <c r="KG22" s="55">
        <v>362.46</v>
      </c>
      <c r="KH22" s="55">
        <v>362.46</v>
      </c>
      <c r="KI22" s="55">
        <v>362.46</v>
      </c>
      <c r="KJ22" s="55">
        <v>362.46</v>
      </c>
      <c r="KK22" s="55">
        <v>362.46</v>
      </c>
      <c r="KL22" s="55">
        <v>362.46</v>
      </c>
      <c r="KM22" s="55">
        <v>362.46</v>
      </c>
      <c r="KN22" s="55">
        <v>362.46</v>
      </c>
      <c r="KO22" s="55">
        <v>362.46</v>
      </c>
      <c r="KP22" s="55">
        <v>370.46</v>
      </c>
      <c r="KQ22" s="55">
        <v>370.46</v>
      </c>
      <c r="KR22" s="55">
        <v>370.46</v>
      </c>
      <c r="KS22" s="55">
        <v>370.46</v>
      </c>
      <c r="KT22" s="55">
        <v>370.46</v>
      </c>
      <c r="KU22" s="55">
        <v>370.46</v>
      </c>
      <c r="KV22" s="55">
        <v>370.46</v>
      </c>
      <c r="KW22" s="55">
        <v>370.46</v>
      </c>
      <c r="KX22" s="55">
        <v>370.46</v>
      </c>
      <c r="KY22" s="55">
        <v>370.46</v>
      </c>
      <c r="KZ22" s="55">
        <v>370.46</v>
      </c>
      <c r="LA22" s="55">
        <v>370.46</v>
      </c>
      <c r="LB22" s="55">
        <v>371.75</v>
      </c>
      <c r="LC22" s="55">
        <v>371.75</v>
      </c>
      <c r="LD22" s="55">
        <v>371.75</v>
      </c>
      <c r="LE22" s="55">
        <v>371.75</v>
      </c>
      <c r="LF22" s="55">
        <v>371.75</v>
      </c>
      <c r="LG22" s="55">
        <v>371.75</v>
      </c>
      <c r="LH22" s="55">
        <v>371.75</v>
      </c>
      <c r="LI22" s="55">
        <v>371.75</v>
      </c>
      <c r="LJ22" s="55">
        <v>371.75</v>
      </c>
      <c r="LK22" s="55">
        <v>371.75</v>
      </c>
      <c r="LL22" s="55">
        <v>371.75</v>
      </c>
      <c r="LM22" s="55">
        <v>371.75</v>
      </c>
      <c r="LN22" s="55">
        <v>376.57</v>
      </c>
      <c r="LO22" s="55">
        <v>376.57</v>
      </c>
      <c r="LP22" s="55">
        <v>376.57</v>
      </c>
      <c r="LQ22" s="55">
        <v>376.57</v>
      </c>
      <c r="LR22" s="55">
        <v>376.57</v>
      </c>
      <c r="LS22" s="55">
        <v>376.57</v>
      </c>
      <c r="LT22" s="55">
        <v>376.57</v>
      </c>
      <c r="LU22" s="55">
        <v>376.57</v>
      </c>
      <c r="LV22" s="55">
        <v>376.57</v>
      </c>
      <c r="LW22" s="55">
        <v>376.57</v>
      </c>
      <c r="LX22" s="55">
        <v>376.57</v>
      </c>
      <c r="LY22" s="55">
        <v>376.57</v>
      </c>
      <c r="LZ22" s="55">
        <v>363.37</v>
      </c>
      <c r="MA22" s="55">
        <v>363.37</v>
      </c>
      <c r="MB22" s="55">
        <v>363.37</v>
      </c>
      <c r="MC22" s="55">
        <v>363.37</v>
      </c>
      <c r="MD22" s="55">
        <v>363.37</v>
      </c>
      <c r="ME22" s="55">
        <v>363.37</v>
      </c>
      <c r="MF22" s="55">
        <v>363.37</v>
      </c>
      <c r="MG22" s="55">
        <v>363.37</v>
      </c>
      <c r="MH22" s="55">
        <v>363.37</v>
      </c>
      <c r="MI22" s="55">
        <v>363.37</v>
      </c>
      <c r="MJ22" s="55">
        <v>363.37</v>
      </c>
      <c r="MK22" s="55">
        <v>363.37</v>
      </c>
      <c r="ML22" s="55">
        <v>367.76</v>
      </c>
      <c r="MM22" s="55">
        <v>367.76</v>
      </c>
      <c r="MN22" s="55">
        <v>367.76</v>
      </c>
      <c r="MO22" s="55">
        <v>367.76</v>
      </c>
      <c r="MP22" s="55">
        <v>367.76</v>
      </c>
      <c r="MQ22" s="55">
        <v>367.76</v>
      </c>
      <c r="MR22" s="55">
        <v>367.76</v>
      </c>
      <c r="MS22" s="55">
        <v>367.76</v>
      </c>
      <c r="MT22" s="55">
        <v>367.76</v>
      </c>
      <c r="MU22" s="55">
        <v>367.76</v>
      </c>
      <c r="MV22" s="55">
        <v>367.76</v>
      </c>
      <c r="MW22" s="55">
        <v>367.76</v>
      </c>
      <c r="MX22" s="55">
        <v>366.2883</v>
      </c>
      <c r="MY22" s="55">
        <v>366.2883</v>
      </c>
      <c r="MZ22" s="55">
        <v>366.2883</v>
      </c>
      <c r="NA22" s="55">
        <v>366.2883</v>
      </c>
      <c r="NB22" s="55">
        <v>366.2883</v>
      </c>
      <c r="NC22" s="55">
        <v>366.2883</v>
      </c>
      <c r="ND22" s="55">
        <v>366.2883</v>
      </c>
      <c r="NE22" s="55">
        <v>366.2883</v>
      </c>
      <c r="NF22" s="55">
        <v>366.2883</v>
      </c>
      <c r="NG22" s="56"/>
      <c r="NH22" s="56"/>
      <c r="NI22" s="56"/>
      <c r="NJ22" s="56"/>
      <c r="NK22" s="56"/>
      <c r="NL22" s="56"/>
      <c r="NM22" s="56"/>
      <c r="NN22" s="56"/>
      <c r="NO22" s="56"/>
      <c r="NP22" s="56"/>
      <c r="NQ22" s="56"/>
      <c r="NR22" s="56"/>
      <c r="NS22" s="56"/>
      <c r="NT22" s="56"/>
      <c r="NU22" s="56"/>
      <c r="NV22" s="56"/>
      <c r="NW22" s="56"/>
      <c r="NX22" s="56"/>
      <c r="NY22" s="56"/>
      <c r="NZ22" s="56"/>
      <c r="OA22" s="56"/>
      <c r="OB22" s="56"/>
      <c r="OC22" s="56"/>
      <c r="OD22" s="56"/>
      <c r="OE22" s="56"/>
      <c r="OF22" s="56"/>
      <c r="OG22" s="56"/>
      <c r="OH22" s="56"/>
      <c r="OI22" s="56"/>
      <c r="OJ22" s="56"/>
      <c r="OK22" s="56"/>
      <c r="OL22" s="56"/>
      <c r="OM22" s="56"/>
    </row>
    <row r="23" ht="13.5" hidden="1" customHeight="1">
      <c r="A23" s="54" t="s">
        <v>1413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>
        <v>40.4256</v>
      </c>
      <c r="CI23" s="53">
        <v>40.4256</v>
      </c>
      <c r="CJ23" s="53">
        <v>40.4256</v>
      </c>
      <c r="CK23" s="53">
        <v>40.4256</v>
      </c>
      <c r="CL23" s="53">
        <v>40.4256</v>
      </c>
      <c r="CM23" s="53">
        <v>40.4256</v>
      </c>
      <c r="CN23" s="53">
        <v>40.4256</v>
      </c>
      <c r="CO23" s="53">
        <v>40.4256</v>
      </c>
      <c r="CP23" s="53">
        <v>40.4256</v>
      </c>
      <c r="CQ23" s="53">
        <v>40.4256</v>
      </c>
      <c r="CR23" s="53">
        <v>40.4256</v>
      </c>
      <c r="CS23" s="53">
        <v>40.4256</v>
      </c>
      <c r="CT23" s="53">
        <v>40.19373</v>
      </c>
      <c r="CU23" s="53">
        <v>40.19373</v>
      </c>
      <c r="CV23" s="53">
        <v>40.19373</v>
      </c>
      <c r="CW23" s="53">
        <v>40.19373</v>
      </c>
      <c r="CX23" s="53">
        <v>40.19373</v>
      </c>
      <c r="CY23" s="53">
        <v>40.19373</v>
      </c>
      <c r="CZ23" s="53">
        <v>40.19373</v>
      </c>
      <c r="DA23" s="53">
        <v>40.19373</v>
      </c>
      <c r="DB23" s="53">
        <v>40.19373</v>
      </c>
      <c r="DC23" s="53">
        <v>40.19373</v>
      </c>
      <c r="DD23" s="53">
        <v>40.19373</v>
      </c>
      <c r="DE23" s="53">
        <v>40.19373</v>
      </c>
      <c r="DF23" s="53">
        <v>38.932</v>
      </c>
      <c r="DG23" s="53">
        <v>38.932</v>
      </c>
      <c r="DH23" s="53">
        <v>38.932</v>
      </c>
      <c r="DI23" s="53">
        <v>38.932</v>
      </c>
      <c r="DJ23" s="53">
        <v>38.932</v>
      </c>
      <c r="DK23" s="53">
        <v>38.932</v>
      </c>
      <c r="DL23" s="53">
        <v>38.932</v>
      </c>
      <c r="DM23" s="53">
        <v>38.932</v>
      </c>
      <c r="DN23" s="53">
        <v>38.932</v>
      </c>
      <c r="DO23" s="53">
        <v>38.932</v>
      </c>
      <c r="DP23" s="53">
        <v>38.932</v>
      </c>
      <c r="DQ23" s="53">
        <v>38.932</v>
      </c>
      <c r="DR23" s="53">
        <v>37.96079</v>
      </c>
      <c r="DS23" s="53">
        <v>37.96079</v>
      </c>
      <c r="DT23" s="53">
        <v>37.96079</v>
      </c>
      <c r="DU23" s="53">
        <v>37.96079</v>
      </c>
      <c r="DV23" s="53">
        <v>37.96079</v>
      </c>
      <c r="DW23" s="53">
        <v>37.96079</v>
      </c>
      <c r="DX23" s="53">
        <v>37.96079</v>
      </c>
      <c r="DY23" s="53">
        <v>37.96079</v>
      </c>
      <c r="DZ23" s="53">
        <v>37.96079</v>
      </c>
      <c r="EA23" s="53">
        <v>37.96079</v>
      </c>
      <c r="EB23" s="53">
        <v>37.96079</v>
      </c>
      <c r="EC23" s="53">
        <v>37.96079</v>
      </c>
      <c r="ED23" s="53">
        <v>37.23082</v>
      </c>
      <c r="EE23" s="53">
        <v>37.23082</v>
      </c>
      <c r="EF23" s="53">
        <v>37.23082</v>
      </c>
      <c r="EG23" s="53">
        <v>37.23082</v>
      </c>
      <c r="EH23" s="53">
        <v>37.23082</v>
      </c>
      <c r="EI23" s="53">
        <v>37.23082</v>
      </c>
      <c r="EJ23" s="53">
        <v>37.23082</v>
      </c>
      <c r="EK23" s="53">
        <v>37.23082</v>
      </c>
      <c r="EL23" s="53">
        <v>37.23082</v>
      </c>
      <c r="EM23" s="53">
        <v>37.23082</v>
      </c>
      <c r="EN23" s="53">
        <v>37.23082</v>
      </c>
      <c r="EO23" s="53">
        <v>37.23082</v>
      </c>
      <c r="EP23" s="53">
        <v>38.83594</v>
      </c>
      <c r="EQ23" s="53">
        <v>38.83594</v>
      </c>
      <c r="ER23" s="53">
        <v>38.83594</v>
      </c>
      <c r="ES23" s="53">
        <v>38.83594</v>
      </c>
      <c r="ET23" s="53">
        <v>38.83594</v>
      </c>
      <c r="EU23" s="53">
        <v>38.83594</v>
      </c>
      <c r="EV23" s="53">
        <v>38.83594</v>
      </c>
      <c r="EW23" s="53">
        <v>38.83594</v>
      </c>
      <c r="EX23" s="53">
        <v>38.83594</v>
      </c>
      <c r="EY23" s="53">
        <v>38.83594</v>
      </c>
      <c r="EZ23" s="53">
        <v>38.83594</v>
      </c>
      <c r="FA23" s="53">
        <v>38.83594</v>
      </c>
      <c r="FB23" s="53">
        <v>37.236</v>
      </c>
      <c r="FC23" s="53">
        <v>37.236</v>
      </c>
      <c r="FD23" s="53">
        <v>37.236</v>
      </c>
      <c r="FE23" s="53">
        <v>37.236</v>
      </c>
      <c r="FF23" s="53">
        <v>37.236</v>
      </c>
      <c r="FG23" s="53">
        <v>37.236</v>
      </c>
      <c r="FH23" s="53">
        <v>37.236</v>
      </c>
      <c r="FI23" s="53">
        <v>37.236</v>
      </c>
      <c r="FJ23" s="53">
        <v>37.236</v>
      </c>
      <c r="FK23" s="53">
        <v>37.236</v>
      </c>
      <c r="FL23" s="53">
        <v>37.236</v>
      </c>
      <c r="FM23" s="53">
        <v>37.236</v>
      </c>
      <c r="FN23" s="53">
        <v>36.46133</v>
      </c>
      <c r="FO23" s="53">
        <v>36.46133</v>
      </c>
      <c r="FP23" s="53">
        <v>36.46133</v>
      </c>
      <c r="FQ23" s="53">
        <v>36.46133</v>
      </c>
      <c r="FR23" s="53">
        <v>36.46133</v>
      </c>
      <c r="FS23" s="53">
        <v>36.46133</v>
      </c>
      <c r="FT23" s="53">
        <v>36.46133</v>
      </c>
      <c r="FU23" s="53">
        <v>36.46133</v>
      </c>
      <c r="FV23" s="53">
        <v>36.46133</v>
      </c>
      <c r="FW23" s="53">
        <v>36.46133</v>
      </c>
      <c r="FX23" s="53">
        <v>36.46133</v>
      </c>
      <c r="FY23" s="53">
        <v>36.46133</v>
      </c>
      <c r="FZ23" s="53">
        <v>35.3383</v>
      </c>
      <c r="GA23" s="53">
        <v>35.3383</v>
      </c>
      <c r="GB23" s="53">
        <v>35.3383</v>
      </c>
      <c r="GC23" s="53">
        <v>35.3383</v>
      </c>
      <c r="GD23" s="53">
        <v>35.3383</v>
      </c>
      <c r="GE23" s="53">
        <v>35.3383</v>
      </c>
      <c r="GF23" s="53">
        <v>35.3383</v>
      </c>
      <c r="GG23" s="53">
        <v>35.3383</v>
      </c>
      <c r="GH23" s="53">
        <v>35.3383</v>
      </c>
      <c r="GI23" s="53">
        <v>35.3383</v>
      </c>
      <c r="GJ23" s="53">
        <v>35.3383</v>
      </c>
      <c r="GK23" s="53">
        <v>35.3383</v>
      </c>
      <c r="GL23" s="53">
        <v>38.75858</v>
      </c>
      <c r="GM23" s="53">
        <v>38.75858</v>
      </c>
      <c r="GN23" s="53">
        <v>38.75858</v>
      </c>
      <c r="GO23" s="53">
        <v>38.75858</v>
      </c>
      <c r="GP23" s="53">
        <v>38.75858</v>
      </c>
      <c r="GQ23" s="53">
        <v>38.75858</v>
      </c>
      <c r="GR23" s="53">
        <v>38.75858</v>
      </c>
      <c r="GS23" s="53">
        <v>38.75858</v>
      </c>
      <c r="GT23" s="53">
        <v>38.75858</v>
      </c>
      <c r="GU23" s="53">
        <v>38.75858</v>
      </c>
      <c r="GV23" s="53">
        <v>38.75858</v>
      </c>
      <c r="GW23" s="53">
        <v>38.75858</v>
      </c>
      <c r="GX23" s="53">
        <v>36.76979</v>
      </c>
      <c r="GY23" s="53">
        <v>36.76979</v>
      </c>
      <c r="GZ23" s="53">
        <v>36.76979</v>
      </c>
      <c r="HA23" s="53">
        <v>36.76979</v>
      </c>
      <c r="HB23" s="53">
        <v>36.76979</v>
      </c>
      <c r="HC23" s="53">
        <v>36.76979</v>
      </c>
      <c r="HD23" s="53">
        <v>36.76979</v>
      </c>
      <c r="HE23" s="53">
        <v>36.76979</v>
      </c>
      <c r="HF23" s="53">
        <v>36.76979</v>
      </c>
      <c r="HG23" s="53">
        <v>36.76979</v>
      </c>
      <c r="HH23" s="53">
        <v>36.76979</v>
      </c>
      <c r="HI23" s="53">
        <v>36.76979</v>
      </c>
      <c r="HJ23" s="53">
        <v>40.332</v>
      </c>
      <c r="HK23" s="53">
        <v>40.332</v>
      </c>
      <c r="HL23" s="53">
        <v>40.332</v>
      </c>
      <c r="HM23" s="53">
        <v>40.332</v>
      </c>
      <c r="HN23" s="53">
        <v>40.332</v>
      </c>
      <c r="HO23" s="53">
        <v>40.332</v>
      </c>
      <c r="HP23" s="53">
        <v>40.332</v>
      </c>
      <c r="HQ23" s="53">
        <v>40.332</v>
      </c>
      <c r="HR23" s="53">
        <v>40.332</v>
      </c>
      <c r="HS23" s="53">
        <v>40.332</v>
      </c>
      <c r="HT23" s="53">
        <v>40.332</v>
      </c>
      <c r="HU23" s="53">
        <v>40.332</v>
      </c>
      <c r="HV23" s="53">
        <v>38.33876</v>
      </c>
      <c r="HW23" s="53">
        <v>38.33876</v>
      </c>
      <c r="HX23" s="53">
        <v>38.33876</v>
      </c>
      <c r="HY23" s="53">
        <v>38.33876</v>
      </c>
      <c r="HZ23" s="53">
        <v>38.33876</v>
      </c>
      <c r="IA23" s="53">
        <v>38.33876</v>
      </c>
      <c r="IB23" s="53">
        <v>38.33876</v>
      </c>
      <c r="IC23" s="53">
        <v>38.33876</v>
      </c>
      <c r="ID23" s="53">
        <v>38.33876</v>
      </c>
      <c r="IE23" s="53">
        <v>38.33876</v>
      </c>
      <c r="IF23" s="53">
        <v>38.33876</v>
      </c>
      <c r="IG23" s="53">
        <v>38.33876</v>
      </c>
      <c r="IH23" s="53">
        <v>36.94</v>
      </c>
      <c r="II23" s="53">
        <v>36.94</v>
      </c>
      <c r="IJ23" s="53">
        <v>36.94</v>
      </c>
      <c r="IK23" s="53">
        <v>36.94</v>
      </c>
      <c r="IL23" s="53">
        <v>36.94</v>
      </c>
      <c r="IM23" s="53">
        <v>36.94</v>
      </c>
      <c r="IN23" s="53">
        <v>36.94</v>
      </c>
      <c r="IO23" s="53">
        <v>36.94</v>
      </c>
      <c r="IP23" s="53">
        <v>36.94</v>
      </c>
      <c r="IQ23" s="53">
        <v>36.94</v>
      </c>
      <c r="IR23" s="53">
        <v>36.94</v>
      </c>
      <c r="IS23" s="53">
        <v>36.94</v>
      </c>
      <c r="IT23" s="53">
        <v>36.18</v>
      </c>
      <c r="IU23" s="53">
        <v>36.18</v>
      </c>
      <c r="IV23" s="53">
        <v>36.18</v>
      </c>
      <c r="IW23" s="53">
        <v>36.18</v>
      </c>
      <c r="IX23" s="53">
        <v>36.18</v>
      </c>
      <c r="IY23" s="53">
        <v>36.18</v>
      </c>
      <c r="IZ23" s="53">
        <v>36.18</v>
      </c>
      <c r="JA23" s="53">
        <v>36.18</v>
      </c>
      <c r="JB23" s="53">
        <v>36.18</v>
      </c>
      <c r="JC23" s="53">
        <v>36.18</v>
      </c>
      <c r="JD23" s="53">
        <v>36.18</v>
      </c>
      <c r="JE23" s="53">
        <v>36.18</v>
      </c>
      <c r="JF23" s="53">
        <v>34.21999</v>
      </c>
      <c r="JG23" s="53">
        <v>34.21999</v>
      </c>
      <c r="JH23" s="53">
        <v>34.21999</v>
      </c>
      <c r="JI23" s="53">
        <v>34.21999</v>
      </c>
      <c r="JJ23" s="53">
        <v>34.21999</v>
      </c>
      <c r="JK23" s="53">
        <v>34.21999</v>
      </c>
      <c r="JL23" s="53">
        <v>34.21999</v>
      </c>
      <c r="JM23" s="53">
        <v>34.21999</v>
      </c>
      <c r="JN23" s="53">
        <v>34.21999</v>
      </c>
      <c r="JO23" s="53">
        <v>34.21999</v>
      </c>
      <c r="JP23" s="53">
        <v>34.21999</v>
      </c>
      <c r="JQ23" s="53">
        <v>34.21999</v>
      </c>
      <c r="JR23" s="53">
        <v>32.23</v>
      </c>
      <c r="JS23" s="53">
        <v>32.23</v>
      </c>
      <c r="JT23" s="53">
        <v>32.23</v>
      </c>
      <c r="JU23" s="53">
        <v>32.23</v>
      </c>
      <c r="JV23" s="53">
        <v>32.23</v>
      </c>
      <c r="JW23" s="53">
        <v>32.23</v>
      </c>
      <c r="JX23" s="53">
        <v>32.23</v>
      </c>
      <c r="JY23" s="53">
        <v>32.23</v>
      </c>
      <c r="JZ23" s="53">
        <v>32.23</v>
      </c>
      <c r="KA23" s="53">
        <v>32.23</v>
      </c>
      <c r="KB23" s="53">
        <v>32.23</v>
      </c>
      <c r="KC23" s="53">
        <v>32.23</v>
      </c>
      <c r="KD23" s="53">
        <v>37.25</v>
      </c>
      <c r="KE23" s="53">
        <v>37.25</v>
      </c>
      <c r="KF23" s="53">
        <v>37.25</v>
      </c>
      <c r="KG23" s="53">
        <v>37.25</v>
      </c>
      <c r="KH23" s="53">
        <v>37.25</v>
      </c>
      <c r="KI23" s="53">
        <v>37.25</v>
      </c>
      <c r="KJ23" s="53">
        <v>37.25</v>
      </c>
      <c r="KK23" s="53">
        <v>37.25</v>
      </c>
      <c r="KL23" s="53">
        <v>37.25</v>
      </c>
      <c r="KM23" s="53">
        <v>37.25</v>
      </c>
      <c r="KN23" s="53">
        <v>37.25</v>
      </c>
      <c r="KO23" s="53">
        <v>37.25</v>
      </c>
      <c r="KP23" s="53">
        <v>36.94</v>
      </c>
      <c r="KQ23" s="53">
        <v>36.94</v>
      </c>
      <c r="KR23" s="53">
        <v>36.94</v>
      </c>
      <c r="KS23" s="53">
        <v>36.94</v>
      </c>
      <c r="KT23" s="53">
        <v>36.94</v>
      </c>
      <c r="KU23" s="53">
        <v>36.94</v>
      </c>
      <c r="KV23" s="53">
        <v>36.94</v>
      </c>
      <c r="KW23" s="53">
        <v>36.94</v>
      </c>
      <c r="KX23" s="53">
        <v>36.94</v>
      </c>
      <c r="KY23" s="53">
        <v>36.94</v>
      </c>
      <c r="KZ23" s="53">
        <v>36.94</v>
      </c>
      <c r="LA23" s="53">
        <v>36.94</v>
      </c>
      <c r="LB23" s="53">
        <v>35.61</v>
      </c>
      <c r="LC23" s="53">
        <v>35.61</v>
      </c>
      <c r="LD23" s="53">
        <v>35.61</v>
      </c>
      <c r="LE23" s="53">
        <v>35.61</v>
      </c>
      <c r="LF23" s="53">
        <v>35.61</v>
      </c>
      <c r="LG23" s="53">
        <v>35.61</v>
      </c>
      <c r="LH23" s="53">
        <v>35.61</v>
      </c>
      <c r="LI23" s="53">
        <v>35.61</v>
      </c>
      <c r="LJ23" s="53">
        <v>35.61</v>
      </c>
      <c r="LK23" s="53">
        <v>35.61</v>
      </c>
      <c r="LL23" s="53">
        <v>35.61</v>
      </c>
      <c r="LM23" s="53">
        <v>35.61</v>
      </c>
      <c r="LN23" s="53">
        <v>34.56</v>
      </c>
      <c r="LO23" s="53">
        <v>34.56</v>
      </c>
      <c r="LP23" s="53">
        <v>34.56</v>
      </c>
      <c r="LQ23" s="53">
        <v>34.56</v>
      </c>
      <c r="LR23" s="53">
        <v>34.56</v>
      </c>
      <c r="LS23" s="53">
        <v>34.56</v>
      </c>
      <c r="LT23" s="53">
        <v>34.56</v>
      </c>
      <c r="LU23" s="53">
        <v>34.56</v>
      </c>
      <c r="LV23" s="53">
        <v>34.56</v>
      </c>
      <c r="LW23" s="53">
        <v>34.56</v>
      </c>
      <c r="LX23" s="53">
        <v>34.56</v>
      </c>
      <c r="LY23" s="53">
        <v>34.56</v>
      </c>
      <c r="LZ23" s="53">
        <v>37.21</v>
      </c>
      <c r="MA23" s="53">
        <v>37.21</v>
      </c>
      <c r="MB23" s="53">
        <v>37.21</v>
      </c>
      <c r="MC23" s="53">
        <v>37.21</v>
      </c>
      <c r="MD23" s="53">
        <v>37.21</v>
      </c>
      <c r="ME23" s="53">
        <v>37.21</v>
      </c>
      <c r="MF23" s="53">
        <v>37.21</v>
      </c>
      <c r="MG23" s="53">
        <v>37.21</v>
      </c>
      <c r="MH23" s="53">
        <v>37.21</v>
      </c>
      <c r="MI23" s="53">
        <v>37.21</v>
      </c>
      <c r="MJ23" s="53">
        <v>37.21</v>
      </c>
      <c r="MK23" s="53">
        <v>37.21</v>
      </c>
      <c r="ML23" s="53">
        <v>37.17</v>
      </c>
      <c r="MM23" s="53">
        <v>37.17</v>
      </c>
      <c r="MN23" s="53">
        <v>37.17</v>
      </c>
      <c r="MO23" s="53">
        <v>37.17</v>
      </c>
      <c r="MP23" s="53">
        <v>37.17</v>
      </c>
      <c r="MQ23" s="53">
        <v>37.17</v>
      </c>
      <c r="MR23" s="53">
        <v>37.17</v>
      </c>
      <c r="MS23" s="53">
        <v>37.17</v>
      </c>
      <c r="MT23" s="53">
        <v>37.17</v>
      </c>
      <c r="MU23" s="53">
        <v>37.17</v>
      </c>
      <c r="MV23" s="53">
        <v>37.17</v>
      </c>
      <c r="MW23" s="53">
        <v>37.17</v>
      </c>
      <c r="MX23" s="53">
        <v>40.245</v>
      </c>
      <c r="MY23" s="53">
        <v>40.245</v>
      </c>
      <c r="MZ23" s="53">
        <v>40.245</v>
      </c>
      <c r="NA23" s="53">
        <v>40.245</v>
      </c>
      <c r="NB23" s="53">
        <v>40.245</v>
      </c>
      <c r="NC23" s="53">
        <v>40.245</v>
      </c>
      <c r="ND23" s="53">
        <v>40.245</v>
      </c>
      <c r="NE23" s="53">
        <v>40.245</v>
      </c>
      <c r="NF23" s="53">
        <v>40.245</v>
      </c>
      <c r="NG23" s="53"/>
      <c r="NH23" s="53"/>
      <c r="NI23" s="53"/>
      <c r="NJ23" s="53"/>
      <c r="NK23" s="53"/>
      <c r="NL23" s="53"/>
      <c r="NM23" s="53"/>
      <c r="NN23" s="53"/>
      <c r="NO23" s="53"/>
      <c r="NP23" s="53"/>
      <c r="NQ23" s="53"/>
      <c r="NR23" s="53"/>
      <c r="NS23" s="53"/>
      <c r="NT23" s="53"/>
      <c r="NU23" s="53"/>
      <c r="NV23" s="53"/>
      <c r="NW23" s="53"/>
      <c r="NX23" s="53"/>
      <c r="NY23" s="53"/>
      <c r="NZ23" s="53"/>
      <c r="OA23" s="53"/>
      <c r="OB23" s="53"/>
      <c r="OC23" s="53"/>
      <c r="OD23" s="53"/>
      <c r="OE23" s="53"/>
      <c r="OF23" s="53"/>
      <c r="OG23" s="53"/>
      <c r="OH23" s="53"/>
      <c r="OI23" s="53"/>
      <c r="OJ23" s="53"/>
      <c r="OK23" s="53"/>
      <c r="OL23" s="53"/>
      <c r="OM23" s="53"/>
    </row>
    <row r="24" ht="13.5" hidden="1" customHeight="1">
      <c r="A24" s="54" t="s">
        <v>1414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>
        <v>53.14087</v>
      </c>
      <c r="CI24" s="55">
        <v>53.14087</v>
      </c>
      <c r="CJ24" s="55">
        <v>53.14087</v>
      </c>
      <c r="CK24" s="55">
        <v>53.14087</v>
      </c>
      <c r="CL24" s="55">
        <v>53.14087</v>
      </c>
      <c r="CM24" s="55">
        <v>53.14087</v>
      </c>
      <c r="CN24" s="55">
        <v>53.14087</v>
      </c>
      <c r="CO24" s="55">
        <v>53.14087</v>
      </c>
      <c r="CP24" s="55">
        <v>53.14087</v>
      </c>
      <c r="CQ24" s="55">
        <v>53.14087</v>
      </c>
      <c r="CR24" s="55">
        <v>53.14087</v>
      </c>
      <c r="CS24" s="55">
        <v>53.14087</v>
      </c>
      <c r="CT24" s="55">
        <v>54.08373</v>
      </c>
      <c r="CU24" s="55">
        <v>54.08373</v>
      </c>
      <c r="CV24" s="55">
        <v>54.08373</v>
      </c>
      <c r="CW24" s="55">
        <v>54.08373</v>
      </c>
      <c r="CX24" s="55">
        <v>54.08373</v>
      </c>
      <c r="CY24" s="55">
        <v>54.08373</v>
      </c>
      <c r="CZ24" s="55">
        <v>54.08373</v>
      </c>
      <c r="DA24" s="55">
        <v>54.08373</v>
      </c>
      <c r="DB24" s="55">
        <v>54.08373</v>
      </c>
      <c r="DC24" s="55">
        <v>54.08373</v>
      </c>
      <c r="DD24" s="55">
        <v>54.08373</v>
      </c>
      <c r="DE24" s="55">
        <v>54.08373</v>
      </c>
      <c r="DF24" s="55">
        <v>54.68752</v>
      </c>
      <c r="DG24" s="55">
        <v>54.68752</v>
      </c>
      <c r="DH24" s="55">
        <v>54.68752</v>
      </c>
      <c r="DI24" s="55">
        <v>54.68752</v>
      </c>
      <c r="DJ24" s="55">
        <v>54.68752</v>
      </c>
      <c r="DK24" s="55">
        <v>54.68752</v>
      </c>
      <c r="DL24" s="55">
        <v>54.68752</v>
      </c>
      <c r="DM24" s="55">
        <v>54.68752</v>
      </c>
      <c r="DN24" s="55">
        <v>54.68752</v>
      </c>
      <c r="DO24" s="55">
        <v>54.68752</v>
      </c>
      <c r="DP24" s="55">
        <v>54.68752</v>
      </c>
      <c r="DQ24" s="55">
        <v>54.68752</v>
      </c>
      <c r="DR24" s="55">
        <v>55.08223</v>
      </c>
      <c r="DS24" s="55">
        <v>55.08223</v>
      </c>
      <c r="DT24" s="55">
        <v>55.08223</v>
      </c>
      <c r="DU24" s="55">
        <v>55.08223</v>
      </c>
      <c r="DV24" s="55">
        <v>55.08223</v>
      </c>
      <c r="DW24" s="55">
        <v>55.08223</v>
      </c>
      <c r="DX24" s="55">
        <v>55.08223</v>
      </c>
      <c r="DY24" s="55">
        <v>55.08223</v>
      </c>
      <c r="DZ24" s="55">
        <v>55.08223</v>
      </c>
      <c r="EA24" s="55">
        <v>55.08223</v>
      </c>
      <c r="EB24" s="55">
        <v>55.08223</v>
      </c>
      <c r="EC24" s="55">
        <v>55.08223</v>
      </c>
      <c r="ED24" s="55">
        <v>56.75624</v>
      </c>
      <c r="EE24" s="55">
        <v>56.75624</v>
      </c>
      <c r="EF24" s="55">
        <v>56.75624</v>
      </c>
      <c r="EG24" s="55">
        <v>56.75624</v>
      </c>
      <c r="EH24" s="55">
        <v>56.75624</v>
      </c>
      <c r="EI24" s="55">
        <v>56.75624</v>
      </c>
      <c r="EJ24" s="55">
        <v>56.75624</v>
      </c>
      <c r="EK24" s="55">
        <v>56.75624</v>
      </c>
      <c r="EL24" s="55">
        <v>56.75624</v>
      </c>
      <c r="EM24" s="55">
        <v>56.75624</v>
      </c>
      <c r="EN24" s="55">
        <v>56.75624</v>
      </c>
      <c r="EO24" s="55">
        <v>56.75624</v>
      </c>
      <c r="EP24" s="55">
        <v>55.62179</v>
      </c>
      <c r="EQ24" s="55">
        <v>55.62179</v>
      </c>
      <c r="ER24" s="55">
        <v>55.62179</v>
      </c>
      <c r="ES24" s="55">
        <v>55.62179</v>
      </c>
      <c r="ET24" s="55">
        <v>55.62179</v>
      </c>
      <c r="EU24" s="55">
        <v>55.62179</v>
      </c>
      <c r="EV24" s="55">
        <v>55.62179</v>
      </c>
      <c r="EW24" s="55">
        <v>55.62179</v>
      </c>
      <c r="EX24" s="55">
        <v>55.62179</v>
      </c>
      <c r="EY24" s="55">
        <v>55.62179</v>
      </c>
      <c r="EZ24" s="55">
        <v>55.62179</v>
      </c>
      <c r="FA24" s="55">
        <v>55.62179</v>
      </c>
      <c r="FB24" s="55">
        <v>56.51588</v>
      </c>
      <c r="FC24" s="55">
        <v>56.51588</v>
      </c>
      <c r="FD24" s="55">
        <v>56.51588</v>
      </c>
      <c r="FE24" s="55">
        <v>56.51588</v>
      </c>
      <c r="FF24" s="55">
        <v>56.51588</v>
      </c>
      <c r="FG24" s="55">
        <v>56.51588</v>
      </c>
      <c r="FH24" s="55">
        <v>56.51588</v>
      </c>
      <c r="FI24" s="55">
        <v>56.51588</v>
      </c>
      <c r="FJ24" s="55">
        <v>56.51588</v>
      </c>
      <c r="FK24" s="55">
        <v>56.51588</v>
      </c>
      <c r="FL24" s="55">
        <v>56.51588</v>
      </c>
      <c r="FM24" s="55">
        <v>56.51588</v>
      </c>
      <c r="FN24" s="55">
        <v>57.03477</v>
      </c>
      <c r="FO24" s="55">
        <v>57.03477</v>
      </c>
      <c r="FP24" s="55">
        <v>57.03477</v>
      </c>
      <c r="FQ24" s="55">
        <v>57.03477</v>
      </c>
      <c r="FR24" s="55">
        <v>57.03477</v>
      </c>
      <c r="FS24" s="55">
        <v>57.03477</v>
      </c>
      <c r="FT24" s="55">
        <v>57.03477</v>
      </c>
      <c r="FU24" s="55">
        <v>57.03477</v>
      </c>
      <c r="FV24" s="55">
        <v>57.03477</v>
      </c>
      <c r="FW24" s="55">
        <v>57.03477</v>
      </c>
      <c r="FX24" s="55">
        <v>57.03477</v>
      </c>
      <c r="FY24" s="55">
        <v>57.03477</v>
      </c>
      <c r="FZ24" s="55">
        <v>57.41421</v>
      </c>
      <c r="GA24" s="55">
        <v>57.41421</v>
      </c>
      <c r="GB24" s="55">
        <v>57.41421</v>
      </c>
      <c r="GC24" s="55">
        <v>57.41421</v>
      </c>
      <c r="GD24" s="55">
        <v>57.41421</v>
      </c>
      <c r="GE24" s="55">
        <v>57.41421</v>
      </c>
      <c r="GF24" s="55">
        <v>57.41421</v>
      </c>
      <c r="GG24" s="55">
        <v>57.41421</v>
      </c>
      <c r="GH24" s="55">
        <v>57.41421</v>
      </c>
      <c r="GI24" s="55">
        <v>57.41421</v>
      </c>
      <c r="GJ24" s="55">
        <v>57.41421</v>
      </c>
      <c r="GK24" s="55">
        <v>57.41421</v>
      </c>
      <c r="GL24" s="55">
        <v>58.05466</v>
      </c>
      <c r="GM24" s="55">
        <v>58.05466</v>
      </c>
      <c r="GN24" s="55">
        <v>58.05466</v>
      </c>
      <c r="GO24" s="55">
        <v>58.05466</v>
      </c>
      <c r="GP24" s="55">
        <v>58.05466</v>
      </c>
      <c r="GQ24" s="55">
        <v>58.05466</v>
      </c>
      <c r="GR24" s="55">
        <v>58.05466</v>
      </c>
      <c r="GS24" s="55">
        <v>58.05466</v>
      </c>
      <c r="GT24" s="55">
        <v>58.05466</v>
      </c>
      <c r="GU24" s="55">
        <v>58.05466</v>
      </c>
      <c r="GV24" s="55">
        <v>58.05466</v>
      </c>
      <c r="GW24" s="55">
        <v>58.05466</v>
      </c>
      <c r="GX24" s="55">
        <v>58.52316</v>
      </c>
      <c r="GY24" s="55">
        <v>58.52316</v>
      </c>
      <c r="GZ24" s="55">
        <v>58.52316</v>
      </c>
      <c r="HA24" s="55">
        <v>58.52316</v>
      </c>
      <c r="HB24" s="55">
        <v>58.52316</v>
      </c>
      <c r="HC24" s="55">
        <v>58.52316</v>
      </c>
      <c r="HD24" s="55">
        <v>58.52316</v>
      </c>
      <c r="HE24" s="55">
        <v>58.52316</v>
      </c>
      <c r="HF24" s="55">
        <v>58.52316</v>
      </c>
      <c r="HG24" s="55">
        <v>58.52316</v>
      </c>
      <c r="HH24" s="55">
        <v>58.52316</v>
      </c>
      <c r="HI24" s="55">
        <v>58.52316</v>
      </c>
      <c r="HJ24" s="55">
        <v>56.63718</v>
      </c>
      <c r="HK24" s="55">
        <v>56.63718</v>
      </c>
      <c r="HL24" s="55">
        <v>56.63718</v>
      </c>
      <c r="HM24" s="55">
        <v>56.63718</v>
      </c>
      <c r="HN24" s="55">
        <v>56.63718</v>
      </c>
      <c r="HO24" s="55">
        <v>56.63718</v>
      </c>
      <c r="HP24" s="55">
        <v>56.63718</v>
      </c>
      <c r="HQ24" s="55">
        <v>56.63718</v>
      </c>
      <c r="HR24" s="55">
        <v>56.63718</v>
      </c>
      <c r="HS24" s="55">
        <v>56.63718</v>
      </c>
      <c r="HT24" s="55">
        <v>56.63718</v>
      </c>
      <c r="HU24" s="55">
        <v>56.63718</v>
      </c>
      <c r="HV24" s="55">
        <v>57.65237</v>
      </c>
      <c r="HW24" s="55">
        <v>57.65237</v>
      </c>
      <c r="HX24" s="55">
        <v>57.65237</v>
      </c>
      <c r="HY24" s="55">
        <v>57.65237</v>
      </c>
      <c r="HZ24" s="55">
        <v>57.65237</v>
      </c>
      <c r="IA24" s="55">
        <v>57.65237</v>
      </c>
      <c r="IB24" s="55">
        <v>57.65237</v>
      </c>
      <c r="IC24" s="55">
        <v>57.65237</v>
      </c>
      <c r="ID24" s="55">
        <v>57.65237</v>
      </c>
      <c r="IE24" s="55">
        <v>57.65237</v>
      </c>
      <c r="IF24" s="55">
        <v>57.65237</v>
      </c>
      <c r="IG24" s="55">
        <v>57.65237</v>
      </c>
      <c r="IH24" s="55">
        <v>59.08</v>
      </c>
      <c r="II24" s="55">
        <v>59.08</v>
      </c>
      <c r="IJ24" s="55">
        <v>59.08</v>
      </c>
      <c r="IK24" s="55">
        <v>59.08</v>
      </c>
      <c r="IL24" s="55">
        <v>59.08</v>
      </c>
      <c r="IM24" s="55">
        <v>59.08</v>
      </c>
      <c r="IN24" s="55">
        <v>59.08</v>
      </c>
      <c r="IO24" s="55">
        <v>59.08</v>
      </c>
      <c r="IP24" s="55">
        <v>59.08</v>
      </c>
      <c r="IQ24" s="55">
        <v>59.08</v>
      </c>
      <c r="IR24" s="55">
        <v>59.08</v>
      </c>
      <c r="IS24" s="55">
        <v>59.08</v>
      </c>
      <c r="IT24" s="55">
        <v>59.29</v>
      </c>
      <c r="IU24" s="55">
        <v>59.29</v>
      </c>
      <c r="IV24" s="55">
        <v>59.29</v>
      </c>
      <c r="IW24" s="55">
        <v>59.29</v>
      </c>
      <c r="IX24" s="55">
        <v>59.29</v>
      </c>
      <c r="IY24" s="55">
        <v>59.29</v>
      </c>
      <c r="IZ24" s="55">
        <v>59.29</v>
      </c>
      <c r="JA24" s="55">
        <v>59.29</v>
      </c>
      <c r="JB24" s="55">
        <v>59.29</v>
      </c>
      <c r="JC24" s="55">
        <v>59.29</v>
      </c>
      <c r="JD24" s="55">
        <v>59.29</v>
      </c>
      <c r="JE24" s="55">
        <v>59.29</v>
      </c>
      <c r="JF24" s="55">
        <v>62.35873</v>
      </c>
      <c r="JG24" s="55">
        <v>62.35873</v>
      </c>
      <c r="JH24" s="55">
        <v>62.35873</v>
      </c>
      <c r="JI24" s="55">
        <v>62.35873</v>
      </c>
      <c r="JJ24" s="55">
        <v>62.35873</v>
      </c>
      <c r="JK24" s="55">
        <v>62.35873</v>
      </c>
      <c r="JL24" s="55">
        <v>62.35873</v>
      </c>
      <c r="JM24" s="55">
        <v>62.35873</v>
      </c>
      <c r="JN24" s="55">
        <v>62.35873</v>
      </c>
      <c r="JO24" s="55">
        <v>62.35873</v>
      </c>
      <c r="JP24" s="55">
        <v>62.35873</v>
      </c>
      <c r="JQ24" s="55">
        <v>62.35873</v>
      </c>
      <c r="JR24" s="55">
        <v>63.24</v>
      </c>
      <c r="JS24" s="55">
        <v>63.24</v>
      </c>
      <c r="JT24" s="55">
        <v>63.24</v>
      </c>
      <c r="JU24" s="55">
        <v>63.24</v>
      </c>
      <c r="JV24" s="55">
        <v>63.24</v>
      </c>
      <c r="JW24" s="55">
        <v>63.24</v>
      </c>
      <c r="JX24" s="55">
        <v>63.24</v>
      </c>
      <c r="JY24" s="55">
        <v>63.24</v>
      </c>
      <c r="JZ24" s="55">
        <v>63.24</v>
      </c>
      <c r="KA24" s="55">
        <v>63.24</v>
      </c>
      <c r="KB24" s="55">
        <v>63.24</v>
      </c>
      <c r="KC24" s="55">
        <v>63.24</v>
      </c>
      <c r="KD24" s="55">
        <v>66.94</v>
      </c>
      <c r="KE24" s="55">
        <v>66.94</v>
      </c>
      <c r="KF24" s="55">
        <v>66.94</v>
      </c>
      <c r="KG24" s="55">
        <v>66.94</v>
      </c>
      <c r="KH24" s="55">
        <v>66.94</v>
      </c>
      <c r="KI24" s="55">
        <v>66.94</v>
      </c>
      <c r="KJ24" s="55">
        <v>66.94</v>
      </c>
      <c r="KK24" s="55">
        <v>66.94</v>
      </c>
      <c r="KL24" s="55">
        <v>66.94</v>
      </c>
      <c r="KM24" s="55">
        <v>66.94</v>
      </c>
      <c r="KN24" s="55">
        <v>66.94</v>
      </c>
      <c r="KO24" s="55">
        <v>66.94</v>
      </c>
      <c r="KP24" s="55">
        <v>68.75</v>
      </c>
      <c r="KQ24" s="55">
        <v>68.75</v>
      </c>
      <c r="KR24" s="55">
        <v>68.75</v>
      </c>
      <c r="KS24" s="55">
        <v>68.75</v>
      </c>
      <c r="KT24" s="55">
        <v>68.75</v>
      </c>
      <c r="KU24" s="55">
        <v>68.75</v>
      </c>
      <c r="KV24" s="55">
        <v>68.75</v>
      </c>
      <c r="KW24" s="55">
        <v>68.75</v>
      </c>
      <c r="KX24" s="55">
        <v>68.75</v>
      </c>
      <c r="KY24" s="55">
        <v>68.75</v>
      </c>
      <c r="KZ24" s="55">
        <v>68.75</v>
      </c>
      <c r="LA24" s="55">
        <v>68.75</v>
      </c>
      <c r="LB24" s="55">
        <v>74.03</v>
      </c>
      <c r="LC24" s="55">
        <v>74.03</v>
      </c>
      <c r="LD24" s="55">
        <v>74.03</v>
      </c>
      <c r="LE24" s="55">
        <v>74.03</v>
      </c>
      <c r="LF24" s="55">
        <v>74.03</v>
      </c>
      <c r="LG24" s="55">
        <v>74.03</v>
      </c>
      <c r="LH24" s="55">
        <v>74.03</v>
      </c>
      <c r="LI24" s="55">
        <v>74.03</v>
      </c>
      <c r="LJ24" s="55">
        <v>74.03</v>
      </c>
      <c r="LK24" s="55">
        <v>74.03</v>
      </c>
      <c r="LL24" s="55">
        <v>74.03</v>
      </c>
      <c r="LM24" s="55">
        <v>74.03</v>
      </c>
      <c r="LN24" s="55">
        <v>74.36</v>
      </c>
      <c r="LO24" s="55">
        <v>74.36</v>
      </c>
      <c r="LP24" s="55">
        <v>74.36</v>
      </c>
      <c r="LQ24" s="55">
        <v>74.36</v>
      </c>
      <c r="LR24" s="55">
        <v>74.36</v>
      </c>
      <c r="LS24" s="55">
        <v>74.36</v>
      </c>
      <c r="LT24" s="55">
        <v>74.36</v>
      </c>
      <c r="LU24" s="55">
        <v>74.36</v>
      </c>
      <c r="LV24" s="55">
        <v>74.36</v>
      </c>
      <c r="LW24" s="55">
        <v>74.36</v>
      </c>
      <c r="LX24" s="55">
        <v>74.36</v>
      </c>
      <c r="LY24" s="55">
        <v>74.36</v>
      </c>
      <c r="LZ24" s="55">
        <v>74.57</v>
      </c>
      <c r="MA24" s="55">
        <v>74.57</v>
      </c>
      <c r="MB24" s="55">
        <v>74.57</v>
      </c>
      <c r="MC24" s="55">
        <v>74.57</v>
      </c>
      <c r="MD24" s="55">
        <v>74.57</v>
      </c>
      <c r="ME24" s="55">
        <v>74.57</v>
      </c>
      <c r="MF24" s="55">
        <v>74.57</v>
      </c>
      <c r="MG24" s="55">
        <v>74.57</v>
      </c>
      <c r="MH24" s="55">
        <v>74.57</v>
      </c>
      <c r="MI24" s="55">
        <v>74.57</v>
      </c>
      <c r="MJ24" s="55">
        <v>74.57</v>
      </c>
      <c r="MK24" s="55">
        <v>74.57</v>
      </c>
      <c r="ML24" s="55">
        <v>74.07</v>
      </c>
      <c r="MM24" s="55">
        <v>74.07</v>
      </c>
      <c r="MN24" s="55">
        <v>74.07</v>
      </c>
      <c r="MO24" s="55">
        <v>74.07</v>
      </c>
      <c r="MP24" s="55">
        <v>74.07</v>
      </c>
      <c r="MQ24" s="55">
        <v>74.07</v>
      </c>
      <c r="MR24" s="55">
        <v>74.07</v>
      </c>
      <c r="MS24" s="55">
        <v>74.07</v>
      </c>
      <c r="MT24" s="55">
        <v>74.07</v>
      </c>
      <c r="MU24" s="55">
        <v>74.07</v>
      </c>
      <c r="MV24" s="55">
        <v>74.07</v>
      </c>
      <c r="MW24" s="55">
        <v>74.07</v>
      </c>
      <c r="MX24" s="55">
        <v>75.41</v>
      </c>
      <c r="MY24" s="55">
        <v>75.41</v>
      </c>
      <c r="MZ24" s="55">
        <v>75.41</v>
      </c>
      <c r="NA24" s="55">
        <v>75.41</v>
      </c>
      <c r="NB24" s="55">
        <v>75.41</v>
      </c>
      <c r="NC24" s="55">
        <v>75.41</v>
      </c>
      <c r="ND24" s="55">
        <v>75.41</v>
      </c>
      <c r="NE24" s="55">
        <v>75.41</v>
      </c>
      <c r="NF24" s="55">
        <v>75.41</v>
      </c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</row>
    <row r="25" ht="13.5" hidden="1" customHeight="1">
      <c r="A25" s="54" t="s">
        <v>1415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>
        <v>151.0772</v>
      </c>
      <c r="CI25" s="53">
        <v>151.0772</v>
      </c>
      <c r="CJ25" s="53">
        <v>151.0772</v>
      </c>
      <c r="CK25" s="53">
        <v>151.0772</v>
      </c>
      <c r="CL25" s="53">
        <v>151.0772</v>
      </c>
      <c r="CM25" s="53">
        <v>151.0772</v>
      </c>
      <c r="CN25" s="53">
        <v>151.0772</v>
      </c>
      <c r="CO25" s="53">
        <v>151.0772</v>
      </c>
      <c r="CP25" s="53">
        <v>151.0772</v>
      </c>
      <c r="CQ25" s="53">
        <v>151.0772</v>
      </c>
      <c r="CR25" s="53">
        <v>151.0772</v>
      </c>
      <c r="CS25" s="53">
        <v>151.0772</v>
      </c>
      <c r="CT25" s="53">
        <v>145.7935</v>
      </c>
      <c r="CU25" s="53">
        <v>145.7935</v>
      </c>
      <c r="CV25" s="53">
        <v>145.7935</v>
      </c>
      <c r="CW25" s="53">
        <v>145.7935</v>
      </c>
      <c r="CX25" s="53">
        <v>145.7935</v>
      </c>
      <c r="CY25" s="53">
        <v>145.7935</v>
      </c>
      <c r="CZ25" s="53">
        <v>145.7935</v>
      </c>
      <c r="DA25" s="53">
        <v>145.7935</v>
      </c>
      <c r="DB25" s="53">
        <v>145.7935</v>
      </c>
      <c r="DC25" s="53">
        <v>145.7935</v>
      </c>
      <c r="DD25" s="53">
        <v>145.7935</v>
      </c>
      <c r="DE25" s="53">
        <v>145.7935</v>
      </c>
      <c r="DF25" s="53">
        <v>150.8383</v>
      </c>
      <c r="DG25" s="53">
        <v>150.8383</v>
      </c>
      <c r="DH25" s="53">
        <v>150.8383</v>
      </c>
      <c r="DI25" s="53">
        <v>150.8383</v>
      </c>
      <c r="DJ25" s="53">
        <v>150.8383</v>
      </c>
      <c r="DK25" s="53">
        <v>150.8383</v>
      </c>
      <c r="DL25" s="53">
        <v>150.8383</v>
      </c>
      <c r="DM25" s="53">
        <v>150.8383</v>
      </c>
      <c r="DN25" s="53">
        <v>150.8383</v>
      </c>
      <c r="DO25" s="53">
        <v>150.8383</v>
      </c>
      <c r="DP25" s="53">
        <v>150.8383</v>
      </c>
      <c r="DQ25" s="53">
        <v>150.8383</v>
      </c>
      <c r="DR25" s="53">
        <v>152.4082</v>
      </c>
      <c r="DS25" s="53">
        <v>152.4082</v>
      </c>
      <c r="DT25" s="53">
        <v>152.4082</v>
      </c>
      <c r="DU25" s="53">
        <v>152.4082</v>
      </c>
      <c r="DV25" s="53">
        <v>152.4082</v>
      </c>
      <c r="DW25" s="53">
        <v>152.4082</v>
      </c>
      <c r="DX25" s="53">
        <v>152.4082</v>
      </c>
      <c r="DY25" s="53">
        <v>152.4082</v>
      </c>
      <c r="DZ25" s="53">
        <v>152.4082</v>
      </c>
      <c r="EA25" s="53">
        <v>152.4082</v>
      </c>
      <c r="EB25" s="53">
        <v>152.4082</v>
      </c>
      <c r="EC25" s="53">
        <v>152.4082</v>
      </c>
      <c r="ED25" s="53">
        <v>141.7985</v>
      </c>
      <c r="EE25" s="53">
        <v>141.7985</v>
      </c>
      <c r="EF25" s="53">
        <v>141.7985</v>
      </c>
      <c r="EG25" s="53">
        <v>141.7985</v>
      </c>
      <c r="EH25" s="53">
        <v>141.7985</v>
      </c>
      <c r="EI25" s="53">
        <v>141.7985</v>
      </c>
      <c r="EJ25" s="53">
        <v>141.7985</v>
      </c>
      <c r="EK25" s="53">
        <v>141.7985</v>
      </c>
      <c r="EL25" s="53">
        <v>141.7985</v>
      </c>
      <c r="EM25" s="53">
        <v>141.7985</v>
      </c>
      <c r="EN25" s="53">
        <v>141.7985</v>
      </c>
      <c r="EO25" s="53">
        <v>141.7985</v>
      </c>
      <c r="EP25" s="53">
        <v>149.1438</v>
      </c>
      <c r="EQ25" s="53">
        <v>149.1438</v>
      </c>
      <c r="ER25" s="53">
        <v>149.1438</v>
      </c>
      <c r="ES25" s="53">
        <v>149.1438</v>
      </c>
      <c r="ET25" s="53">
        <v>149.1438</v>
      </c>
      <c r="EU25" s="53">
        <v>149.1438</v>
      </c>
      <c r="EV25" s="53">
        <v>149.1438</v>
      </c>
      <c r="EW25" s="53">
        <v>149.1438</v>
      </c>
      <c r="EX25" s="53">
        <v>149.1438</v>
      </c>
      <c r="EY25" s="53">
        <v>149.1438</v>
      </c>
      <c r="EZ25" s="53">
        <v>149.1438</v>
      </c>
      <c r="FA25" s="53">
        <v>149.1438</v>
      </c>
      <c r="FB25" s="53">
        <v>145.9494</v>
      </c>
      <c r="FC25" s="53">
        <v>145.9494</v>
      </c>
      <c r="FD25" s="53">
        <v>145.9494</v>
      </c>
      <c r="FE25" s="53">
        <v>145.9494</v>
      </c>
      <c r="FF25" s="53">
        <v>145.9494</v>
      </c>
      <c r="FG25" s="53">
        <v>145.9494</v>
      </c>
      <c r="FH25" s="53">
        <v>145.9494</v>
      </c>
      <c r="FI25" s="53">
        <v>145.9494</v>
      </c>
      <c r="FJ25" s="53">
        <v>145.9494</v>
      </c>
      <c r="FK25" s="53">
        <v>145.9494</v>
      </c>
      <c r="FL25" s="53">
        <v>145.9494</v>
      </c>
      <c r="FM25" s="53">
        <v>145.9494</v>
      </c>
      <c r="FN25" s="53">
        <v>150.1105</v>
      </c>
      <c r="FO25" s="53">
        <v>150.1105</v>
      </c>
      <c r="FP25" s="53">
        <v>150.1105</v>
      </c>
      <c r="FQ25" s="53">
        <v>150.1105</v>
      </c>
      <c r="FR25" s="53">
        <v>150.1105</v>
      </c>
      <c r="FS25" s="53">
        <v>150.1105</v>
      </c>
      <c r="FT25" s="53">
        <v>150.1105</v>
      </c>
      <c r="FU25" s="53">
        <v>150.1105</v>
      </c>
      <c r="FV25" s="53">
        <v>150.1105</v>
      </c>
      <c r="FW25" s="53">
        <v>150.1105</v>
      </c>
      <c r="FX25" s="53">
        <v>150.1105</v>
      </c>
      <c r="FY25" s="53">
        <v>150.1105</v>
      </c>
      <c r="FZ25" s="53">
        <v>153.0746</v>
      </c>
      <c r="GA25" s="53">
        <v>153.0746</v>
      </c>
      <c r="GB25" s="53">
        <v>153.0746</v>
      </c>
      <c r="GC25" s="53">
        <v>153.0746</v>
      </c>
      <c r="GD25" s="53">
        <v>153.0746</v>
      </c>
      <c r="GE25" s="53">
        <v>153.0746</v>
      </c>
      <c r="GF25" s="53">
        <v>153.0746</v>
      </c>
      <c r="GG25" s="53">
        <v>153.0746</v>
      </c>
      <c r="GH25" s="53">
        <v>153.0746</v>
      </c>
      <c r="GI25" s="53">
        <v>153.0746</v>
      </c>
      <c r="GJ25" s="53">
        <v>153.0746</v>
      </c>
      <c r="GK25" s="53">
        <v>153.0746</v>
      </c>
      <c r="GL25" s="53">
        <v>148.8751</v>
      </c>
      <c r="GM25" s="53">
        <v>148.8751</v>
      </c>
      <c r="GN25" s="53">
        <v>148.8751</v>
      </c>
      <c r="GO25" s="53">
        <v>148.8751</v>
      </c>
      <c r="GP25" s="53">
        <v>148.8751</v>
      </c>
      <c r="GQ25" s="53">
        <v>148.8751</v>
      </c>
      <c r="GR25" s="53">
        <v>148.8751</v>
      </c>
      <c r="GS25" s="53">
        <v>148.8751</v>
      </c>
      <c r="GT25" s="53">
        <v>148.8751</v>
      </c>
      <c r="GU25" s="53">
        <v>148.8751</v>
      </c>
      <c r="GV25" s="53">
        <v>148.8751</v>
      </c>
      <c r="GW25" s="53">
        <v>148.8751</v>
      </c>
      <c r="GX25" s="53">
        <v>156.6805</v>
      </c>
      <c r="GY25" s="53">
        <v>156.6805</v>
      </c>
      <c r="GZ25" s="53">
        <v>156.6805</v>
      </c>
      <c r="HA25" s="53">
        <v>156.6805</v>
      </c>
      <c r="HB25" s="53">
        <v>156.6805</v>
      </c>
      <c r="HC25" s="53">
        <v>156.6805</v>
      </c>
      <c r="HD25" s="53">
        <v>156.6805</v>
      </c>
      <c r="HE25" s="53">
        <v>156.6805</v>
      </c>
      <c r="HF25" s="53">
        <v>156.6805</v>
      </c>
      <c r="HG25" s="53">
        <v>156.6805</v>
      </c>
      <c r="HH25" s="53">
        <v>156.6805</v>
      </c>
      <c r="HI25" s="53">
        <v>156.6805</v>
      </c>
      <c r="HJ25" s="53">
        <v>134.0287</v>
      </c>
      <c r="HK25" s="53">
        <v>134.0287</v>
      </c>
      <c r="HL25" s="53">
        <v>134.0287</v>
      </c>
      <c r="HM25" s="53">
        <v>134.0287</v>
      </c>
      <c r="HN25" s="53">
        <v>134.0287</v>
      </c>
      <c r="HO25" s="53">
        <v>134.0287</v>
      </c>
      <c r="HP25" s="53">
        <v>134.0287</v>
      </c>
      <c r="HQ25" s="53">
        <v>134.0287</v>
      </c>
      <c r="HR25" s="53">
        <v>134.0287</v>
      </c>
      <c r="HS25" s="53">
        <v>134.0287</v>
      </c>
      <c r="HT25" s="53">
        <v>134.0287</v>
      </c>
      <c r="HU25" s="53">
        <v>134.0287</v>
      </c>
      <c r="HV25" s="53">
        <v>142.3814</v>
      </c>
      <c r="HW25" s="53">
        <v>142.3814</v>
      </c>
      <c r="HX25" s="53">
        <v>142.3814</v>
      </c>
      <c r="HY25" s="53">
        <v>142.3814</v>
      </c>
      <c r="HZ25" s="53">
        <v>142.3814</v>
      </c>
      <c r="IA25" s="53">
        <v>142.3814</v>
      </c>
      <c r="IB25" s="53">
        <v>142.3814</v>
      </c>
      <c r="IC25" s="53">
        <v>142.3814</v>
      </c>
      <c r="ID25" s="53">
        <v>142.3814</v>
      </c>
      <c r="IE25" s="53">
        <v>142.3814</v>
      </c>
      <c r="IF25" s="53">
        <v>142.3814</v>
      </c>
      <c r="IG25" s="53">
        <v>142.3814</v>
      </c>
      <c r="IH25" s="53">
        <v>148.17</v>
      </c>
      <c r="II25" s="53">
        <v>148.17</v>
      </c>
      <c r="IJ25" s="53">
        <v>148.17</v>
      </c>
      <c r="IK25" s="53">
        <v>148.17</v>
      </c>
      <c r="IL25" s="53">
        <v>148.17</v>
      </c>
      <c r="IM25" s="53">
        <v>148.17</v>
      </c>
      <c r="IN25" s="53">
        <v>148.17</v>
      </c>
      <c r="IO25" s="53">
        <v>148.17</v>
      </c>
      <c r="IP25" s="53">
        <v>148.17</v>
      </c>
      <c r="IQ25" s="53">
        <v>148.17</v>
      </c>
      <c r="IR25" s="53">
        <v>148.17</v>
      </c>
      <c r="IS25" s="53">
        <v>148.17</v>
      </c>
      <c r="IT25" s="53">
        <v>151.78</v>
      </c>
      <c r="IU25" s="53">
        <v>151.78</v>
      </c>
      <c r="IV25" s="53">
        <v>151.78</v>
      </c>
      <c r="IW25" s="53">
        <v>151.78</v>
      </c>
      <c r="IX25" s="53">
        <v>151.78</v>
      </c>
      <c r="IY25" s="53">
        <v>151.78</v>
      </c>
      <c r="IZ25" s="53">
        <v>151.78</v>
      </c>
      <c r="JA25" s="53">
        <v>151.78</v>
      </c>
      <c r="JB25" s="53">
        <v>151.78</v>
      </c>
      <c r="JC25" s="53">
        <v>151.78</v>
      </c>
      <c r="JD25" s="53">
        <v>151.78</v>
      </c>
      <c r="JE25" s="53">
        <v>151.78</v>
      </c>
      <c r="JF25" s="53">
        <v>145.0758</v>
      </c>
      <c r="JG25" s="53">
        <v>145.0758</v>
      </c>
      <c r="JH25" s="53">
        <v>145.0758</v>
      </c>
      <c r="JI25" s="53">
        <v>145.0758</v>
      </c>
      <c r="JJ25" s="53">
        <v>145.0758</v>
      </c>
      <c r="JK25" s="53">
        <v>145.0758</v>
      </c>
      <c r="JL25" s="53">
        <v>145.0758</v>
      </c>
      <c r="JM25" s="53">
        <v>145.0758</v>
      </c>
      <c r="JN25" s="53">
        <v>145.0758</v>
      </c>
      <c r="JO25" s="53">
        <v>145.0758</v>
      </c>
      <c r="JP25" s="53">
        <v>145.0758</v>
      </c>
      <c r="JQ25" s="53">
        <v>145.0758</v>
      </c>
      <c r="JR25" s="53">
        <v>142.12</v>
      </c>
      <c r="JS25" s="53">
        <v>142.12</v>
      </c>
      <c r="JT25" s="53">
        <v>142.12</v>
      </c>
      <c r="JU25" s="53">
        <v>142.12</v>
      </c>
      <c r="JV25" s="53">
        <v>142.12</v>
      </c>
      <c r="JW25" s="53">
        <v>142.12</v>
      </c>
      <c r="JX25" s="53">
        <v>142.12</v>
      </c>
      <c r="JY25" s="53">
        <v>142.12</v>
      </c>
      <c r="JZ25" s="53">
        <v>142.12</v>
      </c>
      <c r="KA25" s="53">
        <v>142.12</v>
      </c>
      <c r="KB25" s="53">
        <v>142.12</v>
      </c>
      <c r="KC25" s="53">
        <v>142.12</v>
      </c>
      <c r="KD25" s="53">
        <v>139.29</v>
      </c>
      <c r="KE25" s="53">
        <v>139.29</v>
      </c>
      <c r="KF25" s="53">
        <v>139.29</v>
      </c>
      <c r="KG25" s="53">
        <v>139.29</v>
      </c>
      <c r="KH25" s="53">
        <v>139.29</v>
      </c>
      <c r="KI25" s="53">
        <v>139.29</v>
      </c>
      <c r="KJ25" s="53">
        <v>139.29</v>
      </c>
      <c r="KK25" s="53">
        <v>139.29</v>
      </c>
      <c r="KL25" s="53">
        <v>139.29</v>
      </c>
      <c r="KM25" s="53">
        <v>139.29</v>
      </c>
      <c r="KN25" s="53">
        <v>139.29</v>
      </c>
      <c r="KO25" s="53">
        <v>139.29</v>
      </c>
      <c r="KP25" s="53">
        <v>125.18</v>
      </c>
      <c r="KQ25" s="53">
        <v>125.18</v>
      </c>
      <c r="KR25" s="53">
        <v>125.18</v>
      </c>
      <c r="KS25" s="53">
        <v>125.18</v>
      </c>
      <c r="KT25" s="53">
        <v>125.18</v>
      </c>
      <c r="KU25" s="53">
        <v>125.18</v>
      </c>
      <c r="KV25" s="53">
        <v>125.18</v>
      </c>
      <c r="KW25" s="53">
        <v>125.18</v>
      </c>
      <c r="KX25" s="53">
        <v>125.18</v>
      </c>
      <c r="KY25" s="53">
        <v>125.18</v>
      </c>
      <c r="KZ25" s="53">
        <v>125.18</v>
      </c>
      <c r="LA25" s="53">
        <v>125.18</v>
      </c>
      <c r="LB25" s="53">
        <v>127.07</v>
      </c>
      <c r="LC25" s="53">
        <v>127.07</v>
      </c>
      <c r="LD25" s="53">
        <v>127.07</v>
      </c>
      <c r="LE25" s="53">
        <v>127.07</v>
      </c>
      <c r="LF25" s="53">
        <v>127.07</v>
      </c>
      <c r="LG25" s="53">
        <v>127.07</v>
      </c>
      <c r="LH25" s="53">
        <v>127.07</v>
      </c>
      <c r="LI25" s="53">
        <v>127.07</v>
      </c>
      <c r="LJ25" s="53">
        <v>127.07</v>
      </c>
      <c r="LK25" s="53">
        <v>127.07</v>
      </c>
      <c r="LL25" s="53">
        <v>127.07</v>
      </c>
      <c r="LM25" s="53">
        <v>127.07</v>
      </c>
      <c r="LN25" s="53">
        <v>127.7</v>
      </c>
      <c r="LO25" s="53">
        <v>127.7</v>
      </c>
      <c r="LP25" s="53">
        <v>127.7</v>
      </c>
      <c r="LQ25" s="53">
        <v>127.7</v>
      </c>
      <c r="LR25" s="53">
        <v>127.7</v>
      </c>
      <c r="LS25" s="53">
        <v>127.7</v>
      </c>
      <c r="LT25" s="53">
        <v>127.7</v>
      </c>
      <c r="LU25" s="53">
        <v>127.7</v>
      </c>
      <c r="LV25" s="53">
        <v>127.7</v>
      </c>
      <c r="LW25" s="53">
        <v>127.7</v>
      </c>
      <c r="LX25" s="53">
        <v>127.7</v>
      </c>
      <c r="LY25" s="53">
        <v>127.7</v>
      </c>
      <c r="LZ25" s="53">
        <v>142.76</v>
      </c>
      <c r="MA25" s="53">
        <v>142.76</v>
      </c>
      <c r="MB25" s="53">
        <v>142.76</v>
      </c>
      <c r="MC25" s="53">
        <v>142.76</v>
      </c>
      <c r="MD25" s="53">
        <v>142.76</v>
      </c>
      <c r="ME25" s="53">
        <v>142.76</v>
      </c>
      <c r="MF25" s="53">
        <v>142.76</v>
      </c>
      <c r="MG25" s="53">
        <v>142.76</v>
      </c>
      <c r="MH25" s="53">
        <v>142.76</v>
      </c>
      <c r="MI25" s="53">
        <v>142.76</v>
      </c>
      <c r="MJ25" s="53">
        <v>142.76</v>
      </c>
      <c r="MK25" s="53">
        <v>142.76</v>
      </c>
      <c r="ML25" s="53">
        <v>139.56</v>
      </c>
      <c r="MM25" s="53">
        <v>139.56</v>
      </c>
      <c r="MN25" s="53">
        <v>139.56</v>
      </c>
      <c r="MO25" s="53">
        <v>139.56</v>
      </c>
      <c r="MP25" s="53">
        <v>139.56</v>
      </c>
      <c r="MQ25" s="53">
        <v>139.56</v>
      </c>
      <c r="MR25" s="53">
        <v>139.56</v>
      </c>
      <c r="MS25" s="53">
        <v>139.56</v>
      </c>
      <c r="MT25" s="53">
        <v>139.56</v>
      </c>
      <c r="MU25" s="53">
        <v>139.56</v>
      </c>
      <c r="MV25" s="53">
        <v>139.56</v>
      </c>
      <c r="MW25" s="53">
        <v>139.56</v>
      </c>
      <c r="MX25" s="53">
        <v>131.2758</v>
      </c>
      <c r="MY25" s="53">
        <v>131.2758</v>
      </c>
      <c r="MZ25" s="53">
        <v>131.2758</v>
      </c>
      <c r="NA25" s="53">
        <v>131.2758</v>
      </c>
      <c r="NB25" s="53">
        <v>131.2758</v>
      </c>
      <c r="NC25" s="53">
        <v>131.2758</v>
      </c>
      <c r="ND25" s="53">
        <v>131.2758</v>
      </c>
      <c r="NE25" s="53">
        <v>131.2758</v>
      </c>
      <c r="NF25" s="53">
        <v>131.2758</v>
      </c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</row>
    <row r="26" ht="13.5" hidden="1" customHeight="1">
      <c r="A26" s="54" t="s">
        <v>1416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>
        <v>26.35551</v>
      </c>
      <c r="CI26" s="55">
        <v>26.35551</v>
      </c>
      <c r="CJ26" s="55">
        <v>26.35551</v>
      </c>
      <c r="CK26" s="55">
        <v>26.35551</v>
      </c>
      <c r="CL26" s="55">
        <v>26.35551</v>
      </c>
      <c r="CM26" s="55">
        <v>26.35551</v>
      </c>
      <c r="CN26" s="55">
        <v>26.35551</v>
      </c>
      <c r="CO26" s="55">
        <v>26.35551</v>
      </c>
      <c r="CP26" s="55">
        <v>26.35551</v>
      </c>
      <c r="CQ26" s="55">
        <v>26.35551</v>
      </c>
      <c r="CR26" s="55">
        <v>26.35551</v>
      </c>
      <c r="CS26" s="55">
        <v>26.35551</v>
      </c>
      <c r="CT26" s="55">
        <v>25.97313</v>
      </c>
      <c r="CU26" s="55">
        <v>25.97313</v>
      </c>
      <c r="CV26" s="55">
        <v>25.97313</v>
      </c>
      <c r="CW26" s="55">
        <v>25.97313</v>
      </c>
      <c r="CX26" s="55">
        <v>25.97313</v>
      </c>
      <c r="CY26" s="55">
        <v>25.97313</v>
      </c>
      <c r="CZ26" s="55">
        <v>25.97313</v>
      </c>
      <c r="DA26" s="55">
        <v>25.97313</v>
      </c>
      <c r="DB26" s="55">
        <v>25.97313</v>
      </c>
      <c r="DC26" s="55">
        <v>25.97313</v>
      </c>
      <c r="DD26" s="55">
        <v>25.97313</v>
      </c>
      <c r="DE26" s="55">
        <v>25.97313</v>
      </c>
      <c r="DF26" s="55">
        <v>25.36959</v>
      </c>
      <c r="DG26" s="55">
        <v>25.36959</v>
      </c>
      <c r="DH26" s="55">
        <v>25.36959</v>
      </c>
      <c r="DI26" s="55">
        <v>25.36959</v>
      </c>
      <c r="DJ26" s="55">
        <v>25.36959</v>
      </c>
      <c r="DK26" s="55">
        <v>25.36959</v>
      </c>
      <c r="DL26" s="55">
        <v>25.36959</v>
      </c>
      <c r="DM26" s="55">
        <v>25.36959</v>
      </c>
      <c r="DN26" s="55">
        <v>25.36959</v>
      </c>
      <c r="DO26" s="55">
        <v>25.36959</v>
      </c>
      <c r="DP26" s="55">
        <v>25.36959</v>
      </c>
      <c r="DQ26" s="55">
        <v>25.36959</v>
      </c>
      <c r="DR26" s="55">
        <v>23.99667</v>
      </c>
      <c r="DS26" s="55">
        <v>23.99667</v>
      </c>
      <c r="DT26" s="55">
        <v>23.99667</v>
      </c>
      <c r="DU26" s="55">
        <v>23.99667</v>
      </c>
      <c r="DV26" s="55">
        <v>23.99667</v>
      </c>
      <c r="DW26" s="55">
        <v>23.99667</v>
      </c>
      <c r="DX26" s="55">
        <v>23.99667</v>
      </c>
      <c r="DY26" s="55">
        <v>23.99667</v>
      </c>
      <c r="DZ26" s="55">
        <v>23.99667</v>
      </c>
      <c r="EA26" s="55">
        <v>23.99667</v>
      </c>
      <c r="EB26" s="55">
        <v>23.99667</v>
      </c>
      <c r="EC26" s="55">
        <v>23.99667</v>
      </c>
      <c r="ED26" s="55">
        <v>23.98972</v>
      </c>
      <c r="EE26" s="55">
        <v>23.98972</v>
      </c>
      <c r="EF26" s="55">
        <v>23.98972</v>
      </c>
      <c r="EG26" s="55">
        <v>23.98972</v>
      </c>
      <c r="EH26" s="55">
        <v>23.98972</v>
      </c>
      <c r="EI26" s="55">
        <v>23.98972</v>
      </c>
      <c r="EJ26" s="55">
        <v>23.98972</v>
      </c>
      <c r="EK26" s="55">
        <v>23.98972</v>
      </c>
      <c r="EL26" s="55">
        <v>23.98972</v>
      </c>
      <c r="EM26" s="55">
        <v>23.98972</v>
      </c>
      <c r="EN26" s="55">
        <v>23.98972</v>
      </c>
      <c r="EO26" s="55">
        <v>23.98972</v>
      </c>
      <c r="EP26" s="55">
        <v>26.96705</v>
      </c>
      <c r="EQ26" s="55">
        <v>26.96705</v>
      </c>
      <c r="ER26" s="55">
        <v>26.96705</v>
      </c>
      <c r="ES26" s="55">
        <v>26.96705</v>
      </c>
      <c r="ET26" s="55">
        <v>26.96705</v>
      </c>
      <c r="EU26" s="55">
        <v>26.96705</v>
      </c>
      <c r="EV26" s="55">
        <v>26.96705</v>
      </c>
      <c r="EW26" s="55">
        <v>26.96705</v>
      </c>
      <c r="EX26" s="55">
        <v>26.96705</v>
      </c>
      <c r="EY26" s="55">
        <v>26.96705</v>
      </c>
      <c r="EZ26" s="55">
        <v>26.96705</v>
      </c>
      <c r="FA26" s="55">
        <v>26.96705</v>
      </c>
      <c r="FB26" s="55">
        <v>25.75766</v>
      </c>
      <c r="FC26" s="55">
        <v>25.75766</v>
      </c>
      <c r="FD26" s="55">
        <v>25.75766</v>
      </c>
      <c r="FE26" s="55">
        <v>25.75766</v>
      </c>
      <c r="FF26" s="55">
        <v>25.75766</v>
      </c>
      <c r="FG26" s="55">
        <v>25.75766</v>
      </c>
      <c r="FH26" s="55">
        <v>25.75766</v>
      </c>
      <c r="FI26" s="55">
        <v>25.75766</v>
      </c>
      <c r="FJ26" s="55">
        <v>25.75766</v>
      </c>
      <c r="FK26" s="55">
        <v>25.75766</v>
      </c>
      <c r="FL26" s="55">
        <v>25.75766</v>
      </c>
      <c r="FM26" s="55">
        <v>25.75766</v>
      </c>
      <c r="FN26" s="55">
        <v>26.73284</v>
      </c>
      <c r="FO26" s="55">
        <v>26.73284</v>
      </c>
      <c r="FP26" s="55">
        <v>26.73284</v>
      </c>
      <c r="FQ26" s="55">
        <v>26.73284</v>
      </c>
      <c r="FR26" s="55">
        <v>26.73284</v>
      </c>
      <c r="FS26" s="55">
        <v>26.73284</v>
      </c>
      <c r="FT26" s="55">
        <v>26.73284</v>
      </c>
      <c r="FU26" s="55">
        <v>26.73284</v>
      </c>
      <c r="FV26" s="55">
        <v>26.73284</v>
      </c>
      <c r="FW26" s="55">
        <v>26.73284</v>
      </c>
      <c r="FX26" s="55">
        <v>26.73284</v>
      </c>
      <c r="FY26" s="55">
        <v>26.73284</v>
      </c>
      <c r="FZ26" s="55">
        <v>25.82357</v>
      </c>
      <c r="GA26" s="55">
        <v>25.82357</v>
      </c>
      <c r="GB26" s="55">
        <v>25.82357</v>
      </c>
      <c r="GC26" s="55">
        <v>25.82357</v>
      </c>
      <c r="GD26" s="55">
        <v>25.82357</v>
      </c>
      <c r="GE26" s="55">
        <v>25.82357</v>
      </c>
      <c r="GF26" s="55">
        <v>25.82357</v>
      </c>
      <c r="GG26" s="55">
        <v>25.82357</v>
      </c>
      <c r="GH26" s="55">
        <v>25.82357</v>
      </c>
      <c r="GI26" s="55">
        <v>25.82357</v>
      </c>
      <c r="GJ26" s="55">
        <v>25.82357</v>
      </c>
      <c r="GK26" s="55">
        <v>25.82357</v>
      </c>
      <c r="GL26" s="55">
        <v>27.05685</v>
      </c>
      <c r="GM26" s="55">
        <v>27.05685</v>
      </c>
      <c r="GN26" s="55">
        <v>27.05685</v>
      </c>
      <c r="GO26" s="55">
        <v>27.05685</v>
      </c>
      <c r="GP26" s="55">
        <v>27.05685</v>
      </c>
      <c r="GQ26" s="55">
        <v>27.05685</v>
      </c>
      <c r="GR26" s="55">
        <v>27.05685</v>
      </c>
      <c r="GS26" s="55">
        <v>27.05685</v>
      </c>
      <c r="GT26" s="55">
        <v>27.05685</v>
      </c>
      <c r="GU26" s="55">
        <v>27.05685</v>
      </c>
      <c r="GV26" s="55">
        <v>27.05685</v>
      </c>
      <c r="GW26" s="55">
        <v>27.05685</v>
      </c>
      <c r="GX26" s="55">
        <v>26.36764</v>
      </c>
      <c r="GY26" s="55">
        <v>26.36764</v>
      </c>
      <c r="GZ26" s="55">
        <v>26.36764</v>
      </c>
      <c r="HA26" s="55">
        <v>26.36764</v>
      </c>
      <c r="HB26" s="55">
        <v>26.36764</v>
      </c>
      <c r="HC26" s="55">
        <v>26.36764</v>
      </c>
      <c r="HD26" s="55">
        <v>26.36764</v>
      </c>
      <c r="HE26" s="55">
        <v>26.36764</v>
      </c>
      <c r="HF26" s="55">
        <v>26.36764</v>
      </c>
      <c r="HG26" s="55">
        <v>26.36764</v>
      </c>
      <c r="HH26" s="55">
        <v>26.36764</v>
      </c>
      <c r="HI26" s="55">
        <v>26.36764</v>
      </c>
      <c r="HJ26" s="55">
        <v>29.26687</v>
      </c>
      <c r="HK26" s="55">
        <v>29.26687</v>
      </c>
      <c r="HL26" s="55">
        <v>29.26687</v>
      </c>
      <c r="HM26" s="55">
        <v>29.26687</v>
      </c>
      <c r="HN26" s="55">
        <v>29.26687</v>
      </c>
      <c r="HO26" s="55">
        <v>29.26687</v>
      </c>
      <c r="HP26" s="55">
        <v>29.26687</v>
      </c>
      <c r="HQ26" s="55">
        <v>29.26687</v>
      </c>
      <c r="HR26" s="55">
        <v>29.26687</v>
      </c>
      <c r="HS26" s="55">
        <v>29.26687</v>
      </c>
      <c r="HT26" s="55">
        <v>29.26687</v>
      </c>
      <c r="HU26" s="55">
        <v>29.26687</v>
      </c>
      <c r="HV26" s="55">
        <v>30.90393</v>
      </c>
      <c r="HW26" s="55">
        <v>30.90393</v>
      </c>
      <c r="HX26" s="55">
        <v>30.90393</v>
      </c>
      <c r="HY26" s="55">
        <v>30.90393</v>
      </c>
      <c r="HZ26" s="55">
        <v>30.90393</v>
      </c>
      <c r="IA26" s="55">
        <v>30.90393</v>
      </c>
      <c r="IB26" s="55">
        <v>30.90393</v>
      </c>
      <c r="IC26" s="55">
        <v>30.90393</v>
      </c>
      <c r="ID26" s="55">
        <v>30.90393</v>
      </c>
      <c r="IE26" s="55">
        <v>30.90393</v>
      </c>
      <c r="IF26" s="55">
        <v>30.90393</v>
      </c>
      <c r="IG26" s="55">
        <v>30.90393</v>
      </c>
      <c r="IH26" s="55">
        <v>30.2</v>
      </c>
      <c r="II26" s="55">
        <v>30.2</v>
      </c>
      <c r="IJ26" s="55">
        <v>30.2</v>
      </c>
      <c r="IK26" s="55">
        <v>30.2</v>
      </c>
      <c r="IL26" s="55">
        <v>30.2</v>
      </c>
      <c r="IM26" s="55">
        <v>30.2</v>
      </c>
      <c r="IN26" s="55">
        <v>30.2</v>
      </c>
      <c r="IO26" s="55">
        <v>30.2</v>
      </c>
      <c r="IP26" s="55">
        <v>30.2</v>
      </c>
      <c r="IQ26" s="55">
        <v>30.2</v>
      </c>
      <c r="IR26" s="55">
        <v>30.2</v>
      </c>
      <c r="IS26" s="55">
        <v>30.2</v>
      </c>
      <c r="IT26" s="55">
        <v>29.27</v>
      </c>
      <c r="IU26" s="55">
        <v>29.27</v>
      </c>
      <c r="IV26" s="55">
        <v>29.27</v>
      </c>
      <c r="IW26" s="55">
        <v>29.27</v>
      </c>
      <c r="IX26" s="55">
        <v>29.27</v>
      </c>
      <c r="IY26" s="55">
        <v>29.27</v>
      </c>
      <c r="IZ26" s="55">
        <v>29.27</v>
      </c>
      <c r="JA26" s="55">
        <v>29.27</v>
      </c>
      <c r="JB26" s="55">
        <v>29.27</v>
      </c>
      <c r="JC26" s="55">
        <v>29.27</v>
      </c>
      <c r="JD26" s="55">
        <v>29.27</v>
      </c>
      <c r="JE26" s="55">
        <v>29.27</v>
      </c>
      <c r="JF26" s="55">
        <v>32.33818</v>
      </c>
      <c r="JG26" s="55">
        <v>32.33818</v>
      </c>
      <c r="JH26" s="55">
        <v>32.33818</v>
      </c>
      <c r="JI26" s="55">
        <v>32.33818</v>
      </c>
      <c r="JJ26" s="55">
        <v>32.33818</v>
      </c>
      <c r="JK26" s="55">
        <v>32.33818</v>
      </c>
      <c r="JL26" s="55">
        <v>32.33818</v>
      </c>
      <c r="JM26" s="55">
        <v>32.33818</v>
      </c>
      <c r="JN26" s="55">
        <v>32.33818</v>
      </c>
      <c r="JO26" s="55">
        <v>32.33818</v>
      </c>
      <c r="JP26" s="55">
        <v>32.33818</v>
      </c>
      <c r="JQ26" s="55">
        <v>32.33818</v>
      </c>
      <c r="JR26" s="55">
        <v>31.45</v>
      </c>
      <c r="JS26" s="55">
        <v>31.45</v>
      </c>
      <c r="JT26" s="55">
        <v>31.45</v>
      </c>
      <c r="JU26" s="55">
        <v>31.45</v>
      </c>
      <c r="JV26" s="55">
        <v>31.45</v>
      </c>
      <c r="JW26" s="55">
        <v>31.45</v>
      </c>
      <c r="JX26" s="55">
        <v>31.45</v>
      </c>
      <c r="JY26" s="55">
        <v>31.45</v>
      </c>
      <c r="JZ26" s="55">
        <v>31.45</v>
      </c>
      <c r="KA26" s="55">
        <v>31.45</v>
      </c>
      <c r="KB26" s="55">
        <v>31.45</v>
      </c>
      <c r="KC26" s="55">
        <v>31.45</v>
      </c>
      <c r="KD26" s="55">
        <v>33.96</v>
      </c>
      <c r="KE26" s="55">
        <v>33.96</v>
      </c>
      <c r="KF26" s="55">
        <v>33.96</v>
      </c>
      <c r="KG26" s="55">
        <v>33.96</v>
      </c>
      <c r="KH26" s="55">
        <v>33.96</v>
      </c>
      <c r="KI26" s="55">
        <v>33.96</v>
      </c>
      <c r="KJ26" s="55">
        <v>33.96</v>
      </c>
      <c r="KK26" s="55">
        <v>33.96</v>
      </c>
      <c r="KL26" s="55">
        <v>33.96</v>
      </c>
      <c r="KM26" s="55">
        <v>33.96</v>
      </c>
      <c r="KN26" s="55">
        <v>33.96</v>
      </c>
      <c r="KO26" s="55">
        <v>33.96</v>
      </c>
      <c r="KP26" s="55">
        <v>33.34</v>
      </c>
      <c r="KQ26" s="55">
        <v>33.34</v>
      </c>
      <c r="KR26" s="55">
        <v>33.34</v>
      </c>
      <c r="KS26" s="55">
        <v>33.34</v>
      </c>
      <c r="KT26" s="55">
        <v>33.34</v>
      </c>
      <c r="KU26" s="55">
        <v>33.34</v>
      </c>
      <c r="KV26" s="55">
        <v>33.34</v>
      </c>
      <c r="KW26" s="55">
        <v>33.34</v>
      </c>
      <c r="KX26" s="55">
        <v>33.34</v>
      </c>
      <c r="KY26" s="55">
        <v>33.34</v>
      </c>
      <c r="KZ26" s="55">
        <v>33.34</v>
      </c>
      <c r="LA26" s="55">
        <v>33.34</v>
      </c>
      <c r="LB26" s="55">
        <v>34.54</v>
      </c>
      <c r="LC26" s="55">
        <v>34.54</v>
      </c>
      <c r="LD26" s="55">
        <v>34.54</v>
      </c>
      <c r="LE26" s="55">
        <v>34.54</v>
      </c>
      <c r="LF26" s="55">
        <v>34.54</v>
      </c>
      <c r="LG26" s="55">
        <v>34.54</v>
      </c>
      <c r="LH26" s="55">
        <v>34.54</v>
      </c>
      <c r="LI26" s="55">
        <v>34.54</v>
      </c>
      <c r="LJ26" s="55">
        <v>34.54</v>
      </c>
      <c r="LK26" s="55">
        <v>34.54</v>
      </c>
      <c r="LL26" s="55">
        <v>34.54</v>
      </c>
      <c r="LM26" s="55">
        <v>34.54</v>
      </c>
      <c r="LN26" s="55">
        <v>31.97</v>
      </c>
      <c r="LO26" s="55">
        <v>31.97</v>
      </c>
      <c r="LP26" s="55">
        <v>31.97</v>
      </c>
      <c r="LQ26" s="55">
        <v>31.97</v>
      </c>
      <c r="LR26" s="55">
        <v>31.97</v>
      </c>
      <c r="LS26" s="55">
        <v>31.97</v>
      </c>
      <c r="LT26" s="55">
        <v>31.97</v>
      </c>
      <c r="LU26" s="55">
        <v>31.97</v>
      </c>
      <c r="LV26" s="55">
        <v>31.97</v>
      </c>
      <c r="LW26" s="55">
        <v>31.97</v>
      </c>
      <c r="LX26" s="55">
        <v>31.97</v>
      </c>
      <c r="LY26" s="55">
        <v>31.97</v>
      </c>
      <c r="LZ26" s="55">
        <v>32.22</v>
      </c>
      <c r="MA26" s="55">
        <v>32.22</v>
      </c>
      <c r="MB26" s="55">
        <v>32.22</v>
      </c>
      <c r="MC26" s="55">
        <v>32.22</v>
      </c>
      <c r="MD26" s="55">
        <v>32.22</v>
      </c>
      <c r="ME26" s="55">
        <v>32.22</v>
      </c>
      <c r="MF26" s="55">
        <v>32.22</v>
      </c>
      <c r="MG26" s="55">
        <v>32.22</v>
      </c>
      <c r="MH26" s="55">
        <v>32.22</v>
      </c>
      <c r="MI26" s="55">
        <v>32.22</v>
      </c>
      <c r="MJ26" s="55">
        <v>32.22</v>
      </c>
      <c r="MK26" s="55">
        <v>32.22</v>
      </c>
      <c r="ML26" s="55">
        <v>31.47</v>
      </c>
      <c r="MM26" s="55">
        <v>31.47</v>
      </c>
      <c r="MN26" s="55">
        <v>31.47</v>
      </c>
      <c r="MO26" s="55">
        <v>31.47</v>
      </c>
      <c r="MP26" s="55">
        <v>31.47</v>
      </c>
      <c r="MQ26" s="55">
        <v>31.47</v>
      </c>
      <c r="MR26" s="55">
        <v>31.47</v>
      </c>
      <c r="MS26" s="55">
        <v>31.47</v>
      </c>
      <c r="MT26" s="55">
        <v>31.47</v>
      </c>
      <c r="MU26" s="55">
        <v>31.47</v>
      </c>
      <c r="MV26" s="55">
        <v>31.47</v>
      </c>
      <c r="MW26" s="55">
        <v>31.47</v>
      </c>
      <c r="MX26" s="55">
        <v>34.26</v>
      </c>
      <c r="MY26" s="55">
        <v>34.26</v>
      </c>
      <c r="MZ26" s="55">
        <v>34.26</v>
      </c>
      <c r="NA26" s="55">
        <v>34.26</v>
      </c>
      <c r="NB26" s="55">
        <v>34.26</v>
      </c>
      <c r="NC26" s="55">
        <v>34.26</v>
      </c>
      <c r="ND26" s="55">
        <v>34.26</v>
      </c>
      <c r="NE26" s="55">
        <v>34.26</v>
      </c>
      <c r="NF26" s="55">
        <v>34.26</v>
      </c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</row>
    <row r="27" ht="13.5" hidden="1" customHeight="1">
      <c r="A27" s="54" t="s">
        <v>1417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>
        <v>69.98862</v>
      </c>
      <c r="CI27" s="53">
        <v>69.98862</v>
      </c>
      <c r="CJ27" s="53">
        <v>69.98862</v>
      </c>
      <c r="CK27" s="53">
        <v>69.98862</v>
      </c>
      <c r="CL27" s="53">
        <v>69.98862</v>
      </c>
      <c r="CM27" s="53">
        <v>69.98862</v>
      </c>
      <c r="CN27" s="53">
        <v>69.98862</v>
      </c>
      <c r="CO27" s="53">
        <v>69.98862</v>
      </c>
      <c r="CP27" s="53">
        <v>69.98862</v>
      </c>
      <c r="CQ27" s="53">
        <v>69.98862</v>
      </c>
      <c r="CR27" s="53">
        <v>69.98862</v>
      </c>
      <c r="CS27" s="53">
        <v>69.98862</v>
      </c>
      <c r="CT27" s="53">
        <v>68.92893</v>
      </c>
      <c r="CU27" s="53">
        <v>68.92893</v>
      </c>
      <c r="CV27" s="53">
        <v>68.92893</v>
      </c>
      <c r="CW27" s="53">
        <v>68.92893</v>
      </c>
      <c r="CX27" s="53">
        <v>68.92893</v>
      </c>
      <c r="CY27" s="53">
        <v>68.92893</v>
      </c>
      <c r="CZ27" s="53">
        <v>68.92893</v>
      </c>
      <c r="DA27" s="53">
        <v>68.92893</v>
      </c>
      <c r="DB27" s="53">
        <v>68.92893</v>
      </c>
      <c r="DC27" s="53">
        <v>68.92893</v>
      </c>
      <c r="DD27" s="53">
        <v>68.92893</v>
      </c>
      <c r="DE27" s="53">
        <v>68.92893</v>
      </c>
      <c r="DF27" s="53">
        <v>67.2044</v>
      </c>
      <c r="DG27" s="53">
        <v>67.2044</v>
      </c>
      <c r="DH27" s="53">
        <v>67.2044</v>
      </c>
      <c r="DI27" s="53">
        <v>67.2044</v>
      </c>
      <c r="DJ27" s="53">
        <v>67.2044</v>
      </c>
      <c r="DK27" s="53">
        <v>67.2044</v>
      </c>
      <c r="DL27" s="53">
        <v>67.2044</v>
      </c>
      <c r="DM27" s="53">
        <v>67.2044</v>
      </c>
      <c r="DN27" s="53">
        <v>67.2044</v>
      </c>
      <c r="DO27" s="53">
        <v>67.2044</v>
      </c>
      <c r="DP27" s="53">
        <v>67.2044</v>
      </c>
      <c r="DQ27" s="53">
        <v>67.2044</v>
      </c>
      <c r="DR27" s="53">
        <v>66.00281</v>
      </c>
      <c r="DS27" s="53">
        <v>66.00281</v>
      </c>
      <c r="DT27" s="53">
        <v>66.00281</v>
      </c>
      <c r="DU27" s="53">
        <v>66.00281</v>
      </c>
      <c r="DV27" s="53">
        <v>66.00281</v>
      </c>
      <c r="DW27" s="53">
        <v>66.00281</v>
      </c>
      <c r="DX27" s="53">
        <v>66.00281</v>
      </c>
      <c r="DY27" s="53">
        <v>66.00281</v>
      </c>
      <c r="DZ27" s="53">
        <v>66.00281</v>
      </c>
      <c r="EA27" s="53">
        <v>66.00281</v>
      </c>
      <c r="EB27" s="53">
        <v>66.00281</v>
      </c>
      <c r="EC27" s="53">
        <v>66.00281</v>
      </c>
      <c r="ED27" s="53">
        <v>65.76957</v>
      </c>
      <c r="EE27" s="53">
        <v>65.76957</v>
      </c>
      <c r="EF27" s="53">
        <v>65.76957</v>
      </c>
      <c r="EG27" s="53">
        <v>65.76957</v>
      </c>
      <c r="EH27" s="53">
        <v>65.76957</v>
      </c>
      <c r="EI27" s="53">
        <v>65.76957</v>
      </c>
      <c r="EJ27" s="53">
        <v>65.76957</v>
      </c>
      <c r="EK27" s="53">
        <v>65.76957</v>
      </c>
      <c r="EL27" s="53">
        <v>65.76957</v>
      </c>
      <c r="EM27" s="53">
        <v>65.76957</v>
      </c>
      <c r="EN27" s="53">
        <v>65.76957</v>
      </c>
      <c r="EO27" s="53">
        <v>65.76957</v>
      </c>
      <c r="EP27" s="53">
        <v>68.41633</v>
      </c>
      <c r="EQ27" s="53">
        <v>68.41633</v>
      </c>
      <c r="ER27" s="53">
        <v>68.41633</v>
      </c>
      <c r="ES27" s="53">
        <v>68.41633</v>
      </c>
      <c r="ET27" s="53">
        <v>68.41633</v>
      </c>
      <c r="EU27" s="53">
        <v>68.41633</v>
      </c>
      <c r="EV27" s="53">
        <v>68.41633</v>
      </c>
      <c r="EW27" s="53">
        <v>68.41633</v>
      </c>
      <c r="EX27" s="53">
        <v>68.41633</v>
      </c>
      <c r="EY27" s="53">
        <v>68.41633</v>
      </c>
      <c r="EZ27" s="53">
        <v>68.41633</v>
      </c>
      <c r="FA27" s="53">
        <v>68.41633</v>
      </c>
      <c r="FB27" s="53">
        <v>67.52321</v>
      </c>
      <c r="FC27" s="53">
        <v>67.52321</v>
      </c>
      <c r="FD27" s="53">
        <v>67.52321</v>
      </c>
      <c r="FE27" s="53">
        <v>67.52321</v>
      </c>
      <c r="FF27" s="53">
        <v>67.52321</v>
      </c>
      <c r="FG27" s="53">
        <v>67.52321</v>
      </c>
      <c r="FH27" s="53">
        <v>67.52321</v>
      </c>
      <c r="FI27" s="53">
        <v>67.52321</v>
      </c>
      <c r="FJ27" s="53">
        <v>67.52321</v>
      </c>
      <c r="FK27" s="53">
        <v>67.52321</v>
      </c>
      <c r="FL27" s="53">
        <v>67.52321</v>
      </c>
      <c r="FM27" s="53">
        <v>67.52321</v>
      </c>
      <c r="FN27" s="53">
        <v>65.21954</v>
      </c>
      <c r="FO27" s="53">
        <v>65.21954</v>
      </c>
      <c r="FP27" s="53">
        <v>65.21954</v>
      </c>
      <c r="FQ27" s="53">
        <v>65.21954</v>
      </c>
      <c r="FR27" s="53">
        <v>65.21954</v>
      </c>
      <c r="FS27" s="53">
        <v>65.21954</v>
      </c>
      <c r="FT27" s="53">
        <v>65.21954</v>
      </c>
      <c r="FU27" s="53">
        <v>65.21954</v>
      </c>
      <c r="FV27" s="53">
        <v>65.21954</v>
      </c>
      <c r="FW27" s="53">
        <v>65.21954</v>
      </c>
      <c r="FX27" s="53">
        <v>65.21954</v>
      </c>
      <c r="FY27" s="53">
        <v>65.21954</v>
      </c>
      <c r="FZ27" s="53">
        <v>63.55946</v>
      </c>
      <c r="GA27" s="53">
        <v>63.55946</v>
      </c>
      <c r="GB27" s="53">
        <v>63.55946</v>
      </c>
      <c r="GC27" s="53">
        <v>63.55946</v>
      </c>
      <c r="GD27" s="53">
        <v>63.55946</v>
      </c>
      <c r="GE27" s="53">
        <v>63.55946</v>
      </c>
      <c r="GF27" s="53">
        <v>63.55946</v>
      </c>
      <c r="GG27" s="53">
        <v>63.55946</v>
      </c>
      <c r="GH27" s="53">
        <v>63.55946</v>
      </c>
      <c r="GI27" s="53">
        <v>63.55946</v>
      </c>
      <c r="GJ27" s="53">
        <v>63.55946</v>
      </c>
      <c r="GK27" s="53">
        <v>63.55946</v>
      </c>
      <c r="GL27" s="53">
        <v>65.06491</v>
      </c>
      <c r="GM27" s="53">
        <v>65.06491</v>
      </c>
      <c r="GN27" s="53">
        <v>65.06491</v>
      </c>
      <c r="GO27" s="53">
        <v>65.06491</v>
      </c>
      <c r="GP27" s="53">
        <v>65.06491</v>
      </c>
      <c r="GQ27" s="53">
        <v>65.06491</v>
      </c>
      <c r="GR27" s="53">
        <v>65.06491</v>
      </c>
      <c r="GS27" s="53">
        <v>65.06491</v>
      </c>
      <c r="GT27" s="53">
        <v>65.06491</v>
      </c>
      <c r="GU27" s="53">
        <v>65.06491</v>
      </c>
      <c r="GV27" s="53">
        <v>65.06491</v>
      </c>
      <c r="GW27" s="53">
        <v>65.06491</v>
      </c>
      <c r="GX27" s="53">
        <v>62.95578</v>
      </c>
      <c r="GY27" s="53">
        <v>62.95578</v>
      </c>
      <c r="GZ27" s="53">
        <v>62.95578</v>
      </c>
      <c r="HA27" s="53">
        <v>62.95578</v>
      </c>
      <c r="HB27" s="53">
        <v>62.95578</v>
      </c>
      <c r="HC27" s="53">
        <v>62.95578</v>
      </c>
      <c r="HD27" s="53">
        <v>62.95578</v>
      </c>
      <c r="HE27" s="53">
        <v>62.95578</v>
      </c>
      <c r="HF27" s="53">
        <v>62.95578</v>
      </c>
      <c r="HG27" s="53">
        <v>62.95578</v>
      </c>
      <c r="HH27" s="53">
        <v>62.95578</v>
      </c>
      <c r="HI27" s="53">
        <v>62.95578</v>
      </c>
      <c r="HJ27" s="53">
        <v>65.27499</v>
      </c>
      <c r="HK27" s="53">
        <v>65.27499</v>
      </c>
      <c r="HL27" s="53">
        <v>65.27499</v>
      </c>
      <c r="HM27" s="53">
        <v>65.27499</v>
      </c>
      <c r="HN27" s="53">
        <v>65.27499</v>
      </c>
      <c r="HO27" s="53">
        <v>65.27499</v>
      </c>
      <c r="HP27" s="53">
        <v>65.27499</v>
      </c>
      <c r="HQ27" s="53">
        <v>65.27499</v>
      </c>
      <c r="HR27" s="53">
        <v>65.27499</v>
      </c>
      <c r="HS27" s="53">
        <v>65.27499</v>
      </c>
      <c r="HT27" s="53">
        <v>65.27499</v>
      </c>
      <c r="HU27" s="53">
        <v>65.27499</v>
      </c>
      <c r="HV27" s="53">
        <v>72.91003</v>
      </c>
      <c r="HW27" s="53">
        <v>72.91003</v>
      </c>
      <c r="HX27" s="53">
        <v>72.91003</v>
      </c>
      <c r="HY27" s="53">
        <v>72.91003</v>
      </c>
      <c r="HZ27" s="53">
        <v>72.91003</v>
      </c>
      <c r="IA27" s="53">
        <v>72.91003</v>
      </c>
      <c r="IB27" s="53">
        <v>72.91003</v>
      </c>
      <c r="IC27" s="53">
        <v>72.91003</v>
      </c>
      <c r="ID27" s="53">
        <v>72.91003</v>
      </c>
      <c r="IE27" s="53">
        <v>72.91003</v>
      </c>
      <c r="IF27" s="53">
        <v>72.91003</v>
      </c>
      <c r="IG27" s="53">
        <v>72.91003</v>
      </c>
      <c r="IH27" s="53">
        <v>70.55</v>
      </c>
      <c r="II27" s="53">
        <v>70.55</v>
      </c>
      <c r="IJ27" s="53">
        <v>70.55</v>
      </c>
      <c r="IK27" s="53">
        <v>70.55</v>
      </c>
      <c r="IL27" s="53">
        <v>70.55</v>
      </c>
      <c r="IM27" s="53">
        <v>70.55</v>
      </c>
      <c r="IN27" s="53">
        <v>70.55</v>
      </c>
      <c r="IO27" s="53">
        <v>70.55</v>
      </c>
      <c r="IP27" s="53">
        <v>70.55</v>
      </c>
      <c r="IQ27" s="53">
        <v>70.55</v>
      </c>
      <c r="IR27" s="53">
        <v>70.55</v>
      </c>
      <c r="IS27" s="53">
        <v>70.55</v>
      </c>
      <c r="IT27" s="53">
        <v>68.94</v>
      </c>
      <c r="IU27" s="53">
        <v>68.94</v>
      </c>
      <c r="IV27" s="53">
        <v>68.94</v>
      </c>
      <c r="IW27" s="53">
        <v>68.94</v>
      </c>
      <c r="IX27" s="53">
        <v>68.94</v>
      </c>
      <c r="IY27" s="53">
        <v>68.94</v>
      </c>
      <c r="IZ27" s="53">
        <v>68.94</v>
      </c>
      <c r="JA27" s="53">
        <v>68.94</v>
      </c>
      <c r="JB27" s="53">
        <v>68.94</v>
      </c>
      <c r="JC27" s="53">
        <v>68.94</v>
      </c>
      <c r="JD27" s="53">
        <v>68.94</v>
      </c>
      <c r="JE27" s="53">
        <v>68.94</v>
      </c>
      <c r="JF27" s="53">
        <v>68.60677</v>
      </c>
      <c r="JG27" s="53">
        <v>68.60677</v>
      </c>
      <c r="JH27" s="53">
        <v>68.60677</v>
      </c>
      <c r="JI27" s="53">
        <v>68.60677</v>
      </c>
      <c r="JJ27" s="53">
        <v>68.60677</v>
      </c>
      <c r="JK27" s="53">
        <v>68.60677</v>
      </c>
      <c r="JL27" s="53">
        <v>68.60677</v>
      </c>
      <c r="JM27" s="53">
        <v>68.60677</v>
      </c>
      <c r="JN27" s="53">
        <v>68.60677</v>
      </c>
      <c r="JO27" s="53">
        <v>68.60677</v>
      </c>
      <c r="JP27" s="53">
        <v>68.60677</v>
      </c>
      <c r="JQ27" s="53">
        <v>68.60677</v>
      </c>
      <c r="JR27" s="53">
        <v>66.92</v>
      </c>
      <c r="JS27" s="53">
        <v>66.92</v>
      </c>
      <c r="JT27" s="53">
        <v>66.92</v>
      </c>
      <c r="JU27" s="53">
        <v>66.92</v>
      </c>
      <c r="JV27" s="53">
        <v>66.92</v>
      </c>
      <c r="JW27" s="53">
        <v>66.92</v>
      </c>
      <c r="JX27" s="53">
        <v>66.92</v>
      </c>
      <c r="JY27" s="53">
        <v>66.92</v>
      </c>
      <c r="JZ27" s="53">
        <v>66.92</v>
      </c>
      <c r="KA27" s="53">
        <v>66.92</v>
      </c>
      <c r="KB27" s="53">
        <v>66.92</v>
      </c>
      <c r="KC27" s="53">
        <v>66.92</v>
      </c>
      <c r="KD27" s="53">
        <v>64.45</v>
      </c>
      <c r="KE27" s="53">
        <v>64.45</v>
      </c>
      <c r="KF27" s="53">
        <v>64.45</v>
      </c>
      <c r="KG27" s="53">
        <v>64.45</v>
      </c>
      <c r="KH27" s="53">
        <v>64.45</v>
      </c>
      <c r="KI27" s="53">
        <v>64.45</v>
      </c>
      <c r="KJ27" s="53">
        <v>64.45</v>
      </c>
      <c r="KK27" s="53">
        <v>64.45</v>
      </c>
      <c r="KL27" s="53">
        <v>64.45</v>
      </c>
      <c r="KM27" s="53">
        <v>64.45</v>
      </c>
      <c r="KN27" s="53">
        <v>64.45</v>
      </c>
      <c r="KO27" s="53">
        <v>64.45</v>
      </c>
      <c r="KP27" s="53">
        <v>64.38</v>
      </c>
      <c r="KQ27" s="53">
        <v>64.38</v>
      </c>
      <c r="KR27" s="53">
        <v>64.38</v>
      </c>
      <c r="KS27" s="53">
        <v>64.38</v>
      </c>
      <c r="KT27" s="53">
        <v>64.38</v>
      </c>
      <c r="KU27" s="53">
        <v>64.38</v>
      </c>
      <c r="KV27" s="53">
        <v>64.38</v>
      </c>
      <c r="KW27" s="53">
        <v>64.38</v>
      </c>
      <c r="KX27" s="53">
        <v>64.38</v>
      </c>
      <c r="KY27" s="53">
        <v>64.38</v>
      </c>
      <c r="KZ27" s="53">
        <v>64.38</v>
      </c>
      <c r="LA27" s="53">
        <v>64.38</v>
      </c>
      <c r="LB27" s="53">
        <v>64.21</v>
      </c>
      <c r="LC27" s="53">
        <v>64.21</v>
      </c>
      <c r="LD27" s="53">
        <v>64.21</v>
      </c>
      <c r="LE27" s="53">
        <v>64.21</v>
      </c>
      <c r="LF27" s="53">
        <v>64.21</v>
      </c>
      <c r="LG27" s="53">
        <v>64.21</v>
      </c>
      <c r="LH27" s="53">
        <v>64.21</v>
      </c>
      <c r="LI27" s="53">
        <v>64.21</v>
      </c>
      <c r="LJ27" s="53">
        <v>64.21</v>
      </c>
      <c r="LK27" s="53">
        <v>64.21</v>
      </c>
      <c r="LL27" s="53">
        <v>64.21</v>
      </c>
      <c r="LM27" s="53">
        <v>64.21</v>
      </c>
      <c r="LN27" s="53">
        <v>63.45</v>
      </c>
      <c r="LO27" s="53">
        <v>63.45</v>
      </c>
      <c r="LP27" s="53">
        <v>63.45</v>
      </c>
      <c r="LQ27" s="53">
        <v>63.45</v>
      </c>
      <c r="LR27" s="53">
        <v>63.45</v>
      </c>
      <c r="LS27" s="53">
        <v>63.45</v>
      </c>
      <c r="LT27" s="53">
        <v>63.45</v>
      </c>
      <c r="LU27" s="53">
        <v>63.45</v>
      </c>
      <c r="LV27" s="53">
        <v>63.45</v>
      </c>
      <c r="LW27" s="53">
        <v>63.45</v>
      </c>
      <c r="LX27" s="53">
        <v>63.45</v>
      </c>
      <c r="LY27" s="53">
        <v>63.45</v>
      </c>
      <c r="LZ27" s="53">
        <v>65.12</v>
      </c>
      <c r="MA27" s="53">
        <v>65.12</v>
      </c>
      <c r="MB27" s="53">
        <v>65.12</v>
      </c>
      <c r="MC27" s="53">
        <v>65.12</v>
      </c>
      <c r="MD27" s="53">
        <v>65.12</v>
      </c>
      <c r="ME27" s="53">
        <v>65.12</v>
      </c>
      <c r="MF27" s="53">
        <v>65.12</v>
      </c>
      <c r="MG27" s="53">
        <v>65.12</v>
      </c>
      <c r="MH27" s="53">
        <v>65.12</v>
      </c>
      <c r="MI27" s="53">
        <v>65.12</v>
      </c>
      <c r="MJ27" s="53">
        <v>65.12</v>
      </c>
      <c r="MK27" s="53">
        <v>65.12</v>
      </c>
      <c r="ML27" s="53">
        <v>64.48</v>
      </c>
      <c r="MM27" s="53">
        <v>64.48</v>
      </c>
      <c r="MN27" s="53">
        <v>64.48</v>
      </c>
      <c r="MO27" s="53">
        <v>64.48</v>
      </c>
      <c r="MP27" s="53">
        <v>64.48</v>
      </c>
      <c r="MQ27" s="53">
        <v>64.48</v>
      </c>
      <c r="MR27" s="53">
        <v>64.48</v>
      </c>
      <c r="MS27" s="53">
        <v>64.48</v>
      </c>
      <c r="MT27" s="53">
        <v>64.48</v>
      </c>
      <c r="MU27" s="53">
        <v>64.48</v>
      </c>
      <c r="MV27" s="53">
        <v>64.48</v>
      </c>
      <c r="MW27" s="53">
        <v>64.48</v>
      </c>
      <c r="MX27" s="53">
        <v>67.96333</v>
      </c>
      <c r="MY27" s="53">
        <v>67.96333</v>
      </c>
      <c r="MZ27" s="53">
        <v>67.96333</v>
      </c>
      <c r="NA27" s="53">
        <v>67.96333</v>
      </c>
      <c r="NB27" s="53">
        <v>67.96333</v>
      </c>
      <c r="NC27" s="53">
        <v>67.96333</v>
      </c>
      <c r="ND27" s="53">
        <v>67.96333</v>
      </c>
      <c r="NE27" s="53">
        <v>67.96333</v>
      </c>
      <c r="NF27" s="53">
        <v>67.96333</v>
      </c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</row>
    <row r="28" ht="13.5" hidden="1" customHeight="1">
      <c r="A28" s="54" t="s">
        <v>1418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>
        <v>23.4987</v>
      </c>
      <c r="CI28" s="55">
        <v>23.4987</v>
      </c>
      <c r="CJ28" s="55">
        <v>23.4987</v>
      </c>
      <c r="CK28" s="55">
        <v>23.4987</v>
      </c>
      <c r="CL28" s="55">
        <v>23.4987</v>
      </c>
      <c r="CM28" s="55">
        <v>23.4987</v>
      </c>
      <c r="CN28" s="55">
        <v>23.4987</v>
      </c>
      <c r="CO28" s="55">
        <v>23.4987</v>
      </c>
      <c r="CP28" s="55">
        <v>23.4987</v>
      </c>
      <c r="CQ28" s="55">
        <v>23.4987</v>
      </c>
      <c r="CR28" s="55">
        <v>23.4987</v>
      </c>
      <c r="CS28" s="55">
        <v>23.4987</v>
      </c>
      <c r="CT28" s="55">
        <v>24.18505</v>
      </c>
      <c r="CU28" s="55">
        <v>24.18505</v>
      </c>
      <c r="CV28" s="55">
        <v>24.18505</v>
      </c>
      <c r="CW28" s="55">
        <v>24.18505</v>
      </c>
      <c r="CX28" s="55">
        <v>24.18505</v>
      </c>
      <c r="CY28" s="55">
        <v>24.18505</v>
      </c>
      <c r="CZ28" s="55">
        <v>24.18505</v>
      </c>
      <c r="DA28" s="55">
        <v>24.18505</v>
      </c>
      <c r="DB28" s="55">
        <v>24.18505</v>
      </c>
      <c r="DC28" s="55">
        <v>24.18505</v>
      </c>
      <c r="DD28" s="55">
        <v>24.18505</v>
      </c>
      <c r="DE28" s="55">
        <v>24.18505</v>
      </c>
      <c r="DF28" s="55">
        <v>24.6985</v>
      </c>
      <c r="DG28" s="55">
        <v>24.6985</v>
      </c>
      <c r="DH28" s="55">
        <v>24.6985</v>
      </c>
      <c r="DI28" s="55">
        <v>24.6985</v>
      </c>
      <c r="DJ28" s="55">
        <v>24.6985</v>
      </c>
      <c r="DK28" s="55">
        <v>24.6985</v>
      </c>
      <c r="DL28" s="55">
        <v>24.6985</v>
      </c>
      <c r="DM28" s="55">
        <v>24.6985</v>
      </c>
      <c r="DN28" s="55">
        <v>24.6985</v>
      </c>
      <c r="DO28" s="55">
        <v>24.6985</v>
      </c>
      <c r="DP28" s="55">
        <v>24.6985</v>
      </c>
      <c r="DQ28" s="55">
        <v>24.6985</v>
      </c>
      <c r="DR28" s="55">
        <v>25.12806</v>
      </c>
      <c r="DS28" s="55">
        <v>25.12806</v>
      </c>
      <c r="DT28" s="55">
        <v>25.12806</v>
      </c>
      <c r="DU28" s="55">
        <v>25.12806</v>
      </c>
      <c r="DV28" s="55">
        <v>25.12806</v>
      </c>
      <c r="DW28" s="55">
        <v>25.12806</v>
      </c>
      <c r="DX28" s="55">
        <v>25.12806</v>
      </c>
      <c r="DY28" s="55">
        <v>25.12806</v>
      </c>
      <c r="DZ28" s="55">
        <v>25.12806</v>
      </c>
      <c r="EA28" s="55">
        <v>25.12806</v>
      </c>
      <c r="EB28" s="55">
        <v>25.12806</v>
      </c>
      <c r="EC28" s="55">
        <v>25.12806</v>
      </c>
      <c r="ED28" s="55">
        <v>26.19537</v>
      </c>
      <c r="EE28" s="55">
        <v>26.19537</v>
      </c>
      <c r="EF28" s="55">
        <v>26.19537</v>
      </c>
      <c r="EG28" s="55">
        <v>26.19537</v>
      </c>
      <c r="EH28" s="55">
        <v>26.19537</v>
      </c>
      <c r="EI28" s="55">
        <v>26.19537</v>
      </c>
      <c r="EJ28" s="55">
        <v>26.19537</v>
      </c>
      <c r="EK28" s="55">
        <v>26.19537</v>
      </c>
      <c r="EL28" s="55">
        <v>26.19537</v>
      </c>
      <c r="EM28" s="55">
        <v>26.19537</v>
      </c>
      <c r="EN28" s="55">
        <v>26.19537</v>
      </c>
      <c r="EO28" s="55">
        <v>26.19537</v>
      </c>
      <c r="EP28" s="55">
        <v>25.12701</v>
      </c>
      <c r="EQ28" s="55">
        <v>25.12701</v>
      </c>
      <c r="ER28" s="55">
        <v>25.12701</v>
      </c>
      <c r="ES28" s="55">
        <v>25.12701</v>
      </c>
      <c r="ET28" s="55">
        <v>25.12701</v>
      </c>
      <c r="EU28" s="55">
        <v>25.12701</v>
      </c>
      <c r="EV28" s="55">
        <v>25.12701</v>
      </c>
      <c r="EW28" s="55">
        <v>25.12701</v>
      </c>
      <c r="EX28" s="55">
        <v>25.12701</v>
      </c>
      <c r="EY28" s="55">
        <v>25.12701</v>
      </c>
      <c r="EZ28" s="55">
        <v>25.12701</v>
      </c>
      <c r="FA28" s="55">
        <v>25.12701</v>
      </c>
      <c r="FB28" s="55">
        <v>26.48535</v>
      </c>
      <c r="FC28" s="55">
        <v>26.48535</v>
      </c>
      <c r="FD28" s="55">
        <v>26.48535</v>
      </c>
      <c r="FE28" s="55">
        <v>26.48535</v>
      </c>
      <c r="FF28" s="55">
        <v>26.48535</v>
      </c>
      <c r="FG28" s="55">
        <v>26.48535</v>
      </c>
      <c r="FH28" s="55">
        <v>26.48535</v>
      </c>
      <c r="FI28" s="55">
        <v>26.48535</v>
      </c>
      <c r="FJ28" s="55">
        <v>26.48535</v>
      </c>
      <c r="FK28" s="55">
        <v>26.48535</v>
      </c>
      <c r="FL28" s="55">
        <v>26.48535</v>
      </c>
      <c r="FM28" s="55">
        <v>26.48535</v>
      </c>
      <c r="FN28" s="55">
        <v>26.25592</v>
      </c>
      <c r="FO28" s="55">
        <v>26.25592</v>
      </c>
      <c r="FP28" s="55">
        <v>26.25592</v>
      </c>
      <c r="FQ28" s="55">
        <v>26.25592</v>
      </c>
      <c r="FR28" s="55">
        <v>26.25592</v>
      </c>
      <c r="FS28" s="55">
        <v>26.25592</v>
      </c>
      <c r="FT28" s="55">
        <v>26.25592</v>
      </c>
      <c r="FU28" s="55">
        <v>26.25592</v>
      </c>
      <c r="FV28" s="55">
        <v>26.25592</v>
      </c>
      <c r="FW28" s="55">
        <v>26.25592</v>
      </c>
      <c r="FX28" s="55">
        <v>26.25592</v>
      </c>
      <c r="FY28" s="55">
        <v>26.25592</v>
      </c>
      <c r="FZ28" s="55">
        <v>26.9558</v>
      </c>
      <c r="GA28" s="55">
        <v>26.9558</v>
      </c>
      <c r="GB28" s="55">
        <v>26.9558</v>
      </c>
      <c r="GC28" s="55">
        <v>26.9558</v>
      </c>
      <c r="GD28" s="55">
        <v>26.9558</v>
      </c>
      <c r="GE28" s="55">
        <v>26.9558</v>
      </c>
      <c r="GF28" s="55">
        <v>26.9558</v>
      </c>
      <c r="GG28" s="55">
        <v>26.9558</v>
      </c>
      <c r="GH28" s="55">
        <v>26.9558</v>
      </c>
      <c r="GI28" s="55">
        <v>26.9558</v>
      </c>
      <c r="GJ28" s="55">
        <v>26.9558</v>
      </c>
      <c r="GK28" s="55">
        <v>26.9558</v>
      </c>
      <c r="GL28" s="55">
        <v>27.34691</v>
      </c>
      <c r="GM28" s="55">
        <v>27.34691</v>
      </c>
      <c r="GN28" s="55">
        <v>27.34691</v>
      </c>
      <c r="GO28" s="55">
        <v>27.34691</v>
      </c>
      <c r="GP28" s="55">
        <v>27.34691</v>
      </c>
      <c r="GQ28" s="55">
        <v>27.34691</v>
      </c>
      <c r="GR28" s="55">
        <v>27.34691</v>
      </c>
      <c r="GS28" s="55">
        <v>27.34691</v>
      </c>
      <c r="GT28" s="55">
        <v>27.34691</v>
      </c>
      <c r="GU28" s="55">
        <v>27.34691</v>
      </c>
      <c r="GV28" s="55">
        <v>27.34691</v>
      </c>
      <c r="GW28" s="55">
        <v>27.34691</v>
      </c>
      <c r="GX28" s="55">
        <v>27.68933</v>
      </c>
      <c r="GY28" s="55">
        <v>27.68933</v>
      </c>
      <c r="GZ28" s="55">
        <v>27.68933</v>
      </c>
      <c r="HA28" s="55">
        <v>27.68933</v>
      </c>
      <c r="HB28" s="55">
        <v>27.68933</v>
      </c>
      <c r="HC28" s="55">
        <v>27.68933</v>
      </c>
      <c r="HD28" s="55">
        <v>27.68933</v>
      </c>
      <c r="HE28" s="55">
        <v>27.68933</v>
      </c>
      <c r="HF28" s="55">
        <v>27.68933</v>
      </c>
      <c r="HG28" s="55">
        <v>27.68933</v>
      </c>
      <c r="HH28" s="55">
        <v>27.68933</v>
      </c>
      <c r="HI28" s="55">
        <v>27.68933</v>
      </c>
      <c r="HJ28" s="55">
        <v>27.7045</v>
      </c>
      <c r="HK28" s="55">
        <v>27.7045</v>
      </c>
      <c r="HL28" s="55">
        <v>27.7045</v>
      </c>
      <c r="HM28" s="55">
        <v>27.7045</v>
      </c>
      <c r="HN28" s="55">
        <v>27.7045</v>
      </c>
      <c r="HO28" s="55">
        <v>27.7045</v>
      </c>
      <c r="HP28" s="55">
        <v>27.7045</v>
      </c>
      <c r="HQ28" s="55">
        <v>27.7045</v>
      </c>
      <c r="HR28" s="55">
        <v>27.7045</v>
      </c>
      <c r="HS28" s="55">
        <v>27.7045</v>
      </c>
      <c r="HT28" s="55">
        <v>27.7045</v>
      </c>
      <c r="HU28" s="55">
        <v>27.7045</v>
      </c>
      <c r="HV28" s="55">
        <v>27.3677</v>
      </c>
      <c r="HW28" s="55">
        <v>27.3677</v>
      </c>
      <c r="HX28" s="55">
        <v>27.3677</v>
      </c>
      <c r="HY28" s="55">
        <v>27.3677</v>
      </c>
      <c r="HZ28" s="55">
        <v>27.3677</v>
      </c>
      <c r="IA28" s="55">
        <v>27.3677</v>
      </c>
      <c r="IB28" s="55">
        <v>27.3677</v>
      </c>
      <c r="IC28" s="55">
        <v>27.3677</v>
      </c>
      <c r="ID28" s="55">
        <v>27.3677</v>
      </c>
      <c r="IE28" s="55">
        <v>27.3677</v>
      </c>
      <c r="IF28" s="55">
        <v>27.3677</v>
      </c>
      <c r="IG28" s="55">
        <v>27.3677</v>
      </c>
      <c r="IH28" s="55">
        <v>28.05</v>
      </c>
      <c r="II28" s="55">
        <v>28.05</v>
      </c>
      <c r="IJ28" s="55">
        <v>28.05</v>
      </c>
      <c r="IK28" s="55">
        <v>28.05</v>
      </c>
      <c r="IL28" s="55">
        <v>28.05</v>
      </c>
      <c r="IM28" s="55">
        <v>28.05</v>
      </c>
      <c r="IN28" s="55">
        <v>28.05</v>
      </c>
      <c r="IO28" s="55">
        <v>28.05</v>
      </c>
      <c r="IP28" s="55">
        <v>28.05</v>
      </c>
      <c r="IQ28" s="55">
        <v>28.05</v>
      </c>
      <c r="IR28" s="55">
        <v>28.05</v>
      </c>
      <c r="IS28" s="55">
        <v>28.05</v>
      </c>
      <c r="IT28" s="55">
        <v>28.49</v>
      </c>
      <c r="IU28" s="55">
        <v>28.49</v>
      </c>
      <c r="IV28" s="55">
        <v>28.49</v>
      </c>
      <c r="IW28" s="55">
        <v>28.49</v>
      </c>
      <c r="IX28" s="55">
        <v>28.49</v>
      </c>
      <c r="IY28" s="55">
        <v>28.49</v>
      </c>
      <c r="IZ28" s="55">
        <v>28.49</v>
      </c>
      <c r="JA28" s="55">
        <v>28.49</v>
      </c>
      <c r="JB28" s="55">
        <v>28.49</v>
      </c>
      <c r="JC28" s="55">
        <v>28.49</v>
      </c>
      <c r="JD28" s="55">
        <v>28.49</v>
      </c>
      <c r="JE28" s="55">
        <v>28.49</v>
      </c>
      <c r="JF28" s="55">
        <v>29.13903</v>
      </c>
      <c r="JG28" s="55">
        <v>29.13903</v>
      </c>
      <c r="JH28" s="55">
        <v>29.13903</v>
      </c>
      <c r="JI28" s="55">
        <v>29.13903</v>
      </c>
      <c r="JJ28" s="55">
        <v>29.13903</v>
      </c>
      <c r="JK28" s="55">
        <v>29.13903</v>
      </c>
      <c r="JL28" s="55">
        <v>29.13903</v>
      </c>
      <c r="JM28" s="55">
        <v>29.13903</v>
      </c>
      <c r="JN28" s="55">
        <v>29.13903</v>
      </c>
      <c r="JO28" s="55">
        <v>29.13903</v>
      </c>
      <c r="JP28" s="55">
        <v>29.13903</v>
      </c>
      <c r="JQ28" s="55">
        <v>29.13903</v>
      </c>
      <c r="JR28" s="55">
        <v>30.21</v>
      </c>
      <c r="JS28" s="55">
        <v>30.21</v>
      </c>
      <c r="JT28" s="55">
        <v>30.21</v>
      </c>
      <c r="JU28" s="55">
        <v>30.21</v>
      </c>
      <c r="JV28" s="55">
        <v>30.21</v>
      </c>
      <c r="JW28" s="55">
        <v>30.21</v>
      </c>
      <c r="JX28" s="55">
        <v>30.21</v>
      </c>
      <c r="JY28" s="55">
        <v>30.21</v>
      </c>
      <c r="JZ28" s="55">
        <v>30.21</v>
      </c>
      <c r="KA28" s="55">
        <v>30.21</v>
      </c>
      <c r="KB28" s="55">
        <v>30.21</v>
      </c>
      <c r="KC28" s="55">
        <v>30.21</v>
      </c>
      <c r="KD28" s="55">
        <v>29.21</v>
      </c>
      <c r="KE28" s="55">
        <v>29.21</v>
      </c>
      <c r="KF28" s="55">
        <v>29.21</v>
      </c>
      <c r="KG28" s="55">
        <v>29.21</v>
      </c>
      <c r="KH28" s="55">
        <v>29.21</v>
      </c>
      <c r="KI28" s="55">
        <v>29.21</v>
      </c>
      <c r="KJ28" s="55">
        <v>29.21</v>
      </c>
      <c r="KK28" s="55">
        <v>29.21</v>
      </c>
      <c r="KL28" s="55">
        <v>29.21</v>
      </c>
      <c r="KM28" s="55">
        <v>29.21</v>
      </c>
      <c r="KN28" s="55">
        <v>29.21</v>
      </c>
      <c r="KO28" s="55">
        <v>29.21</v>
      </c>
      <c r="KP28" s="55">
        <v>30.22</v>
      </c>
      <c r="KQ28" s="55">
        <v>30.22</v>
      </c>
      <c r="KR28" s="55">
        <v>30.22</v>
      </c>
      <c r="KS28" s="55">
        <v>30.22</v>
      </c>
      <c r="KT28" s="55">
        <v>30.22</v>
      </c>
      <c r="KU28" s="55">
        <v>30.22</v>
      </c>
      <c r="KV28" s="55">
        <v>30.22</v>
      </c>
      <c r="KW28" s="55">
        <v>30.22</v>
      </c>
      <c r="KX28" s="55">
        <v>30.22</v>
      </c>
      <c r="KY28" s="55">
        <v>30.22</v>
      </c>
      <c r="KZ28" s="55">
        <v>30.22</v>
      </c>
      <c r="LA28" s="55">
        <v>30.22</v>
      </c>
      <c r="LB28" s="55">
        <v>28.85</v>
      </c>
      <c r="LC28" s="55">
        <v>28.85</v>
      </c>
      <c r="LD28" s="55">
        <v>28.85</v>
      </c>
      <c r="LE28" s="55">
        <v>28.85</v>
      </c>
      <c r="LF28" s="55">
        <v>28.85</v>
      </c>
      <c r="LG28" s="55">
        <v>28.85</v>
      </c>
      <c r="LH28" s="55">
        <v>28.85</v>
      </c>
      <c r="LI28" s="55">
        <v>28.85</v>
      </c>
      <c r="LJ28" s="55">
        <v>28.85</v>
      </c>
      <c r="LK28" s="55">
        <v>28.85</v>
      </c>
      <c r="LL28" s="55">
        <v>28.85</v>
      </c>
      <c r="LM28" s="55">
        <v>28.85</v>
      </c>
      <c r="LN28" s="55">
        <v>28.91</v>
      </c>
      <c r="LO28" s="55">
        <v>28.91</v>
      </c>
      <c r="LP28" s="55">
        <v>28.91</v>
      </c>
      <c r="LQ28" s="55">
        <v>28.91</v>
      </c>
      <c r="LR28" s="55">
        <v>28.91</v>
      </c>
      <c r="LS28" s="55">
        <v>28.91</v>
      </c>
      <c r="LT28" s="55">
        <v>28.91</v>
      </c>
      <c r="LU28" s="55">
        <v>28.91</v>
      </c>
      <c r="LV28" s="55">
        <v>28.91</v>
      </c>
      <c r="LW28" s="55">
        <v>28.91</v>
      </c>
      <c r="LX28" s="55">
        <v>28.91</v>
      </c>
      <c r="LY28" s="55">
        <v>28.91</v>
      </c>
      <c r="LZ28" s="55">
        <v>27.56</v>
      </c>
      <c r="MA28" s="55">
        <v>27.56</v>
      </c>
      <c r="MB28" s="55">
        <v>27.56</v>
      </c>
      <c r="MC28" s="55">
        <v>27.56</v>
      </c>
      <c r="MD28" s="55">
        <v>27.56</v>
      </c>
      <c r="ME28" s="55">
        <v>27.56</v>
      </c>
      <c r="MF28" s="55">
        <v>27.56</v>
      </c>
      <c r="MG28" s="55">
        <v>27.56</v>
      </c>
      <c r="MH28" s="55">
        <v>27.56</v>
      </c>
      <c r="MI28" s="55">
        <v>27.56</v>
      </c>
      <c r="MJ28" s="55">
        <v>27.56</v>
      </c>
      <c r="MK28" s="55">
        <v>27.56</v>
      </c>
      <c r="ML28" s="55">
        <v>27.85</v>
      </c>
      <c r="MM28" s="55">
        <v>27.85</v>
      </c>
      <c r="MN28" s="55">
        <v>27.85</v>
      </c>
      <c r="MO28" s="55">
        <v>27.85</v>
      </c>
      <c r="MP28" s="55">
        <v>27.85</v>
      </c>
      <c r="MQ28" s="55">
        <v>27.85</v>
      </c>
      <c r="MR28" s="55">
        <v>27.85</v>
      </c>
      <c r="MS28" s="55">
        <v>27.85</v>
      </c>
      <c r="MT28" s="55">
        <v>27.85</v>
      </c>
      <c r="MU28" s="55">
        <v>27.85</v>
      </c>
      <c r="MV28" s="55">
        <v>27.85</v>
      </c>
      <c r="MW28" s="55">
        <v>27.85</v>
      </c>
      <c r="MX28" s="55">
        <v>28.09083</v>
      </c>
      <c r="MY28" s="55">
        <v>28.09083</v>
      </c>
      <c r="MZ28" s="55">
        <v>28.09083</v>
      </c>
      <c r="NA28" s="55">
        <v>28.09083</v>
      </c>
      <c r="NB28" s="55">
        <v>28.09083</v>
      </c>
      <c r="NC28" s="55">
        <v>28.09083</v>
      </c>
      <c r="ND28" s="55">
        <v>28.09083</v>
      </c>
      <c r="NE28" s="55">
        <v>28.09083</v>
      </c>
      <c r="NF28" s="55">
        <v>28.09083</v>
      </c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</row>
    <row r="29" ht="13.5" hidden="1" customHeight="1">
      <c r="A29" s="54" t="s">
        <v>1419</v>
      </c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>
        <v>68.17403</v>
      </c>
      <c r="CI29" s="53">
        <v>68.17403</v>
      </c>
      <c r="CJ29" s="53">
        <v>68.17403</v>
      </c>
      <c r="CK29" s="53">
        <v>68.17403</v>
      </c>
      <c r="CL29" s="53">
        <v>68.17403</v>
      </c>
      <c r="CM29" s="53">
        <v>68.17403</v>
      </c>
      <c r="CN29" s="53">
        <v>68.17403</v>
      </c>
      <c r="CO29" s="53">
        <v>68.17403</v>
      </c>
      <c r="CP29" s="53">
        <v>68.17403</v>
      </c>
      <c r="CQ29" s="53">
        <v>68.17403</v>
      </c>
      <c r="CR29" s="53">
        <v>68.17403</v>
      </c>
      <c r="CS29" s="53">
        <v>68.17403</v>
      </c>
      <c r="CT29" s="53">
        <v>68.88975</v>
      </c>
      <c r="CU29" s="53">
        <v>68.88975</v>
      </c>
      <c r="CV29" s="53">
        <v>68.88975</v>
      </c>
      <c r="CW29" s="53">
        <v>68.88975</v>
      </c>
      <c r="CX29" s="53">
        <v>68.88975</v>
      </c>
      <c r="CY29" s="53">
        <v>68.88975</v>
      </c>
      <c r="CZ29" s="53">
        <v>68.88975</v>
      </c>
      <c r="DA29" s="53">
        <v>68.88975</v>
      </c>
      <c r="DB29" s="53">
        <v>68.88975</v>
      </c>
      <c r="DC29" s="53">
        <v>68.88975</v>
      </c>
      <c r="DD29" s="53">
        <v>68.88975</v>
      </c>
      <c r="DE29" s="53">
        <v>68.88975</v>
      </c>
      <c r="DF29" s="53">
        <v>68.69202</v>
      </c>
      <c r="DG29" s="53">
        <v>68.69202</v>
      </c>
      <c r="DH29" s="53">
        <v>68.69202</v>
      </c>
      <c r="DI29" s="53">
        <v>68.69202</v>
      </c>
      <c r="DJ29" s="53">
        <v>68.69202</v>
      </c>
      <c r="DK29" s="53">
        <v>68.69202</v>
      </c>
      <c r="DL29" s="53">
        <v>68.69202</v>
      </c>
      <c r="DM29" s="53">
        <v>68.69202</v>
      </c>
      <c r="DN29" s="53">
        <v>68.69202</v>
      </c>
      <c r="DO29" s="53">
        <v>68.69202</v>
      </c>
      <c r="DP29" s="53">
        <v>68.69202</v>
      </c>
      <c r="DQ29" s="53">
        <v>68.69202</v>
      </c>
      <c r="DR29" s="53">
        <v>68.1271</v>
      </c>
      <c r="DS29" s="53">
        <v>68.1271</v>
      </c>
      <c r="DT29" s="53">
        <v>68.1271</v>
      </c>
      <c r="DU29" s="53">
        <v>68.1271</v>
      </c>
      <c r="DV29" s="53">
        <v>68.1271</v>
      </c>
      <c r="DW29" s="53">
        <v>68.1271</v>
      </c>
      <c r="DX29" s="53">
        <v>68.1271</v>
      </c>
      <c r="DY29" s="53">
        <v>68.1271</v>
      </c>
      <c r="DZ29" s="53">
        <v>68.1271</v>
      </c>
      <c r="EA29" s="53">
        <v>68.1271</v>
      </c>
      <c r="EB29" s="53">
        <v>68.1271</v>
      </c>
      <c r="EC29" s="53">
        <v>68.1271</v>
      </c>
      <c r="ED29" s="53">
        <v>69.03495</v>
      </c>
      <c r="EE29" s="53">
        <v>69.03495</v>
      </c>
      <c r="EF29" s="53">
        <v>69.03495</v>
      </c>
      <c r="EG29" s="53">
        <v>69.03495</v>
      </c>
      <c r="EH29" s="53">
        <v>69.03495</v>
      </c>
      <c r="EI29" s="53">
        <v>69.03495</v>
      </c>
      <c r="EJ29" s="53">
        <v>69.03495</v>
      </c>
      <c r="EK29" s="53">
        <v>69.03495</v>
      </c>
      <c r="EL29" s="53">
        <v>69.03495</v>
      </c>
      <c r="EM29" s="53">
        <v>69.03495</v>
      </c>
      <c r="EN29" s="53">
        <v>69.03495</v>
      </c>
      <c r="EO29" s="53">
        <v>69.03495</v>
      </c>
      <c r="EP29" s="53">
        <v>74.47366</v>
      </c>
      <c r="EQ29" s="53">
        <v>74.47366</v>
      </c>
      <c r="ER29" s="53">
        <v>74.47366</v>
      </c>
      <c r="ES29" s="53">
        <v>74.47366</v>
      </c>
      <c r="ET29" s="53">
        <v>74.47366</v>
      </c>
      <c r="EU29" s="53">
        <v>74.47366</v>
      </c>
      <c r="EV29" s="53">
        <v>74.47366</v>
      </c>
      <c r="EW29" s="53">
        <v>74.47366</v>
      </c>
      <c r="EX29" s="53">
        <v>74.47366</v>
      </c>
      <c r="EY29" s="53">
        <v>74.47366</v>
      </c>
      <c r="EZ29" s="53">
        <v>74.47366</v>
      </c>
      <c r="FA29" s="53">
        <v>74.47366</v>
      </c>
      <c r="FB29" s="53">
        <v>74.94728</v>
      </c>
      <c r="FC29" s="53">
        <v>74.94728</v>
      </c>
      <c r="FD29" s="53">
        <v>74.94728</v>
      </c>
      <c r="FE29" s="53">
        <v>74.94728</v>
      </c>
      <c r="FF29" s="53">
        <v>74.94728</v>
      </c>
      <c r="FG29" s="53">
        <v>74.94728</v>
      </c>
      <c r="FH29" s="53">
        <v>74.94728</v>
      </c>
      <c r="FI29" s="53">
        <v>74.94728</v>
      </c>
      <c r="FJ29" s="53">
        <v>74.94728</v>
      </c>
      <c r="FK29" s="53">
        <v>74.94728</v>
      </c>
      <c r="FL29" s="53">
        <v>74.94728</v>
      </c>
      <c r="FM29" s="53">
        <v>74.94728</v>
      </c>
      <c r="FN29" s="53">
        <v>74.19136</v>
      </c>
      <c r="FO29" s="53">
        <v>74.19136</v>
      </c>
      <c r="FP29" s="53">
        <v>74.19136</v>
      </c>
      <c r="FQ29" s="53">
        <v>74.19136</v>
      </c>
      <c r="FR29" s="53">
        <v>74.19136</v>
      </c>
      <c r="FS29" s="53">
        <v>74.19136</v>
      </c>
      <c r="FT29" s="53">
        <v>74.19136</v>
      </c>
      <c r="FU29" s="53">
        <v>74.19136</v>
      </c>
      <c r="FV29" s="53">
        <v>74.19136</v>
      </c>
      <c r="FW29" s="53">
        <v>74.19136</v>
      </c>
      <c r="FX29" s="53">
        <v>74.19136</v>
      </c>
      <c r="FY29" s="53">
        <v>74.19136</v>
      </c>
      <c r="FZ29" s="53">
        <v>74.1034</v>
      </c>
      <c r="GA29" s="53">
        <v>74.1034</v>
      </c>
      <c r="GB29" s="53">
        <v>74.1034</v>
      </c>
      <c r="GC29" s="53">
        <v>74.1034</v>
      </c>
      <c r="GD29" s="53">
        <v>74.1034</v>
      </c>
      <c r="GE29" s="53">
        <v>74.1034</v>
      </c>
      <c r="GF29" s="53">
        <v>74.1034</v>
      </c>
      <c r="GG29" s="53">
        <v>74.1034</v>
      </c>
      <c r="GH29" s="53">
        <v>74.1034</v>
      </c>
      <c r="GI29" s="53">
        <v>74.1034</v>
      </c>
      <c r="GJ29" s="53">
        <v>74.1034</v>
      </c>
      <c r="GK29" s="53">
        <v>74.1034</v>
      </c>
      <c r="GL29" s="53">
        <v>71.76448</v>
      </c>
      <c r="GM29" s="53">
        <v>71.76448</v>
      </c>
      <c r="GN29" s="53">
        <v>71.76448</v>
      </c>
      <c r="GO29" s="53">
        <v>71.76448</v>
      </c>
      <c r="GP29" s="53">
        <v>71.76448</v>
      </c>
      <c r="GQ29" s="53">
        <v>71.76448</v>
      </c>
      <c r="GR29" s="53">
        <v>71.76448</v>
      </c>
      <c r="GS29" s="53">
        <v>71.76448</v>
      </c>
      <c r="GT29" s="53">
        <v>71.76448</v>
      </c>
      <c r="GU29" s="53">
        <v>71.76448</v>
      </c>
      <c r="GV29" s="53">
        <v>71.76448</v>
      </c>
      <c r="GW29" s="53">
        <v>71.76448</v>
      </c>
      <c r="GX29" s="53">
        <v>71.77086</v>
      </c>
      <c r="GY29" s="53">
        <v>71.77086</v>
      </c>
      <c r="GZ29" s="53">
        <v>71.77086</v>
      </c>
      <c r="HA29" s="53">
        <v>71.77086</v>
      </c>
      <c r="HB29" s="53">
        <v>71.77086</v>
      </c>
      <c r="HC29" s="53">
        <v>71.77086</v>
      </c>
      <c r="HD29" s="53">
        <v>71.77086</v>
      </c>
      <c r="HE29" s="53">
        <v>71.77086</v>
      </c>
      <c r="HF29" s="53">
        <v>71.77086</v>
      </c>
      <c r="HG29" s="53">
        <v>71.77086</v>
      </c>
      <c r="HH29" s="53">
        <v>71.77086</v>
      </c>
      <c r="HI29" s="53">
        <v>71.77086</v>
      </c>
      <c r="HJ29" s="53">
        <v>77.50855</v>
      </c>
      <c r="HK29" s="53">
        <v>77.50855</v>
      </c>
      <c r="HL29" s="53">
        <v>77.50855</v>
      </c>
      <c r="HM29" s="53">
        <v>77.50855</v>
      </c>
      <c r="HN29" s="53">
        <v>77.50855</v>
      </c>
      <c r="HO29" s="53">
        <v>77.50855</v>
      </c>
      <c r="HP29" s="53">
        <v>77.50855</v>
      </c>
      <c r="HQ29" s="53">
        <v>77.50855</v>
      </c>
      <c r="HR29" s="53">
        <v>77.50855</v>
      </c>
      <c r="HS29" s="53">
        <v>77.50855</v>
      </c>
      <c r="HT29" s="53">
        <v>77.50855</v>
      </c>
      <c r="HU29" s="53">
        <v>77.50855</v>
      </c>
      <c r="HV29" s="53">
        <v>71.56532</v>
      </c>
      <c r="HW29" s="53">
        <v>71.56532</v>
      </c>
      <c r="HX29" s="53">
        <v>71.56532</v>
      </c>
      <c r="HY29" s="53">
        <v>71.56532</v>
      </c>
      <c r="HZ29" s="53">
        <v>71.56532</v>
      </c>
      <c r="IA29" s="53">
        <v>71.56532</v>
      </c>
      <c r="IB29" s="53">
        <v>71.56532</v>
      </c>
      <c r="IC29" s="53">
        <v>71.56532</v>
      </c>
      <c r="ID29" s="53">
        <v>71.56532</v>
      </c>
      <c r="IE29" s="53">
        <v>71.56532</v>
      </c>
      <c r="IF29" s="53">
        <v>71.56532</v>
      </c>
      <c r="IG29" s="53">
        <v>71.56532</v>
      </c>
      <c r="IH29" s="53">
        <v>71.52</v>
      </c>
      <c r="II29" s="53">
        <v>71.52</v>
      </c>
      <c r="IJ29" s="53">
        <v>71.52</v>
      </c>
      <c r="IK29" s="53">
        <v>71.52</v>
      </c>
      <c r="IL29" s="53">
        <v>71.52</v>
      </c>
      <c r="IM29" s="53">
        <v>71.52</v>
      </c>
      <c r="IN29" s="53">
        <v>71.52</v>
      </c>
      <c r="IO29" s="53">
        <v>71.52</v>
      </c>
      <c r="IP29" s="53">
        <v>71.52</v>
      </c>
      <c r="IQ29" s="53">
        <v>71.52</v>
      </c>
      <c r="IR29" s="53">
        <v>71.52</v>
      </c>
      <c r="IS29" s="53">
        <v>71.52</v>
      </c>
      <c r="IT29" s="53">
        <v>71.44</v>
      </c>
      <c r="IU29" s="53">
        <v>71.44</v>
      </c>
      <c r="IV29" s="53">
        <v>71.44</v>
      </c>
      <c r="IW29" s="53">
        <v>71.44</v>
      </c>
      <c r="IX29" s="53">
        <v>71.44</v>
      </c>
      <c r="IY29" s="53">
        <v>71.44</v>
      </c>
      <c r="IZ29" s="53">
        <v>71.44</v>
      </c>
      <c r="JA29" s="53">
        <v>71.44</v>
      </c>
      <c r="JB29" s="53">
        <v>71.44</v>
      </c>
      <c r="JC29" s="53">
        <v>71.44</v>
      </c>
      <c r="JD29" s="53">
        <v>71.44</v>
      </c>
      <c r="JE29" s="53">
        <v>71.44</v>
      </c>
      <c r="JF29" s="53">
        <v>68.09965</v>
      </c>
      <c r="JG29" s="53">
        <v>68.09965</v>
      </c>
      <c r="JH29" s="53">
        <v>68.09965</v>
      </c>
      <c r="JI29" s="53">
        <v>68.09965</v>
      </c>
      <c r="JJ29" s="53">
        <v>68.09965</v>
      </c>
      <c r="JK29" s="53">
        <v>68.09965</v>
      </c>
      <c r="JL29" s="53">
        <v>68.09965</v>
      </c>
      <c r="JM29" s="53">
        <v>68.09965</v>
      </c>
      <c r="JN29" s="53">
        <v>68.09965</v>
      </c>
      <c r="JO29" s="53">
        <v>68.09965</v>
      </c>
      <c r="JP29" s="53">
        <v>68.09965</v>
      </c>
      <c r="JQ29" s="53">
        <v>68.09965</v>
      </c>
      <c r="JR29" s="53">
        <v>68.85</v>
      </c>
      <c r="JS29" s="53">
        <v>68.85</v>
      </c>
      <c r="JT29" s="53">
        <v>68.85</v>
      </c>
      <c r="JU29" s="53">
        <v>68.85</v>
      </c>
      <c r="JV29" s="53">
        <v>68.85</v>
      </c>
      <c r="JW29" s="53">
        <v>68.85</v>
      </c>
      <c r="JX29" s="53">
        <v>68.85</v>
      </c>
      <c r="JY29" s="53">
        <v>68.85</v>
      </c>
      <c r="JZ29" s="53">
        <v>68.85</v>
      </c>
      <c r="KA29" s="53">
        <v>68.85</v>
      </c>
      <c r="KB29" s="53">
        <v>68.85</v>
      </c>
      <c r="KC29" s="53">
        <v>68.85</v>
      </c>
      <c r="KD29" s="53">
        <v>70.68</v>
      </c>
      <c r="KE29" s="53">
        <v>70.68</v>
      </c>
      <c r="KF29" s="53">
        <v>70.68</v>
      </c>
      <c r="KG29" s="53">
        <v>70.68</v>
      </c>
      <c r="KH29" s="53">
        <v>70.68</v>
      </c>
      <c r="KI29" s="53">
        <v>70.68</v>
      </c>
      <c r="KJ29" s="53">
        <v>70.68</v>
      </c>
      <c r="KK29" s="53">
        <v>70.68</v>
      </c>
      <c r="KL29" s="53">
        <v>70.68</v>
      </c>
      <c r="KM29" s="53">
        <v>70.68</v>
      </c>
      <c r="KN29" s="53">
        <v>70.68</v>
      </c>
      <c r="KO29" s="53">
        <v>70.68</v>
      </c>
      <c r="KP29" s="53">
        <v>72.59</v>
      </c>
      <c r="KQ29" s="53">
        <v>72.59</v>
      </c>
      <c r="KR29" s="53">
        <v>72.59</v>
      </c>
      <c r="KS29" s="53">
        <v>72.59</v>
      </c>
      <c r="KT29" s="53">
        <v>72.59</v>
      </c>
      <c r="KU29" s="53">
        <v>72.59</v>
      </c>
      <c r="KV29" s="53">
        <v>72.59</v>
      </c>
      <c r="KW29" s="53">
        <v>72.59</v>
      </c>
      <c r="KX29" s="53">
        <v>72.59</v>
      </c>
      <c r="KY29" s="53">
        <v>72.59</v>
      </c>
      <c r="KZ29" s="53">
        <v>72.59</v>
      </c>
      <c r="LA29" s="53">
        <v>72.59</v>
      </c>
      <c r="LB29" s="53">
        <v>71.39</v>
      </c>
      <c r="LC29" s="53">
        <v>71.39</v>
      </c>
      <c r="LD29" s="53">
        <v>71.39</v>
      </c>
      <c r="LE29" s="53">
        <v>71.39</v>
      </c>
      <c r="LF29" s="53">
        <v>71.39</v>
      </c>
      <c r="LG29" s="53">
        <v>71.39</v>
      </c>
      <c r="LH29" s="53">
        <v>71.39</v>
      </c>
      <c r="LI29" s="53">
        <v>71.39</v>
      </c>
      <c r="LJ29" s="53">
        <v>71.39</v>
      </c>
      <c r="LK29" s="53">
        <v>71.39</v>
      </c>
      <c r="LL29" s="53">
        <v>71.39</v>
      </c>
      <c r="LM29" s="53">
        <v>71.39</v>
      </c>
      <c r="LN29" s="53">
        <v>71.37</v>
      </c>
      <c r="LO29" s="53">
        <v>71.37</v>
      </c>
      <c r="LP29" s="53">
        <v>71.37</v>
      </c>
      <c r="LQ29" s="53">
        <v>71.37</v>
      </c>
      <c r="LR29" s="53">
        <v>71.37</v>
      </c>
      <c r="LS29" s="53">
        <v>71.37</v>
      </c>
      <c r="LT29" s="53">
        <v>71.37</v>
      </c>
      <c r="LU29" s="53">
        <v>71.37</v>
      </c>
      <c r="LV29" s="53">
        <v>71.37</v>
      </c>
      <c r="LW29" s="53">
        <v>71.37</v>
      </c>
      <c r="LX29" s="53">
        <v>71.37</v>
      </c>
      <c r="LY29" s="53">
        <v>71.37</v>
      </c>
      <c r="LZ29" s="53">
        <v>73.71</v>
      </c>
      <c r="MA29" s="53">
        <v>73.71</v>
      </c>
      <c r="MB29" s="53">
        <v>73.71</v>
      </c>
      <c r="MC29" s="53">
        <v>73.71</v>
      </c>
      <c r="MD29" s="53">
        <v>73.71</v>
      </c>
      <c r="ME29" s="53">
        <v>73.71</v>
      </c>
      <c r="MF29" s="53">
        <v>73.71</v>
      </c>
      <c r="MG29" s="53">
        <v>73.71</v>
      </c>
      <c r="MH29" s="53">
        <v>73.71</v>
      </c>
      <c r="MI29" s="53">
        <v>73.71</v>
      </c>
      <c r="MJ29" s="53">
        <v>73.71</v>
      </c>
      <c r="MK29" s="53">
        <v>73.71</v>
      </c>
      <c r="ML29" s="53">
        <v>74.55</v>
      </c>
      <c r="MM29" s="53">
        <v>74.55</v>
      </c>
      <c r="MN29" s="53">
        <v>74.55</v>
      </c>
      <c r="MO29" s="53">
        <v>74.55</v>
      </c>
      <c r="MP29" s="53">
        <v>74.55</v>
      </c>
      <c r="MQ29" s="53">
        <v>74.55</v>
      </c>
      <c r="MR29" s="53">
        <v>74.55</v>
      </c>
      <c r="MS29" s="53">
        <v>74.55</v>
      </c>
      <c r="MT29" s="53">
        <v>74.55</v>
      </c>
      <c r="MU29" s="53">
        <v>74.55</v>
      </c>
      <c r="MV29" s="53">
        <v>74.55</v>
      </c>
      <c r="MW29" s="53">
        <v>74.55</v>
      </c>
      <c r="MX29" s="53">
        <v>77.44167</v>
      </c>
      <c r="MY29" s="53">
        <v>77.44167</v>
      </c>
      <c r="MZ29" s="53">
        <v>77.44167</v>
      </c>
      <c r="NA29" s="53">
        <v>77.44167</v>
      </c>
      <c r="NB29" s="53">
        <v>77.44167</v>
      </c>
      <c r="NC29" s="53">
        <v>77.44167</v>
      </c>
      <c r="ND29" s="53">
        <v>77.44167</v>
      </c>
      <c r="NE29" s="53">
        <v>77.44167</v>
      </c>
      <c r="NF29" s="53">
        <v>77.44167</v>
      </c>
      <c r="NG29" s="53"/>
      <c r="NH29" s="53"/>
      <c r="NI29" s="53"/>
      <c r="NJ29" s="53"/>
      <c r="NK29" s="53"/>
      <c r="NL29" s="53"/>
      <c r="NM29" s="53"/>
      <c r="NN29" s="53"/>
      <c r="NO29" s="53"/>
      <c r="NP29" s="53"/>
      <c r="NQ29" s="53"/>
      <c r="NR29" s="53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/>
      <c r="OH29" s="53"/>
      <c r="OI29" s="53"/>
      <c r="OJ29" s="53"/>
      <c r="OK29" s="53"/>
      <c r="OL29" s="53"/>
      <c r="OM29" s="53"/>
    </row>
    <row r="30" ht="13.5" hidden="1" customHeight="1">
      <c r="A30" s="60" t="s">
        <v>1420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>
        <v>67.07176</v>
      </c>
      <c r="CI30" s="55">
        <v>67.07176</v>
      </c>
      <c r="CJ30" s="55">
        <v>67.07176</v>
      </c>
      <c r="CK30" s="55">
        <v>67.07176</v>
      </c>
      <c r="CL30" s="55">
        <v>67.07176</v>
      </c>
      <c r="CM30" s="55">
        <v>67.07176</v>
      </c>
      <c r="CN30" s="55">
        <v>67.07176</v>
      </c>
      <c r="CO30" s="55">
        <v>67.07176</v>
      </c>
      <c r="CP30" s="55">
        <v>67.07176</v>
      </c>
      <c r="CQ30" s="55">
        <v>67.07176</v>
      </c>
      <c r="CR30" s="55">
        <v>67.07176</v>
      </c>
      <c r="CS30" s="55">
        <v>67.07176</v>
      </c>
      <c r="CT30" s="55">
        <v>66.82925</v>
      </c>
      <c r="CU30" s="55">
        <v>66.82925</v>
      </c>
      <c r="CV30" s="55">
        <v>66.82925</v>
      </c>
      <c r="CW30" s="55">
        <v>66.82925</v>
      </c>
      <c r="CX30" s="55">
        <v>66.82925</v>
      </c>
      <c r="CY30" s="55">
        <v>66.82925</v>
      </c>
      <c r="CZ30" s="55">
        <v>66.82925</v>
      </c>
      <c r="DA30" s="55">
        <v>66.82925</v>
      </c>
      <c r="DB30" s="55">
        <v>66.82925</v>
      </c>
      <c r="DC30" s="55">
        <v>66.82925</v>
      </c>
      <c r="DD30" s="55">
        <v>66.82925</v>
      </c>
      <c r="DE30" s="55">
        <v>66.82925</v>
      </c>
      <c r="DF30" s="55">
        <v>66.3166</v>
      </c>
      <c r="DG30" s="55">
        <v>66.3166</v>
      </c>
      <c r="DH30" s="55">
        <v>66.3166</v>
      </c>
      <c r="DI30" s="55">
        <v>66.3166</v>
      </c>
      <c r="DJ30" s="55">
        <v>66.3166</v>
      </c>
      <c r="DK30" s="55">
        <v>66.3166</v>
      </c>
      <c r="DL30" s="55">
        <v>66.3166</v>
      </c>
      <c r="DM30" s="55">
        <v>66.3166</v>
      </c>
      <c r="DN30" s="55">
        <v>66.3166</v>
      </c>
      <c r="DO30" s="55">
        <v>66.3166</v>
      </c>
      <c r="DP30" s="55">
        <v>66.3166</v>
      </c>
      <c r="DQ30" s="55">
        <v>66.3166</v>
      </c>
      <c r="DR30" s="55">
        <v>65.84512</v>
      </c>
      <c r="DS30" s="55">
        <v>65.84512</v>
      </c>
      <c r="DT30" s="55">
        <v>65.84512</v>
      </c>
      <c r="DU30" s="55">
        <v>65.84512</v>
      </c>
      <c r="DV30" s="55">
        <v>65.84512</v>
      </c>
      <c r="DW30" s="55">
        <v>65.84512</v>
      </c>
      <c r="DX30" s="55">
        <v>65.84512</v>
      </c>
      <c r="DY30" s="55">
        <v>65.84512</v>
      </c>
      <c r="DZ30" s="55">
        <v>65.84512</v>
      </c>
      <c r="EA30" s="55">
        <v>65.84512</v>
      </c>
      <c r="EB30" s="55">
        <v>65.84512</v>
      </c>
      <c r="EC30" s="55">
        <v>65.84512</v>
      </c>
      <c r="ED30" s="55">
        <v>67.73487</v>
      </c>
      <c r="EE30" s="55">
        <v>67.73487</v>
      </c>
      <c r="EF30" s="55">
        <v>67.73487</v>
      </c>
      <c r="EG30" s="55">
        <v>67.73487</v>
      </c>
      <c r="EH30" s="55">
        <v>67.73487</v>
      </c>
      <c r="EI30" s="55">
        <v>67.73487</v>
      </c>
      <c r="EJ30" s="55">
        <v>67.73487</v>
      </c>
      <c r="EK30" s="55">
        <v>67.73487</v>
      </c>
      <c r="EL30" s="55">
        <v>67.73487</v>
      </c>
      <c r="EM30" s="55">
        <v>67.73487</v>
      </c>
      <c r="EN30" s="55">
        <v>67.73487</v>
      </c>
      <c r="EO30" s="55">
        <v>67.73487</v>
      </c>
      <c r="EP30" s="55">
        <v>64.62095</v>
      </c>
      <c r="EQ30" s="55">
        <v>64.62095</v>
      </c>
      <c r="ER30" s="55">
        <v>64.62095</v>
      </c>
      <c r="ES30" s="55">
        <v>64.62095</v>
      </c>
      <c r="ET30" s="55">
        <v>64.62095</v>
      </c>
      <c r="EU30" s="55">
        <v>64.62095</v>
      </c>
      <c r="EV30" s="55">
        <v>64.62095</v>
      </c>
      <c r="EW30" s="55">
        <v>64.62095</v>
      </c>
      <c r="EX30" s="55">
        <v>64.62095</v>
      </c>
      <c r="EY30" s="55">
        <v>64.62095</v>
      </c>
      <c r="EZ30" s="55">
        <v>64.62095</v>
      </c>
      <c r="FA30" s="55">
        <v>64.62095</v>
      </c>
      <c r="FB30" s="55">
        <v>65.28551</v>
      </c>
      <c r="FC30" s="55">
        <v>65.28551</v>
      </c>
      <c r="FD30" s="55">
        <v>65.28551</v>
      </c>
      <c r="FE30" s="55">
        <v>65.28551</v>
      </c>
      <c r="FF30" s="55">
        <v>65.28551</v>
      </c>
      <c r="FG30" s="55">
        <v>65.28551</v>
      </c>
      <c r="FH30" s="55">
        <v>65.28551</v>
      </c>
      <c r="FI30" s="55">
        <v>65.28551</v>
      </c>
      <c r="FJ30" s="55">
        <v>65.28551</v>
      </c>
      <c r="FK30" s="55">
        <v>65.28551</v>
      </c>
      <c r="FL30" s="55">
        <v>65.28551</v>
      </c>
      <c r="FM30" s="55">
        <v>65.28551</v>
      </c>
      <c r="FN30" s="55">
        <v>61.06427</v>
      </c>
      <c r="FO30" s="55">
        <v>61.06427</v>
      </c>
      <c r="FP30" s="55">
        <v>61.06427</v>
      </c>
      <c r="FQ30" s="55">
        <v>61.06427</v>
      </c>
      <c r="FR30" s="55">
        <v>61.06427</v>
      </c>
      <c r="FS30" s="55">
        <v>61.06427</v>
      </c>
      <c r="FT30" s="55">
        <v>61.06427</v>
      </c>
      <c r="FU30" s="55">
        <v>61.06427</v>
      </c>
      <c r="FV30" s="55">
        <v>61.06427</v>
      </c>
      <c r="FW30" s="55">
        <v>61.06427</v>
      </c>
      <c r="FX30" s="55">
        <v>61.06427</v>
      </c>
      <c r="FY30" s="55">
        <v>61.06427</v>
      </c>
      <c r="FZ30" s="55">
        <v>60.04774</v>
      </c>
      <c r="GA30" s="55">
        <v>60.04774</v>
      </c>
      <c r="GB30" s="55">
        <v>60.04774</v>
      </c>
      <c r="GC30" s="55">
        <v>60.04774</v>
      </c>
      <c r="GD30" s="55">
        <v>60.04774</v>
      </c>
      <c r="GE30" s="55">
        <v>60.04774</v>
      </c>
      <c r="GF30" s="55">
        <v>60.04774</v>
      </c>
      <c r="GG30" s="55">
        <v>60.04774</v>
      </c>
      <c r="GH30" s="55">
        <v>60.04774</v>
      </c>
      <c r="GI30" s="55">
        <v>60.04774</v>
      </c>
      <c r="GJ30" s="55">
        <v>60.04774</v>
      </c>
      <c r="GK30" s="55">
        <v>60.04774</v>
      </c>
      <c r="GL30" s="55">
        <v>58.55148</v>
      </c>
      <c r="GM30" s="55">
        <v>58.55148</v>
      </c>
      <c r="GN30" s="55">
        <v>58.55148</v>
      </c>
      <c r="GO30" s="55">
        <v>58.55148</v>
      </c>
      <c r="GP30" s="55">
        <v>58.55148</v>
      </c>
      <c r="GQ30" s="55">
        <v>58.55148</v>
      </c>
      <c r="GR30" s="55">
        <v>58.55148</v>
      </c>
      <c r="GS30" s="55">
        <v>58.55148</v>
      </c>
      <c r="GT30" s="55">
        <v>58.55148</v>
      </c>
      <c r="GU30" s="55">
        <v>58.55148</v>
      </c>
      <c r="GV30" s="55">
        <v>58.55148</v>
      </c>
      <c r="GW30" s="55">
        <v>58.55148</v>
      </c>
      <c r="GX30" s="55">
        <v>57.39695</v>
      </c>
      <c r="GY30" s="55">
        <v>57.39695</v>
      </c>
      <c r="GZ30" s="55">
        <v>57.39695</v>
      </c>
      <c r="HA30" s="55">
        <v>57.39695</v>
      </c>
      <c r="HB30" s="55">
        <v>57.39695</v>
      </c>
      <c r="HC30" s="55">
        <v>57.39695</v>
      </c>
      <c r="HD30" s="55">
        <v>57.39695</v>
      </c>
      <c r="HE30" s="55">
        <v>57.39695</v>
      </c>
      <c r="HF30" s="55">
        <v>57.39695</v>
      </c>
      <c r="HG30" s="55">
        <v>57.39695</v>
      </c>
      <c r="HH30" s="55">
        <v>57.39695</v>
      </c>
      <c r="HI30" s="55">
        <v>57.39695</v>
      </c>
      <c r="HJ30" s="55">
        <v>57.28598</v>
      </c>
      <c r="HK30" s="55">
        <v>57.28598</v>
      </c>
      <c r="HL30" s="55">
        <v>57.28598</v>
      </c>
      <c r="HM30" s="55">
        <v>57.28598</v>
      </c>
      <c r="HN30" s="55">
        <v>57.28598</v>
      </c>
      <c r="HO30" s="55">
        <v>57.28598</v>
      </c>
      <c r="HP30" s="55">
        <v>57.28598</v>
      </c>
      <c r="HQ30" s="55">
        <v>57.28598</v>
      </c>
      <c r="HR30" s="55">
        <v>57.28598</v>
      </c>
      <c r="HS30" s="55">
        <v>57.28598</v>
      </c>
      <c r="HT30" s="55">
        <v>57.28598</v>
      </c>
      <c r="HU30" s="55">
        <v>57.28598</v>
      </c>
      <c r="HV30" s="55">
        <v>61.81646</v>
      </c>
      <c r="HW30" s="55">
        <v>61.81646</v>
      </c>
      <c r="HX30" s="55">
        <v>61.81646</v>
      </c>
      <c r="HY30" s="55">
        <v>61.81646</v>
      </c>
      <c r="HZ30" s="55">
        <v>61.81646</v>
      </c>
      <c r="IA30" s="55">
        <v>61.81646</v>
      </c>
      <c r="IB30" s="55">
        <v>61.81646</v>
      </c>
      <c r="IC30" s="55">
        <v>61.81646</v>
      </c>
      <c r="ID30" s="55">
        <v>61.81646</v>
      </c>
      <c r="IE30" s="55">
        <v>61.81646</v>
      </c>
      <c r="IF30" s="55">
        <v>61.81646</v>
      </c>
      <c r="IG30" s="55">
        <v>61.81646</v>
      </c>
      <c r="IH30" s="55">
        <v>62.3</v>
      </c>
      <c r="II30" s="55">
        <v>62.3</v>
      </c>
      <c r="IJ30" s="55">
        <v>62.3</v>
      </c>
      <c r="IK30" s="55">
        <v>62.3</v>
      </c>
      <c r="IL30" s="55">
        <v>62.3</v>
      </c>
      <c r="IM30" s="55">
        <v>62.3</v>
      </c>
      <c r="IN30" s="55">
        <v>62.3</v>
      </c>
      <c r="IO30" s="55">
        <v>62.3</v>
      </c>
      <c r="IP30" s="55">
        <v>62.3</v>
      </c>
      <c r="IQ30" s="55">
        <v>62.3</v>
      </c>
      <c r="IR30" s="55">
        <v>62.3</v>
      </c>
      <c r="IS30" s="55">
        <v>62.3</v>
      </c>
      <c r="IT30" s="55">
        <v>62.38</v>
      </c>
      <c r="IU30" s="55">
        <v>62.38</v>
      </c>
      <c r="IV30" s="55">
        <v>62.38</v>
      </c>
      <c r="IW30" s="55">
        <v>62.38</v>
      </c>
      <c r="IX30" s="55">
        <v>62.38</v>
      </c>
      <c r="IY30" s="55">
        <v>62.38</v>
      </c>
      <c r="IZ30" s="55">
        <v>62.38</v>
      </c>
      <c r="JA30" s="55">
        <v>62.38</v>
      </c>
      <c r="JB30" s="55">
        <v>62.38</v>
      </c>
      <c r="JC30" s="55">
        <v>62.38</v>
      </c>
      <c r="JD30" s="55">
        <v>62.38</v>
      </c>
      <c r="JE30" s="55">
        <v>62.38</v>
      </c>
      <c r="JF30" s="55">
        <v>62.20129</v>
      </c>
      <c r="JG30" s="55">
        <v>62.20129</v>
      </c>
      <c r="JH30" s="55">
        <v>62.20129</v>
      </c>
      <c r="JI30" s="55">
        <v>62.20129</v>
      </c>
      <c r="JJ30" s="55">
        <v>62.20129</v>
      </c>
      <c r="JK30" s="55">
        <v>62.20129</v>
      </c>
      <c r="JL30" s="55">
        <v>62.20129</v>
      </c>
      <c r="JM30" s="55">
        <v>62.20129</v>
      </c>
      <c r="JN30" s="55">
        <v>62.20129</v>
      </c>
      <c r="JO30" s="55">
        <v>62.20129</v>
      </c>
      <c r="JP30" s="55">
        <v>62.20129</v>
      </c>
      <c r="JQ30" s="55">
        <v>62.20129</v>
      </c>
      <c r="JR30" s="55">
        <v>63.78</v>
      </c>
      <c r="JS30" s="55">
        <v>63.78</v>
      </c>
      <c r="JT30" s="55">
        <v>63.78</v>
      </c>
      <c r="JU30" s="55">
        <v>63.78</v>
      </c>
      <c r="JV30" s="55">
        <v>63.78</v>
      </c>
      <c r="JW30" s="55">
        <v>63.78</v>
      </c>
      <c r="JX30" s="55">
        <v>63.78</v>
      </c>
      <c r="JY30" s="55">
        <v>63.78</v>
      </c>
      <c r="JZ30" s="55">
        <v>63.78</v>
      </c>
      <c r="KA30" s="55">
        <v>63.78</v>
      </c>
      <c r="KB30" s="55">
        <v>63.78</v>
      </c>
      <c r="KC30" s="55">
        <v>63.78</v>
      </c>
      <c r="KD30" s="55">
        <v>67.83</v>
      </c>
      <c r="KE30" s="55">
        <v>67.83</v>
      </c>
      <c r="KF30" s="55">
        <v>67.83</v>
      </c>
      <c r="KG30" s="55">
        <v>67.83</v>
      </c>
      <c r="KH30" s="55">
        <v>67.83</v>
      </c>
      <c r="KI30" s="55">
        <v>67.83</v>
      </c>
      <c r="KJ30" s="55">
        <v>67.83</v>
      </c>
      <c r="KK30" s="55">
        <v>67.83</v>
      </c>
      <c r="KL30" s="55">
        <v>67.83</v>
      </c>
      <c r="KM30" s="55">
        <v>67.83</v>
      </c>
      <c r="KN30" s="55">
        <v>67.83</v>
      </c>
      <c r="KO30" s="55">
        <v>67.83</v>
      </c>
      <c r="KP30" s="55">
        <v>69.5</v>
      </c>
      <c r="KQ30" s="55">
        <v>69.5</v>
      </c>
      <c r="KR30" s="55">
        <v>69.5</v>
      </c>
      <c r="KS30" s="55">
        <v>69.5</v>
      </c>
      <c r="KT30" s="55">
        <v>69.5</v>
      </c>
      <c r="KU30" s="55">
        <v>69.5</v>
      </c>
      <c r="KV30" s="55">
        <v>69.5</v>
      </c>
      <c r="KW30" s="55">
        <v>69.5</v>
      </c>
      <c r="KX30" s="55">
        <v>69.5</v>
      </c>
      <c r="KY30" s="55">
        <v>69.5</v>
      </c>
      <c r="KZ30" s="55">
        <v>69.5</v>
      </c>
      <c r="LA30" s="55">
        <v>69.5</v>
      </c>
      <c r="LB30" s="55">
        <v>70.3</v>
      </c>
      <c r="LC30" s="55">
        <v>70.3</v>
      </c>
      <c r="LD30" s="55">
        <v>70.3</v>
      </c>
      <c r="LE30" s="55">
        <v>70.3</v>
      </c>
      <c r="LF30" s="55">
        <v>70.3</v>
      </c>
      <c r="LG30" s="55">
        <v>70.3</v>
      </c>
      <c r="LH30" s="55">
        <v>70.3</v>
      </c>
      <c r="LI30" s="55">
        <v>70.3</v>
      </c>
      <c r="LJ30" s="55">
        <v>70.3</v>
      </c>
      <c r="LK30" s="55">
        <v>70.3</v>
      </c>
      <c r="LL30" s="55">
        <v>70.3</v>
      </c>
      <c r="LM30" s="55">
        <v>70.3</v>
      </c>
      <c r="LN30" s="55">
        <v>71.27</v>
      </c>
      <c r="LO30" s="55">
        <v>71.27</v>
      </c>
      <c r="LP30" s="55">
        <v>71.27</v>
      </c>
      <c r="LQ30" s="55">
        <v>71.27</v>
      </c>
      <c r="LR30" s="55">
        <v>71.27</v>
      </c>
      <c r="LS30" s="55">
        <v>71.27</v>
      </c>
      <c r="LT30" s="55">
        <v>71.27</v>
      </c>
      <c r="LU30" s="55">
        <v>71.27</v>
      </c>
      <c r="LV30" s="55">
        <v>71.27</v>
      </c>
      <c r="LW30" s="55">
        <v>71.27</v>
      </c>
      <c r="LX30" s="55">
        <v>71.27</v>
      </c>
      <c r="LY30" s="55">
        <v>71.27</v>
      </c>
      <c r="LZ30" s="55">
        <v>69.5</v>
      </c>
      <c r="MA30" s="55">
        <v>69.5</v>
      </c>
      <c r="MB30" s="55">
        <v>69.5</v>
      </c>
      <c r="MC30" s="55">
        <v>69.5</v>
      </c>
      <c r="MD30" s="55">
        <v>69.5</v>
      </c>
      <c r="ME30" s="55">
        <v>69.5</v>
      </c>
      <c r="MF30" s="55">
        <v>69.5</v>
      </c>
      <c r="MG30" s="55">
        <v>69.5</v>
      </c>
      <c r="MH30" s="55">
        <v>69.5</v>
      </c>
      <c r="MI30" s="55">
        <v>69.5</v>
      </c>
      <c r="MJ30" s="55">
        <v>69.5</v>
      </c>
      <c r="MK30" s="55">
        <v>69.5</v>
      </c>
      <c r="ML30" s="55">
        <v>70.34</v>
      </c>
      <c r="MM30" s="55">
        <v>70.34</v>
      </c>
      <c r="MN30" s="55">
        <v>70.34</v>
      </c>
      <c r="MO30" s="55">
        <v>70.34</v>
      </c>
      <c r="MP30" s="55">
        <v>70.34</v>
      </c>
      <c r="MQ30" s="55">
        <v>70.34</v>
      </c>
      <c r="MR30" s="55">
        <v>70.34</v>
      </c>
      <c r="MS30" s="55">
        <v>70.34</v>
      </c>
      <c r="MT30" s="55">
        <v>70.34</v>
      </c>
      <c r="MU30" s="55">
        <v>70.34</v>
      </c>
      <c r="MV30" s="55">
        <v>70.34</v>
      </c>
      <c r="MW30" s="55">
        <v>70.34</v>
      </c>
      <c r="MX30" s="55">
        <v>63.02833</v>
      </c>
      <c r="MY30" s="55">
        <v>63.02833</v>
      </c>
      <c r="MZ30" s="55">
        <v>63.02833</v>
      </c>
      <c r="NA30" s="55">
        <v>63.02833</v>
      </c>
      <c r="NB30" s="55">
        <v>63.02833</v>
      </c>
      <c r="NC30" s="55">
        <v>63.02833</v>
      </c>
      <c r="ND30" s="55">
        <v>63.02833</v>
      </c>
      <c r="NE30" s="55">
        <v>63.02833</v>
      </c>
      <c r="NF30" s="55">
        <v>63.02833</v>
      </c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</row>
    <row r="31" ht="14.25" customHeight="1">
      <c r="A31" s="61" t="s">
        <v>371</v>
      </c>
      <c r="NG31" s="53">
        <v>82.76666666666667</v>
      </c>
      <c r="NH31" s="53">
        <v>84.00000000000001</v>
      </c>
      <c r="NI31" s="53">
        <v>85.56666666666666</v>
      </c>
      <c r="NJ31" s="53">
        <v>85.70833333333333</v>
      </c>
      <c r="NK31" s="53">
        <v>87.55000000000001</v>
      </c>
      <c r="NL31" s="53">
        <v>88.925</v>
      </c>
      <c r="NM31" s="53">
        <v>90.36666666666667</v>
      </c>
      <c r="NN31" s="53">
        <v>91.26666666666667</v>
      </c>
      <c r="NO31" s="53">
        <v>92.85000000000001</v>
      </c>
      <c r="NP31" s="53">
        <v>95.375</v>
      </c>
      <c r="NQ31" s="53">
        <v>97.78333333333335</v>
      </c>
      <c r="NR31" s="53">
        <v>99.99166666666667</v>
      </c>
      <c r="NS31" s="53">
        <v>102.75</v>
      </c>
      <c r="NT31" s="53">
        <v>104.65833333333335</v>
      </c>
      <c r="NU31" s="53">
        <v>106.97500000000001</v>
      </c>
      <c r="NV31" s="53">
        <v>109.11666666666667</v>
      </c>
      <c r="NW31" s="53">
        <v>111.45</v>
      </c>
      <c r="NX31" s="53">
        <v>114.09166666666665</v>
      </c>
      <c r="NY31" s="53">
        <v>114.43333333333334</v>
      </c>
      <c r="NZ31" s="53">
        <v>116.46666666666668</v>
      </c>
      <c r="OA31" s="53">
        <v>119.85833333333333</v>
      </c>
      <c r="OB31" s="53">
        <v>121.67500000000001</v>
      </c>
      <c r="OC31" s="53">
        <v>122.81666666666666</v>
      </c>
      <c r="OD31" s="53">
        <v>125.15833333333336</v>
      </c>
      <c r="OE31" s="53">
        <v>126.56666666666666</v>
      </c>
      <c r="OF31" s="53">
        <v>128.37499999999997</v>
      </c>
      <c r="OG31" s="53">
        <v>130.42499999999998</v>
      </c>
      <c r="OH31" s="53">
        <v>133.38333333333335</v>
      </c>
      <c r="OI31" s="53">
        <v>135.98333333333335</v>
      </c>
    </row>
    <row r="32" ht="14.25" customHeight="1">
      <c r="A32" s="57" t="s">
        <v>355</v>
      </c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CJ32" s="62"/>
      <c r="CK32" s="62"/>
      <c r="CL32" s="62"/>
      <c r="CM32" s="62"/>
      <c r="CN32" s="62"/>
      <c r="CO32" s="62"/>
      <c r="CP32" s="62"/>
      <c r="CQ32" s="62"/>
      <c r="CR32" s="62"/>
      <c r="CS32" s="62"/>
      <c r="CT32" s="62"/>
      <c r="CU32" s="62"/>
      <c r="CV32" s="62"/>
      <c r="CW32" s="62"/>
      <c r="CX32" s="62"/>
      <c r="CY32" s="62"/>
      <c r="CZ32" s="62"/>
      <c r="DA32" s="62"/>
      <c r="DB32" s="62"/>
      <c r="DC32" s="62"/>
      <c r="DD32" s="62"/>
      <c r="DE32" s="62"/>
      <c r="DF32" s="62"/>
      <c r="DG32" s="62"/>
      <c r="DH32" s="62"/>
      <c r="DI32" s="62"/>
      <c r="DJ32" s="62"/>
      <c r="DK32" s="62"/>
      <c r="DL32" s="62"/>
      <c r="DM32" s="62"/>
      <c r="DN32" s="62"/>
      <c r="DO32" s="62"/>
      <c r="DP32" s="62"/>
      <c r="DQ32" s="62"/>
      <c r="DR32" s="62"/>
      <c r="DS32" s="62"/>
      <c r="DT32" s="62"/>
      <c r="DU32" s="62"/>
      <c r="DV32" s="62"/>
      <c r="DW32" s="62"/>
      <c r="DX32" s="62"/>
      <c r="DY32" s="62"/>
      <c r="DZ32" s="62"/>
      <c r="EA32" s="62"/>
      <c r="EB32" s="62"/>
      <c r="EC32" s="62"/>
      <c r="ED32" s="62"/>
      <c r="EE32" s="62"/>
      <c r="EF32" s="62"/>
      <c r="EG32" s="62"/>
      <c r="EH32" s="62"/>
      <c r="EI32" s="62"/>
      <c r="EJ32" s="62"/>
      <c r="EK32" s="62"/>
      <c r="EL32" s="62"/>
      <c r="EM32" s="62"/>
      <c r="EN32" s="62"/>
      <c r="EO32" s="62"/>
      <c r="EP32" s="62"/>
      <c r="EQ32" s="62"/>
      <c r="ER32" s="62"/>
      <c r="ES32" s="62"/>
      <c r="ET32" s="62"/>
      <c r="EU32" s="62"/>
      <c r="EV32" s="62"/>
      <c r="EW32" s="62"/>
      <c r="EX32" s="62"/>
      <c r="EY32" s="62"/>
      <c r="EZ32" s="62"/>
      <c r="FA32" s="62"/>
      <c r="FB32" s="62"/>
      <c r="FC32" s="62"/>
      <c r="FD32" s="62"/>
      <c r="FE32" s="62"/>
      <c r="FF32" s="62"/>
      <c r="FG32" s="62"/>
      <c r="FH32" s="62"/>
      <c r="FI32" s="62"/>
      <c r="FJ32" s="62"/>
      <c r="FK32" s="62"/>
      <c r="FL32" s="62"/>
      <c r="FM32" s="62"/>
      <c r="FN32" s="62"/>
      <c r="FO32" s="62"/>
      <c r="FP32" s="62"/>
      <c r="FQ32" s="62"/>
      <c r="FR32" s="62"/>
      <c r="FS32" s="62"/>
      <c r="FT32" s="62"/>
      <c r="FU32" s="62"/>
      <c r="FV32" s="62"/>
      <c r="FW32" s="62"/>
      <c r="FX32" s="62"/>
      <c r="FY32" s="62"/>
      <c r="FZ32" s="62"/>
      <c r="GA32" s="62"/>
      <c r="GB32" s="62"/>
      <c r="GC32" s="62"/>
      <c r="GD32" s="62"/>
      <c r="GE32" s="62"/>
      <c r="GF32" s="62"/>
      <c r="GG32" s="62"/>
      <c r="GH32" s="62"/>
      <c r="GI32" s="62"/>
      <c r="GJ32" s="62"/>
      <c r="GK32" s="62"/>
      <c r="GL32" s="62"/>
      <c r="GM32" s="62"/>
      <c r="GN32" s="62"/>
      <c r="GO32" s="62"/>
      <c r="GP32" s="62"/>
      <c r="GQ32" s="62"/>
      <c r="GR32" s="62"/>
      <c r="GS32" s="62"/>
      <c r="GT32" s="62"/>
      <c r="GU32" s="62"/>
      <c r="GV32" s="62"/>
      <c r="GW32" s="62"/>
      <c r="GX32" s="62"/>
      <c r="GY32" s="62"/>
      <c r="GZ32" s="62"/>
      <c r="HA32" s="62"/>
      <c r="HB32" s="62"/>
      <c r="HC32" s="62"/>
      <c r="HD32" s="62"/>
      <c r="HE32" s="62"/>
      <c r="HF32" s="62"/>
      <c r="HG32" s="62"/>
      <c r="HH32" s="62"/>
      <c r="HI32" s="62"/>
      <c r="HJ32" s="62"/>
      <c r="HK32" s="62"/>
      <c r="HL32" s="62"/>
      <c r="HM32" s="62"/>
      <c r="HN32" s="62"/>
      <c r="HO32" s="62"/>
      <c r="HP32" s="62"/>
      <c r="HQ32" s="62"/>
      <c r="HR32" s="62"/>
      <c r="HS32" s="62"/>
      <c r="HT32" s="62"/>
      <c r="HU32" s="62"/>
      <c r="HV32" s="62"/>
      <c r="HW32" s="62"/>
      <c r="HX32" s="62"/>
      <c r="HY32" s="62"/>
      <c r="HZ32" s="62"/>
      <c r="IA32" s="62"/>
      <c r="IB32" s="62"/>
      <c r="IC32" s="62"/>
      <c r="ID32" s="62"/>
      <c r="IE32" s="62"/>
      <c r="IF32" s="62"/>
      <c r="IG32" s="62"/>
      <c r="IH32" s="62"/>
      <c r="II32" s="62"/>
      <c r="IJ32" s="62"/>
      <c r="IK32" s="62"/>
      <c r="IL32" s="62"/>
      <c r="IM32" s="62"/>
      <c r="IN32" s="62"/>
      <c r="IO32" s="62"/>
      <c r="IP32" s="62"/>
      <c r="IQ32" s="62"/>
      <c r="IR32" s="62"/>
      <c r="IS32" s="62"/>
      <c r="IT32" s="62"/>
      <c r="IU32" s="62"/>
      <c r="IV32" s="62"/>
      <c r="IW32" s="62"/>
      <c r="IX32" s="62"/>
      <c r="IY32" s="62"/>
      <c r="IZ32" s="62"/>
      <c r="JA32" s="62"/>
      <c r="JB32" s="62"/>
      <c r="JC32" s="62"/>
      <c r="JD32" s="62"/>
      <c r="JE32" s="62"/>
      <c r="JF32" s="62"/>
      <c r="JG32" s="62"/>
      <c r="JH32" s="62"/>
      <c r="JI32" s="62"/>
      <c r="JJ32" s="62"/>
      <c r="JK32" s="62"/>
      <c r="JL32" s="62"/>
      <c r="JM32" s="62"/>
      <c r="JN32" s="62"/>
      <c r="JO32" s="62"/>
      <c r="JP32" s="62"/>
      <c r="JQ32" s="62"/>
      <c r="JR32" s="62"/>
      <c r="JS32" s="62"/>
      <c r="JT32" s="62"/>
      <c r="JU32" s="62"/>
      <c r="JV32" s="62"/>
      <c r="JW32" s="62"/>
      <c r="JX32" s="62"/>
      <c r="JY32" s="62"/>
      <c r="JZ32" s="62"/>
      <c r="KA32" s="62"/>
      <c r="KB32" s="62"/>
      <c r="KC32" s="62"/>
      <c r="KD32" s="62"/>
      <c r="KE32" s="62"/>
      <c r="KF32" s="62"/>
      <c r="KG32" s="62"/>
      <c r="KH32" s="62"/>
      <c r="KI32" s="62"/>
      <c r="KJ32" s="62"/>
      <c r="KK32" s="62"/>
      <c r="KL32" s="62"/>
      <c r="KM32" s="62"/>
      <c r="KN32" s="62"/>
      <c r="KO32" s="62"/>
      <c r="KP32" s="62"/>
      <c r="KQ32" s="62"/>
      <c r="KR32" s="62"/>
      <c r="KS32" s="62"/>
      <c r="KT32" s="62"/>
      <c r="KU32" s="62"/>
      <c r="KV32" s="62"/>
      <c r="KW32" s="62"/>
      <c r="KX32" s="62"/>
      <c r="KY32" s="62"/>
      <c r="KZ32" s="62"/>
      <c r="LA32" s="62"/>
      <c r="LB32" s="62"/>
      <c r="LC32" s="62"/>
      <c r="LD32" s="62"/>
      <c r="LE32" s="62"/>
      <c r="LF32" s="62"/>
      <c r="LG32" s="62"/>
      <c r="LH32" s="62"/>
      <c r="LI32" s="62"/>
      <c r="LJ32" s="62"/>
      <c r="LK32" s="62"/>
      <c r="LL32" s="62"/>
      <c r="LM32" s="62"/>
      <c r="LN32" s="62"/>
      <c r="LO32" s="62"/>
      <c r="LP32" s="62"/>
      <c r="LQ32" s="62"/>
      <c r="LR32" s="62"/>
      <c r="LS32" s="62"/>
      <c r="LT32" s="62"/>
      <c r="LU32" s="62"/>
      <c r="LV32" s="62"/>
      <c r="LW32" s="62"/>
      <c r="LX32" s="62"/>
      <c r="LY32" s="62"/>
      <c r="LZ32" s="62"/>
      <c r="MA32" s="62"/>
      <c r="MB32" s="62"/>
      <c r="MC32" s="62"/>
      <c r="MD32" s="62"/>
      <c r="ME32" s="62"/>
      <c r="MF32" s="62"/>
      <c r="MG32" s="62"/>
      <c r="MH32" s="62"/>
      <c r="MI32" s="62"/>
      <c r="MJ32" s="62"/>
      <c r="MK32" s="62"/>
      <c r="ML32" s="62"/>
      <c r="MM32" s="62"/>
      <c r="MN32" s="62"/>
      <c r="MO32" s="62"/>
      <c r="MP32" s="62"/>
      <c r="MQ32" s="62"/>
      <c r="MR32" s="62"/>
      <c r="MS32" s="62"/>
      <c r="MT32" s="62"/>
      <c r="MU32" s="62"/>
      <c r="MV32" s="62"/>
      <c r="MW32" s="62"/>
      <c r="MX32" s="62"/>
      <c r="MY32" s="62"/>
      <c r="MZ32" s="62"/>
      <c r="NA32" s="62"/>
      <c r="NB32" s="62"/>
      <c r="NC32" s="62"/>
      <c r="ND32" s="62"/>
      <c r="NE32" s="62"/>
      <c r="NF32" s="62"/>
      <c r="NG32" s="63">
        <v>21.75679891549322</v>
      </c>
      <c r="NH32" s="63">
        <v>24.321450565806817</v>
      </c>
      <c r="NI32" s="63">
        <v>25.860242108149507</v>
      </c>
      <c r="NJ32" s="63">
        <v>28.114998907801347</v>
      </c>
      <c r="NK32" s="63">
        <v>31.425537266031327</v>
      </c>
      <c r="NL32" s="63">
        <v>34.24665561952106</v>
      </c>
      <c r="NM32" s="63">
        <v>36.700172368931696</v>
      </c>
      <c r="NN32" s="63">
        <v>41.555913079272266</v>
      </c>
      <c r="NO32" s="63">
        <v>43.496499577499414</v>
      </c>
      <c r="NP32" s="63">
        <v>45.240463851349226</v>
      </c>
      <c r="NQ32" s="63">
        <v>46.95023359020539</v>
      </c>
      <c r="NR32" s="63">
        <v>48.96775651038098</v>
      </c>
      <c r="NS32" s="63">
        <v>50.831400276322285</v>
      </c>
      <c r="NT32" s="63">
        <v>52.746347085042515</v>
      </c>
      <c r="NU32" s="63">
        <v>54.98613822943968</v>
      </c>
      <c r="NV32" s="63">
        <v>56.34541250562553</v>
      </c>
      <c r="NW32" s="63">
        <v>61.88074578730147</v>
      </c>
      <c r="NX32" s="63">
        <v>67.047334505043</v>
      </c>
      <c r="NY32" s="63">
        <v>74.34366208353296</v>
      </c>
      <c r="NZ32" s="63">
        <v>83.25701361185044</v>
      </c>
      <c r="OA32" s="63">
        <v>90.63222040740517</v>
      </c>
      <c r="OB32" s="63">
        <v>99.07229663333412</v>
      </c>
      <c r="OC32" s="63">
        <v>110.03333333333332</v>
      </c>
      <c r="OD32" s="63">
        <v>117.34999999999998</v>
      </c>
      <c r="OE32" s="63">
        <v>123.1083333333333</v>
      </c>
      <c r="OF32" s="63">
        <v>129.20000000000002</v>
      </c>
      <c r="OG32" s="63">
        <v>133.5</v>
      </c>
      <c r="OH32" s="63">
        <v>138.76666666666668</v>
      </c>
      <c r="OI32" s="63">
        <v>143.9333333333333</v>
      </c>
      <c r="OJ32" s="62"/>
      <c r="OK32" s="62"/>
      <c r="OL32" s="62"/>
      <c r="OM32" s="62"/>
    </row>
    <row r="33" ht="14.25" customHeight="1">
      <c r="A33" s="43" t="s">
        <v>372</v>
      </c>
      <c r="B33" s="43">
        <v>61.727404261759034</v>
      </c>
      <c r="C33" s="43">
        <v>61.81912403035007</v>
      </c>
      <c r="D33" s="43">
        <v>61.91084379894109</v>
      </c>
      <c r="E33" s="43">
        <v>62.00256356753211</v>
      </c>
      <c r="F33" s="43">
        <v>62.18600310471416</v>
      </c>
      <c r="G33" s="43">
        <v>62.369442641896214</v>
      </c>
      <c r="H33" s="43">
        <v>62.461162410487226</v>
      </c>
      <c r="I33" s="43">
        <v>62.64460194766927</v>
      </c>
      <c r="J33" s="43">
        <v>62.91976125344234</v>
      </c>
      <c r="K33" s="43">
        <v>63.01148102203338</v>
      </c>
      <c r="L33" s="43">
        <v>63.194920559215426</v>
      </c>
      <c r="M33" s="43">
        <v>63.240780443510936</v>
      </c>
      <c r="N33" s="43">
        <v>63.33250021210196</v>
      </c>
      <c r="O33" s="43">
        <v>63.56179963357952</v>
      </c>
      <c r="P33" s="43">
        <v>63.8828188236481</v>
      </c>
      <c r="Q33" s="43">
        <v>63.97453859223913</v>
      </c>
      <c r="R33" s="43">
        <v>64.06625836083015</v>
      </c>
      <c r="S33" s="43">
        <v>64.2955577823077</v>
      </c>
      <c r="T33" s="43">
        <v>64.43313743519424</v>
      </c>
      <c r="U33" s="43">
        <v>64.6165769723763</v>
      </c>
      <c r="V33" s="43">
        <v>64.80001650955835</v>
      </c>
      <c r="W33" s="43">
        <v>65.0293159310359</v>
      </c>
      <c r="X33" s="43">
        <v>65.12103569962693</v>
      </c>
      <c r="Y33" s="43">
        <v>65.0751758153314</v>
      </c>
      <c r="Z33" s="43">
        <v>65.39619500539999</v>
      </c>
      <c r="AA33" s="43">
        <v>65.62549442687755</v>
      </c>
      <c r="AB33" s="43">
        <v>65.85479384835511</v>
      </c>
      <c r="AC33" s="43">
        <v>66.03823338553715</v>
      </c>
      <c r="AD33" s="43">
        <v>66.12995315412819</v>
      </c>
      <c r="AE33" s="43">
        <v>66.22167292271921</v>
      </c>
      <c r="AF33" s="43">
        <v>66.22167292271921</v>
      </c>
      <c r="AG33" s="43">
        <v>66.40511245990126</v>
      </c>
      <c r="AH33" s="43">
        <v>66.54269211278779</v>
      </c>
      <c r="AI33" s="43">
        <v>66.81785141856086</v>
      </c>
      <c r="AJ33" s="43">
        <v>66.86371130285637</v>
      </c>
      <c r="AK33" s="43">
        <v>66.86371130285637</v>
      </c>
      <c r="AL33" s="43">
        <v>67.04715084003841</v>
      </c>
      <c r="AM33" s="43">
        <v>67.27645026151598</v>
      </c>
      <c r="AN33" s="43">
        <v>67.50574968299354</v>
      </c>
      <c r="AO33" s="43">
        <v>67.59746945158457</v>
      </c>
      <c r="AP33" s="43">
        <v>67.64332933588008</v>
      </c>
      <c r="AQ33" s="43">
        <v>67.87262875735763</v>
      </c>
      <c r="AR33" s="43">
        <v>68.05606829453968</v>
      </c>
      <c r="AS33" s="43">
        <v>68.33122760031276</v>
      </c>
      <c r="AT33" s="43">
        <v>68.51466713749481</v>
      </c>
      <c r="AU33" s="43">
        <v>68.56052702179032</v>
      </c>
      <c r="AV33" s="43">
        <v>68.65224679038133</v>
      </c>
      <c r="AW33" s="43">
        <v>68.65224679038133</v>
      </c>
      <c r="AX33" s="43">
        <v>68.92740609615441</v>
      </c>
      <c r="AY33" s="43">
        <v>69.20256540192749</v>
      </c>
      <c r="AZ33" s="43">
        <v>69.43186482340505</v>
      </c>
      <c r="BA33" s="43">
        <v>69.6611642448826</v>
      </c>
      <c r="BB33" s="43">
        <v>69.79874389776913</v>
      </c>
      <c r="BC33" s="43">
        <v>69.93632355065567</v>
      </c>
      <c r="BD33" s="43">
        <v>69.93632355065567</v>
      </c>
      <c r="BE33" s="43">
        <v>70.11976308783773</v>
      </c>
      <c r="BF33" s="43">
        <v>70.25734274072425</v>
      </c>
      <c r="BG33" s="43">
        <v>70.4866421622018</v>
      </c>
      <c r="BH33" s="43">
        <v>70.4407822779063</v>
      </c>
      <c r="BI33" s="43">
        <v>70.3949223936108</v>
      </c>
      <c r="BJ33" s="43">
        <v>70.8076613522704</v>
      </c>
      <c r="BK33" s="43">
        <v>71.03696077374796</v>
      </c>
      <c r="BL33" s="43">
        <v>71.40383984811206</v>
      </c>
      <c r="BM33" s="43">
        <v>71.67899915388514</v>
      </c>
      <c r="BN33" s="43">
        <v>71.81657880677166</v>
      </c>
      <c r="BO33" s="43">
        <v>71.86243869106717</v>
      </c>
      <c r="BP33" s="43">
        <v>72.00001834395371</v>
      </c>
      <c r="BQ33" s="43">
        <v>72.13759799684026</v>
      </c>
      <c r="BR33" s="43">
        <v>72.3668974183178</v>
      </c>
      <c r="BS33" s="43">
        <v>72.59619683979537</v>
      </c>
      <c r="BT33" s="43">
        <v>72.7337764926819</v>
      </c>
      <c r="BU33" s="43">
        <v>72.7337764926819</v>
      </c>
      <c r="BV33" s="43">
        <v>72.96307591415946</v>
      </c>
      <c r="BW33" s="43">
        <v>73.19237533563701</v>
      </c>
      <c r="BX33" s="43">
        <v>73.37581487281906</v>
      </c>
      <c r="BY33" s="43">
        <v>73.46753464141008</v>
      </c>
      <c r="BZ33" s="43">
        <v>73.42167475711457</v>
      </c>
      <c r="CA33" s="43">
        <v>73.5133945257056</v>
      </c>
      <c r="CB33" s="43">
        <v>73.60511429429663</v>
      </c>
      <c r="CC33" s="43">
        <v>73.74269394718317</v>
      </c>
      <c r="CD33" s="43">
        <v>73.92613348436521</v>
      </c>
      <c r="CE33" s="43">
        <v>74.10957302154726</v>
      </c>
      <c r="CF33" s="43">
        <v>74.06371313725175</v>
      </c>
      <c r="CG33" s="43">
        <v>73.97199336866073</v>
      </c>
      <c r="CH33" s="43">
        <v>74.10957302154726</v>
      </c>
      <c r="CI33" s="43">
        <v>74.24715267443379</v>
      </c>
      <c r="CJ33" s="43">
        <v>74.38473232732032</v>
      </c>
      <c r="CK33" s="43">
        <v>74.52231198020687</v>
      </c>
      <c r="CL33" s="43">
        <v>74.65989163309341</v>
      </c>
      <c r="CM33" s="43">
        <v>74.75161140168443</v>
      </c>
      <c r="CN33" s="43">
        <v>74.84333117027543</v>
      </c>
      <c r="CO33" s="43">
        <v>74.93505093886648</v>
      </c>
      <c r="CP33" s="43">
        <v>75.02677070745749</v>
      </c>
      <c r="CQ33" s="43">
        <v>75.21021024463954</v>
      </c>
      <c r="CR33" s="43">
        <v>75.21021024463954</v>
      </c>
      <c r="CS33" s="43">
        <v>75.16435036034403</v>
      </c>
      <c r="CT33" s="43">
        <v>75.34778989752608</v>
      </c>
      <c r="CU33" s="43">
        <v>75.4395096661171</v>
      </c>
      <c r="CV33" s="43">
        <v>75.66880908759467</v>
      </c>
      <c r="CW33" s="43">
        <v>76.2191276991408</v>
      </c>
      <c r="CX33" s="43">
        <v>76.2191276991408</v>
      </c>
      <c r="CY33" s="43">
        <v>76.2191276991408</v>
      </c>
      <c r="CZ33" s="43">
        <v>76.44842712061836</v>
      </c>
      <c r="DA33" s="43">
        <v>76.6318666578004</v>
      </c>
      <c r="DB33" s="43">
        <v>76.99874573216451</v>
      </c>
      <c r="DC33" s="43">
        <v>77.13632538505104</v>
      </c>
      <c r="DD33" s="43">
        <v>77.18218526934656</v>
      </c>
      <c r="DE33" s="43">
        <v>77.18218526934656</v>
      </c>
      <c r="DF33" s="43">
        <v>77.41148469082411</v>
      </c>
      <c r="DG33" s="43">
        <v>77.87008353377925</v>
      </c>
      <c r="DH33" s="43">
        <v>78.5121219139164</v>
      </c>
      <c r="DI33" s="43">
        <v>78.55798179821191</v>
      </c>
      <c r="DJ33" s="43">
        <v>78.64970156680295</v>
      </c>
      <c r="DK33" s="43">
        <v>79.06244052546255</v>
      </c>
      <c r="DL33" s="43">
        <v>79.2458800626446</v>
      </c>
      <c r="DM33" s="43">
        <v>79.2458800626446</v>
      </c>
      <c r="DN33" s="43">
        <v>79.6586190213042</v>
      </c>
      <c r="DO33" s="43">
        <v>79.79619867419073</v>
      </c>
      <c r="DP33" s="43">
        <v>79.84205855848626</v>
      </c>
      <c r="DQ33" s="43">
        <v>79.79619867419073</v>
      </c>
      <c r="DR33" s="43">
        <v>80.30065740144137</v>
      </c>
      <c r="DS33" s="43">
        <v>80.62167659150997</v>
      </c>
      <c r="DT33" s="43">
        <v>80.80511612869199</v>
      </c>
      <c r="DU33" s="43">
        <v>81.12613531876059</v>
      </c>
      <c r="DV33" s="43">
        <v>81.49301439312467</v>
      </c>
      <c r="DW33" s="43">
        <v>81.63059404601121</v>
      </c>
      <c r="DX33" s="43">
        <v>81.40129462453365</v>
      </c>
      <c r="DY33" s="43">
        <v>81.40129462453365</v>
      </c>
      <c r="DZ33" s="43">
        <v>81.76817369889775</v>
      </c>
      <c r="EA33" s="43">
        <v>81.49301439312467</v>
      </c>
      <c r="EB33" s="43">
        <v>81.35543474023814</v>
      </c>
      <c r="EC33" s="43">
        <v>81.03441555016956</v>
      </c>
      <c r="ED33" s="43">
        <v>81.2178550873516</v>
      </c>
      <c r="EE33" s="43">
        <v>81.53887427742019</v>
      </c>
      <c r="EF33" s="43">
        <v>81.9974731203753</v>
      </c>
      <c r="EG33" s="43">
        <v>82.45607196333043</v>
      </c>
      <c r="EH33" s="43">
        <v>82.45607196333043</v>
      </c>
      <c r="EI33" s="43">
        <v>82.50193184762594</v>
      </c>
      <c r="EJ33" s="43">
        <v>82.59365161621696</v>
      </c>
      <c r="EK33" s="43">
        <v>82.86881092199003</v>
      </c>
      <c r="EL33" s="43">
        <v>83.00639057487656</v>
      </c>
      <c r="EM33" s="43">
        <v>83.1439702277631</v>
      </c>
      <c r="EN33" s="43">
        <v>83.1439702277631</v>
      </c>
      <c r="EO33" s="43">
        <v>82.96053069058105</v>
      </c>
      <c r="EP33" s="43">
        <v>83.32740976494514</v>
      </c>
      <c r="EQ33" s="43">
        <v>83.96944814508231</v>
      </c>
      <c r="ER33" s="43">
        <v>84.47390687233295</v>
      </c>
      <c r="ES33" s="43">
        <v>84.29046733515091</v>
      </c>
      <c r="ET33" s="43">
        <v>84.15288768226436</v>
      </c>
      <c r="EU33" s="43">
        <v>84.2446074508554</v>
      </c>
      <c r="EV33" s="43">
        <v>84.33632721944642</v>
      </c>
      <c r="EW33" s="43">
        <v>84.657346409515</v>
      </c>
      <c r="EX33" s="43">
        <v>84.93250571528806</v>
      </c>
      <c r="EY33" s="43">
        <v>84.84078594669705</v>
      </c>
      <c r="EZ33" s="43">
        <v>84.61148652521949</v>
      </c>
      <c r="FA33" s="43">
        <v>84.51976675662847</v>
      </c>
      <c r="FB33" s="43">
        <v>84.93250571528806</v>
      </c>
      <c r="FC33" s="43">
        <v>85.39110455824319</v>
      </c>
      <c r="FD33" s="43">
        <v>85.94142316978933</v>
      </c>
      <c r="FE33" s="43">
        <v>86.2165824755624</v>
      </c>
      <c r="FF33" s="43">
        <v>86.72104120281303</v>
      </c>
      <c r="FG33" s="43">
        <v>86.9962005085861</v>
      </c>
      <c r="FH33" s="43">
        <v>86.85862085569957</v>
      </c>
      <c r="FI33" s="43">
        <v>86.90448073999508</v>
      </c>
      <c r="FJ33" s="43">
        <v>87.08792027717713</v>
      </c>
      <c r="FK33" s="43">
        <v>87.54651912013225</v>
      </c>
      <c r="FL33" s="43">
        <v>87.59237900442777</v>
      </c>
      <c r="FM33" s="43">
        <v>87.27135981435919</v>
      </c>
      <c r="FN33" s="43">
        <v>87.45479935154123</v>
      </c>
      <c r="FO33" s="43">
        <v>87.95925807879186</v>
      </c>
      <c r="FP33" s="43">
        <v>88.64715634322454</v>
      </c>
      <c r="FQ33" s="43">
        <v>89.2433348390662</v>
      </c>
      <c r="FR33" s="43">
        <v>89.15161507047516</v>
      </c>
      <c r="FS33" s="43">
        <v>89.19747495477068</v>
      </c>
      <c r="FT33" s="43">
        <v>89.61021391343029</v>
      </c>
      <c r="FU33" s="43">
        <v>90.06881275638541</v>
      </c>
      <c r="FV33" s="43">
        <v>91.1694499794777</v>
      </c>
      <c r="FW33" s="43">
        <v>91.35288951665973</v>
      </c>
      <c r="FX33" s="43">
        <v>90.61913136793154</v>
      </c>
      <c r="FY33" s="43">
        <v>90.25225229356747</v>
      </c>
      <c r="FZ33" s="43">
        <v>90.94015055800013</v>
      </c>
      <c r="GA33" s="43">
        <v>91.12359009518217</v>
      </c>
      <c r="GB33" s="43">
        <v>91.62804882243282</v>
      </c>
      <c r="GC33" s="43">
        <v>92.40766685545651</v>
      </c>
      <c r="GD33" s="43">
        <v>92.86626569841164</v>
      </c>
      <c r="GE33" s="43">
        <v>93.04970523559368</v>
      </c>
      <c r="GF33" s="43">
        <v>93.32486454136675</v>
      </c>
      <c r="GG33" s="43">
        <v>93.5083040785488</v>
      </c>
      <c r="GH33" s="43">
        <v>93.04970523559368</v>
      </c>
      <c r="GI33" s="43">
        <v>92.54524650834306</v>
      </c>
      <c r="GJ33" s="43">
        <v>92.40766685545651</v>
      </c>
      <c r="GK33" s="43">
        <v>92.54524650834306</v>
      </c>
      <c r="GL33" s="43">
        <v>92.8277433956034</v>
      </c>
      <c r="GM33" s="43">
        <v>93.3244059425238</v>
      </c>
      <c r="GN33" s="43">
        <v>94.17418959851963</v>
      </c>
      <c r="GO33" s="43">
        <v>94.78596045502177</v>
      </c>
      <c r="GP33" s="43">
        <v>95.36517079367408</v>
      </c>
      <c r="GQ33" s="43">
        <v>95.54998612738498</v>
      </c>
      <c r="GR33" s="43">
        <v>95.52568038870837</v>
      </c>
      <c r="GS33" s="43">
        <v>95.35049563069951</v>
      </c>
      <c r="GT33" s="43">
        <v>95.6132727677128</v>
      </c>
      <c r="GU33" s="43">
        <v>95.81780785167078</v>
      </c>
      <c r="GV33" s="43">
        <v>96.38692901577808</v>
      </c>
      <c r="GW33" s="43">
        <v>96.32226657892141</v>
      </c>
      <c r="GX33" s="43">
        <v>96.80104377096657</v>
      </c>
      <c r="GY33" s="43">
        <v>97.08216486169805</v>
      </c>
      <c r="GZ33" s="43">
        <v>97.92369373852068</v>
      </c>
      <c r="HA33" s="43">
        <v>98.51757924014757</v>
      </c>
      <c r="HB33" s="43">
        <v>99.34718454705337</v>
      </c>
      <c r="HC33" s="43">
        <v>100.3483058212244</v>
      </c>
      <c r="HD33" s="43">
        <v>100.87523589177982</v>
      </c>
      <c r="HE33" s="43">
        <v>100.47258610766525</v>
      </c>
      <c r="HF33" s="43">
        <v>100.33363065824983</v>
      </c>
      <c r="HG33" s="43">
        <v>99.32012721531903</v>
      </c>
      <c r="HH33" s="43">
        <v>97.4178592147412</v>
      </c>
      <c r="HI33" s="43">
        <v>96.4103175567688</v>
      </c>
      <c r="HJ33" s="43">
        <v>96.82993549807273</v>
      </c>
      <c r="HK33" s="43">
        <v>97.31146428317561</v>
      </c>
      <c r="HL33" s="43">
        <v>97.54810128614044</v>
      </c>
      <c r="HM33" s="43">
        <v>97.79161727174962</v>
      </c>
      <c r="HN33" s="43">
        <v>98.07411415900997</v>
      </c>
      <c r="HO33" s="43">
        <v>98.91656023351852</v>
      </c>
      <c r="HP33" s="43">
        <v>98.75971942922787</v>
      </c>
      <c r="HQ33" s="43">
        <v>98.98122267037519</v>
      </c>
      <c r="HR33" s="43">
        <v>99.04313351417413</v>
      </c>
      <c r="HS33" s="43">
        <v>99.1385220735088</v>
      </c>
      <c r="HT33" s="43">
        <v>99.20868769648094</v>
      </c>
      <c r="HU33" s="43">
        <v>99.03396153731504</v>
      </c>
      <c r="HV33" s="43">
        <v>99.37240748341591</v>
      </c>
      <c r="HW33" s="43">
        <v>99.3971718209355</v>
      </c>
      <c r="HX33" s="43">
        <v>99.80532479116555</v>
      </c>
      <c r="HY33" s="43">
        <v>99.97867515380257</v>
      </c>
      <c r="HZ33" s="43">
        <v>100.05617835826199</v>
      </c>
      <c r="IA33" s="43">
        <v>99.95849680471255</v>
      </c>
      <c r="IB33" s="43">
        <v>99.97959235148849</v>
      </c>
      <c r="IC33" s="43">
        <v>100.11763060321799</v>
      </c>
      <c r="ID33" s="43">
        <v>100.17587265627328</v>
      </c>
      <c r="IE33" s="43">
        <v>100.30061154155707</v>
      </c>
      <c r="IF33" s="43">
        <v>100.34280263510892</v>
      </c>
      <c r="IG33" s="43">
        <v>100.51523580006008</v>
      </c>
      <c r="IH33" s="43">
        <v>100.99401299210523</v>
      </c>
      <c r="II33" s="43">
        <v>101.49205133555448</v>
      </c>
      <c r="IJ33" s="43">
        <v>102.48170763865163</v>
      </c>
      <c r="IK33" s="43">
        <v>103.14163137366404</v>
      </c>
      <c r="IL33" s="43">
        <v>103.62682894951054</v>
      </c>
      <c r="IM33" s="43">
        <v>103.51584802951541</v>
      </c>
      <c r="IN33" s="43">
        <v>103.60756779810643</v>
      </c>
      <c r="IO33" s="43">
        <v>103.89327487726747</v>
      </c>
      <c r="IP33" s="43">
        <v>104.05103287924405</v>
      </c>
      <c r="IQ33" s="43">
        <v>103.83640862074104</v>
      </c>
      <c r="IR33" s="43">
        <v>103.74881624173659</v>
      </c>
      <c r="IS33" s="43">
        <v>103.49291808736764</v>
      </c>
      <c r="IT33" s="43">
        <v>103.94830673842208</v>
      </c>
      <c r="IU33" s="43">
        <v>104.40598838369131</v>
      </c>
      <c r="IV33" s="43">
        <v>105.19890578316068</v>
      </c>
      <c r="IW33" s="43">
        <v>105.5167147813286</v>
      </c>
      <c r="IX33" s="43">
        <v>105.39289309373072</v>
      </c>
      <c r="IY33" s="43">
        <v>105.23834528365484</v>
      </c>
      <c r="IZ33" s="43">
        <v>105.06682931638962</v>
      </c>
      <c r="JA33" s="43">
        <v>105.65154284115738</v>
      </c>
      <c r="JB33" s="43">
        <v>106.12298245171527</v>
      </c>
      <c r="JC33" s="43">
        <v>106.0817085558493</v>
      </c>
      <c r="JD33" s="43">
        <v>105.57908422397048</v>
      </c>
      <c r="JE33" s="43">
        <v>105.29475294133832</v>
      </c>
      <c r="JF33" s="43">
        <v>105.60614155570485</v>
      </c>
      <c r="JG33" s="43">
        <v>106.47105897351821</v>
      </c>
      <c r="JH33" s="43">
        <v>106.74942847119195</v>
      </c>
      <c r="JI33" s="43">
        <v>106.63844755119682</v>
      </c>
      <c r="JJ33" s="43">
        <v>106.82830747218024</v>
      </c>
      <c r="JK33" s="43">
        <v>107.08466422539213</v>
      </c>
      <c r="JL33" s="43">
        <v>107.12685531894401</v>
      </c>
      <c r="JM33" s="43">
        <v>107.2557215938144</v>
      </c>
      <c r="JN33" s="43">
        <v>107.38046047909819</v>
      </c>
      <c r="JO33" s="43">
        <v>107.10392537679625</v>
      </c>
      <c r="JP33" s="43">
        <v>106.88517372870668</v>
      </c>
      <c r="JQ33" s="43">
        <v>106.87600175184757</v>
      </c>
      <c r="JR33" s="43">
        <v>107.27360694868966</v>
      </c>
      <c r="JS33" s="43">
        <v>107.67029494784583</v>
      </c>
      <c r="JT33" s="43">
        <v>108.36369639839398</v>
      </c>
      <c r="JU33" s="43">
        <v>108.72094489705601</v>
      </c>
      <c r="JV33" s="43">
        <v>109.10066473902285</v>
      </c>
      <c r="JW33" s="43">
        <v>109.30382402645196</v>
      </c>
      <c r="JX33" s="43">
        <v>109.26117433405716</v>
      </c>
      <c r="JY33" s="43">
        <v>109.07865199456101</v>
      </c>
      <c r="JZ33" s="43">
        <v>109.16074118744999</v>
      </c>
      <c r="KA33" s="43">
        <v>108.8864990793628</v>
      </c>
      <c r="KB33" s="43">
        <v>108.29857536269436</v>
      </c>
      <c r="KC33" s="43">
        <v>107.68451151197745</v>
      </c>
      <c r="KD33" s="43">
        <v>107.17775979051203</v>
      </c>
      <c r="KE33" s="43">
        <v>107.64323761611149</v>
      </c>
      <c r="KF33" s="43">
        <v>108.28390019971978</v>
      </c>
      <c r="KG33" s="43">
        <v>108.50402764433824</v>
      </c>
      <c r="KH33" s="43">
        <v>109.0570978489421</v>
      </c>
      <c r="KI33" s="43">
        <v>109.43911068512374</v>
      </c>
      <c r="KJ33" s="43">
        <v>109.44644826661101</v>
      </c>
      <c r="KK33" s="43">
        <v>109.29144185769218</v>
      </c>
      <c r="KL33" s="43">
        <v>109.12130168695582</v>
      </c>
      <c r="KM33" s="43">
        <v>109.07223161075963</v>
      </c>
      <c r="KN33" s="43">
        <v>108.84201499159619</v>
      </c>
      <c r="KO33" s="43">
        <v>108.47009132995957</v>
      </c>
      <c r="KP33" s="43">
        <v>108.64940347755501</v>
      </c>
      <c r="KQ33" s="43">
        <v>108.73883025193125</v>
      </c>
      <c r="KR33" s="43">
        <v>109.20705967058844</v>
      </c>
      <c r="KS33" s="43">
        <v>109.72481776428478</v>
      </c>
      <c r="KT33" s="43">
        <v>110.16874144426534</v>
      </c>
      <c r="KU33" s="43">
        <v>110.5305759313569</v>
      </c>
      <c r="KV33" s="43">
        <v>110.35172238260441</v>
      </c>
      <c r="KW33" s="43">
        <v>110.45307272689749</v>
      </c>
      <c r="KX33" s="43">
        <v>110.7186014569685</v>
      </c>
      <c r="KY33" s="43">
        <v>110.85663970869801</v>
      </c>
      <c r="KZ33" s="43">
        <v>110.68420654374688</v>
      </c>
      <c r="LA33" s="43">
        <v>110.72043585234033</v>
      </c>
      <c r="LB33" s="43">
        <v>111.36568442437817</v>
      </c>
      <c r="LC33" s="43">
        <v>111.7160539403959</v>
      </c>
      <c r="LD33" s="43">
        <v>111.806856511301</v>
      </c>
      <c r="LE33" s="43">
        <v>112.13842347475756</v>
      </c>
      <c r="LF33" s="43">
        <v>112.23427063293518</v>
      </c>
      <c r="LG33" s="43">
        <v>112.33607957607121</v>
      </c>
      <c r="LH33" s="43">
        <v>112.25857637161181</v>
      </c>
      <c r="LI33" s="43">
        <v>112.5947293234979</v>
      </c>
      <c r="LJ33" s="43">
        <v>113.19090781933956</v>
      </c>
      <c r="LK33" s="43">
        <v>113.11936639983857</v>
      </c>
      <c r="LL33" s="43">
        <v>113.12211799289629</v>
      </c>
      <c r="LM33" s="43">
        <v>113.05562116066781</v>
      </c>
      <c r="LN33" s="43">
        <v>113.67151940675653</v>
      </c>
      <c r="LO33" s="43">
        <v>114.18698450623808</v>
      </c>
      <c r="LP33" s="43">
        <v>114.44517565482182</v>
      </c>
      <c r="LQ33" s="43">
        <v>114.90010570703329</v>
      </c>
      <c r="LR33" s="43">
        <v>115.37796570139251</v>
      </c>
      <c r="LS33" s="43">
        <v>115.56186383741753</v>
      </c>
      <c r="LT33" s="43">
        <v>115.56966001774775</v>
      </c>
      <c r="LU33" s="43">
        <v>115.63386385576146</v>
      </c>
      <c r="LV33" s="43">
        <v>115.76823331674733</v>
      </c>
      <c r="LW33" s="43">
        <v>115.97276840070532</v>
      </c>
      <c r="LX33" s="43">
        <v>115.58433518072233</v>
      </c>
      <c r="LY33" s="43">
        <v>115.21516311214346</v>
      </c>
      <c r="LZ33" s="43">
        <v>115.43483195791895</v>
      </c>
      <c r="MA33" s="43">
        <v>115.92278112682321</v>
      </c>
      <c r="MB33" s="43">
        <v>116.5767430768772</v>
      </c>
      <c r="MC33" s="43">
        <v>117.1940171194948</v>
      </c>
      <c r="MD33" s="43">
        <v>117.44349489006238</v>
      </c>
      <c r="ME33" s="43">
        <v>117.46688343105308</v>
      </c>
      <c r="MF33" s="43">
        <v>117.6631637358379</v>
      </c>
      <c r="MG33" s="43">
        <v>117.65720195087945</v>
      </c>
      <c r="MH33" s="43">
        <v>117.74938031831346</v>
      </c>
      <c r="MI33" s="43">
        <v>118.0185778391281</v>
      </c>
      <c r="MJ33" s="43">
        <v>117.95529119880031</v>
      </c>
      <c r="MK33" s="43">
        <v>117.84797906954878</v>
      </c>
      <c r="ML33" s="43">
        <v>118.30520211597506</v>
      </c>
      <c r="MM33" s="43">
        <v>118.62943149794431</v>
      </c>
      <c r="MN33" s="43">
        <v>118.37124034936059</v>
      </c>
      <c r="MO33" s="43">
        <v>117.57969874642005</v>
      </c>
      <c r="MP33" s="43">
        <v>117.58199174063483</v>
      </c>
      <c r="MQ33" s="43">
        <v>118.22540591730086</v>
      </c>
      <c r="MR33" s="43">
        <v>118.82341880851432</v>
      </c>
      <c r="MS33" s="43">
        <v>119.19809406320867</v>
      </c>
      <c r="MT33" s="43">
        <v>119.3641068443584</v>
      </c>
      <c r="MU33" s="43">
        <v>119.41363551939756</v>
      </c>
      <c r="MV33" s="43">
        <v>119.3407183033677</v>
      </c>
      <c r="MW33" s="43">
        <v>119.45307501989171</v>
      </c>
      <c r="MX33" s="43">
        <v>119.96120253788598</v>
      </c>
      <c r="MY33" s="43">
        <v>120.61791608099772</v>
      </c>
      <c r="MZ33" s="43">
        <v>121.4722857254231</v>
      </c>
      <c r="NA33" s="43">
        <v>122.4706554065364</v>
      </c>
      <c r="NB33" s="43">
        <v>123.4525155293033</v>
      </c>
      <c r="NC33" s="43">
        <v>124.59947123553408</v>
      </c>
      <c r="ND33" s="43">
        <v>125.1988599232764</v>
      </c>
      <c r="NE33" s="43">
        <v>125.45750967070308</v>
      </c>
      <c r="NF33" s="43">
        <v>125.79824861101874</v>
      </c>
      <c r="NG33" s="43">
        <v>62.457340753462624</v>
      </c>
      <c r="NH33" s="43">
        <v>64.34906098065247</v>
      </c>
      <c r="NI33" s="43">
        <v>66.2484245218916</v>
      </c>
      <c r="NJ33" s="43">
        <v>67.97581349702254</v>
      </c>
      <c r="NK33" s="43">
        <v>69.8828203523109</v>
      </c>
      <c r="NL33" s="43">
        <v>71.93122851751043</v>
      </c>
      <c r="NM33" s="43">
        <v>73.61275760834589</v>
      </c>
      <c r="NN33" s="43">
        <v>82.67349561990069</v>
      </c>
      <c r="NO33" s="43">
        <v>82.7993109434808</v>
      </c>
      <c r="NP33" s="43">
        <v>82.99774698129795</v>
      </c>
      <c r="NQ33" s="43">
        <v>81.2025684592531</v>
      </c>
      <c r="NR33" s="43">
        <v>82.49046687655208</v>
      </c>
      <c r="NS33" s="43">
        <v>84.36307881861877</v>
      </c>
      <c r="NT33" s="43">
        <v>86.62167812017275</v>
      </c>
      <c r="NU33" s="43">
        <v>89.56053237211013</v>
      </c>
      <c r="NV33" s="43">
        <v>92.4497050827274</v>
      </c>
      <c r="NW33" s="43">
        <v>95.08699237885155</v>
      </c>
      <c r="NX33" s="43">
        <v>98.73747738534456</v>
      </c>
      <c r="NY33" s="43">
        <v>98.38641997106238</v>
      </c>
      <c r="NZ33" s="43">
        <v>91.66666749999975</v>
      </c>
      <c r="OA33" s="43">
        <v>92.95529758048268</v>
      </c>
      <c r="OB33" s="43">
        <v>93.97326607283463</v>
      </c>
      <c r="OC33" s="43">
        <v>94.69424946353848</v>
      </c>
      <c r="OD33" s="43">
        <v>95.35412195789374</v>
      </c>
      <c r="OE33" s="43">
        <v>95.48704320152228</v>
      </c>
      <c r="OF33" s="43">
        <v>96.18475432822385</v>
      </c>
      <c r="OG33" s="43">
        <v>97.00524193587647</v>
      </c>
      <c r="OH33" s="43">
        <v>98.08645766891965</v>
      </c>
      <c r="OI33" s="43">
        <v>99.03749265500154</v>
      </c>
      <c r="OJ33" s="43"/>
      <c r="OK33" s="43"/>
      <c r="OL33" s="43"/>
      <c r="OM33" s="43"/>
    </row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hidden="1" min="2" max="5" width="14.43"/>
    <col customWidth="1" min="7" max="7" width="21.0"/>
    <col customWidth="1" min="11" max="11" width="32.43"/>
    <col customWidth="1" min="12" max="12" width="24.86"/>
  </cols>
  <sheetData>
    <row r="1">
      <c r="A1" s="1" t="s">
        <v>1089</v>
      </c>
      <c r="B1" s="1" t="s">
        <v>1076</v>
      </c>
      <c r="C1" s="1" t="s">
        <v>1077</v>
      </c>
      <c r="D1" s="1" t="s">
        <v>1078</v>
      </c>
      <c r="E1" s="1" t="s">
        <v>1079</v>
      </c>
      <c r="F1" s="1" t="s">
        <v>1022</v>
      </c>
      <c r="G1" s="64" t="s">
        <v>1091</v>
      </c>
      <c r="H1" s="1" t="s">
        <v>1092</v>
      </c>
      <c r="I1" s="1" t="s">
        <v>1093</v>
      </c>
      <c r="J1" s="1" t="s">
        <v>1094</v>
      </c>
      <c r="K1" s="1" t="s">
        <v>1421</v>
      </c>
      <c r="L1" s="1" t="s">
        <v>1422</v>
      </c>
    </row>
    <row r="2">
      <c r="A2" s="1" t="s">
        <v>515</v>
      </c>
      <c r="B2" s="1" t="s">
        <v>1082</v>
      </c>
      <c r="C2" s="1" t="s">
        <v>1083</v>
      </c>
      <c r="D2" s="1" t="s">
        <v>1084</v>
      </c>
      <c r="E2" s="1" t="s">
        <v>1085</v>
      </c>
      <c r="F2" s="1">
        <v>1991.0</v>
      </c>
      <c r="G2" s="64">
        <v>1.145726</v>
      </c>
      <c r="H2" s="53"/>
      <c r="I2" s="53">
        <v>82.76666666666667</v>
      </c>
      <c r="K2" s="4">
        <f>G32*G2/I2</f>
        <v>0.01384284333</v>
      </c>
    </row>
    <row r="3">
      <c r="A3" s="1" t="s">
        <v>515</v>
      </c>
      <c r="B3" s="1" t="s">
        <v>1082</v>
      </c>
      <c r="C3" s="1" t="s">
        <v>1083</v>
      </c>
      <c r="D3" s="1" t="s">
        <v>1084</v>
      </c>
      <c r="E3" s="1" t="s">
        <v>1085</v>
      </c>
      <c r="F3" s="1">
        <v>1992.0</v>
      </c>
      <c r="G3" s="64">
        <v>1.208723</v>
      </c>
      <c r="H3" s="53"/>
      <c r="I3" s="53">
        <v>84.00000000000001</v>
      </c>
      <c r="K3" s="4">
        <f>(G33*G3)/I3</f>
        <v>0.01438955952</v>
      </c>
    </row>
    <row r="4">
      <c r="A4" s="1" t="s">
        <v>515</v>
      </c>
      <c r="B4" s="1" t="s">
        <v>1082</v>
      </c>
      <c r="C4" s="1" t="s">
        <v>1083</v>
      </c>
      <c r="D4" s="1" t="s">
        <v>1084</v>
      </c>
      <c r="E4" s="1" t="s">
        <v>1085</v>
      </c>
      <c r="F4" s="1">
        <v>1993.0</v>
      </c>
      <c r="G4" s="64">
        <v>1.290088</v>
      </c>
      <c r="H4" s="53"/>
      <c r="I4" s="53">
        <v>85.56666666666666</v>
      </c>
      <c r="K4" s="4">
        <f t="shared" ref="K4:K30" si="1">G34*G4/I4</f>
        <v>0.0150769926</v>
      </c>
    </row>
    <row r="5">
      <c r="A5" s="1" t="s">
        <v>515</v>
      </c>
      <c r="B5" s="1" t="s">
        <v>1082</v>
      </c>
      <c r="C5" s="1" t="s">
        <v>1083</v>
      </c>
      <c r="D5" s="1" t="s">
        <v>1084</v>
      </c>
      <c r="E5" s="1" t="s">
        <v>1085</v>
      </c>
      <c r="F5" s="1">
        <v>1994.0</v>
      </c>
      <c r="G5" s="64">
        <v>1.365673</v>
      </c>
      <c r="H5" s="53"/>
      <c r="I5" s="53">
        <v>85.70833333333333</v>
      </c>
      <c r="K5" s="4">
        <f t="shared" si="1"/>
        <v>0.01593395819</v>
      </c>
    </row>
    <row r="6">
      <c r="A6" s="1" t="s">
        <v>515</v>
      </c>
      <c r="B6" s="1" t="s">
        <v>1082</v>
      </c>
      <c r="C6" s="1" t="s">
        <v>1083</v>
      </c>
      <c r="D6" s="1" t="s">
        <v>1084</v>
      </c>
      <c r="E6" s="1" t="s">
        <v>1085</v>
      </c>
      <c r="F6" s="1">
        <v>1995.0</v>
      </c>
      <c r="G6" s="64">
        <v>1.372445</v>
      </c>
      <c r="H6" s="53"/>
      <c r="I6" s="53">
        <v>87.55000000000001</v>
      </c>
      <c r="K6" s="4">
        <f t="shared" si="1"/>
        <v>0.01567612793</v>
      </c>
    </row>
    <row r="7">
      <c r="A7" s="1" t="s">
        <v>515</v>
      </c>
      <c r="B7" s="1" t="s">
        <v>1082</v>
      </c>
      <c r="C7" s="1" t="s">
        <v>1083</v>
      </c>
      <c r="D7" s="1" t="s">
        <v>1084</v>
      </c>
      <c r="E7" s="1" t="s">
        <v>1085</v>
      </c>
      <c r="F7" s="1">
        <v>1996.0</v>
      </c>
      <c r="G7" s="64">
        <v>1.363522</v>
      </c>
      <c r="H7" s="53"/>
      <c r="I7" s="53">
        <v>88.925</v>
      </c>
      <c r="K7" s="4">
        <f t="shared" si="1"/>
        <v>0.01533339331</v>
      </c>
    </row>
    <row r="8">
      <c r="A8" s="1" t="s">
        <v>515</v>
      </c>
      <c r="B8" s="1" t="s">
        <v>1082</v>
      </c>
      <c r="C8" s="1" t="s">
        <v>1083</v>
      </c>
      <c r="D8" s="1" t="s">
        <v>1084</v>
      </c>
      <c r="E8" s="1" t="s">
        <v>1085</v>
      </c>
      <c r="F8" s="1">
        <v>1997.0</v>
      </c>
      <c r="G8" s="64">
        <v>1.384598</v>
      </c>
      <c r="H8" s="53"/>
      <c r="I8" s="53">
        <v>90.36666666666667</v>
      </c>
      <c r="K8" s="4">
        <f t="shared" si="1"/>
        <v>0.01532199926</v>
      </c>
    </row>
    <row r="9">
      <c r="A9" s="1" t="s">
        <v>515</v>
      </c>
      <c r="B9" s="1" t="s">
        <v>1082</v>
      </c>
      <c r="C9" s="1" t="s">
        <v>1083</v>
      </c>
      <c r="D9" s="1" t="s">
        <v>1084</v>
      </c>
      <c r="E9" s="1" t="s">
        <v>1085</v>
      </c>
      <c r="F9" s="1">
        <v>1998.0</v>
      </c>
      <c r="G9" s="64">
        <v>1.483505</v>
      </c>
      <c r="H9" s="53"/>
      <c r="I9" s="53">
        <v>91.26666666666667</v>
      </c>
      <c r="K9" s="4">
        <f t="shared" si="1"/>
        <v>0.01625462016</v>
      </c>
    </row>
    <row r="10">
      <c r="A10" s="1" t="s">
        <v>515</v>
      </c>
      <c r="B10" s="1" t="s">
        <v>1082</v>
      </c>
      <c r="C10" s="1" t="s">
        <v>1083</v>
      </c>
      <c r="D10" s="1" t="s">
        <v>1084</v>
      </c>
      <c r="E10" s="1" t="s">
        <v>1085</v>
      </c>
      <c r="F10" s="1">
        <v>1999.0</v>
      </c>
      <c r="G10" s="64">
        <v>1.485705</v>
      </c>
      <c r="H10" s="53"/>
      <c r="I10" s="53">
        <v>92.85000000000001</v>
      </c>
      <c r="K10" s="4">
        <f t="shared" si="1"/>
        <v>0.01600113086</v>
      </c>
    </row>
    <row r="11">
      <c r="A11" s="1" t="s">
        <v>515</v>
      </c>
      <c r="B11" s="1" t="s">
        <v>1082</v>
      </c>
      <c r="C11" s="1" t="s">
        <v>1083</v>
      </c>
      <c r="D11" s="1" t="s">
        <v>1084</v>
      </c>
      <c r="E11" s="1" t="s">
        <v>1085</v>
      </c>
      <c r="F11" s="1">
        <v>2000.0</v>
      </c>
      <c r="G11" s="64">
        <v>1.485394</v>
      </c>
      <c r="H11" s="53"/>
      <c r="I11" s="53">
        <v>95.375</v>
      </c>
      <c r="K11" s="4">
        <f t="shared" si="1"/>
        <v>0.01557424902</v>
      </c>
    </row>
    <row r="12">
      <c r="A12" s="1" t="s">
        <v>515</v>
      </c>
      <c r="B12" s="1" t="s">
        <v>1082</v>
      </c>
      <c r="C12" s="1" t="s">
        <v>1083</v>
      </c>
      <c r="D12" s="1" t="s">
        <v>1084</v>
      </c>
      <c r="E12" s="1" t="s">
        <v>1085</v>
      </c>
      <c r="F12" s="1">
        <v>2001.0</v>
      </c>
      <c r="G12" s="64">
        <v>1.54884</v>
      </c>
      <c r="H12" s="53"/>
      <c r="I12" s="53">
        <v>97.78333333333335</v>
      </c>
      <c r="K12" s="4">
        <f t="shared" si="1"/>
        <v>0.01583950912</v>
      </c>
    </row>
    <row r="13">
      <c r="A13" s="1" t="s">
        <v>515</v>
      </c>
      <c r="B13" s="1" t="s">
        <v>1082</v>
      </c>
      <c r="C13" s="1" t="s">
        <v>1083</v>
      </c>
      <c r="D13" s="1" t="s">
        <v>1084</v>
      </c>
      <c r="E13" s="1" t="s">
        <v>1085</v>
      </c>
      <c r="F13" s="1">
        <v>2002.0</v>
      </c>
      <c r="G13" s="64">
        <v>1.570343</v>
      </c>
      <c r="H13" s="53"/>
      <c r="I13" s="53">
        <v>99.99166666666667</v>
      </c>
      <c r="K13" s="4">
        <f t="shared" si="1"/>
        <v>0.01570473873</v>
      </c>
    </row>
    <row r="14">
      <c r="A14" s="1" t="s">
        <v>515</v>
      </c>
      <c r="B14" s="1" t="s">
        <v>1082</v>
      </c>
      <c r="C14" s="1" t="s">
        <v>1083</v>
      </c>
      <c r="D14" s="1" t="s">
        <v>1084</v>
      </c>
      <c r="E14" s="1" t="s">
        <v>1085</v>
      </c>
      <c r="F14" s="1">
        <v>2003.0</v>
      </c>
      <c r="G14" s="64">
        <v>1.401015</v>
      </c>
      <c r="H14" s="53"/>
      <c r="I14" s="53">
        <v>102.75</v>
      </c>
      <c r="K14" s="4">
        <f t="shared" si="1"/>
        <v>0.01363518248</v>
      </c>
    </row>
    <row r="15">
      <c r="A15" s="1" t="s">
        <v>515</v>
      </c>
      <c r="B15" s="1" t="s">
        <v>1082</v>
      </c>
      <c r="C15" s="1" t="s">
        <v>1083</v>
      </c>
      <c r="D15" s="1" t="s">
        <v>1084</v>
      </c>
      <c r="E15" s="1" t="s">
        <v>1085</v>
      </c>
      <c r="F15" s="1">
        <v>2004.0</v>
      </c>
      <c r="G15" s="64">
        <v>1.301282</v>
      </c>
      <c r="H15" s="53"/>
      <c r="I15" s="53">
        <v>104.65833333333335</v>
      </c>
      <c r="K15" s="4">
        <f t="shared" si="1"/>
        <v>0.01243362051</v>
      </c>
    </row>
    <row r="16">
      <c r="A16" s="1" t="s">
        <v>515</v>
      </c>
      <c r="B16" s="1" t="s">
        <v>1082</v>
      </c>
      <c r="C16" s="1" t="s">
        <v>1083</v>
      </c>
      <c r="D16" s="1" t="s">
        <v>1084</v>
      </c>
      <c r="E16" s="1" t="s">
        <v>1085</v>
      </c>
      <c r="F16" s="1">
        <v>2005.0</v>
      </c>
      <c r="G16" s="64">
        <v>1.211405</v>
      </c>
      <c r="H16" s="53"/>
      <c r="I16" s="53">
        <v>106.97500000000001</v>
      </c>
      <c r="K16" s="4">
        <f t="shared" si="1"/>
        <v>0.01132418789</v>
      </c>
    </row>
    <row r="17">
      <c r="A17" s="1" t="s">
        <v>515</v>
      </c>
      <c r="B17" s="1" t="s">
        <v>1082</v>
      </c>
      <c r="C17" s="1" t="s">
        <v>1083</v>
      </c>
      <c r="D17" s="1" t="s">
        <v>1084</v>
      </c>
      <c r="E17" s="1" t="s">
        <v>1085</v>
      </c>
      <c r="F17" s="1">
        <v>2006.0</v>
      </c>
      <c r="G17" s="64">
        <v>1.134345</v>
      </c>
      <c r="H17" s="53"/>
      <c r="I17" s="53">
        <v>109.11666666666667</v>
      </c>
      <c r="K17" s="4">
        <f t="shared" si="1"/>
        <v>0.01039570796</v>
      </c>
    </row>
    <row r="18">
      <c r="A18" s="1" t="s">
        <v>515</v>
      </c>
      <c r="B18" s="1" t="s">
        <v>1082</v>
      </c>
      <c r="C18" s="1" t="s">
        <v>1083</v>
      </c>
      <c r="D18" s="1" t="s">
        <v>1084</v>
      </c>
      <c r="E18" s="1" t="s">
        <v>1085</v>
      </c>
      <c r="F18" s="1">
        <v>2007.0</v>
      </c>
      <c r="G18" s="64">
        <v>1.074046</v>
      </c>
      <c r="I18" s="53">
        <v>111.45</v>
      </c>
      <c r="K18" s="4">
        <f t="shared" si="1"/>
        <v>0.009637021086</v>
      </c>
    </row>
    <row r="19">
      <c r="A19" s="1" t="s">
        <v>515</v>
      </c>
      <c r="B19" s="1" t="s">
        <v>1082</v>
      </c>
      <c r="C19" s="1" t="s">
        <v>1083</v>
      </c>
      <c r="D19" s="1" t="s">
        <v>1084</v>
      </c>
      <c r="E19" s="1" t="s">
        <v>1085</v>
      </c>
      <c r="F19" s="1">
        <v>2008.0</v>
      </c>
      <c r="G19" s="64">
        <v>1.067087</v>
      </c>
      <c r="I19" s="53">
        <v>114.09166666666665</v>
      </c>
      <c r="K19" s="4">
        <f t="shared" si="1"/>
        <v>0.009352891681</v>
      </c>
    </row>
    <row r="20">
      <c r="A20" s="1" t="s">
        <v>515</v>
      </c>
      <c r="B20" s="1" t="s">
        <v>1082</v>
      </c>
      <c r="C20" s="1" t="s">
        <v>1083</v>
      </c>
      <c r="D20" s="1" t="s">
        <v>1084</v>
      </c>
      <c r="E20" s="1" t="s">
        <v>1085</v>
      </c>
      <c r="F20" s="1">
        <v>2009.0</v>
      </c>
      <c r="G20" s="64">
        <v>1.141535</v>
      </c>
      <c r="I20" s="53">
        <v>114.43333333333334</v>
      </c>
      <c r="K20" s="4">
        <f t="shared" si="1"/>
        <v>0.00997554617</v>
      </c>
    </row>
    <row r="21">
      <c r="A21" s="1" t="s">
        <v>515</v>
      </c>
      <c r="B21" s="1" t="s">
        <v>1082</v>
      </c>
      <c r="C21" s="1" t="s">
        <v>1083</v>
      </c>
      <c r="D21" s="1" t="s">
        <v>1084</v>
      </c>
      <c r="E21" s="1" t="s">
        <v>1085</v>
      </c>
      <c r="F21" s="1">
        <v>2010.0</v>
      </c>
      <c r="G21" s="64">
        <v>1.030113</v>
      </c>
      <c r="I21" s="53">
        <v>116.46666666666668</v>
      </c>
      <c r="K21" s="4">
        <f t="shared" si="1"/>
        <v>0.008844702347</v>
      </c>
    </row>
    <row r="22">
      <c r="A22" s="1" t="s">
        <v>515</v>
      </c>
      <c r="B22" s="1" t="s">
        <v>1082</v>
      </c>
      <c r="C22" s="1" t="s">
        <v>1083</v>
      </c>
      <c r="D22" s="1" t="s">
        <v>1084</v>
      </c>
      <c r="E22" s="1" t="s">
        <v>1085</v>
      </c>
      <c r="F22" s="1">
        <v>2011.0</v>
      </c>
      <c r="G22" s="64">
        <v>0.989258</v>
      </c>
      <c r="I22" s="53">
        <v>119.85833333333333</v>
      </c>
      <c r="K22" s="4">
        <f t="shared" si="1"/>
        <v>0.008253560453</v>
      </c>
    </row>
    <row r="23">
      <c r="A23" s="1" t="s">
        <v>515</v>
      </c>
      <c r="B23" s="1" t="s">
        <v>1082</v>
      </c>
      <c r="C23" s="1" t="s">
        <v>1083</v>
      </c>
      <c r="D23" s="1" t="s">
        <v>1084</v>
      </c>
      <c r="E23" s="1" t="s">
        <v>1085</v>
      </c>
      <c r="F23" s="1">
        <v>2012.0</v>
      </c>
      <c r="G23" s="64">
        <v>0.999365</v>
      </c>
      <c r="I23" s="53">
        <v>121.67500000000001</v>
      </c>
      <c r="K23" s="4">
        <f t="shared" si="1"/>
        <v>0.008213396343</v>
      </c>
    </row>
    <row r="24">
      <c r="A24" s="1" t="s">
        <v>515</v>
      </c>
      <c r="B24" s="1" t="s">
        <v>1082</v>
      </c>
      <c r="C24" s="1" t="s">
        <v>1083</v>
      </c>
      <c r="D24" s="1" t="s">
        <v>1084</v>
      </c>
      <c r="E24" s="1" t="s">
        <v>1085</v>
      </c>
      <c r="F24" s="1">
        <v>2013.0</v>
      </c>
      <c r="G24" s="64">
        <v>1.030137</v>
      </c>
      <c r="I24" s="53">
        <v>122.81666666666666</v>
      </c>
      <c r="K24" s="4">
        <f t="shared" si="1"/>
        <v>0.008387599403</v>
      </c>
    </row>
    <row r="25">
      <c r="A25" s="1" t="s">
        <v>515</v>
      </c>
      <c r="B25" s="1" t="s">
        <v>1082</v>
      </c>
      <c r="C25" s="1" t="s">
        <v>1083</v>
      </c>
      <c r="D25" s="1" t="s">
        <v>1084</v>
      </c>
      <c r="E25" s="1" t="s">
        <v>1085</v>
      </c>
      <c r="F25" s="1">
        <v>2014.0</v>
      </c>
      <c r="G25" s="64">
        <v>1.104747</v>
      </c>
      <c r="I25" s="53">
        <v>125.15833333333336</v>
      </c>
      <c r="K25" s="4">
        <f t="shared" si="1"/>
        <v>0.008826795393</v>
      </c>
    </row>
    <row r="26">
      <c r="A26" s="1" t="s">
        <v>515</v>
      </c>
      <c r="B26" s="1" t="s">
        <v>1082</v>
      </c>
      <c r="C26" s="1" t="s">
        <v>1083</v>
      </c>
      <c r="D26" s="1" t="s">
        <v>1084</v>
      </c>
      <c r="E26" s="1" t="s">
        <v>1085</v>
      </c>
      <c r="F26" s="1">
        <v>2015.0</v>
      </c>
      <c r="G26" s="64">
        <v>1.278786</v>
      </c>
      <c r="I26" s="53">
        <v>126.56666666666666</v>
      </c>
      <c r="K26" s="4">
        <f t="shared" si="1"/>
        <v>0.01010365552</v>
      </c>
    </row>
    <row r="27">
      <c r="A27" s="1" t="s">
        <v>515</v>
      </c>
      <c r="B27" s="1" t="s">
        <v>1082</v>
      </c>
      <c r="C27" s="1" t="s">
        <v>1083</v>
      </c>
      <c r="D27" s="1" t="s">
        <v>1084</v>
      </c>
      <c r="E27" s="1" t="s">
        <v>1085</v>
      </c>
      <c r="F27" s="1">
        <v>2016.0</v>
      </c>
      <c r="G27" s="64">
        <v>1.325615</v>
      </c>
      <c r="I27" s="53">
        <v>128.37499999999997</v>
      </c>
      <c r="K27" s="4">
        <f t="shared" si="1"/>
        <v>0.0103261149</v>
      </c>
    </row>
    <row r="28">
      <c r="A28" s="1" t="s">
        <v>515</v>
      </c>
      <c r="B28" s="1" t="s">
        <v>1082</v>
      </c>
      <c r="C28" s="1" t="s">
        <v>1083</v>
      </c>
      <c r="D28" s="1" t="s">
        <v>1084</v>
      </c>
      <c r="E28" s="1" t="s">
        <v>1085</v>
      </c>
      <c r="F28" s="1">
        <v>2017.0</v>
      </c>
      <c r="G28" s="64">
        <v>1.297936</v>
      </c>
      <c r="I28" s="53">
        <v>130.42499999999998</v>
      </c>
      <c r="K28" s="4">
        <f t="shared" si="1"/>
        <v>0.009951589036</v>
      </c>
    </row>
    <row r="29">
      <c r="A29" s="1" t="s">
        <v>515</v>
      </c>
      <c r="B29" s="1" t="s">
        <v>1082</v>
      </c>
      <c r="C29" s="1" t="s">
        <v>1083</v>
      </c>
      <c r="D29" s="1" t="s">
        <v>1084</v>
      </c>
      <c r="E29" s="1" t="s">
        <v>1085</v>
      </c>
      <c r="F29" s="1">
        <v>2018.0</v>
      </c>
      <c r="G29" s="64">
        <v>1.295818</v>
      </c>
      <c r="I29" s="53">
        <v>133.38333333333335</v>
      </c>
      <c r="K29" s="4">
        <f t="shared" si="1"/>
        <v>0.009714991878</v>
      </c>
    </row>
    <row r="30">
      <c r="A30" s="1" t="s">
        <v>515</v>
      </c>
      <c r="B30" s="1" t="s">
        <v>1082</v>
      </c>
      <c r="C30" s="1" t="s">
        <v>1083</v>
      </c>
      <c r="D30" s="1" t="s">
        <v>1084</v>
      </c>
      <c r="E30" s="1" t="s">
        <v>1085</v>
      </c>
      <c r="F30" s="1">
        <v>2019.0</v>
      </c>
      <c r="G30" s="64">
        <v>1.326793</v>
      </c>
      <c r="I30" s="53">
        <v>135.98333333333335</v>
      </c>
      <c r="K30" s="4">
        <f t="shared" si="1"/>
        <v>0.009757026596</v>
      </c>
    </row>
    <row r="31">
      <c r="A31" s="1" t="s">
        <v>515</v>
      </c>
      <c r="B31" s="1" t="s">
        <v>1082</v>
      </c>
      <c r="C31" s="1" t="s">
        <v>1083</v>
      </c>
      <c r="D31" s="1" t="s">
        <v>1084</v>
      </c>
      <c r="E31" s="1" t="s">
        <v>1085</v>
      </c>
      <c r="F31" s="1">
        <v>2020.0</v>
      </c>
      <c r="G31" s="64">
        <v>1.341153</v>
      </c>
    </row>
    <row r="32">
      <c r="A32" s="1" t="s">
        <v>945</v>
      </c>
      <c r="B32" s="1" t="s">
        <v>1082</v>
      </c>
      <c r="C32" s="1" t="s">
        <v>1083</v>
      </c>
      <c r="D32" s="1" t="s">
        <v>1084</v>
      </c>
      <c r="E32" s="1" t="s">
        <v>1085</v>
      </c>
      <c r="F32" s="1">
        <v>1991.0</v>
      </c>
      <c r="G32" s="64">
        <v>1.0</v>
      </c>
      <c r="H32" s="65">
        <v>62.46</v>
      </c>
    </row>
    <row r="33">
      <c r="A33" s="1" t="s">
        <v>945</v>
      </c>
      <c r="B33" s="1" t="s">
        <v>1082</v>
      </c>
      <c r="C33" s="1" t="s">
        <v>1083</v>
      </c>
      <c r="D33" s="1" t="s">
        <v>1084</v>
      </c>
      <c r="E33" s="1" t="s">
        <v>1085</v>
      </c>
      <c r="F33" s="1">
        <v>1992.0</v>
      </c>
      <c r="G33" s="64">
        <v>1.0</v>
      </c>
      <c r="H33" s="13">
        <v>64.35</v>
      </c>
    </row>
    <row r="34">
      <c r="A34" s="1" t="s">
        <v>945</v>
      </c>
      <c r="B34" s="1" t="s">
        <v>1082</v>
      </c>
      <c r="C34" s="1" t="s">
        <v>1083</v>
      </c>
      <c r="D34" s="1" t="s">
        <v>1084</v>
      </c>
      <c r="E34" s="1" t="s">
        <v>1085</v>
      </c>
      <c r="F34" s="1">
        <v>1993.0</v>
      </c>
      <c r="G34" s="64">
        <v>1.0</v>
      </c>
      <c r="H34" s="65">
        <v>66.25</v>
      </c>
    </row>
    <row r="35">
      <c r="A35" s="1" t="s">
        <v>945</v>
      </c>
      <c r="B35" s="1" t="s">
        <v>1082</v>
      </c>
      <c r="C35" s="1" t="s">
        <v>1083</v>
      </c>
      <c r="D35" s="1" t="s">
        <v>1084</v>
      </c>
      <c r="E35" s="1" t="s">
        <v>1085</v>
      </c>
      <c r="F35" s="1">
        <v>1994.0</v>
      </c>
      <c r="G35" s="64">
        <v>1.0</v>
      </c>
      <c r="H35" s="65">
        <v>67.98</v>
      </c>
    </row>
    <row r="36">
      <c r="A36" s="1" t="s">
        <v>945</v>
      </c>
      <c r="B36" s="1" t="s">
        <v>1082</v>
      </c>
      <c r="C36" s="1" t="s">
        <v>1083</v>
      </c>
      <c r="D36" s="1" t="s">
        <v>1084</v>
      </c>
      <c r="E36" s="1" t="s">
        <v>1085</v>
      </c>
      <c r="F36" s="1">
        <v>1995.0</v>
      </c>
      <c r="G36" s="64">
        <v>1.0</v>
      </c>
      <c r="H36" s="65">
        <v>69.88</v>
      </c>
    </row>
    <row r="37">
      <c r="A37" s="1" t="s">
        <v>945</v>
      </c>
      <c r="B37" s="1" t="s">
        <v>1082</v>
      </c>
      <c r="C37" s="1" t="s">
        <v>1083</v>
      </c>
      <c r="D37" s="1" t="s">
        <v>1084</v>
      </c>
      <c r="E37" s="1" t="s">
        <v>1085</v>
      </c>
      <c r="F37" s="1">
        <v>1996.0</v>
      </c>
      <c r="G37" s="64">
        <v>1.0</v>
      </c>
      <c r="H37" s="65">
        <v>71.93</v>
      </c>
    </row>
    <row r="38">
      <c r="A38" s="1" t="s">
        <v>945</v>
      </c>
      <c r="B38" s="1" t="s">
        <v>1082</v>
      </c>
      <c r="C38" s="1" t="s">
        <v>1083</v>
      </c>
      <c r="D38" s="1" t="s">
        <v>1084</v>
      </c>
      <c r="E38" s="1" t="s">
        <v>1085</v>
      </c>
      <c r="F38" s="1">
        <v>1997.0</v>
      </c>
      <c r="G38" s="64">
        <v>1.0</v>
      </c>
      <c r="H38" s="65">
        <v>73.61</v>
      </c>
    </row>
    <row r="39">
      <c r="A39" s="1" t="s">
        <v>945</v>
      </c>
      <c r="B39" s="1" t="s">
        <v>1082</v>
      </c>
      <c r="C39" s="1" t="s">
        <v>1083</v>
      </c>
      <c r="D39" s="1" t="s">
        <v>1084</v>
      </c>
      <c r="E39" s="1" t="s">
        <v>1085</v>
      </c>
      <c r="F39" s="1">
        <v>1998.0</v>
      </c>
      <c r="G39" s="64">
        <v>1.0</v>
      </c>
      <c r="H39" s="65">
        <v>82.67</v>
      </c>
    </row>
    <row r="40">
      <c r="A40" s="1" t="s">
        <v>945</v>
      </c>
      <c r="B40" s="1" t="s">
        <v>1082</v>
      </c>
      <c r="C40" s="1" t="s">
        <v>1083</v>
      </c>
      <c r="D40" s="1" t="s">
        <v>1084</v>
      </c>
      <c r="E40" s="1" t="s">
        <v>1085</v>
      </c>
      <c r="F40" s="1">
        <v>1999.0</v>
      </c>
      <c r="G40" s="64">
        <v>1.0</v>
      </c>
      <c r="H40" s="65">
        <v>82.8</v>
      </c>
    </row>
    <row r="41">
      <c r="A41" s="1" t="s">
        <v>945</v>
      </c>
      <c r="B41" s="1" t="s">
        <v>1082</v>
      </c>
      <c r="C41" s="1" t="s">
        <v>1083</v>
      </c>
      <c r="D41" s="1" t="s">
        <v>1084</v>
      </c>
      <c r="E41" s="1" t="s">
        <v>1085</v>
      </c>
      <c r="F41" s="1">
        <v>2000.0</v>
      </c>
      <c r="G41" s="64">
        <v>1.0</v>
      </c>
      <c r="H41" s="65">
        <v>83.0</v>
      </c>
    </row>
    <row r="42">
      <c r="A42" s="1" t="s">
        <v>945</v>
      </c>
      <c r="B42" s="1" t="s">
        <v>1082</v>
      </c>
      <c r="C42" s="1" t="s">
        <v>1083</v>
      </c>
      <c r="D42" s="1" t="s">
        <v>1084</v>
      </c>
      <c r="E42" s="1" t="s">
        <v>1085</v>
      </c>
      <c r="F42" s="1">
        <v>2001.0</v>
      </c>
      <c r="G42" s="64">
        <v>1.0</v>
      </c>
      <c r="H42" s="65">
        <v>81.2</v>
      </c>
    </row>
    <row r="43">
      <c r="A43" s="1" t="s">
        <v>945</v>
      </c>
      <c r="B43" s="1" t="s">
        <v>1082</v>
      </c>
      <c r="C43" s="1" t="s">
        <v>1083</v>
      </c>
      <c r="D43" s="1" t="s">
        <v>1084</v>
      </c>
      <c r="E43" s="1" t="s">
        <v>1085</v>
      </c>
      <c r="F43" s="1">
        <v>2002.0</v>
      </c>
      <c r="G43" s="64">
        <v>1.0</v>
      </c>
      <c r="H43" s="65">
        <v>82.49</v>
      </c>
    </row>
    <row r="44">
      <c r="A44" s="1" t="s">
        <v>945</v>
      </c>
      <c r="B44" s="1" t="s">
        <v>1082</v>
      </c>
      <c r="C44" s="1" t="s">
        <v>1083</v>
      </c>
      <c r="D44" s="1" t="s">
        <v>1084</v>
      </c>
      <c r="E44" s="1" t="s">
        <v>1085</v>
      </c>
      <c r="F44" s="1">
        <v>2003.0</v>
      </c>
      <c r="G44" s="64">
        <v>1.0</v>
      </c>
      <c r="H44" s="65">
        <v>84.36</v>
      </c>
    </row>
    <row r="45">
      <c r="A45" s="1" t="s">
        <v>945</v>
      </c>
      <c r="B45" s="1" t="s">
        <v>1082</v>
      </c>
      <c r="C45" s="1" t="s">
        <v>1083</v>
      </c>
      <c r="D45" s="1" t="s">
        <v>1084</v>
      </c>
      <c r="E45" s="1" t="s">
        <v>1085</v>
      </c>
      <c r="F45" s="1">
        <v>2004.0</v>
      </c>
      <c r="G45" s="64">
        <v>1.0</v>
      </c>
      <c r="H45" s="65">
        <v>86.62</v>
      </c>
    </row>
    <row r="46">
      <c r="A46" s="1" t="s">
        <v>945</v>
      </c>
      <c r="B46" s="1" t="s">
        <v>1082</v>
      </c>
      <c r="C46" s="1" t="s">
        <v>1083</v>
      </c>
      <c r="D46" s="1" t="s">
        <v>1084</v>
      </c>
      <c r="E46" s="1" t="s">
        <v>1085</v>
      </c>
      <c r="F46" s="1">
        <v>2005.0</v>
      </c>
      <c r="G46" s="64">
        <v>1.0</v>
      </c>
      <c r="H46" s="65">
        <v>89.56</v>
      </c>
    </row>
    <row r="47">
      <c r="A47" s="1" t="s">
        <v>945</v>
      </c>
      <c r="B47" s="1" t="s">
        <v>1082</v>
      </c>
      <c r="C47" s="1" t="s">
        <v>1083</v>
      </c>
      <c r="D47" s="1" t="s">
        <v>1084</v>
      </c>
      <c r="E47" s="1" t="s">
        <v>1085</v>
      </c>
      <c r="F47" s="1">
        <v>2006.0</v>
      </c>
      <c r="G47" s="64">
        <v>1.0</v>
      </c>
      <c r="H47" s="65">
        <v>92.45</v>
      </c>
    </row>
    <row r="48">
      <c r="A48" s="1" t="s">
        <v>945</v>
      </c>
      <c r="B48" s="1" t="s">
        <v>1082</v>
      </c>
      <c r="C48" s="1" t="s">
        <v>1083</v>
      </c>
      <c r="D48" s="1" t="s">
        <v>1084</v>
      </c>
      <c r="E48" s="1" t="s">
        <v>1085</v>
      </c>
      <c r="F48" s="1">
        <v>2007.0</v>
      </c>
      <c r="G48" s="64">
        <v>1.0</v>
      </c>
      <c r="H48" s="65">
        <v>95.09</v>
      </c>
    </row>
    <row r="49">
      <c r="A49" s="1" t="s">
        <v>945</v>
      </c>
      <c r="B49" s="1" t="s">
        <v>1082</v>
      </c>
      <c r="C49" s="1" t="s">
        <v>1083</v>
      </c>
      <c r="D49" s="1" t="s">
        <v>1084</v>
      </c>
      <c r="E49" s="1" t="s">
        <v>1085</v>
      </c>
      <c r="F49" s="1">
        <v>2008.0</v>
      </c>
      <c r="G49" s="64">
        <v>1.0</v>
      </c>
      <c r="H49" s="1">
        <v>98.74</v>
      </c>
    </row>
    <row r="50">
      <c r="A50" s="1" t="s">
        <v>945</v>
      </c>
      <c r="B50" s="1" t="s">
        <v>1082</v>
      </c>
      <c r="C50" s="1" t="s">
        <v>1083</v>
      </c>
      <c r="D50" s="1" t="s">
        <v>1084</v>
      </c>
      <c r="E50" s="1" t="s">
        <v>1085</v>
      </c>
      <c r="F50" s="1">
        <v>2009.0</v>
      </c>
      <c r="G50" s="64">
        <v>1.0</v>
      </c>
      <c r="H50" s="1">
        <v>98.39</v>
      </c>
    </row>
    <row r="51">
      <c r="A51" s="1" t="s">
        <v>945</v>
      </c>
      <c r="B51" s="1" t="s">
        <v>1082</v>
      </c>
      <c r="C51" s="1" t="s">
        <v>1083</v>
      </c>
      <c r="D51" s="1" t="s">
        <v>1084</v>
      </c>
      <c r="E51" s="1" t="s">
        <v>1085</v>
      </c>
      <c r="F51" s="1">
        <v>2010.0</v>
      </c>
      <c r="G51" s="64">
        <v>1.0</v>
      </c>
      <c r="H51" s="1">
        <v>91.67</v>
      </c>
    </row>
    <row r="52">
      <c r="A52" s="1" t="s">
        <v>945</v>
      </c>
      <c r="B52" s="1" t="s">
        <v>1082</v>
      </c>
      <c r="C52" s="1" t="s">
        <v>1083</v>
      </c>
      <c r="D52" s="1" t="s">
        <v>1084</v>
      </c>
      <c r="E52" s="1" t="s">
        <v>1085</v>
      </c>
      <c r="F52" s="1">
        <v>2011.0</v>
      </c>
      <c r="G52" s="64">
        <v>1.0</v>
      </c>
      <c r="H52" s="1">
        <v>92.96</v>
      </c>
    </row>
    <row r="53">
      <c r="A53" s="1" t="s">
        <v>945</v>
      </c>
      <c r="B53" s="1" t="s">
        <v>1082</v>
      </c>
      <c r="C53" s="1" t="s">
        <v>1083</v>
      </c>
      <c r="D53" s="1" t="s">
        <v>1084</v>
      </c>
      <c r="E53" s="1" t="s">
        <v>1085</v>
      </c>
      <c r="F53" s="1">
        <v>2012.0</v>
      </c>
      <c r="G53" s="64">
        <v>1.0</v>
      </c>
      <c r="H53" s="1">
        <v>93.97</v>
      </c>
    </row>
    <row r="54">
      <c r="A54" s="1" t="s">
        <v>945</v>
      </c>
      <c r="B54" s="1" t="s">
        <v>1082</v>
      </c>
      <c r="C54" s="1" t="s">
        <v>1083</v>
      </c>
      <c r="D54" s="1" t="s">
        <v>1084</v>
      </c>
      <c r="E54" s="1" t="s">
        <v>1085</v>
      </c>
      <c r="F54" s="1">
        <v>2013.0</v>
      </c>
      <c r="G54" s="64">
        <v>1.0</v>
      </c>
      <c r="H54" s="1">
        <v>94.69</v>
      </c>
    </row>
    <row r="55">
      <c r="A55" s="1" t="s">
        <v>945</v>
      </c>
      <c r="B55" s="1" t="s">
        <v>1082</v>
      </c>
      <c r="C55" s="1" t="s">
        <v>1083</v>
      </c>
      <c r="D55" s="1" t="s">
        <v>1084</v>
      </c>
      <c r="E55" s="1" t="s">
        <v>1085</v>
      </c>
      <c r="F55" s="1">
        <v>2014.0</v>
      </c>
      <c r="G55" s="64">
        <v>1.0</v>
      </c>
      <c r="H55" s="1">
        <v>95.35</v>
      </c>
    </row>
    <row r="56">
      <c r="A56" s="1" t="s">
        <v>945</v>
      </c>
      <c r="B56" s="1" t="s">
        <v>1082</v>
      </c>
      <c r="C56" s="1" t="s">
        <v>1083</v>
      </c>
      <c r="D56" s="1" t="s">
        <v>1084</v>
      </c>
      <c r="E56" s="1" t="s">
        <v>1085</v>
      </c>
      <c r="F56" s="1">
        <v>2015.0</v>
      </c>
      <c r="G56" s="64">
        <v>1.0</v>
      </c>
      <c r="H56" s="1">
        <v>95.49</v>
      </c>
    </row>
    <row r="57">
      <c r="A57" s="1" t="s">
        <v>945</v>
      </c>
      <c r="B57" s="1" t="s">
        <v>1082</v>
      </c>
      <c r="C57" s="1" t="s">
        <v>1083</v>
      </c>
      <c r="D57" s="1" t="s">
        <v>1084</v>
      </c>
      <c r="E57" s="1" t="s">
        <v>1085</v>
      </c>
      <c r="F57" s="1">
        <v>2016.0</v>
      </c>
      <c r="G57" s="64">
        <v>1.0</v>
      </c>
      <c r="H57" s="1">
        <v>96.18</v>
      </c>
    </row>
    <row r="58">
      <c r="A58" s="1" t="s">
        <v>945</v>
      </c>
      <c r="B58" s="1" t="s">
        <v>1082</v>
      </c>
      <c r="C58" s="1" t="s">
        <v>1083</v>
      </c>
      <c r="D58" s="1" t="s">
        <v>1084</v>
      </c>
      <c r="E58" s="1" t="s">
        <v>1085</v>
      </c>
      <c r="F58" s="1">
        <v>2017.0</v>
      </c>
      <c r="G58" s="64">
        <v>1.0</v>
      </c>
      <c r="H58" s="1">
        <v>97.01</v>
      </c>
    </row>
    <row r="59">
      <c r="A59" s="1" t="s">
        <v>945</v>
      </c>
      <c r="B59" s="1" t="s">
        <v>1082</v>
      </c>
      <c r="C59" s="1" t="s">
        <v>1083</v>
      </c>
      <c r="D59" s="1" t="s">
        <v>1084</v>
      </c>
      <c r="E59" s="1" t="s">
        <v>1085</v>
      </c>
      <c r="F59" s="1">
        <v>2018.0</v>
      </c>
      <c r="G59" s="64">
        <v>1.0</v>
      </c>
      <c r="H59" s="1">
        <v>98.09</v>
      </c>
    </row>
    <row r="60">
      <c r="A60" s="1" t="s">
        <v>945</v>
      </c>
      <c r="B60" s="1" t="s">
        <v>1082</v>
      </c>
      <c r="C60" s="1" t="s">
        <v>1083</v>
      </c>
      <c r="D60" s="1" t="s">
        <v>1084</v>
      </c>
      <c r="E60" s="1" t="s">
        <v>1085</v>
      </c>
      <c r="F60" s="1">
        <v>2019.0</v>
      </c>
      <c r="G60" s="64">
        <v>1.0</v>
      </c>
      <c r="H60" s="43">
        <v>99.03749265500154</v>
      </c>
    </row>
    <row r="61">
      <c r="A61" s="1" t="s">
        <v>945</v>
      </c>
      <c r="B61" s="1" t="s">
        <v>1082</v>
      </c>
      <c r="C61" s="1" t="s">
        <v>1083</v>
      </c>
      <c r="D61" s="1" t="s">
        <v>1084</v>
      </c>
      <c r="E61" s="1" t="s">
        <v>1085</v>
      </c>
      <c r="F61" s="1">
        <v>2020.0</v>
      </c>
      <c r="G61" s="64">
        <v>1.0</v>
      </c>
    </row>
    <row r="62">
      <c r="A62" s="1" t="s">
        <v>662</v>
      </c>
      <c r="B62" s="1" t="s">
        <v>1082</v>
      </c>
      <c r="C62" s="1" t="s">
        <v>1083</v>
      </c>
      <c r="D62" s="1" t="s">
        <v>1084</v>
      </c>
      <c r="E62" s="1" t="s">
        <v>1085</v>
      </c>
      <c r="F62" s="1">
        <v>1991.0</v>
      </c>
      <c r="G62" s="64">
        <v>22.742433</v>
      </c>
      <c r="J62" s="1">
        <v>23.01</v>
      </c>
      <c r="L62" s="4">
        <f t="shared" ref="L62:L90" si="2">H32*G62/J62</f>
        <v>61.73369688</v>
      </c>
    </row>
    <row r="63">
      <c r="A63" s="1" t="s">
        <v>662</v>
      </c>
      <c r="B63" s="1" t="s">
        <v>1082</v>
      </c>
      <c r="C63" s="1" t="s">
        <v>1083</v>
      </c>
      <c r="D63" s="1" t="s">
        <v>1084</v>
      </c>
      <c r="E63" s="1" t="s">
        <v>1085</v>
      </c>
      <c r="F63" s="1">
        <v>1992.0</v>
      </c>
      <c r="G63" s="64">
        <v>25.918083</v>
      </c>
      <c r="J63" s="1">
        <v>24.32</v>
      </c>
      <c r="L63" s="4">
        <f t="shared" si="2"/>
        <v>68.57848031</v>
      </c>
    </row>
    <row r="64">
      <c r="A64" s="1" t="s">
        <v>662</v>
      </c>
      <c r="B64" s="1" t="s">
        <v>1082</v>
      </c>
      <c r="C64" s="1" t="s">
        <v>1083</v>
      </c>
      <c r="D64" s="1" t="s">
        <v>1084</v>
      </c>
      <c r="E64" s="1" t="s">
        <v>1085</v>
      </c>
      <c r="F64" s="1">
        <v>1993.0</v>
      </c>
      <c r="G64" s="64">
        <v>30.493292</v>
      </c>
      <c r="J64" s="1">
        <v>25.86</v>
      </c>
      <c r="L64" s="4">
        <f t="shared" si="2"/>
        <v>78.11989927</v>
      </c>
    </row>
    <row r="65">
      <c r="A65" s="1" t="s">
        <v>662</v>
      </c>
      <c r="B65" s="1" t="s">
        <v>1082</v>
      </c>
      <c r="C65" s="1" t="s">
        <v>1083</v>
      </c>
      <c r="D65" s="1" t="s">
        <v>1084</v>
      </c>
      <c r="E65" s="1" t="s">
        <v>1085</v>
      </c>
      <c r="F65" s="1">
        <v>1994.0</v>
      </c>
      <c r="G65" s="64">
        <v>31.373742</v>
      </c>
      <c r="J65" s="1">
        <v>28.11</v>
      </c>
      <c r="L65" s="4">
        <f t="shared" si="2"/>
        <v>75.87289154</v>
      </c>
    </row>
    <row r="66">
      <c r="A66" s="1" t="s">
        <v>662</v>
      </c>
      <c r="B66" s="1" t="s">
        <v>1082</v>
      </c>
      <c r="C66" s="1" t="s">
        <v>1083</v>
      </c>
      <c r="D66" s="1" t="s">
        <v>1084</v>
      </c>
      <c r="E66" s="1" t="s">
        <v>1085</v>
      </c>
      <c r="F66" s="1">
        <v>1995.0</v>
      </c>
      <c r="G66" s="64">
        <v>32.427077</v>
      </c>
      <c r="J66" s="1">
        <v>31.43</v>
      </c>
      <c r="L66" s="4">
        <f t="shared" si="2"/>
        <v>72.09685462</v>
      </c>
    </row>
    <row r="67">
      <c r="A67" s="1" t="s">
        <v>662</v>
      </c>
      <c r="B67" s="1" t="s">
        <v>1082</v>
      </c>
      <c r="C67" s="1" t="s">
        <v>1083</v>
      </c>
      <c r="D67" s="1" t="s">
        <v>1084</v>
      </c>
      <c r="E67" s="1" t="s">
        <v>1085</v>
      </c>
      <c r="F67" s="1">
        <v>1996.0</v>
      </c>
      <c r="G67" s="64">
        <v>35.433173</v>
      </c>
      <c r="J67" s="1">
        <v>34.25</v>
      </c>
      <c r="L67" s="4">
        <f t="shared" si="2"/>
        <v>74.41483603</v>
      </c>
    </row>
    <row r="68">
      <c r="A68" s="1" t="s">
        <v>662</v>
      </c>
      <c r="B68" s="1" t="s">
        <v>1082</v>
      </c>
      <c r="C68" s="1" t="s">
        <v>1083</v>
      </c>
      <c r="D68" s="1" t="s">
        <v>1084</v>
      </c>
      <c r="E68" s="1" t="s">
        <v>1085</v>
      </c>
      <c r="F68" s="1">
        <v>1997.0</v>
      </c>
      <c r="G68" s="64">
        <v>36.313286</v>
      </c>
      <c r="J68" s="1">
        <v>36.7</v>
      </c>
      <c r="L68" s="4">
        <f t="shared" si="2"/>
        <v>72.8343592</v>
      </c>
    </row>
    <row r="69">
      <c r="A69" s="1" t="s">
        <v>662</v>
      </c>
      <c r="B69" s="1" t="s">
        <v>1082</v>
      </c>
      <c r="C69" s="1" t="s">
        <v>1083</v>
      </c>
      <c r="D69" s="1" t="s">
        <v>1084</v>
      </c>
      <c r="E69" s="1" t="s">
        <v>1085</v>
      </c>
      <c r="F69" s="1">
        <v>1998.0</v>
      </c>
      <c r="G69" s="64">
        <v>41.259365</v>
      </c>
      <c r="J69" s="1">
        <v>41.56</v>
      </c>
      <c r="L69" s="4">
        <f t="shared" si="2"/>
        <v>82.07198519</v>
      </c>
    </row>
    <row r="70">
      <c r="A70" s="1" t="s">
        <v>662</v>
      </c>
      <c r="B70" s="1" t="s">
        <v>1082</v>
      </c>
      <c r="C70" s="1" t="s">
        <v>1083</v>
      </c>
      <c r="D70" s="1" t="s">
        <v>1084</v>
      </c>
      <c r="E70" s="1" t="s">
        <v>1085</v>
      </c>
      <c r="F70" s="1">
        <v>1999.0</v>
      </c>
      <c r="G70" s="64">
        <v>43.055428</v>
      </c>
      <c r="J70" s="1">
        <v>43.5</v>
      </c>
      <c r="L70" s="4">
        <f t="shared" si="2"/>
        <v>81.95378019</v>
      </c>
    </row>
    <row r="71">
      <c r="A71" s="1" t="s">
        <v>662</v>
      </c>
      <c r="B71" s="1" t="s">
        <v>1082</v>
      </c>
      <c r="C71" s="1" t="s">
        <v>1083</v>
      </c>
      <c r="D71" s="1" t="s">
        <v>1084</v>
      </c>
      <c r="E71" s="1" t="s">
        <v>1085</v>
      </c>
      <c r="F71" s="1">
        <v>2000.0</v>
      </c>
      <c r="G71" s="64">
        <v>44.941605</v>
      </c>
      <c r="J71" s="1">
        <v>45.24</v>
      </c>
      <c r="L71" s="4">
        <f t="shared" si="2"/>
        <v>82.45254675</v>
      </c>
    </row>
    <row r="72">
      <c r="A72" s="1" t="s">
        <v>662</v>
      </c>
      <c r="B72" s="1" t="s">
        <v>1082</v>
      </c>
      <c r="C72" s="1" t="s">
        <v>1083</v>
      </c>
      <c r="D72" s="1" t="s">
        <v>1084</v>
      </c>
      <c r="E72" s="1" t="s">
        <v>1085</v>
      </c>
      <c r="F72" s="1">
        <v>2001.0</v>
      </c>
      <c r="G72" s="64">
        <v>47.186414</v>
      </c>
      <c r="J72" s="1">
        <v>46.95</v>
      </c>
      <c r="L72" s="4">
        <f t="shared" si="2"/>
        <v>81.60887789</v>
      </c>
    </row>
    <row r="73">
      <c r="A73" s="1" t="s">
        <v>662</v>
      </c>
      <c r="B73" s="1" t="s">
        <v>1082</v>
      </c>
      <c r="C73" s="1" t="s">
        <v>1083</v>
      </c>
      <c r="D73" s="1" t="s">
        <v>1084</v>
      </c>
      <c r="E73" s="1" t="s">
        <v>1085</v>
      </c>
      <c r="F73" s="1">
        <v>2002.0</v>
      </c>
      <c r="G73" s="64">
        <v>48.610319</v>
      </c>
      <c r="J73" s="1">
        <v>48.97</v>
      </c>
      <c r="L73" s="4">
        <f t="shared" si="2"/>
        <v>81.8841171</v>
      </c>
    </row>
    <row r="74">
      <c r="A74" s="1" t="s">
        <v>662</v>
      </c>
      <c r="B74" s="1" t="s">
        <v>1082</v>
      </c>
      <c r="C74" s="1" t="s">
        <v>1083</v>
      </c>
      <c r="D74" s="1" t="s">
        <v>1084</v>
      </c>
      <c r="E74" s="1" t="s">
        <v>1085</v>
      </c>
      <c r="F74" s="1">
        <v>2003.0</v>
      </c>
      <c r="G74" s="64">
        <v>46.583284</v>
      </c>
      <c r="J74" s="1">
        <v>50.83</v>
      </c>
      <c r="L74" s="4">
        <f t="shared" si="2"/>
        <v>77.31193858</v>
      </c>
    </row>
    <row r="75">
      <c r="A75" s="1" t="s">
        <v>662</v>
      </c>
      <c r="B75" s="1" t="s">
        <v>1082</v>
      </c>
      <c r="C75" s="1" t="s">
        <v>1083</v>
      </c>
      <c r="D75" s="1" t="s">
        <v>1084</v>
      </c>
      <c r="E75" s="1" t="s">
        <v>1085</v>
      </c>
      <c r="F75" s="1">
        <v>2004.0</v>
      </c>
      <c r="G75" s="64">
        <v>45.316467</v>
      </c>
      <c r="J75" s="1">
        <v>52.75</v>
      </c>
      <c r="L75" s="4">
        <f t="shared" si="2"/>
        <v>74.41350467</v>
      </c>
    </row>
    <row r="76">
      <c r="A76" s="1" t="s">
        <v>662</v>
      </c>
      <c r="B76" s="1" t="s">
        <v>1082</v>
      </c>
      <c r="C76" s="1" t="s">
        <v>1083</v>
      </c>
      <c r="D76" s="1" t="s">
        <v>1084</v>
      </c>
      <c r="E76" s="1" t="s">
        <v>1085</v>
      </c>
      <c r="F76" s="1">
        <v>2005.0</v>
      </c>
      <c r="G76" s="64">
        <v>44.099975</v>
      </c>
      <c r="J76" s="1">
        <v>54.99</v>
      </c>
      <c r="L76" s="4">
        <f t="shared" si="2"/>
        <v>71.82385454</v>
      </c>
    </row>
    <row r="77">
      <c r="A77" s="1" t="s">
        <v>662</v>
      </c>
      <c r="B77" s="1" t="s">
        <v>1082</v>
      </c>
      <c r="C77" s="1" t="s">
        <v>1083</v>
      </c>
      <c r="D77" s="1" t="s">
        <v>1084</v>
      </c>
      <c r="E77" s="1" t="s">
        <v>1085</v>
      </c>
      <c r="F77" s="1">
        <v>2006.0</v>
      </c>
      <c r="G77" s="64">
        <v>45.307008</v>
      </c>
      <c r="J77" s="1">
        <v>56.35</v>
      </c>
      <c r="L77" s="4">
        <f t="shared" si="2"/>
        <v>74.33243815</v>
      </c>
    </row>
    <row r="78">
      <c r="A78" s="1" t="s">
        <v>662</v>
      </c>
      <c r="B78" s="1" t="s">
        <v>1082</v>
      </c>
      <c r="C78" s="1" t="s">
        <v>1083</v>
      </c>
      <c r="D78" s="1" t="s">
        <v>1084</v>
      </c>
      <c r="E78" s="1" t="s">
        <v>1085</v>
      </c>
      <c r="F78" s="1">
        <v>2007.0</v>
      </c>
      <c r="G78" s="64">
        <v>41.348533</v>
      </c>
      <c r="J78" s="1">
        <v>61.88</v>
      </c>
      <c r="L78" s="4">
        <f t="shared" si="2"/>
        <v>63.53962513</v>
      </c>
    </row>
    <row r="79">
      <c r="A79" s="1" t="s">
        <v>662</v>
      </c>
      <c r="B79" s="1" t="s">
        <v>1082</v>
      </c>
      <c r="C79" s="1" t="s">
        <v>1083</v>
      </c>
      <c r="D79" s="1" t="s">
        <v>1084</v>
      </c>
      <c r="E79" s="1" t="s">
        <v>1085</v>
      </c>
      <c r="F79" s="1">
        <v>2008.0</v>
      </c>
      <c r="G79" s="64">
        <v>43.505183</v>
      </c>
      <c r="J79" s="1">
        <v>67.05</v>
      </c>
      <c r="L79" s="4">
        <f t="shared" si="2"/>
        <v>64.06714048</v>
      </c>
    </row>
    <row r="80">
      <c r="A80" s="1" t="s">
        <v>662</v>
      </c>
      <c r="B80" s="1" t="s">
        <v>1082</v>
      </c>
      <c r="C80" s="1" t="s">
        <v>1083</v>
      </c>
      <c r="D80" s="1" t="s">
        <v>1084</v>
      </c>
      <c r="E80" s="1" t="s">
        <v>1085</v>
      </c>
      <c r="F80" s="1">
        <v>2009.0</v>
      </c>
      <c r="G80" s="64">
        <v>48.405267</v>
      </c>
      <c r="J80" s="1">
        <v>74.34</v>
      </c>
      <c r="L80" s="4">
        <f t="shared" si="2"/>
        <v>64.06502852</v>
      </c>
    </row>
    <row r="81">
      <c r="A81" s="1" t="s">
        <v>662</v>
      </c>
      <c r="B81" s="1" t="s">
        <v>1082</v>
      </c>
      <c r="C81" s="1" t="s">
        <v>1083</v>
      </c>
      <c r="D81" s="1" t="s">
        <v>1084</v>
      </c>
      <c r="E81" s="1" t="s">
        <v>1085</v>
      </c>
      <c r="F81" s="1">
        <v>2010.0</v>
      </c>
      <c r="G81" s="64">
        <v>45.725812</v>
      </c>
      <c r="J81" s="1">
        <v>83.26</v>
      </c>
      <c r="L81" s="4">
        <f t="shared" si="2"/>
        <v>50.34452541</v>
      </c>
    </row>
    <row r="82">
      <c r="A82" s="1" t="s">
        <v>662</v>
      </c>
      <c r="B82" s="1" t="s">
        <v>1082</v>
      </c>
      <c r="C82" s="1" t="s">
        <v>1083</v>
      </c>
      <c r="D82" s="1" t="s">
        <v>1084</v>
      </c>
      <c r="E82" s="1" t="s">
        <v>1085</v>
      </c>
      <c r="F82" s="1">
        <v>2011.0</v>
      </c>
      <c r="G82" s="64">
        <v>46.670467</v>
      </c>
      <c r="J82" s="1">
        <v>90.63</v>
      </c>
      <c r="L82" s="4">
        <f t="shared" si="2"/>
        <v>47.8703146</v>
      </c>
    </row>
    <row r="83">
      <c r="A83" s="1" t="s">
        <v>662</v>
      </c>
      <c r="B83" s="1" t="s">
        <v>1082</v>
      </c>
      <c r="C83" s="1" t="s">
        <v>1083</v>
      </c>
      <c r="D83" s="1" t="s">
        <v>1084</v>
      </c>
      <c r="E83" s="1" t="s">
        <v>1085</v>
      </c>
      <c r="F83" s="1">
        <v>2012.0</v>
      </c>
      <c r="G83" s="64">
        <v>53.437233</v>
      </c>
      <c r="J83" s="1">
        <v>99.07</v>
      </c>
      <c r="L83" s="4">
        <f t="shared" si="2"/>
        <v>50.68635091</v>
      </c>
    </row>
    <row r="84">
      <c r="A84" s="1" t="s">
        <v>662</v>
      </c>
      <c r="B84" s="1" t="s">
        <v>1082</v>
      </c>
      <c r="C84" s="1" t="s">
        <v>1083</v>
      </c>
      <c r="D84" s="1" t="s">
        <v>1084</v>
      </c>
      <c r="E84" s="1" t="s">
        <v>1085</v>
      </c>
      <c r="F84" s="1">
        <v>2013.0</v>
      </c>
      <c r="G84" s="64">
        <v>58.597845</v>
      </c>
      <c r="J84" s="1">
        <v>110.03</v>
      </c>
      <c r="L84" s="4">
        <f t="shared" si="2"/>
        <v>50.42833721</v>
      </c>
    </row>
    <row r="85">
      <c r="A85" s="1" t="s">
        <v>662</v>
      </c>
      <c r="B85" s="1" t="s">
        <v>1082</v>
      </c>
      <c r="C85" s="1" t="s">
        <v>1083</v>
      </c>
      <c r="D85" s="1" t="s">
        <v>1084</v>
      </c>
      <c r="E85" s="1" t="s">
        <v>1085</v>
      </c>
      <c r="F85" s="1">
        <v>2014.0</v>
      </c>
      <c r="G85" s="64">
        <v>61.029514</v>
      </c>
      <c r="J85" s="1">
        <v>117.35</v>
      </c>
      <c r="L85" s="4">
        <f t="shared" si="2"/>
        <v>49.58810533</v>
      </c>
    </row>
    <row r="86">
      <c r="A86" s="1" t="s">
        <v>662</v>
      </c>
      <c r="B86" s="1" t="s">
        <v>1082</v>
      </c>
      <c r="C86" s="1" t="s">
        <v>1083</v>
      </c>
      <c r="D86" s="1" t="s">
        <v>1084</v>
      </c>
      <c r="E86" s="1" t="s">
        <v>1085</v>
      </c>
      <c r="F86" s="1">
        <v>2015.0</v>
      </c>
      <c r="G86" s="64">
        <v>64.151944</v>
      </c>
      <c r="J86" s="1">
        <v>123.11</v>
      </c>
      <c r="L86" s="4">
        <f t="shared" si="2"/>
        <v>49.75931389</v>
      </c>
    </row>
    <row r="87">
      <c r="A87" s="1" t="s">
        <v>662</v>
      </c>
      <c r="B87" s="1" t="s">
        <v>1082</v>
      </c>
      <c r="C87" s="1" t="s">
        <v>1083</v>
      </c>
      <c r="D87" s="1" t="s">
        <v>1084</v>
      </c>
      <c r="E87" s="1" t="s">
        <v>1085</v>
      </c>
      <c r="F87" s="1">
        <v>2016.0</v>
      </c>
      <c r="G87" s="64">
        <v>67.195313</v>
      </c>
      <c r="J87" s="1">
        <v>129.2</v>
      </c>
      <c r="L87" s="4">
        <f t="shared" si="2"/>
        <v>50.02202171</v>
      </c>
    </row>
    <row r="88">
      <c r="A88" s="1" t="s">
        <v>662</v>
      </c>
      <c r="B88" s="1" t="s">
        <v>1082</v>
      </c>
      <c r="C88" s="1" t="s">
        <v>1083</v>
      </c>
      <c r="D88" s="1" t="s">
        <v>1084</v>
      </c>
      <c r="E88" s="1" t="s">
        <v>1085</v>
      </c>
      <c r="F88" s="1">
        <v>2017.0</v>
      </c>
      <c r="G88" s="64">
        <v>65.121569</v>
      </c>
      <c r="J88" s="1">
        <v>133.5</v>
      </c>
      <c r="L88" s="4">
        <f t="shared" si="2"/>
        <v>47.32167347</v>
      </c>
    </row>
    <row r="89">
      <c r="A89" s="1" t="s">
        <v>662</v>
      </c>
      <c r="B89" s="1" t="s">
        <v>1082</v>
      </c>
      <c r="C89" s="1" t="s">
        <v>1083</v>
      </c>
      <c r="D89" s="1" t="s">
        <v>1084</v>
      </c>
      <c r="E89" s="1" t="s">
        <v>1085</v>
      </c>
      <c r="F89" s="1">
        <v>2018.0</v>
      </c>
      <c r="G89" s="64">
        <v>68.389467</v>
      </c>
      <c r="J89" s="1">
        <v>138.77</v>
      </c>
      <c r="L89" s="4">
        <f t="shared" si="2"/>
        <v>48.34130445</v>
      </c>
    </row>
    <row r="90">
      <c r="A90" s="1" t="s">
        <v>662</v>
      </c>
      <c r="B90" s="1" t="s">
        <v>1082</v>
      </c>
      <c r="C90" s="1" t="s">
        <v>1083</v>
      </c>
      <c r="D90" s="1" t="s">
        <v>1084</v>
      </c>
      <c r="E90" s="1" t="s">
        <v>1085</v>
      </c>
      <c r="F90" s="1">
        <v>2019.0</v>
      </c>
      <c r="G90" s="64">
        <v>70.420341</v>
      </c>
      <c r="J90" s="1">
        <v>143.93</v>
      </c>
      <c r="L90" s="4">
        <f t="shared" si="2"/>
        <v>48.45587441</v>
      </c>
    </row>
    <row r="91">
      <c r="A91" s="1" t="s">
        <v>662</v>
      </c>
      <c r="B91" s="1" t="s">
        <v>1082</v>
      </c>
      <c r="C91" s="1" t="s">
        <v>1083</v>
      </c>
      <c r="D91" s="1" t="s">
        <v>1084</v>
      </c>
      <c r="E91" s="1" t="s">
        <v>1085</v>
      </c>
      <c r="F91" s="1">
        <v>2020.0</v>
      </c>
      <c r="G91" s="64">
        <v>74.104917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52.71"/>
    <col customWidth="1" min="2" max="2" width="9.71"/>
    <col customWidth="1" min="3" max="757" width="10.0"/>
    <col customWidth="1" hidden="1" min="758" max="758" width="10.0"/>
    <col customWidth="1" min="759" max="761" width="10.0"/>
    <col customWidth="1" hidden="1" min="762" max="762" width="10.0"/>
    <col customWidth="1" min="763" max="765" width="10.0"/>
    <col customWidth="1" hidden="1" min="766" max="766" width="10.0"/>
    <col customWidth="1" min="767" max="769" width="10.0"/>
    <col customWidth="1" hidden="1" min="770" max="770" width="10.0"/>
    <col customWidth="1" min="771" max="773" width="10.0"/>
    <col customWidth="1" hidden="1" min="774" max="774" width="10.0"/>
    <col customWidth="1" min="775" max="777" width="10.0"/>
    <col customWidth="1" hidden="1" min="778" max="778" width="10.0"/>
    <col customWidth="1" min="779" max="781" width="10.0"/>
    <col customWidth="1" hidden="1" min="782" max="782" width="10.0"/>
    <col customWidth="1" min="783" max="785" width="10.0"/>
    <col customWidth="1" hidden="1" min="786" max="786" width="10.0"/>
    <col customWidth="1" min="787" max="789" width="10.0"/>
    <col customWidth="1" hidden="1" min="790" max="790" width="10.0"/>
    <col customWidth="1" min="791" max="793" width="10.0"/>
    <col customWidth="1" hidden="1" min="794" max="794" width="10.0"/>
    <col customWidth="1" min="795" max="797" width="10.0"/>
    <col customWidth="1" hidden="1" min="798" max="798" width="10.0"/>
    <col customWidth="1" min="799" max="801" width="10.0"/>
    <col customWidth="1" hidden="1" min="802" max="802" width="10.0"/>
    <col customWidth="1" min="803" max="805" width="10.0"/>
    <col customWidth="1" hidden="1" min="806" max="806" width="10.0"/>
    <col customWidth="1" min="807" max="809" width="10.0"/>
    <col customWidth="1" hidden="1" min="810" max="810" width="10.0"/>
    <col customWidth="1" min="811" max="813" width="10.0"/>
    <col customWidth="1" hidden="1" min="814" max="814" width="10.0"/>
    <col customWidth="1" min="815" max="817" width="10.0"/>
    <col customWidth="1" hidden="1" min="818" max="818" width="10.0"/>
    <col customWidth="1" min="819" max="821" width="10.0"/>
    <col customWidth="1" hidden="1" min="822" max="822" width="10.0"/>
    <col customWidth="1" min="823" max="825" width="10.0"/>
    <col customWidth="1" hidden="1" min="826" max="826" width="10.0"/>
    <col customWidth="1" min="827" max="829" width="10.0"/>
    <col customWidth="1" hidden="1" min="830" max="830" width="10.0"/>
    <col customWidth="1" min="831" max="833" width="10.0"/>
    <col customWidth="1" hidden="1" min="834" max="834" width="10.0"/>
    <col customWidth="1" min="835" max="837" width="10.0"/>
    <col customWidth="1" hidden="1" min="838" max="838" width="10.0"/>
    <col customWidth="1" min="839" max="841" width="10.0"/>
    <col customWidth="1" hidden="1" min="842" max="842" width="10.0"/>
    <col customWidth="1" min="843" max="845" width="10.0"/>
    <col customWidth="1" hidden="1" min="846" max="846" width="10.0"/>
    <col customWidth="1" min="847" max="849" width="10.0"/>
    <col customWidth="1" hidden="1" min="850" max="850" width="10.0"/>
    <col customWidth="1" min="851" max="853" width="10.0"/>
    <col customWidth="1" hidden="1" min="854" max="854" width="10.0"/>
    <col customWidth="1" min="855" max="1764" width="10.0"/>
  </cols>
  <sheetData>
    <row r="1" ht="21.75" customHeight="1">
      <c r="A1" s="66" t="s">
        <v>1423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ht="19.5" customHeight="1">
      <c r="A2" s="46" t="s">
        <v>355</v>
      </c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  <c r="AMK2" s="47"/>
      <c r="AML2" s="47"/>
      <c r="AMM2" s="47"/>
      <c r="AMN2" s="47"/>
      <c r="AMO2" s="47"/>
      <c r="AMP2" s="47"/>
      <c r="AMQ2" s="47"/>
      <c r="AMR2" s="47"/>
      <c r="AMS2" s="47"/>
      <c r="AMT2" s="47"/>
      <c r="AMU2" s="47"/>
      <c r="AMV2" s="47"/>
      <c r="AMW2" s="47"/>
      <c r="AMX2" s="47"/>
      <c r="AMY2" s="47"/>
      <c r="AMZ2" s="47"/>
      <c r="ANA2" s="47"/>
      <c r="ANB2" s="47"/>
      <c r="ANC2" s="47"/>
      <c r="AND2" s="47"/>
      <c r="ANE2" s="47"/>
      <c r="ANF2" s="47"/>
      <c r="ANG2" s="47"/>
      <c r="ANH2" s="47"/>
      <c r="ANI2" s="47"/>
      <c r="ANJ2" s="47"/>
      <c r="ANK2" s="47"/>
      <c r="ANL2" s="47"/>
      <c r="ANM2" s="47"/>
      <c r="ANN2" s="47"/>
      <c r="ANO2" s="47"/>
      <c r="ANP2" s="47"/>
      <c r="ANQ2" s="47"/>
      <c r="ANR2" s="47"/>
      <c r="ANS2" s="47"/>
      <c r="ANT2" s="47"/>
      <c r="ANU2" s="47"/>
      <c r="ANV2" s="47"/>
      <c r="ANW2" s="47"/>
      <c r="ANX2" s="47"/>
      <c r="ANY2" s="47"/>
      <c r="ANZ2" s="47"/>
      <c r="AOA2" s="47"/>
      <c r="AOB2" s="47"/>
      <c r="AOC2" s="47"/>
      <c r="AOD2" s="47"/>
      <c r="AOE2" s="47"/>
      <c r="AOF2" s="47"/>
      <c r="AOG2" s="47"/>
      <c r="AOH2" s="47"/>
      <c r="AOI2" s="47"/>
      <c r="AOJ2" s="47"/>
      <c r="AOK2" s="47"/>
      <c r="AOL2" s="47"/>
      <c r="AOM2" s="47"/>
      <c r="AON2" s="47"/>
      <c r="AOO2" s="47"/>
      <c r="AOP2" s="47"/>
      <c r="AOQ2" s="47"/>
      <c r="AOR2" s="47"/>
      <c r="AOS2" s="47"/>
      <c r="AOT2" s="47"/>
      <c r="AOU2" s="47"/>
      <c r="AOV2" s="47"/>
      <c r="AOW2" s="47"/>
      <c r="AOX2" s="47"/>
      <c r="AOY2" s="47"/>
      <c r="AOZ2" s="47"/>
      <c r="APA2" s="47"/>
      <c r="APB2" s="47"/>
      <c r="APC2" s="47"/>
      <c r="APD2" s="47"/>
      <c r="APE2" s="47"/>
      <c r="APF2" s="47"/>
      <c r="APG2" s="47"/>
      <c r="APH2" s="47"/>
      <c r="API2" s="47"/>
      <c r="APJ2" s="47"/>
      <c r="APK2" s="47"/>
      <c r="APL2" s="47"/>
      <c r="APM2" s="47"/>
      <c r="APN2" s="47"/>
      <c r="APO2" s="47"/>
      <c r="APP2" s="47"/>
      <c r="APQ2" s="47"/>
      <c r="APR2" s="47"/>
      <c r="APS2" s="47"/>
      <c r="APT2" s="47"/>
      <c r="APU2" s="47"/>
      <c r="APV2" s="47"/>
      <c r="APW2" s="47"/>
      <c r="APX2" s="47"/>
      <c r="APY2" s="47"/>
      <c r="APZ2" s="47"/>
      <c r="AQA2" s="47"/>
      <c r="AQB2" s="47"/>
      <c r="AQC2" s="47"/>
      <c r="AQD2" s="47"/>
      <c r="AQE2" s="47"/>
      <c r="AQF2" s="47"/>
      <c r="AQG2" s="47"/>
      <c r="AQH2" s="47"/>
      <c r="AQI2" s="47"/>
      <c r="AQJ2" s="47"/>
      <c r="AQK2" s="47"/>
      <c r="AQL2" s="47"/>
      <c r="AQM2" s="47"/>
      <c r="AQN2" s="47"/>
      <c r="AQO2" s="47"/>
      <c r="AQP2" s="47"/>
      <c r="AQQ2" s="47"/>
      <c r="AQR2" s="47"/>
      <c r="AQS2" s="47"/>
      <c r="AQT2" s="47"/>
      <c r="AQU2" s="47"/>
      <c r="AQV2" s="47"/>
      <c r="AQW2" s="47"/>
      <c r="AQX2" s="47"/>
      <c r="AQY2" s="47"/>
      <c r="AQZ2" s="47"/>
      <c r="ARA2" s="47"/>
      <c r="ARB2" s="47"/>
      <c r="ARC2" s="47"/>
      <c r="ARD2" s="47"/>
      <c r="ARE2" s="47"/>
      <c r="ARF2" s="47"/>
      <c r="ARG2" s="47"/>
      <c r="ARH2" s="47"/>
      <c r="ARI2" s="47"/>
      <c r="ARJ2" s="47"/>
      <c r="ARK2" s="47"/>
      <c r="ARL2" s="47"/>
      <c r="ARM2" s="47"/>
      <c r="ARN2" s="47"/>
      <c r="ARO2" s="47"/>
      <c r="ARP2" s="47"/>
      <c r="ARQ2" s="47"/>
      <c r="ARR2" s="47"/>
      <c r="ARS2" s="47"/>
      <c r="ART2" s="47"/>
      <c r="ARU2" s="47"/>
      <c r="ARV2" s="47"/>
      <c r="ARW2" s="47"/>
      <c r="ARX2" s="47"/>
      <c r="ARY2" s="47"/>
      <c r="ARZ2" s="47"/>
      <c r="ASA2" s="47"/>
      <c r="ASB2" s="47"/>
      <c r="ASC2" s="47"/>
      <c r="ASD2" s="47"/>
      <c r="ASE2" s="47"/>
      <c r="ASF2" s="47"/>
      <c r="ASG2" s="47"/>
      <c r="ASH2" s="47"/>
      <c r="ASI2" s="47"/>
      <c r="ASJ2" s="47"/>
      <c r="ASK2" s="47"/>
      <c r="ASL2" s="47"/>
      <c r="ASM2" s="47"/>
      <c r="ASN2" s="47"/>
      <c r="ASO2" s="47"/>
      <c r="ASP2" s="47"/>
      <c r="ASQ2" s="47"/>
      <c r="ASR2" s="47"/>
      <c r="ASS2" s="47"/>
      <c r="AST2" s="47"/>
      <c r="ASU2" s="47"/>
      <c r="ASV2" s="47"/>
      <c r="ASW2" s="47"/>
      <c r="ASX2" s="47"/>
      <c r="ASY2" s="47"/>
      <c r="ASZ2" s="47"/>
      <c r="ATA2" s="47"/>
      <c r="ATB2" s="47"/>
      <c r="ATC2" s="47"/>
      <c r="ATD2" s="47"/>
      <c r="ATE2" s="47"/>
      <c r="ATF2" s="47"/>
      <c r="ATG2" s="47"/>
      <c r="ATH2" s="47"/>
      <c r="ATI2" s="47"/>
      <c r="ATJ2" s="47"/>
      <c r="ATK2" s="47"/>
      <c r="ATL2" s="47"/>
      <c r="ATM2" s="47"/>
      <c r="ATN2" s="47"/>
      <c r="ATO2" s="47"/>
      <c r="ATP2" s="47"/>
      <c r="ATQ2" s="47"/>
      <c r="ATR2" s="47"/>
      <c r="ATS2" s="47"/>
      <c r="ATT2" s="47"/>
      <c r="ATU2" s="47"/>
      <c r="ATV2" s="47"/>
      <c r="ATW2" s="47"/>
      <c r="ATX2" s="47"/>
      <c r="ATY2" s="47"/>
      <c r="ATZ2" s="47"/>
      <c r="AUA2" s="47"/>
      <c r="AUB2" s="47"/>
      <c r="AUC2" s="47"/>
      <c r="AUD2" s="47"/>
      <c r="AUE2" s="47"/>
      <c r="AUF2" s="47"/>
      <c r="AUG2" s="47"/>
      <c r="AUH2" s="47"/>
      <c r="AUI2" s="47"/>
      <c r="AUJ2" s="47"/>
      <c r="AUK2" s="47"/>
      <c r="AUL2" s="47"/>
      <c r="AUM2" s="47"/>
      <c r="AUN2" s="47"/>
      <c r="AUO2" s="47"/>
      <c r="AUP2" s="47"/>
      <c r="AUQ2" s="47"/>
      <c r="AUR2" s="47"/>
      <c r="AUS2" s="47"/>
      <c r="AUT2" s="47"/>
      <c r="AUU2" s="47"/>
      <c r="AUV2" s="47"/>
      <c r="AUW2" s="47"/>
      <c r="AUX2" s="47"/>
      <c r="AUY2" s="47"/>
      <c r="AUZ2" s="47"/>
      <c r="AVA2" s="47"/>
      <c r="AVB2" s="47"/>
      <c r="AVC2" s="47"/>
      <c r="AVD2" s="47"/>
      <c r="AVE2" s="47"/>
      <c r="AVF2" s="47"/>
      <c r="AVG2" s="47"/>
      <c r="AVH2" s="47"/>
      <c r="AVI2" s="47"/>
      <c r="AVJ2" s="47"/>
      <c r="AVK2" s="47"/>
      <c r="AVL2" s="47"/>
      <c r="AVM2" s="47"/>
      <c r="AVN2" s="47"/>
      <c r="AVO2" s="47"/>
      <c r="AVP2" s="47"/>
      <c r="AVQ2" s="47"/>
      <c r="AVR2" s="47"/>
      <c r="AVS2" s="47"/>
      <c r="AVT2" s="47"/>
      <c r="AVU2" s="47"/>
      <c r="AVV2" s="47"/>
      <c r="AVW2" s="47"/>
      <c r="AVX2" s="47"/>
      <c r="AVY2" s="47"/>
      <c r="AVZ2" s="47"/>
      <c r="AWA2" s="47"/>
      <c r="AWB2" s="47"/>
      <c r="AWC2" s="47"/>
      <c r="AWD2" s="47"/>
      <c r="AWE2" s="47"/>
      <c r="AWF2" s="47"/>
      <c r="AWG2" s="47"/>
      <c r="AWH2" s="47"/>
      <c r="AWI2" s="47"/>
      <c r="AWJ2" s="47"/>
      <c r="AWK2" s="47"/>
      <c r="AWL2" s="47"/>
      <c r="AWM2" s="47"/>
      <c r="AWN2" s="47"/>
      <c r="AWO2" s="47"/>
      <c r="AWP2" s="47"/>
      <c r="AWQ2" s="47"/>
      <c r="AWR2" s="47"/>
      <c r="AWS2" s="47"/>
      <c r="AWT2" s="47"/>
      <c r="AWU2" s="47"/>
      <c r="AWV2" s="47"/>
      <c r="AWW2" s="47"/>
      <c r="AWX2" s="47"/>
      <c r="AWY2" s="47"/>
      <c r="AWZ2" s="47"/>
      <c r="AXA2" s="47"/>
      <c r="AXB2" s="47"/>
      <c r="AXC2" s="47"/>
      <c r="AXD2" s="47"/>
      <c r="AXE2" s="47"/>
      <c r="AXF2" s="47"/>
      <c r="AXG2" s="47"/>
      <c r="AXH2" s="47"/>
      <c r="AXI2" s="47"/>
      <c r="AXJ2" s="47"/>
      <c r="AXK2" s="47"/>
      <c r="AXL2" s="47"/>
      <c r="AXM2" s="47"/>
      <c r="AXN2" s="47"/>
      <c r="AXO2" s="47"/>
      <c r="AXP2" s="47"/>
      <c r="AXQ2" s="47"/>
      <c r="AXR2" s="47"/>
      <c r="AXS2" s="47"/>
      <c r="AXT2" s="47"/>
      <c r="AXU2" s="47"/>
      <c r="AXV2" s="47"/>
      <c r="AXW2" s="47"/>
      <c r="AXX2" s="47"/>
      <c r="AXY2" s="47"/>
      <c r="AXZ2" s="47"/>
      <c r="AYA2" s="47"/>
      <c r="AYB2" s="47"/>
      <c r="AYC2" s="47"/>
      <c r="AYD2" s="47"/>
      <c r="AYE2" s="47"/>
      <c r="AYF2" s="47"/>
      <c r="AYG2" s="47"/>
      <c r="AYH2" s="47"/>
      <c r="AYI2" s="47"/>
      <c r="AYJ2" s="47"/>
      <c r="AYK2" s="47"/>
      <c r="AYL2" s="47"/>
      <c r="AYM2" s="47"/>
      <c r="AYN2" s="47"/>
      <c r="AYO2" s="47"/>
      <c r="AYP2" s="47"/>
      <c r="AYQ2" s="47"/>
      <c r="AYR2" s="47"/>
      <c r="AYS2" s="47"/>
      <c r="AYT2" s="47"/>
      <c r="AYU2" s="47"/>
      <c r="AYV2" s="47"/>
      <c r="AYW2" s="47"/>
      <c r="AYX2" s="47"/>
      <c r="AYY2" s="47"/>
      <c r="AYZ2" s="47"/>
      <c r="AZA2" s="47"/>
      <c r="AZB2" s="47"/>
      <c r="AZC2" s="47"/>
      <c r="AZD2" s="47"/>
      <c r="AZE2" s="47"/>
      <c r="AZF2" s="47"/>
      <c r="AZG2" s="47"/>
      <c r="AZH2" s="47"/>
      <c r="AZI2" s="47"/>
      <c r="AZJ2" s="47"/>
      <c r="AZK2" s="47"/>
      <c r="AZL2" s="47"/>
      <c r="AZM2" s="47"/>
      <c r="AZN2" s="47"/>
      <c r="AZO2" s="47"/>
      <c r="AZP2" s="47"/>
      <c r="AZQ2" s="47"/>
      <c r="AZR2" s="47"/>
      <c r="AZS2" s="47"/>
      <c r="AZT2" s="47"/>
      <c r="AZU2" s="47"/>
      <c r="AZV2" s="47"/>
      <c r="AZW2" s="47"/>
      <c r="AZX2" s="47"/>
      <c r="AZY2" s="47"/>
      <c r="AZZ2" s="47"/>
      <c r="BAA2" s="47"/>
      <c r="BAB2" s="47"/>
      <c r="BAC2" s="47"/>
      <c r="BAD2" s="47"/>
      <c r="BAE2" s="47"/>
      <c r="BAF2" s="47"/>
      <c r="BAG2" s="47"/>
      <c r="BAH2" s="47"/>
      <c r="BAI2" s="47"/>
      <c r="BAJ2" s="47"/>
      <c r="BAK2" s="47"/>
      <c r="BAL2" s="47"/>
      <c r="BAM2" s="47"/>
      <c r="BAN2" s="47"/>
      <c r="BAO2" s="47"/>
      <c r="BAP2" s="47"/>
      <c r="BAQ2" s="47"/>
      <c r="BAR2" s="47"/>
      <c r="BAS2" s="47"/>
      <c r="BAT2" s="47"/>
      <c r="BAU2" s="47"/>
      <c r="BAV2" s="47"/>
      <c r="BAW2" s="47"/>
      <c r="BAX2" s="47"/>
      <c r="BAY2" s="47"/>
      <c r="BAZ2" s="47"/>
      <c r="BBA2" s="47"/>
      <c r="BBB2" s="47"/>
      <c r="BBC2" s="47"/>
      <c r="BBD2" s="47"/>
      <c r="BBE2" s="47"/>
      <c r="BBF2" s="47"/>
      <c r="BBG2" s="47"/>
      <c r="BBH2" s="47"/>
      <c r="BBI2" s="47"/>
      <c r="BBJ2" s="47"/>
      <c r="BBK2" s="47"/>
      <c r="BBL2" s="47"/>
      <c r="BBM2" s="47"/>
      <c r="BBN2" s="47"/>
      <c r="BBO2" s="47"/>
      <c r="BBP2" s="47"/>
      <c r="BBQ2" s="47"/>
      <c r="BBR2" s="47"/>
      <c r="BBS2" s="47"/>
      <c r="BBT2" s="47"/>
      <c r="BBU2" s="47"/>
      <c r="BBV2" s="47"/>
      <c r="BBW2" s="47"/>
      <c r="BBX2" s="47"/>
      <c r="BBY2" s="47"/>
      <c r="BBZ2" s="47"/>
      <c r="BCA2" s="47"/>
      <c r="BCB2" s="47"/>
      <c r="BCC2" s="47"/>
      <c r="BCD2" s="47"/>
      <c r="BCE2" s="47"/>
      <c r="BCF2" s="47"/>
      <c r="BCG2" s="47"/>
      <c r="BCH2" s="47"/>
      <c r="BCI2" s="47"/>
      <c r="BCJ2" s="47"/>
      <c r="BCK2" s="47"/>
      <c r="BCL2" s="47"/>
      <c r="BCM2" s="47"/>
      <c r="BCN2" s="47"/>
      <c r="BCO2" s="47"/>
      <c r="BCP2" s="47"/>
      <c r="BCQ2" s="47"/>
      <c r="BCR2" s="47"/>
      <c r="BCS2" s="47"/>
      <c r="BCT2" s="47"/>
      <c r="BCU2" s="47"/>
      <c r="BCV2" s="47"/>
      <c r="BCW2" s="47"/>
      <c r="BCX2" s="47"/>
      <c r="BCY2" s="47"/>
      <c r="BCZ2" s="47"/>
      <c r="BDA2" s="47"/>
      <c r="BDB2" s="47"/>
      <c r="BDC2" s="47"/>
      <c r="BDD2" s="47"/>
      <c r="BDE2" s="47"/>
      <c r="BDF2" s="47"/>
      <c r="BDG2" s="47"/>
      <c r="BDH2" s="47"/>
      <c r="BDI2" s="47"/>
      <c r="BDJ2" s="47"/>
      <c r="BDK2" s="47"/>
      <c r="BDL2" s="47"/>
      <c r="BDM2" s="47"/>
      <c r="BDN2" s="47"/>
      <c r="BDO2" s="47"/>
      <c r="BDP2" s="47"/>
      <c r="BDQ2" s="47"/>
      <c r="BDR2" s="47"/>
      <c r="BDS2" s="47"/>
      <c r="BDT2" s="47"/>
      <c r="BDU2" s="47"/>
      <c r="BDV2" s="47"/>
      <c r="BDW2" s="47"/>
      <c r="BDX2" s="47"/>
      <c r="BDY2" s="47"/>
      <c r="BDZ2" s="47"/>
      <c r="BEA2" s="47"/>
      <c r="BEB2" s="47"/>
      <c r="BEC2" s="47"/>
      <c r="BED2" s="47"/>
      <c r="BEE2" s="47"/>
      <c r="BEF2" s="47"/>
      <c r="BEG2" s="47"/>
      <c r="BEH2" s="47"/>
      <c r="BEI2" s="47"/>
      <c r="BEJ2" s="47"/>
      <c r="BEK2" s="47"/>
      <c r="BEL2" s="47"/>
      <c r="BEM2" s="47"/>
      <c r="BEN2" s="47"/>
      <c r="BEO2" s="47"/>
      <c r="BEP2" s="47"/>
      <c r="BEQ2" s="47"/>
      <c r="BER2" s="47"/>
      <c r="BES2" s="47"/>
      <c r="BET2" s="47"/>
      <c r="BEU2" s="47"/>
      <c r="BEV2" s="47"/>
      <c r="BEW2" s="47"/>
      <c r="BEX2" s="47"/>
      <c r="BEY2" s="47"/>
      <c r="BEZ2" s="47"/>
      <c r="BFA2" s="47"/>
      <c r="BFB2" s="47"/>
      <c r="BFC2" s="47"/>
      <c r="BFD2" s="47"/>
      <c r="BFE2" s="47"/>
      <c r="BFF2" s="47"/>
      <c r="BFG2" s="47"/>
      <c r="BFH2" s="47"/>
      <c r="BFI2" s="47"/>
      <c r="BFJ2" s="47"/>
      <c r="BFK2" s="47"/>
      <c r="BFL2" s="47"/>
      <c r="BFM2" s="47"/>
      <c r="BFN2" s="47"/>
      <c r="BFO2" s="47"/>
      <c r="BFP2" s="47"/>
      <c r="BFQ2" s="47"/>
      <c r="BFR2" s="47"/>
      <c r="BFS2" s="47"/>
      <c r="BFT2" s="47"/>
      <c r="BFU2" s="47"/>
      <c r="BFV2" s="47"/>
      <c r="BFW2" s="47"/>
      <c r="BFX2" s="47"/>
      <c r="BFY2" s="47"/>
      <c r="BFZ2" s="47"/>
      <c r="BGA2" s="47"/>
      <c r="BGB2" s="47"/>
      <c r="BGC2" s="47"/>
      <c r="BGD2" s="47"/>
      <c r="BGE2" s="47"/>
      <c r="BGF2" s="47"/>
      <c r="BGG2" s="47"/>
      <c r="BGH2" s="47"/>
      <c r="BGI2" s="47"/>
      <c r="BGJ2" s="47"/>
      <c r="BGK2" s="47"/>
      <c r="BGL2" s="47"/>
      <c r="BGM2" s="47"/>
      <c r="BGN2" s="47"/>
      <c r="BGO2" s="47"/>
      <c r="BGP2" s="47"/>
      <c r="BGQ2" s="47"/>
      <c r="BGR2" s="47"/>
      <c r="BGS2" s="47"/>
      <c r="BGT2" s="47"/>
      <c r="BGU2" s="47"/>
      <c r="BGV2" s="47"/>
      <c r="BGW2" s="47"/>
      <c r="BGX2" s="47"/>
      <c r="BGY2" s="47"/>
      <c r="BGZ2" s="47"/>
      <c r="BHA2" s="47"/>
      <c r="BHB2" s="47"/>
      <c r="BHC2" s="47"/>
      <c r="BHD2" s="47"/>
      <c r="BHE2" s="47"/>
      <c r="BHF2" s="47"/>
      <c r="BHG2" s="47"/>
      <c r="BHH2" s="47"/>
      <c r="BHI2" s="47"/>
      <c r="BHJ2" s="47"/>
      <c r="BHK2" s="47"/>
      <c r="BHL2" s="47"/>
      <c r="BHM2" s="47"/>
      <c r="BHN2" s="47"/>
      <c r="BHO2" s="47"/>
      <c r="BHP2" s="47"/>
      <c r="BHQ2" s="47"/>
      <c r="BHR2" s="47"/>
      <c r="BHS2" s="47"/>
      <c r="BHT2" s="47"/>
      <c r="BHU2" s="47"/>
      <c r="BHV2" s="47"/>
      <c r="BHW2" s="47"/>
      <c r="BHX2" s="47"/>
      <c r="BHY2" s="47"/>
      <c r="BHZ2" s="47"/>
      <c r="BIA2" s="47"/>
      <c r="BIB2" s="47"/>
      <c r="BIC2" s="47"/>
      <c r="BID2" s="47"/>
      <c r="BIE2" s="47"/>
      <c r="BIF2" s="47"/>
      <c r="BIG2" s="47"/>
      <c r="BIH2" s="47"/>
      <c r="BII2" s="47"/>
      <c r="BIJ2" s="47"/>
      <c r="BIK2" s="47"/>
      <c r="BIL2" s="47"/>
      <c r="BIM2" s="47"/>
      <c r="BIN2" s="47"/>
      <c r="BIO2" s="47"/>
      <c r="BIP2" s="47"/>
      <c r="BIQ2" s="47"/>
      <c r="BIR2" s="47"/>
      <c r="BIS2" s="47"/>
      <c r="BIT2" s="47"/>
      <c r="BIU2" s="47"/>
      <c r="BIV2" s="47"/>
      <c r="BIW2" s="47"/>
      <c r="BIX2" s="47"/>
      <c r="BIY2" s="47"/>
      <c r="BIZ2" s="47"/>
      <c r="BJA2" s="47"/>
      <c r="BJB2" s="47"/>
      <c r="BJC2" s="47"/>
      <c r="BJD2" s="47"/>
      <c r="BJE2" s="47"/>
      <c r="BJF2" s="47"/>
      <c r="BJG2" s="47"/>
      <c r="BJH2" s="47"/>
      <c r="BJI2" s="47"/>
      <c r="BJJ2" s="47"/>
      <c r="BJK2" s="47"/>
      <c r="BJL2" s="47"/>
      <c r="BJM2" s="47"/>
      <c r="BJN2" s="47"/>
      <c r="BJO2" s="47"/>
      <c r="BJP2" s="47"/>
      <c r="BJQ2" s="47"/>
      <c r="BJR2" s="47"/>
      <c r="BJS2" s="47"/>
      <c r="BJT2" s="47"/>
      <c r="BJU2" s="47"/>
      <c r="BJV2" s="47"/>
      <c r="BJW2" s="47"/>
      <c r="BJX2" s="47"/>
      <c r="BJY2" s="47"/>
      <c r="BJZ2" s="47"/>
      <c r="BKA2" s="47"/>
      <c r="BKB2" s="47"/>
      <c r="BKC2" s="47"/>
      <c r="BKD2" s="47"/>
      <c r="BKE2" s="47"/>
      <c r="BKF2" s="47"/>
      <c r="BKG2" s="47"/>
      <c r="BKH2" s="47"/>
      <c r="BKI2" s="47"/>
      <c r="BKJ2" s="47"/>
      <c r="BKK2" s="47"/>
      <c r="BKL2" s="47"/>
      <c r="BKM2" s="47"/>
      <c r="BKN2" s="47"/>
      <c r="BKO2" s="47"/>
      <c r="BKP2" s="47"/>
      <c r="BKQ2" s="47"/>
      <c r="BKR2" s="47"/>
      <c r="BKS2" s="47"/>
      <c r="BKT2" s="47"/>
      <c r="BKU2" s="47"/>
      <c r="BKV2" s="47"/>
      <c r="BKW2" s="47"/>
      <c r="BKX2" s="47"/>
      <c r="BKY2" s="47"/>
      <c r="BKZ2" s="47"/>
      <c r="BLA2" s="47"/>
      <c r="BLB2" s="47"/>
      <c r="BLC2" s="47"/>
      <c r="BLD2" s="47"/>
      <c r="BLE2" s="47"/>
      <c r="BLF2" s="47"/>
      <c r="BLG2" s="47"/>
      <c r="BLH2" s="47"/>
      <c r="BLI2" s="47"/>
      <c r="BLJ2" s="47"/>
      <c r="BLK2" s="47"/>
      <c r="BLL2" s="47"/>
      <c r="BLM2" s="47"/>
      <c r="BLN2" s="47"/>
      <c r="BLO2" s="47"/>
      <c r="BLP2" s="47"/>
      <c r="BLQ2" s="47"/>
      <c r="BLR2" s="47"/>
      <c r="BLS2" s="47"/>
      <c r="BLT2" s="47"/>
      <c r="BLU2" s="47"/>
      <c r="BLV2" s="47"/>
      <c r="BLW2" s="47"/>
      <c r="BLX2" s="47"/>
      <c r="BLY2" s="47"/>
      <c r="BLZ2" s="47"/>
      <c r="BMA2" s="47"/>
      <c r="BMB2" s="47"/>
      <c r="BMC2" s="47"/>
      <c r="BMD2" s="47"/>
      <c r="BME2" s="47"/>
      <c r="BMF2" s="47"/>
      <c r="BMG2" s="47"/>
      <c r="BMH2" s="47"/>
      <c r="BMI2" s="47"/>
      <c r="BMJ2" s="47"/>
      <c r="BMK2" s="47"/>
      <c r="BML2" s="47"/>
      <c r="BMM2" s="47"/>
      <c r="BMN2" s="47"/>
      <c r="BMO2" s="47"/>
      <c r="BMP2" s="47"/>
      <c r="BMQ2" s="47"/>
      <c r="BMR2" s="47"/>
      <c r="BMS2" s="47"/>
      <c r="BMT2" s="47"/>
      <c r="BMU2" s="47"/>
      <c r="BMV2" s="47"/>
      <c r="BMW2" s="47"/>
      <c r="BMX2" s="47"/>
      <c r="BMY2" s="47"/>
      <c r="BMZ2" s="47"/>
      <c r="BNA2" s="47"/>
      <c r="BNB2" s="47"/>
      <c r="BNC2" s="47"/>
      <c r="BND2" s="47"/>
      <c r="BNE2" s="47"/>
      <c r="BNF2" s="47"/>
      <c r="BNG2" s="47"/>
      <c r="BNH2" s="47"/>
      <c r="BNI2" s="47"/>
      <c r="BNJ2" s="47"/>
      <c r="BNK2" s="47"/>
      <c r="BNL2" s="47"/>
      <c r="BNM2" s="47"/>
      <c r="BNN2" s="47"/>
      <c r="BNO2" s="47"/>
      <c r="BNP2" s="47"/>
      <c r="BNQ2" s="47"/>
      <c r="BNR2" s="47"/>
      <c r="BNS2" s="47"/>
      <c r="BNT2" s="47"/>
      <c r="BNU2" s="47"/>
      <c r="BNV2" s="47"/>
      <c r="BNW2" s="47"/>
      <c r="BNX2" s="47"/>
      <c r="BNY2" s="47"/>
      <c r="BNZ2" s="47"/>
      <c r="BOA2" s="47"/>
      <c r="BOB2" s="47"/>
      <c r="BOC2" s="47"/>
      <c r="BOD2" s="47"/>
      <c r="BOE2" s="47"/>
      <c r="BOF2" s="47"/>
      <c r="BOG2" s="47"/>
      <c r="BOH2" s="47"/>
      <c r="BOI2" s="47"/>
      <c r="BOJ2" s="47"/>
      <c r="BOK2" s="47"/>
      <c r="BOL2" s="47"/>
      <c r="BOM2" s="47"/>
      <c r="BON2" s="47"/>
      <c r="BOO2" s="47"/>
      <c r="BOP2" s="47"/>
      <c r="BOQ2" s="47"/>
      <c r="BOR2" s="47"/>
      <c r="BOS2" s="47"/>
      <c r="BOT2" s="47"/>
      <c r="BOU2" s="47"/>
      <c r="BOV2" s="47"/>
    </row>
    <row r="3" ht="14.25" customHeight="1">
      <c r="A3" s="67"/>
      <c r="B3" s="68" t="s">
        <v>1424</v>
      </c>
      <c r="C3" s="49" t="s">
        <v>1425</v>
      </c>
      <c r="D3" s="49" t="s">
        <v>1426</v>
      </c>
      <c r="E3" s="49" t="s">
        <v>1427</v>
      </c>
      <c r="F3" s="49" t="s">
        <v>1428</v>
      </c>
      <c r="G3" s="49" t="s">
        <v>1429</v>
      </c>
      <c r="H3" s="49" t="s">
        <v>1430</v>
      </c>
      <c r="I3" s="49" t="s">
        <v>1431</v>
      </c>
      <c r="J3" s="49" t="s">
        <v>1432</v>
      </c>
      <c r="K3" s="49" t="s">
        <v>1433</v>
      </c>
      <c r="L3" s="49" t="s">
        <v>1434</v>
      </c>
      <c r="M3" s="49" t="s">
        <v>1435</v>
      </c>
      <c r="N3" s="49" t="s">
        <v>1436</v>
      </c>
      <c r="O3" s="49" t="s">
        <v>1437</v>
      </c>
      <c r="P3" s="49" t="s">
        <v>1438</v>
      </c>
      <c r="Q3" s="49" t="s">
        <v>1439</v>
      </c>
      <c r="R3" s="49" t="s">
        <v>1440</v>
      </c>
      <c r="S3" s="49" t="s">
        <v>1441</v>
      </c>
      <c r="T3" s="49" t="s">
        <v>1442</v>
      </c>
      <c r="U3" s="49" t="s">
        <v>1443</v>
      </c>
      <c r="V3" s="49" t="s">
        <v>1444</v>
      </c>
      <c r="W3" s="49" t="s">
        <v>1445</v>
      </c>
      <c r="X3" s="49" t="s">
        <v>1446</v>
      </c>
      <c r="Y3" s="49" t="s">
        <v>1447</v>
      </c>
      <c r="Z3" s="49" t="s">
        <v>1448</v>
      </c>
      <c r="AA3" s="49" t="s">
        <v>1449</v>
      </c>
      <c r="AB3" s="49" t="s">
        <v>1450</v>
      </c>
      <c r="AC3" s="49" t="s">
        <v>1451</v>
      </c>
      <c r="AD3" s="49" t="s">
        <v>1452</v>
      </c>
      <c r="AE3" s="49" t="s">
        <v>1453</v>
      </c>
      <c r="AF3" s="49" t="s">
        <v>1454</v>
      </c>
      <c r="AG3" s="49" t="s">
        <v>1455</v>
      </c>
      <c r="AH3" s="49" t="s">
        <v>1456</v>
      </c>
      <c r="AI3" s="49" t="s">
        <v>1457</v>
      </c>
      <c r="AJ3" s="49" t="s">
        <v>1458</v>
      </c>
      <c r="AK3" s="49" t="s">
        <v>1459</v>
      </c>
      <c r="AL3" s="49" t="s">
        <v>1460</v>
      </c>
      <c r="AM3" s="49" t="s">
        <v>1461</v>
      </c>
      <c r="AN3" s="49" t="s">
        <v>1462</v>
      </c>
      <c r="AO3" s="49" t="s">
        <v>1463</v>
      </c>
      <c r="AP3" s="49" t="s">
        <v>1464</v>
      </c>
      <c r="AQ3" s="49" t="s">
        <v>1465</v>
      </c>
      <c r="AR3" s="49" t="s">
        <v>1466</v>
      </c>
      <c r="AS3" s="49" t="s">
        <v>1467</v>
      </c>
      <c r="AT3" s="49" t="s">
        <v>1468</v>
      </c>
      <c r="AU3" s="49" t="s">
        <v>1469</v>
      </c>
      <c r="AV3" s="49" t="s">
        <v>1470</v>
      </c>
      <c r="AW3" s="49" t="s">
        <v>1471</v>
      </c>
      <c r="AX3" s="49" t="s">
        <v>1472</v>
      </c>
      <c r="AY3" s="49" t="s">
        <v>1473</v>
      </c>
      <c r="AZ3" s="49" t="s">
        <v>1474</v>
      </c>
      <c r="BA3" s="49" t="s">
        <v>1475</v>
      </c>
      <c r="BB3" s="49" t="s">
        <v>1476</v>
      </c>
      <c r="BC3" s="49" t="s">
        <v>1477</v>
      </c>
      <c r="BD3" s="49" t="s">
        <v>1478</v>
      </c>
      <c r="BE3" s="49" t="s">
        <v>1479</v>
      </c>
      <c r="BF3" s="49" t="s">
        <v>1480</v>
      </c>
      <c r="BG3" s="49" t="s">
        <v>1481</v>
      </c>
      <c r="BH3" s="49" t="s">
        <v>1482</v>
      </c>
      <c r="BI3" s="49" t="s">
        <v>1483</v>
      </c>
      <c r="BJ3" s="49" t="s">
        <v>1484</v>
      </c>
      <c r="BK3" s="49" t="s">
        <v>1485</v>
      </c>
      <c r="BL3" s="49" t="s">
        <v>1486</v>
      </c>
      <c r="BM3" s="49" t="s">
        <v>1487</v>
      </c>
      <c r="BN3" s="49" t="s">
        <v>1488</v>
      </c>
      <c r="BO3" s="49" t="s">
        <v>1489</v>
      </c>
      <c r="BP3" s="49" t="s">
        <v>1490</v>
      </c>
      <c r="BQ3" s="49" t="s">
        <v>1491</v>
      </c>
      <c r="BR3" s="49" t="s">
        <v>1492</v>
      </c>
      <c r="BS3" s="49" t="s">
        <v>1493</v>
      </c>
      <c r="BT3" s="49" t="s">
        <v>1494</v>
      </c>
      <c r="BU3" s="49" t="s">
        <v>1495</v>
      </c>
      <c r="BV3" s="49" t="s">
        <v>1496</v>
      </c>
      <c r="BW3" s="49" t="s">
        <v>1497</v>
      </c>
      <c r="BX3" s="49" t="s">
        <v>1498</v>
      </c>
      <c r="BY3" s="49" t="s">
        <v>1499</v>
      </c>
      <c r="BZ3" s="49" t="s">
        <v>1500</v>
      </c>
      <c r="CA3" s="49" t="s">
        <v>1501</v>
      </c>
      <c r="CB3" s="49" t="s">
        <v>1502</v>
      </c>
      <c r="CC3" s="49" t="s">
        <v>1503</v>
      </c>
      <c r="CD3" s="49" t="s">
        <v>1504</v>
      </c>
      <c r="CE3" s="49" t="s">
        <v>1505</v>
      </c>
      <c r="CF3" s="49" t="s">
        <v>1506</v>
      </c>
      <c r="CG3" s="49" t="s">
        <v>1507</v>
      </c>
      <c r="CH3" s="49" t="s">
        <v>1508</v>
      </c>
      <c r="CI3" s="49" t="s">
        <v>1509</v>
      </c>
      <c r="CJ3" s="49" t="s">
        <v>1510</v>
      </c>
      <c r="CK3" s="49" t="s">
        <v>1511</v>
      </c>
      <c r="CL3" s="49" t="s">
        <v>1512</v>
      </c>
      <c r="CM3" s="49" t="s">
        <v>1513</v>
      </c>
      <c r="CN3" s="49" t="s">
        <v>1514</v>
      </c>
      <c r="CO3" s="49" t="s">
        <v>1515</v>
      </c>
      <c r="CP3" s="49" t="s">
        <v>1516</v>
      </c>
      <c r="CQ3" s="49" t="s">
        <v>1517</v>
      </c>
      <c r="CR3" s="49" t="s">
        <v>1518</v>
      </c>
      <c r="CS3" s="49" t="s">
        <v>1519</v>
      </c>
      <c r="CT3" s="49" t="s">
        <v>1520</v>
      </c>
      <c r="CU3" s="49" t="s">
        <v>1521</v>
      </c>
      <c r="CV3" s="49" t="s">
        <v>1522</v>
      </c>
      <c r="CW3" s="49" t="s">
        <v>1523</v>
      </c>
      <c r="CX3" s="49" t="s">
        <v>1524</v>
      </c>
      <c r="CY3" s="49" t="s">
        <v>1525</v>
      </c>
      <c r="CZ3" s="49" t="s">
        <v>1526</v>
      </c>
      <c r="DA3" s="49" t="s">
        <v>1527</v>
      </c>
      <c r="DB3" s="49" t="s">
        <v>1528</v>
      </c>
      <c r="DC3" s="49" t="s">
        <v>1529</v>
      </c>
      <c r="DD3" s="49" t="s">
        <v>1530</v>
      </c>
      <c r="DE3" s="49" t="s">
        <v>1531</v>
      </c>
      <c r="DF3" s="49" t="s">
        <v>1532</v>
      </c>
      <c r="DG3" s="49" t="s">
        <v>1533</v>
      </c>
      <c r="DH3" s="49" t="s">
        <v>1534</v>
      </c>
      <c r="DI3" s="49" t="s">
        <v>1535</v>
      </c>
      <c r="DJ3" s="49" t="s">
        <v>1536</v>
      </c>
      <c r="DK3" s="49" t="s">
        <v>1537</v>
      </c>
      <c r="DL3" s="49" t="s">
        <v>1538</v>
      </c>
      <c r="DM3" s="49" t="s">
        <v>1539</v>
      </c>
      <c r="DN3" s="49" t="s">
        <v>1540</v>
      </c>
      <c r="DO3" s="49" t="s">
        <v>1541</v>
      </c>
      <c r="DP3" s="49" t="s">
        <v>1542</v>
      </c>
      <c r="DQ3" s="49" t="s">
        <v>1543</v>
      </c>
      <c r="DR3" s="49" t="s">
        <v>1544</v>
      </c>
      <c r="DS3" s="49" t="s">
        <v>1545</v>
      </c>
      <c r="DT3" s="49" t="s">
        <v>1546</v>
      </c>
      <c r="DU3" s="49" t="s">
        <v>1547</v>
      </c>
      <c r="DV3" s="49" t="s">
        <v>1548</v>
      </c>
      <c r="DW3" s="49" t="s">
        <v>1549</v>
      </c>
      <c r="DX3" s="49" t="s">
        <v>1550</v>
      </c>
      <c r="DY3" s="49" t="s">
        <v>1551</v>
      </c>
      <c r="DZ3" s="49" t="s">
        <v>1552</v>
      </c>
      <c r="EA3" s="49" t="s">
        <v>1553</v>
      </c>
      <c r="EB3" s="49" t="s">
        <v>1554</v>
      </c>
      <c r="EC3" s="49" t="s">
        <v>1555</v>
      </c>
      <c r="ED3" s="49" t="s">
        <v>1556</v>
      </c>
      <c r="EE3" s="49" t="s">
        <v>1557</v>
      </c>
      <c r="EF3" s="49" t="s">
        <v>1558</v>
      </c>
      <c r="EG3" s="49" t="s">
        <v>1559</v>
      </c>
      <c r="EH3" s="49" t="s">
        <v>1560</v>
      </c>
      <c r="EI3" s="49" t="s">
        <v>1561</v>
      </c>
      <c r="EJ3" s="49" t="s">
        <v>1562</v>
      </c>
      <c r="EK3" s="49" t="s">
        <v>1563</v>
      </c>
      <c r="EL3" s="49" t="s">
        <v>1564</v>
      </c>
      <c r="EM3" s="49" t="s">
        <v>1565</v>
      </c>
      <c r="EN3" s="49" t="s">
        <v>1566</v>
      </c>
      <c r="EO3" s="49" t="s">
        <v>1567</v>
      </c>
      <c r="EP3" s="49" t="s">
        <v>1568</v>
      </c>
      <c r="EQ3" s="49" t="s">
        <v>1569</v>
      </c>
      <c r="ER3" s="49" t="s">
        <v>1570</v>
      </c>
      <c r="ES3" s="49" t="s">
        <v>1571</v>
      </c>
      <c r="ET3" s="49" t="s">
        <v>1572</v>
      </c>
      <c r="EU3" s="49" t="s">
        <v>1573</v>
      </c>
      <c r="EV3" s="49" t="s">
        <v>1574</v>
      </c>
      <c r="EW3" s="49" t="s">
        <v>1575</v>
      </c>
      <c r="EX3" s="49" t="s">
        <v>1576</v>
      </c>
      <c r="EY3" s="49" t="s">
        <v>1577</v>
      </c>
      <c r="EZ3" s="49" t="s">
        <v>1578</v>
      </c>
      <c r="FA3" s="49" t="s">
        <v>1579</v>
      </c>
      <c r="FB3" s="49" t="s">
        <v>1580</v>
      </c>
      <c r="FC3" s="49" t="s">
        <v>1581</v>
      </c>
      <c r="FD3" s="49" t="s">
        <v>1582</v>
      </c>
      <c r="FE3" s="49" t="s">
        <v>1583</v>
      </c>
      <c r="FF3" s="49" t="s">
        <v>1584</v>
      </c>
      <c r="FG3" s="49" t="s">
        <v>1585</v>
      </c>
      <c r="FH3" s="49" t="s">
        <v>1586</v>
      </c>
      <c r="FI3" s="49" t="s">
        <v>1587</v>
      </c>
      <c r="FJ3" s="49" t="s">
        <v>1588</v>
      </c>
      <c r="FK3" s="49" t="s">
        <v>1589</v>
      </c>
      <c r="FL3" s="49" t="s">
        <v>1590</v>
      </c>
      <c r="FM3" s="49" t="s">
        <v>1591</v>
      </c>
      <c r="FN3" s="49" t="s">
        <v>1592</v>
      </c>
      <c r="FO3" s="49" t="s">
        <v>1593</v>
      </c>
      <c r="FP3" s="49" t="s">
        <v>1594</v>
      </c>
      <c r="FQ3" s="49" t="s">
        <v>1595</v>
      </c>
      <c r="FR3" s="49" t="s">
        <v>1596</v>
      </c>
      <c r="FS3" s="49" t="s">
        <v>1597</v>
      </c>
      <c r="FT3" s="49" t="s">
        <v>1598</v>
      </c>
      <c r="FU3" s="49" t="s">
        <v>1599</v>
      </c>
      <c r="FV3" s="49" t="s">
        <v>1600</v>
      </c>
      <c r="FW3" s="49" t="s">
        <v>1601</v>
      </c>
      <c r="FX3" s="49" t="s">
        <v>1602</v>
      </c>
      <c r="FY3" s="49" t="s">
        <v>1603</v>
      </c>
      <c r="FZ3" s="49" t="s">
        <v>1604</v>
      </c>
      <c r="GA3" s="49" t="s">
        <v>1605</v>
      </c>
      <c r="GB3" s="49" t="s">
        <v>1606</v>
      </c>
      <c r="GC3" s="49" t="s">
        <v>1607</v>
      </c>
      <c r="GD3" s="49" t="s">
        <v>1608</v>
      </c>
      <c r="GE3" s="49" t="s">
        <v>1609</v>
      </c>
      <c r="GF3" s="49" t="s">
        <v>1610</v>
      </c>
      <c r="GG3" s="49" t="s">
        <v>1611</v>
      </c>
      <c r="GH3" s="49" t="s">
        <v>1612</v>
      </c>
      <c r="GI3" s="49" t="s">
        <v>1613</v>
      </c>
      <c r="GJ3" s="49" t="s">
        <v>1614</v>
      </c>
      <c r="GK3" s="49" t="s">
        <v>1615</v>
      </c>
      <c r="GL3" s="49" t="s">
        <v>1616</v>
      </c>
      <c r="GM3" s="49" t="s">
        <v>1617</v>
      </c>
      <c r="GN3" s="49" t="s">
        <v>1618</v>
      </c>
      <c r="GO3" s="49" t="s">
        <v>1619</v>
      </c>
      <c r="GP3" s="49" t="s">
        <v>1620</v>
      </c>
      <c r="GQ3" s="49" t="s">
        <v>1621</v>
      </c>
      <c r="GR3" s="49" t="s">
        <v>1622</v>
      </c>
      <c r="GS3" s="49" t="s">
        <v>1623</v>
      </c>
      <c r="GT3" s="49" t="s">
        <v>1624</v>
      </c>
      <c r="GU3" s="49" t="s">
        <v>1625</v>
      </c>
      <c r="GV3" s="49" t="s">
        <v>1626</v>
      </c>
      <c r="GW3" s="49" t="s">
        <v>1627</v>
      </c>
      <c r="GX3" s="49" t="s">
        <v>1628</v>
      </c>
      <c r="GY3" s="49" t="s">
        <v>1629</v>
      </c>
      <c r="GZ3" s="49" t="s">
        <v>1630</v>
      </c>
      <c r="HA3" s="49" t="s">
        <v>1631</v>
      </c>
      <c r="HB3" s="49" t="s">
        <v>1632</v>
      </c>
      <c r="HC3" s="49" t="s">
        <v>1633</v>
      </c>
      <c r="HD3" s="49" t="s">
        <v>1634</v>
      </c>
      <c r="HE3" s="49" t="s">
        <v>1635</v>
      </c>
      <c r="HF3" s="49" t="s">
        <v>1636</v>
      </c>
      <c r="HG3" s="49" t="s">
        <v>1637</v>
      </c>
      <c r="HH3" s="49" t="s">
        <v>1638</v>
      </c>
      <c r="HI3" s="49" t="s">
        <v>1639</v>
      </c>
      <c r="HJ3" s="49" t="s">
        <v>1640</v>
      </c>
      <c r="HK3" s="49" t="s">
        <v>1641</v>
      </c>
      <c r="HL3" s="49" t="s">
        <v>1642</v>
      </c>
      <c r="HM3" s="49" t="s">
        <v>1643</v>
      </c>
      <c r="HN3" s="49" t="s">
        <v>1644</v>
      </c>
      <c r="HO3" s="49" t="s">
        <v>1645</v>
      </c>
      <c r="HP3" s="49" t="s">
        <v>1646</v>
      </c>
      <c r="HQ3" s="49" t="s">
        <v>1647</v>
      </c>
      <c r="HR3" s="49" t="s">
        <v>1648</v>
      </c>
      <c r="HS3" s="49" t="s">
        <v>1649</v>
      </c>
      <c r="HT3" s="49" t="s">
        <v>1650</v>
      </c>
      <c r="HU3" s="49" t="s">
        <v>1651</v>
      </c>
      <c r="HV3" s="49" t="s">
        <v>1652</v>
      </c>
      <c r="HW3" s="49" t="s">
        <v>1653</v>
      </c>
      <c r="HX3" s="49" t="s">
        <v>1654</v>
      </c>
      <c r="HY3" s="49" t="s">
        <v>1655</v>
      </c>
      <c r="HZ3" s="49" t="s">
        <v>1656</v>
      </c>
      <c r="IA3" s="49" t="s">
        <v>1657</v>
      </c>
      <c r="IB3" s="49" t="s">
        <v>1658</v>
      </c>
      <c r="IC3" s="49" t="s">
        <v>1659</v>
      </c>
      <c r="ID3" s="49" t="s">
        <v>1660</v>
      </c>
      <c r="IE3" s="49" t="s">
        <v>1661</v>
      </c>
      <c r="IF3" s="49" t="s">
        <v>1662</v>
      </c>
      <c r="IG3" s="49" t="s">
        <v>1663</v>
      </c>
      <c r="IH3" s="49" t="s">
        <v>1664</v>
      </c>
      <c r="II3" s="49" t="s">
        <v>1665</v>
      </c>
      <c r="IJ3" s="49" t="s">
        <v>1666</v>
      </c>
      <c r="IK3" s="49" t="s">
        <v>1667</v>
      </c>
      <c r="IL3" s="49" t="s">
        <v>1668</v>
      </c>
      <c r="IM3" s="49" t="s">
        <v>1669</v>
      </c>
      <c r="IN3" s="49" t="s">
        <v>1670</v>
      </c>
      <c r="IO3" s="49" t="s">
        <v>1671</v>
      </c>
      <c r="IP3" s="49" t="s">
        <v>1672</v>
      </c>
      <c r="IQ3" s="49" t="s">
        <v>1673</v>
      </c>
      <c r="IR3" s="49" t="s">
        <v>1674</v>
      </c>
      <c r="IS3" s="49" t="s">
        <v>1675</v>
      </c>
      <c r="IT3" s="49" t="s">
        <v>1676</v>
      </c>
      <c r="IU3" s="49" t="s">
        <v>1677</v>
      </c>
      <c r="IV3" s="49" t="s">
        <v>1678</v>
      </c>
      <c r="IW3" s="49" t="s">
        <v>1679</v>
      </c>
      <c r="IX3" s="49" t="s">
        <v>1680</v>
      </c>
      <c r="IY3" s="49" t="s">
        <v>1681</v>
      </c>
      <c r="IZ3" s="49" t="s">
        <v>1682</v>
      </c>
      <c r="JA3" s="49" t="s">
        <v>1683</v>
      </c>
      <c r="JB3" s="49" t="s">
        <v>1684</v>
      </c>
      <c r="JC3" s="49" t="s">
        <v>1685</v>
      </c>
      <c r="JD3" s="49" t="s">
        <v>1686</v>
      </c>
      <c r="JE3" s="49" t="s">
        <v>1687</v>
      </c>
      <c r="JF3" s="49" t="s">
        <v>1688</v>
      </c>
      <c r="JG3" s="49" t="s">
        <v>1689</v>
      </c>
      <c r="JH3" s="49" t="s">
        <v>1690</v>
      </c>
      <c r="JI3" s="49" t="s">
        <v>1691</v>
      </c>
      <c r="JJ3" s="49" t="s">
        <v>1692</v>
      </c>
      <c r="JK3" s="49" t="s">
        <v>1693</v>
      </c>
      <c r="JL3" s="49" t="s">
        <v>1694</v>
      </c>
      <c r="JM3" s="49" t="s">
        <v>1695</v>
      </c>
      <c r="JN3" s="49" t="s">
        <v>1696</v>
      </c>
      <c r="JO3" s="49" t="s">
        <v>1697</v>
      </c>
      <c r="JP3" s="49" t="s">
        <v>1698</v>
      </c>
      <c r="JQ3" s="49" t="s">
        <v>1699</v>
      </c>
      <c r="JR3" s="49" t="s">
        <v>1700</v>
      </c>
      <c r="JS3" s="49" t="s">
        <v>1701</v>
      </c>
      <c r="JT3" s="49" t="s">
        <v>1702</v>
      </c>
      <c r="JU3" s="49" t="s">
        <v>1703</v>
      </c>
      <c r="JV3" s="49" t="s">
        <v>1704</v>
      </c>
      <c r="JW3" s="49" t="s">
        <v>1705</v>
      </c>
      <c r="JX3" s="49" t="s">
        <v>1706</v>
      </c>
      <c r="JY3" s="49" t="s">
        <v>1707</v>
      </c>
      <c r="JZ3" s="49" t="s">
        <v>1708</v>
      </c>
      <c r="KA3" s="49" t="s">
        <v>1709</v>
      </c>
      <c r="KB3" s="49" t="s">
        <v>1710</v>
      </c>
      <c r="KC3" s="49" t="s">
        <v>1711</v>
      </c>
      <c r="KD3" s="49" t="s">
        <v>1712</v>
      </c>
      <c r="KE3" s="49" t="s">
        <v>1713</v>
      </c>
      <c r="KF3" s="49" t="s">
        <v>1714</v>
      </c>
      <c r="KG3" s="49" t="s">
        <v>1715</v>
      </c>
      <c r="KH3" s="49" t="s">
        <v>1716</v>
      </c>
      <c r="KI3" s="49" t="s">
        <v>1717</v>
      </c>
      <c r="KJ3" s="49" t="s">
        <v>1718</v>
      </c>
      <c r="KK3" s="49" t="s">
        <v>1719</v>
      </c>
      <c r="KL3" s="49" t="s">
        <v>1720</v>
      </c>
      <c r="KM3" s="49" t="s">
        <v>1721</v>
      </c>
      <c r="KN3" s="49" t="s">
        <v>1722</v>
      </c>
      <c r="KO3" s="49" t="s">
        <v>1723</v>
      </c>
      <c r="KP3" s="49" t="s">
        <v>1724</v>
      </c>
      <c r="KQ3" s="49" t="s">
        <v>1725</v>
      </c>
      <c r="KR3" s="49" t="s">
        <v>1726</v>
      </c>
      <c r="KS3" s="49" t="s">
        <v>1727</v>
      </c>
      <c r="KT3" s="49" t="s">
        <v>1728</v>
      </c>
      <c r="KU3" s="49" t="s">
        <v>1729</v>
      </c>
      <c r="KV3" s="49" t="s">
        <v>1730</v>
      </c>
      <c r="KW3" s="49" t="s">
        <v>1731</v>
      </c>
      <c r="KX3" s="49" t="s">
        <v>1732</v>
      </c>
      <c r="KY3" s="49" t="s">
        <v>1733</v>
      </c>
      <c r="KZ3" s="49" t="s">
        <v>1734</v>
      </c>
      <c r="LA3" s="49" t="s">
        <v>1735</v>
      </c>
      <c r="LB3" s="49" t="s">
        <v>1736</v>
      </c>
      <c r="LC3" s="49" t="s">
        <v>1737</v>
      </c>
      <c r="LD3" s="49" t="s">
        <v>1738</v>
      </c>
      <c r="LE3" s="49" t="s">
        <v>1739</v>
      </c>
      <c r="LF3" s="49" t="s">
        <v>1740</v>
      </c>
      <c r="LG3" s="49" t="s">
        <v>1741</v>
      </c>
      <c r="LH3" s="49" t="s">
        <v>1742</v>
      </c>
      <c r="LI3" s="49" t="s">
        <v>1743</v>
      </c>
      <c r="LJ3" s="49" t="s">
        <v>1744</v>
      </c>
      <c r="LK3" s="49" t="s">
        <v>1745</v>
      </c>
      <c r="LL3" s="49" t="s">
        <v>1746</v>
      </c>
      <c r="LM3" s="49" t="s">
        <v>1747</v>
      </c>
      <c r="LN3" s="49" t="s">
        <v>1748</v>
      </c>
      <c r="LO3" s="49" t="s">
        <v>1749</v>
      </c>
      <c r="LP3" s="49" t="s">
        <v>1750</v>
      </c>
      <c r="LQ3" s="49" t="s">
        <v>1751</v>
      </c>
      <c r="LR3" s="49" t="s">
        <v>1752</v>
      </c>
      <c r="LS3" s="49" t="s">
        <v>1753</v>
      </c>
      <c r="LT3" s="49" t="s">
        <v>1754</v>
      </c>
      <c r="LU3" s="49" t="s">
        <v>1755</v>
      </c>
      <c r="LV3" s="49" t="s">
        <v>1756</v>
      </c>
      <c r="LW3" s="49" t="s">
        <v>1757</v>
      </c>
      <c r="LX3" s="49" t="s">
        <v>1758</v>
      </c>
      <c r="LY3" s="49" t="s">
        <v>1759</v>
      </c>
      <c r="LZ3" s="49" t="s">
        <v>1760</v>
      </c>
      <c r="MA3" s="49" t="s">
        <v>1761</v>
      </c>
      <c r="MB3" s="49" t="s">
        <v>1762</v>
      </c>
      <c r="MC3" s="49" t="s">
        <v>1763</v>
      </c>
      <c r="MD3" s="49" t="s">
        <v>1764</v>
      </c>
      <c r="ME3" s="49" t="s">
        <v>1765</v>
      </c>
      <c r="MF3" s="49" t="s">
        <v>1766</v>
      </c>
      <c r="MG3" s="49" t="s">
        <v>1767</v>
      </c>
      <c r="MH3" s="49" t="s">
        <v>1768</v>
      </c>
      <c r="MI3" s="49" t="s">
        <v>1769</v>
      </c>
      <c r="MJ3" s="49" t="s">
        <v>1770</v>
      </c>
      <c r="MK3" s="49" t="s">
        <v>1771</v>
      </c>
      <c r="ML3" s="49" t="s">
        <v>1772</v>
      </c>
      <c r="MM3" s="49" t="s">
        <v>1773</v>
      </c>
      <c r="MN3" s="49" t="s">
        <v>1774</v>
      </c>
      <c r="MO3" s="49" t="s">
        <v>1775</v>
      </c>
      <c r="MP3" s="49" t="s">
        <v>1776</v>
      </c>
      <c r="MQ3" s="49" t="s">
        <v>1777</v>
      </c>
      <c r="MR3" s="49" t="s">
        <v>1778</v>
      </c>
      <c r="MS3" s="49" t="s">
        <v>1779</v>
      </c>
      <c r="MT3" s="49" t="s">
        <v>1780</v>
      </c>
      <c r="MU3" s="49" t="s">
        <v>1781</v>
      </c>
      <c r="MV3" s="49" t="s">
        <v>1782</v>
      </c>
      <c r="MW3" s="49" t="s">
        <v>1783</v>
      </c>
      <c r="MX3" s="49" t="s">
        <v>1784</v>
      </c>
      <c r="MY3" s="49" t="s">
        <v>1785</v>
      </c>
      <c r="MZ3" s="49" t="s">
        <v>1786</v>
      </c>
      <c r="NA3" s="49" t="s">
        <v>1787</v>
      </c>
      <c r="NB3" s="49" t="s">
        <v>1788</v>
      </c>
      <c r="NC3" s="49" t="s">
        <v>1789</v>
      </c>
      <c r="ND3" s="49" t="s">
        <v>1790</v>
      </c>
      <c r="NE3" s="49" t="s">
        <v>1791</v>
      </c>
      <c r="NF3" s="49" t="s">
        <v>1792</v>
      </c>
      <c r="NG3" s="49" t="s">
        <v>1793</v>
      </c>
      <c r="NH3" s="49" t="s">
        <v>1794</v>
      </c>
      <c r="NI3" s="49" t="s">
        <v>1795</v>
      </c>
      <c r="NJ3" s="49" t="s">
        <v>1796</v>
      </c>
      <c r="NK3" s="49" t="s">
        <v>1797</v>
      </c>
      <c r="NL3" s="49" t="s">
        <v>1798</v>
      </c>
      <c r="NM3" s="49" t="s">
        <v>1799</v>
      </c>
      <c r="NN3" s="49" t="s">
        <v>1800</v>
      </c>
      <c r="NO3" s="49" t="s">
        <v>1801</v>
      </c>
      <c r="NP3" s="49" t="s">
        <v>1802</v>
      </c>
      <c r="NQ3" s="49" t="s">
        <v>1803</v>
      </c>
      <c r="NR3" s="49" t="s">
        <v>1804</v>
      </c>
      <c r="NS3" s="49" t="s">
        <v>1805</v>
      </c>
      <c r="NT3" s="49" t="s">
        <v>1806</v>
      </c>
      <c r="NU3" s="49" t="s">
        <v>1807</v>
      </c>
      <c r="NV3" s="49" t="s">
        <v>1808</v>
      </c>
      <c r="NW3" s="49" t="s">
        <v>1809</v>
      </c>
      <c r="NX3" s="49" t="s">
        <v>1810</v>
      </c>
      <c r="NY3" s="49" t="s">
        <v>1811</v>
      </c>
      <c r="NZ3" s="49" t="s">
        <v>1812</v>
      </c>
      <c r="OA3" s="49" t="s">
        <v>1813</v>
      </c>
      <c r="OB3" s="49" t="s">
        <v>1814</v>
      </c>
      <c r="OC3" s="49" t="s">
        <v>1815</v>
      </c>
      <c r="OD3" s="49" t="s">
        <v>1816</v>
      </c>
      <c r="OE3" s="49" t="s">
        <v>1817</v>
      </c>
      <c r="OF3" s="49" t="s">
        <v>1818</v>
      </c>
      <c r="OG3" s="49" t="s">
        <v>1819</v>
      </c>
      <c r="OH3" s="49" t="s">
        <v>1820</v>
      </c>
      <c r="OI3" s="49" t="s">
        <v>1821</v>
      </c>
      <c r="OJ3" s="49" t="s">
        <v>1822</v>
      </c>
      <c r="OK3" s="49" t="s">
        <v>1823</v>
      </c>
      <c r="OL3" s="49" t="s">
        <v>1824</v>
      </c>
      <c r="OM3" s="49" t="s">
        <v>1825</v>
      </c>
      <c r="ON3" s="49" t="s">
        <v>1826</v>
      </c>
      <c r="OO3" s="49" t="s">
        <v>1827</v>
      </c>
      <c r="OP3" s="49" t="s">
        <v>1828</v>
      </c>
      <c r="OQ3" s="49" t="s">
        <v>1829</v>
      </c>
      <c r="OR3" s="49" t="s">
        <v>1830</v>
      </c>
      <c r="OS3" s="49" t="s">
        <v>1831</v>
      </c>
      <c r="OT3" s="49" t="s">
        <v>1832</v>
      </c>
      <c r="OU3" s="49" t="s">
        <v>1833</v>
      </c>
      <c r="OV3" s="49" t="s">
        <v>1834</v>
      </c>
      <c r="OW3" s="49" t="s">
        <v>1835</v>
      </c>
      <c r="OX3" s="49" t="s">
        <v>1836</v>
      </c>
      <c r="OY3" s="49" t="s">
        <v>1837</v>
      </c>
      <c r="OZ3" s="49" t="s">
        <v>1838</v>
      </c>
      <c r="PA3" s="49" t="s">
        <v>1839</v>
      </c>
      <c r="PB3" s="49" t="s">
        <v>1840</v>
      </c>
      <c r="PC3" s="49" t="s">
        <v>1841</v>
      </c>
      <c r="PD3" s="49" t="s">
        <v>1842</v>
      </c>
      <c r="PE3" s="49" t="s">
        <v>1843</v>
      </c>
      <c r="PF3" s="49" t="s">
        <v>1844</v>
      </c>
      <c r="PG3" s="49" t="s">
        <v>1845</v>
      </c>
      <c r="PH3" s="49" t="s">
        <v>1846</v>
      </c>
      <c r="PI3" s="49" t="s">
        <v>1847</v>
      </c>
      <c r="PJ3" s="49" t="s">
        <v>1848</v>
      </c>
      <c r="PK3" s="49" t="s">
        <v>1849</v>
      </c>
      <c r="PL3" s="49" t="s">
        <v>1850</v>
      </c>
      <c r="PM3" s="49" t="s">
        <v>1851</v>
      </c>
      <c r="PN3" s="49" t="s">
        <v>1852</v>
      </c>
      <c r="PO3" s="49" t="s">
        <v>1853</v>
      </c>
      <c r="PP3" s="49" t="s">
        <v>1854</v>
      </c>
      <c r="PQ3" s="49" t="s">
        <v>1855</v>
      </c>
      <c r="PR3" s="49" t="s">
        <v>1856</v>
      </c>
      <c r="PS3" s="49" t="s">
        <v>1857</v>
      </c>
      <c r="PT3" s="49" t="s">
        <v>1858</v>
      </c>
      <c r="PU3" s="49" t="s">
        <v>1859</v>
      </c>
      <c r="PV3" s="49" t="s">
        <v>1860</v>
      </c>
      <c r="PW3" s="49" t="s">
        <v>1861</v>
      </c>
      <c r="PX3" s="49" t="s">
        <v>1862</v>
      </c>
      <c r="PY3" s="49" t="s">
        <v>1863</v>
      </c>
      <c r="PZ3" s="49" t="s">
        <v>1864</v>
      </c>
      <c r="QA3" s="49" t="s">
        <v>1865</v>
      </c>
      <c r="QB3" s="49" t="s">
        <v>1866</v>
      </c>
      <c r="QC3" s="49" t="s">
        <v>1867</v>
      </c>
      <c r="QD3" s="49" t="s">
        <v>1868</v>
      </c>
      <c r="QE3" s="49" t="s">
        <v>1869</v>
      </c>
      <c r="QF3" s="49" t="s">
        <v>1870</v>
      </c>
      <c r="QG3" s="49" t="s">
        <v>1871</v>
      </c>
      <c r="QH3" s="49" t="s">
        <v>1872</v>
      </c>
      <c r="QI3" s="49" t="s">
        <v>1873</v>
      </c>
      <c r="QJ3" s="49" t="s">
        <v>1874</v>
      </c>
      <c r="QK3" s="49" t="s">
        <v>1875</v>
      </c>
      <c r="QL3" s="49" t="s">
        <v>1876</v>
      </c>
      <c r="QM3" s="49" t="s">
        <v>1877</v>
      </c>
      <c r="QN3" s="49" t="s">
        <v>1878</v>
      </c>
      <c r="QO3" s="49" t="s">
        <v>1879</v>
      </c>
      <c r="QP3" s="49" t="s">
        <v>1880</v>
      </c>
      <c r="QQ3" s="49" t="s">
        <v>1881</v>
      </c>
      <c r="QR3" s="49" t="s">
        <v>1882</v>
      </c>
      <c r="QS3" s="49" t="s">
        <v>1883</v>
      </c>
      <c r="QT3" s="49" t="s">
        <v>1884</v>
      </c>
      <c r="QU3" s="49" t="s">
        <v>1885</v>
      </c>
      <c r="QV3" s="49" t="s">
        <v>1886</v>
      </c>
      <c r="QW3" s="49" t="s">
        <v>1887</v>
      </c>
      <c r="QX3" s="49" t="s">
        <v>1888</v>
      </c>
      <c r="QY3" s="49" t="s">
        <v>1889</v>
      </c>
      <c r="QZ3" s="49" t="s">
        <v>1890</v>
      </c>
      <c r="RA3" s="49" t="s">
        <v>1891</v>
      </c>
      <c r="RB3" s="49" t="s">
        <v>1892</v>
      </c>
      <c r="RC3" s="49" t="s">
        <v>1893</v>
      </c>
      <c r="RD3" s="49" t="s">
        <v>1894</v>
      </c>
      <c r="RE3" s="49" t="s">
        <v>1895</v>
      </c>
      <c r="RF3" s="49" t="s">
        <v>1896</v>
      </c>
      <c r="RG3" s="49" t="s">
        <v>1897</v>
      </c>
      <c r="RH3" s="49" t="s">
        <v>1898</v>
      </c>
      <c r="RI3" s="49" t="s">
        <v>1899</v>
      </c>
      <c r="RJ3" s="49" t="s">
        <v>1900</v>
      </c>
      <c r="RK3" s="49" t="s">
        <v>1901</v>
      </c>
      <c r="RL3" s="49" t="s">
        <v>1902</v>
      </c>
      <c r="RM3" s="49" t="s">
        <v>1903</v>
      </c>
      <c r="RN3" s="49" t="s">
        <v>1904</v>
      </c>
      <c r="RO3" s="49" t="s">
        <v>1905</v>
      </c>
      <c r="RP3" s="49" t="s">
        <v>1906</v>
      </c>
      <c r="RQ3" s="49" t="s">
        <v>1907</v>
      </c>
      <c r="RR3" s="49" t="s">
        <v>1908</v>
      </c>
      <c r="RS3" s="49" t="s">
        <v>1909</v>
      </c>
      <c r="RT3" s="49" t="s">
        <v>1910</v>
      </c>
      <c r="RU3" s="49" t="s">
        <v>1911</v>
      </c>
      <c r="RV3" s="49" t="s">
        <v>1912</v>
      </c>
      <c r="RW3" s="49" t="s">
        <v>1913</v>
      </c>
      <c r="RX3" s="49" t="s">
        <v>1914</v>
      </c>
      <c r="RY3" s="49" t="s">
        <v>1915</v>
      </c>
      <c r="RZ3" s="49" t="s">
        <v>1112</v>
      </c>
      <c r="SA3" s="49" t="s">
        <v>1113</v>
      </c>
      <c r="SB3" s="49" t="s">
        <v>1114</v>
      </c>
      <c r="SC3" s="49" t="s">
        <v>1115</v>
      </c>
      <c r="SD3" s="49" t="s">
        <v>1116</v>
      </c>
      <c r="SE3" s="49" t="s">
        <v>1117</v>
      </c>
      <c r="SF3" s="49" t="s">
        <v>1118</v>
      </c>
      <c r="SG3" s="49" t="s">
        <v>1119</v>
      </c>
      <c r="SH3" s="49" t="s">
        <v>1120</v>
      </c>
      <c r="SI3" s="49" t="s">
        <v>16</v>
      </c>
      <c r="SJ3" s="49" t="s">
        <v>17</v>
      </c>
      <c r="SK3" s="49" t="s">
        <v>18</v>
      </c>
      <c r="SL3" s="49" t="s">
        <v>1121</v>
      </c>
      <c r="SM3" s="49" t="s">
        <v>1122</v>
      </c>
      <c r="SN3" s="49" t="s">
        <v>1123</v>
      </c>
      <c r="SO3" s="49" t="s">
        <v>1124</v>
      </c>
      <c r="SP3" s="49" t="s">
        <v>1125</v>
      </c>
      <c r="SQ3" s="49" t="s">
        <v>1126</v>
      </c>
      <c r="SR3" s="49" t="s">
        <v>1127</v>
      </c>
      <c r="SS3" s="49" t="s">
        <v>1128</v>
      </c>
      <c r="ST3" s="49" t="s">
        <v>1129</v>
      </c>
      <c r="SU3" s="49" t="s">
        <v>28</v>
      </c>
      <c r="SV3" s="49" t="s">
        <v>29</v>
      </c>
      <c r="SW3" s="49" t="s">
        <v>30</v>
      </c>
      <c r="SX3" s="49" t="s">
        <v>1130</v>
      </c>
      <c r="SY3" s="49" t="s">
        <v>1131</v>
      </c>
      <c r="SZ3" s="49" t="s">
        <v>1132</v>
      </c>
      <c r="TA3" s="49" t="s">
        <v>1133</v>
      </c>
      <c r="TB3" s="49" t="s">
        <v>1134</v>
      </c>
      <c r="TC3" s="49" t="s">
        <v>1135</v>
      </c>
      <c r="TD3" s="49" t="s">
        <v>1136</v>
      </c>
      <c r="TE3" s="49" t="s">
        <v>1137</v>
      </c>
      <c r="TF3" s="49" t="s">
        <v>1138</v>
      </c>
      <c r="TG3" s="49" t="s">
        <v>40</v>
      </c>
      <c r="TH3" s="49" t="s">
        <v>41</v>
      </c>
      <c r="TI3" s="49" t="s">
        <v>42</v>
      </c>
      <c r="TJ3" s="49" t="s">
        <v>1139</v>
      </c>
      <c r="TK3" s="49" t="s">
        <v>1140</v>
      </c>
      <c r="TL3" s="49" t="s">
        <v>1141</v>
      </c>
      <c r="TM3" s="49" t="s">
        <v>1142</v>
      </c>
      <c r="TN3" s="49" t="s">
        <v>1143</v>
      </c>
      <c r="TO3" s="49" t="s">
        <v>1144</v>
      </c>
      <c r="TP3" s="49" t="s">
        <v>1145</v>
      </c>
      <c r="TQ3" s="49" t="s">
        <v>1146</v>
      </c>
      <c r="TR3" s="49" t="s">
        <v>1147</v>
      </c>
      <c r="TS3" s="49" t="s">
        <v>52</v>
      </c>
      <c r="TT3" s="49" t="s">
        <v>53</v>
      </c>
      <c r="TU3" s="49" t="s">
        <v>54</v>
      </c>
      <c r="TV3" s="49" t="s">
        <v>1148</v>
      </c>
      <c r="TW3" s="49" t="s">
        <v>1149</v>
      </c>
      <c r="TX3" s="49" t="s">
        <v>1150</v>
      </c>
      <c r="TY3" s="49" t="s">
        <v>1151</v>
      </c>
      <c r="TZ3" s="49" t="s">
        <v>1152</v>
      </c>
      <c r="UA3" s="49" t="s">
        <v>1153</v>
      </c>
      <c r="UB3" s="49" t="s">
        <v>1154</v>
      </c>
      <c r="UC3" s="49" t="s">
        <v>1155</v>
      </c>
      <c r="UD3" s="49" t="s">
        <v>1156</v>
      </c>
      <c r="UE3" s="49" t="s">
        <v>64</v>
      </c>
      <c r="UF3" s="49" t="s">
        <v>65</v>
      </c>
      <c r="UG3" s="49" t="s">
        <v>66</v>
      </c>
      <c r="UH3" s="49" t="s">
        <v>1157</v>
      </c>
      <c r="UI3" s="49" t="s">
        <v>1158</v>
      </c>
      <c r="UJ3" s="49" t="s">
        <v>1159</v>
      </c>
      <c r="UK3" s="49" t="s">
        <v>1160</v>
      </c>
      <c r="UL3" s="49" t="s">
        <v>1161</v>
      </c>
      <c r="UM3" s="49" t="s">
        <v>1162</v>
      </c>
      <c r="UN3" s="49" t="s">
        <v>1163</v>
      </c>
      <c r="UO3" s="49" t="s">
        <v>1164</v>
      </c>
      <c r="UP3" s="49" t="s">
        <v>1165</v>
      </c>
      <c r="UQ3" s="49" t="s">
        <v>76</v>
      </c>
      <c r="UR3" s="49" t="s">
        <v>77</v>
      </c>
      <c r="US3" s="49" t="s">
        <v>78</v>
      </c>
      <c r="UT3" s="49" t="s">
        <v>1166</v>
      </c>
      <c r="UU3" s="49" t="s">
        <v>1167</v>
      </c>
      <c r="UV3" s="49" t="s">
        <v>1168</v>
      </c>
      <c r="UW3" s="49" t="s">
        <v>1169</v>
      </c>
      <c r="UX3" s="49" t="s">
        <v>1170</v>
      </c>
      <c r="UY3" s="49" t="s">
        <v>1171</v>
      </c>
      <c r="UZ3" s="49" t="s">
        <v>1172</v>
      </c>
      <c r="VA3" s="49" t="s">
        <v>1173</v>
      </c>
      <c r="VB3" s="49" t="s">
        <v>1174</v>
      </c>
      <c r="VC3" s="49" t="s">
        <v>88</v>
      </c>
      <c r="VD3" s="49" t="s">
        <v>89</v>
      </c>
      <c r="VE3" s="49" t="s">
        <v>90</v>
      </c>
      <c r="VF3" s="49" t="s">
        <v>1175</v>
      </c>
      <c r="VG3" s="49" t="s">
        <v>1176</v>
      </c>
      <c r="VH3" s="49" t="s">
        <v>1177</v>
      </c>
      <c r="VI3" s="49" t="s">
        <v>1178</v>
      </c>
      <c r="VJ3" s="49" t="s">
        <v>1179</v>
      </c>
      <c r="VK3" s="49" t="s">
        <v>1180</v>
      </c>
      <c r="VL3" s="49" t="s">
        <v>1181</v>
      </c>
      <c r="VM3" s="49" t="s">
        <v>1182</v>
      </c>
      <c r="VN3" s="49" t="s">
        <v>1183</v>
      </c>
      <c r="VO3" s="49" t="s">
        <v>100</v>
      </c>
      <c r="VP3" s="49" t="s">
        <v>101</v>
      </c>
      <c r="VQ3" s="49" t="s">
        <v>102</v>
      </c>
      <c r="VR3" s="49" t="s">
        <v>1184</v>
      </c>
      <c r="VS3" s="49" t="s">
        <v>1185</v>
      </c>
      <c r="VT3" s="49" t="s">
        <v>1186</v>
      </c>
      <c r="VU3" s="49" t="s">
        <v>1187</v>
      </c>
      <c r="VV3" s="49" t="s">
        <v>1188</v>
      </c>
      <c r="VW3" s="49" t="s">
        <v>1189</v>
      </c>
      <c r="VX3" s="49" t="s">
        <v>1190</v>
      </c>
      <c r="VY3" s="49" t="s">
        <v>1191</v>
      </c>
      <c r="VZ3" s="49" t="s">
        <v>1192</v>
      </c>
      <c r="WA3" s="49" t="s">
        <v>112</v>
      </c>
      <c r="WB3" s="49" t="s">
        <v>113</v>
      </c>
      <c r="WC3" s="49" t="s">
        <v>114</v>
      </c>
      <c r="WD3" s="49" t="s">
        <v>1193</v>
      </c>
      <c r="WE3" s="49" t="s">
        <v>1194</v>
      </c>
      <c r="WF3" s="49" t="s">
        <v>1195</v>
      </c>
      <c r="WG3" s="49" t="s">
        <v>1196</v>
      </c>
      <c r="WH3" s="49" t="s">
        <v>1197</v>
      </c>
      <c r="WI3" s="49" t="s">
        <v>1198</v>
      </c>
      <c r="WJ3" s="49" t="s">
        <v>1199</v>
      </c>
      <c r="WK3" s="49" t="s">
        <v>1200</v>
      </c>
      <c r="WL3" s="49" t="s">
        <v>1201</v>
      </c>
      <c r="WM3" s="49" t="s">
        <v>124</v>
      </c>
      <c r="WN3" s="49" t="s">
        <v>125</v>
      </c>
      <c r="WO3" s="49" t="s">
        <v>126</v>
      </c>
      <c r="WP3" s="49" t="s">
        <v>1202</v>
      </c>
      <c r="WQ3" s="49" t="s">
        <v>1203</v>
      </c>
      <c r="WR3" s="49" t="s">
        <v>1204</v>
      </c>
      <c r="WS3" s="49" t="s">
        <v>1205</v>
      </c>
      <c r="WT3" s="49" t="s">
        <v>1206</v>
      </c>
      <c r="WU3" s="49" t="s">
        <v>1207</v>
      </c>
      <c r="WV3" s="49" t="s">
        <v>1208</v>
      </c>
      <c r="WW3" s="49" t="s">
        <v>1209</v>
      </c>
      <c r="WX3" s="49" t="s">
        <v>1210</v>
      </c>
      <c r="WY3" s="49" t="s">
        <v>136</v>
      </c>
      <c r="WZ3" s="49" t="s">
        <v>137</v>
      </c>
      <c r="XA3" s="49" t="s">
        <v>138</v>
      </c>
      <c r="XB3" s="49" t="s">
        <v>1211</v>
      </c>
      <c r="XC3" s="49" t="s">
        <v>1212</v>
      </c>
      <c r="XD3" s="49" t="s">
        <v>1213</v>
      </c>
      <c r="XE3" s="49" t="s">
        <v>1214</v>
      </c>
      <c r="XF3" s="49" t="s">
        <v>1215</v>
      </c>
      <c r="XG3" s="49" t="s">
        <v>1216</v>
      </c>
      <c r="XH3" s="49" t="s">
        <v>1217</v>
      </c>
      <c r="XI3" s="49" t="s">
        <v>1218</v>
      </c>
      <c r="XJ3" s="49" t="s">
        <v>1219</v>
      </c>
      <c r="XK3" s="49" t="s">
        <v>148</v>
      </c>
      <c r="XL3" s="49" t="s">
        <v>149</v>
      </c>
      <c r="XM3" s="49" t="s">
        <v>150</v>
      </c>
      <c r="XN3" s="49" t="s">
        <v>1220</v>
      </c>
      <c r="XO3" s="49" t="s">
        <v>1221</v>
      </c>
      <c r="XP3" s="49" t="s">
        <v>1222</v>
      </c>
      <c r="XQ3" s="49" t="s">
        <v>1223</v>
      </c>
      <c r="XR3" s="49" t="s">
        <v>1224</v>
      </c>
      <c r="XS3" s="49" t="s">
        <v>1225</v>
      </c>
      <c r="XT3" s="49" t="s">
        <v>1226</v>
      </c>
      <c r="XU3" s="49" t="s">
        <v>1227</v>
      </c>
      <c r="XV3" s="49" t="s">
        <v>1228</v>
      </c>
      <c r="XW3" s="49" t="s">
        <v>160</v>
      </c>
      <c r="XX3" s="49" t="s">
        <v>161</v>
      </c>
      <c r="XY3" s="49" t="s">
        <v>162</v>
      </c>
      <c r="XZ3" s="49" t="s">
        <v>1229</v>
      </c>
      <c r="YA3" s="49" t="s">
        <v>1230</v>
      </c>
      <c r="YB3" s="49" t="s">
        <v>1231</v>
      </c>
      <c r="YC3" s="49" t="s">
        <v>1232</v>
      </c>
      <c r="YD3" s="49" t="s">
        <v>1233</v>
      </c>
      <c r="YE3" s="49" t="s">
        <v>1234</v>
      </c>
      <c r="YF3" s="49" t="s">
        <v>1235</v>
      </c>
      <c r="YG3" s="49" t="s">
        <v>1236</v>
      </c>
      <c r="YH3" s="49" t="s">
        <v>1237</v>
      </c>
      <c r="YI3" s="49" t="s">
        <v>172</v>
      </c>
      <c r="YJ3" s="49" t="s">
        <v>173</v>
      </c>
      <c r="YK3" s="49" t="s">
        <v>174</v>
      </c>
      <c r="YL3" s="49" t="s">
        <v>1238</v>
      </c>
      <c r="YM3" s="49" t="s">
        <v>1239</v>
      </c>
      <c r="YN3" s="49" t="s">
        <v>1240</v>
      </c>
      <c r="YO3" s="49" t="s">
        <v>1241</v>
      </c>
      <c r="YP3" s="49" t="s">
        <v>1242</v>
      </c>
      <c r="YQ3" s="49" t="s">
        <v>1243</v>
      </c>
      <c r="YR3" s="49" t="s">
        <v>1244</v>
      </c>
      <c r="YS3" s="49" t="s">
        <v>1245</v>
      </c>
      <c r="YT3" s="49" t="s">
        <v>1246</v>
      </c>
      <c r="YU3" s="49" t="s">
        <v>184</v>
      </c>
      <c r="YV3" s="49" t="s">
        <v>185</v>
      </c>
      <c r="YW3" s="49" t="s">
        <v>186</v>
      </c>
      <c r="YX3" s="49" t="s">
        <v>1247</v>
      </c>
      <c r="YY3" s="49" t="s">
        <v>1248</v>
      </c>
      <c r="YZ3" s="49" t="s">
        <v>1249</v>
      </c>
      <c r="ZA3" s="49" t="s">
        <v>1250</v>
      </c>
      <c r="ZB3" s="49" t="s">
        <v>1251</v>
      </c>
      <c r="ZC3" s="49" t="s">
        <v>1252</v>
      </c>
      <c r="ZD3" s="49" t="s">
        <v>1253</v>
      </c>
      <c r="ZE3" s="49" t="s">
        <v>1254</v>
      </c>
      <c r="ZF3" s="49" t="s">
        <v>1255</v>
      </c>
      <c r="ZG3" s="49" t="s">
        <v>196</v>
      </c>
      <c r="ZH3" s="49" t="s">
        <v>197</v>
      </c>
      <c r="ZI3" s="49" t="s">
        <v>198</v>
      </c>
      <c r="ZJ3" s="49" t="s">
        <v>1256</v>
      </c>
      <c r="ZK3" s="49" t="s">
        <v>1257</v>
      </c>
      <c r="ZL3" s="49" t="s">
        <v>1258</v>
      </c>
      <c r="ZM3" s="49" t="s">
        <v>1259</v>
      </c>
      <c r="ZN3" s="49" t="s">
        <v>1260</v>
      </c>
      <c r="ZO3" s="49" t="s">
        <v>1261</v>
      </c>
      <c r="ZP3" s="49" t="s">
        <v>1262</v>
      </c>
      <c r="ZQ3" s="49" t="s">
        <v>1263</v>
      </c>
      <c r="ZR3" s="49" t="s">
        <v>1264</v>
      </c>
      <c r="ZS3" s="49" t="s">
        <v>208</v>
      </c>
      <c r="ZT3" s="49" t="s">
        <v>209</v>
      </c>
      <c r="ZU3" s="49" t="s">
        <v>210</v>
      </c>
      <c r="ZV3" s="49" t="s">
        <v>1265</v>
      </c>
      <c r="ZW3" s="49" t="s">
        <v>1266</v>
      </c>
      <c r="ZX3" s="49" t="s">
        <v>1267</v>
      </c>
      <c r="ZY3" s="49" t="s">
        <v>1268</v>
      </c>
      <c r="ZZ3" s="49" t="s">
        <v>1269</v>
      </c>
      <c r="AAA3" s="49" t="s">
        <v>1270</v>
      </c>
      <c r="AAB3" s="49" t="s">
        <v>1271</v>
      </c>
      <c r="AAC3" s="49" t="s">
        <v>1272</v>
      </c>
      <c r="AAD3" s="49" t="s">
        <v>1273</v>
      </c>
      <c r="AAE3" s="49" t="s">
        <v>220</v>
      </c>
      <c r="AAF3" s="49" t="s">
        <v>221</v>
      </c>
      <c r="AAG3" s="49" t="s">
        <v>222</v>
      </c>
      <c r="AAH3" s="49" t="s">
        <v>1274</v>
      </c>
      <c r="AAI3" s="49" t="s">
        <v>1275</v>
      </c>
      <c r="AAJ3" s="49" t="s">
        <v>1276</v>
      </c>
      <c r="AAK3" s="49" t="s">
        <v>1277</v>
      </c>
      <c r="AAL3" s="49" t="s">
        <v>1278</v>
      </c>
      <c r="AAM3" s="49" t="s">
        <v>1279</v>
      </c>
      <c r="AAN3" s="49" t="s">
        <v>1280</v>
      </c>
      <c r="AAO3" s="49" t="s">
        <v>1281</v>
      </c>
      <c r="AAP3" s="49" t="s">
        <v>1282</v>
      </c>
      <c r="AAQ3" s="49" t="s">
        <v>232</v>
      </c>
      <c r="AAR3" s="49" t="s">
        <v>233</v>
      </c>
      <c r="AAS3" s="49" t="s">
        <v>234</v>
      </c>
      <c r="AAT3" s="49" t="s">
        <v>1283</v>
      </c>
      <c r="AAU3" s="49" t="s">
        <v>1284</v>
      </c>
      <c r="AAV3" s="49" t="s">
        <v>1285</v>
      </c>
      <c r="AAW3" s="49" t="s">
        <v>1286</v>
      </c>
      <c r="AAX3" s="49" t="s">
        <v>1287</v>
      </c>
      <c r="AAY3" s="49" t="s">
        <v>1288</v>
      </c>
      <c r="AAZ3" s="49" t="s">
        <v>1289</v>
      </c>
      <c r="ABA3" s="49" t="s">
        <v>1290</v>
      </c>
      <c r="ABB3" s="49" t="s">
        <v>1291</v>
      </c>
      <c r="ABC3" s="49" t="s">
        <v>244</v>
      </c>
      <c r="ABD3" s="49" t="s">
        <v>245</v>
      </c>
      <c r="ABE3" s="49" t="s">
        <v>246</v>
      </c>
      <c r="ABF3" s="49" t="s">
        <v>1292</v>
      </c>
      <c r="ABG3" s="49" t="s">
        <v>1293</v>
      </c>
      <c r="ABH3" s="49" t="s">
        <v>1294</v>
      </c>
      <c r="ABI3" s="49" t="s">
        <v>1295</v>
      </c>
      <c r="ABJ3" s="49" t="s">
        <v>1296</v>
      </c>
      <c r="ABK3" s="49" t="s">
        <v>1297</v>
      </c>
      <c r="ABL3" s="49" t="s">
        <v>1298</v>
      </c>
      <c r="ABM3" s="49" t="s">
        <v>1299</v>
      </c>
      <c r="ABN3" s="49" t="s">
        <v>1300</v>
      </c>
      <c r="ABO3" s="49" t="s">
        <v>256</v>
      </c>
      <c r="ABP3" s="49" t="s">
        <v>257</v>
      </c>
      <c r="ABQ3" s="49" t="s">
        <v>258</v>
      </c>
      <c r="ABR3" s="49" t="s">
        <v>1301</v>
      </c>
      <c r="ABS3" s="49" t="s">
        <v>1302</v>
      </c>
      <c r="ABT3" s="49" t="s">
        <v>1303</v>
      </c>
      <c r="ABU3" s="49" t="s">
        <v>1304</v>
      </c>
      <c r="ABV3" s="49" t="s">
        <v>1305</v>
      </c>
      <c r="ABW3" s="49" t="s">
        <v>1306</v>
      </c>
      <c r="ABX3" s="49" t="s">
        <v>1307</v>
      </c>
      <c r="ABY3" s="49" t="s">
        <v>1308</v>
      </c>
      <c r="ABZ3" s="49" t="s">
        <v>1309</v>
      </c>
      <c r="ACA3" s="49" t="s">
        <v>268</v>
      </c>
      <c r="ACB3" s="49" t="s">
        <v>269</v>
      </c>
      <c r="ACC3" s="49" t="s">
        <v>270</v>
      </c>
      <c r="ACD3" s="49" t="s">
        <v>1916</v>
      </c>
      <c r="ACE3" s="49" t="s">
        <v>1310</v>
      </c>
      <c r="ACF3" s="49" t="s">
        <v>1311</v>
      </c>
      <c r="ACG3" s="49" t="s">
        <v>1312</v>
      </c>
      <c r="ACH3" s="49" t="s">
        <v>1917</v>
      </c>
      <c r="ACI3" s="49" t="s">
        <v>1313</v>
      </c>
      <c r="ACJ3" s="49" t="s">
        <v>1314</v>
      </c>
      <c r="ACK3" s="49" t="s">
        <v>1315</v>
      </c>
      <c r="ACL3" s="49" t="s">
        <v>1918</v>
      </c>
      <c r="ACM3" s="49" t="s">
        <v>1316</v>
      </c>
      <c r="ACN3" s="49" t="s">
        <v>1317</v>
      </c>
      <c r="ACO3" s="49" t="s">
        <v>1318</v>
      </c>
      <c r="ACP3" s="49" t="s">
        <v>1919</v>
      </c>
      <c r="ACQ3" s="49" t="s">
        <v>280</v>
      </c>
      <c r="ACR3" s="49" t="s">
        <v>281</v>
      </c>
      <c r="ACS3" s="49" t="s">
        <v>282</v>
      </c>
      <c r="ACT3" s="49" t="s">
        <v>1920</v>
      </c>
      <c r="ACU3" s="49" t="s">
        <v>1319</v>
      </c>
      <c r="ACV3" s="49" t="s">
        <v>1320</v>
      </c>
      <c r="ACW3" s="49" t="s">
        <v>1321</v>
      </c>
      <c r="ACX3" s="49" t="s">
        <v>1921</v>
      </c>
      <c r="ACY3" s="49" t="s">
        <v>1322</v>
      </c>
      <c r="ACZ3" s="49" t="s">
        <v>1323</v>
      </c>
      <c r="ADA3" s="49" t="s">
        <v>1324</v>
      </c>
      <c r="ADB3" s="49" t="s">
        <v>1922</v>
      </c>
      <c r="ADC3" s="49" t="s">
        <v>1325</v>
      </c>
      <c r="ADD3" s="49" t="s">
        <v>1326</v>
      </c>
      <c r="ADE3" s="49" t="s">
        <v>1327</v>
      </c>
      <c r="ADF3" s="49" t="s">
        <v>1923</v>
      </c>
      <c r="ADG3" s="49" t="s">
        <v>292</v>
      </c>
      <c r="ADH3" s="49" t="s">
        <v>293</v>
      </c>
      <c r="ADI3" s="49" t="s">
        <v>294</v>
      </c>
      <c r="ADJ3" s="49" t="s">
        <v>1924</v>
      </c>
      <c r="ADK3" s="49" t="s">
        <v>1328</v>
      </c>
      <c r="ADL3" s="49" t="s">
        <v>1329</v>
      </c>
      <c r="ADM3" s="49" t="s">
        <v>1330</v>
      </c>
      <c r="ADN3" s="49" t="s">
        <v>1925</v>
      </c>
      <c r="ADO3" s="49" t="s">
        <v>1331</v>
      </c>
      <c r="ADP3" s="49" t="s">
        <v>1332</v>
      </c>
      <c r="ADQ3" s="49" t="s">
        <v>1333</v>
      </c>
      <c r="ADR3" s="49" t="s">
        <v>1926</v>
      </c>
      <c r="ADS3" s="49" t="s">
        <v>1334</v>
      </c>
      <c r="ADT3" s="49" t="s">
        <v>1335</v>
      </c>
      <c r="ADU3" s="49" t="s">
        <v>1336</v>
      </c>
      <c r="ADV3" s="49" t="s">
        <v>1927</v>
      </c>
      <c r="ADW3" s="49" t="s">
        <v>304</v>
      </c>
      <c r="ADX3" s="49" t="s">
        <v>305</v>
      </c>
      <c r="ADY3" s="49" t="s">
        <v>306</v>
      </c>
      <c r="ADZ3" s="49" t="s">
        <v>1928</v>
      </c>
      <c r="AEA3" s="49" t="s">
        <v>1337</v>
      </c>
      <c r="AEB3" s="49" t="s">
        <v>1338</v>
      </c>
      <c r="AEC3" s="49" t="s">
        <v>1339</v>
      </c>
      <c r="AED3" s="49" t="s">
        <v>1929</v>
      </c>
      <c r="AEE3" s="49" t="s">
        <v>1340</v>
      </c>
      <c r="AEF3" s="49" t="s">
        <v>1341</v>
      </c>
      <c r="AEG3" s="49" t="s">
        <v>1342</v>
      </c>
      <c r="AEH3" s="49" t="s">
        <v>1930</v>
      </c>
      <c r="AEI3" s="49" t="s">
        <v>1343</v>
      </c>
      <c r="AEJ3" s="49" t="s">
        <v>1344</v>
      </c>
      <c r="AEK3" s="49" t="s">
        <v>1345</v>
      </c>
      <c r="AEL3" s="49" t="s">
        <v>1931</v>
      </c>
      <c r="AEM3" s="49" t="s">
        <v>316</v>
      </c>
      <c r="AEN3" s="49" t="s">
        <v>317</v>
      </c>
      <c r="AEO3" s="49" t="s">
        <v>318</v>
      </c>
      <c r="AEP3" s="49" t="s">
        <v>1932</v>
      </c>
      <c r="AEQ3" s="49" t="s">
        <v>1346</v>
      </c>
      <c r="AER3" s="49" t="s">
        <v>1347</v>
      </c>
      <c r="AES3" s="49" t="s">
        <v>1348</v>
      </c>
      <c r="AET3" s="49" t="s">
        <v>1933</v>
      </c>
      <c r="AEU3" s="49" t="s">
        <v>1349</v>
      </c>
      <c r="AEV3" s="49" t="s">
        <v>1350</v>
      </c>
      <c r="AEW3" s="49" t="s">
        <v>1351</v>
      </c>
      <c r="AEX3" s="49" t="s">
        <v>1934</v>
      </c>
      <c r="AEY3" s="49" t="s">
        <v>1352</v>
      </c>
      <c r="AEZ3" s="49" t="s">
        <v>1353</v>
      </c>
      <c r="AFA3" s="49" t="s">
        <v>1354</v>
      </c>
      <c r="AFB3" s="49" t="s">
        <v>1935</v>
      </c>
      <c r="AFC3" s="49" t="s">
        <v>328</v>
      </c>
      <c r="AFD3" s="49" t="s">
        <v>329</v>
      </c>
      <c r="AFE3" s="49" t="s">
        <v>330</v>
      </c>
      <c r="AFF3" s="49" t="s">
        <v>1936</v>
      </c>
      <c r="AFG3" s="49" t="s">
        <v>1355</v>
      </c>
      <c r="AFH3" s="49" t="s">
        <v>1356</v>
      </c>
      <c r="AFI3" s="49" t="s">
        <v>1357</v>
      </c>
      <c r="AFJ3" s="49" t="s">
        <v>1937</v>
      </c>
      <c r="AFK3" s="49" t="s">
        <v>1358</v>
      </c>
      <c r="AFL3" s="49" t="s">
        <v>1359</v>
      </c>
      <c r="AFM3" s="49" t="s">
        <v>1360</v>
      </c>
      <c r="AFN3" s="49" t="s">
        <v>1938</v>
      </c>
      <c r="AFO3" s="49" t="s">
        <v>1361</v>
      </c>
      <c r="AFP3" s="49" t="s">
        <v>1362</v>
      </c>
      <c r="AFQ3" s="49" t="s">
        <v>1363</v>
      </c>
      <c r="AFR3" s="49" t="s">
        <v>1939</v>
      </c>
      <c r="AFS3" s="49" t="s">
        <v>340</v>
      </c>
      <c r="AFT3" s="49" t="s">
        <v>341</v>
      </c>
      <c r="AFU3" s="49" t="s">
        <v>342</v>
      </c>
      <c r="AFV3" s="49" t="s">
        <v>1940</v>
      </c>
      <c r="AFW3" s="49" t="s">
        <v>1364</v>
      </c>
      <c r="AFX3" s="49" t="s">
        <v>1365</v>
      </c>
      <c r="AFY3" s="49" t="s">
        <v>1366</v>
      </c>
      <c r="AFZ3" s="49" t="s">
        <v>1367</v>
      </c>
      <c r="AGA3" s="49" t="s">
        <v>1368</v>
      </c>
      <c r="AGB3" s="49" t="s">
        <v>1369</v>
      </c>
      <c r="AGC3" s="49" t="s">
        <v>1370</v>
      </c>
      <c r="AGD3" s="49" t="s">
        <v>1371</v>
      </c>
      <c r="AGE3" s="49" t="s">
        <v>1372</v>
      </c>
      <c r="AGF3" s="49" t="s">
        <v>352</v>
      </c>
      <c r="AGG3" s="49" t="s">
        <v>353</v>
      </c>
      <c r="AGH3" s="49" t="s">
        <v>354</v>
      </c>
      <c r="AGI3" s="49" t="s">
        <v>1373</v>
      </c>
      <c r="AGJ3" s="49" t="s">
        <v>1374</v>
      </c>
      <c r="AGK3" s="49" t="s">
        <v>1375</v>
      </c>
      <c r="AGL3" s="49" t="s">
        <v>1376</v>
      </c>
      <c r="AGM3" s="49" t="s">
        <v>1377</v>
      </c>
      <c r="AGN3" s="49" t="s">
        <v>1378</v>
      </c>
      <c r="AGO3" s="49" t="s">
        <v>1379</v>
      </c>
      <c r="AGP3" s="49" t="s">
        <v>1380</v>
      </c>
      <c r="AGQ3" s="49" t="s">
        <v>1381</v>
      </c>
      <c r="AGR3" s="49" t="s">
        <v>1382</v>
      </c>
      <c r="AGS3" s="49" t="s">
        <v>1383</v>
      </c>
      <c r="AGT3" s="49" t="s">
        <v>1384</v>
      </c>
      <c r="AGU3" s="49" t="s">
        <v>1385</v>
      </c>
      <c r="AGV3" s="49" t="s">
        <v>1386</v>
      </c>
      <c r="AGW3" s="50" t="s">
        <v>1387</v>
      </c>
      <c r="AGX3" s="51">
        <v>1991.0</v>
      </c>
      <c r="AGY3" s="51">
        <v>1992.0</v>
      </c>
      <c r="AGZ3" s="51">
        <v>1993.0</v>
      </c>
      <c r="AHA3" s="51">
        <v>1994.0</v>
      </c>
      <c r="AHB3" s="51">
        <v>1995.0</v>
      </c>
      <c r="AHC3" s="51">
        <v>1996.0</v>
      </c>
      <c r="AHD3" s="51">
        <v>1997.0</v>
      </c>
      <c r="AHE3" s="51">
        <v>1998.0</v>
      </c>
      <c r="AHF3" s="51">
        <v>1999.0</v>
      </c>
      <c r="AHG3" s="51">
        <v>2000.0</v>
      </c>
      <c r="AHH3" s="51">
        <v>2001.0</v>
      </c>
      <c r="AHI3" s="51">
        <v>2002.0</v>
      </c>
      <c r="AHJ3" s="51">
        <v>2003.0</v>
      </c>
      <c r="AHK3" s="51">
        <v>2004.0</v>
      </c>
      <c r="AHL3" s="51">
        <v>2005.0</v>
      </c>
      <c r="AHM3" s="51">
        <v>2006.0</v>
      </c>
      <c r="AHN3" s="51">
        <v>2007.0</v>
      </c>
      <c r="AHO3" s="51">
        <v>2008.0</v>
      </c>
      <c r="AHP3" s="51">
        <v>2009.0</v>
      </c>
      <c r="AHQ3" s="51">
        <v>2010.0</v>
      </c>
      <c r="AHR3" s="51">
        <v>2011.0</v>
      </c>
      <c r="AHS3" s="51">
        <v>2012.0</v>
      </c>
      <c r="AHT3" s="51">
        <v>2013.0</v>
      </c>
      <c r="AHU3" s="51">
        <v>2014.0</v>
      </c>
      <c r="AHV3" s="51">
        <v>2015.0</v>
      </c>
      <c r="AHW3" s="51">
        <v>2016.0</v>
      </c>
      <c r="AHX3" s="51">
        <v>2017.0</v>
      </c>
      <c r="AHY3" s="51">
        <v>2018.0</v>
      </c>
      <c r="AHZ3" s="51">
        <v>2019.0</v>
      </c>
      <c r="AIA3" s="51">
        <v>2020.0</v>
      </c>
      <c r="AIB3" s="51">
        <v>2021.0</v>
      </c>
      <c r="AIC3" s="51">
        <v>2022.0</v>
      </c>
      <c r="AID3" s="51">
        <v>2023.0</v>
      </c>
      <c r="AIE3" s="51">
        <v>2024.0</v>
      </c>
      <c r="AIF3" s="51">
        <v>2025.0</v>
      </c>
      <c r="AIG3" s="51">
        <v>2026.0</v>
      </c>
      <c r="AIH3" s="51">
        <v>2027.0</v>
      </c>
      <c r="AII3" s="51">
        <v>2028.0</v>
      </c>
      <c r="AIJ3" s="51">
        <v>2029.0</v>
      </c>
      <c r="AIK3" s="51">
        <v>2030.0</v>
      </c>
      <c r="AIL3" s="51">
        <v>2031.0</v>
      </c>
      <c r="AIM3" s="51">
        <v>2032.0</v>
      </c>
      <c r="AIN3" s="51">
        <v>2033.0</v>
      </c>
      <c r="AIO3" s="51">
        <v>2034.0</v>
      </c>
      <c r="AIP3" s="51">
        <v>2035.0</v>
      </c>
      <c r="AIQ3" s="51">
        <v>2036.0</v>
      </c>
      <c r="AIR3" s="51">
        <v>2037.0</v>
      </c>
      <c r="AIS3" s="51">
        <v>2038.0</v>
      </c>
      <c r="AIT3" s="51">
        <v>2039.0</v>
      </c>
      <c r="AIU3" s="51">
        <v>2040.0</v>
      </c>
      <c r="AIV3" s="51">
        <v>2041.0</v>
      </c>
      <c r="AIW3" s="51">
        <v>2042.0</v>
      </c>
      <c r="AIX3" s="51">
        <v>2043.0</v>
      </c>
      <c r="AIY3" s="51">
        <v>2044.0</v>
      </c>
      <c r="AIZ3" s="51">
        <v>2045.0</v>
      </c>
      <c r="AJA3" s="51">
        <v>2046.0</v>
      </c>
      <c r="AJB3" s="51">
        <v>2047.0</v>
      </c>
      <c r="AJC3" s="51">
        <v>2048.0</v>
      </c>
      <c r="AJD3" s="51">
        <v>2049.0</v>
      </c>
      <c r="AJE3" s="51">
        <v>2050.0</v>
      </c>
      <c r="AJF3" s="51">
        <v>2051.0</v>
      </c>
      <c r="AJG3" s="51">
        <v>2052.0</v>
      </c>
      <c r="AJH3" s="51">
        <v>2053.0</v>
      </c>
      <c r="AJI3" s="51">
        <v>2054.0</v>
      </c>
      <c r="AJJ3" s="69"/>
      <c r="AJK3" s="69"/>
      <c r="AJL3" s="69"/>
      <c r="AJM3" s="69"/>
      <c r="AJN3" s="69"/>
      <c r="AJO3" s="69"/>
      <c r="AJP3" s="69"/>
      <c r="AJQ3" s="69"/>
      <c r="AJR3" s="69"/>
      <c r="AJS3" s="69"/>
      <c r="AJT3" s="69"/>
      <c r="AJU3" s="69"/>
      <c r="AJV3" s="69"/>
      <c r="AJW3" s="69"/>
      <c r="AJX3" s="69"/>
      <c r="AJY3" s="69"/>
      <c r="AJZ3" s="69"/>
      <c r="AKA3" s="69"/>
      <c r="AKB3" s="69"/>
      <c r="AKC3" s="69"/>
      <c r="AKD3" s="69"/>
      <c r="AKE3" s="69"/>
      <c r="AKF3" s="69"/>
      <c r="AKG3" s="69"/>
      <c r="AKH3" s="69"/>
      <c r="AKI3" s="69"/>
      <c r="AKJ3" s="69"/>
      <c r="AKK3" s="69"/>
      <c r="AKL3" s="69"/>
      <c r="AKM3" s="69"/>
      <c r="AKN3" s="69"/>
      <c r="AKO3" s="69"/>
      <c r="AKP3" s="69"/>
      <c r="AKQ3" s="69"/>
      <c r="AKR3" s="69"/>
      <c r="AKS3" s="69"/>
      <c r="AKT3" s="69"/>
      <c r="AKU3" s="69"/>
      <c r="AKV3" s="69"/>
      <c r="AKW3" s="69"/>
      <c r="AKX3" s="69"/>
      <c r="AKY3" s="69"/>
      <c r="AKZ3" s="69"/>
      <c r="ALA3" s="69"/>
      <c r="ALB3" s="69"/>
      <c r="ALC3" s="69"/>
      <c r="ALD3" s="69"/>
      <c r="ALE3" s="69"/>
      <c r="ALF3" s="69"/>
      <c r="ALG3" s="69"/>
      <c r="ALH3" s="69"/>
      <c r="ALI3" s="69"/>
      <c r="ALJ3" s="69"/>
      <c r="ALK3" s="69"/>
      <c r="ALL3" s="69"/>
      <c r="ALM3" s="69"/>
      <c r="ALN3" s="69"/>
      <c r="ALO3" s="69"/>
      <c r="ALP3" s="69"/>
      <c r="ALQ3" s="69"/>
      <c r="ALR3" s="69"/>
      <c r="ALS3" s="69"/>
      <c r="ALT3" s="69"/>
      <c r="ALU3" s="69"/>
      <c r="ALV3" s="69"/>
      <c r="ALW3" s="69"/>
      <c r="ALX3" s="69"/>
      <c r="ALY3" s="69"/>
      <c r="ALZ3" s="69"/>
      <c r="AMA3" s="69"/>
      <c r="AMB3" s="69"/>
      <c r="AMC3" s="69"/>
      <c r="AMD3" s="69"/>
      <c r="AME3" s="69"/>
      <c r="AMF3" s="69"/>
      <c r="AMG3" s="69"/>
      <c r="AMH3" s="69"/>
      <c r="AMI3" s="69"/>
      <c r="AMJ3" s="69"/>
      <c r="AMK3" s="69"/>
      <c r="AML3" s="69"/>
      <c r="AMM3" s="69"/>
      <c r="AMN3" s="69"/>
      <c r="AMO3" s="69"/>
      <c r="AMP3" s="69"/>
      <c r="AMQ3" s="69"/>
      <c r="AMR3" s="69"/>
      <c r="AMS3" s="69"/>
      <c r="AMT3" s="69"/>
      <c r="AMU3" s="69"/>
      <c r="AMV3" s="69"/>
      <c r="AMW3" s="69"/>
      <c r="AMX3" s="69"/>
      <c r="AMY3" s="69"/>
      <c r="AMZ3" s="69"/>
      <c r="ANA3" s="69"/>
      <c r="ANB3" s="69"/>
      <c r="ANC3" s="69"/>
      <c r="AND3" s="69"/>
      <c r="ANE3" s="69"/>
      <c r="ANF3" s="69"/>
      <c r="ANG3" s="69"/>
      <c r="ANH3" s="69"/>
      <c r="ANI3" s="69"/>
      <c r="ANJ3" s="69"/>
      <c r="ANK3" s="69"/>
      <c r="ANL3" s="69"/>
      <c r="ANM3" s="69"/>
      <c r="ANN3" s="69"/>
      <c r="ANO3" s="69"/>
      <c r="ANP3" s="69"/>
      <c r="ANQ3" s="69"/>
      <c r="ANR3" s="69"/>
      <c r="ANS3" s="69"/>
      <c r="ANT3" s="69"/>
      <c r="ANU3" s="69"/>
      <c r="ANV3" s="69"/>
      <c r="ANW3" s="69"/>
      <c r="ANX3" s="69"/>
      <c r="ANY3" s="69"/>
      <c r="ANZ3" s="69"/>
      <c r="AOA3" s="69"/>
      <c r="AOB3" s="69"/>
      <c r="AOC3" s="69"/>
      <c r="AOD3" s="69"/>
      <c r="AOE3" s="69"/>
      <c r="AOF3" s="69"/>
      <c r="AOG3" s="69"/>
      <c r="AOH3" s="69"/>
      <c r="AOI3" s="69"/>
      <c r="AOJ3" s="69"/>
      <c r="AOK3" s="69"/>
      <c r="AOL3" s="69"/>
      <c r="AOM3" s="69"/>
      <c r="AON3" s="69"/>
      <c r="AOO3" s="69"/>
      <c r="AOP3" s="69"/>
      <c r="AOQ3" s="69"/>
      <c r="AOR3" s="69"/>
      <c r="AOS3" s="69"/>
      <c r="AOT3" s="69"/>
      <c r="AOU3" s="69"/>
      <c r="AOV3" s="69"/>
      <c r="AOW3" s="69"/>
      <c r="AOX3" s="69"/>
      <c r="AOY3" s="69"/>
      <c r="AOZ3" s="69"/>
      <c r="APA3" s="69"/>
      <c r="APB3" s="69"/>
      <c r="APC3" s="69"/>
      <c r="APD3" s="69"/>
      <c r="APE3" s="69"/>
      <c r="APF3" s="69"/>
      <c r="APG3" s="69"/>
      <c r="APH3" s="69"/>
      <c r="API3" s="69"/>
      <c r="APJ3" s="69"/>
      <c r="APK3" s="69"/>
      <c r="APL3" s="69"/>
      <c r="APM3" s="69"/>
      <c r="APN3" s="69"/>
      <c r="APO3" s="69"/>
      <c r="APP3" s="69"/>
      <c r="APQ3" s="69"/>
      <c r="APR3" s="69"/>
      <c r="APS3" s="69"/>
      <c r="APT3" s="69"/>
      <c r="APU3" s="69"/>
      <c r="APV3" s="69"/>
      <c r="APW3" s="69"/>
      <c r="APX3" s="69"/>
      <c r="APY3" s="69"/>
      <c r="APZ3" s="69"/>
      <c r="AQA3" s="69"/>
      <c r="AQB3" s="69"/>
      <c r="AQC3" s="69"/>
      <c r="AQD3" s="69"/>
      <c r="AQE3" s="69"/>
      <c r="AQF3" s="69"/>
      <c r="AQG3" s="69"/>
      <c r="AQH3" s="69"/>
      <c r="AQI3" s="69"/>
      <c r="AQJ3" s="69"/>
      <c r="AQK3" s="69"/>
      <c r="AQL3" s="69"/>
      <c r="AQM3" s="69"/>
      <c r="AQN3" s="69"/>
      <c r="AQO3" s="69"/>
      <c r="AQP3" s="69"/>
      <c r="AQQ3" s="69"/>
      <c r="AQR3" s="69"/>
      <c r="AQS3" s="69"/>
      <c r="AQT3" s="69"/>
      <c r="AQU3" s="69"/>
      <c r="AQV3" s="69"/>
      <c r="AQW3" s="69"/>
      <c r="AQX3" s="69"/>
      <c r="AQY3" s="69"/>
      <c r="AQZ3" s="69"/>
      <c r="ARA3" s="69"/>
      <c r="ARB3" s="69"/>
      <c r="ARC3" s="69"/>
      <c r="ARD3" s="69"/>
      <c r="ARE3" s="69"/>
      <c r="ARF3" s="69"/>
      <c r="ARG3" s="69"/>
      <c r="ARH3" s="69"/>
      <c r="ARI3" s="69"/>
      <c r="ARJ3" s="69"/>
      <c r="ARK3" s="69"/>
      <c r="ARL3" s="69"/>
      <c r="ARM3" s="69"/>
      <c r="ARN3" s="69"/>
      <c r="ARO3" s="69"/>
      <c r="ARP3" s="69"/>
      <c r="ARQ3" s="69"/>
      <c r="ARR3" s="69"/>
      <c r="ARS3" s="69"/>
      <c r="ART3" s="69"/>
      <c r="ARU3" s="69"/>
      <c r="ARV3" s="69"/>
      <c r="ARW3" s="69"/>
      <c r="ARX3" s="69"/>
      <c r="ARY3" s="69"/>
      <c r="ARZ3" s="69"/>
      <c r="ASA3" s="69"/>
      <c r="ASB3" s="69"/>
      <c r="ASC3" s="69"/>
      <c r="ASD3" s="69"/>
      <c r="ASE3" s="69"/>
      <c r="ASF3" s="69"/>
      <c r="ASG3" s="69"/>
      <c r="ASH3" s="69"/>
      <c r="ASI3" s="69"/>
      <c r="ASJ3" s="69"/>
      <c r="ASK3" s="69"/>
      <c r="ASL3" s="69"/>
      <c r="ASM3" s="69"/>
      <c r="ASN3" s="69"/>
      <c r="ASO3" s="69"/>
      <c r="ASP3" s="69"/>
      <c r="ASQ3" s="69"/>
      <c r="ASR3" s="69"/>
      <c r="ASS3" s="69"/>
      <c r="AST3" s="69"/>
      <c r="ASU3" s="69"/>
      <c r="ASV3" s="69"/>
      <c r="ASW3" s="69"/>
      <c r="ASX3" s="69"/>
      <c r="ASY3" s="69"/>
      <c r="ASZ3" s="69"/>
      <c r="ATA3" s="69"/>
      <c r="ATB3" s="69"/>
      <c r="ATC3" s="69"/>
      <c r="ATD3" s="69"/>
      <c r="ATE3" s="69"/>
      <c r="ATF3" s="69"/>
      <c r="ATG3" s="69"/>
      <c r="ATH3" s="69"/>
      <c r="ATI3" s="69"/>
      <c r="ATJ3" s="69"/>
      <c r="ATK3" s="69"/>
      <c r="ATL3" s="69"/>
      <c r="ATM3" s="69"/>
      <c r="ATN3" s="69"/>
      <c r="ATO3" s="69"/>
      <c r="ATP3" s="69"/>
      <c r="ATQ3" s="69"/>
      <c r="ATR3" s="69"/>
      <c r="ATS3" s="69"/>
      <c r="ATT3" s="69"/>
      <c r="ATU3" s="69"/>
      <c r="ATV3" s="69"/>
      <c r="ATW3" s="69"/>
      <c r="ATX3" s="69"/>
      <c r="ATY3" s="69"/>
      <c r="ATZ3" s="69"/>
      <c r="AUA3" s="69"/>
      <c r="AUB3" s="69"/>
      <c r="AUC3" s="69"/>
      <c r="AUD3" s="69"/>
      <c r="AUE3" s="69"/>
      <c r="AUF3" s="69"/>
      <c r="AUG3" s="69"/>
      <c r="AUH3" s="69"/>
      <c r="AUI3" s="69"/>
      <c r="AUJ3" s="69"/>
      <c r="AUK3" s="69"/>
      <c r="AUL3" s="69"/>
      <c r="AUM3" s="69"/>
      <c r="AUN3" s="69"/>
      <c r="AUO3" s="69"/>
      <c r="AUP3" s="69"/>
      <c r="AUQ3" s="69"/>
      <c r="AUR3" s="69"/>
      <c r="AUS3" s="69"/>
      <c r="AUT3" s="69"/>
      <c r="AUU3" s="69"/>
      <c r="AUV3" s="69"/>
      <c r="AUW3" s="69"/>
      <c r="AUX3" s="69"/>
      <c r="AUY3" s="69"/>
      <c r="AUZ3" s="69"/>
      <c r="AVA3" s="69"/>
      <c r="AVB3" s="69"/>
      <c r="AVC3" s="69"/>
      <c r="AVD3" s="69"/>
      <c r="AVE3" s="69"/>
      <c r="AVF3" s="69"/>
      <c r="AVG3" s="69"/>
      <c r="AVH3" s="69"/>
      <c r="AVI3" s="69"/>
      <c r="AVJ3" s="69"/>
      <c r="AVK3" s="69"/>
      <c r="AVL3" s="69"/>
      <c r="AVM3" s="69"/>
      <c r="AVN3" s="69"/>
      <c r="AVO3" s="69"/>
      <c r="AVP3" s="69"/>
      <c r="AVQ3" s="69"/>
      <c r="AVR3" s="69"/>
      <c r="AVS3" s="69"/>
      <c r="AVT3" s="69"/>
      <c r="AVU3" s="69"/>
      <c r="AVV3" s="69"/>
      <c r="AVW3" s="69"/>
      <c r="AVX3" s="69"/>
      <c r="AVY3" s="69"/>
      <c r="AVZ3" s="69"/>
      <c r="AWA3" s="69"/>
      <c r="AWB3" s="69"/>
      <c r="AWC3" s="69"/>
      <c r="AWD3" s="69"/>
      <c r="AWE3" s="69"/>
      <c r="AWF3" s="69"/>
      <c r="AWG3" s="69"/>
      <c r="AWH3" s="69"/>
      <c r="AWI3" s="69"/>
      <c r="AWJ3" s="69"/>
      <c r="AWK3" s="69"/>
      <c r="AWL3" s="69"/>
      <c r="AWM3" s="69"/>
      <c r="AWN3" s="69"/>
      <c r="AWO3" s="69"/>
      <c r="AWP3" s="69"/>
      <c r="AWQ3" s="69"/>
      <c r="AWR3" s="69"/>
      <c r="AWS3" s="69"/>
      <c r="AWT3" s="69"/>
      <c r="AWU3" s="69"/>
      <c r="AWV3" s="69"/>
      <c r="AWW3" s="69"/>
      <c r="AWX3" s="69"/>
      <c r="AWY3" s="69"/>
      <c r="AWZ3" s="69"/>
      <c r="AXA3" s="69"/>
      <c r="AXB3" s="69"/>
      <c r="AXC3" s="69"/>
      <c r="AXD3" s="69"/>
      <c r="AXE3" s="69"/>
      <c r="AXF3" s="69"/>
      <c r="AXG3" s="69"/>
      <c r="AXH3" s="69"/>
      <c r="AXI3" s="69"/>
      <c r="AXJ3" s="69"/>
      <c r="AXK3" s="69"/>
      <c r="AXL3" s="69"/>
      <c r="AXM3" s="69"/>
      <c r="AXN3" s="69"/>
      <c r="AXO3" s="69"/>
      <c r="AXP3" s="69"/>
      <c r="AXQ3" s="69"/>
      <c r="AXR3" s="69"/>
      <c r="AXS3" s="69"/>
      <c r="AXT3" s="69"/>
      <c r="AXU3" s="69"/>
      <c r="AXV3" s="69"/>
      <c r="AXW3" s="69"/>
      <c r="AXX3" s="69"/>
      <c r="AXY3" s="69"/>
      <c r="AXZ3" s="69"/>
      <c r="AYA3" s="69"/>
      <c r="AYB3" s="69"/>
      <c r="AYC3" s="69"/>
      <c r="AYD3" s="69"/>
      <c r="AYE3" s="69"/>
      <c r="AYF3" s="69"/>
      <c r="AYG3" s="69"/>
      <c r="AYH3" s="69"/>
      <c r="AYI3" s="69"/>
      <c r="AYJ3" s="69"/>
      <c r="AYK3" s="69"/>
      <c r="AYL3" s="69"/>
      <c r="AYM3" s="69"/>
      <c r="AYN3" s="69"/>
      <c r="AYO3" s="69"/>
      <c r="AYP3" s="69"/>
      <c r="AYQ3" s="69"/>
      <c r="AYR3" s="69"/>
      <c r="AYS3" s="69"/>
      <c r="AYT3" s="69"/>
      <c r="AYU3" s="69"/>
      <c r="AYV3" s="69"/>
      <c r="AYW3" s="69"/>
      <c r="AYX3" s="69"/>
      <c r="AYY3" s="69"/>
      <c r="AYZ3" s="69"/>
      <c r="AZA3" s="69"/>
      <c r="AZB3" s="69"/>
      <c r="AZC3" s="69"/>
      <c r="AZD3" s="69"/>
      <c r="AZE3" s="69"/>
      <c r="AZF3" s="69"/>
      <c r="AZG3" s="69"/>
      <c r="AZH3" s="69"/>
      <c r="AZI3" s="69"/>
      <c r="AZJ3" s="69"/>
      <c r="AZK3" s="69"/>
      <c r="AZL3" s="69"/>
      <c r="AZM3" s="69"/>
      <c r="AZN3" s="69"/>
      <c r="AZO3" s="69"/>
      <c r="AZP3" s="69"/>
      <c r="AZQ3" s="69"/>
      <c r="AZR3" s="69"/>
      <c r="AZS3" s="69"/>
      <c r="AZT3" s="69"/>
      <c r="AZU3" s="69"/>
      <c r="AZV3" s="69"/>
      <c r="AZW3" s="69"/>
      <c r="AZX3" s="69"/>
      <c r="AZY3" s="69"/>
      <c r="AZZ3" s="69"/>
      <c r="BAA3" s="69"/>
      <c r="BAB3" s="69"/>
      <c r="BAC3" s="69"/>
      <c r="BAD3" s="69"/>
      <c r="BAE3" s="69"/>
      <c r="BAF3" s="69"/>
      <c r="BAG3" s="69"/>
      <c r="BAH3" s="69"/>
      <c r="BAI3" s="69"/>
      <c r="BAJ3" s="69"/>
      <c r="BAK3" s="69"/>
      <c r="BAL3" s="69"/>
      <c r="BAM3" s="69"/>
      <c r="BAN3" s="69"/>
      <c r="BAO3" s="69"/>
      <c r="BAP3" s="69"/>
      <c r="BAQ3" s="69"/>
      <c r="BAR3" s="69"/>
      <c r="BAS3" s="69"/>
      <c r="BAT3" s="69"/>
      <c r="BAU3" s="69"/>
      <c r="BAV3" s="69"/>
      <c r="BAW3" s="69"/>
      <c r="BAX3" s="69"/>
      <c r="BAY3" s="69"/>
      <c r="BAZ3" s="69"/>
      <c r="BBA3" s="69"/>
      <c r="BBB3" s="69"/>
      <c r="BBC3" s="69"/>
      <c r="BBD3" s="69"/>
      <c r="BBE3" s="69"/>
      <c r="BBF3" s="69"/>
      <c r="BBG3" s="69"/>
      <c r="BBH3" s="69"/>
      <c r="BBI3" s="69"/>
      <c r="BBJ3" s="69"/>
      <c r="BBK3" s="69"/>
      <c r="BBL3" s="69"/>
      <c r="BBM3" s="69"/>
      <c r="BBN3" s="69"/>
      <c r="BBO3" s="69"/>
      <c r="BBP3" s="69"/>
      <c r="BBQ3" s="69"/>
      <c r="BBR3" s="69"/>
      <c r="BBS3" s="69"/>
      <c r="BBT3" s="69"/>
      <c r="BBU3" s="69"/>
      <c r="BBV3" s="69"/>
      <c r="BBW3" s="69"/>
      <c r="BBX3" s="69"/>
      <c r="BBY3" s="69"/>
      <c r="BBZ3" s="69"/>
      <c r="BCA3" s="69"/>
      <c r="BCB3" s="69"/>
      <c r="BCC3" s="69"/>
      <c r="BCD3" s="69"/>
      <c r="BCE3" s="69"/>
      <c r="BCF3" s="69"/>
      <c r="BCG3" s="69"/>
      <c r="BCH3" s="69"/>
      <c r="BCI3" s="69"/>
      <c r="BCJ3" s="69"/>
      <c r="BCK3" s="69"/>
      <c r="BCL3" s="69"/>
      <c r="BCM3" s="69"/>
      <c r="BCN3" s="69"/>
      <c r="BCO3" s="69"/>
      <c r="BCP3" s="69"/>
      <c r="BCQ3" s="69"/>
      <c r="BCR3" s="69"/>
      <c r="BCS3" s="69"/>
      <c r="BCT3" s="69"/>
      <c r="BCU3" s="69"/>
      <c r="BCV3" s="69"/>
      <c r="BCW3" s="69"/>
      <c r="BCX3" s="69"/>
      <c r="BCY3" s="69"/>
      <c r="BCZ3" s="69"/>
      <c r="BDA3" s="69"/>
      <c r="BDB3" s="69"/>
      <c r="BDC3" s="69"/>
      <c r="BDD3" s="69"/>
      <c r="BDE3" s="69"/>
      <c r="BDF3" s="69"/>
      <c r="BDG3" s="69"/>
      <c r="BDH3" s="69"/>
      <c r="BDI3" s="69"/>
      <c r="BDJ3" s="69"/>
      <c r="BDK3" s="69"/>
      <c r="BDL3" s="69"/>
      <c r="BDM3" s="69"/>
      <c r="BDN3" s="69"/>
      <c r="BDO3" s="69"/>
      <c r="BDP3" s="69"/>
      <c r="BDQ3" s="69"/>
      <c r="BDR3" s="69"/>
      <c r="BDS3" s="69"/>
      <c r="BDT3" s="69"/>
      <c r="BDU3" s="69"/>
      <c r="BDV3" s="69"/>
      <c r="BDW3" s="69"/>
      <c r="BDX3" s="69"/>
      <c r="BDY3" s="69"/>
      <c r="BDZ3" s="69"/>
      <c r="BEA3" s="69"/>
      <c r="BEB3" s="69"/>
      <c r="BEC3" s="69"/>
      <c r="BED3" s="69"/>
      <c r="BEE3" s="69"/>
      <c r="BEF3" s="69"/>
      <c r="BEG3" s="69"/>
      <c r="BEH3" s="69"/>
      <c r="BEI3" s="69"/>
      <c r="BEJ3" s="69"/>
      <c r="BEK3" s="69"/>
      <c r="BEL3" s="69"/>
      <c r="BEM3" s="69"/>
      <c r="BEN3" s="69"/>
      <c r="BEO3" s="69"/>
      <c r="BEP3" s="69"/>
      <c r="BEQ3" s="69"/>
      <c r="BER3" s="69"/>
      <c r="BES3" s="69"/>
      <c r="BET3" s="69"/>
      <c r="BEU3" s="69"/>
      <c r="BEV3" s="69"/>
      <c r="BEW3" s="69"/>
      <c r="BEX3" s="69"/>
      <c r="BEY3" s="69"/>
      <c r="BEZ3" s="69"/>
      <c r="BFA3" s="69"/>
      <c r="BFB3" s="69"/>
      <c r="BFC3" s="69"/>
      <c r="BFD3" s="69"/>
      <c r="BFE3" s="69"/>
      <c r="BFF3" s="69"/>
      <c r="BFG3" s="69"/>
      <c r="BFH3" s="69"/>
      <c r="BFI3" s="69"/>
      <c r="BFJ3" s="69"/>
      <c r="BFK3" s="69"/>
      <c r="BFL3" s="69"/>
      <c r="BFM3" s="69"/>
      <c r="BFN3" s="69"/>
      <c r="BFO3" s="69"/>
      <c r="BFP3" s="69"/>
      <c r="BFQ3" s="69"/>
      <c r="BFR3" s="69"/>
      <c r="BFS3" s="69"/>
      <c r="BFT3" s="69"/>
      <c r="BFU3" s="69"/>
      <c r="BFV3" s="69"/>
      <c r="BFW3" s="69"/>
      <c r="BFX3" s="69"/>
      <c r="BFY3" s="69"/>
      <c r="BFZ3" s="69"/>
      <c r="BGA3" s="69"/>
      <c r="BGB3" s="69"/>
      <c r="BGC3" s="69"/>
      <c r="BGD3" s="69"/>
      <c r="BGE3" s="69"/>
      <c r="BGF3" s="69"/>
      <c r="BGG3" s="69"/>
      <c r="BGH3" s="69"/>
      <c r="BGI3" s="69"/>
      <c r="BGJ3" s="69"/>
      <c r="BGK3" s="69"/>
      <c r="BGL3" s="69"/>
      <c r="BGM3" s="69"/>
      <c r="BGN3" s="69"/>
      <c r="BGO3" s="69"/>
      <c r="BGP3" s="69"/>
      <c r="BGQ3" s="69"/>
      <c r="BGR3" s="69"/>
      <c r="BGS3" s="69"/>
      <c r="BGT3" s="69"/>
      <c r="BGU3" s="69"/>
      <c r="BGV3" s="69"/>
      <c r="BGW3" s="69"/>
      <c r="BGX3" s="69"/>
      <c r="BGY3" s="69"/>
      <c r="BGZ3" s="69"/>
      <c r="BHA3" s="69"/>
      <c r="BHB3" s="69"/>
      <c r="BHC3" s="69"/>
      <c r="BHD3" s="69"/>
      <c r="BHE3" s="69"/>
      <c r="BHF3" s="69"/>
      <c r="BHG3" s="69"/>
      <c r="BHH3" s="69"/>
      <c r="BHI3" s="69"/>
      <c r="BHJ3" s="69"/>
      <c r="BHK3" s="69"/>
      <c r="BHL3" s="69"/>
      <c r="BHM3" s="69"/>
      <c r="BHN3" s="69"/>
      <c r="BHO3" s="69"/>
      <c r="BHP3" s="69"/>
      <c r="BHQ3" s="69"/>
      <c r="BHR3" s="69"/>
      <c r="BHS3" s="69"/>
      <c r="BHT3" s="69"/>
      <c r="BHU3" s="69"/>
      <c r="BHV3" s="69"/>
      <c r="BHW3" s="69"/>
      <c r="BHX3" s="69"/>
      <c r="BHY3" s="69"/>
      <c r="BHZ3" s="69"/>
      <c r="BIA3" s="69"/>
      <c r="BIB3" s="69"/>
      <c r="BIC3" s="69"/>
      <c r="BID3" s="69"/>
      <c r="BIE3" s="69"/>
      <c r="BIF3" s="69"/>
      <c r="BIG3" s="69"/>
      <c r="BIH3" s="69"/>
      <c r="BII3" s="69"/>
      <c r="BIJ3" s="69"/>
      <c r="BIK3" s="69"/>
      <c r="BIL3" s="69"/>
      <c r="BIM3" s="69"/>
      <c r="BIN3" s="69"/>
      <c r="BIO3" s="69"/>
      <c r="BIP3" s="69"/>
      <c r="BIQ3" s="69"/>
      <c r="BIR3" s="69"/>
      <c r="BIS3" s="69"/>
      <c r="BIT3" s="69"/>
      <c r="BIU3" s="69"/>
      <c r="BIV3" s="69"/>
      <c r="BIW3" s="69"/>
      <c r="BIX3" s="69"/>
      <c r="BIY3" s="69"/>
      <c r="BIZ3" s="69"/>
      <c r="BJA3" s="69"/>
      <c r="BJB3" s="69"/>
      <c r="BJC3" s="69"/>
      <c r="BJD3" s="69"/>
      <c r="BJE3" s="69"/>
      <c r="BJF3" s="69"/>
      <c r="BJG3" s="69"/>
      <c r="BJH3" s="69"/>
      <c r="BJI3" s="69"/>
      <c r="BJJ3" s="69"/>
      <c r="BJK3" s="69"/>
      <c r="BJL3" s="69"/>
      <c r="BJM3" s="69"/>
      <c r="BJN3" s="69"/>
      <c r="BJO3" s="69"/>
      <c r="BJP3" s="69"/>
      <c r="BJQ3" s="69"/>
      <c r="BJR3" s="69"/>
      <c r="BJS3" s="69"/>
      <c r="BJT3" s="69"/>
      <c r="BJU3" s="69"/>
      <c r="BJV3" s="69"/>
      <c r="BJW3" s="69"/>
      <c r="BJX3" s="69"/>
      <c r="BJY3" s="69"/>
      <c r="BJZ3" s="69"/>
      <c r="BKA3" s="69"/>
      <c r="BKB3" s="69"/>
      <c r="BKC3" s="69"/>
      <c r="BKD3" s="69"/>
      <c r="BKE3" s="69"/>
      <c r="BKF3" s="69"/>
      <c r="BKG3" s="69"/>
      <c r="BKH3" s="69"/>
      <c r="BKI3" s="69"/>
      <c r="BKJ3" s="69"/>
      <c r="BKK3" s="69"/>
      <c r="BKL3" s="69"/>
      <c r="BKM3" s="69"/>
      <c r="BKN3" s="69"/>
      <c r="BKO3" s="69"/>
      <c r="BKP3" s="69"/>
      <c r="BKQ3" s="69"/>
      <c r="BKR3" s="69"/>
      <c r="BKS3" s="69"/>
      <c r="BKT3" s="69"/>
      <c r="BKU3" s="69"/>
      <c r="BKV3" s="69"/>
      <c r="BKW3" s="69"/>
      <c r="BKX3" s="69"/>
      <c r="BKY3" s="69"/>
      <c r="BKZ3" s="69"/>
      <c r="BLA3" s="69"/>
      <c r="BLB3" s="69"/>
      <c r="BLC3" s="69"/>
      <c r="BLD3" s="69"/>
      <c r="BLE3" s="69"/>
      <c r="BLF3" s="69"/>
      <c r="BLG3" s="69"/>
      <c r="BLH3" s="69"/>
      <c r="BLI3" s="69"/>
      <c r="BLJ3" s="69"/>
      <c r="BLK3" s="69"/>
      <c r="BLL3" s="69"/>
      <c r="BLM3" s="69"/>
      <c r="BLN3" s="69"/>
      <c r="BLO3" s="69"/>
      <c r="BLP3" s="69"/>
      <c r="BLQ3" s="69"/>
      <c r="BLR3" s="69"/>
      <c r="BLS3" s="69"/>
      <c r="BLT3" s="69"/>
      <c r="BLU3" s="69"/>
      <c r="BLV3" s="69"/>
      <c r="BLW3" s="69"/>
      <c r="BLX3" s="69"/>
      <c r="BLY3" s="69"/>
      <c r="BLZ3" s="69"/>
      <c r="BMA3" s="69"/>
      <c r="BMB3" s="69"/>
      <c r="BMC3" s="69"/>
      <c r="BMD3" s="69"/>
      <c r="BME3" s="69"/>
      <c r="BMF3" s="69"/>
      <c r="BMG3" s="69"/>
      <c r="BMH3" s="69"/>
      <c r="BMI3" s="69"/>
      <c r="BMJ3" s="69"/>
      <c r="BMK3" s="69"/>
      <c r="BML3" s="69"/>
      <c r="BMM3" s="69"/>
      <c r="BMN3" s="69"/>
      <c r="BMO3" s="69"/>
      <c r="BMP3" s="69"/>
      <c r="BMQ3" s="69"/>
      <c r="BMR3" s="69"/>
      <c r="BMS3" s="69"/>
      <c r="BMT3" s="69"/>
      <c r="BMU3" s="69"/>
      <c r="BMV3" s="69"/>
      <c r="BMW3" s="69"/>
      <c r="BMX3" s="69"/>
      <c r="BMY3" s="69"/>
      <c r="BMZ3" s="69"/>
      <c r="BNA3" s="69"/>
      <c r="BNB3" s="69"/>
      <c r="BNC3" s="69"/>
      <c r="BND3" s="69"/>
      <c r="BNE3" s="69"/>
      <c r="BNF3" s="69"/>
      <c r="BNG3" s="69"/>
      <c r="BNH3" s="69"/>
      <c r="BNI3" s="69"/>
      <c r="BNJ3" s="69"/>
      <c r="BNK3" s="69"/>
      <c r="BNL3" s="69"/>
      <c r="BNM3" s="69"/>
      <c r="BNN3" s="69"/>
      <c r="BNO3" s="69"/>
      <c r="BNP3" s="69"/>
      <c r="BNQ3" s="69"/>
      <c r="BNR3" s="69"/>
      <c r="BNS3" s="69"/>
      <c r="BNT3" s="69"/>
      <c r="BNU3" s="69"/>
      <c r="BNV3" s="69"/>
      <c r="BNW3" s="69"/>
      <c r="BNX3" s="69"/>
      <c r="BNY3" s="69"/>
      <c r="BNZ3" s="69"/>
      <c r="BOA3" s="69"/>
      <c r="BOB3" s="69"/>
      <c r="BOC3" s="69"/>
      <c r="BOD3" s="69"/>
      <c r="BOE3" s="69"/>
      <c r="BOF3" s="69"/>
      <c r="BOG3" s="69"/>
      <c r="BOH3" s="69"/>
      <c r="BOI3" s="69"/>
      <c r="BOJ3" s="69"/>
      <c r="BOK3" s="69"/>
      <c r="BOL3" s="69"/>
      <c r="BOM3" s="69"/>
      <c r="BON3" s="69"/>
      <c r="BOO3" s="69"/>
      <c r="BOP3" s="69"/>
      <c r="BOQ3" s="69"/>
      <c r="BOR3" s="69"/>
      <c r="BOS3" s="69"/>
      <c r="BOT3" s="69"/>
      <c r="BOU3" s="69"/>
      <c r="BOV3" s="69"/>
    </row>
    <row r="4" ht="13.5" customHeight="1">
      <c r="A4" s="52" t="s">
        <v>1394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3"/>
      <c r="IR4" s="53"/>
      <c r="IS4" s="53"/>
      <c r="IT4" s="53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3"/>
      <c r="LC4" s="53"/>
      <c r="LD4" s="53"/>
      <c r="LE4" s="53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53"/>
      <c r="NM4" s="53"/>
      <c r="NN4" s="53"/>
      <c r="NO4" s="53"/>
      <c r="NP4" s="53"/>
      <c r="NQ4" s="53"/>
      <c r="NR4" s="53"/>
      <c r="NS4" s="53"/>
      <c r="NT4" s="53"/>
      <c r="NU4" s="53"/>
      <c r="NV4" s="53"/>
      <c r="NW4" s="53"/>
      <c r="NX4" s="53"/>
      <c r="NY4" s="53"/>
      <c r="NZ4" s="53"/>
      <c r="OA4" s="53"/>
      <c r="OB4" s="53"/>
      <c r="OC4" s="53"/>
      <c r="OD4" s="53"/>
      <c r="OE4" s="53"/>
      <c r="OF4" s="53"/>
      <c r="OG4" s="53"/>
      <c r="OH4" s="53"/>
      <c r="OI4" s="53"/>
      <c r="OJ4" s="53"/>
      <c r="OK4" s="53"/>
      <c r="OL4" s="53"/>
      <c r="OM4" s="53"/>
      <c r="ON4" s="53"/>
      <c r="OO4" s="53"/>
      <c r="OP4" s="53"/>
      <c r="OQ4" s="53"/>
      <c r="OR4" s="53"/>
      <c r="OS4" s="53"/>
      <c r="OT4" s="53"/>
      <c r="OU4" s="53"/>
      <c r="OV4" s="53"/>
      <c r="OW4" s="53"/>
      <c r="OX4" s="53"/>
      <c r="OY4" s="53"/>
      <c r="OZ4" s="53"/>
      <c r="PA4" s="53"/>
      <c r="PB4" s="53"/>
      <c r="PC4" s="53"/>
      <c r="PD4" s="53"/>
      <c r="PE4" s="53"/>
      <c r="PF4" s="53"/>
      <c r="PG4" s="53"/>
      <c r="PH4" s="53"/>
      <c r="PI4" s="53"/>
      <c r="PJ4" s="53"/>
      <c r="PK4" s="53"/>
      <c r="PL4" s="53"/>
      <c r="PM4" s="53"/>
      <c r="PN4" s="53"/>
      <c r="PO4" s="53"/>
      <c r="PP4" s="53"/>
      <c r="PQ4" s="53"/>
      <c r="PR4" s="53"/>
      <c r="PS4" s="53"/>
      <c r="PT4" s="53"/>
      <c r="PU4" s="53"/>
      <c r="PV4" s="53"/>
      <c r="PW4" s="53"/>
      <c r="PX4" s="53"/>
      <c r="PY4" s="53"/>
      <c r="PZ4" s="53"/>
      <c r="QA4" s="53"/>
      <c r="QB4" s="53"/>
      <c r="QC4" s="53"/>
      <c r="QD4" s="53"/>
      <c r="QE4" s="53"/>
      <c r="QF4" s="53"/>
      <c r="QG4" s="53"/>
      <c r="QH4" s="53"/>
      <c r="QI4" s="53"/>
      <c r="QJ4" s="53"/>
      <c r="QK4" s="53"/>
      <c r="QL4" s="53"/>
      <c r="QM4" s="53"/>
      <c r="QN4" s="53"/>
      <c r="QO4" s="53"/>
      <c r="QP4" s="53"/>
      <c r="QQ4" s="53"/>
      <c r="QR4" s="53"/>
      <c r="QS4" s="53"/>
      <c r="QT4" s="53"/>
      <c r="QU4" s="53"/>
      <c r="QV4" s="53"/>
      <c r="QW4" s="53"/>
      <c r="QX4" s="53"/>
      <c r="QY4" s="53"/>
      <c r="QZ4" s="53"/>
      <c r="RA4" s="53"/>
      <c r="RB4" s="53"/>
      <c r="RC4" s="53"/>
      <c r="RD4" s="53"/>
      <c r="RE4" s="53"/>
      <c r="RF4" s="53"/>
      <c r="RG4" s="53"/>
      <c r="RH4" s="53"/>
      <c r="RI4" s="53"/>
      <c r="RJ4" s="53"/>
      <c r="RK4" s="53"/>
      <c r="RL4" s="53"/>
      <c r="RM4" s="53"/>
      <c r="RN4" s="53"/>
      <c r="RO4" s="53"/>
      <c r="RP4" s="53"/>
      <c r="RQ4" s="53"/>
      <c r="RR4" s="53"/>
      <c r="RS4" s="53"/>
      <c r="RT4" s="53"/>
      <c r="RU4" s="53"/>
      <c r="RV4" s="53"/>
      <c r="RW4" s="53"/>
      <c r="RX4" s="53"/>
      <c r="RY4" s="53"/>
      <c r="RZ4" s="53"/>
      <c r="SA4" s="53"/>
      <c r="SB4" s="53"/>
      <c r="SC4" s="53"/>
      <c r="SD4" s="53"/>
      <c r="SE4" s="53"/>
      <c r="SF4" s="53"/>
      <c r="SG4" s="53"/>
      <c r="SH4" s="53"/>
      <c r="SI4" s="53"/>
      <c r="SJ4" s="53"/>
      <c r="SK4" s="53"/>
      <c r="SL4" s="53"/>
      <c r="SM4" s="53"/>
      <c r="SN4" s="53"/>
      <c r="SO4" s="53"/>
      <c r="SP4" s="53"/>
      <c r="SQ4" s="53"/>
      <c r="SR4" s="53"/>
      <c r="SS4" s="53"/>
      <c r="ST4" s="53"/>
      <c r="SU4" s="53"/>
      <c r="SV4" s="53"/>
      <c r="SW4" s="53"/>
      <c r="SX4" s="53"/>
      <c r="SY4" s="53"/>
      <c r="SZ4" s="53"/>
      <c r="TA4" s="53"/>
      <c r="TB4" s="53"/>
      <c r="TC4" s="53"/>
      <c r="TD4" s="53"/>
      <c r="TE4" s="53"/>
      <c r="TF4" s="53"/>
      <c r="TG4" s="53"/>
      <c r="TH4" s="53"/>
      <c r="TI4" s="53"/>
      <c r="TJ4" s="53"/>
      <c r="TK4" s="53"/>
      <c r="TL4" s="53"/>
      <c r="TM4" s="53"/>
      <c r="TN4" s="53"/>
      <c r="TO4" s="53"/>
      <c r="TP4" s="53"/>
      <c r="TQ4" s="53"/>
      <c r="TR4" s="53"/>
      <c r="TS4" s="53"/>
      <c r="TT4" s="53"/>
      <c r="TU4" s="53"/>
      <c r="TV4" s="53"/>
      <c r="TW4" s="53"/>
      <c r="TX4" s="53"/>
      <c r="TY4" s="53"/>
      <c r="TZ4" s="53"/>
      <c r="UA4" s="53"/>
      <c r="UB4" s="53"/>
      <c r="UC4" s="53"/>
      <c r="UD4" s="53"/>
      <c r="UE4" s="53"/>
      <c r="UF4" s="53"/>
      <c r="UG4" s="53"/>
      <c r="UH4" s="53"/>
      <c r="UI4" s="53"/>
      <c r="UJ4" s="53"/>
      <c r="UK4" s="53"/>
      <c r="UL4" s="53"/>
      <c r="UM4" s="53"/>
      <c r="UN4" s="53"/>
      <c r="UO4" s="53"/>
      <c r="UP4" s="53"/>
      <c r="UQ4" s="53"/>
      <c r="UR4" s="53"/>
      <c r="US4" s="53"/>
      <c r="UT4" s="53"/>
      <c r="UU4" s="53"/>
      <c r="UV4" s="53"/>
      <c r="UW4" s="53"/>
      <c r="UX4" s="53"/>
      <c r="UY4" s="53"/>
      <c r="UZ4" s="53"/>
      <c r="VA4" s="53"/>
      <c r="VB4" s="53"/>
      <c r="VC4" s="53"/>
      <c r="VD4" s="53"/>
      <c r="VE4" s="53"/>
      <c r="VF4" s="53"/>
      <c r="VG4" s="53"/>
      <c r="VH4" s="53"/>
      <c r="VI4" s="53"/>
      <c r="VJ4" s="53"/>
      <c r="VK4" s="53"/>
      <c r="VL4" s="53"/>
      <c r="VM4" s="53"/>
      <c r="VN4" s="53"/>
      <c r="VO4" s="53"/>
      <c r="VP4" s="53"/>
      <c r="VQ4" s="53"/>
      <c r="VR4" s="53"/>
      <c r="VS4" s="53"/>
      <c r="VT4" s="53"/>
      <c r="VU4" s="53"/>
      <c r="VV4" s="53"/>
      <c r="VW4" s="53"/>
      <c r="VX4" s="53"/>
      <c r="VY4" s="53"/>
      <c r="VZ4" s="53"/>
      <c r="WA4" s="53"/>
      <c r="WB4" s="53"/>
      <c r="WC4" s="53"/>
      <c r="WD4" s="53"/>
      <c r="WE4" s="53"/>
      <c r="WF4" s="53"/>
      <c r="WG4" s="53"/>
      <c r="WH4" s="53"/>
      <c r="WI4" s="53"/>
      <c r="WJ4" s="53"/>
      <c r="WK4" s="53"/>
      <c r="WL4" s="53"/>
      <c r="WM4" s="53"/>
      <c r="WN4" s="53"/>
      <c r="WO4" s="53"/>
      <c r="WP4" s="53"/>
      <c r="WQ4" s="53"/>
      <c r="WR4" s="53"/>
      <c r="WS4" s="53"/>
      <c r="WT4" s="53"/>
      <c r="WU4" s="53"/>
      <c r="WV4" s="53"/>
      <c r="WW4" s="53"/>
      <c r="WX4" s="53"/>
      <c r="WY4" s="53"/>
      <c r="WZ4" s="53"/>
      <c r="XA4" s="53"/>
      <c r="XB4" s="53"/>
      <c r="XC4" s="53"/>
      <c r="XD4" s="53"/>
      <c r="XE4" s="53"/>
      <c r="XF4" s="53"/>
      <c r="XG4" s="53"/>
      <c r="XH4" s="53"/>
      <c r="XI4" s="53"/>
      <c r="XJ4" s="53"/>
      <c r="XK4" s="53"/>
      <c r="XL4" s="53"/>
      <c r="XM4" s="53"/>
      <c r="XN4" s="53"/>
      <c r="XO4" s="53"/>
      <c r="XP4" s="53"/>
      <c r="XQ4" s="53"/>
      <c r="XR4" s="53"/>
      <c r="XS4" s="53"/>
      <c r="XT4" s="53"/>
      <c r="XU4" s="53"/>
      <c r="XV4" s="53"/>
      <c r="XW4" s="53"/>
      <c r="XX4" s="53"/>
      <c r="XY4" s="53"/>
      <c r="XZ4" s="53"/>
      <c r="YA4" s="53"/>
      <c r="YB4" s="53"/>
      <c r="YC4" s="53"/>
      <c r="YD4" s="53"/>
      <c r="YE4" s="53"/>
      <c r="YF4" s="53"/>
      <c r="YG4" s="53"/>
      <c r="YH4" s="53"/>
      <c r="YI4" s="53"/>
      <c r="YJ4" s="53"/>
      <c r="YK4" s="53"/>
      <c r="YL4" s="53"/>
      <c r="YM4" s="53"/>
      <c r="YN4" s="53"/>
      <c r="YO4" s="53"/>
      <c r="YP4" s="53"/>
      <c r="YQ4" s="53"/>
      <c r="YR4" s="53"/>
      <c r="YS4" s="53"/>
      <c r="YT4" s="53"/>
      <c r="YU4" s="53"/>
      <c r="YV4" s="53"/>
      <c r="YW4" s="53"/>
      <c r="YX4" s="53"/>
      <c r="YY4" s="53"/>
      <c r="YZ4" s="53"/>
      <c r="ZA4" s="53"/>
      <c r="ZB4" s="53"/>
      <c r="ZC4" s="53"/>
      <c r="ZD4" s="53"/>
      <c r="ZE4" s="53"/>
      <c r="ZF4" s="53"/>
      <c r="ZG4" s="53"/>
      <c r="ZH4" s="53"/>
      <c r="ZI4" s="53"/>
      <c r="ZJ4" s="53"/>
      <c r="ZK4" s="53"/>
      <c r="ZL4" s="53"/>
      <c r="ZM4" s="53"/>
      <c r="ZN4" s="53"/>
      <c r="ZO4" s="53"/>
      <c r="ZP4" s="53"/>
      <c r="ZQ4" s="53"/>
      <c r="ZR4" s="53"/>
      <c r="ZS4" s="53"/>
      <c r="ZT4" s="53"/>
      <c r="ZU4" s="53"/>
      <c r="ZV4" s="53"/>
      <c r="ZW4" s="53"/>
      <c r="ZX4" s="53"/>
      <c r="ZY4" s="53"/>
      <c r="ZZ4" s="53"/>
      <c r="AAA4" s="53"/>
      <c r="AAB4" s="53"/>
      <c r="AAC4" s="53"/>
      <c r="AAD4" s="53"/>
      <c r="AAE4" s="53"/>
      <c r="AAF4" s="53"/>
      <c r="AAG4" s="53"/>
      <c r="AAH4" s="53"/>
      <c r="AAI4" s="53"/>
      <c r="AAJ4" s="53"/>
      <c r="AAK4" s="53"/>
      <c r="AAL4" s="53"/>
      <c r="AAM4" s="53"/>
      <c r="AAN4" s="53"/>
      <c r="AAO4" s="53"/>
      <c r="AAP4" s="53"/>
      <c r="AAQ4" s="53"/>
      <c r="AAR4" s="53"/>
      <c r="AAS4" s="53"/>
      <c r="AAT4" s="53"/>
      <c r="AAU4" s="53"/>
      <c r="AAV4" s="53"/>
      <c r="AAW4" s="53"/>
      <c r="AAX4" s="53"/>
      <c r="AAY4" s="53"/>
      <c r="AAZ4" s="53"/>
      <c r="ABA4" s="53"/>
      <c r="ABB4" s="53"/>
      <c r="ABC4" s="53"/>
      <c r="ABD4" s="53"/>
      <c r="ABE4" s="53"/>
      <c r="ABF4" s="53"/>
      <c r="ABG4" s="53"/>
      <c r="ABH4" s="53"/>
      <c r="ABI4" s="53"/>
      <c r="ABJ4" s="53"/>
      <c r="ABK4" s="53"/>
      <c r="ABL4" s="53"/>
      <c r="ABM4" s="53"/>
      <c r="ABN4" s="53"/>
      <c r="ABO4" s="53"/>
      <c r="ABP4" s="53"/>
      <c r="ABQ4" s="53"/>
      <c r="ABR4" s="53"/>
      <c r="ABS4" s="53"/>
      <c r="ABT4" s="53"/>
      <c r="ABU4" s="53"/>
      <c r="ABV4" s="53"/>
      <c r="ABW4" s="53"/>
      <c r="ABX4" s="53"/>
      <c r="ABY4" s="53"/>
      <c r="ABZ4" s="53"/>
      <c r="ACA4" s="53"/>
      <c r="ACB4" s="53"/>
      <c r="ACC4" s="53"/>
      <c r="ACD4" s="53"/>
      <c r="ACE4" s="53"/>
      <c r="ACF4" s="53"/>
      <c r="ACG4" s="53"/>
      <c r="ACH4" s="53"/>
      <c r="ACI4" s="53"/>
      <c r="ACJ4" s="53"/>
      <c r="ACK4" s="53"/>
      <c r="ACL4" s="53"/>
      <c r="ACM4" s="53"/>
      <c r="ACN4" s="53"/>
      <c r="ACO4" s="53"/>
      <c r="ACP4" s="53"/>
      <c r="ACQ4" s="53"/>
      <c r="ACR4" s="53"/>
      <c r="ACS4" s="53"/>
      <c r="ACT4" s="53"/>
      <c r="ACU4" s="53"/>
      <c r="ACV4" s="53"/>
      <c r="ACW4" s="53"/>
      <c r="ACX4" s="53"/>
      <c r="ACY4" s="53"/>
      <c r="ACZ4" s="53"/>
      <c r="ADA4" s="53"/>
      <c r="ADB4" s="53"/>
      <c r="ADC4" s="53"/>
      <c r="ADD4" s="53"/>
      <c r="ADE4" s="53"/>
      <c r="ADF4" s="53"/>
      <c r="ADG4" s="53"/>
      <c r="ADH4" s="53"/>
      <c r="ADI4" s="53"/>
      <c r="ADJ4" s="53"/>
      <c r="ADK4" s="53"/>
      <c r="ADL4" s="53"/>
      <c r="ADM4" s="53"/>
      <c r="ADN4" s="53"/>
      <c r="ADO4" s="53"/>
      <c r="ADP4" s="53"/>
      <c r="ADQ4" s="53"/>
      <c r="ADR4" s="53"/>
      <c r="ADS4" s="53"/>
      <c r="ADT4" s="53"/>
      <c r="ADU4" s="53"/>
      <c r="ADV4" s="53"/>
      <c r="ADW4" s="53"/>
      <c r="ADX4" s="53"/>
      <c r="ADY4" s="53"/>
      <c r="ADZ4" s="53"/>
      <c r="AEA4" s="53"/>
      <c r="AEB4" s="53"/>
      <c r="AEC4" s="53"/>
      <c r="AED4" s="53"/>
      <c r="AEE4" s="53"/>
      <c r="AEF4" s="53"/>
      <c r="AEG4" s="53"/>
      <c r="AEH4" s="53"/>
      <c r="AEI4" s="53"/>
      <c r="AEJ4" s="53"/>
      <c r="AEK4" s="53"/>
      <c r="AEL4" s="53"/>
      <c r="AEM4" s="53"/>
      <c r="AEN4" s="53"/>
      <c r="AEO4" s="53"/>
      <c r="AEP4" s="53"/>
      <c r="AEQ4" s="53"/>
      <c r="AER4" s="53"/>
      <c r="AES4" s="53"/>
      <c r="AET4" s="53"/>
      <c r="AEU4" s="53"/>
      <c r="AEV4" s="53"/>
      <c r="AEW4" s="53"/>
      <c r="AEX4" s="53"/>
      <c r="AEY4" s="53"/>
      <c r="AEZ4" s="53"/>
      <c r="AFA4" s="53"/>
      <c r="AFB4" s="53"/>
      <c r="AFC4" s="53"/>
      <c r="AFD4" s="53"/>
      <c r="AFE4" s="53"/>
      <c r="AFF4" s="53"/>
      <c r="AFG4" s="53"/>
      <c r="AFH4" s="53"/>
      <c r="AFI4" s="53"/>
      <c r="AFJ4" s="53"/>
      <c r="AFK4" s="53"/>
      <c r="AFL4" s="53"/>
      <c r="AFM4" s="53"/>
      <c r="AFN4" s="53"/>
      <c r="AFO4" s="53"/>
      <c r="AFP4" s="53"/>
      <c r="AFQ4" s="53"/>
      <c r="AFR4" s="53"/>
      <c r="AFS4" s="53"/>
      <c r="AFT4" s="53"/>
      <c r="AFU4" s="53"/>
      <c r="AFV4" s="53"/>
      <c r="AFW4" s="53"/>
      <c r="AFX4" s="53"/>
      <c r="AFY4" s="53"/>
      <c r="AFZ4" s="53"/>
      <c r="AGA4" s="53"/>
      <c r="AGB4" s="53"/>
      <c r="AGC4" s="53"/>
      <c r="AGD4" s="53"/>
      <c r="AGE4" s="53"/>
      <c r="AGF4" s="53"/>
      <c r="AGG4" s="53"/>
      <c r="AGH4" s="53"/>
      <c r="AGI4" s="53"/>
      <c r="AGJ4" s="53"/>
      <c r="AGK4" s="53"/>
      <c r="AGL4" s="53"/>
      <c r="AGM4" s="53"/>
      <c r="AGN4" s="53"/>
      <c r="AGO4" s="53"/>
      <c r="AGP4" s="53"/>
      <c r="AGQ4" s="53"/>
      <c r="AGR4" s="53"/>
      <c r="AGS4" s="53"/>
      <c r="AGT4" s="53"/>
      <c r="AGU4" s="53"/>
      <c r="AGV4" s="53"/>
      <c r="AGW4" s="53"/>
      <c r="AGX4" s="53"/>
      <c r="AGY4" s="53"/>
      <c r="AGZ4" s="53"/>
      <c r="AHA4" s="53"/>
      <c r="AHB4" s="53"/>
      <c r="AHC4" s="53"/>
      <c r="AHD4" s="53"/>
      <c r="AHE4" s="53"/>
      <c r="AHF4" s="53"/>
      <c r="AHG4" s="53"/>
      <c r="AHH4" s="53"/>
      <c r="AHI4" s="53"/>
      <c r="AHJ4" s="53"/>
      <c r="AHK4" s="53"/>
      <c r="AHL4" s="53"/>
      <c r="AHM4" s="53"/>
      <c r="AHN4" s="53"/>
      <c r="AHO4" s="53"/>
      <c r="AHP4" s="53"/>
      <c r="AHQ4" s="53"/>
      <c r="AHR4" s="53"/>
      <c r="AHS4" s="53"/>
      <c r="AHT4" s="53"/>
      <c r="AHU4" s="53"/>
      <c r="AHV4" s="53"/>
      <c r="AHW4" s="53"/>
      <c r="AHX4" s="53"/>
      <c r="AHY4" s="53"/>
      <c r="AHZ4" s="53"/>
      <c r="AIA4" s="53"/>
      <c r="AIB4" s="53"/>
      <c r="AIC4" s="53"/>
      <c r="AID4" s="53"/>
      <c r="AIE4" s="53"/>
      <c r="AIF4" s="53"/>
      <c r="AIG4" s="53"/>
      <c r="AIH4" s="53"/>
      <c r="AII4" s="53"/>
      <c r="AIJ4" s="53"/>
      <c r="AIK4" s="53"/>
      <c r="AIL4" s="53"/>
      <c r="AIM4" s="53"/>
      <c r="AIN4" s="53"/>
      <c r="AIO4" s="53"/>
      <c r="AIP4" s="53"/>
      <c r="AIQ4" s="53"/>
      <c r="AIR4" s="53"/>
      <c r="AIS4" s="53"/>
      <c r="AIT4" s="53"/>
      <c r="AIU4" s="53"/>
      <c r="AIV4" s="53"/>
      <c r="AIW4" s="53"/>
      <c r="AIX4" s="53"/>
      <c r="AIY4" s="53"/>
      <c r="AIZ4" s="53"/>
      <c r="AJA4" s="53"/>
      <c r="AJB4" s="53"/>
      <c r="AJC4" s="53"/>
      <c r="AJD4" s="53"/>
      <c r="AJE4" s="53"/>
      <c r="AJF4" s="53"/>
      <c r="AJG4" s="53"/>
      <c r="AJH4" s="53"/>
      <c r="AJI4" s="53"/>
      <c r="AJJ4" s="53"/>
      <c r="AJK4" s="53"/>
      <c r="AJL4" s="53"/>
      <c r="AJM4" s="53"/>
      <c r="AJN4" s="53"/>
      <c r="AJO4" s="53"/>
      <c r="AJP4" s="53"/>
      <c r="AJQ4" s="53"/>
      <c r="AJR4" s="53"/>
      <c r="AJS4" s="53"/>
      <c r="AJT4" s="53"/>
      <c r="AJU4" s="53"/>
      <c r="AJV4" s="53"/>
      <c r="AJW4" s="53"/>
      <c r="AJX4" s="53"/>
      <c r="AJY4" s="53"/>
      <c r="AJZ4" s="53"/>
      <c r="AKA4" s="53"/>
      <c r="AKB4" s="53"/>
      <c r="AKC4" s="53"/>
      <c r="AKD4" s="53"/>
      <c r="AKE4" s="53"/>
      <c r="AKF4" s="53"/>
      <c r="AKG4" s="53"/>
      <c r="AKH4" s="53"/>
      <c r="AKI4" s="53"/>
      <c r="AKJ4" s="53"/>
      <c r="AKK4" s="53"/>
      <c r="AKL4" s="53"/>
      <c r="AKM4" s="53"/>
      <c r="AKN4" s="53"/>
      <c r="AKO4" s="53"/>
      <c r="AKP4" s="53"/>
      <c r="AKQ4" s="53"/>
      <c r="AKR4" s="53"/>
      <c r="AKS4" s="53"/>
      <c r="AKT4" s="53"/>
      <c r="AKU4" s="53"/>
      <c r="AKV4" s="53"/>
      <c r="AKW4" s="53"/>
      <c r="AKX4" s="53"/>
      <c r="AKY4" s="53"/>
      <c r="AKZ4" s="53"/>
      <c r="ALA4" s="53"/>
      <c r="ALB4" s="53"/>
      <c r="ALC4" s="53"/>
      <c r="ALD4" s="53"/>
      <c r="ALE4" s="53"/>
      <c r="ALF4" s="53"/>
      <c r="ALG4" s="53"/>
      <c r="ALH4" s="53"/>
      <c r="ALI4" s="53"/>
      <c r="ALJ4" s="53"/>
      <c r="ALK4" s="53"/>
      <c r="ALL4" s="53"/>
      <c r="ALM4" s="53"/>
      <c r="ALN4" s="53"/>
      <c r="ALO4" s="53"/>
      <c r="ALP4" s="53"/>
      <c r="ALQ4" s="53"/>
      <c r="ALR4" s="53"/>
      <c r="ALS4" s="53"/>
      <c r="ALT4" s="53"/>
      <c r="ALU4" s="53"/>
      <c r="ALV4" s="53"/>
      <c r="ALW4" s="53"/>
      <c r="ALX4" s="53"/>
      <c r="ALY4" s="53"/>
      <c r="ALZ4" s="53"/>
      <c r="AMA4" s="53"/>
      <c r="AMB4" s="53"/>
      <c r="AMC4" s="53"/>
      <c r="AMD4" s="53"/>
      <c r="AME4" s="53"/>
      <c r="AMF4" s="53"/>
      <c r="AMG4" s="53"/>
      <c r="AMH4" s="53"/>
      <c r="AMI4" s="53"/>
      <c r="AMJ4" s="53"/>
      <c r="AMK4" s="53"/>
      <c r="AML4" s="53"/>
      <c r="AMM4" s="53"/>
      <c r="AMN4" s="53"/>
      <c r="AMO4" s="53"/>
      <c r="AMP4" s="53"/>
      <c r="AMQ4" s="53"/>
      <c r="AMR4" s="53"/>
      <c r="AMS4" s="53"/>
      <c r="AMT4" s="53"/>
      <c r="AMU4" s="53"/>
      <c r="AMV4" s="53"/>
      <c r="AMW4" s="53"/>
      <c r="AMX4" s="53"/>
      <c r="AMY4" s="53"/>
      <c r="AMZ4" s="53"/>
      <c r="ANA4" s="53"/>
      <c r="ANB4" s="53"/>
      <c r="ANC4" s="53"/>
      <c r="AND4" s="53"/>
      <c r="ANE4" s="53"/>
      <c r="ANF4" s="53"/>
      <c r="ANG4" s="53"/>
      <c r="ANH4" s="53"/>
      <c r="ANI4" s="53"/>
      <c r="ANJ4" s="53"/>
      <c r="ANK4" s="53"/>
      <c r="ANL4" s="53"/>
      <c r="ANM4" s="53"/>
      <c r="ANN4" s="53"/>
      <c r="ANO4" s="53"/>
      <c r="ANP4" s="53"/>
      <c r="ANQ4" s="53"/>
      <c r="ANR4" s="53"/>
      <c r="ANS4" s="53"/>
      <c r="ANT4" s="53"/>
      <c r="ANU4" s="53"/>
      <c r="ANV4" s="53"/>
      <c r="ANW4" s="53"/>
      <c r="ANX4" s="53"/>
      <c r="ANY4" s="53"/>
      <c r="ANZ4" s="53"/>
      <c r="AOA4" s="53"/>
      <c r="AOB4" s="53"/>
      <c r="AOC4" s="53"/>
      <c r="AOD4" s="53"/>
      <c r="AOE4" s="53"/>
      <c r="AOF4" s="53"/>
      <c r="AOG4" s="53"/>
      <c r="AOH4" s="53"/>
      <c r="AOI4" s="53"/>
      <c r="AOJ4" s="53"/>
      <c r="AOK4" s="53"/>
      <c r="AOL4" s="53"/>
      <c r="AOM4" s="53"/>
      <c r="AON4" s="53"/>
      <c r="AOO4" s="53"/>
      <c r="AOP4" s="53"/>
      <c r="AOQ4" s="53"/>
      <c r="AOR4" s="53"/>
      <c r="AOS4" s="53"/>
      <c r="AOT4" s="53"/>
      <c r="AOU4" s="53"/>
      <c r="AOV4" s="53"/>
      <c r="AOW4" s="53"/>
      <c r="AOX4" s="53"/>
      <c r="AOY4" s="53"/>
      <c r="AOZ4" s="53"/>
      <c r="APA4" s="53"/>
      <c r="APB4" s="53"/>
      <c r="APC4" s="53"/>
      <c r="APD4" s="53"/>
      <c r="APE4" s="53"/>
      <c r="APF4" s="53"/>
      <c r="APG4" s="53"/>
      <c r="APH4" s="53"/>
      <c r="API4" s="53"/>
      <c r="APJ4" s="53"/>
      <c r="APK4" s="53"/>
      <c r="APL4" s="53"/>
      <c r="APM4" s="53"/>
      <c r="APN4" s="53"/>
      <c r="APO4" s="53"/>
      <c r="APP4" s="53"/>
      <c r="APQ4" s="53"/>
      <c r="APR4" s="53"/>
      <c r="APS4" s="53"/>
      <c r="APT4" s="53"/>
      <c r="APU4" s="53"/>
      <c r="APV4" s="53"/>
      <c r="APW4" s="53"/>
      <c r="APX4" s="53"/>
      <c r="APY4" s="53"/>
      <c r="APZ4" s="53"/>
      <c r="AQA4" s="53"/>
      <c r="AQB4" s="53"/>
      <c r="AQC4" s="53"/>
      <c r="AQD4" s="53"/>
      <c r="AQE4" s="53"/>
      <c r="AQF4" s="53"/>
      <c r="AQG4" s="53"/>
      <c r="AQH4" s="53"/>
      <c r="AQI4" s="53"/>
      <c r="AQJ4" s="53"/>
      <c r="AQK4" s="53"/>
      <c r="AQL4" s="53"/>
      <c r="AQM4" s="53"/>
      <c r="AQN4" s="53"/>
      <c r="AQO4" s="53"/>
      <c r="AQP4" s="53"/>
      <c r="AQQ4" s="53"/>
      <c r="AQR4" s="53"/>
      <c r="AQS4" s="53"/>
      <c r="AQT4" s="53"/>
      <c r="AQU4" s="53"/>
      <c r="AQV4" s="53"/>
      <c r="AQW4" s="53"/>
      <c r="AQX4" s="53"/>
      <c r="AQY4" s="53"/>
      <c r="AQZ4" s="53"/>
      <c r="ARA4" s="53"/>
      <c r="ARB4" s="53"/>
      <c r="ARC4" s="53"/>
      <c r="ARD4" s="53"/>
      <c r="ARE4" s="53"/>
      <c r="ARF4" s="53"/>
      <c r="ARG4" s="53"/>
      <c r="ARH4" s="53"/>
      <c r="ARI4" s="53"/>
      <c r="ARJ4" s="53"/>
      <c r="ARK4" s="53"/>
      <c r="ARL4" s="53"/>
      <c r="ARM4" s="53"/>
      <c r="ARN4" s="53"/>
      <c r="ARO4" s="53"/>
      <c r="ARP4" s="53"/>
      <c r="ARQ4" s="53"/>
      <c r="ARR4" s="53"/>
      <c r="ARS4" s="53"/>
      <c r="ART4" s="53"/>
      <c r="ARU4" s="53"/>
      <c r="ARV4" s="53"/>
      <c r="ARW4" s="53"/>
      <c r="ARX4" s="53"/>
      <c r="ARY4" s="53"/>
      <c r="ARZ4" s="53"/>
      <c r="ASA4" s="53"/>
      <c r="ASB4" s="53"/>
      <c r="ASC4" s="53"/>
      <c r="ASD4" s="53"/>
      <c r="ASE4" s="53"/>
      <c r="ASF4" s="53"/>
      <c r="ASG4" s="53"/>
      <c r="ASH4" s="53"/>
      <c r="ASI4" s="53"/>
      <c r="ASJ4" s="53"/>
      <c r="ASK4" s="53"/>
      <c r="ASL4" s="53"/>
      <c r="ASM4" s="53"/>
      <c r="ASN4" s="53"/>
      <c r="ASO4" s="53"/>
      <c r="ASP4" s="53"/>
      <c r="ASQ4" s="53"/>
      <c r="ASR4" s="53"/>
      <c r="ASS4" s="53"/>
      <c r="AST4" s="53"/>
      <c r="ASU4" s="53"/>
      <c r="ASV4" s="53"/>
      <c r="ASW4" s="53"/>
      <c r="ASX4" s="53"/>
      <c r="ASY4" s="53"/>
      <c r="ASZ4" s="53"/>
      <c r="ATA4" s="53"/>
      <c r="ATB4" s="53"/>
      <c r="ATC4" s="53"/>
      <c r="ATD4" s="53"/>
      <c r="ATE4" s="53"/>
      <c r="ATF4" s="53"/>
      <c r="ATG4" s="53"/>
      <c r="ATH4" s="53"/>
      <c r="ATI4" s="53"/>
      <c r="ATJ4" s="53"/>
      <c r="ATK4" s="53"/>
      <c r="ATL4" s="53"/>
      <c r="ATM4" s="53"/>
      <c r="ATN4" s="53"/>
      <c r="ATO4" s="53"/>
      <c r="ATP4" s="53"/>
      <c r="ATQ4" s="53"/>
      <c r="ATR4" s="53"/>
      <c r="ATS4" s="53"/>
      <c r="ATT4" s="53"/>
      <c r="ATU4" s="53"/>
      <c r="ATV4" s="53"/>
      <c r="ATW4" s="53"/>
      <c r="ATX4" s="53"/>
      <c r="ATY4" s="53"/>
      <c r="ATZ4" s="53"/>
      <c r="AUA4" s="53"/>
      <c r="AUB4" s="53"/>
      <c r="AUC4" s="53"/>
      <c r="AUD4" s="53"/>
      <c r="AUE4" s="53"/>
      <c r="AUF4" s="53"/>
      <c r="AUG4" s="53"/>
      <c r="AUH4" s="53"/>
      <c r="AUI4" s="53"/>
      <c r="AUJ4" s="53"/>
      <c r="AUK4" s="53"/>
      <c r="AUL4" s="53"/>
      <c r="AUM4" s="53"/>
      <c r="AUN4" s="53"/>
      <c r="AUO4" s="53"/>
      <c r="AUP4" s="53"/>
      <c r="AUQ4" s="53"/>
      <c r="AUR4" s="53"/>
      <c r="AUS4" s="53"/>
      <c r="AUT4" s="53"/>
      <c r="AUU4" s="53"/>
      <c r="AUV4" s="53"/>
      <c r="AUW4" s="53"/>
      <c r="AUX4" s="53"/>
      <c r="AUY4" s="53"/>
      <c r="AUZ4" s="53"/>
      <c r="AVA4" s="53"/>
      <c r="AVB4" s="53"/>
      <c r="AVC4" s="53"/>
      <c r="AVD4" s="53"/>
      <c r="AVE4" s="53"/>
      <c r="AVF4" s="53"/>
      <c r="AVG4" s="53"/>
      <c r="AVH4" s="53"/>
      <c r="AVI4" s="53"/>
      <c r="AVJ4" s="53"/>
      <c r="AVK4" s="53"/>
      <c r="AVL4" s="53"/>
      <c r="AVM4" s="53"/>
      <c r="AVN4" s="53"/>
      <c r="AVO4" s="53"/>
      <c r="AVP4" s="53"/>
      <c r="AVQ4" s="53"/>
      <c r="AVR4" s="53"/>
      <c r="AVS4" s="53"/>
      <c r="AVT4" s="53"/>
      <c r="AVU4" s="53"/>
      <c r="AVV4" s="53"/>
      <c r="AVW4" s="53"/>
      <c r="AVX4" s="53"/>
      <c r="AVY4" s="53"/>
      <c r="AVZ4" s="53"/>
      <c r="AWA4" s="53"/>
      <c r="AWB4" s="53"/>
      <c r="AWC4" s="53"/>
      <c r="AWD4" s="53"/>
      <c r="AWE4" s="53"/>
      <c r="AWF4" s="53"/>
      <c r="AWG4" s="53"/>
      <c r="AWH4" s="53"/>
      <c r="AWI4" s="53"/>
      <c r="AWJ4" s="53"/>
      <c r="AWK4" s="53"/>
      <c r="AWL4" s="53"/>
      <c r="AWM4" s="53"/>
      <c r="AWN4" s="53"/>
      <c r="AWO4" s="53"/>
      <c r="AWP4" s="53"/>
      <c r="AWQ4" s="53"/>
      <c r="AWR4" s="53"/>
      <c r="AWS4" s="53"/>
      <c r="AWT4" s="53"/>
      <c r="AWU4" s="53"/>
      <c r="AWV4" s="53"/>
      <c r="AWW4" s="53"/>
      <c r="AWX4" s="53"/>
      <c r="AWY4" s="53"/>
      <c r="AWZ4" s="53"/>
      <c r="AXA4" s="53"/>
      <c r="AXB4" s="53"/>
      <c r="AXC4" s="53"/>
      <c r="AXD4" s="53"/>
      <c r="AXE4" s="53"/>
      <c r="AXF4" s="53"/>
      <c r="AXG4" s="53"/>
      <c r="AXH4" s="53"/>
      <c r="AXI4" s="53"/>
      <c r="AXJ4" s="53"/>
      <c r="AXK4" s="53"/>
      <c r="AXL4" s="53"/>
      <c r="AXM4" s="53"/>
      <c r="AXN4" s="53"/>
      <c r="AXO4" s="53"/>
      <c r="AXP4" s="53"/>
      <c r="AXQ4" s="53"/>
      <c r="AXR4" s="53"/>
      <c r="AXS4" s="53"/>
      <c r="AXT4" s="53"/>
      <c r="AXU4" s="53"/>
      <c r="AXV4" s="53"/>
      <c r="AXW4" s="53"/>
      <c r="AXX4" s="53"/>
      <c r="AXY4" s="53"/>
      <c r="AXZ4" s="53"/>
      <c r="AYA4" s="53"/>
      <c r="AYB4" s="53"/>
      <c r="AYC4" s="53"/>
      <c r="AYD4" s="53"/>
      <c r="AYE4" s="53"/>
      <c r="AYF4" s="53"/>
      <c r="AYG4" s="53"/>
      <c r="AYH4" s="53"/>
      <c r="AYI4" s="53"/>
      <c r="AYJ4" s="53"/>
      <c r="AYK4" s="53"/>
      <c r="AYL4" s="53"/>
      <c r="AYM4" s="53"/>
      <c r="AYN4" s="53"/>
      <c r="AYO4" s="53"/>
      <c r="AYP4" s="53"/>
      <c r="AYQ4" s="53"/>
      <c r="AYR4" s="53"/>
      <c r="AYS4" s="53"/>
      <c r="AYT4" s="53"/>
      <c r="AYU4" s="53"/>
      <c r="AYV4" s="53"/>
      <c r="AYW4" s="53"/>
      <c r="AYX4" s="53"/>
      <c r="AYY4" s="53"/>
      <c r="AYZ4" s="53"/>
      <c r="AZA4" s="53"/>
      <c r="AZB4" s="53"/>
      <c r="AZC4" s="53"/>
      <c r="AZD4" s="53"/>
      <c r="AZE4" s="53"/>
      <c r="AZF4" s="53"/>
      <c r="AZG4" s="53"/>
      <c r="AZH4" s="53"/>
      <c r="AZI4" s="53"/>
      <c r="AZJ4" s="53"/>
      <c r="AZK4" s="53"/>
      <c r="AZL4" s="53"/>
      <c r="AZM4" s="53"/>
      <c r="AZN4" s="53"/>
      <c r="AZO4" s="53"/>
      <c r="AZP4" s="53"/>
      <c r="AZQ4" s="53"/>
      <c r="AZR4" s="53"/>
      <c r="AZS4" s="53"/>
      <c r="AZT4" s="53"/>
      <c r="AZU4" s="53"/>
      <c r="AZV4" s="53"/>
      <c r="AZW4" s="53"/>
      <c r="AZX4" s="53"/>
      <c r="AZY4" s="53"/>
      <c r="AZZ4" s="53"/>
      <c r="BAA4" s="53"/>
      <c r="BAB4" s="53"/>
      <c r="BAC4" s="53"/>
      <c r="BAD4" s="53"/>
      <c r="BAE4" s="53"/>
      <c r="BAF4" s="53"/>
      <c r="BAG4" s="53"/>
      <c r="BAH4" s="53"/>
      <c r="BAI4" s="53"/>
      <c r="BAJ4" s="53"/>
      <c r="BAK4" s="53"/>
      <c r="BAL4" s="53"/>
      <c r="BAM4" s="53"/>
      <c r="BAN4" s="53"/>
      <c r="BAO4" s="53"/>
      <c r="BAP4" s="53"/>
      <c r="BAQ4" s="53"/>
      <c r="BAR4" s="53"/>
      <c r="BAS4" s="53"/>
      <c r="BAT4" s="53"/>
      <c r="BAU4" s="53"/>
      <c r="BAV4" s="53"/>
      <c r="BAW4" s="53"/>
      <c r="BAX4" s="53"/>
      <c r="BAY4" s="53"/>
      <c r="BAZ4" s="53"/>
      <c r="BBA4" s="53"/>
      <c r="BBB4" s="53"/>
      <c r="BBC4" s="53"/>
      <c r="BBD4" s="53"/>
      <c r="BBE4" s="53"/>
      <c r="BBF4" s="53"/>
      <c r="BBG4" s="53"/>
      <c r="BBH4" s="53"/>
      <c r="BBI4" s="53"/>
      <c r="BBJ4" s="53"/>
      <c r="BBK4" s="53"/>
      <c r="BBL4" s="53"/>
      <c r="BBM4" s="53"/>
      <c r="BBN4" s="53"/>
      <c r="BBO4" s="53"/>
      <c r="BBP4" s="53"/>
      <c r="BBQ4" s="53"/>
      <c r="BBR4" s="53"/>
      <c r="BBS4" s="53"/>
      <c r="BBT4" s="53"/>
      <c r="BBU4" s="53"/>
      <c r="BBV4" s="53"/>
      <c r="BBW4" s="53"/>
      <c r="BBX4" s="53"/>
      <c r="BBY4" s="53"/>
      <c r="BBZ4" s="53"/>
      <c r="BCA4" s="53"/>
      <c r="BCB4" s="53"/>
      <c r="BCC4" s="53"/>
      <c r="BCD4" s="53"/>
      <c r="BCE4" s="53"/>
      <c r="BCF4" s="53"/>
      <c r="BCG4" s="53"/>
      <c r="BCH4" s="53"/>
      <c r="BCI4" s="53"/>
      <c r="BCJ4" s="53"/>
      <c r="BCK4" s="53"/>
      <c r="BCL4" s="53"/>
      <c r="BCM4" s="53"/>
      <c r="BCN4" s="53"/>
      <c r="BCO4" s="53"/>
      <c r="BCP4" s="53"/>
      <c r="BCQ4" s="53"/>
      <c r="BCR4" s="53"/>
      <c r="BCS4" s="53"/>
      <c r="BCT4" s="53"/>
      <c r="BCU4" s="53"/>
      <c r="BCV4" s="53"/>
      <c r="BCW4" s="53"/>
      <c r="BCX4" s="53"/>
      <c r="BCY4" s="53"/>
      <c r="BCZ4" s="53"/>
      <c r="BDA4" s="53"/>
      <c r="BDB4" s="53"/>
      <c r="BDC4" s="53"/>
      <c r="BDD4" s="53"/>
      <c r="BDE4" s="53"/>
      <c r="BDF4" s="53"/>
      <c r="BDG4" s="53"/>
      <c r="BDH4" s="53"/>
      <c r="BDI4" s="53"/>
      <c r="BDJ4" s="53"/>
      <c r="BDK4" s="53"/>
      <c r="BDL4" s="53"/>
      <c r="BDM4" s="53"/>
      <c r="BDN4" s="53"/>
      <c r="BDO4" s="53"/>
      <c r="BDP4" s="53"/>
      <c r="BDQ4" s="53"/>
      <c r="BDR4" s="53"/>
      <c r="BDS4" s="53"/>
      <c r="BDT4" s="53"/>
      <c r="BDU4" s="53"/>
      <c r="BDV4" s="53"/>
      <c r="BDW4" s="53"/>
      <c r="BDX4" s="53"/>
      <c r="BDY4" s="53"/>
      <c r="BDZ4" s="53"/>
      <c r="BEA4" s="53"/>
      <c r="BEB4" s="53"/>
      <c r="BEC4" s="53"/>
      <c r="BED4" s="53"/>
      <c r="BEE4" s="53"/>
      <c r="BEF4" s="53"/>
      <c r="BEG4" s="53"/>
      <c r="BEH4" s="53"/>
      <c r="BEI4" s="53"/>
      <c r="BEJ4" s="53"/>
      <c r="BEK4" s="53"/>
      <c r="BEL4" s="53"/>
      <c r="BEM4" s="53"/>
      <c r="BEN4" s="53"/>
      <c r="BEO4" s="53"/>
      <c r="BEP4" s="53"/>
      <c r="BEQ4" s="53"/>
      <c r="BER4" s="53"/>
      <c r="BES4" s="53"/>
      <c r="BET4" s="53"/>
      <c r="BEU4" s="53"/>
      <c r="BEV4" s="53"/>
      <c r="BEW4" s="53"/>
      <c r="BEX4" s="53"/>
      <c r="BEY4" s="53"/>
      <c r="BEZ4" s="53"/>
      <c r="BFA4" s="53"/>
      <c r="BFB4" s="53"/>
      <c r="BFC4" s="53"/>
      <c r="BFD4" s="53"/>
      <c r="BFE4" s="53"/>
      <c r="BFF4" s="53"/>
      <c r="BFG4" s="53"/>
      <c r="BFH4" s="53"/>
      <c r="BFI4" s="53"/>
      <c r="BFJ4" s="53"/>
      <c r="BFK4" s="53"/>
      <c r="BFL4" s="53"/>
      <c r="BFM4" s="53"/>
      <c r="BFN4" s="53"/>
      <c r="BFO4" s="53"/>
      <c r="BFP4" s="53"/>
      <c r="BFQ4" s="53"/>
      <c r="BFR4" s="53"/>
      <c r="BFS4" s="53"/>
      <c r="BFT4" s="53"/>
      <c r="BFU4" s="53"/>
      <c r="BFV4" s="53"/>
      <c r="BFW4" s="53"/>
      <c r="BFX4" s="53"/>
      <c r="BFY4" s="53"/>
      <c r="BFZ4" s="53"/>
      <c r="BGA4" s="53"/>
      <c r="BGB4" s="53"/>
      <c r="BGC4" s="53"/>
      <c r="BGD4" s="53"/>
      <c r="BGE4" s="53"/>
      <c r="BGF4" s="53"/>
      <c r="BGG4" s="53"/>
      <c r="BGH4" s="53"/>
      <c r="BGI4" s="53"/>
      <c r="BGJ4" s="53"/>
      <c r="BGK4" s="53"/>
      <c r="BGL4" s="53"/>
      <c r="BGM4" s="53"/>
      <c r="BGN4" s="53"/>
      <c r="BGO4" s="53"/>
      <c r="BGP4" s="53"/>
      <c r="BGQ4" s="53"/>
      <c r="BGR4" s="53"/>
      <c r="BGS4" s="53"/>
      <c r="BGT4" s="53"/>
      <c r="BGU4" s="53"/>
      <c r="BGV4" s="53"/>
      <c r="BGW4" s="53"/>
      <c r="BGX4" s="53"/>
      <c r="BGY4" s="53"/>
      <c r="BGZ4" s="53"/>
      <c r="BHA4" s="53"/>
      <c r="BHB4" s="53"/>
      <c r="BHC4" s="53"/>
      <c r="BHD4" s="53"/>
      <c r="BHE4" s="53"/>
      <c r="BHF4" s="53"/>
      <c r="BHG4" s="53"/>
      <c r="BHH4" s="53"/>
      <c r="BHI4" s="53"/>
      <c r="BHJ4" s="53"/>
      <c r="BHK4" s="53"/>
      <c r="BHL4" s="53"/>
      <c r="BHM4" s="53"/>
      <c r="BHN4" s="53"/>
      <c r="BHO4" s="53"/>
      <c r="BHP4" s="53"/>
      <c r="BHQ4" s="53"/>
      <c r="BHR4" s="53"/>
      <c r="BHS4" s="53"/>
      <c r="BHT4" s="53"/>
      <c r="BHU4" s="53"/>
      <c r="BHV4" s="53"/>
      <c r="BHW4" s="53"/>
      <c r="BHX4" s="53"/>
      <c r="BHY4" s="53"/>
      <c r="BHZ4" s="53"/>
      <c r="BIA4" s="53"/>
      <c r="BIB4" s="53"/>
      <c r="BIC4" s="53"/>
      <c r="BID4" s="53"/>
      <c r="BIE4" s="53"/>
      <c r="BIF4" s="53"/>
      <c r="BIG4" s="53"/>
      <c r="BIH4" s="53"/>
      <c r="BII4" s="53"/>
      <c r="BIJ4" s="53"/>
      <c r="BIK4" s="53"/>
      <c r="BIL4" s="53"/>
      <c r="BIM4" s="53"/>
      <c r="BIN4" s="53"/>
      <c r="BIO4" s="53"/>
      <c r="BIP4" s="53"/>
      <c r="BIQ4" s="53"/>
      <c r="BIR4" s="53"/>
      <c r="BIS4" s="53"/>
      <c r="BIT4" s="53"/>
      <c r="BIU4" s="53"/>
      <c r="BIV4" s="53"/>
      <c r="BIW4" s="53"/>
      <c r="BIX4" s="53"/>
      <c r="BIY4" s="53"/>
      <c r="BIZ4" s="53"/>
      <c r="BJA4" s="53"/>
      <c r="BJB4" s="53"/>
      <c r="BJC4" s="53"/>
      <c r="BJD4" s="53"/>
      <c r="BJE4" s="53"/>
      <c r="BJF4" s="53"/>
      <c r="BJG4" s="53"/>
      <c r="BJH4" s="53"/>
      <c r="BJI4" s="53"/>
      <c r="BJJ4" s="53"/>
      <c r="BJK4" s="53"/>
      <c r="BJL4" s="53"/>
      <c r="BJM4" s="53"/>
      <c r="BJN4" s="53"/>
      <c r="BJO4" s="53"/>
      <c r="BJP4" s="53"/>
      <c r="BJQ4" s="53"/>
      <c r="BJR4" s="53"/>
      <c r="BJS4" s="53"/>
      <c r="BJT4" s="53"/>
      <c r="BJU4" s="53"/>
      <c r="BJV4" s="53"/>
      <c r="BJW4" s="53"/>
      <c r="BJX4" s="53"/>
      <c r="BJY4" s="53"/>
      <c r="BJZ4" s="53"/>
      <c r="BKA4" s="53"/>
      <c r="BKB4" s="53"/>
      <c r="BKC4" s="53"/>
      <c r="BKD4" s="53"/>
      <c r="BKE4" s="53"/>
      <c r="BKF4" s="53"/>
      <c r="BKG4" s="53"/>
      <c r="BKH4" s="53"/>
      <c r="BKI4" s="53"/>
      <c r="BKJ4" s="53"/>
      <c r="BKK4" s="53"/>
      <c r="BKL4" s="53"/>
      <c r="BKM4" s="53"/>
      <c r="BKN4" s="53"/>
      <c r="BKO4" s="53"/>
      <c r="BKP4" s="53"/>
      <c r="BKQ4" s="53"/>
      <c r="BKR4" s="53"/>
      <c r="BKS4" s="53"/>
      <c r="BKT4" s="53"/>
      <c r="BKU4" s="53"/>
      <c r="BKV4" s="53"/>
      <c r="BKW4" s="53"/>
      <c r="BKX4" s="53"/>
      <c r="BKY4" s="53"/>
      <c r="BKZ4" s="53"/>
      <c r="BLA4" s="53"/>
      <c r="BLB4" s="53"/>
      <c r="BLC4" s="53"/>
      <c r="BLD4" s="53"/>
      <c r="BLE4" s="53"/>
      <c r="BLF4" s="53"/>
      <c r="BLG4" s="53"/>
      <c r="BLH4" s="53"/>
      <c r="BLI4" s="53"/>
      <c r="BLJ4" s="53"/>
      <c r="BLK4" s="53"/>
      <c r="BLL4" s="53"/>
      <c r="BLM4" s="53"/>
      <c r="BLN4" s="53"/>
      <c r="BLO4" s="53"/>
      <c r="BLP4" s="53"/>
      <c r="BLQ4" s="53"/>
      <c r="BLR4" s="53"/>
      <c r="BLS4" s="53"/>
      <c r="BLT4" s="53"/>
      <c r="BLU4" s="53"/>
      <c r="BLV4" s="53"/>
      <c r="BLW4" s="53"/>
      <c r="BLX4" s="53"/>
      <c r="BLY4" s="53"/>
      <c r="BLZ4" s="53"/>
      <c r="BMA4" s="53"/>
      <c r="BMB4" s="53"/>
      <c r="BMC4" s="53"/>
      <c r="BMD4" s="53"/>
      <c r="BME4" s="53"/>
      <c r="BMF4" s="53"/>
      <c r="BMG4" s="53"/>
      <c r="BMH4" s="53"/>
      <c r="BMI4" s="53"/>
      <c r="BMJ4" s="53"/>
      <c r="BMK4" s="53"/>
      <c r="BML4" s="53"/>
      <c r="BMM4" s="53"/>
      <c r="BMN4" s="53"/>
      <c r="BMO4" s="53"/>
      <c r="BMP4" s="53"/>
      <c r="BMQ4" s="53"/>
      <c r="BMR4" s="53"/>
      <c r="BMS4" s="53"/>
      <c r="BMT4" s="53"/>
      <c r="BMU4" s="53"/>
      <c r="BMV4" s="53"/>
      <c r="BMW4" s="53"/>
      <c r="BMX4" s="53"/>
      <c r="BMY4" s="53"/>
      <c r="BMZ4" s="53"/>
      <c r="BNA4" s="53"/>
      <c r="BNB4" s="53"/>
      <c r="BNC4" s="53"/>
      <c r="BND4" s="53"/>
      <c r="BNE4" s="53"/>
      <c r="BNF4" s="53"/>
      <c r="BNG4" s="53"/>
      <c r="BNH4" s="53"/>
      <c r="BNI4" s="53"/>
      <c r="BNJ4" s="53"/>
      <c r="BNK4" s="53"/>
      <c r="BNL4" s="53"/>
      <c r="BNM4" s="53"/>
      <c r="BNN4" s="53"/>
      <c r="BNO4" s="53"/>
      <c r="BNP4" s="53"/>
      <c r="BNQ4" s="53"/>
      <c r="BNR4" s="53"/>
      <c r="BNS4" s="53"/>
      <c r="BNT4" s="53"/>
      <c r="BNU4" s="53"/>
      <c r="BNV4" s="53"/>
      <c r="BNW4" s="53"/>
      <c r="BNX4" s="53"/>
      <c r="BNY4" s="53"/>
      <c r="BNZ4" s="53"/>
      <c r="BOA4" s="53"/>
      <c r="BOB4" s="53"/>
      <c r="BOC4" s="53"/>
      <c r="BOD4" s="53"/>
      <c r="BOE4" s="53"/>
      <c r="BOF4" s="53"/>
      <c r="BOG4" s="53"/>
      <c r="BOH4" s="53"/>
      <c r="BOI4" s="53"/>
      <c r="BOJ4" s="53"/>
      <c r="BOK4" s="53"/>
      <c r="BOL4" s="53"/>
      <c r="BOM4" s="53"/>
      <c r="BON4" s="53"/>
      <c r="BOO4" s="53"/>
      <c r="BOP4" s="53"/>
      <c r="BOQ4" s="53"/>
      <c r="BOR4" s="53"/>
      <c r="BOS4" s="53"/>
      <c r="BOT4" s="53"/>
      <c r="BOU4" s="53"/>
      <c r="BOV4" s="53"/>
    </row>
    <row r="5" ht="13.5" customHeight="1">
      <c r="A5" s="54" t="s">
        <v>1395</v>
      </c>
      <c r="B5" s="55" t="s">
        <v>1941</v>
      </c>
      <c r="C5" s="55" t="s">
        <v>1941</v>
      </c>
      <c r="D5" s="55" t="s">
        <v>1941</v>
      </c>
      <c r="E5" s="55" t="s">
        <v>1941</v>
      </c>
      <c r="F5" s="55" t="s">
        <v>1941</v>
      </c>
      <c r="G5" s="55" t="s">
        <v>1941</v>
      </c>
      <c r="H5" s="55" t="s">
        <v>1941</v>
      </c>
      <c r="I5" s="55" t="s">
        <v>1941</v>
      </c>
      <c r="J5" s="55" t="s">
        <v>1941</v>
      </c>
      <c r="K5" s="55" t="s">
        <v>1941</v>
      </c>
      <c r="L5" s="55" t="s">
        <v>1941</v>
      </c>
      <c r="M5" s="55" t="s">
        <v>1941</v>
      </c>
      <c r="N5" s="55" t="s">
        <v>1941</v>
      </c>
      <c r="O5" s="55" t="s">
        <v>1941</v>
      </c>
      <c r="P5" s="55" t="s">
        <v>1941</v>
      </c>
      <c r="Q5" s="55" t="s">
        <v>1941</v>
      </c>
      <c r="R5" s="55" t="s">
        <v>1941</v>
      </c>
      <c r="S5" s="55" t="s">
        <v>1941</v>
      </c>
      <c r="T5" s="55" t="s">
        <v>1941</v>
      </c>
      <c r="U5" s="55" t="s">
        <v>1941</v>
      </c>
      <c r="V5" s="55" t="s">
        <v>1941</v>
      </c>
      <c r="W5" s="55" t="s">
        <v>1941</v>
      </c>
      <c r="X5" s="55" t="s">
        <v>1941</v>
      </c>
      <c r="Y5" s="55" t="s">
        <v>1941</v>
      </c>
      <c r="Z5" s="55" t="s">
        <v>1941</v>
      </c>
      <c r="AA5" s="55" t="s">
        <v>1941</v>
      </c>
      <c r="AB5" s="55" t="s">
        <v>1941</v>
      </c>
      <c r="AC5" s="55" t="s">
        <v>1941</v>
      </c>
      <c r="AD5" s="55" t="s">
        <v>1941</v>
      </c>
      <c r="AE5" s="55" t="s">
        <v>1941</v>
      </c>
      <c r="AF5" s="55" t="s">
        <v>1941</v>
      </c>
      <c r="AG5" s="55" t="s">
        <v>1941</v>
      </c>
      <c r="AH5" s="55" t="s">
        <v>1941</v>
      </c>
      <c r="AI5" s="55" t="s">
        <v>1941</v>
      </c>
      <c r="AJ5" s="55" t="s">
        <v>1941</v>
      </c>
      <c r="AK5" s="55" t="s">
        <v>1941</v>
      </c>
      <c r="AL5" s="55" t="s">
        <v>1941</v>
      </c>
      <c r="AM5" s="55" t="s">
        <v>1941</v>
      </c>
      <c r="AN5" s="55" t="s">
        <v>1941</v>
      </c>
      <c r="AO5" s="55" t="s">
        <v>1941</v>
      </c>
      <c r="AP5" s="55" t="s">
        <v>1941</v>
      </c>
      <c r="AQ5" s="55" t="s">
        <v>1941</v>
      </c>
      <c r="AR5" s="55" t="s">
        <v>1941</v>
      </c>
      <c r="AS5" s="55" t="s">
        <v>1941</v>
      </c>
      <c r="AT5" s="55" t="s">
        <v>1941</v>
      </c>
      <c r="AU5" s="55" t="s">
        <v>1941</v>
      </c>
      <c r="AV5" s="55" t="s">
        <v>1941</v>
      </c>
      <c r="AW5" s="55" t="s">
        <v>1941</v>
      </c>
      <c r="AX5" s="55" t="s">
        <v>1941</v>
      </c>
      <c r="AY5" s="55" t="s">
        <v>1941</v>
      </c>
      <c r="AZ5" s="55" t="s">
        <v>1941</v>
      </c>
      <c r="BA5" s="55" t="s">
        <v>1941</v>
      </c>
      <c r="BB5" s="55" t="s">
        <v>1941</v>
      </c>
      <c r="BC5" s="55" t="s">
        <v>1941</v>
      </c>
      <c r="BD5" s="55" t="s">
        <v>1941</v>
      </c>
      <c r="BE5" s="55" t="s">
        <v>1941</v>
      </c>
      <c r="BF5" s="55" t="s">
        <v>1941</v>
      </c>
      <c r="BG5" s="55" t="s">
        <v>1941</v>
      </c>
      <c r="BH5" s="55" t="s">
        <v>1941</v>
      </c>
      <c r="BI5" s="55" t="s">
        <v>1941</v>
      </c>
      <c r="BJ5" s="55" t="s">
        <v>1941</v>
      </c>
      <c r="BK5" s="55" t="s">
        <v>1941</v>
      </c>
      <c r="BL5" s="55" t="s">
        <v>1941</v>
      </c>
      <c r="BM5" s="55" t="s">
        <v>1941</v>
      </c>
      <c r="BN5" s="55" t="s">
        <v>1941</v>
      </c>
      <c r="BO5" s="55" t="s">
        <v>1941</v>
      </c>
      <c r="BP5" s="55" t="s">
        <v>1941</v>
      </c>
      <c r="BQ5" s="55" t="s">
        <v>1941</v>
      </c>
      <c r="BR5" s="55" t="s">
        <v>1941</v>
      </c>
      <c r="BS5" s="55" t="s">
        <v>1941</v>
      </c>
      <c r="BT5" s="55" t="s">
        <v>1941</v>
      </c>
      <c r="BU5" s="55" t="s">
        <v>1941</v>
      </c>
      <c r="BV5" s="55" t="s">
        <v>1941</v>
      </c>
      <c r="BW5" s="55" t="s">
        <v>1941</v>
      </c>
      <c r="BX5" s="55" t="s">
        <v>1941</v>
      </c>
      <c r="BY5" s="55" t="s">
        <v>1941</v>
      </c>
      <c r="BZ5" s="55" t="s">
        <v>1941</v>
      </c>
      <c r="CA5" s="55" t="s">
        <v>1941</v>
      </c>
      <c r="CB5" s="55" t="s">
        <v>1941</v>
      </c>
      <c r="CC5" s="55" t="s">
        <v>1941</v>
      </c>
      <c r="CD5" s="55" t="s">
        <v>1941</v>
      </c>
      <c r="CE5" s="55" t="s">
        <v>1941</v>
      </c>
      <c r="CF5" s="55" t="s">
        <v>1941</v>
      </c>
      <c r="CG5" s="55" t="s">
        <v>1941</v>
      </c>
      <c r="CH5" s="55" t="s">
        <v>1941</v>
      </c>
      <c r="CI5" s="55" t="s">
        <v>1941</v>
      </c>
      <c r="CJ5" s="55" t="s">
        <v>1941</v>
      </c>
      <c r="CK5" s="55" t="s">
        <v>1941</v>
      </c>
      <c r="CL5" s="55" t="s">
        <v>1941</v>
      </c>
      <c r="CM5" s="55" t="s">
        <v>1941</v>
      </c>
      <c r="CN5" s="55" t="s">
        <v>1941</v>
      </c>
      <c r="CO5" s="55" t="s">
        <v>1941</v>
      </c>
      <c r="CP5" s="55" t="s">
        <v>1941</v>
      </c>
      <c r="CQ5" s="55" t="s">
        <v>1941</v>
      </c>
      <c r="CR5" s="55" t="s">
        <v>1941</v>
      </c>
      <c r="CS5" s="55" t="s">
        <v>1941</v>
      </c>
      <c r="CT5" s="55" t="s">
        <v>1941</v>
      </c>
      <c r="CU5" s="55" t="s">
        <v>1941</v>
      </c>
      <c r="CV5" s="55" t="s">
        <v>1941</v>
      </c>
      <c r="CW5" s="55" t="s">
        <v>1941</v>
      </c>
      <c r="CX5" s="55" t="s">
        <v>1941</v>
      </c>
      <c r="CY5" s="55" t="s">
        <v>1941</v>
      </c>
      <c r="CZ5" s="55" t="s">
        <v>1941</v>
      </c>
      <c r="DA5" s="55" t="s">
        <v>1941</v>
      </c>
      <c r="DB5" s="55" t="s">
        <v>1941</v>
      </c>
      <c r="DC5" s="55" t="s">
        <v>1941</v>
      </c>
      <c r="DD5" s="55" t="s">
        <v>1941</v>
      </c>
      <c r="DE5" s="55" t="s">
        <v>1941</v>
      </c>
      <c r="DF5" s="55" t="s">
        <v>1941</v>
      </c>
      <c r="DG5" s="55" t="s">
        <v>1941</v>
      </c>
      <c r="DH5" s="55" t="s">
        <v>1941</v>
      </c>
      <c r="DI5" s="55" t="s">
        <v>1941</v>
      </c>
      <c r="DJ5" s="55" t="s">
        <v>1941</v>
      </c>
      <c r="DK5" s="55" t="s">
        <v>1941</v>
      </c>
      <c r="DL5" s="55" t="s">
        <v>1941</v>
      </c>
      <c r="DM5" s="55" t="s">
        <v>1941</v>
      </c>
      <c r="DN5" s="55" t="s">
        <v>1941</v>
      </c>
      <c r="DO5" s="55" t="s">
        <v>1941</v>
      </c>
      <c r="DP5" s="55" t="s">
        <v>1941</v>
      </c>
      <c r="DQ5" s="55" t="s">
        <v>1941</v>
      </c>
      <c r="DR5" s="55" t="s">
        <v>1941</v>
      </c>
      <c r="DS5" s="55" t="s">
        <v>1941</v>
      </c>
      <c r="DT5" s="55" t="s">
        <v>1941</v>
      </c>
      <c r="DU5" s="55" t="s">
        <v>1941</v>
      </c>
      <c r="DV5" s="55" t="s">
        <v>1941</v>
      </c>
      <c r="DW5" s="55" t="s">
        <v>1941</v>
      </c>
      <c r="DX5" s="55" t="s">
        <v>1941</v>
      </c>
      <c r="DY5" s="55" t="s">
        <v>1941</v>
      </c>
      <c r="DZ5" s="55" t="s">
        <v>1941</v>
      </c>
      <c r="EA5" s="55" t="s">
        <v>1941</v>
      </c>
      <c r="EB5" s="55" t="s">
        <v>1941</v>
      </c>
      <c r="EC5" s="55" t="s">
        <v>1941</v>
      </c>
      <c r="ED5" s="55" t="s">
        <v>1941</v>
      </c>
      <c r="EE5" s="55" t="s">
        <v>1941</v>
      </c>
      <c r="EF5" s="55" t="s">
        <v>1941</v>
      </c>
      <c r="EG5" s="55" t="s">
        <v>1941</v>
      </c>
      <c r="EH5" s="55" t="s">
        <v>1941</v>
      </c>
      <c r="EI5" s="55" t="s">
        <v>1941</v>
      </c>
      <c r="EJ5" s="55" t="s">
        <v>1941</v>
      </c>
      <c r="EK5" s="55" t="s">
        <v>1941</v>
      </c>
      <c r="EL5" s="55" t="s">
        <v>1941</v>
      </c>
      <c r="EM5" s="55" t="s">
        <v>1941</v>
      </c>
      <c r="EN5" s="55" t="s">
        <v>1941</v>
      </c>
      <c r="EO5" s="55" t="s">
        <v>1941</v>
      </c>
      <c r="EP5" s="55" t="s">
        <v>1941</v>
      </c>
      <c r="EQ5" s="55" t="s">
        <v>1941</v>
      </c>
      <c r="ER5" s="55" t="s">
        <v>1941</v>
      </c>
      <c r="ES5" s="55" t="s">
        <v>1941</v>
      </c>
      <c r="ET5" s="55" t="s">
        <v>1941</v>
      </c>
      <c r="EU5" s="55" t="s">
        <v>1941</v>
      </c>
      <c r="EV5" s="55" t="s">
        <v>1941</v>
      </c>
      <c r="EW5" s="55" t="s">
        <v>1941</v>
      </c>
      <c r="EX5" s="55" t="s">
        <v>1941</v>
      </c>
      <c r="EY5" s="55" t="s">
        <v>1941</v>
      </c>
      <c r="EZ5" s="55" t="s">
        <v>1941</v>
      </c>
      <c r="FA5" s="55" t="s">
        <v>1941</v>
      </c>
      <c r="FB5" s="55" t="s">
        <v>1941</v>
      </c>
      <c r="FC5" s="55" t="s">
        <v>1941</v>
      </c>
      <c r="FD5" s="55" t="s">
        <v>1941</v>
      </c>
      <c r="FE5" s="55" t="s">
        <v>1941</v>
      </c>
      <c r="FF5" s="55" t="s">
        <v>1941</v>
      </c>
      <c r="FG5" s="55" t="s">
        <v>1941</v>
      </c>
      <c r="FH5" s="55" t="s">
        <v>1941</v>
      </c>
      <c r="FI5" s="55" t="s">
        <v>1941</v>
      </c>
      <c r="FJ5" s="55" t="s">
        <v>1941</v>
      </c>
      <c r="FK5" s="55" t="s">
        <v>1941</v>
      </c>
      <c r="FL5" s="55" t="s">
        <v>1941</v>
      </c>
      <c r="FM5" s="55" t="s">
        <v>1941</v>
      </c>
      <c r="FN5" s="55" t="s">
        <v>1941</v>
      </c>
      <c r="FO5" s="55" t="s">
        <v>1941</v>
      </c>
      <c r="FP5" s="55" t="s">
        <v>1941</v>
      </c>
      <c r="FQ5" s="55" t="s">
        <v>1941</v>
      </c>
      <c r="FR5" s="55" t="s">
        <v>1941</v>
      </c>
      <c r="FS5" s="55" t="s">
        <v>1941</v>
      </c>
      <c r="FT5" s="55" t="s">
        <v>1941</v>
      </c>
      <c r="FU5" s="55" t="s">
        <v>1941</v>
      </c>
      <c r="FV5" s="55" t="s">
        <v>1941</v>
      </c>
      <c r="FW5" s="55" t="s">
        <v>1941</v>
      </c>
      <c r="FX5" s="55" t="s">
        <v>1941</v>
      </c>
      <c r="FY5" s="55" t="s">
        <v>1941</v>
      </c>
      <c r="FZ5" s="55" t="s">
        <v>1941</v>
      </c>
      <c r="GA5" s="55" t="s">
        <v>1941</v>
      </c>
      <c r="GB5" s="55" t="s">
        <v>1941</v>
      </c>
      <c r="GC5" s="55" t="s">
        <v>1941</v>
      </c>
      <c r="GD5" s="55" t="s">
        <v>1941</v>
      </c>
      <c r="GE5" s="55" t="s">
        <v>1941</v>
      </c>
      <c r="GF5" s="55" t="s">
        <v>1941</v>
      </c>
      <c r="GG5" s="55" t="s">
        <v>1941</v>
      </c>
      <c r="GH5" s="55" t="s">
        <v>1941</v>
      </c>
      <c r="GI5" s="55" t="s">
        <v>1941</v>
      </c>
      <c r="GJ5" s="55" t="s">
        <v>1941</v>
      </c>
      <c r="GK5" s="55" t="s">
        <v>1941</v>
      </c>
      <c r="GL5" s="55" t="s">
        <v>1941</v>
      </c>
      <c r="GM5" s="55" t="s">
        <v>1941</v>
      </c>
      <c r="GN5" s="55" t="s">
        <v>1941</v>
      </c>
      <c r="GO5" s="55" t="s">
        <v>1941</v>
      </c>
      <c r="GP5" s="55" t="s">
        <v>1941</v>
      </c>
      <c r="GQ5" s="55" t="s">
        <v>1941</v>
      </c>
      <c r="GR5" s="55" t="s">
        <v>1941</v>
      </c>
      <c r="GS5" s="55" t="s">
        <v>1941</v>
      </c>
      <c r="GT5" s="55" t="s">
        <v>1941</v>
      </c>
      <c r="GU5" s="55" t="s">
        <v>1941</v>
      </c>
      <c r="GV5" s="55" t="s">
        <v>1941</v>
      </c>
      <c r="GW5" s="55" t="s">
        <v>1941</v>
      </c>
      <c r="GX5" s="55" t="s">
        <v>1941</v>
      </c>
      <c r="GY5" s="55" t="s">
        <v>1941</v>
      </c>
      <c r="GZ5" s="55" t="s">
        <v>1941</v>
      </c>
      <c r="HA5" s="55" t="s">
        <v>1941</v>
      </c>
      <c r="HB5" s="55" t="s">
        <v>1941</v>
      </c>
      <c r="HC5" s="55" t="s">
        <v>1941</v>
      </c>
      <c r="HD5" s="55" t="s">
        <v>1941</v>
      </c>
      <c r="HE5" s="55" t="s">
        <v>1941</v>
      </c>
      <c r="HF5" s="55" t="s">
        <v>1941</v>
      </c>
      <c r="HG5" s="55" t="s">
        <v>1941</v>
      </c>
      <c r="HH5" s="55" t="s">
        <v>1941</v>
      </c>
      <c r="HI5" s="55" t="s">
        <v>1941</v>
      </c>
      <c r="HJ5" s="55" t="s">
        <v>1941</v>
      </c>
      <c r="HK5" s="55" t="s">
        <v>1941</v>
      </c>
      <c r="HL5" s="55" t="s">
        <v>1941</v>
      </c>
      <c r="HM5" s="55" t="s">
        <v>1941</v>
      </c>
      <c r="HN5" s="55" t="s">
        <v>1941</v>
      </c>
      <c r="HO5" s="55" t="s">
        <v>1941</v>
      </c>
      <c r="HP5" s="55" t="s">
        <v>1941</v>
      </c>
      <c r="HQ5" s="55" t="s">
        <v>1941</v>
      </c>
      <c r="HR5" s="55" t="s">
        <v>1941</v>
      </c>
      <c r="HS5" s="55" t="s">
        <v>1941</v>
      </c>
      <c r="HT5" s="55" t="s">
        <v>1941</v>
      </c>
      <c r="HU5" s="55" t="s">
        <v>1941</v>
      </c>
      <c r="HV5" s="55" t="s">
        <v>1941</v>
      </c>
      <c r="HW5" s="55" t="s">
        <v>1941</v>
      </c>
      <c r="HX5" s="55" t="s">
        <v>1941</v>
      </c>
      <c r="HY5" s="55" t="s">
        <v>1941</v>
      </c>
      <c r="HZ5" s="55" t="s">
        <v>1941</v>
      </c>
      <c r="IA5" s="55" t="s">
        <v>1941</v>
      </c>
      <c r="IB5" s="55" t="s">
        <v>1941</v>
      </c>
      <c r="IC5" s="55" t="s">
        <v>1941</v>
      </c>
      <c r="ID5" s="55" t="s">
        <v>1941</v>
      </c>
      <c r="IE5" s="55" t="s">
        <v>1941</v>
      </c>
      <c r="IF5" s="55" t="s">
        <v>1941</v>
      </c>
      <c r="IG5" s="55" t="s">
        <v>1941</v>
      </c>
      <c r="IH5" s="55" t="s">
        <v>1941</v>
      </c>
      <c r="II5" s="55" t="s">
        <v>1941</v>
      </c>
      <c r="IJ5" s="55" t="s">
        <v>1941</v>
      </c>
      <c r="IK5" s="55" t="s">
        <v>1941</v>
      </c>
      <c r="IL5" s="55" t="s">
        <v>1941</v>
      </c>
      <c r="IM5" s="55" t="s">
        <v>1941</v>
      </c>
      <c r="IN5" s="55" t="s">
        <v>1941</v>
      </c>
      <c r="IO5" s="55" t="s">
        <v>1941</v>
      </c>
      <c r="IP5" s="55" t="s">
        <v>1941</v>
      </c>
      <c r="IQ5" s="55" t="s">
        <v>1941</v>
      </c>
      <c r="IR5" s="55" t="s">
        <v>1941</v>
      </c>
      <c r="IS5" s="55" t="s">
        <v>1941</v>
      </c>
      <c r="IT5" s="55" t="s">
        <v>1941</v>
      </c>
      <c r="IU5" s="55" t="s">
        <v>1941</v>
      </c>
      <c r="IV5" s="55" t="s">
        <v>1941</v>
      </c>
      <c r="IW5" s="55" t="s">
        <v>1941</v>
      </c>
      <c r="IX5" s="55" t="s">
        <v>1941</v>
      </c>
      <c r="IY5" s="55" t="s">
        <v>1941</v>
      </c>
      <c r="IZ5" s="55" t="s">
        <v>1941</v>
      </c>
      <c r="JA5" s="55" t="s">
        <v>1941</v>
      </c>
      <c r="JB5" s="55" t="s">
        <v>1941</v>
      </c>
      <c r="JC5" s="55" t="s">
        <v>1941</v>
      </c>
      <c r="JD5" s="55" t="s">
        <v>1941</v>
      </c>
      <c r="JE5" s="55" t="s">
        <v>1941</v>
      </c>
      <c r="JF5" s="55" t="s">
        <v>1941</v>
      </c>
      <c r="JG5" s="55" t="s">
        <v>1941</v>
      </c>
      <c r="JH5" s="55" t="s">
        <v>1941</v>
      </c>
      <c r="JI5" s="55" t="s">
        <v>1941</v>
      </c>
      <c r="JJ5" s="55" t="s">
        <v>1941</v>
      </c>
      <c r="JK5" s="55" t="s">
        <v>1941</v>
      </c>
      <c r="JL5" s="55" t="s">
        <v>1941</v>
      </c>
      <c r="JM5" s="55" t="s">
        <v>1941</v>
      </c>
      <c r="JN5" s="55" t="s">
        <v>1941</v>
      </c>
      <c r="JO5" s="55" t="s">
        <v>1941</v>
      </c>
      <c r="JP5" s="55" t="s">
        <v>1941</v>
      </c>
      <c r="JQ5" s="55" t="s">
        <v>1941</v>
      </c>
      <c r="JR5" s="55" t="s">
        <v>1941</v>
      </c>
      <c r="JS5" s="55" t="s">
        <v>1941</v>
      </c>
      <c r="JT5" s="55" t="s">
        <v>1941</v>
      </c>
      <c r="JU5" s="55" t="s">
        <v>1941</v>
      </c>
      <c r="JV5" s="55" t="s">
        <v>1941</v>
      </c>
      <c r="JW5" s="55" t="s">
        <v>1941</v>
      </c>
      <c r="JX5" s="55" t="s">
        <v>1941</v>
      </c>
      <c r="JY5" s="55" t="s">
        <v>1941</v>
      </c>
      <c r="JZ5" s="55" t="s">
        <v>1941</v>
      </c>
      <c r="KA5" s="55" t="s">
        <v>1941</v>
      </c>
      <c r="KB5" s="55" t="s">
        <v>1941</v>
      </c>
      <c r="KC5" s="55" t="s">
        <v>1941</v>
      </c>
      <c r="KD5" s="55" t="s">
        <v>1941</v>
      </c>
      <c r="KE5" s="55" t="s">
        <v>1941</v>
      </c>
      <c r="KF5" s="55" t="s">
        <v>1941</v>
      </c>
      <c r="KG5" s="55" t="s">
        <v>1941</v>
      </c>
      <c r="KH5" s="55" t="s">
        <v>1941</v>
      </c>
      <c r="KI5" s="55" t="s">
        <v>1941</v>
      </c>
      <c r="KJ5" s="55" t="s">
        <v>1941</v>
      </c>
      <c r="KK5" s="55" t="s">
        <v>1941</v>
      </c>
      <c r="KL5" s="55" t="s">
        <v>1941</v>
      </c>
      <c r="KM5" s="55" t="s">
        <v>1941</v>
      </c>
      <c r="KN5" s="55" t="s">
        <v>1941</v>
      </c>
      <c r="KO5" s="55" t="s">
        <v>1941</v>
      </c>
      <c r="KP5" s="55" t="s">
        <v>1941</v>
      </c>
      <c r="KQ5" s="55" t="s">
        <v>1941</v>
      </c>
      <c r="KR5" s="55" t="s">
        <v>1941</v>
      </c>
      <c r="KS5" s="55" t="s">
        <v>1941</v>
      </c>
      <c r="KT5" s="55" t="s">
        <v>1941</v>
      </c>
      <c r="KU5" s="55" t="s">
        <v>1941</v>
      </c>
      <c r="KV5" s="55" t="s">
        <v>1941</v>
      </c>
      <c r="KW5" s="55" t="s">
        <v>1941</v>
      </c>
      <c r="KX5" s="55" t="s">
        <v>1941</v>
      </c>
      <c r="KY5" s="55" t="s">
        <v>1941</v>
      </c>
      <c r="KZ5" s="55" t="s">
        <v>1941</v>
      </c>
      <c r="LA5" s="55" t="s">
        <v>1941</v>
      </c>
      <c r="LB5" s="55" t="s">
        <v>1941</v>
      </c>
      <c r="LC5" s="55" t="s">
        <v>1941</v>
      </c>
      <c r="LD5" s="55" t="s">
        <v>1941</v>
      </c>
      <c r="LE5" s="55" t="s">
        <v>1941</v>
      </c>
      <c r="LF5" s="55" t="s">
        <v>1941</v>
      </c>
      <c r="LG5" s="55" t="s">
        <v>1941</v>
      </c>
      <c r="LH5" s="55" t="s">
        <v>1941</v>
      </c>
      <c r="LI5" s="55" t="s">
        <v>1941</v>
      </c>
      <c r="LJ5" s="55" t="s">
        <v>1941</v>
      </c>
      <c r="LK5" s="55" t="s">
        <v>1941</v>
      </c>
      <c r="LL5" s="55" t="s">
        <v>1941</v>
      </c>
      <c r="LM5" s="55" t="s">
        <v>1941</v>
      </c>
      <c r="LN5" s="55" t="s">
        <v>1941</v>
      </c>
      <c r="LO5" s="55" t="s">
        <v>1941</v>
      </c>
      <c r="LP5" s="55" t="s">
        <v>1941</v>
      </c>
      <c r="LQ5" s="55" t="s">
        <v>1941</v>
      </c>
      <c r="LR5" s="55" t="s">
        <v>1941</v>
      </c>
      <c r="LS5" s="55" t="s">
        <v>1941</v>
      </c>
      <c r="LT5" s="55" t="s">
        <v>1941</v>
      </c>
      <c r="LU5" s="55" t="s">
        <v>1941</v>
      </c>
      <c r="LV5" s="55" t="s">
        <v>1941</v>
      </c>
      <c r="LW5" s="55" t="s">
        <v>1941</v>
      </c>
      <c r="LX5" s="55" t="s">
        <v>1941</v>
      </c>
      <c r="LY5" s="55" t="s">
        <v>1941</v>
      </c>
      <c r="LZ5" s="55" t="s">
        <v>1941</v>
      </c>
      <c r="MA5" s="55" t="s">
        <v>1941</v>
      </c>
      <c r="MB5" s="55" t="s">
        <v>1941</v>
      </c>
      <c r="MC5" s="55" t="s">
        <v>1941</v>
      </c>
      <c r="MD5" s="55" t="s">
        <v>1941</v>
      </c>
      <c r="ME5" s="55" t="s">
        <v>1941</v>
      </c>
      <c r="MF5" s="55" t="s">
        <v>1941</v>
      </c>
      <c r="MG5" s="55" t="s">
        <v>1941</v>
      </c>
      <c r="MH5" s="55" t="s">
        <v>1941</v>
      </c>
      <c r="MI5" s="55" t="s">
        <v>1941</v>
      </c>
      <c r="MJ5" s="55" t="s">
        <v>1941</v>
      </c>
      <c r="MK5" s="55" t="s">
        <v>1941</v>
      </c>
      <c r="ML5" s="55" t="s">
        <v>1941</v>
      </c>
      <c r="MM5" s="55" t="s">
        <v>1941</v>
      </c>
      <c r="MN5" s="55" t="s">
        <v>1941</v>
      </c>
      <c r="MO5" s="55" t="s">
        <v>1941</v>
      </c>
      <c r="MP5" s="55" t="s">
        <v>1941</v>
      </c>
      <c r="MQ5" s="55" t="s">
        <v>1941</v>
      </c>
      <c r="MR5" s="55" t="s">
        <v>1941</v>
      </c>
      <c r="MS5" s="55" t="s">
        <v>1941</v>
      </c>
      <c r="MT5" s="55" t="s">
        <v>1941</v>
      </c>
      <c r="MU5" s="55" t="s">
        <v>1941</v>
      </c>
      <c r="MV5" s="55" t="s">
        <v>1941</v>
      </c>
      <c r="MW5" s="55" t="s">
        <v>1941</v>
      </c>
      <c r="MX5" s="55" t="s">
        <v>1941</v>
      </c>
      <c r="MY5" s="55" t="s">
        <v>1941</v>
      </c>
      <c r="MZ5" s="55" t="s">
        <v>1941</v>
      </c>
      <c r="NA5" s="55" t="s">
        <v>1941</v>
      </c>
      <c r="NB5" s="55" t="s">
        <v>1941</v>
      </c>
      <c r="NC5" s="55" t="s">
        <v>1941</v>
      </c>
      <c r="ND5" s="55" t="s">
        <v>1941</v>
      </c>
      <c r="NE5" s="55" t="s">
        <v>1941</v>
      </c>
      <c r="NF5" s="55" t="s">
        <v>1941</v>
      </c>
      <c r="NG5" s="55" t="s">
        <v>1941</v>
      </c>
      <c r="NH5" s="55" t="s">
        <v>1941</v>
      </c>
      <c r="NI5" s="55" t="s">
        <v>1941</v>
      </c>
      <c r="NJ5" s="55" t="s">
        <v>1941</v>
      </c>
      <c r="NK5" s="55" t="s">
        <v>1941</v>
      </c>
      <c r="NL5" s="55" t="s">
        <v>1941</v>
      </c>
      <c r="NM5" s="55" t="s">
        <v>1941</v>
      </c>
      <c r="NN5" s="55" t="s">
        <v>1941</v>
      </c>
      <c r="NO5" s="55" t="s">
        <v>1941</v>
      </c>
      <c r="NP5" s="55" t="s">
        <v>1941</v>
      </c>
      <c r="NQ5" s="55" t="s">
        <v>1941</v>
      </c>
      <c r="NR5" s="55" t="s">
        <v>1941</v>
      </c>
      <c r="NS5" s="55" t="s">
        <v>1941</v>
      </c>
      <c r="NT5" s="55" t="s">
        <v>1941</v>
      </c>
      <c r="NU5" s="55" t="s">
        <v>1941</v>
      </c>
      <c r="NV5" s="55" t="s">
        <v>1941</v>
      </c>
      <c r="NW5" s="55" t="s">
        <v>1941</v>
      </c>
      <c r="NX5" s="55" t="s">
        <v>1941</v>
      </c>
      <c r="NY5" s="55" t="s">
        <v>1941</v>
      </c>
      <c r="NZ5" s="55" t="s">
        <v>1941</v>
      </c>
      <c r="OA5" s="55" t="s">
        <v>1941</v>
      </c>
      <c r="OB5" s="55" t="s">
        <v>1941</v>
      </c>
      <c r="OC5" s="55" t="s">
        <v>1941</v>
      </c>
      <c r="OD5" s="55" t="s">
        <v>1941</v>
      </c>
      <c r="OE5" s="55" t="s">
        <v>1941</v>
      </c>
      <c r="OF5" s="55" t="s">
        <v>1941</v>
      </c>
      <c r="OG5" s="55" t="s">
        <v>1941</v>
      </c>
      <c r="OH5" s="55" t="s">
        <v>1941</v>
      </c>
      <c r="OI5" s="55" t="s">
        <v>1941</v>
      </c>
      <c r="OJ5" s="55" t="s">
        <v>1941</v>
      </c>
      <c r="OK5" s="55" t="s">
        <v>1941</v>
      </c>
      <c r="OL5" s="55" t="s">
        <v>1941</v>
      </c>
      <c r="OM5" s="55" t="s">
        <v>1941</v>
      </c>
      <c r="ON5" s="55" t="s">
        <v>1941</v>
      </c>
      <c r="OO5" s="55" t="s">
        <v>1941</v>
      </c>
      <c r="OP5" s="55" t="s">
        <v>1941</v>
      </c>
      <c r="OQ5" s="55" t="s">
        <v>1941</v>
      </c>
      <c r="OR5" s="55" t="s">
        <v>1941</v>
      </c>
      <c r="OS5" s="55" t="s">
        <v>1941</v>
      </c>
      <c r="OT5" s="55" t="s">
        <v>1941</v>
      </c>
      <c r="OU5" s="55" t="s">
        <v>1941</v>
      </c>
      <c r="OV5" s="55" t="s">
        <v>1941</v>
      </c>
      <c r="OW5" s="55" t="s">
        <v>1941</v>
      </c>
      <c r="OX5" s="55" t="s">
        <v>1941</v>
      </c>
      <c r="OY5" s="55" t="s">
        <v>1941</v>
      </c>
      <c r="OZ5" s="55" t="s">
        <v>1941</v>
      </c>
      <c r="PA5" s="55" t="s">
        <v>1941</v>
      </c>
      <c r="PB5" s="55" t="s">
        <v>1941</v>
      </c>
      <c r="PC5" s="55" t="s">
        <v>1941</v>
      </c>
      <c r="PD5" s="55" t="s">
        <v>1941</v>
      </c>
      <c r="PE5" s="55" t="s">
        <v>1941</v>
      </c>
      <c r="PF5" s="55" t="s">
        <v>1941</v>
      </c>
      <c r="PG5" s="55" t="s">
        <v>1941</v>
      </c>
      <c r="PH5" s="55" t="s">
        <v>1941</v>
      </c>
      <c r="PI5" s="55" t="s">
        <v>1941</v>
      </c>
      <c r="PJ5" s="55" t="s">
        <v>1941</v>
      </c>
      <c r="PK5" s="55" t="s">
        <v>1941</v>
      </c>
      <c r="PL5" s="55" t="s">
        <v>1941</v>
      </c>
      <c r="PM5" s="55" t="s">
        <v>1941</v>
      </c>
      <c r="PN5" s="55" t="s">
        <v>1941</v>
      </c>
      <c r="PO5" s="55" t="s">
        <v>1941</v>
      </c>
      <c r="PP5" s="55" t="s">
        <v>1941</v>
      </c>
      <c r="PQ5" s="55" t="s">
        <v>1941</v>
      </c>
      <c r="PR5" s="55" t="s">
        <v>1941</v>
      </c>
      <c r="PS5" s="55" t="s">
        <v>1941</v>
      </c>
      <c r="PT5" s="55" t="s">
        <v>1941</v>
      </c>
      <c r="PU5" s="55" t="s">
        <v>1941</v>
      </c>
      <c r="PV5" s="55" t="s">
        <v>1941</v>
      </c>
      <c r="PW5" s="55" t="s">
        <v>1941</v>
      </c>
      <c r="PX5" s="55" t="s">
        <v>1941</v>
      </c>
      <c r="PY5" s="55" t="s">
        <v>1941</v>
      </c>
      <c r="PZ5" s="55" t="s">
        <v>1941</v>
      </c>
      <c r="QA5" s="55" t="s">
        <v>1941</v>
      </c>
      <c r="QB5" s="55" t="s">
        <v>1941</v>
      </c>
      <c r="QC5" s="55" t="s">
        <v>1941</v>
      </c>
      <c r="QD5" s="55" t="s">
        <v>1941</v>
      </c>
      <c r="QE5" s="55" t="s">
        <v>1941</v>
      </c>
      <c r="QF5" s="55" t="s">
        <v>1941</v>
      </c>
      <c r="QG5" s="55" t="s">
        <v>1941</v>
      </c>
      <c r="QH5" s="55" t="s">
        <v>1941</v>
      </c>
      <c r="QI5" s="55" t="s">
        <v>1941</v>
      </c>
      <c r="QJ5" s="55" t="s">
        <v>1941</v>
      </c>
      <c r="QK5" s="55" t="s">
        <v>1941</v>
      </c>
      <c r="QL5" s="55" t="s">
        <v>1941</v>
      </c>
      <c r="QM5" s="55" t="s">
        <v>1941</v>
      </c>
      <c r="QN5" s="55" t="s">
        <v>1941</v>
      </c>
      <c r="QO5" s="55" t="s">
        <v>1941</v>
      </c>
      <c r="QP5" s="55" t="s">
        <v>1941</v>
      </c>
      <c r="QQ5" s="55" t="s">
        <v>1941</v>
      </c>
      <c r="QR5" s="55" t="s">
        <v>1941</v>
      </c>
      <c r="QS5" s="55" t="s">
        <v>1941</v>
      </c>
      <c r="QT5" s="55" t="s">
        <v>1941</v>
      </c>
      <c r="QU5" s="55" t="s">
        <v>1941</v>
      </c>
      <c r="QV5" s="55" t="s">
        <v>1941</v>
      </c>
      <c r="QW5" s="55" t="s">
        <v>1941</v>
      </c>
      <c r="QX5" s="55" t="s">
        <v>1941</v>
      </c>
      <c r="QY5" s="55" t="s">
        <v>1941</v>
      </c>
      <c r="QZ5" s="55" t="s">
        <v>1941</v>
      </c>
      <c r="RA5" s="55" t="s">
        <v>1941</v>
      </c>
      <c r="RB5" s="55" t="s">
        <v>1941</v>
      </c>
      <c r="RC5" s="55" t="s">
        <v>1941</v>
      </c>
      <c r="RD5" s="55" t="s">
        <v>1941</v>
      </c>
      <c r="RE5" s="55" t="s">
        <v>1941</v>
      </c>
      <c r="RF5" s="55" t="s">
        <v>1941</v>
      </c>
      <c r="RG5" s="55" t="s">
        <v>1941</v>
      </c>
      <c r="RH5" s="55" t="s">
        <v>1941</v>
      </c>
      <c r="RI5" s="55" t="s">
        <v>1941</v>
      </c>
      <c r="RJ5" s="55" t="s">
        <v>1941</v>
      </c>
      <c r="RK5" s="55" t="s">
        <v>1941</v>
      </c>
      <c r="RL5" s="55" t="s">
        <v>1941</v>
      </c>
      <c r="RM5" s="55" t="s">
        <v>1941</v>
      </c>
      <c r="RN5" s="55" t="s">
        <v>1941</v>
      </c>
      <c r="RO5" s="55" t="s">
        <v>1941</v>
      </c>
      <c r="RP5" s="55" t="s">
        <v>1941</v>
      </c>
      <c r="RQ5" s="55" t="s">
        <v>1941</v>
      </c>
      <c r="RR5" s="55" t="s">
        <v>1941</v>
      </c>
      <c r="RS5" s="55" t="s">
        <v>1941</v>
      </c>
      <c r="RT5" s="55" t="s">
        <v>1941</v>
      </c>
      <c r="RU5" s="55" t="s">
        <v>1941</v>
      </c>
      <c r="RV5" s="55" t="s">
        <v>1941</v>
      </c>
      <c r="RW5" s="55" t="s">
        <v>1941</v>
      </c>
      <c r="RX5" s="55" t="s">
        <v>1941</v>
      </c>
      <c r="RY5" s="55" t="s">
        <v>1941</v>
      </c>
      <c r="RZ5" s="55" t="s">
        <v>1941</v>
      </c>
      <c r="SA5" s="55" t="s">
        <v>1941</v>
      </c>
      <c r="SB5" s="55" t="s">
        <v>1941</v>
      </c>
      <c r="SC5" s="55" t="s">
        <v>1941</v>
      </c>
      <c r="SD5" s="55" t="s">
        <v>1941</v>
      </c>
      <c r="SE5" s="55" t="s">
        <v>1941</v>
      </c>
      <c r="SF5" s="55" t="s">
        <v>1941</v>
      </c>
      <c r="SG5" s="55" t="s">
        <v>1941</v>
      </c>
      <c r="SH5" s="55" t="s">
        <v>1941</v>
      </c>
      <c r="SI5" s="55" t="s">
        <v>1941</v>
      </c>
      <c r="SJ5" s="55" t="s">
        <v>1941</v>
      </c>
      <c r="SK5" s="55" t="s">
        <v>1941</v>
      </c>
      <c r="SL5" s="55" t="s">
        <v>1941</v>
      </c>
      <c r="SM5" s="55" t="s">
        <v>1941</v>
      </c>
      <c r="SN5" s="55" t="s">
        <v>1941</v>
      </c>
      <c r="SO5" s="55" t="s">
        <v>1941</v>
      </c>
      <c r="SP5" s="55" t="s">
        <v>1941</v>
      </c>
      <c r="SQ5" s="55" t="s">
        <v>1941</v>
      </c>
      <c r="SR5" s="55" t="s">
        <v>1941</v>
      </c>
      <c r="SS5" s="55" t="s">
        <v>1941</v>
      </c>
      <c r="ST5" s="55" t="s">
        <v>1941</v>
      </c>
      <c r="SU5" s="55" t="s">
        <v>1941</v>
      </c>
      <c r="SV5" s="55" t="s">
        <v>1941</v>
      </c>
      <c r="SW5" s="55" t="s">
        <v>1941</v>
      </c>
      <c r="SX5" s="55" t="s">
        <v>1941</v>
      </c>
      <c r="SY5" s="55" t="s">
        <v>1941</v>
      </c>
      <c r="SZ5" s="55" t="s">
        <v>1941</v>
      </c>
      <c r="TA5" s="55" t="s">
        <v>1941</v>
      </c>
      <c r="TB5" s="55" t="s">
        <v>1941</v>
      </c>
      <c r="TC5" s="55" t="s">
        <v>1941</v>
      </c>
      <c r="TD5" s="55" t="s">
        <v>1941</v>
      </c>
      <c r="TE5" s="55" t="s">
        <v>1941</v>
      </c>
      <c r="TF5" s="55" t="s">
        <v>1941</v>
      </c>
      <c r="TG5" s="55" t="s">
        <v>1941</v>
      </c>
      <c r="TH5" s="55" t="s">
        <v>1941</v>
      </c>
      <c r="TI5" s="55" t="s">
        <v>1941</v>
      </c>
      <c r="TJ5" s="55" t="s">
        <v>1941</v>
      </c>
      <c r="TK5" s="55" t="s">
        <v>1941</v>
      </c>
      <c r="TL5" s="55" t="s">
        <v>1941</v>
      </c>
      <c r="TM5" s="55" t="s">
        <v>1941</v>
      </c>
      <c r="TN5" s="55" t="s">
        <v>1941</v>
      </c>
      <c r="TO5" s="55" t="s">
        <v>1941</v>
      </c>
      <c r="TP5" s="55" t="s">
        <v>1941</v>
      </c>
      <c r="TQ5" s="55" t="s">
        <v>1941</v>
      </c>
      <c r="TR5" s="55" t="s">
        <v>1941</v>
      </c>
      <c r="TS5" s="55" t="s">
        <v>1941</v>
      </c>
      <c r="TT5" s="55" t="s">
        <v>1941</v>
      </c>
      <c r="TU5" s="55" t="s">
        <v>1941</v>
      </c>
      <c r="TV5" s="55" t="s">
        <v>1941</v>
      </c>
      <c r="TW5" s="55" t="s">
        <v>1941</v>
      </c>
      <c r="TX5" s="55" t="s">
        <v>1941</v>
      </c>
      <c r="TY5" s="55" t="s">
        <v>1941</v>
      </c>
      <c r="TZ5" s="55" t="s">
        <v>1941</v>
      </c>
      <c r="UA5" s="55" t="s">
        <v>1941</v>
      </c>
      <c r="UB5" s="55" t="s">
        <v>1941</v>
      </c>
      <c r="UC5" s="55" t="s">
        <v>1941</v>
      </c>
      <c r="UD5" s="55" t="s">
        <v>1941</v>
      </c>
      <c r="UE5" s="55" t="s">
        <v>1941</v>
      </c>
      <c r="UF5" s="55" t="s">
        <v>1941</v>
      </c>
      <c r="UG5" s="55" t="s">
        <v>1941</v>
      </c>
      <c r="UH5" s="55" t="s">
        <v>1941</v>
      </c>
      <c r="UI5" s="55" t="s">
        <v>1941</v>
      </c>
      <c r="UJ5" s="55" t="s">
        <v>1941</v>
      </c>
      <c r="UK5" s="55" t="s">
        <v>1941</v>
      </c>
      <c r="UL5" s="55" t="s">
        <v>1941</v>
      </c>
      <c r="UM5" s="55" t="s">
        <v>1941</v>
      </c>
      <c r="UN5" s="55" t="s">
        <v>1941</v>
      </c>
      <c r="UO5" s="55" t="s">
        <v>1941</v>
      </c>
      <c r="UP5" s="55" t="s">
        <v>1941</v>
      </c>
      <c r="UQ5" s="55" t="s">
        <v>1941</v>
      </c>
      <c r="UR5" s="55" t="s">
        <v>1941</v>
      </c>
      <c r="US5" s="55" t="s">
        <v>1941</v>
      </c>
      <c r="UT5" s="55" t="s">
        <v>1941</v>
      </c>
      <c r="UU5" s="55" t="s">
        <v>1941</v>
      </c>
      <c r="UV5" s="55" t="s">
        <v>1941</v>
      </c>
      <c r="UW5" s="55" t="s">
        <v>1941</v>
      </c>
      <c r="UX5" s="55" t="s">
        <v>1941</v>
      </c>
      <c r="UY5" s="55" t="s">
        <v>1941</v>
      </c>
      <c r="UZ5" s="55" t="s">
        <v>1941</v>
      </c>
      <c r="VA5" s="55" t="s">
        <v>1941</v>
      </c>
      <c r="VB5" s="55" t="s">
        <v>1941</v>
      </c>
      <c r="VC5" s="55" t="s">
        <v>1941</v>
      </c>
      <c r="VD5" s="55" t="s">
        <v>1941</v>
      </c>
      <c r="VE5" s="55" t="s">
        <v>1941</v>
      </c>
      <c r="VF5" s="55" t="s">
        <v>1941</v>
      </c>
      <c r="VG5" s="55" t="s">
        <v>1941</v>
      </c>
      <c r="VH5" s="55" t="s">
        <v>1941</v>
      </c>
      <c r="VI5" s="55" t="s">
        <v>1941</v>
      </c>
      <c r="VJ5" s="55" t="s">
        <v>1941</v>
      </c>
      <c r="VK5" s="55" t="s">
        <v>1941</v>
      </c>
      <c r="VL5" s="55" t="s">
        <v>1941</v>
      </c>
      <c r="VM5" s="55" t="s">
        <v>1941</v>
      </c>
      <c r="VN5" s="55" t="s">
        <v>1941</v>
      </c>
      <c r="VO5" s="55" t="s">
        <v>1941</v>
      </c>
      <c r="VP5" s="55" t="s">
        <v>1941</v>
      </c>
      <c r="VQ5" s="55" t="s">
        <v>1941</v>
      </c>
      <c r="VR5" s="55" t="s">
        <v>1941</v>
      </c>
      <c r="VS5" s="55" t="s">
        <v>1941</v>
      </c>
      <c r="VT5" s="55" t="s">
        <v>1941</v>
      </c>
      <c r="VU5" s="55" t="s">
        <v>1941</v>
      </c>
      <c r="VV5" s="55" t="s">
        <v>1941</v>
      </c>
      <c r="VW5" s="55" t="s">
        <v>1941</v>
      </c>
      <c r="VX5" s="55" t="s">
        <v>1941</v>
      </c>
      <c r="VY5" s="55" t="s">
        <v>1941</v>
      </c>
      <c r="VZ5" s="55" t="s">
        <v>1941</v>
      </c>
      <c r="WA5" s="55" t="s">
        <v>1941</v>
      </c>
      <c r="WB5" s="55" t="s">
        <v>1941</v>
      </c>
      <c r="WC5" s="55" t="s">
        <v>1941</v>
      </c>
      <c r="WD5" s="55" t="s">
        <v>1941</v>
      </c>
      <c r="WE5" s="55" t="s">
        <v>1941</v>
      </c>
      <c r="WF5" s="55" t="s">
        <v>1941</v>
      </c>
      <c r="WG5" s="55" t="s">
        <v>1941</v>
      </c>
      <c r="WH5" s="55" t="s">
        <v>1941</v>
      </c>
      <c r="WI5" s="55" t="s">
        <v>1941</v>
      </c>
      <c r="WJ5" s="55" t="s">
        <v>1941</v>
      </c>
      <c r="WK5" s="55" t="s">
        <v>1941</v>
      </c>
      <c r="WL5" s="55" t="s">
        <v>1941</v>
      </c>
      <c r="WM5" s="55" t="s">
        <v>1941</v>
      </c>
      <c r="WN5" s="55" t="s">
        <v>1941</v>
      </c>
      <c r="WO5" s="55" t="s">
        <v>1941</v>
      </c>
      <c r="WP5" s="55" t="s">
        <v>1941</v>
      </c>
      <c r="WQ5" s="55" t="s">
        <v>1941</v>
      </c>
      <c r="WR5" s="55" t="s">
        <v>1941</v>
      </c>
      <c r="WS5" s="55" t="s">
        <v>1941</v>
      </c>
      <c r="WT5" s="55" t="s">
        <v>1941</v>
      </c>
      <c r="WU5" s="55" t="s">
        <v>1941</v>
      </c>
      <c r="WV5" s="55" t="s">
        <v>1941</v>
      </c>
      <c r="WW5" s="55" t="s">
        <v>1941</v>
      </c>
      <c r="WX5" s="55" t="s">
        <v>1941</v>
      </c>
      <c r="WY5" s="55" t="s">
        <v>1941</v>
      </c>
      <c r="WZ5" s="55" t="s">
        <v>1941</v>
      </c>
      <c r="XA5" s="55" t="s">
        <v>1941</v>
      </c>
      <c r="XB5" s="55" t="s">
        <v>1941</v>
      </c>
      <c r="XC5" s="55" t="s">
        <v>1941</v>
      </c>
      <c r="XD5" s="55" t="s">
        <v>1941</v>
      </c>
      <c r="XE5" s="55" t="s">
        <v>1941</v>
      </c>
      <c r="XF5" s="55" t="s">
        <v>1941</v>
      </c>
      <c r="XG5" s="55" t="s">
        <v>1941</v>
      </c>
      <c r="XH5" s="55" t="s">
        <v>1941</v>
      </c>
      <c r="XI5" s="55" t="s">
        <v>1941</v>
      </c>
      <c r="XJ5" s="55" t="s">
        <v>1941</v>
      </c>
      <c r="XK5" s="55" t="s">
        <v>1941</v>
      </c>
      <c r="XL5" s="55" t="s">
        <v>1941</v>
      </c>
      <c r="XM5" s="55" t="s">
        <v>1941</v>
      </c>
      <c r="XN5" s="55" t="s">
        <v>1941</v>
      </c>
      <c r="XO5" s="55" t="s">
        <v>1941</v>
      </c>
      <c r="XP5" s="55" t="s">
        <v>1941</v>
      </c>
      <c r="XQ5" s="55" t="s">
        <v>1941</v>
      </c>
      <c r="XR5" s="55" t="s">
        <v>1941</v>
      </c>
      <c r="XS5" s="55" t="s">
        <v>1941</v>
      </c>
      <c r="XT5" s="55" t="s">
        <v>1941</v>
      </c>
      <c r="XU5" s="55" t="s">
        <v>1941</v>
      </c>
      <c r="XV5" s="55" t="s">
        <v>1941</v>
      </c>
      <c r="XW5" s="55" t="s">
        <v>1941</v>
      </c>
      <c r="XX5" s="55" t="s">
        <v>1941</v>
      </c>
      <c r="XY5" s="55" t="s">
        <v>1941</v>
      </c>
      <c r="XZ5" s="55" t="s">
        <v>1941</v>
      </c>
      <c r="YA5" s="55" t="s">
        <v>1941</v>
      </c>
      <c r="YB5" s="55" t="s">
        <v>1941</v>
      </c>
      <c r="YC5" s="55" t="s">
        <v>1941</v>
      </c>
      <c r="YD5" s="55" t="s">
        <v>1941</v>
      </c>
      <c r="YE5" s="55" t="s">
        <v>1941</v>
      </c>
      <c r="YF5" s="55" t="s">
        <v>1941</v>
      </c>
      <c r="YG5" s="55" t="s">
        <v>1941</v>
      </c>
      <c r="YH5" s="55" t="s">
        <v>1941</v>
      </c>
      <c r="YI5" s="55" t="s">
        <v>1941</v>
      </c>
      <c r="YJ5" s="55" t="s">
        <v>1941</v>
      </c>
      <c r="YK5" s="55" t="s">
        <v>1941</v>
      </c>
      <c r="YL5" s="55" t="s">
        <v>1941</v>
      </c>
      <c r="YM5" s="55" t="s">
        <v>1941</v>
      </c>
      <c r="YN5" s="55" t="s">
        <v>1941</v>
      </c>
      <c r="YO5" s="55" t="s">
        <v>1941</v>
      </c>
      <c r="YP5" s="55" t="s">
        <v>1941</v>
      </c>
      <c r="YQ5" s="55" t="s">
        <v>1941</v>
      </c>
      <c r="YR5" s="55" t="s">
        <v>1941</v>
      </c>
      <c r="YS5" s="55" t="s">
        <v>1941</v>
      </c>
      <c r="YT5" s="55" t="s">
        <v>1941</v>
      </c>
      <c r="YU5" s="55" t="s">
        <v>1941</v>
      </c>
      <c r="YV5" s="55" t="s">
        <v>1941</v>
      </c>
      <c r="YW5" s="55" t="s">
        <v>1941</v>
      </c>
      <c r="YX5" s="55" t="s">
        <v>1941</v>
      </c>
      <c r="YY5" s="55" t="s">
        <v>1941</v>
      </c>
      <c r="YZ5" s="55" t="s">
        <v>1941</v>
      </c>
      <c r="ZA5" s="55" t="s">
        <v>1941</v>
      </c>
      <c r="ZB5" s="55" t="s">
        <v>1941</v>
      </c>
      <c r="ZC5" s="55" t="s">
        <v>1941</v>
      </c>
      <c r="ZD5" s="55" t="s">
        <v>1941</v>
      </c>
      <c r="ZE5" s="55" t="s">
        <v>1941</v>
      </c>
      <c r="ZF5" s="55" t="s">
        <v>1941</v>
      </c>
      <c r="ZG5" s="55" t="s">
        <v>1941</v>
      </c>
      <c r="ZH5" s="55" t="s">
        <v>1941</v>
      </c>
      <c r="ZI5" s="55" t="s">
        <v>1941</v>
      </c>
      <c r="ZJ5" s="55" t="s">
        <v>1941</v>
      </c>
      <c r="ZK5" s="55" t="s">
        <v>1941</v>
      </c>
      <c r="ZL5" s="55" t="s">
        <v>1941</v>
      </c>
      <c r="ZM5" s="55" t="s">
        <v>1941</v>
      </c>
      <c r="ZN5" s="55" t="s">
        <v>1941</v>
      </c>
      <c r="ZO5" s="55" t="s">
        <v>1941</v>
      </c>
      <c r="ZP5" s="55" t="s">
        <v>1941</v>
      </c>
      <c r="ZQ5" s="55" t="s">
        <v>1941</v>
      </c>
      <c r="ZR5" s="55" t="s">
        <v>1941</v>
      </c>
      <c r="ZS5" s="55" t="s">
        <v>1941</v>
      </c>
      <c r="ZT5" s="55" t="s">
        <v>1941</v>
      </c>
      <c r="ZU5" s="55" t="s">
        <v>1941</v>
      </c>
      <c r="ZV5" s="55" t="s">
        <v>1941</v>
      </c>
      <c r="ZW5" s="55" t="s">
        <v>1941</v>
      </c>
      <c r="ZX5" s="55" t="s">
        <v>1941</v>
      </c>
      <c r="ZY5" s="55" t="s">
        <v>1941</v>
      </c>
      <c r="ZZ5" s="55" t="s">
        <v>1941</v>
      </c>
      <c r="AAA5" s="55" t="s">
        <v>1941</v>
      </c>
      <c r="AAB5" s="55" t="s">
        <v>1941</v>
      </c>
      <c r="AAC5" s="55" t="s">
        <v>1941</v>
      </c>
      <c r="AAD5" s="55" t="s">
        <v>1941</v>
      </c>
      <c r="AAE5" s="55" t="s">
        <v>1941</v>
      </c>
      <c r="AAF5" s="55" t="s">
        <v>1941</v>
      </c>
      <c r="AAG5" s="55" t="s">
        <v>1941</v>
      </c>
      <c r="AAH5" s="55" t="s">
        <v>1941</v>
      </c>
      <c r="AAI5" s="55" t="s">
        <v>1941</v>
      </c>
      <c r="AAJ5" s="55" t="s">
        <v>1941</v>
      </c>
      <c r="AAK5" s="55" t="s">
        <v>1941</v>
      </c>
      <c r="AAL5" s="55" t="s">
        <v>1941</v>
      </c>
      <c r="AAM5" s="55" t="s">
        <v>1941</v>
      </c>
      <c r="AAN5" s="55" t="s">
        <v>1941</v>
      </c>
      <c r="AAO5" s="55" t="s">
        <v>1941</v>
      </c>
      <c r="AAP5" s="55" t="s">
        <v>1941</v>
      </c>
      <c r="AAQ5" s="55" t="s">
        <v>1941</v>
      </c>
      <c r="AAR5" s="55" t="s">
        <v>1941</v>
      </c>
      <c r="AAS5" s="55" t="s">
        <v>1941</v>
      </c>
      <c r="AAT5" s="55" t="s">
        <v>1941</v>
      </c>
      <c r="AAU5" s="55" t="s">
        <v>1941</v>
      </c>
      <c r="AAV5" s="55" t="s">
        <v>1941</v>
      </c>
      <c r="AAW5" s="55" t="s">
        <v>1941</v>
      </c>
      <c r="AAX5" s="55" t="s">
        <v>1941</v>
      </c>
      <c r="AAY5" s="55" t="s">
        <v>1941</v>
      </c>
      <c r="AAZ5" s="55" t="s">
        <v>1941</v>
      </c>
      <c r="ABA5" s="55" t="s">
        <v>1941</v>
      </c>
      <c r="ABB5" s="55" t="s">
        <v>1941</v>
      </c>
      <c r="ABC5" s="55" t="s">
        <v>1941</v>
      </c>
      <c r="ABD5" s="55" t="s">
        <v>1941</v>
      </c>
      <c r="ABE5" s="55" t="s">
        <v>1941</v>
      </c>
      <c r="ABF5" s="55" t="s">
        <v>1941</v>
      </c>
      <c r="ABG5" s="55" t="s">
        <v>1941</v>
      </c>
      <c r="ABH5" s="55" t="s">
        <v>1941</v>
      </c>
      <c r="ABI5" s="55" t="s">
        <v>1941</v>
      </c>
      <c r="ABJ5" s="55" t="s">
        <v>1941</v>
      </c>
      <c r="ABK5" s="55" t="s">
        <v>1941</v>
      </c>
      <c r="ABL5" s="55" t="s">
        <v>1941</v>
      </c>
      <c r="ABM5" s="55" t="s">
        <v>1941</v>
      </c>
      <c r="ABN5" s="55" t="s">
        <v>1941</v>
      </c>
      <c r="ABO5" s="55" t="s">
        <v>1941</v>
      </c>
      <c r="ABP5" s="55" t="s">
        <v>1941</v>
      </c>
      <c r="ABQ5" s="55" t="s">
        <v>1941</v>
      </c>
      <c r="ABR5" s="55" t="s">
        <v>1941</v>
      </c>
      <c r="ABS5" s="55" t="s">
        <v>1941</v>
      </c>
      <c r="ABT5" s="55" t="s">
        <v>1941</v>
      </c>
      <c r="ABU5" s="55" t="s">
        <v>1941</v>
      </c>
      <c r="ABV5" s="55" t="s">
        <v>1941</v>
      </c>
      <c r="ABW5" s="55" t="s">
        <v>1941</v>
      </c>
      <c r="ABX5" s="55" t="s">
        <v>1941</v>
      </c>
      <c r="ABY5" s="55" t="s">
        <v>1941</v>
      </c>
      <c r="ABZ5" s="55" t="s">
        <v>1941</v>
      </c>
      <c r="ACA5" s="55" t="s">
        <v>1941</v>
      </c>
      <c r="ACB5" s="55" t="s">
        <v>1941</v>
      </c>
      <c r="ACC5" s="55" t="s">
        <v>1941</v>
      </c>
      <c r="ACD5" s="55"/>
      <c r="ACE5" s="55" t="s">
        <v>1941</v>
      </c>
      <c r="ACF5" s="55" t="s">
        <v>1941</v>
      </c>
      <c r="ACG5" s="55" t="s">
        <v>1941</v>
      </c>
      <c r="ACH5" s="55"/>
      <c r="ACI5" s="55" t="s">
        <v>1941</v>
      </c>
      <c r="ACJ5" s="55" t="s">
        <v>1941</v>
      </c>
      <c r="ACK5" s="55" t="s">
        <v>1941</v>
      </c>
      <c r="ACL5" s="55"/>
      <c r="ACM5" s="55" t="s">
        <v>1941</v>
      </c>
      <c r="ACN5" s="55" t="s">
        <v>1941</v>
      </c>
      <c r="ACO5" s="55" t="s">
        <v>1941</v>
      </c>
      <c r="ACP5" s="55"/>
      <c r="ACQ5" s="55" t="s">
        <v>1941</v>
      </c>
      <c r="ACR5" s="55" t="s">
        <v>1941</v>
      </c>
      <c r="ACS5" s="55" t="s">
        <v>1941</v>
      </c>
      <c r="ACT5" s="55"/>
      <c r="ACU5" s="55" t="s">
        <v>1941</v>
      </c>
      <c r="ACV5" s="55" t="s">
        <v>1941</v>
      </c>
      <c r="ACW5" s="55" t="s">
        <v>1941</v>
      </c>
      <c r="ACX5" s="55"/>
      <c r="ACY5" s="55" t="s">
        <v>1941</v>
      </c>
      <c r="ACZ5" s="55" t="s">
        <v>1941</v>
      </c>
      <c r="ADA5" s="55" t="s">
        <v>1941</v>
      </c>
      <c r="ADB5" s="55"/>
      <c r="ADC5" s="55" t="s">
        <v>1941</v>
      </c>
      <c r="ADD5" s="55" t="s">
        <v>1941</v>
      </c>
      <c r="ADE5" s="55" t="s">
        <v>1941</v>
      </c>
      <c r="ADF5" s="55"/>
      <c r="ADG5" s="55" t="s">
        <v>1941</v>
      </c>
      <c r="ADH5" s="55" t="s">
        <v>1941</v>
      </c>
      <c r="ADI5" s="55" t="s">
        <v>1941</v>
      </c>
      <c r="ADJ5" s="55"/>
      <c r="ADK5" s="55" t="s">
        <v>1941</v>
      </c>
      <c r="ADL5" s="55" t="s">
        <v>1941</v>
      </c>
      <c r="ADM5" s="55" t="s">
        <v>1941</v>
      </c>
      <c r="ADN5" s="55"/>
      <c r="ADO5" s="55" t="s">
        <v>1941</v>
      </c>
      <c r="ADP5" s="55" t="s">
        <v>1941</v>
      </c>
      <c r="ADQ5" s="55" t="s">
        <v>1941</v>
      </c>
      <c r="ADR5" s="55"/>
      <c r="ADS5" s="55" t="s">
        <v>1941</v>
      </c>
      <c r="ADT5" s="55" t="s">
        <v>1941</v>
      </c>
      <c r="ADU5" s="55" t="s">
        <v>1941</v>
      </c>
      <c r="ADV5" s="55"/>
      <c r="ADW5" s="55" t="s">
        <v>1941</v>
      </c>
      <c r="ADX5" s="55" t="s">
        <v>1941</v>
      </c>
      <c r="ADY5" s="55" t="s">
        <v>1941</v>
      </c>
      <c r="ADZ5" s="55"/>
      <c r="AEA5" s="55" t="s">
        <v>1941</v>
      </c>
      <c r="AEB5" s="55" t="s">
        <v>1941</v>
      </c>
      <c r="AEC5" s="55" t="s">
        <v>1941</v>
      </c>
      <c r="AED5" s="55"/>
      <c r="AEE5" s="55" t="s">
        <v>1941</v>
      </c>
      <c r="AEF5" s="55" t="s">
        <v>1941</v>
      </c>
      <c r="AEG5" s="55" t="s">
        <v>1941</v>
      </c>
      <c r="AEH5" s="55"/>
      <c r="AEI5" s="55" t="s">
        <v>1941</v>
      </c>
      <c r="AEJ5" s="55" t="s">
        <v>1941</v>
      </c>
      <c r="AEK5" s="55" t="s">
        <v>1941</v>
      </c>
      <c r="AEL5" s="55"/>
      <c r="AEM5" s="55" t="s">
        <v>1941</v>
      </c>
      <c r="AEN5" s="55" t="s">
        <v>1941</v>
      </c>
      <c r="AEO5" s="55" t="s">
        <v>1941</v>
      </c>
      <c r="AEP5" s="55"/>
      <c r="AEQ5" s="55" t="s">
        <v>1941</v>
      </c>
      <c r="AER5" s="55" t="s">
        <v>1941</v>
      </c>
      <c r="AES5" s="55" t="s">
        <v>1941</v>
      </c>
      <c r="AET5" s="55"/>
      <c r="AEU5" s="55" t="s">
        <v>1941</v>
      </c>
      <c r="AEV5" s="55" t="s">
        <v>1941</v>
      </c>
      <c r="AEW5" s="55" t="s">
        <v>1941</v>
      </c>
      <c r="AEX5" s="55"/>
      <c r="AEY5" s="55" t="s">
        <v>1941</v>
      </c>
      <c r="AEZ5" s="55" t="s">
        <v>1941</v>
      </c>
      <c r="AFA5" s="55" t="s">
        <v>1941</v>
      </c>
      <c r="AFB5" s="55"/>
      <c r="AFC5" s="55" t="s">
        <v>1941</v>
      </c>
      <c r="AFD5" s="55" t="s">
        <v>1941</v>
      </c>
      <c r="AFE5" s="55" t="s">
        <v>1941</v>
      </c>
      <c r="AFF5" s="55"/>
      <c r="AFG5" s="55" t="s">
        <v>1941</v>
      </c>
      <c r="AFH5" s="55" t="s">
        <v>1941</v>
      </c>
      <c r="AFI5" s="55" t="s">
        <v>1941</v>
      </c>
      <c r="AFJ5" s="55"/>
      <c r="AFK5" s="55" t="s">
        <v>1941</v>
      </c>
      <c r="AFL5" s="55" t="s">
        <v>1941</v>
      </c>
      <c r="AFM5" s="55" t="s">
        <v>1941</v>
      </c>
      <c r="AFN5" s="55"/>
      <c r="AFO5" s="55" t="s">
        <v>1941</v>
      </c>
      <c r="AFP5" s="55" t="s">
        <v>1941</v>
      </c>
      <c r="AFQ5" s="55" t="s">
        <v>1941</v>
      </c>
      <c r="AFR5" s="55"/>
      <c r="AFS5" s="55" t="s">
        <v>1941</v>
      </c>
      <c r="AFT5" s="55" t="s">
        <v>1941</v>
      </c>
      <c r="AFU5" s="55" t="s">
        <v>1941</v>
      </c>
      <c r="AFV5" s="55"/>
      <c r="AFW5" s="55" t="s">
        <v>1941</v>
      </c>
      <c r="AFX5" s="55" t="s">
        <v>1941</v>
      </c>
      <c r="AFY5" s="55" t="s">
        <v>1941</v>
      </c>
      <c r="AFZ5" s="55" t="s">
        <v>1941</v>
      </c>
      <c r="AGA5" s="55" t="s">
        <v>1941</v>
      </c>
      <c r="AGB5" s="55" t="s">
        <v>1941</v>
      </c>
      <c r="AGC5" s="55" t="s">
        <v>1941</v>
      </c>
      <c r="AGD5" s="55" t="s">
        <v>1941</v>
      </c>
      <c r="AGE5" s="55" t="s">
        <v>1941</v>
      </c>
      <c r="AGF5" s="55" t="s">
        <v>1941</v>
      </c>
      <c r="AGG5" s="55" t="s">
        <v>1941</v>
      </c>
      <c r="AGH5" s="55" t="s">
        <v>1941</v>
      </c>
      <c r="AGI5" s="55" t="s">
        <v>1941</v>
      </c>
      <c r="AGJ5" s="55" t="s">
        <v>1941</v>
      </c>
      <c r="AGK5" s="55" t="s">
        <v>1941</v>
      </c>
      <c r="AGL5" s="55" t="s">
        <v>1941</v>
      </c>
      <c r="AGM5" s="55" t="s">
        <v>1941</v>
      </c>
      <c r="AGN5" s="55" t="s">
        <v>1941</v>
      </c>
      <c r="AGO5" s="55" t="s">
        <v>1941</v>
      </c>
      <c r="AGP5" s="55" t="s">
        <v>1941</v>
      </c>
      <c r="AGQ5" s="55" t="s">
        <v>1941</v>
      </c>
      <c r="AGR5" s="55" t="s">
        <v>1941</v>
      </c>
      <c r="AGS5" s="55" t="s">
        <v>1941</v>
      </c>
      <c r="AGT5" s="55" t="s">
        <v>1941</v>
      </c>
      <c r="AGU5" s="55" t="s">
        <v>1941</v>
      </c>
      <c r="AGV5" s="55" t="s">
        <v>1941</v>
      </c>
      <c r="AGW5" s="55" t="s">
        <v>1941</v>
      </c>
      <c r="AGX5" s="56"/>
      <c r="AGY5" s="56"/>
      <c r="AGZ5" s="56"/>
      <c r="AHA5" s="56"/>
      <c r="AHB5" s="56"/>
      <c r="AHC5" s="56"/>
      <c r="AHD5" s="56"/>
      <c r="AHE5" s="56"/>
      <c r="AHF5" s="56"/>
      <c r="AHG5" s="56"/>
      <c r="AHH5" s="56"/>
      <c r="AHI5" s="56"/>
      <c r="AHJ5" s="56"/>
      <c r="AHK5" s="56"/>
      <c r="AHL5" s="56"/>
      <c r="AHM5" s="56"/>
      <c r="AHN5" s="56"/>
      <c r="AHO5" s="56"/>
      <c r="AHP5" s="56"/>
      <c r="AHQ5" s="56"/>
      <c r="AHR5" s="56"/>
      <c r="AHS5" s="56"/>
      <c r="AHT5" s="56"/>
      <c r="AHU5" s="56"/>
      <c r="AHV5" s="56"/>
      <c r="AHW5" s="56"/>
      <c r="AHX5" s="56"/>
      <c r="AHY5" s="56"/>
      <c r="AHZ5" s="56"/>
      <c r="AIA5" s="56"/>
      <c r="AIB5" s="56"/>
      <c r="AIC5" s="56"/>
      <c r="AID5" s="56"/>
      <c r="AIE5" s="56"/>
      <c r="AIF5" s="56"/>
      <c r="AIG5" s="56"/>
      <c r="AIH5" s="56"/>
      <c r="AII5" s="56"/>
      <c r="AIJ5" s="56"/>
      <c r="AIK5" s="56"/>
      <c r="AIL5" s="56"/>
      <c r="AIM5" s="56"/>
      <c r="AIN5" s="56"/>
      <c r="AIO5" s="56"/>
      <c r="AIP5" s="56"/>
      <c r="AIQ5" s="56"/>
      <c r="AIR5" s="56"/>
      <c r="AIS5" s="56"/>
      <c r="AIT5" s="56"/>
      <c r="AIU5" s="56"/>
      <c r="AIV5" s="56"/>
      <c r="AIW5" s="56"/>
      <c r="AIX5" s="56"/>
      <c r="AIY5" s="56"/>
      <c r="AIZ5" s="56"/>
      <c r="AJA5" s="56"/>
      <c r="AJB5" s="56"/>
      <c r="AJC5" s="56"/>
      <c r="AJD5" s="56"/>
      <c r="AJE5" s="56"/>
      <c r="AJF5" s="56"/>
      <c r="AJG5" s="56"/>
      <c r="AJH5" s="56"/>
      <c r="AJI5" s="56"/>
      <c r="AJJ5" s="56"/>
      <c r="AJK5" s="56"/>
      <c r="AJL5" s="56"/>
      <c r="AJM5" s="56"/>
      <c r="AJN5" s="56"/>
      <c r="AJO5" s="56"/>
      <c r="AJP5" s="56"/>
      <c r="AJQ5" s="56"/>
      <c r="AJR5" s="56"/>
      <c r="AJS5" s="56"/>
      <c r="AJT5" s="56"/>
      <c r="AJU5" s="56"/>
      <c r="AJV5" s="56"/>
      <c r="AJW5" s="56"/>
      <c r="AJX5" s="56"/>
      <c r="AJY5" s="56"/>
      <c r="AJZ5" s="56"/>
      <c r="AKA5" s="56"/>
      <c r="AKB5" s="56"/>
      <c r="AKC5" s="56"/>
      <c r="AKD5" s="56"/>
      <c r="AKE5" s="56"/>
      <c r="AKF5" s="56"/>
      <c r="AKG5" s="56"/>
      <c r="AKH5" s="56"/>
      <c r="AKI5" s="56"/>
      <c r="AKJ5" s="56"/>
      <c r="AKK5" s="56"/>
      <c r="AKL5" s="56"/>
      <c r="AKM5" s="56"/>
      <c r="AKN5" s="56"/>
      <c r="AKO5" s="56"/>
      <c r="AKP5" s="56"/>
      <c r="AKQ5" s="56"/>
      <c r="AKR5" s="56"/>
      <c r="AKS5" s="56"/>
      <c r="AKT5" s="56"/>
      <c r="AKU5" s="56"/>
      <c r="AKV5" s="56"/>
      <c r="AKW5" s="56"/>
      <c r="AKX5" s="56"/>
      <c r="AKY5" s="56"/>
      <c r="AKZ5" s="56"/>
      <c r="ALA5" s="56"/>
      <c r="ALB5" s="56"/>
      <c r="ALC5" s="56"/>
      <c r="ALD5" s="56"/>
      <c r="ALE5" s="56"/>
      <c r="ALF5" s="56"/>
      <c r="ALG5" s="56"/>
      <c r="ALH5" s="56"/>
      <c r="ALI5" s="56"/>
      <c r="ALJ5" s="56"/>
      <c r="ALK5" s="56"/>
      <c r="ALL5" s="56"/>
      <c r="ALM5" s="56"/>
      <c r="ALN5" s="56"/>
      <c r="ALO5" s="56"/>
      <c r="ALP5" s="56"/>
      <c r="ALQ5" s="56"/>
      <c r="ALR5" s="56"/>
      <c r="ALS5" s="56"/>
      <c r="ALT5" s="56"/>
      <c r="ALU5" s="56"/>
      <c r="ALV5" s="56"/>
      <c r="ALW5" s="56"/>
      <c r="ALX5" s="56"/>
      <c r="ALY5" s="56"/>
      <c r="ALZ5" s="56"/>
      <c r="AMA5" s="56"/>
      <c r="AMB5" s="56"/>
      <c r="AMC5" s="56"/>
      <c r="AMD5" s="56"/>
      <c r="AME5" s="56"/>
      <c r="AMF5" s="56"/>
      <c r="AMG5" s="56"/>
      <c r="AMH5" s="56"/>
      <c r="AMI5" s="56"/>
      <c r="AMJ5" s="56"/>
      <c r="AMK5" s="56"/>
      <c r="AML5" s="56"/>
      <c r="AMM5" s="56"/>
      <c r="AMN5" s="56"/>
      <c r="AMO5" s="56"/>
      <c r="AMP5" s="56"/>
      <c r="AMQ5" s="56"/>
      <c r="AMR5" s="56"/>
      <c r="AMS5" s="56"/>
      <c r="AMT5" s="56"/>
      <c r="AMU5" s="56"/>
      <c r="AMV5" s="56"/>
      <c r="AMW5" s="56"/>
      <c r="AMX5" s="56"/>
      <c r="AMY5" s="56"/>
      <c r="AMZ5" s="56"/>
      <c r="ANA5" s="56"/>
      <c r="ANB5" s="56"/>
      <c r="ANC5" s="56"/>
      <c r="AND5" s="56"/>
      <c r="ANE5" s="56"/>
      <c r="ANF5" s="56"/>
      <c r="ANG5" s="56"/>
      <c r="ANH5" s="56"/>
      <c r="ANI5" s="56"/>
      <c r="ANJ5" s="56"/>
      <c r="ANK5" s="56"/>
      <c r="ANL5" s="56"/>
      <c r="ANM5" s="56"/>
      <c r="ANN5" s="56"/>
      <c r="ANO5" s="56"/>
      <c r="ANP5" s="56"/>
      <c r="ANQ5" s="56"/>
      <c r="ANR5" s="56"/>
      <c r="ANS5" s="56"/>
      <c r="ANT5" s="56"/>
      <c r="ANU5" s="56"/>
      <c r="ANV5" s="56"/>
      <c r="ANW5" s="56"/>
      <c r="ANX5" s="56"/>
      <c r="ANY5" s="56"/>
      <c r="ANZ5" s="56"/>
      <c r="AOA5" s="56"/>
      <c r="AOB5" s="56"/>
      <c r="AOC5" s="56"/>
      <c r="AOD5" s="56"/>
      <c r="AOE5" s="56"/>
      <c r="AOF5" s="56"/>
      <c r="AOG5" s="56"/>
      <c r="AOH5" s="56"/>
      <c r="AOI5" s="56"/>
      <c r="AOJ5" s="56"/>
      <c r="AOK5" s="56"/>
      <c r="AOL5" s="56"/>
      <c r="AOM5" s="56"/>
      <c r="AON5" s="56"/>
      <c r="AOO5" s="56"/>
      <c r="AOP5" s="56"/>
      <c r="AOQ5" s="56"/>
      <c r="AOR5" s="56"/>
      <c r="AOS5" s="56"/>
      <c r="AOT5" s="56"/>
      <c r="AOU5" s="56"/>
      <c r="AOV5" s="56"/>
      <c r="AOW5" s="56"/>
      <c r="AOX5" s="56"/>
      <c r="AOY5" s="56"/>
      <c r="AOZ5" s="56"/>
      <c r="APA5" s="56"/>
      <c r="APB5" s="56"/>
      <c r="APC5" s="56"/>
      <c r="APD5" s="56"/>
      <c r="APE5" s="56"/>
      <c r="APF5" s="56"/>
      <c r="APG5" s="56"/>
      <c r="APH5" s="56"/>
      <c r="API5" s="56"/>
      <c r="APJ5" s="56"/>
      <c r="APK5" s="56"/>
      <c r="APL5" s="56"/>
      <c r="APM5" s="56"/>
      <c r="APN5" s="56"/>
      <c r="APO5" s="56"/>
      <c r="APP5" s="56"/>
      <c r="APQ5" s="56"/>
      <c r="APR5" s="56"/>
      <c r="APS5" s="56"/>
      <c r="APT5" s="56"/>
      <c r="APU5" s="56"/>
      <c r="APV5" s="56"/>
      <c r="APW5" s="56"/>
      <c r="APX5" s="56"/>
      <c r="APY5" s="56"/>
      <c r="APZ5" s="56"/>
      <c r="AQA5" s="56"/>
      <c r="AQB5" s="56"/>
      <c r="AQC5" s="56"/>
      <c r="AQD5" s="56"/>
      <c r="AQE5" s="56"/>
      <c r="AQF5" s="56"/>
      <c r="AQG5" s="56"/>
      <c r="AQH5" s="56"/>
      <c r="AQI5" s="56"/>
      <c r="AQJ5" s="56"/>
      <c r="AQK5" s="56"/>
      <c r="AQL5" s="56"/>
      <c r="AQM5" s="56"/>
      <c r="AQN5" s="56"/>
      <c r="AQO5" s="56"/>
      <c r="AQP5" s="56"/>
      <c r="AQQ5" s="56"/>
      <c r="AQR5" s="56"/>
      <c r="AQS5" s="56"/>
      <c r="AQT5" s="56"/>
      <c r="AQU5" s="56"/>
      <c r="AQV5" s="56"/>
      <c r="AQW5" s="56"/>
      <c r="AQX5" s="56"/>
      <c r="AQY5" s="56"/>
      <c r="AQZ5" s="56"/>
      <c r="ARA5" s="56"/>
      <c r="ARB5" s="56"/>
      <c r="ARC5" s="56"/>
      <c r="ARD5" s="56"/>
      <c r="ARE5" s="56"/>
      <c r="ARF5" s="56"/>
      <c r="ARG5" s="56"/>
      <c r="ARH5" s="56"/>
      <c r="ARI5" s="56"/>
      <c r="ARJ5" s="56"/>
      <c r="ARK5" s="56"/>
      <c r="ARL5" s="56"/>
      <c r="ARM5" s="56"/>
      <c r="ARN5" s="56"/>
      <c r="ARO5" s="56"/>
      <c r="ARP5" s="56"/>
      <c r="ARQ5" s="56"/>
      <c r="ARR5" s="56"/>
      <c r="ARS5" s="56"/>
      <c r="ART5" s="56"/>
      <c r="ARU5" s="56"/>
      <c r="ARV5" s="56"/>
      <c r="ARW5" s="56"/>
      <c r="ARX5" s="56"/>
      <c r="ARY5" s="56"/>
      <c r="ARZ5" s="56"/>
      <c r="ASA5" s="56"/>
      <c r="ASB5" s="56"/>
      <c r="ASC5" s="56"/>
      <c r="ASD5" s="56"/>
      <c r="ASE5" s="56"/>
      <c r="ASF5" s="56"/>
      <c r="ASG5" s="56"/>
      <c r="ASH5" s="56"/>
      <c r="ASI5" s="56"/>
      <c r="ASJ5" s="56"/>
      <c r="ASK5" s="56"/>
      <c r="ASL5" s="56"/>
      <c r="ASM5" s="56"/>
      <c r="ASN5" s="56"/>
      <c r="ASO5" s="56"/>
      <c r="ASP5" s="56"/>
      <c r="ASQ5" s="56"/>
      <c r="ASR5" s="56"/>
      <c r="ASS5" s="56"/>
      <c r="AST5" s="56"/>
      <c r="ASU5" s="56"/>
      <c r="ASV5" s="56"/>
      <c r="ASW5" s="56"/>
      <c r="ASX5" s="56"/>
      <c r="ASY5" s="56"/>
      <c r="ASZ5" s="56"/>
      <c r="ATA5" s="56"/>
      <c r="ATB5" s="56"/>
      <c r="ATC5" s="56"/>
      <c r="ATD5" s="56"/>
      <c r="ATE5" s="56"/>
      <c r="ATF5" s="56"/>
      <c r="ATG5" s="56"/>
      <c r="ATH5" s="56"/>
      <c r="ATI5" s="56"/>
      <c r="ATJ5" s="56"/>
      <c r="ATK5" s="56"/>
      <c r="ATL5" s="56"/>
      <c r="ATM5" s="56"/>
      <c r="ATN5" s="56"/>
      <c r="ATO5" s="56"/>
      <c r="ATP5" s="56"/>
      <c r="ATQ5" s="56"/>
      <c r="ATR5" s="56"/>
      <c r="ATS5" s="56"/>
      <c r="ATT5" s="56"/>
      <c r="ATU5" s="56"/>
      <c r="ATV5" s="56"/>
      <c r="ATW5" s="56"/>
      <c r="ATX5" s="56"/>
      <c r="ATY5" s="56"/>
      <c r="ATZ5" s="56"/>
      <c r="AUA5" s="56"/>
      <c r="AUB5" s="56"/>
      <c r="AUC5" s="56"/>
      <c r="AUD5" s="56"/>
      <c r="AUE5" s="56"/>
      <c r="AUF5" s="56"/>
      <c r="AUG5" s="56"/>
      <c r="AUH5" s="56"/>
      <c r="AUI5" s="56"/>
      <c r="AUJ5" s="56"/>
      <c r="AUK5" s="56"/>
      <c r="AUL5" s="56"/>
      <c r="AUM5" s="56"/>
      <c r="AUN5" s="56"/>
      <c r="AUO5" s="56"/>
      <c r="AUP5" s="56"/>
      <c r="AUQ5" s="56"/>
      <c r="AUR5" s="56"/>
      <c r="AUS5" s="56"/>
      <c r="AUT5" s="56"/>
      <c r="AUU5" s="56"/>
      <c r="AUV5" s="56"/>
      <c r="AUW5" s="56"/>
      <c r="AUX5" s="56"/>
      <c r="AUY5" s="56"/>
      <c r="AUZ5" s="56"/>
      <c r="AVA5" s="56"/>
      <c r="AVB5" s="56"/>
      <c r="AVC5" s="56"/>
      <c r="AVD5" s="56"/>
      <c r="AVE5" s="56"/>
      <c r="AVF5" s="56"/>
      <c r="AVG5" s="56"/>
      <c r="AVH5" s="56"/>
      <c r="AVI5" s="56"/>
      <c r="AVJ5" s="56"/>
      <c r="AVK5" s="56"/>
      <c r="AVL5" s="56"/>
      <c r="AVM5" s="56"/>
      <c r="AVN5" s="56"/>
      <c r="AVO5" s="56"/>
      <c r="AVP5" s="56"/>
      <c r="AVQ5" s="56"/>
      <c r="AVR5" s="56"/>
      <c r="AVS5" s="56"/>
      <c r="AVT5" s="56"/>
      <c r="AVU5" s="56"/>
      <c r="AVV5" s="56"/>
      <c r="AVW5" s="56"/>
      <c r="AVX5" s="56"/>
      <c r="AVY5" s="56"/>
      <c r="AVZ5" s="56"/>
      <c r="AWA5" s="56"/>
      <c r="AWB5" s="56"/>
      <c r="AWC5" s="56"/>
      <c r="AWD5" s="56"/>
      <c r="AWE5" s="56"/>
      <c r="AWF5" s="56"/>
      <c r="AWG5" s="56"/>
      <c r="AWH5" s="56"/>
      <c r="AWI5" s="56"/>
      <c r="AWJ5" s="56"/>
      <c r="AWK5" s="56"/>
      <c r="AWL5" s="56"/>
      <c r="AWM5" s="56"/>
      <c r="AWN5" s="56"/>
      <c r="AWO5" s="56"/>
      <c r="AWP5" s="56"/>
      <c r="AWQ5" s="56"/>
      <c r="AWR5" s="56"/>
      <c r="AWS5" s="56"/>
      <c r="AWT5" s="56"/>
      <c r="AWU5" s="56"/>
      <c r="AWV5" s="56"/>
      <c r="AWW5" s="56"/>
      <c r="AWX5" s="56"/>
      <c r="AWY5" s="56"/>
      <c r="AWZ5" s="56"/>
      <c r="AXA5" s="56"/>
      <c r="AXB5" s="56"/>
      <c r="AXC5" s="56"/>
      <c r="AXD5" s="56"/>
      <c r="AXE5" s="56"/>
      <c r="AXF5" s="56"/>
      <c r="AXG5" s="56"/>
      <c r="AXH5" s="56"/>
      <c r="AXI5" s="56"/>
      <c r="AXJ5" s="56"/>
      <c r="AXK5" s="56"/>
      <c r="AXL5" s="56"/>
      <c r="AXM5" s="56"/>
      <c r="AXN5" s="56"/>
      <c r="AXO5" s="56"/>
      <c r="AXP5" s="56"/>
      <c r="AXQ5" s="56"/>
      <c r="AXR5" s="56"/>
      <c r="AXS5" s="56"/>
      <c r="AXT5" s="56"/>
      <c r="AXU5" s="56"/>
      <c r="AXV5" s="56"/>
      <c r="AXW5" s="56"/>
      <c r="AXX5" s="56"/>
      <c r="AXY5" s="56"/>
      <c r="AXZ5" s="56"/>
      <c r="AYA5" s="56"/>
      <c r="AYB5" s="56"/>
      <c r="AYC5" s="56"/>
      <c r="AYD5" s="56"/>
      <c r="AYE5" s="56"/>
      <c r="AYF5" s="56"/>
      <c r="AYG5" s="56"/>
      <c r="AYH5" s="56"/>
      <c r="AYI5" s="56"/>
      <c r="AYJ5" s="56"/>
      <c r="AYK5" s="56"/>
      <c r="AYL5" s="56"/>
      <c r="AYM5" s="56"/>
      <c r="AYN5" s="56"/>
      <c r="AYO5" s="56"/>
      <c r="AYP5" s="56"/>
      <c r="AYQ5" s="56"/>
      <c r="AYR5" s="56"/>
      <c r="AYS5" s="56"/>
      <c r="AYT5" s="56"/>
      <c r="AYU5" s="56"/>
      <c r="AYV5" s="56"/>
      <c r="AYW5" s="56"/>
      <c r="AYX5" s="56"/>
      <c r="AYY5" s="56"/>
      <c r="AYZ5" s="56"/>
      <c r="AZA5" s="56"/>
      <c r="AZB5" s="56"/>
      <c r="AZC5" s="56"/>
      <c r="AZD5" s="56"/>
      <c r="AZE5" s="56"/>
      <c r="AZF5" s="56"/>
      <c r="AZG5" s="56"/>
      <c r="AZH5" s="56"/>
      <c r="AZI5" s="56"/>
      <c r="AZJ5" s="56"/>
      <c r="AZK5" s="56"/>
      <c r="AZL5" s="56"/>
      <c r="AZM5" s="56"/>
      <c r="AZN5" s="56"/>
      <c r="AZO5" s="56"/>
      <c r="AZP5" s="56"/>
      <c r="AZQ5" s="56"/>
      <c r="AZR5" s="56"/>
      <c r="AZS5" s="56"/>
      <c r="AZT5" s="56"/>
      <c r="AZU5" s="56"/>
      <c r="AZV5" s="56"/>
      <c r="AZW5" s="56"/>
      <c r="AZX5" s="56"/>
      <c r="AZY5" s="56"/>
      <c r="AZZ5" s="56"/>
      <c r="BAA5" s="56"/>
      <c r="BAB5" s="56"/>
      <c r="BAC5" s="56"/>
      <c r="BAD5" s="56"/>
      <c r="BAE5" s="56"/>
      <c r="BAF5" s="56"/>
      <c r="BAG5" s="56"/>
      <c r="BAH5" s="56"/>
      <c r="BAI5" s="56"/>
      <c r="BAJ5" s="56"/>
      <c r="BAK5" s="56"/>
      <c r="BAL5" s="56"/>
      <c r="BAM5" s="56"/>
      <c r="BAN5" s="56"/>
      <c r="BAO5" s="56"/>
      <c r="BAP5" s="56"/>
      <c r="BAQ5" s="56"/>
      <c r="BAR5" s="56"/>
      <c r="BAS5" s="56"/>
      <c r="BAT5" s="56"/>
      <c r="BAU5" s="56"/>
      <c r="BAV5" s="56"/>
      <c r="BAW5" s="56"/>
      <c r="BAX5" s="56"/>
      <c r="BAY5" s="56"/>
      <c r="BAZ5" s="56"/>
      <c r="BBA5" s="56"/>
      <c r="BBB5" s="56"/>
      <c r="BBC5" s="56"/>
      <c r="BBD5" s="56"/>
      <c r="BBE5" s="56"/>
      <c r="BBF5" s="56"/>
      <c r="BBG5" s="56"/>
      <c r="BBH5" s="56"/>
      <c r="BBI5" s="56"/>
      <c r="BBJ5" s="56"/>
      <c r="BBK5" s="56"/>
      <c r="BBL5" s="56"/>
      <c r="BBM5" s="56"/>
      <c r="BBN5" s="56"/>
      <c r="BBO5" s="56"/>
      <c r="BBP5" s="56"/>
      <c r="BBQ5" s="56"/>
      <c r="BBR5" s="56"/>
      <c r="BBS5" s="56"/>
      <c r="BBT5" s="56"/>
      <c r="BBU5" s="56"/>
      <c r="BBV5" s="56"/>
      <c r="BBW5" s="56"/>
      <c r="BBX5" s="56"/>
      <c r="BBY5" s="56"/>
      <c r="BBZ5" s="56"/>
      <c r="BCA5" s="56"/>
      <c r="BCB5" s="56"/>
      <c r="BCC5" s="56"/>
      <c r="BCD5" s="56"/>
      <c r="BCE5" s="56"/>
      <c r="BCF5" s="56"/>
      <c r="BCG5" s="56"/>
      <c r="BCH5" s="56"/>
      <c r="BCI5" s="56"/>
      <c r="BCJ5" s="56"/>
      <c r="BCK5" s="56"/>
      <c r="BCL5" s="56"/>
      <c r="BCM5" s="56"/>
      <c r="BCN5" s="56"/>
      <c r="BCO5" s="56"/>
      <c r="BCP5" s="56"/>
      <c r="BCQ5" s="56"/>
      <c r="BCR5" s="56"/>
      <c r="BCS5" s="56"/>
      <c r="BCT5" s="56"/>
      <c r="BCU5" s="56"/>
      <c r="BCV5" s="56"/>
      <c r="BCW5" s="56"/>
      <c r="BCX5" s="56"/>
      <c r="BCY5" s="56"/>
      <c r="BCZ5" s="56"/>
      <c r="BDA5" s="56"/>
      <c r="BDB5" s="56"/>
      <c r="BDC5" s="56"/>
      <c r="BDD5" s="56"/>
      <c r="BDE5" s="56"/>
      <c r="BDF5" s="56"/>
      <c r="BDG5" s="56"/>
      <c r="BDH5" s="56"/>
      <c r="BDI5" s="56"/>
      <c r="BDJ5" s="56"/>
      <c r="BDK5" s="56"/>
      <c r="BDL5" s="56"/>
      <c r="BDM5" s="56"/>
      <c r="BDN5" s="56"/>
      <c r="BDO5" s="56"/>
      <c r="BDP5" s="56"/>
      <c r="BDQ5" s="56"/>
      <c r="BDR5" s="56"/>
      <c r="BDS5" s="56"/>
      <c r="BDT5" s="56"/>
      <c r="BDU5" s="56"/>
      <c r="BDV5" s="56"/>
      <c r="BDW5" s="56"/>
      <c r="BDX5" s="56"/>
      <c r="BDY5" s="56"/>
      <c r="BDZ5" s="56"/>
      <c r="BEA5" s="56"/>
      <c r="BEB5" s="56"/>
      <c r="BEC5" s="56"/>
      <c r="BED5" s="56"/>
      <c r="BEE5" s="56"/>
      <c r="BEF5" s="56"/>
      <c r="BEG5" s="56"/>
      <c r="BEH5" s="56"/>
      <c r="BEI5" s="56"/>
      <c r="BEJ5" s="56"/>
      <c r="BEK5" s="56"/>
      <c r="BEL5" s="56"/>
      <c r="BEM5" s="56"/>
      <c r="BEN5" s="56"/>
      <c r="BEO5" s="56"/>
      <c r="BEP5" s="56"/>
      <c r="BEQ5" s="56"/>
      <c r="BER5" s="56"/>
      <c r="BES5" s="56"/>
      <c r="BET5" s="56"/>
      <c r="BEU5" s="56"/>
      <c r="BEV5" s="56"/>
      <c r="BEW5" s="56"/>
      <c r="BEX5" s="56"/>
      <c r="BEY5" s="56"/>
      <c r="BEZ5" s="56"/>
      <c r="BFA5" s="56"/>
      <c r="BFB5" s="56"/>
      <c r="BFC5" s="56"/>
      <c r="BFD5" s="56"/>
      <c r="BFE5" s="56"/>
      <c r="BFF5" s="56"/>
      <c r="BFG5" s="56"/>
      <c r="BFH5" s="56"/>
      <c r="BFI5" s="56"/>
      <c r="BFJ5" s="56"/>
      <c r="BFK5" s="56"/>
      <c r="BFL5" s="56"/>
      <c r="BFM5" s="56"/>
      <c r="BFN5" s="56"/>
      <c r="BFO5" s="56"/>
      <c r="BFP5" s="56"/>
      <c r="BFQ5" s="56"/>
      <c r="BFR5" s="56"/>
      <c r="BFS5" s="56"/>
      <c r="BFT5" s="56"/>
      <c r="BFU5" s="56"/>
      <c r="BFV5" s="56"/>
      <c r="BFW5" s="56"/>
      <c r="BFX5" s="56"/>
      <c r="BFY5" s="56"/>
      <c r="BFZ5" s="56"/>
      <c r="BGA5" s="56"/>
      <c r="BGB5" s="56"/>
      <c r="BGC5" s="56"/>
      <c r="BGD5" s="56"/>
      <c r="BGE5" s="56"/>
      <c r="BGF5" s="56"/>
      <c r="BGG5" s="56"/>
      <c r="BGH5" s="56"/>
      <c r="BGI5" s="56"/>
      <c r="BGJ5" s="56"/>
      <c r="BGK5" s="56"/>
      <c r="BGL5" s="56"/>
      <c r="BGM5" s="56"/>
      <c r="BGN5" s="56"/>
      <c r="BGO5" s="56"/>
      <c r="BGP5" s="56"/>
      <c r="BGQ5" s="56"/>
      <c r="BGR5" s="56"/>
      <c r="BGS5" s="56"/>
      <c r="BGT5" s="56"/>
      <c r="BGU5" s="56"/>
      <c r="BGV5" s="56"/>
      <c r="BGW5" s="56"/>
      <c r="BGX5" s="56"/>
      <c r="BGY5" s="56"/>
      <c r="BGZ5" s="56"/>
      <c r="BHA5" s="56"/>
      <c r="BHB5" s="56"/>
      <c r="BHC5" s="56"/>
      <c r="BHD5" s="56"/>
      <c r="BHE5" s="56"/>
      <c r="BHF5" s="56"/>
      <c r="BHG5" s="56"/>
      <c r="BHH5" s="56"/>
      <c r="BHI5" s="56"/>
      <c r="BHJ5" s="56"/>
      <c r="BHK5" s="56"/>
      <c r="BHL5" s="56"/>
      <c r="BHM5" s="56"/>
      <c r="BHN5" s="56"/>
      <c r="BHO5" s="56"/>
      <c r="BHP5" s="56"/>
      <c r="BHQ5" s="56"/>
      <c r="BHR5" s="56"/>
      <c r="BHS5" s="56"/>
      <c r="BHT5" s="56"/>
      <c r="BHU5" s="56"/>
      <c r="BHV5" s="56"/>
      <c r="BHW5" s="56"/>
      <c r="BHX5" s="56"/>
      <c r="BHY5" s="56"/>
      <c r="BHZ5" s="56"/>
      <c r="BIA5" s="56"/>
      <c r="BIB5" s="56"/>
      <c r="BIC5" s="56"/>
      <c r="BID5" s="56"/>
      <c r="BIE5" s="56"/>
      <c r="BIF5" s="56"/>
      <c r="BIG5" s="56"/>
      <c r="BIH5" s="56"/>
      <c r="BII5" s="56"/>
      <c r="BIJ5" s="56"/>
      <c r="BIK5" s="56"/>
      <c r="BIL5" s="56"/>
      <c r="BIM5" s="56"/>
      <c r="BIN5" s="56"/>
      <c r="BIO5" s="56"/>
      <c r="BIP5" s="56"/>
      <c r="BIQ5" s="56"/>
      <c r="BIR5" s="56"/>
      <c r="BIS5" s="56"/>
      <c r="BIT5" s="56"/>
      <c r="BIU5" s="56"/>
      <c r="BIV5" s="56"/>
      <c r="BIW5" s="56"/>
      <c r="BIX5" s="56"/>
      <c r="BIY5" s="56"/>
      <c r="BIZ5" s="56"/>
      <c r="BJA5" s="56"/>
      <c r="BJB5" s="56"/>
      <c r="BJC5" s="56"/>
      <c r="BJD5" s="56"/>
      <c r="BJE5" s="56"/>
      <c r="BJF5" s="56"/>
      <c r="BJG5" s="56"/>
      <c r="BJH5" s="56"/>
      <c r="BJI5" s="56"/>
      <c r="BJJ5" s="56"/>
      <c r="BJK5" s="56"/>
      <c r="BJL5" s="56"/>
      <c r="BJM5" s="56"/>
      <c r="BJN5" s="56"/>
      <c r="BJO5" s="56"/>
      <c r="BJP5" s="56"/>
      <c r="BJQ5" s="56"/>
      <c r="BJR5" s="56"/>
      <c r="BJS5" s="56"/>
      <c r="BJT5" s="56"/>
      <c r="BJU5" s="56"/>
      <c r="BJV5" s="56"/>
      <c r="BJW5" s="56"/>
      <c r="BJX5" s="56"/>
      <c r="BJY5" s="56"/>
      <c r="BJZ5" s="56"/>
      <c r="BKA5" s="56"/>
      <c r="BKB5" s="56"/>
      <c r="BKC5" s="56"/>
      <c r="BKD5" s="56"/>
      <c r="BKE5" s="56"/>
      <c r="BKF5" s="56"/>
      <c r="BKG5" s="56"/>
      <c r="BKH5" s="56"/>
      <c r="BKI5" s="56"/>
      <c r="BKJ5" s="56"/>
      <c r="BKK5" s="56"/>
      <c r="BKL5" s="56"/>
      <c r="BKM5" s="56"/>
      <c r="BKN5" s="56"/>
      <c r="BKO5" s="56"/>
      <c r="BKP5" s="56"/>
      <c r="BKQ5" s="56"/>
      <c r="BKR5" s="56"/>
      <c r="BKS5" s="56"/>
      <c r="BKT5" s="56"/>
      <c r="BKU5" s="56"/>
      <c r="BKV5" s="56"/>
      <c r="BKW5" s="56"/>
      <c r="BKX5" s="56"/>
      <c r="BKY5" s="56"/>
      <c r="BKZ5" s="56"/>
      <c r="BLA5" s="56"/>
      <c r="BLB5" s="56"/>
      <c r="BLC5" s="56"/>
      <c r="BLD5" s="56"/>
      <c r="BLE5" s="56"/>
      <c r="BLF5" s="56"/>
      <c r="BLG5" s="56"/>
      <c r="BLH5" s="56"/>
      <c r="BLI5" s="56"/>
      <c r="BLJ5" s="56"/>
      <c r="BLK5" s="56"/>
      <c r="BLL5" s="56"/>
      <c r="BLM5" s="56"/>
      <c r="BLN5" s="56"/>
      <c r="BLO5" s="56"/>
      <c r="BLP5" s="56"/>
      <c r="BLQ5" s="56"/>
      <c r="BLR5" s="56"/>
      <c r="BLS5" s="56"/>
      <c r="BLT5" s="56"/>
      <c r="BLU5" s="56"/>
      <c r="BLV5" s="56"/>
      <c r="BLW5" s="56"/>
      <c r="BLX5" s="56"/>
      <c r="BLY5" s="56"/>
      <c r="BLZ5" s="56"/>
      <c r="BMA5" s="56"/>
      <c r="BMB5" s="56"/>
      <c r="BMC5" s="56"/>
      <c r="BMD5" s="56"/>
      <c r="BME5" s="56"/>
      <c r="BMF5" s="56"/>
      <c r="BMG5" s="56"/>
      <c r="BMH5" s="56"/>
      <c r="BMI5" s="56"/>
      <c r="BMJ5" s="56"/>
      <c r="BMK5" s="56"/>
      <c r="BML5" s="56"/>
      <c r="BMM5" s="56"/>
      <c r="BMN5" s="56"/>
      <c r="BMO5" s="56"/>
      <c r="BMP5" s="56"/>
      <c r="BMQ5" s="56"/>
      <c r="BMR5" s="56"/>
      <c r="BMS5" s="56"/>
      <c r="BMT5" s="56"/>
      <c r="BMU5" s="56"/>
      <c r="BMV5" s="56"/>
      <c r="BMW5" s="56"/>
      <c r="BMX5" s="56"/>
      <c r="BMY5" s="56"/>
      <c r="BMZ5" s="56"/>
      <c r="BNA5" s="56"/>
      <c r="BNB5" s="56"/>
      <c r="BNC5" s="56"/>
      <c r="BND5" s="56"/>
      <c r="BNE5" s="56"/>
      <c r="BNF5" s="56"/>
      <c r="BNG5" s="56"/>
      <c r="BNH5" s="56"/>
      <c r="BNI5" s="56"/>
      <c r="BNJ5" s="56"/>
      <c r="BNK5" s="56"/>
      <c r="BNL5" s="56"/>
      <c r="BNM5" s="56"/>
      <c r="BNN5" s="56"/>
      <c r="BNO5" s="56"/>
      <c r="BNP5" s="56"/>
      <c r="BNQ5" s="56"/>
      <c r="BNR5" s="56"/>
      <c r="BNS5" s="56"/>
      <c r="BNT5" s="56"/>
      <c r="BNU5" s="56"/>
      <c r="BNV5" s="56"/>
      <c r="BNW5" s="56"/>
      <c r="BNX5" s="56"/>
      <c r="BNY5" s="56"/>
      <c r="BNZ5" s="56"/>
      <c r="BOA5" s="56"/>
      <c r="BOB5" s="56"/>
      <c r="BOC5" s="56"/>
      <c r="BOD5" s="56"/>
      <c r="BOE5" s="56"/>
      <c r="BOF5" s="56"/>
      <c r="BOG5" s="56"/>
      <c r="BOH5" s="56"/>
      <c r="BOI5" s="56"/>
      <c r="BOJ5" s="56"/>
      <c r="BOK5" s="56"/>
      <c r="BOL5" s="56"/>
      <c r="BOM5" s="56"/>
      <c r="BON5" s="56"/>
      <c r="BOO5" s="56"/>
      <c r="BOP5" s="56"/>
      <c r="BOQ5" s="56"/>
      <c r="BOR5" s="56"/>
      <c r="BOS5" s="56"/>
      <c r="BOT5" s="56"/>
      <c r="BOU5" s="56"/>
      <c r="BOV5" s="56"/>
    </row>
    <row r="6" ht="13.5" customHeight="1">
      <c r="A6" s="54" t="s">
        <v>1942</v>
      </c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>
        <v>1.8204307334230014</v>
      </c>
      <c r="CI6" s="53">
        <v>1.8204307334230014</v>
      </c>
      <c r="CJ6" s="53">
        <v>1.8204307334230014</v>
      </c>
      <c r="CK6" s="53">
        <v>1.8564791666553289</v>
      </c>
      <c r="CL6" s="53">
        <v>1.8699968558421456</v>
      </c>
      <c r="CM6" s="53">
        <v>1.9060452890744852</v>
      </c>
      <c r="CN6" s="53">
        <v>1.9060452890744852</v>
      </c>
      <c r="CO6" s="53">
        <v>1.9240695056906427</v>
      </c>
      <c r="CP6" s="53">
        <v>1.9375871948774717</v>
      </c>
      <c r="CQ6" s="53">
        <v>1.9240695056906427</v>
      </c>
      <c r="CR6" s="53">
        <v>1.9375871948774717</v>
      </c>
      <c r="CS6" s="53">
        <v>1.9240695056906427</v>
      </c>
      <c r="CT6" s="53">
        <v>1.8880210724583153</v>
      </c>
      <c r="CU6" s="53">
        <v>1.8699968558421456</v>
      </c>
      <c r="CV6" s="53">
        <v>1.8699968558421456</v>
      </c>
      <c r="CW6" s="53">
        <v>1.8880210724583153</v>
      </c>
      <c r="CX6" s="53">
        <v>1.9240695056906427</v>
      </c>
      <c r="CY6" s="53">
        <v>1.973635628109799</v>
      </c>
      <c r="CZ6" s="53">
        <v>2.0232017505289552</v>
      </c>
      <c r="DA6" s="53">
        <v>2.0412254938698116</v>
      </c>
      <c r="DB6" s="53">
        <v>2.059249710485981</v>
      </c>
      <c r="DC6" s="53">
        <v>2.0907916162889677</v>
      </c>
      <c r="DD6" s="53">
        <v>2.0772739271021385</v>
      </c>
      <c r="DE6" s="53">
        <v>2.0232017505289552</v>
      </c>
      <c r="DF6" s="53">
        <v>1.9916593714506552</v>
      </c>
      <c r="DG6" s="53">
        <v>2.009683588066825</v>
      </c>
      <c r="DH6" s="53">
        <v>1.9916593714506552</v>
      </c>
      <c r="DI6" s="53">
        <v>1.9916593714506552</v>
      </c>
      <c r="DJ6" s="53">
        <v>2.0232017505289552</v>
      </c>
      <c r="DK6" s="53">
        <v>2.059249710485981</v>
      </c>
      <c r="DL6" s="53">
        <v>2.108815832905125</v>
      </c>
      <c r="DM6" s="53">
        <v>2.126840049521295</v>
      </c>
      <c r="DN6" s="53">
        <v>2.108815832905125</v>
      </c>
      <c r="DO6" s="53">
        <v>2.144864266137465</v>
      </c>
      <c r="DP6" s="53">
        <v>2.144864266137465</v>
      </c>
      <c r="DQ6" s="53">
        <v>2.108815832905125</v>
      </c>
      <c r="DR6" s="53">
        <v>2.0772739271021385</v>
      </c>
      <c r="DS6" s="53">
        <v>2.0772739271021385</v>
      </c>
      <c r="DT6" s="53">
        <v>2.059249710485981</v>
      </c>
      <c r="DU6" s="53">
        <v>2.0772739271021385</v>
      </c>
      <c r="DV6" s="53">
        <v>2.0907916162889677</v>
      </c>
      <c r="DW6" s="53">
        <v>2.108815832905125</v>
      </c>
      <c r="DX6" s="53">
        <v>2.144864266137465</v>
      </c>
      <c r="DY6" s="53">
        <v>2.144864266137465</v>
      </c>
      <c r="DZ6" s="53">
        <v>2.126840049521295</v>
      </c>
      <c r="EA6" s="53">
        <v>2.126840049521295</v>
      </c>
      <c r="EB6" s="53">
        <v>2.108815832905125</v>
      </c>
      <c r="EC6" s="53">
        <v>2.108815832905125</v>
      </c>
      <c r="ED6" s="53">
        <v>2.0907916162889677</v>
      </c>
      <c r="EE6" s="53">
        <v>2.0907916162889677</v>
      </c>
      <c r="EF6" s="53">
        <v>2.108815832905125</v>
      </c>
      <c r="EG6" s="53">
        <v>2.108815832905125</v>
      </c>
      <c r="EH6" s="53">
        <v>2.108815832905125</v>
      </c>
      <c r="EI6" s="53">
        <v>2.126840049521295</v>
      </c>
      <c r="EJ6" s="53">
        <v>2.162888009478321</v>
      </c>
      <c r="EK6" s="53">
        <v>2.1764061719404513</v>
      </c>
      <c r="EL6" s="53">
        <v>2.1764061719404513</v>
      </c>
      <c r="EM6" s="53">
        <v>2.1764061719404513</v>
      </c>
      <c r="EN6" s="53">
        <v>2.1764061719404513</v>
      </c>
      <c r="EO6" s="53">
        <v>2.1764061719404513</v>
      </c>
      <c r="EP6" s="53">
        <v>2.162888009478321</v>
      </c>
      <c r="EQ6" s="53">
        <v>2.162888009478321</v>
      </c>
      <c r="ER6" s="53">
        <v>2.162888009478321</v>
      </c>
      <c r="ES6" s="53">
        <v>2.1764061719404513</v>
      </c>
      <c r="ET6" s="53">
        <v>2.1944303885566088</v>
      </c>
      <c r="EU6" s="53">
        <v>2.212454131897477</v>
      </c>
      <c r="EV6" s="53">
        <v>2.2439965109757654</v>
      </c>
      <c r="EW6" s="53">
        <v>2.2620202543166212</v>
      </c>
      <c r="EX6" s="53">
        <v>2.2620202543166212</v>
      </c>
      <c r="EY6" s="53">
        <v>2.280044470932791</v>
      </c>
      <c r="EZ6" s="53">
        <v>2.2620202543166212</v>
      </c>
      <c r="FA6" s="53">
        <v>2.2304783485136346</v>
      </c>
      <c r="FB6" s="53">
        <v>2.212454131897477</v>
      </c>
      <c r="FC6" s="53">
        <v>2.1944303885566088</v>
      </c>
      <c r="FD6" s="53">
        <v>2.212454131897477</v>
      </c>
      <c r="FE6" s="53">
        <v>2.2304783485136346</v>
      </c>
      <c r="FF6" s="53">
        <v>2.2439965109757654</v>
      </c>
      <c r="FG6" s="53">
        <v>2.280044470932791</v>
      </c>
      <c r="FH6" s="53">
        <v>2.298068687548961</v>
      </c>
      <c r="FI6" s="53">
        <v>2.3160929041651186</v>
      </c>
      <c r="FJ6" s="53">
        <v>2.3296110666272494</v>
      </c>
      <c r="FK6" s="53">
        <v>2.347634809968105</v>
      </c>
      <c r="FL6" s="53">
        <v>2.347634809968105</v>
      </c>
      <c r="FM6" s="53">
        <v>2.383682769925131</v>
      </c>
      <c r="FN6" s="53">
        <v>2.383682769925131</v>
      </c>
      <c r="FO6" s="53">
        <v>2.415225149003419</v>
      </c>
      <c r="FP6" s="53">
        <v>2.433248892344287</v>
      </c>
      <c r="FQ6" s="53">
        <v>2.451273108960457</v>
      </c>
      <c r="FR6" s="53">
        <v>2.500839231379601</v>
      </c>
      <c r="FS6" s="53">
        <v>2.550405827074059</v>
      </c>
      <c r="FT6" s="53">
        <v>2.6225017469881107</v>
      </c>
      <c r="FU6" s="53">
        <v>2.6540436527910973</v>
      </c>
      <c r="FV6" s="53">
        <v>2.703610248485555</v>
      </c>
      <c r="FW6" s="53">
        <v>2.775706641674908</v>
      </c>
      <c r="FX6" s="53">
        <v>2.775706641674908</v>
      </c>
      <c r="FY6" s="53">
        <v>2.7892243308617375</v>
      </c>
      <c r="FZ6" s="53">
        <v>2.807248547477895</v>
      </c>
      <c r="GA6" s="53">
        <v>2.7576824250587504</v>
      </c>
      <c r="GB6" s="53">
        <v>2.703610248485555</v>
      </c>
      <c r="GC6" s="53">
        <v>2.721634465101725</v>
      </c>
      <c r="GD6" s="53">
        <v>2.739658208442581</v>
      </c>
      <c r="GE6" s="53">
        <v>2.775706641674908</v>
      </c>
      <c r="GF6" s="53">
        <v>2.856814669897051</v>
      </c>
      <c r="GG6" s="53">
        <v>2.8928631031293786</v>
      </c>
      <c r="GH6" s="53">
        <v>2.9289110630864044</v>
      </c>
      <c r="GI6" s="53">
        <v>2.9289110630864044</v>
      </c>
      <c r="GJ6" s="53">
        <v>2.9424292255485347</v>
      </c>
      <c r="GK6" s="53">
        <v>2.9424292255485347</v>
      </c>
      <c r="GL6" s="53">
        <v>2.9424292255485347</v>
      </c>
      <c r="GM6" s="53">
        <v>2.960452968889391</v>
      </c>
      <c r="GN6" s="53">
        <v>2.960452968889391</v>
      </c>
      <c r="GO6" s="53">
        <v>2.9784771855055605</v>
      </c>
      <c r="GP6" s="53">
        <v>3.077609430343861</v>
      </c>
      <c r="GQ6" s="53">
        <v>3.1497058235332265</v>
      </c>
      <c r="GR6" s="53">
        <v>3.1992719459523706</v>
      </c>
      <c r="GS6" s="53">
        <v>3.2308138517553573</v>
      </c>
      <c r="GT6" s="53">
        <v>3.2488380683715268</v>
      </c>
      <c r="GU6" s="53">
        <v>3.2668622849876843</v>
      </c>
      <c r="GV6" s="53">
        <v>3.302910244944723</v>
      </c>
      <c r="GW6" s="53">
        <v>3.352476367363867</v>
      </c>
      <c r="GX6" s="53">
        <v>3.352476367363867</v>
      </c>
      <c r="GY6" s="53">
        <v>3.3705005839800366</v>
      </c>
      <c r="GZ6" s="53">
        <v>3.4020424897830233</v>
      </c>
      <c r="HA6" s="53">
        <v>3.4380909230153507</v>
      </c>
      <c r="HB6" s="53">
        <v>3.5056812620506643</v>
      </c>
      <c r="HC6" s="53">
        <v>3.5912953444268463</v>
      </c>
      <c r="HD6" s="53">
        <v>3.6228377235051346</v>
      </c>
      <c r="HE6" s="53">
        <v>3.6588856834621604</v>
      </c>
      <c r="HF6" s="53">
        <v>3.640861466846003</v>
      </c>
      <c r="HG6" s="53">
        <v>3.6904280625404486</v>
      </c>
      <c r="HH6" s="53">
        <v>3.6769099000783303</v>
      </c>
      <c r="HI6" s="53">
        <v>3.640861466846003</v>
      </c>
      <c r="HJ6" s="53">
        <v>3.744500239113644</v>
      </c>
      <c r="HK6" s="53">
        <v>3.6904280625404486</v>
      </c>
      <c r="HL6" s="53">
        <v>3.6228377235051346</v>
      </c>
      <c r="HM6" s="53">
        <v>3.640861466846003</v>
      </c>
      <c r="HN6" s="53">
        <v>3.6093195610430167</v>
      </c>
      <c r="HO6" s="53">
        <v>3.640861466846003</v>
      </c>
      <c r="HP6" s="53">
        <v>3.6228377235051346</v>
      </c>
      <c r="HQ6" s="53">
        <v>3.7039457517272774</v>
      </c>
      <c r="HR6" s="53">
        <v>3.7264760224974864</v>
      </c>
      <c r="HS6" s="53">
        <v>3.744500239113644</v>
      </c>
      <c r="HT6" s="53">
        <v>3.6633917376162</v>
      </c>
      <c r="HU6" s="53">
        <v>3.5597534386238605</v>
      </c>
      <c r="HV6" s="53">
        <v>3.5372231678536505</v>
      </c>
      <c r="HW6" s="53">
        <v>3.519199424512795</v>
      </c>
      <c r="HX6" s="53">
        <v>3.5372231678536505</v>
      </c>
      <c r="HY6" s="53">
        <v>3.5597534386238605</v>
      </c>
      <c r="HZ6" s="53">
        <v>3.600307452734925</v>
      </c>
      <c r="IA6" s="53">
        <v>3.7039457517272774</v>
      </c>
      <c r="IB6" s="53">
        <v>3.7264760224974864</v>
      </c>
      <c r="IC6" s="53">
        <v>3.7264760224974864</v>
      </c>
      <c r="ID6" s="53">
        <v>3.7264760224974864</v>
      </c>
      <c r="IE6" s="53">
        <v>3.7039457517272774</v>
      </c>
      <c r="IF6" s="53">
        <v>3.685922008386409</v>
      </c>
      <c r="IG6" s="53">
        <v>3.685922008386409</v>
      </c>
      <c r="IH6" s="53">
        <v>3.685922008386409</v>
      </c>
      <c r="II6" s="53">
        <v>3.685922008386409</v>
      </c>
      <c r="IJ6" s="53">
        <v>3.7264760224974864</v>
      </c>
      <c r="IK6" s="53">
        <v>3.767030036608552</v>
      </c>
      <c r="IL6" s="53">
        <v>3.807584050719617</v>
      </c>
      <c r="IM6" s="53">
        <v>3.852644592260036</v>
      </c>
      <c r="IN6" s="53">
        <v>3.8706688088761934</v>
      </c>
      <c r="IO6" s="53">
        <v>3.893198606371101</v>
      </c>
      <c r="IP6" s="53">
        <v>3.9112228229872708</v>
      </c>
      <c r="IQ6" s="53">
        <v>3.933753093757468</v>
      </c>
      <c r="IR6" s="53">
        <v>3.933753093757468</v>
      </c>
      <c r="IS6" s="53">
        <v>3.8706688088761934</v>
      </c>
      <c r="IT6" s="53">
        <v>3.830114321489827</v>
      </c>
      <c r="IU6" s="53">
        <v>3.830114321489827</v>
      </c>
      <c r="IV6" s="53">
        <v>3.830114321489827</v>
      </c>
      <c r="IW6" s="53">
        <v>3.830114321489827</v>
      </c>
      <c r="IX6" s="53">
        <v>3.830114321489827</v>
      </c>
      <c r="IY6" s="53">
        <v>3.893198606371101</v>
      </c>
      <c r="IZ6" s="53">
        <v>3.9562828912523753</v>
      </c>
      <c r="JA6" s="53">
        <v>4.03739139274982</v>
      </c>
      <c r="JB6" s="53">
        <v>4.077945406860885</v>
      </c>
      <c r="JC6" s="53">
        <v>4.077945406860885</v>
      </c>
      <c r="JD6" s="53">
        <v>4.100475677631094</v>
      </c>
      <c r="JE6" s="53">
        <v>4.059921190244728</v>
      </c>
      <c r="JF6" s="53">
        <v>4.03739139274982</v>
      </c>
      <c r="JG6" s="53">
        <v>4.01486112197961</v>
      </c>
      <c r="JH6" s="53">
        <v>4.03739139274982</v>
      </c>
      <c r="JI6" s="53">
        <v>4.059921190244728</v>
      </c>
      <c r="JJ6" s="53">
        <v>4.077945406860885</v>
      </c>
      <c r="JK6" s="53">
        <v>4.181583705853237</v>
      </c>
      <c r="JL6" s="53">
        <v>4.267198261504708</v>
      </c>
      <c r="JM6" s="53">
        <v>4.307752275615786</v>
      </c>
      <c r="JN6" s="53">
        <v>4.330282546385983</v>
      </c>
      <c r="JO6" s="53">
        <v>4.348306289726851</v>
      </c>
      <c r="JP6" s="53">
        <v>4.370836087221759</v>
      </c>
      <c r="JQ6" s="53">
        <v>4.370836087221759</v>
      </c>
      <c r="JR6" s="53">
        <v>4.370836087221759</v>
      </c>
      <c r="JS6" s="53">
        <v>4.433920845378335</v>
      </c>
      <c r="JT6" s="53">
        <v>4.49700513025961</v>
      </c>
      <c r="JU6" s="53">
        <v>4.600642955976648</v>
      </c>
      <c r="JV6" s="53">
        <v>4.744835742355367</v>
      </c>
      <c r="JW6" s="53">
        <v>4.8484735680724045</v>
      </c>
      <c r="JX6" s="53">
        <v>5.0557492195064935</v>
      </c>
      <c r="JY6" s="53">
        <v>5.14136472170858</v>
      </c>
      <c r="JZ6" s="53">
        <v>5.163897358855297</v>
      </c>
      <c r="KA6" s="53">
        <v>5.285557508087299</v>
      </c>
      <c r="KB6" s="53">
        <v>5.389195333804337</v>
      </c>
      <c r="KC6" s="53">
        <v>5.411727970951055</v>
      </c>
      <c r="KD6" s="53">
        <v>5.492833159521376</v>
      </c>
      <c r="KE6" s="53">
        <v>5.5559207573297735</v>
      </c>
      <c r="KF6" s="53">
        <v>5.7226414481021814</v>
      </c>
      <c r="KG6" s="53">
        <v>5.8893621388745885</v>
      </c>
      <c r="KH6" s="53">
        <v>6.119170427455395</v>
      </c>
      <c r="KI6" s="53">
        <v>6.263363213834114</v>
      </c>
      <c r="KJ6" s="53">
        <v>6.47514444614694</v>
      </c>
      <c r="KK6" s="53">
        <v>6.682424830334044</v>
      </c>
      <c r="KL6" s="53">
        <v>6.952783346823503</v>
      </c>
      <c r="KM6" s="53">
        <v>6.970810403091482</v>
      </c>
      <c r="KN6" s="53">
        <v>6.889700481768133</v>
      </c>
      <c r="KO6" s="53">
        <v>6.786062656051083</v>
      </c>
      <c r="KP6" s="53">
        <v>6.786062656051083</v>
      </c>
      <c r="KQ6" s="53">
        <v>6.7635300189043654</v>
      </c>
      <c r="KR6" s="53">
        <v>6.682424830334044</v>
      </c>
      <c r="KS6" s="53">
        <v>6.722975058242698</v>
      </c>
      <c r="KT6" s="53">
        <v>6.8040849795660465</v>
      </c>
      <c r="KU6" s="53">
        <v>6.826617616712763</v>
      </c>
      <c r="KV6" s="53">
        <v>6.745507695389414</v>
      </c>
      <c r="KW6" s="53">
        <v>6.682424830334044</v>
      </c>
      <c r="KX6" s="53">
        <v>6.641869869672376</v>
      </c>
      <c r="KY6" s="53">
        <v>6.5787870046170065</v>
      </c>
      <c r="KZ6" s="53">
        <v>6.556254367470289</v>
      </c>
      <c r="LA6" s="53">
        <v>6.367001039551152</v>
      </c>
      <c r="LB6" s="53">
        <v>6.204785929657482</v>
      </c>
      <c r="LC6" s="53">
        <v>6.038060506132045</v>
      </c>
      <c r="LD6" s="53">
        <v>5.952449736682987</v>
      </c>
      <c r="LE6" s="53">
        <v>6.015532601738356</v>
      </c>
      <c r="LF6" s="53">
        <v>6.038060506132045</v>
      </c>
      <c r="LG6" s="53">
        <v>6.056087562400025</v>
      </c>
      <c r="LH6" s="53">
        <v>6.182253292510765</v>
      </c>
      <c r="LI6" s="53">
        <v>6.204785929657482</v>
      </c>
      <c r="LJ6" s="53">
        <v>6.285891118227802</v>
      </c>
      <c r="LK6" s="53">
        <v>6.326446078889484</v>
      </c>
      <c r="LL6" s="53">
        <v>6.367001039551152</v>
      </c>
      <c r="LM6" s="53">
        <v>6.367001039551152</v>
      </c>
      <c r="LN6" s="53">
        <v>6.389533676697869</v>
      </c>
      <c r="LO6" s="53">
        <v>6.452616541753239</v>
      </c>
      <c r="LP6" s="53">
        <v>6.49317150241492</v>
      </c>
      <c r="LQ6" s="53">
        <v>6.515699406808609</v>
      </c>
      <c r="LR6" s="53">
        <v>6.619337232525646</v>
      </c>
      <c r="LS6" s="53">
        <v>6.659892193187328</v>
      </c>
      <c r="LT6" s="53">
        <v>6.7635300189043654</v>
      </c>
      <c r="LU6" s="53">
        <v>6.8040849795660465</v>
      </c>
      <c r="LV6" s="53">
        <v>6.889700481768133</v>
      </c>
      <c r="LW6" s="53">
        <v>6.867167844621417</v>
      </c>
      <c r="LX6" s="53">
        <v>6.867167844621417</v>
      </c>
      <c r="LY6" s="53">
        <v>6.867167844621417</v>
      </c>
      <c r="LZ6" s="53">
        <v>6.7635300189043654</v>
      </c>
      <c r="MA6" s="53">
        <v>6.659892193187328</v>
      </c>
      <c r="MB6" s="53">
        <v>6.682424830334044</v>
      </c>
      <c r="MC6" s="53">
        <v>6.700447153848996</v>
      </c>
      <c r="MD6" s="53">
        <v>6.722975058242698</v>
      </c>
      <c r="ME6" s="53">
        <v>6.8040849795660465</v>
      </c>
      <c r="MF6" s="53">
        <v>6.867167844621417</v>
      </c>
      <c r="MG6" s="53">
        <v>6.889700481768133</v>
      </c>
      <c r="MH6" s="53">
        <v>6.993338307485171</v>
      </c>
      <c r="MI6" s="53">
        <v>7.078953809687258</v>
      </c>
      <c r="MJ6" s="53">
        <v>7.078953809687258</v>
      </c>
      <c r="MK6" s="53">
        <v>6.970810403091482</v>
      </c>
      <c r="ML6" s="53">
        <v>6.912228386161822</v>
      </c>
      <c r="MM6" s="53">
        <v>6.849145521106452</v>
      </c>
      <c r="MN6" s="53">
        <v>6.912228386161822</v>
      </c>
      <c r="MO6" s="53">
        <v>7.015866211878873</v>
      </c>
      <c r="MP6" s="53">
        <v>7.056421172540541</v>
      </c>
      <c r="MQ6" s="53">
        <v>7.182591635404297</v>
      </c>
      <c r="MR6" s="53">
        <v>7.349312326176704</v>
      </c>
      <c r="MS6" s="53">
        <v>7.4935051125554235</v>
      </c>
      <c r="MT6" s="53">
        <v>7.55659271036382</v>
      </c>
      <c r="MU6" s="53">
        <v>7.597142938272474</v>
      </c>
      <c r="MV6" s="53">
        <v>7.660230536080859</v>
      </c>
      <c r="MW6" s="53">
        <v>7.786396266191599</v>
      </c>
      <c r="MX6" s="53">
        <v>7.723313401136229</v>
      </c>
      <c r="MY6" s="53">
        <v>7.678252859595811</v>
      </c>
      <c r="MZ6" s="53">
        <v>7.763868361797909</v>
      </c>
      <c r="NA6" s="53">
        <v>7.804423322459578</v>
      </c>
      <c r="NB6" s="53">
        <v>7.953121689717035</v>
      </c>
      <c r="NC6" s="53">
        <v>8.034226878287356</v>
      </c>
      <c r="ND6" s="53">
        <v>8.20095230181279</v>
      </c>
      <c r="NE6" s="53">
        <v>8.264035166868162</v>
      </c>
      <c r="NF6" s="53">
        <v>8.3676729925852</v>
      </c>
      <c r="NG6" s="53">
        <v>8.448782913908548</v>
      </c>
      <c r="NH6" s="53">
        <v>8.552420739625587</v>
      </c>
      <c r="NI6" s="53">
        <v>8.493843455448967</v>
      </c>
      <c r="NJ6" s="53">
        <v>8.552420739625587</v>
      </c>
      <c r="NK6" s="53">
        <v>8.701119106883043</v>
      </c>
      <c r="NL6" s="53">
        <v>8.741674067544723</v>
      </c>
      <c r="NM6" s="53">
        <v>8.885866853923432</v>
      </c>
      <c r="NN6" s="53">
        <v>9.01203258403417</v>
      </c>
      <c r="NO6" s="53">
        <v>9.138203046897939</v>
      </c>
      <c r="NP6" s="53">
        <v>9.304923737670347</v>
      </c>
      <c r="NQ6" s="53">
        <v>9.449116524049066</v>
      </c>
      <c r="NR6" s="53">
        <v>9.489671484710733</v>
      </c>
      <c r="NS6" s="53">
        <v>9.57528698691282</v>
      </c>
      <c r="NT6" s="53">
        <v>9.615841947574488</v>
      </c>
      <c r="NU6" s="53">
        <v>9.57528698691282</v>
      </c>
      <c r="NV6" s="53">
        <v>9.552754349766102</v>
      </c>
      <c r="NW6" s="53">
        <v>9.534732026251152</v>
      </c>
      <c r="NX6" s="53">
        <v>9.512204121857451</v>
      </c>
      <c r="NY6" s="53">
        <v>9.552754349766102</v>
      </c>
      <c r="NZ6" s="53">
        <v>9.615841947574488</v>
      </c>
      <c r="OA6" s="53">
        <v>9.782562638346908</v>
      </c>
      <c r="OB6" s="53">
        <v>9.949283329119316</v>
      </c>
      <c r="OC6" s="53">
        <v>10.15656371330642</v>
      </c>
      <c r="OD6" s="53">
        <v>10.179091617700122</v>
      </c>
      <c r="OE6" s="53">
        <v>10.21964657836179</v>
      </c>
      <c r="OF6" s="53">
        <v>10.323284404078828</v>
      </c>
      <c r="OG6" s="53">
        <v>10.34581230847253</v>
      </c>
      <c r="OH6" s="53">
        <v>10.30075649968514</v>
      </c>
      <c r="OI6" s="53">
        <v>10.408899906280915</v>
      </c>
      <c r="OJ6" s="53">
        <v>10.449454866942597</v>
      </c>
      <c r="OK6" s="53">
        <v>10.575620597053335</v>
      </c>
      <c r="OL6" s="53">
        <v>10.845983846295809</v>
      </c>
      <c r="OM6" s="53">
        <v>11.093814458391567</v>
      </c>
      <c r="ON6" s="53">
        <v>11.260535149163976</v>
      </c>
      <c r="OO6" s="53">
        <v>11.427260572689411</v>
      </c>
      <c r="OP6" s="53">
        <v>11.530898398406448</v>
      </c>
      <c r="OQ6" s="53">
        <v>11.612003586976781</v>
      </c>
      <c r="OR6" s="53">
        <v>11.675091184785167</v>
      </c>
      <c r="OS6" s="53">
        <v>11.634536224123499</v>
      </c>
      <c r="OT6" s="53">
        <v>11.720151726325586</v>
      </c>
      <c r="OU6" s="53">
        <v>11.675091184785167</v>
      </c>
      <c r="OV6" s="53">
        <v>11.612003586976781</v>
      </c>
      <c r="OW6" s="53">
        <v>11.634536224123499</v>
      </c>
      <c r="OX6" s="53">
        <v>11.69761908917887</v>
      </c>
      <c r="OY6" s="53">
        <v>11.945449701274626</v>
      </c>
      <c r="OZ6" s="53">
        <v>12.17525798985542</v>
      </c>
      <c r="PA6" s="53">
        <v>12.197785894249122</v>
      </c>
      <c r="PB6" s="53">
        <v>12.260873492057508</v>
      </c>
      <c r="PC6" s="53">
        <v>12.323956357112875</v>
      </c>
      <c r="PD6" s="53">
        <v>12.38253364128952</v>
      </c>
      <c r="PE6" s="53">
        <v>12.23834085491079</v>
      </c>
      <c r="PF6" s="53">
        <v>12.23834085491079</v>
      </c>
      <c r="PG6" s="53">
        <v>12.17525798985542</v>
      </c>
      <c r="PH6" s="53">
        <v>12.197785894249122</v>
      </c>
      <c r="PI6" s="53">
        <v>12.364511317774557</v>
      </c>
      <c r="PJ6" s="53">
        <v>12.486171467006558</v>
      </c>
      <c r="PK6" s="53">
        <v>12.612341929870365</v>
      </c>
      <c r="PL6" s="53">
        <v>12.801595257789439</v>
      </c>
      <c r="PM6" s="53">
        <v>12.864678122844834</v>
      </c>
      <c r="PN6" s="53">
        <v>12.88270044635971</v>
      </c>
      <c r="PO6" s="53">
        <v>13.008870909223514</v>
      </c>
      <c r="PP6" s="53">
        <v>13.112508734940555</v>
      </c>
      <c r="PQ6" s="53">
        <v>13.112508734940555</v>
      </c>
      <c r="PR6" s="53">
        <v>13.089980830546926</v>
      </c>
      <c r="PS6" s="53">
        <v>13.175591599995947</v>
      </c>
      <c r="PT6" s="53">
        <v>13.279234158466002</v>
      </c>
      <c r="PU6" s="53">
        <v>13.38287198418304</v>
      </c>
      <c r="PV6" s="53">
        <v>13.549592674955473</v>
      </c>
      <c r="PW6" s="53">
        <v>13.693785461334155</v>
      </c>
      <c r="PX6" s="53">
        <v>13.905566693646982</v>
      </c>
      <c r="PY6" s="53">
        <v>13.986676614970392</v>
      </c>
      <c r="PZ6" s="53">
        <v>14.07229211717243</v>
      </c>
      <c r="QA6" s="53">
        <v>14.257039864212878</v>
      </c>
      <c r="QB6" s="53">
        <v>14.401232650591561</v>
      </c>
      <c r="QC6" s="53">
        <v>14.32012272926815</v>
      </c>
      <c r="QD6" s="53">
        <v>14.32012272926815</v>
      </c>
      <c r="QE6" s="53">
        <v>14.279567768606505</v>
      </c>
      <c r="QF6" s="53">
        <v>14.279567768606505</v>
      </c>
      <c r="QG6" s="53">
        <v>14.383205594323545</v>
      </c>
      <c r="QH6" s="53">
        <v>14.631036206419264</v>
      </c>
      <c r="QI6" s="53">
        <v>14.883372399393858</v>
      </c>
      <c r="QJ6" s="53">
        <v>15.06812014643418</v>
      </c>
      <c r="QK6" s="53">
        <v>15.320456339408654</v>
      </c>
      <c r="QL6" s="53">
        <v>15.505204086449103</v>
      </c>
      <c r="QM6" s="53">
        <v>15.60884191216614</v>
      </c>
      <c r="QN6" s="53">
        <v>15.712479737883179</v>
      </c>
      <c r="QO6" s="53">
        <v>15.653902453706534</v>
      </c>
      <c r="QP6" s="53">
        <v>15.67192950997455</v>
      </c>
      <c r="QQ6" s="53">
        <v>15.59081958865114</v>
      </c>
      <c r="QR6" s="53">
        <v>15.67192950997455</v>
      </c>
      <c r="QS6" s="53">
        <v>15.879205161408626</v>
      </c>
      <c r="QT6" s="53">
        <v>16.04592585218106</v>
      </c>
      <c r="QU6" s="53">
        <v>16.275734140761777</v>
      </c>
      <c r="QV6" s="53">
        <v>16.546092657251247</v>
      </c>
      <c r="QW6" s="53">
        <v>16.649735215721304</v>
      </c>
      <c r="QX6" s="53">
        <v>16.775900945832092</v>
      </c>
      <c r="QY6" s="53">
        <v>17.1318749645236</v>
      </c>
      <c r="QZ6" s="53">
        <v>17.234462119069388</v>
      </c>
      <c r="RA6" s="53">
        <v>17.029287809977934</v>
      </c>
      <c r="RB6" s="53">
        <v>16.926705388185162</v>
      </c>
      <c r="RC6" s="53">
        <v>16.926705388185162</v>
      </c>
      <c r="RD6" s="53">
        <v>17.029287809977934</v>
      </c>
      <c r="RE6" s="53">
        <v>17.1318749645236</v>
      </c>
      <c r="RF6" s="53">
        <v>17.337049273615055</v>
      </c>
      <c r="RG6" s="53">
        <v>17.439636428160846</v>
      </c>
      <c r="RH6" s="53">
        <v>17.644806004499287</v>
      </c>
      <c r="RI6" s="53">
        <v>17.84998031359074</v>
      </c>
      <c r="RJ6" s="53">
        <v>18.05514988992918</v>
      </c>
      <c r="RK6" s="53">
        <v>18.05514988992918</v>
      </c>
      <c r="RL6" s="53">
        <v>18.05514988992918</v>
      </c>
      <c r="RM6" s="53">
        <v>17.95256746813653</v>
      </c>
      <c r="RN6" s="53">
        <v>17.84998031359074</v>
      </c>
      <c r="RO6" s="53">
        <v>17.95256746813653</v>
      </c>
      <c r="RP6" s="53">
        <v>18.15773704447497</v>
      </c>
      <c r="RQ6" s="53">
        <v>18.4654937753592</v>
      </c>
      <c r="RR6" s="53">
        <v>18.670668084450654</v>
      </c>
      <c r="RS6" s="53">
        <v>18.978424815334883</v>
      </c>
      <c r="RT6" s="53">
        <v>19.38876870076478</v>
      </c>
      <c r="RU6" s="53">
        <v>19.49135585531057</v>
      </c>
      <c r="RV6" s="53">
        <v>19.593943009856233</v>
      </c>
      <c r="RW6" s="53">
        <v>20.00428689528613</v>
      </c>
      <c r="RX6" s="53">
        <v>20.31204362617036</v>
      </c>
      <c r="RY6" s="53">
        <v>20.414630780716145</v>
      </c>
      <c r="RZ6" s="53">
        <v>20.722387511600253</v>
      </c>
      <c r="SA6" s="53">
        <v>20.722387511600253</v>
      </c>
      <c r="SB6" s="53">
        <v>20.619805089807603</v>
      </c>
      <c r="SC6" s="53">
        <v>20.722387511600253</v>
      </c>
      <c r="SD6" s="53">
        <v>20.927561820691835</v>
      </c>
      <c r="SE6" s="53">
        <v>21.44049286066752</v>
      </c>
      <c r="SF6" s="53">
        <v>21.95342390064308</v>
      </c>
      <c r="SG6" s="53">
        <v>22.261180631527306</v>
      </c>
      <c r="SH6" s="53">
        <v>22.671524516957327</v>
      </c>
      <c r="SI6" s="53">
        <v>22.87669882604878</v>
      </c>
      <c r="SJ6" s="53">
        <v>23.08186840238722</v>
      </c>
      <c r="SK6" s="53">
        <v>23.08186840238722</v>
      </c>
      <c r="SL6" s="53">
        <v>23.38962513327145</v>
      </c>
      <c r="SM6" s="53">
        <v>23.492212287817114</v>
      </c>
      <c r="SN6" s="53">
        <v>23.492212287817114</v>
      </c>
      <c r="SO6" s="53">
        <v>23.697386596908572</v>
      </c>
      <c r="SP6" s="53">
        <v>24.005143327792798</v>
      </c>
      <c r="SQ6" s="53">
        <v>24.210317636884255</v>
      </c>
      <c r="SR6" s="53">
        <v>24.825831098652717</v>
      </c>
      <c r="SS6" s="53">
        <v>24.825831098652717</v>
      </c>
      <c r="ST6" s="53">
        <v>24.928418253198384</v>
      </c>
      <c r="SU6" s="53">
        <v>25.03100540774417</v>
      </c>
      <c r="SV6" s="53">
        <v>25.03100540774417</v>
      </c>
      <c r="SW6" s="53">
        <v>24.928418253198384</v>
      </c>
      <c r="SX6" s="53">
        <v>24.72324867685994</v>
      </c>
      <c r="SY6" s="53">
        <v>24.72324867685994</v>
      </c>
      <c r="SZ6" s="53">
        <v>24.928418253198384</v>
      </c>
      <c r="TA6" s="53">
        <v>25.133592562289962</v>
      </c>
      <c r="TB6" s="53">
        <v>25.23617498408261</v>
      </c>
      <c r="TC6" s="53">
        <v>25.646518869512505</v>
      </c>
      <c r="TD6" s="53">
        <v>25.95428033314975</v>
      </c>
      <c r="TE6" s="53">
        <v>26.26203706403398</v>
      </c>
      <c r="TF6" s="53">
        <v>26.56979379491821</v>
      </c>
      <c r="TG6" s="53">
        <v>26.87755525855533</v>
      </c>
      <c r="TH6" s="53">
        <v>27.18531198943956</v>
      </c>
      <c r="TI6" s="53">
        <v>27.082724834893895</v>
      </c>
      <c r="TJ6" s="53">
        <v>26.98014241310112</v>
      </c>
      <c r="TK6" s="53">
        <v>27.18531198943956</v>
      </c>
      <c r="TL6" s="53">
        <v>27.390486298531016</v>
      </c>
      <c r="TM6" s="53">
        <v>27.595655874869454</v>
      </c>
      <c r="TN6" s="53">
        <v>27.9034173385067</v>
      </c>
      <c r="TO6" s="53">
        <v>28.41634364572937</v>
      </c>
      <c r="TP6" s="53">
        <v>28.826687531159262</v>
      </c>
      <c r="TQ6" s="53">
        <v>29.13444899479651</v>
      </c>
      <c r="TR6" s="53">
        <v>29.544792880226527</v>
      </c>
      <c r="TS6" s="53">
        <v>29.647380034772194</v>
      </c>
      <c r="TT6" s="53">
        <v>29.852549611110632</v>
      </c>
      <c r="TU6" s="53">
        <v>29.647380034772194</v>
      </c>
      <c r="TV6" s="53">
        <v>29.647380034772194</v>
      </c>
      <c r="TW6" s="53">
        <v>29.852549611110632</v>
      </c>
      <c r="TX6" s="53">
        <v>30.05772392020209</v>
      </c>
      <c r="TY6" s="53">
        <v>30.26289349654065</v>
      </c>
      <c r="TZ6" s="53">
        <v>30.77582453651621</v>
      </c>
      <c r="UA6" s="53">
        <v>31.391342731037685</v>
      </c>
      <c r="UB6" s="53">
        <v>32.109448080104826</v>
      </c>
      <c r="UC6" s="53">
        <v>32.31461765644327</v>
      </c>
      <c r="UD6" s="53">
        <v>32.51978723278171</v>
      </c>
      <c r="UE6" s="53">
        <v>32.724961541873284</v>
      </c>
      <c r="UF6" s="53">
        <v>32.930131118211726</v>
      </c>
      <c r="UG6" s="53">
        <v>32.51978723278171</v>
      </c>
      <c r="UH6" s="53">
        <v>32.31461765644327</v>
      </c>
      <c r="UI6" s="53">
        <v>32.417204810989055</v>
      </c>
      <c r="UJ6" s="53">
        <v>32.724961541873284</v>
      </c>
      <c r="UK6" s="53">
        <v>33.23789258184897</v>
      </c>
      <c r="UL6" s="53">
        <v>33.64823646727886</v>
      </c>
      <c r="UM6" s="53">
        <v>34.16116750725455</v>
      </c>
      <c r="UN6" s="53">
        <v>34.776680969022884</v>
      </c>
      <c r="UO6" s="53">
        <v>35.18702958720592</v>
      </c>
      <c r="UP6" s="53">
        <v>35.28961674175159</v>
      </c>
      <c r="UQ6" s="53">
        <v>35.49478631809002</v>
      </c>
      <c r="UR6" s="53">
        <v>35.80254304897426</v>
      </c>
      <c r="US6" s="53">
        <v>35.905130203520045</v>
      </c>
      <c r="UT6" s="53">
        <v>35.905130203520045</v>
      </c>
      <c r="UU6" s="53">
        <v>35.905130203520045</v>
      </c>
      <c r="UV6" s="53">
        <v>36.007717358065705</v>
      </c>
      <c r="UW6" s="53">
        <v>36.31547408894994</v>
      </c>
      <c r="UX6" s="53">
        <v>36.11029977985849</v>
      </c>
      <c r="UY6" s="53">
        <v>36.41806124349573</v>
      </c>
      <c r="UZ6" s="53">
        <v>36.72581797437984</v>
      </c>
      <c r="VA6" s="53">
        <v>36.828405128925624</v>
      </c>
      <c r="VB6" s="53">
        <v>37.033574705264066</v>
      </c>
      <c r="VC6" s="53">
        <v>37.443923323446974</v>
      </c>
      <c r="VD6" s="53">
        <v>37.54651047799277</v>
      </c>
      <c r="VE6" s="53">
        <v>38.1620239397611</v>
      </c>
      <c r="VF6" s="53">
        <v>39.39305559605091</v>
      </c>
      <c r="VG6" s="53">
        <v>39.187886019712465</v>
      </c>
      <c r="VH6" s="53">
        <v>38.98271171062101</v>
      </c>
      <c r="VI6" s="53">
        <v>39.29046844150524</v>
      </c>
      <c r="VJ6" s="53">
        <v>39.90598663602659</v>
      </c>
      <c r="VK6" s="53">
        <v>40.93184871597796</v>
      </c>
      <c r="VL6" s="53">
        <v>42.16288037226777</v>
      </c>
      <c r="VM6" s="53">
        <v>42.368054681359226</v>
      </c>
      <c r="VN6" s="53">
        <v>43.08615529767335</v>
      </c>
      <c r="VO6" s="53">
        <v>44.419774108508946</v>
      </c>
      <c r="VP6" s="53">
        <v>44.93270514848464</v>
      </c>
      <c r="VQ6" s="53">
        <v>44.00943022307905</v>
      </c>
      <c r="VR6" s="53">
        <v>43.08615529767335</v>
      </c>
      <c r="VS6" s="53">
        <v>42.57322425769767</v>
      </c>
      <c r="VT6" s="53">
        <v>42.470637103152</v>
      </c>
      <c r="VU6" s="53">
        <v>42.57322425769767</v>
      </c>
      <c r="VV6" s="53">
        <v>42.983572875880704</v>
      </c>
      <c r="VW6" s="53">
        <v>43.08615529767335</v>
      </c>
      <c r="VX6" s="53">
        <v>43.49649918310337</v>
      </c>
      <c r="VY6" s="53">
        <v>43.70167349219483</v>
      </c>
      <c r="VZ6" s="53">
        <v>44.00943022307905</v>
      </c>
      <c r="WA6" s="53">
        <v>44.83011799393885</v>
      </c>
      <c r="WB6" s="53">
        <v>44.93270514848464</v>
      </c>
      <c r="WC6" s="53">
        <v>44.21459979941749</v>
      </c>
      <c r="WD6" s="53">
        <v>44.21459979941749</v>
      </c>
      <c r="WE6" s="53">
        <v>44.11201737762472</v>
      </c>
      <c r="WF6" s="53">
        <v>44.52236126305461</v>
      </c>
      <c r="WG6" s="53">
        <v>44.93270514848464</v>
      </c>
      <c r="WH6" s="53">
        <v>45.137879457576084</v>
      </c>
      <c r="WI6" s="53">
        <v>45.343049033914525</v>
      </c>
      <c r="WJ6" s="53">
        <v>45.65080576479876</v>
      </c>
      <c r="WK6" s="53">
        <v>45.44563618846032</v>
      </c>
      <c r="WL6" s="53">
        <v>45.548223343005986</v>
      </c>
      <c r="WM6" s="53">
        <v>46.06115438298166</v>
      </c>
      <c r="WN6" s="53">
        <v>46.16374153752746</v>
      </c>
      <c r="WO6" s="53">
        <v>45.75339291934443</v>
      </c>
      <c r="WP6" s="53">
        <v>45.65080576479876</v>
      </c>
      <c r="WQ6" s="53">
        <v>45.44563618846032</v>
      </c>
      <c r="WR6" s="53">
        <v>45.65080576479876</v>
      </c>
      <c r="WS6" s="53">
        <v>45.95856722843601</v>
      </c>
      <c r="WT6" s="53">
        <v>46.266323959320104</v>
      </c>
      <c r="WU6" s="53">
        <v>46.88184215384159</v>
      </c>
      <c r="WV6" s="53">
        <v>47.49734141735087</v>
      </c>
      <c r="WW6" s="53">
        <v>47.80511234649415</v>
      </c>
      <c r="WX6" s="53">
        <v>47.70255358846658</v>
      </c>
      <c r="WY6" s="53">
        <v>48.01027719007957</v>
      </c>
      <c r="WZ6" s="53">
        <v>48.4206542047807</v>
      </c>
      <c r="XA6" s="53">
        <v>48.11288327563742</v>
      </c>
      <c r="XB6" s="53">
        <v>47.907718432052</v>
      </c>
      <c r="XC6" s="53">
        <v>47.80511234649415</v>
      </c>
      <c r="XD6" s="53">
        <v>48.01027719007957</v>
      </c>
      <c r="XE6" s="53">
        <v>48.11288327563742</v>
      </c>
      <c r="XF6" s="53">
        <v>48.4206542047807</v>
      </c>
      <c r="XG6" s="53">
        <v>48.83098389195155</v>
      </c>
      <c r="XH6" s="53">
        <v>49.34391966468025</v>
      </c>
      <c r="XI6" s="53">
        <v>49.65164326629324</v>
      </c>
      <c r="XJ6" s="53">
        <v>49.7542493518511</v>
      </c>
      <c r="XK6" s="53">
        <v>49.959414195436516</v>
      </c>
      <c r="XL6" s="53">
        <v>50.164579039021945</v>
      </c>
      <c r="XM6" s="53">
        <v>49.65164326629324</v>
      </c>
      <c r="XN6" s="53">
        <v>49.54908450826567</v>
      </c>
      <c r="XO6" s="53">
        <v>49.65164326629324</v>
      </c>
      <c r="XP6" s="53">
        <v>49.959414195436516</v>
      </c>
      <c r="XQ6" s="53">
        <v>50.57495605372308</v>
      </c>
      <c r="XR6" s="53">
        <v>50.67751481175065</v>
      </c>
      <c r="XS6" s="53">
        <v>50.98528574089392</v>
      </c>
      <c r="XT6" s="53">
        <v>51.39561542806477</v>
      </c>
      <c r="XU6" s="53">
        <v>51.19045058447934</v>
      </c>
      <c r="XV6" s="53">
        <v>51.19045058447934</v>
      </c>
      <c r="XW6" s="53">
        <v>51.60078027165019</v>
      </c>
      <c r="XX6" s="53">
        <v>51.703386357208046</v>
      </c>
      <c r="XY6" s="53">
        <v>51.49822151362262</v>
      </c>
      <c r="XZ6" s="53">
        <v>51.703386357208046</v>
      </c>
      <c r="YA6" s="53">
        <v>51.703386357208046</v>
      </c>
      <c r="YB6" s="53">
        <v>51.703386357208046</v>
      </c>
      <c r="YC6" s="53">
        <v>51.703386357208046</v>
      </c>
      <c r="YD6" s="53">
        <v>52.11371604437889</v>
      </c>
      <c r="YE6" s="53">
        <v>52.52409305908002</v>
      </c>
      <c r="YF6" s="53">
        <v>53.03702883180872</v>
      </c>
      <c r="YG6" s="53">
        <v>53.54991727700714</v>
      </c>
      <c r="YH6" s="53">
        <v>53.65252336256499</v>
      </c>
      <c r="YI6" s="53">
        <v>53.960294291708266</v>
      </c>
      <c r="YJ6" s="53">
        <v>53.85768820615042</v>
      </c>
      <c r="YK6" s="53">
        <v>53.44735851897958</v>
      </c>
      <c r="YL6" s="53">
        <v>53.960294291708266</v>
      </c>
      <c r="YM6" s="53">
        <v>53.85768820615042</v>
      </c>
      <c r="YN6" s="53">
        <v>53.85768820615042</v>
      </c>
      <c r="YO6" s="53">
        <v>54.26801789332127</v>
      </c>
      <c r="YP6" s="53">
        <v>54.06285304973584</v>
      </c>
      <c r="YQ6" s="53">
        <v>54.26801789332127</v>
      </c>
      <c r="YR6" s="53">
        <v>55.19133068075109</v>
      </c>
      <c r="YS6" s="53">
        <v>55.39649552433652</v>
      </c>
      <c r="YT6" s="53">
        <v>55.601660367921944</v>
      </c>
      <c r="YU6" s="53">
        <v>56.21715489867822</v>
      </c>
      <c r="YV6" s="53">
        <v>56.73009067140692</v>
      </c>
      <c r="YW6" s="53">
        <v>56.42236706979392</v>
      </c>
      <c r="YX6" s="53">
        <v>56.31976098423606</v>
      </c>
      <c r="YY6" s="53">
        <v>56.31976098423606</v>
      </c>
      <c r="YZ6" s="53">
        <v>56.31976098423606</v>
      </c>
      <c r="ZA6" s="53">
        <v>56.793036286624606</v>
      </c>
      <c r="ZB6" s="53">
        <v>57.26631158901314</v>
      </c>
      <c r="ZC6" s="53">
        <v>58.21286219379021</v>
      </c>
      <c r="ZD6" s="53">
        <v>58.686137496178745</v>
      </c>
      <c r="ZE6" s="53">
        <v>58.686137496178745</v>
      </c>
      <c r="ZF6" s="53">
        <v>59.159412798567274</v>
      </c>
      <c r="ZG6" s="53">
        <v>60.105963403344475</v>
      </c>
      <c r="ZH6" s="53">
        <v>60.105963403344475</v>
      </c>
      <c r="ZI6" s="53">
        <v>60.105963403344475</v>
      </c>
      <c r="ZJ6" s="53">
        <v>60.105963403344475</v>
      </c>
      <c r="ZK6" s="53">
        <v>60.579238705733005</v>
      </c>
      <c r="ZL6" s="53">
        <v>60.105963403344475</v>
      </c>
      <c r="ZM6" s="53">
        <v>60.579238705733005</v>
      </c>
      <c r="ZN6" s="53">
        <v>61.05251400812155</v>
      </c>
      <c r="ZO6" s="53">
        <v>61.52578931051004</v>
      </c>
      <c r="ZP6" s="53">
        <v>62.47233991528715</v>
      </c>
      <c r="ZQ6" s="53">
        <v>62.945615217675645</v>
      </c>
      <c r="ZR6" s="53">
        <v>62.945615217675645</v>
      </c>
      <c r="ZS6" s="53">
        <v>63.418890520064195</v>
      </c>
      <c r="ZT6" s="53">
        <v>63.418890520064195</v>
      </c>
      <c r="ZU6" s="53">
        <v>63.418890520064195</v>
      </c>
      <c r="ZV6" s="53">
        <v>63.418890520064195</v>
      </c>
      <c r="ZW6" s="53">
        <v>63.89216582245273</v>
      </c>
      <c r="ZX6" s="53">
        <v>64.83871642722981</v>
      </c>
      <c r="ZY6" s="53">
        <v>65.31199172961834</v>
      </c>
      <c r="ZZ6" s="53">
        <v>65.7852670320069</v>
      </c>
      <c r="AAA6" s="53">
        <v>66.25854233439541</v>
      </c>
      <c r="AAB6" s="53">
        <v>67.67836824156103</v>
      </c>
      <c r="AAC6" s="53">
        <v>68.62491884633812</v>
      </c>
      <c r="AAD6" s="53">
        <v>69.09819414872666</v>
      </c>
      <c r="AAE6" s="53">
        <v>70.04474475350374</v>
      </c>
      <c r="AAF6" s="53">
        <v>70.04474475350374</v>
      </c>
      <c r="AAG6" s="53">
        <v>69.57146945111519</v>
      </c>
      <c r="AAH6" s="53">
        <v>70.04474475350374</v>
      </c>
      <c r="AAI6" s="53">
        <v>70.04474475350374</v>
      </c>
      <c r="AAJ6" s="53">
        <v>70.04474475350374</v>
      </c>
      <c r="AAK6" s="53">
        <v>70.99129535828082</v>
      </c>
      <c r="AAL6" s="53">
        <v>71.46457066066935</v>
      </c>
      <c r="AAM6" s="53">
        <v>72.41112126544643</v>
      </c>
      <c r="AAN6" s="53">
        <v>75.72404838216613</v>
      </c>
      <c r="AAO6" s="53">
        <v>76.67059898694333</v>
      </c>
      <c r="AAP6" s="53">
        <v>77.14387428933186</v>
      </c>
      <c r="AAQ6" s="53">
        <v>78.09042489410893</v>
      </c>
      <c r="AAR6" s="53">
        <v>79.51025080127451</v>
      </c>
      <c r="AAS6" s="53">
        <v>79.98352610366305</v>
      </c>
      <c r="AAT6" s="53">
        <v>81.40335201082866</v>
      </c>
      <c r="AAU6" s="53">
        <v>80.45680140605158</v>
      </c>
      <c r="AAV6" s="53">
        <v>80.45680140605158</v>
      </c>
      <c r="AAW6" s="53">
        <v>80.45680140605158</v>
      </c>
      <c r="AAX6" s="53">
        <v>81.40335201082866</v>
      </c>
      <c r="AAY6" s="53">
        <v>82.34990261560573</v>
      </c>
      <c r="AAZ6" s="53">
        <v>84.24300382515989</v>
      </c>
      <c r="ABA6" s="53">
        <v>84.24300382515989</v>
      </c>
      <c r="ABB6" s="53">
        <v>84.71627912754843</v>
      </c>
      <c r="ABC6" s="53">
        <v>85.6628297323255</v>
      </c>
      <c r="ABD6" s="53">
        <v>86.13610503471405</v>
      </c>
      <c r="ABE6" s="53">
        <v>87.55593094187967</v>
      </c>
      <c r="ABF6" s="53">
        <v>88.9757568490453</v>
      </c>
      <c r="ABG6" s="53">
        <v>87.55593094187967</v>
      </c>
      <c r="ABH6" s="53">
        <v>87.55593094187967</v>
      </c>
      <c r="ABI6" s="53">
        <v>88.0292062442682</v>
      </c>
      <c r="ABJ6" s="53">
        <v>88.50248154665674</v>
      </c>
      <c r="ABK6" s="53">
        <v>89.44903215143383</v>
      </c>
      <c r="ABL6" s="53">
        <v>91.34213336098797</v>
      </c>
      <c r="ABM6" s="53">
        <v>91.81540866337652</v>
      </c>
      <c r="ABN6" s="53">
        <v>93.23523457054213</v>
      </c>
      <c r="ABO6" s="53">
        <v>93.70850987293068</v>
      </c>
      <c r="ABP6" s="53">
        <v>94.1817851753192</v>
      </c>
      <c r="ABQ6" s="53">
        <v>93.23523457054213</v>
      </c>
      <c r="ABR6" s="53">
        <v>93.70850987293068</v>
      </c>
      <c r="ABS6" s="53">
        <v>94.1817851753192</v>
      </c>
      <c r="ABT6" s="53">
        <v>95.12833578009628</v>
      </c>
      <c r="ABU6" s="53">
        <v>97.02143698965044</v>
      </c>
      <c r="ABV6" s="53">
        <v>97.49471229203898</v>
      </c>
      <c r="ABW6" s="53">
        <v>98.44126289681606</v>
      </c>
      <c r="ABX6" s="53">
        <v>100.33436410637022</v>
      </c>
      <c r="ABY6" s="53">
        <v>101.28091471114729</v>
      </c>
      <c r="ABZ6" s="53">
        <v>101.75419001353583</v>
      </c>
      <c r="ACA6" s="53">
        <v>102.70074061831289</v>
      </c>
      <c r="ACB6" s="53">
        <v>103.17401592070145</v>
      </c>
      <c r="ACC6" s="53">
        <v>103.64729122309</v>
      </c>
      <c r="ACD6" s="53"/>
      <c r="ACE6" s="53">
        <v>104.6</v>
      </c>
      <c r="ACF6" s="53">
        <v>105.3</v>
      </c>
      <c r="ACG6" s="53">
        <v>105.5</v>
      </c>
      <c r="ACH6" s="53"/>
      <c r="ACI6" s="53">
        <v>106.1</v>
      </c>
      <c r="ACJ6" s="53">
        <v>106.9</v>
      </c>
      <c r="ACK6" s="53">
        <v>109.3</v>
      </c>
      <c r="ACL6" s="53"/>
      <c r="ACM6" s="53">
        <v>111.0</v>
      </c>
      <c r="ACN6" s="53">
        <v>112.4</v>
      </c>
      <c r="ACO6" s="53">
        <v>113.7</v>
      </c>
      <c r="ACP6" s="53"/>
      <c r="ACQ6" s="53">
        <v>114.8</v>
      </c>
      <c r="ACR6" s="53">
        <v>116.3</v>
      </c>
      <c r="ACS6" s="53">
        <v>114.5</v>
      </c>
      <c r="ACT6" s="53"/>
      <c r="ACU6" s="53">
        <v>113.6</v>
      </c>
      <c r="ACV6" s="53">
        <v>113.6</v>
      </c>
      <c r="ACW6" s="53">
        <v>114.2</v>
      </c>
      <c r="ACX6" s="53"/>
      <c r="ACY6" s="53">
        <v>115.1</v>
      </c>
      <c r="ACZ6" s="53">
        <v>115.8</v>
      </c>
      <c r="ADA6" s="53">
        <v>116.7</v>
      </c>
      <c r="ADB6" s="53"/>
      <c r="ADC6" s="53">
        <v>119.2</v>
      </c>
      <c r="ADD6" s="53">
        <v>120.3</v>
      </c>
      <c r="ADE6" s="53">
        <v>120.1</v>
      </c>
      <c r="ADF6" s="53"/>
      <c r="ADG6" s="53">
        <v>120.1</v>
      </c>
      <c r="ADH6" s="53">
        <v>120.1</v>
      </c>
      <c r="ADI6" s="53">
        <v>119.4</v>
      </c>
      <c r="ADJ6" s="53"/>
      <c r="ADK6" s="53">
        <v>119.5</v>
      </c>
      <c r="ADL6" s="53">
        <v>119.7</v>
      </c>
      <c r="ADM6" s="53">
        <v>120.2</v>
      </c>
      <c r="ADN6" s="53"/>
      <c r="ADO6" s="53">
        <v>120.7</v>
      </c>
      <c r="ADP6" s="53">
        <v>121.6</v>
      </c>
      <c r="ADQ6" s="53">
        <v>123.0</v>
      </c>
      <c r="ADR6" s="53"/>
      <c r="ADS6" s="53">
        <v>123.6</v>
      </c>
      <c r="ADT6" s="53">
        <v>124.8</v>
      </c>
      <c r="ADU6" s="53">
        <v>125.4</v>
      </c>
      <c r="ADV6" s="53"/>
      <c r="ADW6" s="53">
        <v>126.1</v>
      </c>
      <c r="ADX6" s="53">
        <v>126.6</v>
      </c>
      <c r="ADY6" s="53">
        <v>126.1</v>
      </c>
      <c r="ADZ6" s="53"/>
      <c r="AEA6" s="53">
        <v>126.3</v>
      </c>
      <c r="AEB6" s="53">
        <v>126.0</v>
      </c>
      <c r="AEC6" s="53">
        <v>126.0</v>
      </c>
      <c r="AED6" s="53"/>
      <c r="AEE6" s="53">
        <v>127.3</v>
      </c>
      <c r="AEF6" s="53">
        <v>128.6</v>
      </c>
      <c r="AEG6" s="53">
        <v>130.1</v>
      </c>
      <c r="AEH6" s="53"/>
      <c r="AEI6" s="53">
        <v>131.1</v>
      </c>
      <c r="AEJ6" s="53">
        <v>131.1</v>
      </c>
      <c r="AEK6" s="53">
        <v>130.9</v>
      </c>
      <c r="AEL6" s="53"/>
      <c r="AEM6" s="53">
        <v>131.4</v>
      </c>
      <c r="AEN6" s="53">
        <v>131.2</v>
      </c>
      <c r="AEO6" s="53">
        <v>130.4</v>
      </c>
      <c r="AEP6" s="53"/>
      <c r="AEQ6" s="53">
        <v>130.3</v>
      </c>
      <c r="AER6" s="53">
        <v>130.6</v>
      </c>
      <c r="AES6" s="53">
        <v>130.9</v>
      </c>
      <c r="AET6" s="53"/>
      <c r="AEU6" s="53">
        <v>131.1</v>
      </c>
      <c r="AEV6" s="53">
        <v>131.4</v>
      </c>
      <c r="AEW6" s="53">
        <v>132.0</v>
      </c>
      <c r="AEX6" s="53"/>
      <c r="AEY6" s="53">
        <v>134.2</v>
      </c>
      <c r="AEZ6" s="53">
        <v>135.4</v>
      </c>
      <c r="AFA6" s="53">
        <v>135.2</v>
      </c>
      <c r="AFB6" s="53"/>
      <c r="AFC6" s="53">
        <v>136.1</v>
      </c>
      <c r="AFD6" s="53">
        <v>137.6</v>
      </c>
      <c r="AFE6" s="53">
        <v>137.2</v>
      </c>
      <c r="AFF6" s="53"/>
      <c r="AFG6" s="53">
        <v>136.9</v>
      </c>
      <c r="AFH6" s="53">
        <v>136.4</v>
      </c>
      <c r="AFI6" s="53">
        <v>136.5</v>
      </c>
      <c r="AFJ6" s="53"/>
      <c r="AFK6" s="53">
        <v>137.1</v>
      </c>
      <c r="AFL6" s="53">
        <v>137.8</v>
      </c>
      <c r="AFM6" s="53">
        <v>138.5</v>
      </c>
      <c r="AFN6" s="53"/>
      <c r="AFO6" s="53">
        <v>139.8</v>
      </c>
      <c r="AFP6" s="53">
        <v>140.4</v>
      </c>
      <c r="AFQ6" s="53">
        <v>140.2</v>
      </c>
      <c r="AFR6" s="53"/>
      <c r="AFS6" s="53">
        <v>140.7</v>
      </c>
      <c r="AFT6" s="53">
        <v>140.8</v>
      </c>
      <c r="AFU6" s="53">
        <v>140.1</v>
      </c>
      <c r="AFV6" s="53"/>
      <c r="AFW6" s="53">
        <v>139.6</v>
      </c>
      <c r="AFX6" s="53">
        <v>139.9</v>
      </c>
      <c r="AFY6" s="53">
        <v>140.4</v>
      </c>
      <c r="AFZ6" s="53">
        <v>141.2</v>
      </c>
      <c r="AGA6" s="53">
        <v>142.0</v>
      </c>
      <c r="AGB6" s="53">
        <v>142.9</v>
      </c>
      <c r="AGC6" s="53">
        <v>144.2</v>
      </c>
      <c r="AGD6" s="53">
        <v>145.0</v>
      </c>
      <c r="AGE6" s="53">
        <v>145.8</v>
      </c>
      <c r="AGF6" s="53">
        <v>147.2</v>
      </c>
      <c r="AGG6" s="53">
        <v>148.6</v>
      </c>
      <c r="AGH6" s="53">
        <v>150.4</v>
      </c>
      <c r="AGI6" s="53">
        <v>150.2</v>
      </c>
      <c r="AGJ6" s="53">
        <v>149.1</v>
      </c>
      <c r="AGK6" s="53">
        <v>148.6</v>
      </c>
      <c r="AGL6" s="53">
        <v>151.4</v>
      </c>
      <c r="AGM6" s="53">
        <v>150.9</v>
      </c>
      <c r="AGN6" s="53">
        <v>151.8</v>
      </c>
      <c r="AGO6" s="53">
        <v>153.9</v>
      </c>
      <c r="AGP6" s="53">
        <v>154.7</v>
      </c>
      <c r="AGQ6" s="53">
        <v>156.4</v>
      </c>
      <c r="AGR6" s="53">
        <v>158.4</v>
      </c>
      <c r="AGS6" s="53">
        <v>158.9</v>
      </c>
      <c r="AGT6" s="53">
        <v>157.3</v>
      </c>
      <c r="AGU6" s="53">
        <v>156.3</v>
      </c>
      <c r="AGV6" s="53">
        <v>156.6</v>
      </c>
      <c r="AGW6" s="53">
        <v>156.8</v>
      </c>
      <c r="AGX6" s="53">
        <f>AVERAGE(RZ:SK)</f>
        <v>21.75679892</v>
      </c>
      <c r="AGY6" s="53">
        <f>AVERAGE(SL:SW)</f>
        <v>24.32145057</v>
      </c>
      <c r="AGZ6" s="53">
        <f>AVERAGE(SX:TI)</f>
        <v>25.86024211</v>
      </c>
      <c r="AHA6" s="53">
        <f>AVERAGE(TF:TU)</f>
        <v>28.11499891</v>
      </c>
      <c r="AHB6" s="53">
        <f>AVERAGE(TV:UG)</f>
        <v>31.42553727</v>
      </c>
      <c r="AHC6" s="53">
        <f>AVERAGE(UH:US)</f>
        <v>34.24665562</v>
      </c>
      <c r="AHD6" s="53">
        <f>AVERAGE(UT:VE)</f>
        <v>36.70017237</v>
      </c>
      <c r="AHE6" s="53">
        <f>AVERAGE(VF:VQ)</f>
        <v>41.55591308</v>
      </c>
      <c r="AHF6" s="53">
        <f>AVERAGE(VR:WC)</f>
        <v>43.49649958</v>
      </c>
      <c r="AHG6" s="53">
        <f>AVERAGE(WD:WO)</f>
        <v>45.24046385</v>
      </c>
      <c r="AHH6" s="53">
        <f>AVERAGE(WP:XA)</f>
        <v>46.95023359</v>
      </c>
      <c r="AHI6" s="53">
        <f>AVERAGE(XB:XM)</f>
        <v>48.96775651</v>
      </c>
      <c r="AHJ6" s="53">
        <f>AVERAGE(XN:XY)</f>
        <v>50.83140028</v>
      </c>
      <c r="AHK6" s="53">
        <f>AVERAGE(XZ:YK)</f>
        <v>52.74634709</v>
      </c>
      <c r="AHL6" s="53">
        <f>AVERAGE(YL:YW)</f>
        <v>54.98613823</v>
      </c>
      <c r="AHM6" s="53">
        <f>AVERAGE(YW:YZ)</f>
        <v>56.34541251</v>
      </c>
      <c r="AHN6" s="53">
        <f>AVERAGE(ZJ:ZU)</f>
        <v>61.88074579</v>
      </c>
      <c r="AHO6" s="53">
        <f>AVERAGE(ZV:AAG)</f>
        <v>67.04733451</v>
      </c>
      <c r="AHP6" s="53">
        <f>AVERAGE(AAH:AAS)</f>
        <v>74.34366208</v>
      </c>
      <c r="AHQ6" s="53">
        <f>average(AAT6:ABE6)</f>
        <v>83.25701361</v>
      </c>
      <c r="AHR6" s="53">
        <f>average(ABF6:ABQ6)</f>
        <v>90.63222041</v>
      </c>
      <c r="AHS6" s="53">
        <f>average(ABR6:ACC6)</f>
        <v>99.07229663</v>
      </c>
      <c r="AHT6" s="53">
        <f>average(ACE6:ACS6)</f>
        <v>110.0333333</v>
      </c>
      <c r="AHU6" s="53">
        <f>average(ACU6:ADI6)</f>
        <v>117.35</v>
      </c>
      <c r="AHV6" s="53">
        <f>average(ADK6:ADY6)</f>
        <v>123.1083333</v>
      </c>
      <c r="AHW6" s="53">
        <f>average(AEA6:AEO6)</f>
        <v>129.2</v>
      </c>
      <c r="AHX6" s="53">
        <f>average(AEQ6:AFE6)</f>
        <v>133.5</v>
      </c>
      <c r="AHY6" s="53">
        <f>average(AFG6:AFU6)</f>
        <v>138.7666667</v>
      </c>
      <c r="AHZ6" s="53">
        <f>average(AFW6:AGH6)</f>
        <v>143.9333333</v>
      </c>
      <c r="AIA6" s="53"/>
      <c r="AIB6" s="53"/>
      <c r="AIC6" s="53"/>
      <c r="AID6" s="53"/>
      <c r="AIE6" s="53"/>
      <c r="AIF6" s="53"/>
      <c r="AIG6" s="53"/>
      <c r="AIH6" s="53"/>
      <c r="AII6" s="53"/>
      <c r="AIJ6" s="53"/>
      <c r="AIK6" s="53"/>
      <c r="AIL6" s="53"/>
      <c r="AIM6" s="53"/>
      <c r="AIN6" s="53"/>
      <c r="AIO6" s="53"/>
      <c r="AIP6" s="53"/>
      <c r="AIQ6" s="53"/>
      <c r="AIR6" s="53"/>
      <c r="AIS6" s="53"/>
      <c r="AIT6" s="53"/>
      <c r="AIU6" s="53"/>
      <c r="AIV6" s="53"/>
      <c r="AIW6" s="53"/>
      <c r="AIX6" s="53"/>
      <c r="AIY6" s="53"/>
      <c r="AIZ6" s="53"/>
      <c r="AJA6" s="53"/>
      <c r="AJB6" s="53"/>
      <c r="AJC6" s="53"/>
      <c r="AJD6" s="53"/>
      <c r="AJE6" s="53"/>
      <c r="AJF6" s="53"/>
      <c r="AJG6" s="53"/>
      <c r="AJH6" s="53"/>
      <c r="AJI6" s="53"/>
      <c r="AJJ6" s="53"/>
      <c r="AJK6" s="53"/>
      <c r="AJL6" s="53"/>
      <c r="AJM6" s="53"/>
      <c r="AJN6" s="53"/>
      <c r="AJO6" s="53"/>
      <c r="AJP6" s="53"/>
      <c r="AJQ6" s="53"/>
      <c r="AJR6" s="53"/>
      <c r="AJS6" s="53"/>
      <c r="AJT6" s="53"/>
      <c r="AJU6" s="53"/>
      <c r="AJV6" s="53"/>
      <c r="AJW6" s="53"/>
      <c r="AJX6" s="53"/>
      <c r="AJY6" s="53"/>
      <c r="AJZ6" s="53"/>
      <c r="AKA6" s="53"/>
      <c r="AKB6" s="53"/>
      <c r="AKC6" s="53"/>
      <c r="AKD6" s="53"/>
      <c r="AKE6" s="53"/>
      <c r="AKF6" s="53"/>
      <c r="AKG6" s="53"/>
      <c r="AKH6" s="53"/>
      <c r="AKI6" s="53"/>
      <c r="AKJ6" s="53"/>
      <c r="AKK6" s="53"/>
      <c r="AKL6" s="53"/>
      <c r="AKM6" s="53"/>
      <c r="AKN6" s="53"/>
      <c r="AKO6" s="53"/>
      <c r="AKP6" s="53"/>
      <c r="AKQ6" s="53"/>
      <c r="AKR6" s="53"/>
      <c r="AKS6" s="53"/>
      <c r="AKT6" s="53"/>
      <c r="AKU6" s="53"/>
      <c r="AKV6" s="53"/>
      <c r="AKW6" s="53"/>
      <c r="AKX6" s="53"/>
      <c r="AKY6" s="53"/>
      <c r="AKZ6" s="53"/>
      <c r="ALA6" s="53"/>
      <c r="ALB6" s="53"/>
      <c r="ALC6" s="53"/>
      <c r="ALD6" s="53"/>
      <c r="ALE6" s="53"/>
      <c r="ALF6" s="53"/>
      <c r="ALG6" s="53"/>
      <c r="ALH6" s="53"/>
      <c r="ALI6" s="53"/>
      <c r="ALJ6" s="53"/>
      <c r="ALK6" s="53"/>
      <c r="ALL6" s="53"/>
      <c r="ALM6" s="53"/>
      <c r="ALN6" s="53"/>
      <c r="ALO6" s="53"/>
      <c r="ALP6" s="53"/>
      <c r="ALQ6" s="53"/>
      <c r="ALR6" s="53"/>
      <c r="ALS6" s="53"/>
      <c r="ALT6" s="53"/>
      <c r="ALU6" s="53"/>
      <c r="ALV6" s="53"/>
      <c r="ALW6" s="53"/>
      <c r="ALX6" s="53"/>
      <c r="ALY6" s="53"/>
      <c r="ALZ6" s="53"/>
      <c r="AMA6" s="53"/>
      <c r="AMB6" s="53"/>
      <c r="AMC6" s="53"/>
      <c r="AMD6" s="53"/>
      <c r="AME6" s="53"/>
      <c r="AMF6" s="53"/>
      <c r="AMG6" s="53"/>
      <c r="AMH6" s="53"/>
      <c r="AMI6" s="53"/>
      <c r="AMJ6" s="53"/>
      <c r="AMK6" s="53"/>
      <c r="AML6" s="53"/>
      <c r="AMM6" s="53"/>
      <c r="AMN6" s="53"/>
      <c r="AMO6" s="53"/>
      <c r="AMP6" s="53"/>
      <c r="AMQ6" s="53"/>
      <c r="AMR6" s="53"/>
      <c r="AMS6" s="53"/>
      <c r="AMT6" s="53"/>
      <c r="AMU6" s="53"/>
      <c r="AMV6" s="53"/>
      <c r="AMW6" s="53"/>
      <c r="AMX6" s="53"/>
      <c r="AMY6" s="53"/>
      <c r="AMZ6" s="53"/>
      <c r="ANA6" s="53"/>
      <c r="ANB6" s="53"/>
      <c r="ANC6" s="53"/>
      <c r="AND6" s="53"/>
      <c r="ANE6" s="53"/>
      <c r="ANF6" s="53"/>
      <c r="ANG6" s="53"/>
      <c r="ANH6" s="53"/>
      <c r="ANI6" s="53"/>
      <c r="ANJ6" s="53"/>
      <c r="ANK6" s="53"/>
      <c r="ANL6" s="53"/>
      <c r="ANM6" s="53"/>
      <c r="ANN6" s="53"/>
      <c r="ANO6" s="53"/>
      <c r="ANP6" s="53"/>
      <c r="ANQ6" s="53"/>
      <c r="ANR6" s="53"/>
      <c r="ANS6" s="53"/>
      <c r="ANT6" s="53"/>
      <c r="ANU6" s="53"/>
      <c r="ANV6" s="53"/>
      <c r="ANW6" s="53"/>
      <c r="ANX6" s="53"/>
      <c r="ANY6" s="53"/>
      <c r="ANZ6" s="53"/>
      <c r="AOA6" s="53"/>
      <c r="AOB6" s="53"/>
      <c r="AOC6" s="53"/>
      <c r="AOD6" s="53"/>
      <c r="AOE6" s="53"/>
      <c r="AOF6" s="53"/>
      <c r="AOG6" s="53"/>
      <c r="AOH6" s="53"/>
      <c r="AOI6" s="53"/>
      <c r="AOJ6" s="53"/>
      <c r="AOK6" s="53"/>
      <c r="AOL6" s="53"/>
      <c r="AOM6" s="53"/>
      <c r="AON6" s="53"/>
      <c r="AOO6" s="53"/>
      <c r="AOP6" s="53"/>
      <c r="AOQ6" s="53"/>
      <c r="AOR6" s="53"/>
      <c r="AOS6" s="53"/>
      <c r="AOT6" s="53"/>
      <c r="AOU6" s="53"/>
      <c r="AOV6" s="53"/>
      <c r="AOW6" s="53"/>
      <c r="AOX6" s="53"/>
      <c r="AOY6" s="53"/>
      <c r="AOZ6" s="53"/>
      <c r="APA6" s="53"/>
      <c r="APB6" s="53"/>
      <c r="APC6" s="53"/>
      <c r="APD6" s="53"/>
      <c r="APE6" s="53"/>
      <c r="APF6" s="53"/>
      <c r="APG6" s="53"/>
      <c r="APH6" s="53"/>
      <c r="API6" s="53"/>
      <c r="APJ6" s="53"/>
      <c r="APK6" s="53"/>
      <c r="APL6" s="53"/>
      <c r="APM6" s="53"/>
      <c r="APN6" s="53"/>
      <c r="APO6" s="53"/>
      <c r="APP6" s="53"/>
      <c r="APQ6" s="53"/>
      <c r="APR6" s="53"/>
      <c r="APS6" s="53"/>
      <c r="APT6" s="53"/>
      <c r="APU6" s="53"/>
      <c r="APV6" s="53"/>
      <c r="APW6" s="53"/>
      <c r="APX6" s="53"/>
      <c r="APY6" s="53"/>
      <c r="APZ6" s="53"/>
      <c r="AQA6" s="53"/>
      <c r="AQB6" s="53"/>
      <c r="AQC6" s="53"/>
      <c r="AQD6" s="53"/>
      <c r="AQE6" s="53"/>
      <c r="AQF6" s="53"/>
      <c r="AQG6" s="53"/>
      <c r="AQH6" s="53"/>
      <c r="AQI6" s="53"/>
      <c r="AQJ6" s="53"/>
      <c r="AQK6" s="53"/>
      <c r="AQL6" s="53"/>
      <c r="AQM6" s="53"/>
      <c r="AQN6" s="53"/>
      <c r="AQO6" s="53"/>
      <c r="AQP6" s="53"/>
      <c r="AQQ6" s="53"/>
      <c r="AQR6" s="53"/>
      <c r="AQS6" s="53"/>
      <c r="AQT6" s="53"/>
      <c r="AQU6" s="53"/>
      <c r="AQV6" s="53"/>
      <c r="AQW6" s="53"/>
      <c r="AQX6" s="53"/>
      <c r="AQY6" s="53"/>
      <c r="AQZ6" s="53"/>
      <c r="ARA6" s="53"/>
      <c r="ARB6" s="53"/>
      <c r="ARC6" s="53"/>
      <c r="ARD6" s="53"/>
      <c r="ARE6" s="53"/>
      <c r="ARF6" s="53"/>
      <c r="ARG6" s="53"/>
      <c r="ARH6" s="53"/>
      <c r="ARI6" s="53"/>
      <c r="ARJ6" s="53"/>
      <c r="ARK6" s="53"/>
      <c r="ARL6" s="53"/>
      <c r="ARM6" s="53"/>
      <c r="ARN6" s="53"/>
      <c r="ARO6" s="53"/>
      <c r="ARP6" s="53"/>
      <c r="ARQ6" s="53"/>
      <c r="ARR6" s="53"/>
      <c r="ARS6" s="53"/>
      <c r="ART6" s="53"/>
      <c r="ARU6" s="53"/>
      <c r="ARV6" s="53"/>
      <c r="ARW6" s="53"/>
      <c r="ARX6" s="53"/>
      <c r="ARY6" s="53"/>
      <c r="ARZ6" s="53"/>
      <c r="ASA6" s="53"/>
      <c r="ASB6" s="53"/>
      <c r="ASC6" s="53"/>
      <c r="ASD6" s="53"/>
      <c r="ASE6" s="53"/>
      <c r="ASF6" s="53"/>
      <c r="ASG6" s="53"/>
      <c r="ASH6" s="53"/>
      <c r="ASI6" s="53"/>
      <c r="ASJ6" s="53"/>
      <c r="ASK6" s="53"/>
      <c r="ASL6" s="53"/>
      <c r="ASM6" s="53"/>
      <c r="ASN6" s="53"/>
      <c r="ASO6" s="53"/>
      <c r="ASP6" s="53"/>
      <c r="ASQ6" s="53"/>
      <c r="ASR6" s="53"/>
      <c r="ASS6" s="53"/>
      <c r="AST6" s="53"/>
      <c r="ASU6" s="53"/>
      <c r="ASV6" s="53"/>
      <c r="ASW6" s="53"/>
      <c r="ASX6" s="53"/>
      <c r="ASY6" s="53"/>
      <c r="ASZ6" s="53"/>
      <c r="ATA6" s="53"/>
      <c r="ATB6" s="53"/>
      <c r="ATC6" s="53"/>
      <c r="ATD6" s="53"/>
      <c r="ATE6" s="53"/>
      <c r="ATF6" s="53"/>
      <c r="ATG6" s="53"/>
      <c r="ATH6" s="53"/>
      <c r="ATI6" s="53"/>
      <c r="ATJ6" s="53"/>
      <c r="ATK6" s="53"/>
      <c r="ATL6" s="53"/>
      <c r="ATM6" s="53"/>
      <c r="ATN6" s="53"/>
      <c r="ATO6" s="53"/>
      <c r="ATP6" s="53"/>
      <c r="ATQ6" s="53"/>
      <c r="ATR6" s="53"/>
      <c r="ATS6" s="53"/>
      <c r="ATT6" s="53"/>
      <c r="ATU6" s="53"/>
      <c r="ATV6" s="53"/>
      <c r="ATW6" s="53"/>
      <c r="ATX6" s="53"/>
      <c r="ATY6" s="53"/>
      <c r="ATZ6" s="53"/>
      <c r="AUA6" s="53"/>
      <c r="AUB6" s="53"/>
      <c r="AUC6" s="53"/>
      <c r="AUD6" s="53"/>
      <c r="AUE6" s="53"/>
      <c r="AUF6" s="53"/>
      <c r="AUG6" s="53"/>
      <c r="AUH6" s="53"/>
      <c r="AUI6" s="53"/>
      <c r="AUJ6" s="53"/>
      <c r="AUK6" s="53"/>
      <c r="AUL6" s="53"/>
      <c r="AUM6" s="53"/>
      <c r="AUN6" s="53"/>
      <c r="AUO6" s="53"/>
      <c r="AUP6" s="53"/>
      <c r="AUQ6" s="53"/>
      <c r="AUR6" s="53"/>
      <c r="AUS6" s="53"/>
      <c r="AUT6" s="53"/>
      <c r="AUU6" s="53"/>
      <c r="AUV6" s="53"/>
      <c r="AUW6" s="53"/>
      <c r="AUX6" s="53"/>
      <c r="AUY6" s="53"/>
      <c r="AUZ6" s="53"/>
      <c r="AVA6" s="53"/>
      <c r="AVB6" s="53"/>
      <c r="AVC6" s="53"/>
      <c r="AVD6" s="53"/>
      <c r="AVE6" s="53"/>
      <c r="AVF6" s="53"/>
      <c r="AVG6" s="53"/>
      <c r="AVH6" s="53"/>
      <c r="AVI6" s="53"/>
      <c r="AVJ6" s="53"/>
      <c r="AVK6" s="53"/>
      <c r="AVL6" s="53"/>
      <c r="AVM6" s="53"/>
      <c r="AVN6" s="53"/>
      <c r="AVO6" s="53"/>
      <c r="AVP6" s="53"/>
      <c r="AVQ6" s="53"/>
      <c r="AVR6" s="53"/>
      <c r="AVS6" s="53"/>
      <c r="AVT6" s="53"/>
      <c r="AVU6" s="53"/>
      <c r="AVV6" s="53"/>
      <c r="AVW6" s="53"/>
      <c r="AVX6" s="53"/>
      <c r="AVY6" s="53"/>
      <c r="AVZ6" s="53"/>
      <c r="AWA6" s="53"/>
      <c r="AWB6" s="53"/>
      <c r="AWC6" s="53"/>
      <c r="AWD6" s="53"/>
      <c r="AWE6" s="53"/>
      <c r="AWF6" s="53"/>
      <c r="AWG6" s="53"/>
      <c r="AWH6" s="53"/>
      <c r="AWI6" s="53"/>
      <c r="AWJ6" s="53"/>
      <c r="AWK6" s="53"/>
      <c r="AWL6" s="53"/>
      <c r="AWM6" s="53"/>
      <c r="AWN6" s="53"/>
      <c r="AWO6" s="53"/>
      <c r="AWP6" s="53"/>
      <c r="AWQ6" s="53"/>
      <c r="AWR6" s="53"/>
      <c r="AWS6" s="53"/>
      <c r="AWT6" s="53"/>
      <c r="AWU6" s="53"/>
      <c r="AWV6" s="53"/>
      <c r="AWW6" s="53"/>
      <c r="AWX6" s="53"/>
      <c r="AWY6" s="53"/>
      <c r="AWZ6" s="53"/>
      <c r="AXA6" s="53"/>
      <c r="AXB6" s="53"/>
      <c r="AXC6" s="53"/>
      <c r="AXD6" s="53"/>
      <c r="AXE6" s="53"/>
      <c r="AXF6" s="53"/>
      <c r="AXG6" s="53"/>
      <c r="AXH6" s="53"/>
      <c r="AXI6" s="53"/>
      <c r="AXJ6" s="53"/>
      <c r="AXK6" s="53"/>
      <c r="AXL6" s="53"/>
      <c r="AXM6" s="53"/>
      <c r="AXN6" s="53"/>
      <c r="AXO6" s="53"/>
      <c r="AXP6" s="53"/>
      <c r="AXQ6" s="53"/>
      <c r="AXR6" s="53"/>
      <c r="AXS6" s="53"/>
      <c r="AXT6" s="53"/>
      <c r="AXU6" s="53"/>
      <c r="AXV6" s="53"/>
      <c r="AXW6" s="53"/>
      <c r="AXX6" s="53"/>
      <c r="AXY6" s="53"/>
      <c r="AXZ6" s="53"/>
      <c r="AYA6" s="53"/>
      <c r="AYB6" s="53"/>
      <c r="AYC6" s="53"/>
      <c r="AYD6" s="53"/>
      <c r="AYE6" s="53"/>
      <c r="AYF6" s="53"/>
      <c r="AYG6" s="53"/>
      <c r="AYH6" s="53"/>
      <c r="AYI6" s="53"/>
      <c r="AYJ6" s="53"/>
      <c r="AYK6" s="53"/>
      <c r="AYL6" s="53"/>
      <c r="AYM6" s="53"/>
      <c r="AYN6" s="53"/>
      <c r="AYO6" s="53"/>
      <c r="AYP6" s="53"/>
      <c r="AYQ6" s="53"/>
      <c r="AYR6" s="53"/>
      <c r="AYS6" s="53"/>
      <c r="AYT6" s="53"/>
      <c r="AYU6" s="53"/>
      <c r="AYV6" s="53"/>
      <c r="AYW6" s="53"/>
      <c r="AYX6" s="53"/>
      <c r="AYY6" s="53"/>
      <c r="AYZ6" s="53"/>
      <c r="AZA6" s="53"/>
      <c r="AZB6" s="53"/>
      <c r="AZC6" s="53"/>
      <c r="AZD6" s="53"/>
      <c r="AZE6" s="53"/>
      <c r="AZF6" s="53"/>
      <c r="AZG6" s="53"/>
      <c r="AZH6" s="53"/>
      <c r="AZI6" s="53"/>
      <c r="AZJ6" s="53"/>
      <c r="AZK6" s="53"/>
      <c r="AZL6" s="53"/>
      <c r="AZM6" s="53"/>
      <c r="AZN6" s="53"/>
      <c r="AZO6" s="53"/>
      <c r="AZP6" s="53"/>
      <c r="AZQ6" s="53"/>
      <c r="AZR6" s="53"/>
      <c r="AZS6" s="53"/>
      <c r="AZT6" s="53"/>
      <c r="AZU6" s="53"/>
      <c r="AZV6" s="53"/>
      <c r="AZW6" s="53"/>
      <c r="AZX6" s="53"/>
      <c r="AZY6" s="53"/>
      <c r="AZZ6" s="53"/>
      <c r="BAA6" s="53"/>
      <c r="BAB6" s="53"/>
      <c r="BAC6" s="53"/>
      <c r="BAD6" s="53"/>
      <c r="BAE6" s="53"/>
      <c r="BAF6" s="53"/>
      <c r="BAG6" s="53"/>
      <c r="BAH6" s="53"/>
      <c r="BAI6" s="53"/>
      <c r="BAJ6" s="53"/>
      <c r="BAK6" s="53"/>
      <c r="BAL6" s="53"/>
      <c r="BAM6" s="53"/>
      <c r="BAN6" s="53"/>
      <c r="BAO6" s="53"/>
      <c r="BAP6" s="53"/>
      <c r="BAQ6" s="53"/>
      <c r="BAR6" s="53"/>
      <c r="BAS6" s="53"/>
      <c r="BAT6" s="53"/>
      <c r="BAU6" s="53"/>
      <c r="BAV6" s="53"/>
      <c r="BAW6" s="53"/>
      <c r="BAX6" s="53"/>
      <c r="BAY6" s="53"/>
      <c r="BAZ6" s="53"/>
      <c r="BBA6" s="53"/>
      <c r="BBB6" s="53"/>
      <c r="BBC6" s="53"/>
      <c r="BBD6" s="53"/>
      <c r="BBE6" s="53"/>
      <c r="BBF6" s="53"/>
      <c r="BBG6" s="53"/>
      <c r="BBH6" s="53"/>
      <c r="BBI6" s="53"/>
      <c r="BBJ6" s="53"/>
      <c r="BBK6" s="53"/>
      <c r="BBL6" s="53"/>
      <c r="BBM6" s="53"/>
      <c r="BBN6" s="53"/>
      <c r="BBO6" s="53"/>
      <c r="BBP6" s="53"/>
      <c r="BBQ6" s="53"/>
      <c r="BBR6" s="53"/>
      <c r="BBS6" s="53"/>
      <c r="BBT6" s="53"/>
      <c r="BBU6" s="53"/>
      <c r="BBV6" s="53"/>
      <c r="BBW6" s="53"/>
      <c r="BBX6" s="53"/>
      <c r="BBY6" s="53"/>
      <c r="BBZ6" s="53"/>
      <c r="BCA6" s="53"/>
      <c r="BCB6" s="53"/>
      <c r="BCC6" s="53"/>
      <c r="BCD6" s="53"/>
      <c r="BCE6" s="53"/>
      <c r="BCF6" s="53"/>
      <c r="BCG6" s="53"/>
      <c r="BCH6" s="53"/>
      <c r="BCI6" s="53"/>
      <c r="BCJ6" s="53"/>
      <c r="BCK6" s="53"/>
      <c r="BCL6" s="53"/>
      <c r="BCM6" s="53"/>
      <c r="BCN6" s="53"/>
      <c r="BCO6" s="53"/>
      <c r="BCP6" s="53"/>
      <c r="BCQ6" s="53"/>
      <c r="BCR6" s="53"/>
      <c r="BCS6" s="53"/>
      <c r="BCT6" s="53"/>
      <c r="BCU6" s="53"/>
      <c r="BCV6" s="53"/>
      <c r="BCW6" s="53"/>
      <c r="BCX6" s="53"/>
      <c r="BCY6" s="53"/>
      <c r="BCZ6" s="53"/>
      <c r="BDA6" s="53"/>
      <c r="BDB6" s="53"/>
      <c r="BDC6" s="53"/>
      <c r="BDD6" s="53"/>
      <c r="BDE6" s="53"/>
      <c r="BDF6" s="53"/>
      <c r="BDG6" s="53"/>
      <c r="BDH6" s="53"/>
      <c r="BDI6" s="53"/>
      <c r="BDJ6" s="53"/>
      <c r="BDK6" s="53"/>
      <c r="BDL6" s="53"/>
      <c r="BDM6" s="53"/>
      <c r="BDN6" s="53"/>
      <c r="BDO6" s="53"/>
      <c r="BDP6" s="53"/>
      <c r="BDQ6" s="53"/>
      <c r="BDR6" s="53"/>
      <c r="BDS6" s="53"/>
      <c r="BDT6" s="53"/>
      <c r="BDU6" s="53"/>
      <c r="BDV6" s="53"/>
      <c r="BDW6" s="53"/>
      <c r="BDX6" s="53"/>
      <c r="BDY6" s="53"/>
      <c r="BDZ6" s="53"/>
      <c r="BEA6" s="53"/>
      <c r="BEB6" s="53"/>
      <c r="BEC6" s="53"/>
      <c r="BED6" s="53"/>
      <c r="BEE6" s="53"/>
      <c r="BEF6" s="53"/>
      <c r="BEG6" s="53"/>
      <c r="BEH6" s="53"/>
      <c r="BEI6" s="53"/>
      <c r="BEJ6" s="53"/>
      <c r="BEK6" s="53"/>
      <c r="BEL6" s="53"/>
      <c r="BEM6" s="53"/>
      <c r="BEN6" s="53"/>
      <c r="BEO6" s="53"/>
      <c r="BEP6" s="53"/>
      <c r="BEQ6" s="53"/>
      <c r="BER6" s="53"/>
      <c r="BES6" s="53"/>
      <c r="BET6" s="53"/>
      <c r="BEU6" s="53"/>
      <c r="BEV6" s="53"/>
      <c r="BEW6" s="53"/>
      <c r="BEX6" s="53"/>
      <c r="BEY6" s="53"/>
      <c r="BEZ6" s="53"/>
      <c r="BFA6" s="53"/>
      <c r="BFB6" s="53"/>
      <c r="BFC6" s="53"/>
      <c r="BFD6" s="53"/>
      <c r="BFE6" s="53"/>
      <c r="BFF6" s="53"/>
      <c r="BFG6" s="53"/>
      <c r="BFH6" s="53"/>
      <c r="BFI6" s="53"/>
      <c r="BFJ6" s="53"/>
      <c r="BFK6" s="53"/>
      <c r="BFL6" s="53"/>
      <c r="BFM6" s="53"/>
      <c r="BFN6" s="53"/>
      <c r="BFO6" s="53"/>
      <c r="BFP6" s="53"/>
      <c r="BFQ6" s="53"/>
      <c r="BFR6" s="53"/>
      <c r="BFS6" s="53"/>
      <c r="BFT6" s="53"/>
      <c r="BFU6" s="53"/>
      <c r="BFV6" s="53"/>
      <c r="BFW6" s="53"/>
      <c r="BFX6" s="53"/>
      <c r="BFY6" s="53"/>
      <c r="BFZ6" s="53"/>
      <c r="BGA6" s="53"/>
      <c r="BGB6" s="53"/>
      <c r="BGC6" s="53"/>
      <c r="BGD6" s="53"/>
      <c r="BGE6" s="53"/>
      <c r="BGF6" s="53"/>
      <c r="BGG6" s="53"/>
      <c r="BGH6" s="53"/>
      <c r="BGI6" s="53"/>
      <c r="BGJ6" s="53"/>
      <c r="BGK6" s="53"/>
      <c r="BGL6" s="53"/>
      <c r="BGM6" s="53"/>
      <c r="BGN6" s="53"/>
      <c r="BGO6" s="53"/>
      <c r="BGP6" s="53"/>
      <c r="BGQ6" s="53"/>
      <c r="BGR6" s="53"/>
      <c r="BGS6" s="53"/>
      <c r="BGT6" s="53"/>
      <c r="BGU6" s="53"/>
      <c r="BGV6" s="53"/>
      <c r="BGW6" s="53"/>
      <c r="BGX6" s="53"/>
      <c r="BGY6" s="53"/>
      <c r="BGZ6" s="53"/>
      <c r="BHA6" s="53"/>
      <c r="BHB6" s="53"/>
      <c r="BHC6" s="53"/>
      <c r="BHD6" s="53"/>
      <c r="BHE6" s="53"/>
      <c r="BHF6" s="53"/>
      <c r="BHG6" s="53"/>
      <c r="BHH6" s="53"/>
      <c r="BHI6" s="53"/>
      <c r="BHJ6" s="53"/>
      <c r="BHK6" s="53"/>
      <c r="BHL6" s="53"/>
      <c r="BHM6" s="53"/>
      <c r="BHN6" s="53"/>
      <c r="BHO6" s="53"/>
      <c r="BHP6" s="53"/>
      <c r="BHQ6" s="53"/>
      <c r="BHR6" s="53"/>
      <c r="BHS6" s="53"/>
      <c r="BHT6" s="53"/>
      <c r="BHU6" s="53"/>
      <c r="BHV6" s="53"/>
      <c r="BHW6" s="53"/>
      <c r="BHX6" s="53"/>
      <c r="BHY6" s="53"/>
      <c r="BHZ6" s="53"/>
      <c r="BIA6" s="53"/>
      <c r="BIB6" s="53"/>
      <c r="BIC6" s="53"/>
      <c r="BID6" s="53"/>
      <c r="BIE6" s="53"/>
      <c r="BIF6" s="53"/>
      <c r="BIG6" s="53"/>
      <c r="BIH6" s="53"/>
      <c r="BII6" s="53"/>
      <c r="BIJ6" s="53"/>
      <c r="BIK6" s="53"/>
      <c r="BIL6" s="53"/>
      <c r="BIM6" s="53"/>
      <c r="BIN6" s="53"/>
      <c r="BIO6" s="53"/>
      <c r="BIP6" s="53"/>
      <c r="BIQ6" s="53"/>
      <c r="BIR6" s="53"/>
      <c r="BIS6" s="53"/>
      <c r="BIT6" s="53"/>
      <c r="BIU6" s="53"/>
      <c r="BIV6" s="53"/>
      <c r="BIW6" s="53"/>
      <c r="BIX6" s="53"/>
      <c r="BIY6" s="53"/>
      <c r="BIZ6" s="53"/>
      <c r="BJA6" s="53"/>
      <c r="BJB6" s="53"/>
      <c r="BJC6" s="53"/>
      <c r="BJD6" s="53"/>
      <c r="BJE6" s="53"/>
      <c r="BJF6" s="53"/>
      <c r="BJG6" s="53"/>
      <c r="BJH6" s="53"/>
      <c r="BJI6" s="53"/>
      <c r="BJJ6" s="53"/>
      <c r="BJK6" s="53"/>
      <c r="BJL6" s="53"/>
      <c r="BJM6" s="53"/>
      <c r="BJN6" s="53"/>
      <c r="BJO6" s="53"/>
      <c r="BJP6" s="53"/>
      <c r="BJQ6" s="53"/>
      <c r="BJR6" s="53"/>
      <c r="BJS6" s="53"/>
      <c r="BJT6" s="53"/>
      <c r="BJU6" s="53"/>
      <c r="BJV6" s="53"/>
      <c r="BJW6" s="53"/>
      <c r="BJX6" s="53"/>
      <c r="BJY6" s="53"/>
      <c r="BJZ6" s="53"/>
      <c r="BKA6" s="53"/>
      <c r="BKB6" s="53"/>
      <c r="BKC6" s="53"/>
      <c r="BKD6" s="53"/>
      <c r="BKE6" s="53"/>
      <c r="BKF6" s="53"/>
      <c r="BKG6" s="53"/>
      <c r="BKH6" s="53"/>
      <c r="BKI6" s="53"/>
      <c r="BKJ6" s="53"/>
      <c r="BKK6" s="53"/>
      <c r="BKL6" s="53"/>
      <c r="BKM6" s="53"/>
      <c r="BKN6" s="53"/>
      <c r="BKO6" s="53"/>
      <c r="BKP6" s="53"/>
      <c r="BKQ6" s="53"/>
      <c r="BKR6" s="53"/>
      <c r="BKS6" s="53"/>
      <c r="BKT6" s="53"/>
      <c r="BKU6" s="53"/>
      <c r="BKV6" s="53"/>
      <c r="BKW6" s="53"/>
      <c r="BKX6" s="53"/>
      <c r="BKY6" s="53"/>
      <c r="BKZ6" s="53"/>
      <c r="BLA6" s="53"/>
      <c r="BLB6" s="53"/>
      <c r="BLC6" s="53"/>
      <c r="BLD6" s="53"/>
      <c r="BLE6" s="53"/>
      <c r="BLF6" s="53"/>
      <c r="BLG6" s="53"/>
      <c r="BLH6" s="53"/>
      <c r="BLI6" s="53"/>
      <c r="BLJ6" s="53"/>
      <c r="BLK6" s="53"/>
      <c r="BLL6" s="53"/>
      <c r="BLM6" s="53"/>
      <c r="BLN6" s="53"/>
      <c r="BLO6" s="53"/>
      <c r="BLP6" s="53"/>
      <c r="BLQ6" s="53"/>
      <c r="BLR6" s="53"/>
      <c r="BLS6" s="53"/>
      <c r="BLT6" s="53"/>
      <c r="BLU6" s="53"/>
      <c r="BLV6" s="53"/>
      <c r="BLW6" s="53"/>
      <c r="BLX6" s="53"/>
      <c r="BLY6" s="53"/>
      <c r="BLZ6" s="53"/>
      <c r="BMA6" s="53"/>
      <c r="BMB6" s="53"/>
      <c r="BMC6" s="53"/>
      <c r="BMD6" s="53"/>
      <c r="BME6" s="53"/>
      <c r="BMF6" s="53"/>
      <c r="BMG6" s="53"/>
      <c r="BMH6" s="53"/>
      <c r="BMI6" s="53"/>
      <c r="BMJ6" s="53"/>
      <c r="BMK6" s="53"/>
      <c r="BML6" s="53"/>
      <c r="BMM6" s="53"/>
      <c r="BMN6" s="53"/>
      <c r="BMO6" s="53"/>
      <c r="BMP6" s="53"/>
      <c r="BMQ6" s="53"/>
      <c r="BMR6" s="53"/>
      <c r="BMS6" s="53"/>
      <c r="BMT6" s="53"/>
      <c r="BMU6" s="53"/>
      <c r="BMV6" s="53"/>
      <c r="BMW6" s="53"/>
      <c r="BMX6" s="53"/>
      <c r="BMY6" s="53"/>
      <c r="BMZ6" s="53"/>
      <c r="BNA6" s="53"/>
      <c r="BNB6" s="53"/>
      <c r="BNC6" s="53"/>
      <c r="BND6" s="53"/>
      <c r="BNE6" s="53"/>
      <c r="BNF6" s="53"/>
      <c r="BNG6" s="53"/>
      <c r="BNH6" s="53"/>
      <c r="BNI6" s="53"/>
      <c r="BNJ6" s="53"/>
      <c r="BNK6" s="53"/>
      <c r="BNL6" s="53"/>
      <c r="BNM6" s="53"/>
      <c r="BNN6" s="53"/>
      <c r="BNO6" s="53"/>
      <c r="BNP6" s="53"/>
      <c r="BNQ6" s="53"/>
      <c r="BNR6" s="53"/>
      <c r="BNS6" s="53"/>
      <c r="BNT6" s="53"/>
      <c r="BNU6" s="53"/>
      <c r="BNV6" s="53"/>
      <c r="BNW6" s="53"/>
      <c r="BNX6" s="53"/>
      <c r="BNY6" s="53"/>
      <c r="BNZ6" s="53"/>
      <c r="BOA6" s="53"/>
      <c r="BOB6" s="53"/>
      <c r="BOC6" s="53"/>
      <c r="BOD6" s="53"/>
      <c r="BOE6" s="53"/>
      <c r="BOF6" s="53"/>
      <c r="BOG6" s="53"/>
      <c r="BOH6" s="53"/>
      <c r="BOI6" s="53"/>
      <c r="BOJ6" s="53"/>
      <c r="BOK6" s="53"/>
      <c r="BOL6" s="53"/>
      <c r="BOM6" s="53"/>
      <c r="BON6" s="53"/>
      <c r="BOO6" s="53"/>
      <c r="BOP6" s="53"/>
      <c r="BOQ6" s="53"/>
      <c r="BOR6" s="53"/>
      <c r="BOS6" s="53"/>
      <c r="BOT6" s="53"/>
      <c r="BOU6" s="53"/>
      <c r="BOV6" s="53"/>
    </row>
    <row r="7" ht="13.5" customHeight="1">
      <c r="A7" s="54" t="s">
        <v>1943</v>
      </c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55"/>
      <c r="KT7" s="55"/>
      <c r="KU7" s="55"/>
      <c r="KV7" s="55"/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55"/>
      <c r="NJ7" s="55"/>
      <c r="NK7" s="55"/>
      <c r="NL7" s="55"/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55"/>
      <c r="OR7" s="55"/>
      <c r="OS7" s="55"/>
      <c r="OT7" s="55"/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55"/>
      <c r="PZ7" s="55"/>
      <c r="QA7" s="55"/>
      <c r="QB7" s="55"/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55"/>
      <c r="RH7" s="55"/>
      <c r="RI7" s="55"/>
      <c r="RJ7" s="55"/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55"/>
      <c r="SP7" s="55"/>
      <c r="SQ7" s="55"/>
      <c r="SR7" s="55"/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55"/>
      <c r="TX7" s="55"/>
      <c r="TY7" s="55"/>
      <c r="TZ7" s="55"/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55"/>
      <c r="VF7" s="55"/>
      <c r="VG7" s="55"/>
      <c r="VH7" s="55"/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55"/>
      <c r="WN7" s="55"/>
      <c r="WO7" s="55"/>
      <c r="WP7" s="55"/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55"/>
      <c r="XV7" s="55"/>
      <c r="XW7" s="55"/>
      <c r="XX7" s="55"/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55"/>
      <c r="ZD7" s="55"/>
      <c r="ZE7" s="55"/>
      <c r="ZF7" s="55"/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55"/>
      <c r="AAL7" s="55"/>
      <c r="AAM7" s="55"/>
      <c r="AAN7" s="55"/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55"/>
      <c r="ABT7" s="55"/>
      <c r="ABU7" s="55"/>
      <c r="ABV7" s="55"/>
      <c r="ABW7" s="55"/>
      <c r="ABX7" s="55"/>
      <c r="ABY7" s="55"/>
      <c r="ABZ7" s="55"/>
      <c r="ACA7" s="55"/>
      <c r="ACB7" s="55"/>
      <c r="ACC7" s="55"/>
      <c r="ACD7" s="55">
        <v>83.41193329167976</v>
      </c>
      <c r="ACE7" s="55"/>
      <c r="ACF7" s="55"/>
      <c r="ACG7" s="55"/>
      <c r="ACH7" s="55">
        <v>86.16350507792745</v>
      </c>
      <c r="ACI7" s="55"/>
      <c r="ACJ7" s="55"/>
      <c r="ACK7" s="55"/>
      <c r="ACL7" s="55">
        <v>91.95493475728483</v>
      </c>
      <c r="ACM7" s="55"/>
      <c r="ACN7" s="55"/>
      <c r="ACO7" s="55"/>
      <c r="ACP7" s="55">
        <v>95.09958822728218</v>
      </c>
      <c r="ACQ7" s="55"/>
      <c r="ACR7" s="55"/>
      <c r="ACS7" s="55"/>
      <c r="ACT7" s="55">
        <v>90.67081551281142</v>
      </c>
      <c r="ACU7" s="55"/>
      <c r="ACV7" s="55"/>
      <c r="ACW7" s="55"/>
      <c r="ACX7" s="55">
        <v>93.37002881878364</v>
      </c>
      <c r="ACY7" s="55"/>
      <c r="ACZ7" s="55"/>
      <c r="ADA7" s="55"/>
      <c r="ADB7" s="55">
        <v>99.13520064166653</v>
      </c>
      <c r="ADC7" s="55"/>
      <c r="ADD7" s="55"/>
      <c r="ADE7" s="55"/>
      <c r="ADF7" s="55">
        <v>97.9297763502798</v>
      </c>
      <c r="ADG7" s="55"/>
      <c r="ADH7" s="55"/>
      <c r="ADI7" s="55"/>
      <c r="ADJ7" s="55">
        <v>96.35744961528113</v>
      </c>
      <c r="ADK7" s="55"/>
      <c r="ADL7" s="55"/>
      <c r="ADM7" s="55"/>
      <c r="ADN7" s="55">
        <v>98.08700902377967</v>
      </c>
      <c r="ADO7" s="55"/>
      <c r="ADP7" s="55"/>
      <c r="ADQ7" s="55"/>
      <c r="ADR7" s="55">
        <v>101.886772427914</v>
      </c>
      <c r="ADS7" s="55"/>
      <c r="ADT7" s="55"/>
      <c r="ADU7" s="55"/>
      <c r="ADV7" s="55">
        <v>103.66876893302496</v>
      </c>
      <c r="ADW7" s="55"/>
      <c r="ADX7" s="55"/>
      <c r="ADY7" s="55"/>
      <c r="ADZ7" s="55">
        <v>101.886772427914</v>
      </c>
      <c r="AEA7" s="55"/>
      <c r="AEB7" s="55"/>
      <c r="AEC7" s="55"/>
      <c r="AED7" s="55">
        <v>105.136221474799</v>
      </c>
      <c r="AEE7" s="55"/>
      <c r="AEF7" s="55"/>
      <c r="AEG7" s="55"/>
      <c r="AEH7" s="55">
        <v>108.01884669440906</v>
      </c>
      <c r="AEI7" s="55"/>
      <c r="AEJ7" s="55"/>
      <c r="AEK7" s="55"/>
      <c r="AEL7" s="55">
        <v>106.02725903552299</v>
      </c>
      <c r="AEM7" s="55"/>
      <c r="AEN7" s="55"/>
      <c r="AEO7" s="55"/>
      <c r="AEP7" s="55">
        <v>103.511536259525</v>
      </c>
      <c r="AEQ7" s="55"/>
      <c r="AER7" s="55"/>
      <c r="AES7" s="55"/>
      <c r="AET7" s="55">
        <v>104.3500581073</v>
      </c>
      <c r="AEU7" s="55"/>
      <c r="AEV7" s="55"/>
      <c r="AEW7" s="55"/>
      <c r="AEX7" s="55">
        <v>108.936063495271</v>
      </c>
      <c r="AEY7" s="55"/>
      <c r="AEZ7" s="55"/>
      <c r="AFA7" s="55"/>
      <c r="AFB7" s="55">
        <v>109.931818016545</v>
      </c>
      <c r="AFC7" s="55"/>
      <c r="AFD7" s="55"/>
      <c r="AFE7" s="55"/>
      <c r="AFF7" s="55">
        <v>107.180246230298</v>
      </c>
      <c r="AFG7" s="55"/>
      <c r="AFH7" s="55"/>
      <c r="AFI7" s="55"/>
      <c r="AFJ7" s="55">
        <v>107.337478903797</v>
      </c>
      <c r="AFK7" s="55"/>
      <c r="AFL7" s="55"/>
      <c r="AFM7" s="55"/>
      <c r="AFN7" s="55">
        <v>109.695969006295</v>
      </c>
      <c r="AFO7" s="55"/>
      <c r="AFP7" s="55"/>
      <c r="AFQ7" s="55"/>
      <c r="AFR7" s="55">
        <v>107.861614020909</v>
      </c>
      <c r="AFS7" s="55"/>
      <c r="AFT7" s="55"/>
      <c r="AFU7" s="55"/>
      <c r="AFV7" s="55">
        <v>106.36790362266</v>
      </c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6"/>
      <c r="AGY7" s="56"/>
      <c r="AGZ7" s="56"/>
      <c r="AHA7" s="56"/>
      <c r="AHB7" s="56"/>
      <c r="AHC7" s="56"/>
      <c r="AHD7" s="56"/>
      <c r="AHE7" s="56"/>
      <c r="AHF7" s="56"/>
      <c r="AHG7" s="56"/>
      <c r="AHH7" s="56"/>
      <c r="AHI7" s="56"/>
      <c r="AHJ7" s="56"/>
      <c r="AHK7" s="56"/>
      <c r="AHL7" s="56"/>
      <c r="AHM7" s="56"/>
      <c r="AHN7" s="56"/>
      <c r="AHO7" s="56"/>
      <c r="AHP7" s="56"/>
      <c r="AHQ7" s="56"/>
      <c r="AHR7" s="56"/>
      <c r="AHS7" s="56"/>
      <c r="AHT7" s="56"/>
      <c r="AHU7" s="56"/>
      <c r="AHV7" s="56"/>
      <c r="AHW7" s="56"/>
      <c r="AHX7" s="56"/>
      <c r="AHY7" s="56"/>
      <c r="AHZ7" s="56"/>
      <c r="AIA7" s="56"/>
      <c r="AIB7" s="56"/>
      <c r="AIC7" s="56"/>
      <c r="AID7" s="56"/>
      <c r="AIE7" s="56"/>
      <c r="AIF7" s="56"/>
      <c r="AIG7" s="56"/>
      <c r="AIH7" s="56"/>
      <c r="AII7" s="56"/>
      <c r="AIJ7" s="56"/>
      <c r="AIK7" s="56"/>
      <c r="AIL7" s="56"/>
      <c r="AIM7" s="56"/>
      <c r="AIN7" s="56"/>
      <c r="AIO7" s="56"/>
      <c r="AIP7" s="56"/>
      <c r="AIQ7" s="56"/>
      <c r="AIR7" s="56"/>
      <c r="AIS7" s="56"/>
      <c r="AIT7" s="56"/>
      <c r="AIU7" s="56"/>
      <c r="AIV7" s="56"/>
      <c r="AIW7" s="56"/>
      <c r="AIX7" s="56"/>
      <c r="AIY7" s="56"/>
      <c r="AIZ7" s="56"/>
      <c r="AJA7" s="56"/>
      <c r="AJB7" s="56"/>
      <c r="AJC7" s="56"/>
      <c r="AJD7" s="56"/>
      <c r="AJE7" s="56"/>
      <c r="AJF7" s="56"/>
      <c r="AJG7" s="56"/>
      <c r="AJH7" s="56"/>
      <c r="AJI7" s="56"/>
      <c r="AJJ7" s="56"/>
      <c r="AJK7" s="56"/>
      <c r="AJL7" s="56"/>
      <c r="AJM7" s="56"/>
      <c r="AJN7" s="56"/>
      <c r="AJO7" s="56"/>
      <c r="AJP7" s="56"/>
      <c r="AJQ7" s="56"/>
      <c r="AJR7" s="56"/>
      <c r="AJS7" s="56"/>
      <c r="AJT7" s="56"/>
      <c r="AJU7" s="56"/>
      <c r="AJV7" s="56"/>
      <c r="AJW7" s="56"/>
      <c r="AJX7" s="56"/>
      <c r="AJY7" s="56"/>
      <c r="AJZ7" s="56"/>
      <c r="AKA7" s="56"/>
      <c r="AKB7" s="56"/>
      <c r="AKC7" s="56"/>
      <c r="AKD7" s="56"/>
      <c r="AKE7" s="56"/>
      <c r="AKF7" s="56"/>
      <c r="AKG7" s="56"/>
      <c r="AKH7" s="56"/>
      <c r="AKI7" s="56"/>
      <c r="AKJ7" s="56"/>
      <c r="AKK7" s="56"/>
      <c r="AKL7" s="56"/>
      <c r="AKM7" s="56"/>
      <c r="AKN7" s="56"/>
      <c r="AKO7" s="56"/>
      <c r="AKP7" s="56"/>
      <c r="AKQ7" s="56"/>
      <c r="AKR7" s="56"/>
      <c r="AKS7" s="56"/>
      <c r="AKT7" s="56"/>
      <c r="AKU7" s="56"/>
      <c r="AKV7" s="56"/>
      <c r="AKW7" s="56"/>
      <c r="AKX7" s="56"/>
      <c r="AKY7" s="56"/>
      <c r="AKZ7" s="56"/>
      <c r="ALA7" s="56"/>
      <c r="ALB7" s="56"/>
      <c r="ALC7" s="56"/>
      <c r="ALD7" s="56"/>
      <c r="ALE7" s="56"/>
      <c r="ALF7" s="56"/>
      <c r="ALG7" s="56"/>
      <c r="ALH7" s="56"/>
      <c r="ALI7" s="56"/>
      <c r="ALJ7" s="56"/>
      <c r="ALK7" s="56"/>
      <c r="ALL7" s="56"/>
      <c r="ALM7" s="56"/>
      <c r="ALN7" s="56"/>
      <c r="ALO7" s="56"/>
      <c r="ALP7" s="56"/>
      <c r="ALQ7" s="56"/>
      <c r="ALR7" s="56"/>
      <c r="ALS7" s="56"/>
      <c r="ALT7" s="56"/>
      <c r="ALU7" s="56"/>
      <c r="ALV7" s="56"/>
      <c r="ALW7" s="56"/>
      <c r="ALX7" s="56"/>
      <c r="ALY7" s="56"/>
      <c r="ALZ7" s="56"/>
      <c r="AMA7" s="56"/>
      <c r="AMB7" s="56"/>
      <c r="AMC7" s="56"/>
      <c r="AMD7" s="56"/>
      <c r="AME7" s="56"/>
      <c r="AMF7" s="56"/>
      <c r="AMG7" s="56"/>
      <c r="AMH7" s="56"/>
      <c r="AMI7" s="56"/>
      <c r="AMJ7" s="56"/>
      <c r="AMK7" s="56"/>
      <c r="AML7" s="56"/>
      <c r="AMM7" s="56"/>
      <c r="AMN7" s="56"/>
      <c r="AMO7" s="56"/>
      <c r="AMP7" s="56"/>
      <c r="AMQ7" s="56"/>
      <c r="AMR7" s="56"/>
      <c r="AMS7" s="56"/>
      <c r="AMT7" s="56"/>
      <c r="AMU7" s="56"/>
      <c r="AMV7" s="56"/>
      <c r="AMW7" s="56"/>
      <c r="AMX7" s="56"/>
      <c r="AMY7" s="56"/>
      <c r="AMZ7" s="56"/>
      <c r="ANA7" s="56"/>
      <c r="ANB7" s="56"/>
      <c r="ANC7" s="56"/>
      <c r="AND7" s="56"/>
      <c r="ANE7" s="56"/>
      <c r="ANF7" s="56"/>
      <c r="ANG7" s="56"/>
      <c r="ANH7" s="56"/>
      <c r="ANI7" s="56"/>
      <c r="ANJ7" s="56"/>
      <c r="ANK7" s="56"/>
      <c r="ANL7" s="56"/>
      <c r="ANM7" s="56"/>
      <c r="ANN7" s="56"/>
      <c r="ANO7" s="56"/>
      <c r="ANP7" s="56"/>
      <c r="ANQ7" s="56"/>
      <c r="ANR7" s="56"/>
      <c r="ANS7" s="56"/>
      <c r="ANT7" s="56"/>
      <c r="ANU7" s="56"/>
      <c r="ANV7" s="56"/>
      <c r="ANW7" s="56"/>
      <c r="ANX7" s="56"/>
      <c r="ANY7" s="56"/>
      <c r="ANZ7" s="56"/>
      <c r="AOA7" s="56"/>
      <c r="AOB7" s="56"/>
      <c r="AOC7" s="56"/>
      <c r="AOD7" s="56"/>
      <c r="AOE7" s="56"/>
      <c r="AOF7" s="56"/>
      <c r="AOG7" s="56"/>
      <c r="AOH7" s="56"/>
      <c r="AOI7" s="56"/>
      <c r="AOJ7" s="56"/>
      <c r="AOK7" s="56"/>
      <c r="AOL7" s="56"/>
      <c r="AOM7" s="56"/>
      <c r="AON7" s="56"/>
      <c r="AOO7" s="56"/>
      <c r="AOP7" s="56"/>
      <c r="AOQ7" s="56"/>
      <c r="AOR7" s="56"/>
      <c r="AOS7" s="56"/>
      <c r="AOT7" s="56"/>
      <c r="AOU7" s="56"/>
      <c r="AOV7" s="56"/>
      <c r="AOW7" s="56"/>
      <c r="AOX7" s="56"/>
      <c r="AOY7" s="56"/>
      <c r="AOZ7" s="56"/>
      <c r="APA7" s="56"/>
      <c r="APB7" s="56"/>
      <c r="APC7" s="56"/>
      <c r="APD7" s="56"/>
      <c r="APE7" s="56"/>
      <c r="APF7" s="56"/>
      <c r="APG7" s="56"/>
      <c r="APH7" s="56"/>
      <c r="API7" s="56"/>
      <c r="APJ7" s="56"/>
      <c r="APK7" s="56"/>
      <c r="APL7" s="56"/>
      <c r="APM7" s="56"/>
      <c r="APN7" s="56"/>
      <c r="APO7" s="56"/>
      <c r="APP7" s="56"/>
      <c r="APQ7" s="56"/>
      <c r="APR7" s="56"/>
      <c r="APS7" s="56"/>
      <c r="APT7" s="56"/>
      <c r="APU7" s="56"/>
      <c r="APV7" s="56"/>
      <c r="APW7" s="56"/>
      <c r="APX7" s="56"/>
      <c r="APY7" s="56"/>
      <c r="APZ7" s="56"/>
      <c r="AQA7" s="56"/>
      <c r="AQB7" s="56"/>
      <c r="AQC7" s="56"/>
      <c r="AQD7" s="56"/>
      <c r="AQE7" s="56"/>
      <c r="AQF7" s="56"/>
      <c r="AQG7" s="56"/>
      <c r="AQH7" s="56"/>
      <c r="AQI7" s="56"/>
      <c r="AQJ7" s="56"/>
      <c r="AQK7" s="56"/>
      <c r="AQL7" s="56"/>
      <c r="AQM7" s="56"/>
      <c r="AQN7" s="56"/>
      <c r="AQO7" s="56"/>
      <c r="AQP7" s="56"/>
      <c r="AQQ7" s="56"/>
      <c r="AQR7" s="56"/>
      <c r="AQS7" s="56"/>
      <c r="AQT7" s="56"/>
      <c r="AQU7" s="56"/>
      <c r="AQV7" s="56"/>
      <c r="AQW7" s="56"/>
      <c r="AQX7" s="56"/>
      <c r="AQY7" s="56"/>
      <c r="AQZ7" s="56"/>
      <c r="ARA7" s="56"/>
      <c r="ARB7" s="56"/>
      <c r="ARC7" s="56"/>
      <c r="ARD7" s="56"/>
      <c r="ARE7" s="56"/>
      <c r="ARF7" s="56"/>
      <c r="ARG7" s="56"/>
      <c r="ARH7" s="56"/>
      <c r="ARI7" s="56"/>
      <c r="ARJ7" s="56"/>
      <c r="ARK7" s="56"/>
      <c r="ARL7" s="56"/>
      <c r="ARM7" s="56"/>
      <c r="ARN7" s="56"/>
      <c r="ARO7" s="56"/>
      <c r="ARP7" s="56"/>
      <c r="ARQ7" s="56"/>
      <c r="ARR7" s="56"/>
      <c r="ARS7" s="56"/>
      <c r="ART7" s="56"/>
      <c r="ARU7" s="56"/>
      <c r="ARV7" s="56"/>
      <c r="ARW7" s="56"/>
      <c r="ARX7" s="56"/>
      <c r="ARY7" s="56"/>
      <c r="ARZ7" s="56"/>
      <c r="ASA7" s="56"/>
      <c r="ASB7" s="56"/>
      <c r="ASC7" s="56"/>
      <c r="ASD7" s="56"/>
      <c r="ASE7" s="56"/>
      <c r="ASF7" s="56"/>
      <c r="ASG7" s="56"/>
      <c r="ASH7" s="56"/>
      <c r="ASI7" s="56"/>
      <c r="ASJ7" s="56"/>
      <c r="ASK7" s="56"/>
      <c r="ASL7" s="56"/>
      <c r="ASM7" s="56"/>
      <c r="ASN7" s="56"/>
      <c r="ASO7" s="56"/>
      <c r="ASP7" s="56"/>
      <c r="ASQ7" s="56"/>
      <c r="ASR7" s="56"/>
      <c r="ASS7" s="56"/>
      <c r="AST7" s="56"/>
      <c r="ASU7" s="56"/>
      <c r="ASV7" s="56"/>
      <c r="ASW7" s="56"/>
      <c r="ASX7" s="56"/>
      <c r="ASY7" s="56"/>
      <c r="ASZ7" s="56"/>
      <c r="ATA7" s="56"/>
      <c r="ATB7" s="56"/>
      <c r="ATC7" s="56"/>
      <c r="ATD7" s="56"/>
      <c r="ATE7" s="56"/>
      <c r="ATF7" s="56"/>
      <c r="ATG7" s="56"/>
      <c r="ATH7" s="56"/>
      <c r="ATI7" s="56"/>
      <c r="ATJ7" s="56"/>
      <c r="ATK7" s="56"/>
      <c r="ATL7" s="56"/>
      <c r="ATM7" s="56"/>
      <c r="ATN7" s="56"/>
      <c r="ATO7" s="56"/>
      <c r="ATP7" s="56"/>
      <c r="ATQ7" s="56"/>
      <c r="ATR7" s="56"/>
      <c r="ATS7" s="56"/>
      <c r="ATT7" s="56"/>
      <c r="ATU7" s="56"/>
      <c r="ATV7" s="56"/>
      <c r="ATW7" s="56"/>
      <c r="ATX7" s="56"/>
      <c r="ATY7" s="56"/>
      <c r="ATZ7" s="56"/>
      <c r="AUA7" s="56"/>
      <c r="AUB7" s="56"/>
      <c r="AUC7" s="56"/>
      <c r="AUD7" s="56"/>
      <c r="AUE7" s="56"/>
      <c r="AUF7" s="56"/>
      <c r="AUG7" s="56"/>
      <c r="AUH7" s="56"/>
      <c r="AUI7" s="56"/>
      <c r="AUJ7" s="56"/>
      <c r="AUK7" s="56"/>
      <c r="AUL7" s="56"/>
      <c r="AUM7" s="56"/>
      <c r="AUN7" s="56"/>
      <c r="AUO7" s="56"/>
      <c r="AUP7" s="56"/>
      <c r="AUQ7" s="56"/>
      <c r="AUR7" s="56"/>
      <c r="AUS7" s="56"/>
      <c r="AUT7" s="56"/>
      <c r="AUU7" s="56"/>
      <c r="AUV7" s="56"/>
      <c r="AUW7" s="56"/>
      <c r="AUX7" s="56"/>
      <c r="AUY7" s="56"/>
      <c r="AUZ7" s="56"/>
      <c r="AVA7" s="56"/>
      <c r="AVB7" s="56"/>
      <c r="AVC7" s="56"/>
      <c r="AVD7" s="56"/>
      <c r="AVE7" s="56"/>
      <c r="AVF7" s="56"/>
      <c r="AVG7" s="56"/>
      <c r="AVH7" s="56"/>
      <c r="AVI7" s="56"/>
      <c r="AVJ7" s="56"/>
      <c r="AVK7" s="56"/>
      <c r="AVL7" s="56"/>
      <c r="AVM7" s="56"/>
      <c r="AVN7" s="56"/>
      <c r="AVO7" s="56"/>
      <c r="AVP7" s="56"/>
      <c r="AVQ7" s="56"/>
      <c r="AVR7" s="56"/>
      <c r="AVS7" s="56"/>
      <c r="AVT7" s="56"/>
      <c r="AVU7" s="56"/>
      <c r="AVV7" s="56"/>
      <c r="AVW7" s="56"/>
      <c r="AVX7" s="56"/>
      <c r="AVY7" s="56"/>
      <c r="AVZ7" s="56"/>
      <c r="AWA7" s="56"/>
      <c r="AWB7" s="56"/>
      <c r="AWC7" s="56"/>
      <c r="AWD7" s="56"/>
      <c r="AWE7" s="56"/>
      <c r="AWF7" s="56"/>
      <c r="AWG7" s="56"/>
      <c r="AWH7" s="56"/>
      <c r="AWI7" s="56"/>
      <c r="AWJ7" s="56"/>
      <c r="AWK7" s="56"/>
      <c r="AWL7" s="56"/>
      <c r="AWM7" s="56"/>
      <c r="AWN7" s="56"/>
      <c r="AWO7" s="56"/>
      <c r="AWP7" s="56"/>
      <c r="AWQ7" s="56"/>
      <c r="AWR7" s="56"/>
      <c r="AWS7" s="56"/>
      <c r="AWT7" s="56"/>
      <c r="AWU7" s="56"/>
      <c r="AWV7" s="56"/>
      <c r="AWW7" s="56"/>
      <c r="AWX7" s="56"/>
      <c r="AWY7" s="56"/>
      <c r="AWZ7" s="56"/>
      <c r="AXA7" s="56"/>
      <c r="AXB7" s="56"/>
      <c r="AXC7" s="56"/>
      <c r="AXD7" s="56"/>
      <c r="AXE7" s="56"/>
      <c r="AXF7" s="56"/>
      <c r="AXG7" s="56"/>
      <c r="AXH7" s="56"/>
      <c r="AXI7" s="56"/>
      <c r="AXJ7" s="56"/>
      <c r="AXK7" s="56"/>
      <c r="AXL7" s="56"/>
      <c r="AXM7" s="56"/>
      <c r="AXN7" s="56"/>
      <c r="AXO7" s="56"/>
      <c r="AXP7" s="56"/>
      <c r="AXQ7" s="56"/>
      <c r="AXR7" s="56"/>
      <c r="AXS7" s="56"/>
      <c r="AXT7" s="56"/>
      <c r="AXU7" s="56"/>
      <c r="AXV7" s="56"/>
      <c r="AXW7" s="56"/>
      <c r="AXX7" s="56"/>
      <c r="AXY7" s="56"/>
      <c r="AXZ7" s="56"/>
      <c r="AYA7" s="56"/>
      <c r="AYB7" s="56"/>
      <c r="AYC7" s="56"/>
      <c r="AYD7" s="56"/>
      <c r="AYE7" s="56"/>
      <c r="AYF7" s="56"/>
      <c r="AYG7" s="56"/>
      <c r="AYH7" s="56"/>
      <c r="AYI7" s="56"/>
      <c r="AYJ7" s="56"/>
      <c r="AYK7" s="56"/>
      <c r="AYL7" s="56"/>
      <c r="AYM7" s="56"/>
      <c r="AYN7" s="56"/>
      <c r="AYO7" s="56"/>
      <c r="AYP7" s="56"/>
      <c r="AYQ7" s="56"/>
      <c r="AYR7" s="56"/>
      <c r="AYS7" s="56"/>
      <c r="AYT7" s="56"/>
      <c r="AYU7" s="56"/>
      <c r="AYV7" s="56"/>
      <c r="AYW7" s="56"/>
      <c r="AYX7" s="56"/>
      <c r="AYY7" s="56"/>
      <c r="AYZ7" s="56"/>
      <c r="AZA7" s="56"/>
      <c r="AZB7" s="56"/>
      <c r="AZC7" s="56"/>
      <c r="AZD7" s="56"/>
      <c r="AZE7" s="56"/>
      <c r="AZF7" s="56"/>
      <c r="AZG7" s="56"/>
      <c r="AZH7" s="56"/>
      <c r="AZI7" s="56"/>
      <c r="AZJ7" s="56"/>
      <c r="AZK7" s="56"/>
      <c r="AZL7" s="56"/>
      <c r="AZM7" s="56"/>
      <c r="AZN7" s="56"/>
      <c r="AZO7" s="56"/>
      <c r="AZP7" s="56"/>
      <c r="AZQ7" s="56"/>
      <c r="AZR7" s="56"/>
      <c r="AZS7" s="56"/>
      <c r="AZT7" s="56"/>
      <c r="AZU7" s="56"/>
      <c r="AZV7" s="56"/>
      <c r="AZW7" s="56"/>
      <c r="AZX7" s="56"/>
      <c r="AZY7" s="56"/>
      <c r="AZZ7" s="56"/>
      <c r="BAA7" s="56"/>
      <c r="BAB7" s="56"/>
      <c r="BAC7" s="56"/>
      <c r="BAD7" s="56"/>
      <c r="BAE7" s="56"/>
      <c r="BAF7" s="56"/>
      <c r="BAG7" s="56"/>
      <c r="BAH7" s="56"/>
      <c r="BAI7" s="56"/>
      <c r="BAJ7" s="56"/>
      <c r="BAK7" s="56"/>
      <c r="BAL7" s="56"/>
      <c r="BAM7" s="56"/>
      <c r="BAN7" s="56"/>
      <c r="BAO7" s="56"/>
      <c r="BAP7" s="56"/>
      <c r="BAQ7" s="56"/>
      <c r="BAR7" s="56"/>
      <c r="BAS7" s="56"/>
      <c r="BAT7" s="56"/>
      <c r="BAU7" s="56"/>
      <c r="BAV7" s="56"/>
      <c r="BAW7" s="56"/>
      <c r="BAX7" s="56"/>
      <c r="BAY7" s="56"/>
      <c r="BAZ7" s="56"/>
      <c r="BBA7" s="56"/>
      <c r="BBB7" s="56"/>
      <c r="BBC7" s="56"/>
      <c r="BBD7" s="56"/>
      <c r="BBE7" s="56"/>
      <c r="BBF7" s="56"/>
      <c r="BBG7" s="56"/>
      <c r="BBH7" s="56"/>
      <c r="BBI7" s="56"/>
      <c r="BBJ7" s="56"/>
      <c r="BBK7" s="56"/>
      <c r="BBL7" s="56"/>
      <c r="BBM7" s="56"/>
      <c r="BBN7" s="56"/>
      <c r="BBO7" s="56"/>
      <c r="BBP7" s="56"/>
      <c r="BBQ7" s="56"/>
      <c r="BBR7" s="56"/>
      <c r="BBS7" s="56"/>
      <c r="BBT7" s="56"/>
      <c r="BBU7" s="56"/>
      <c r="BBV7" s="56"/>
      <c r="BBW7" s="56"/>
      <c r="BBX7" s="56"/>
      <c r="BBY7" s="56"/>
      <c r="BBZ7" s="56"/>
      <c r="BCA7" s="56"/>
      <c r="BCB7" s="56"/>
      <c r="BCC7" s="56"/>
      <c r="BCD7" s="56"/>
      <c r="BCE7" s="56"/>
      <c r="BCF7" s="56"/>
      <c r="BCG7" s="56"/>
      <c r="BCH7" s="56"/>
      <c r="BCI7" s="56"/>
      <c r="BCJ7" s="56"/>
      <c r="BCK7" s="56"/>
      <c r="BCL7" s="56"/>
      <c r="BCM7" s="56"/>
      <c r="BCN7" s="56"/>
      <c r="BCO7" s="56"/>
      <c r="BCP7" s="56"/>
      <c r="BCQ7" s="56"/>
      <c r="BCR7" s="56"/>
      <c r="BCS7" s="56"/>
      <c r="BCT7" s="56"/>
      <c r="BCU7" s="56"/>
      <c r="BCV7" s="56"/>
      <c r="BCW7" s="56"/>
      <c r="BCX7" s="56"/>
      <c r="BCY7" s="56"/>
      <c r="BCZ7" s="56"/>
      <c r="BDA7" s="56"/>
      <c r="BDB7" s="56"/>
      <c r="BDC7" s="56"/>
      <c r="BDD7" s="56"/>
      <c r="BDE7" s="56"/>
      <c r="BDF7" s="56"/>
      <c r="BDG7" s="56"/>
      <c r="BDH7" s="56"/>
      <c r="BDI7" s="56"/>
      <c r="BDJ7" s="56"/>
      <c r="BDK7" s="56"/>
      <c r="BDL7" s="56"/>
      <c r="BDM7" s="56"/>
      <c r="BDN7" s="56"/>
      <c r="BDO7" s="56"/>
      <c r="BDP7" s="56"/>
      <c r="BDQ7" s="56"/>
      <c r="BDR7" s="56"/>
      <c r="BDS7" s="56"/>
      <c r="BDT7" s="56"/>
      <c r="BDU7" s="56"/>
      <c r="BDV7" s="56"/>
      <c r="BDW7" s="56"/>
      <c r="BDX7" s="56"/>
      <c r="BDY7" s="56"/>
      <c r="BDZ7" s="56"/>
      <c r="BEA7" s="56"/>
      <c r="BEB7" s="56"/>
      <c r="BEC7" s="56"/>
      <c r="BED7" s="56"/>
      <c r="BEE7" s="56"/>
      <c r="BEF7" s="56"/>
      <c r="BEG7" s="56"/>
      <c r="BEH7" s="56"/>
      <c r="BEI7" s="56"/>
      <c r="BEJ7" s="56"/>
      <c r="BEK7" s="56"/>
      <c r="BEL7" s="56"/>
      <c r="BEM7" s="56"/>
      <c r="BEN7" s="56"/>
      <c r="BEO7" s="56"/>
      <c r="BEP7" s="56"/>
      <c r="BEQ7" s="56"/>
      <c r="BER7" s="56"/>
      <c r="BES7" s="56"/>
      <c r="BET7" s="56"/>
      <c r="BEU7" s="56"/>
      <c r="BEV7" s="56"/>
      <c r="BEW7" s="56"/>
      <c r="BEX7" s="56"/>
      <c r="BEY7" s="56"/>
      <c r="BEZ7" s="56"/>
      <c r="BFA7" s="56"/>
      <c r="BFB7" s="56"/>
      <c r="BFC7" s="56"/>
      <c r="BFD7" s="56"/>
      <c r="BFE7" s="56"/>
      <c r="BFF7" s="56"/>
      <c r="BFG7" s="56"/>
      <c r="BFH7" s="56"/>
      <c r="BFI7" s="56"/>
      <c r="BFJ7" s="56"/>
      <c r="BFK7" s="56"/>
      <c r="BFL7" s="56"/>
      <c r="BFM7" s="56"/>
      <c r="BFN7" s="56"/>
      <c r="BFO7" s="56"/>
      <c r="BFP7" s="56"/>
      <c r="BFQ7" s="56"/>
      <c r="BFR7" s="56"/>
      <c r="BFS7" s="56"/>
      <c r="BFT7" s="56"/>
      <c r="BFU7" s="56"/>
      <c r="BFV7" s="56"/>
      <c r="BFW7" s="56"/>
      <c r="BFX7" s="56"/>
      <c r="BFY7" s="56"/>
      <c r="BFZ7" s="56"/>
      <c r="BGA7" s="56"/>
      <c r="BGB7" s="56"/>
      <c r="BGC7" s="56"/>
      <c r="BGD7" s="56"/>
      <c r="BGE7" s="56"/>
      <c r="BGF7" s="56"/>
      <c r="BGG7" s="56"/>
      <c r="BGH7" s="56"/>
      <c r="BGI7" s="56"/>
      <c r="BGJ7" s="56"/>
      <c r="BGK7" s="56"/>
      <c r="BGL7" s="56"/>
      <c r="BGM7" s="56"/>
      <c r="BGN7" s="56"/>
      <c r="BGO7" s="56"/>
      <c r="BGP7" s="56"/>
      <c r="BGQ7" s="56"/>
      <c r="BGR7" s="56"/>
      <c r="BGS7" s="56"/>
      <c r="BGT7" s="56"/>
      <c r="BGU7" s="56"/>
      <c r="BGV7" s="56"/>
      <c r="BGW7" s="56"/>
      <c r="BGX7" s="56"/>
      <c r="BGY7" s="56"/>
      <c r="BGZ7" s="56"/>
      <c r="BHA7" s="56"/>
      <c r="BHB7" s="56"/>
      <c r="BHC7" s="56"/>
      <c r="BHD7" s="56"/>
      <c r="BHE7" s="56"/>
      <c r="BHF7" s="56"/>
      <c r="BHG7" s="56"/>
      <c r="BHH7" s="56"/>
      <c r="BHI7" s="56"/>
      <c r="BHJ7" s="56"/>
      <c r="BHK7" s="56"/>
      <c r="BHL7" s="56"/>
      <c r="BHM7" s="56"/>
      <c r="BHN7" s="56"/>
      <c r="BHO7" s="56"/>
      <c r="BHP7" s="56"/>
      <c r="BHQ7" s="56"/>
      <c r="BHR7" s="56"/>
      <c r="BHS7" s="56"/>
      <c r="BHT7" s="56"/>
      <c r="BHU7" s="56"/>
      <c r="BHV7" s="56"/>
      <c r="BHW7" s="56"/>
      <c r="BHX7" s="56"/>
      <c r="BHY7" s="56"/>
      <c r="BHZ7" s="56"/>
      <c r="BIA7" s="56"/>
      <c r="BIB7" s="56"/>
      <c r="BIC7" s="56"/>
      <c r="BID7" s="56"/>
      <c r="BIE7" s="56"/>
      <c r="BIF7" s="56"/>
      <c r="BIG7" s="56"/>
      <c r="BIH7" s="56"/>
      <c r="BII7" s="56"/>
      <c r="BIJ7" s="56"/>
      <c r="BIK7" s="56"/>
      <c r="BIL7" s="56"/>
      <c r="BIM7" s="56"/>
      <c r="BIN7" s="56"/>
      <c r="BIO7" s="56"/>
      <c r="BIP7" s="56"/>
      <c r="BIQ7" s="56"/>
      <c r="BIR7" s="56"/>
      <c r="BIS7" s="56"/>
      <c r="BIT7" s="56"/>
      <c r="BIU7" s="56"/>
      <c r="BIV7" s="56"/>
      <c r="BIW7" s="56"/>
      <c r="BIX7" s="56"/>
      <c r="BIY7" s="56"/>
      <c r="BIZ7" s="56"/>
      <c r="BJA7" s="56"/>
      <c r="BJB7" s="56"/>
      <c r="BJC7" s="56"/>
      <c r="BJD7" s="56"/>
      <c r="BJE7" s="56"/>
      <c r="BJF7" s="56"/>
      <c r="BJG7" s="56"/>
      <c r="BJH7" s="56"/>
      <c r="BJI7" s="56"/>
      <c r="BJJ7" s="56"/>
      <c r="BJK7" s="56"/>
      <c r="BJL7" s="56"/>
      <c r="BJM7" s="56"/>
      <c r="BJN7" s="56"/>
      <c r="BJO7" s="56"/>
      <c r="BJP7" s="56"/>
      <c r="BJQ7" s="56"/>
      <c r="BJR7" s="56"/>
      <c r="BJS7" s="56"/>
      <c r="BJT7" s="56"/>
      <c r="BJU7" s="56"/>
      <c r="BJV7" s="56"/>
      <c r="BJW7" s="56"/>
      <c r="BJX7" s="56"/>
      <c r="BJY7" s="56"/>
      <c r="BJZ7" s="56"/>
      <c r="BKA7" s="56"/>
      <c r="BKB7" s="56"/>
      <c r="BKC7" s="56"/>
      <c r="BKD7" s="56"/>
      <c r="BKE7" s="56"/>
      <c r="BKF7" s="56"/>
      <c r="BKG7" s="56"/>
      <c r="BKH7" s="56"/>
      <c r="BKI7" s="56"/>
      <c r="BKJ7" s="56"/>
      <c r="BKK7" s="56"/>
      <c r="BKL7" s="56"/>
      <c r="BKM7" s="56"/>
      <c r="BKN7" s="56"/>
      <c r="BKO7" s="56"/>
      <c r="BKP7" s="56"/>
      <c r="BKQ7" s="56"/>
      <c r="BKR7" s="56"/>
      <c r="BKS7" s="56"/>
      <c r="BKT7" s="56"/>
      <c r="BKU7" s="56"/>
      <c r="BKV7" s="56"/>
      <c r="BKW7" s="56"/>
      <c r="BKX7" s="56"/>
      <c r="BKY7" s="56"/>
      <c r="BKZ7" s="56"/>
      <c r="BLA7" s="56"/>
      <c r="BLB7" s="56"/>
      <c r="BLC7" s="56"/>
      <c r="BLD7" s="56"/>
      <c r="BLE7" s="56"/>
      <c r="BLF7" s="56"/>
      <c r="BLG7" s="56"/>
      <c r="BLH7" s="56"/>
      <c r="BLI7" s="56"/>
      <c r="BLJ7" s="56"/>
      <c r="BLK7" s="56"/>
      <c r="BLL7" s="56"/>
      <c r="BLM7" s="56"/>
      <c r="BLN7" s="56"/>
      <c r="BLO7" s="56"/>
      <c r="BLP7" s="56"/>
      <c r="BLQ7" s="56"/>
      <c r="BLR7" s="56"/>
      <c r="BLS7" s="56"/>
      <c r="BLT7" s="56"/>
      <c r="BLU7" s="56"/>
      <c r="BLV7" s="56"/>
      <c r="BLW7" s="56"/>
      <c r="BLX7" s="56"/>
      <c r="BLY7" s="56"/>
      <c r="BLZ7" s="56"/>
      <c r="BMA7" s="56"/>
      <c r="BMB7" s="56"/>
      <c r="BMC7" s="56"/>
      <c r="BMD7" s="56"/>
      <c r="BME7" s="56"/>
      <c r="BMF7" s="56"/>
      <c r="BMG7" s="56"/>
      <c r="BMH7" s="56"/>
      <c r="BMI7" s="56"/>
      <c r="BMJ7" s="56"/>
      <c r="BMK7" s="56"/>
      <c r="BML7" s="56"/>
      <c r="BMM7" s="56"/>
      <c r="BMN7" s="56"/>
      <c r="BMO7" s="56"/>
      <c r="BMP7" s="56"/>
      <c r="BMQ7" s="56"/>
      <c r="BMR7" s="56"/>
      <c r="BMS7" s="56"/>
      <c r="BMT7" s="56"/>
      <c r="BMU7" s="56"/>
      <c r="BMV7" s="56"/>
      <c r="BMW7" s="56"/>
      <c r="BMX7" s="56"/>
      <c r="BMY7" s="56"/>
      <c r="BMZ7" s="56"/>
      <c r="BNA7" s="56"/>
      <c r="BNB7" s="56"/>
      <c r="BNC7" s="56"/>
      <c r="BND7" s="56"/>
      <c r="BNE7" s="56"/>
      <c r="BNF7" s="56"/>
      <c r="BNG7" s="56"/>
      <c r="BNH7" s="56"/>
      <c r="BNI7" s="56"/>
      <c r="BNJ7" s="56"/>
      <c r="BNK7" s="56"/>
      <c r="BNL7" s="56"/>
      <c r="BNM7" s="56"/>
      <c r="BNN7" s="56"/>
      <c r="BNO7" s="56"/>
      <c r="BNP7" s="56"/>
      <c r="BNQ7" s="56"/>
      <c r="BNR7" s="56"/>
      <c r="BNS7" s="56"/>
      <c r="BNT7" s="56"/>
      <c r="BNU7" s="56"/>
      <c r="BNV7" s="56"/>
      <c r="BNW7" s="56"/>
      <c r="BNX7" s="56"/>
      <c r="BNY7" s="56"/>
      <c r="BNZ7" s="56"/>
      <c r="BOA7" s="56"/>
      <c r="BOB7" s="56"/>
      <c r="BOC7" s="56"/>
      <c r="BOD7" s="56"/>
      <c r="BOE7" s="56"/>
      <c r="BOF7" s="56"/>
      <c r="BOG7" s="56"/>
      <c r="BOH7" s="56"/>
      <c r="BOI7" s="56"/>
      <c r="BOJ7" s="56"/>
      <c r="BOK7" s="56"/>
      <c r="BOL7" s="56"/>
      <c r="BOM7" s="56"/>
      <c r="BON7" s="56"/>
      <c r="BOO7" s="56"/>
      <c r="BOP7" s="56"/>
      <c r="BOQ7" s="56"/>
      <c r="BOR7" s="56"/>
      <c r="BOS7" s="56"/>
      <c r="BOT7" s="56"/>
      <c r="BOU7" s="56"/>
      <c r="BOV7" s="56"/>
    </row>
    <row r="8" ht="13.5" customHeight="1">
      <c r="A8" s="54" t="s">
        <v>1397</v>
      </c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/>
      <c r="NT8" s="53"/>
      <c r="NU8" s="53"/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/>
      <c r="OJ8" s="53"/>
      <c r="OK8" s="53"/>
      <c r="OL8" s="53"/>
      <c r="OM8" s="53"/>
      <c r="ON8" s="53"/>
      <c r="OO8" s="53"/>
      <c r="OP8" s="53"/>
      <c r="OQ8" s="53"/>
      <c r="OR8" s="53"/>
      <c r="OS8" s="53"/>
      <c r="OT8" s="53"/>
      <c r="OU8" s="53"/>
      <c r="OV8" s="53"/>
      <c r="OW8" s="53"/>
      <c r="OX8" s="53"/>
      <c r="OY8" s="53"/>
      <c r="OZ8" s="53"/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3"/>
      <c r="PM8" s="53"/>
      <c r="PN8" s="53"/>
      <c r="PO8" s="53"/>
      <c r="PP8" s="53"/>
      <c r="PQ8" s="53"/>
      <c r="PR8" s="53"/>
      <c r="PS8" s="53"/>
      <c r="PT8" s="53"/>
      <c r="PU8" s="53"/>
      <c r="PV8" s="53"/>
      <c r="PW8" s="53"/>
      <c r="PX8" s="53"/>
      <c r="PY8" s="53"/>
      <c r="PZ8" s="53"/>
      <c r="QA8" s="53"/>
      <c r="QB8" s="53"/>
      <c r="QC8" s="53"/>
      <c r="QD8" s="53"/>
      <c r="QE8" s="53"/>
      <c r="QF8" s="53"/>
      <c r="QG8" s="53"/>
      <c r="QH8" s="53"/>
      <c r="QI8" s="53"/>
      <c r="QJ8" s="53"/>
      <c r="QK8" s="53"/>
      <c r="QL8" s="53"/>
      <c r="QM8" s="53"/>
      <c r="QN8" s="53"/>
      <c r="QO8" s="53"/>
      <c r="QP8" s="53"/>
      <c r="QQ8" s="53"/>
      <c r="QR8" s="53"/>
      <c r="QS8" s="53"/>
      <c r="QT8" s="53"/>
      <c r="QU8" s="53"/>
      <c r="QV8" s="53"/>
      <c r="QW8" s="53"/>
      <c r="QX8" s="53"/>
      <c r="QY8" s="53"/>
      <c r="QZ8" s="53"/>
      <c r="RA8" s="53"/>
      <c r="RB8" s="53"/>
      <c r="RC8" s="53"/>
      <c r="RD8" s="53"/>
      <c r="RE8" s="53"/>
      <c r="RF8" s="53"/>
      <c r="RG8" s="53"/>
      <c r="RH8" s="53"/>
      <c r="RI8" s="53"/>
      <c r="RJ8" s="53"/>
      <c r="RK8" s="53"/>
      <c r="RL8" s="53"/>
      <c r="RM8" s="53"/>
      <c r="RN8" s="53"/>
      <c r="RO8" s="53"/>
      <c r="RP8" s="53"/>
      <c r="RQ8" s="53"/>
      <c r="RR8" s="53"/>
      <c r="RS8" s="53"/>
      <c r="RT8" s="53"/>
      <c r="RU8" s="53"/>
      <c r="RV8" s="53"/>
      <c r="RW8" s="53"/>
      <c r="RX8" s="53"/>
      <c r="RY8" s="53"/>
      <c r="RZ8" s="53"/>
      <c r="SA8" s="53"/>
      <c r="SB8" s="53"/>
      <c r="SC8" s="53"/>
      <c r="SD8" s="53"/>
      <c r="SE8" s="53"/>
      <c r="SF8" s="53"/>
      <c r="SG8" s="53"/>
      <c r="SH8" s="53"/>
      <c r="SI8" s="53"/>
      <c r="SJ8" s="53"/>
      <c r="SK8" s="53"/>
      <c r="SL8" s="53"/>
      <c r="SM8" s="53"/>
      <c r="SN8" s="53"/>
      <c r="SO8" s="53"/>
      <c r="SP8" s="53"/>
      <c r="SQ8" s="53"/>
      <c r="SR8" s="53"/>
      <c r="SS8" s="53"/>
      <c r="ST8" s="53"/>
      <c r="SU8" s="53"/>
      <c r="SV8" s="53"/>
      <c r="SW8" s="53"/>
      <c r="SX8" s="53"/>
      <c r="SY8" s="53"/>
      <c r="SZ8" s="53"/>
      <c r="TA8" s="53"/>
      <c r="TB8" s="53"/>
      <c r="TC8" s="53"/>
      <c r="TD8" s="53"/>
      <c r="TE8" s="53"/>
      <c r="TF8" s="53"/>
      <c r="TG8" s="53"/>
      <c r="TH8" s="53"/>
      <c r="TI8" s="53"/>
      <c r="TJ8" s="53"/>
      <c r="TK8" s="53"/>
      <c r="TL8" s="53"/>
      <c r="TM8" s="53"/>
      <c r="TN8" s="53"/>
      <c r="TO8" s="53"/>
      <c r="TP8" s="53"/>
      <c r="TQ8" s="53"/>
      <c r="TR8" s="53"/>
      <c r="TS8" s="53"/>
      <c r="TT8" s="53"/>
      <c r="TU8" s="53"/>
      <c r="TV8" s="53"/>
      <c r="TW8" s="53"/>
      <c r="TX8" s="53"/>
      <c r="TY8" s="53"/>
      <c r="TZ8" s="53"/>
      <c r="UA8" s="53"/>
      <c r="UB8" s="53"/>
      <c r="UC8" s="53"/>
      <c r="UD8" s="53"/>
      <c r="UE8" s="53"/>
      <c r="UF8" s="53"/>
      <c r="UG8" s="53"/>
      <c r="UH8" s="53"/>
      <c r="UI8" s="53"/>
      <c r="UJ8" s="53"/>
      <c r="UK8" s="53"/>
      <c r="UL8" s="53"/>
      <c r="UM8" s="53"/>
      <c r="UN8" s="53"/>
      <c r="UO8" s="53"/>
      <c r="UP8" s="53"/>
      <c r="UQ8" s="53"/>
      <c r="UR8" s="53"/>
      <c r="US8" s="53"/>
      <c r="UT8" s="53"/>
      <c r="UU8" s="53"/>
      <c r="UV8" s="53"/>
      <c r="UW8" s="53"/>
      <c r="UX8" s="53"/>
      <c r="UY8" s="53"/>
      <c r="UZ8" s="53"/>
      <c r="VA8" s="53"/>
      <c r="VB8" s="53"/>
      <c r="VC8" s="53"/>
      <c r="VD8" s="53"/>
      <c r="VE8" s="53"/>
      <c r="VF8" s="53"/>
      <c r="VG8" s="53"/>
      <c r="VH8" s="53"/>
      <c r="VI8" s="53"/>
      <c r="VJ8" s="53"/>
      <c r="VK8" s="53"/>
      <c r="VL8" s="53"/>
      <c r="VM8" s="53"/>
      <c r="VN8" s="53"/>
      <c r="VO8" s="53"/>
      <c r="VP8" s="53"/>
      <c r="VQ8" s="53"/>
      <c r="VR8" s="53"/>
      <c r="VS8" s="53"/>
      <c r="VT8" s="53"/>
      <c r="VU8" s="53"/>
      <c r="VV8" s="53"/>
      <c r="VW8" s="53"/>
      <c r="VX8" s="53"/>
      <c r="VY8" s="53"/>
      <c r="VZ8" s="53"/>
      <c r="WA8" s="53"/>
      <c r="WB8" s="53"/>
      <c r="WC8" s="53"/>
      <c r="WD8" s="53"/>
      <c r="WE8" s="53"/>
      <c r="WF8" s="53"/>
      <c r="WG8" s="53"/>
      <c r="WH8" s="53"/>
      <c r="WI8" s="53"/>
      <c r="WJ8" s="53"/>
      <c r="WK8" s="53"/>
      <c r="WL8" s="53"/>
      <c r="WM8" s="53"/>
      <c r="WN8" s="53"/>
      <c r="WO8" s="53"/>
      <c r="WP8" s="53"/>
      <c r="WQ8" s="53"/>
      <c r="WR8" s="53"/>
      <c r="WS8" s="53"/>
      <c r="WT8" s="53"/>
      <c r="WU8" s="53"/>
      <c r="WV8" s="53"/>
      <c r="WW8" s="53"/>
      <c r="WX8" s="53"/>
      <c r="WY8" s="53"/>
      <c r="WZ8" s="53"/>
      <c r="XA8" s="53"/>
      <c r="XB8" s="53"/>
      <c r="XC8" s="53"/>
      <c r="XD8" s="53"/>
      <c r="XE8" s="53"/>
      <c r="XF8" s="53"/>
      <c r="XG8" s="53"/>
      <c r="XH8" s="53"/>
      <c r="XI8" s="53"/>
      <c r="XJ8" s="53"/>
      <c r="XK8" s="53"/>
      <c r="XL8" s="53"/>
      <c r="XM8" s="53"/>
      <c r="XN8" s="53"/>
      <c r="XO8" s="53"/>
      <c r="XP8" s="53"/>
      <c r="XQ8" s="53"/>
      <c r="XR8" s="53"/>
      <c r="XS8" s="53"/>
      <c r="XT8" s="53"/>
      <c r="XU8" s="53"/>
      <c r="XV8" s="53"/>
      <c r="XW8" s="53"/>
      <c r="XX8" s="53"/>
      <c r="XY8" s="53"/>
      <c r="XZ8" s="53"/>
      <c r="YA8" s="53"/>
      <c r="YB8" s="53"/>
      <c r="YC8" s="53"/>
      <c r="YD8" s="53"/>
      <c r="YE8" s="53"/>
      <c r="YF8" s="53"/>
      <c r="YG8" s="53"/>
      <c r="YH8" s="53"/>
      <c r="YI8" s="53"/>
      <c r="YJ8" s="53"/>
      <c r="YK8" s="53"/>
      <c r="YL8" s="53"/>
      <c r="YM8" s="53"/>
      <c r="YN8" s="53"/>
      <c r="YO8" s="53"/>
      <c r="YP8" s="53"/>
      <c r="YQ8" s="53"/>
      <c r="YR8" s="53"/>
      <c r="YS8" s="53"/>
      <c r="YT8" s="53"/>
      <c r="YU8" s="53"/>
      <c r="YV8" s="53"/>
      <c r="YW8" s="53"/>
      <c r="YX8" s="53"/>
      <c r="YY8" s="53"/>
      <c r="YZ8" s="53"/>
      <c r="ZA8" s="53"/>
      <c r="ZB8" s="53"/>
      <c r="ZC8" s="53"/>
      <c r="ZD8" s="53"/>
      <c r="ZE8" s="53"/>
      <c r="ZF8" s="53"/>
      <c r="ZG8" s="53"/>
      <c r="ZH8" s="53"/>
      <c r="ZI8" s="53"/>
      <c r="ZJ8" s="53"/>
      <c r="ZK8" s="53"/>
      <c r="ZL8" s="53"/>
      <c r="ZM8" s="53"/>
      <c r="ZN8" s="53"/>
      <c r="ZO8" s="53"/>
      <c r="ZP8" s="53"/>
      <c r="ZQ8" s="53"/>
      <c r="ZR8" s="53"/>
      <c r="ZS8" s="53"/>
      <c r="ZT8" s="53"/>
      <c r="ZU8" s="53"/>
      <c r="ZV8" s="53"/>
      <c r="ZW8" s="53"/>
      <c r="ZX8" s="53"/>
      <c r="ZY8" s="53"/>
      <c r="ZZ8" s="53"/>
      <c r="AAA8" s="53"/>
      <c r="AAB8" s="53"/>
      <c r="AAC8" s="53"/>
      <c r="AAD8" s="53"/>
      <c r="AAE8" s="53"/>
      <c r="AAF8" s="53"/>
      <c r="AAG8" s="53"/>
      <c r="AAH8" s="53"/>
      <c r="AAI8" s="53"/>
      <c r="AAJ8" s="53"/>
      <c r="AAK8" s="53"/>
      <c r="AAL8" s="53"/>
      <c r="AAM8" s="53"/>
      <c r="AAN8" s="53"/>
      <c r="AAO8" s="53"/>
      <c r="AAP8" s="53"/>
      <c r="AAQ8" s="53"/>
      <c r="AAR8" s="53"/>
      <c r="AAS8" s="53"/>
      <c r="AAT8" s="53"/>
      <c r="AAU8" s="53"/>
      <c r="AAV8" s="53"/>
      <c r="AAW8" s="53"/>
      <c r="AAX8" s="53"/>
      <c r="AAY8" s="53"/>
      <c r="AAZ8" s="53"/>
      <c r="ABA8" s="53"/>
      <c r="ABB8" s="53"/>
      <c r="ABC8" s="53"/>
      <c r="ABD8" s="53"/>
      <c r="ABE8" s="53"/>
      <c r="ABF8" s="53"/>
      <c r="ABG8" s="53"/>
      <c r="ABH8" s="53"/>
      <c r="ABI8" s="53"/>
      <c r="ABJ8" s="53"/>
      <c r="ABK8" s="53"/>
      <c r="ABL8" s="53"/>
      <c r="ABM8" s="53"/>
      <c r="ABN8" s="53"/>
      <c r="ABO8" s="53"/>
      <c r="ABP8" s="53"/>
      <c r="ABQ8" s="53"/>
      <c r="ABR8" s="53"/>
      <c r="ABS8" s="53"/>
      <c r="ABT8" s="53"/>
      <c r="ABU8" s="53"/>
      <c r="ABV8" s="53"/>
      <c r="ABW8" s="53"/>
      <c r="ABX8" s="53"/>
      <c r="ABY8" s="53"/>
      <c r="ABZ8" s="53"/>
      <c r="ACA8" s="53"/>
      <c r="ACB8" s="53"/>
      <c r="ACC8" s="53"/>
      <c r="ACD8" s="53">
        <v>81.74092723029406</v>
      </c>
      <c r="ACE8" s="53"/>
      <c r="ACF8" s="53"/>
      <c r="ACG8" s="53"/>
      <c r="ACH8" s="53">
        <v>83.8526708635508</v>
      </c>
      <c r="ACI8" s="53"/>
      <c r="ACJ8" s="53"/>
      <c r="ACK8" s="53"/>
      <c r="ACL8" s="53">
        <v>85.88723190105794</v>
      </c>
      <c r="ACM8" s="53"/>
      <c r="ACN8" s="53"/>
      <c r="ACO8" s="53"/>
      <c r="ACP8" s="53">
        <v>87.45815654507832</v>
      </c>
      <c r="ACQ8" s="53"/>
      <c r="ACR8" s="53"/>
      <c r="ACS8" s="53"/>
      <c r="ACT8" s="53">
        <v>88.6943142347614</v>
      </c>
      <c r="ACU8" s="53"/>
      <c r="ACV8" s="53"/>
      <c r="ACW8" s="53"/>
      <c r="ACX8" s="53">
        <v>90.29104367055393</v>
      </c>
      <c r="ACY8" s="53"/>
      <c r="ACZ8" s="53"/>
      <c r="ADA8" s="53"/>
      <c r="ADB8" s="53">
        <v>92.58303454693758</v>
      </c>
      <c r="ADC8" s="53"/>
      <c r="ADD8" s="53"/>
      <c r="ADE8" s="53"/>
      <c r="ADF8" s="53">
        <v>94.30855616202396</v>
      </c>
      <c r="ADG8" s="53"/>
      <c r="ADH8" s="53"/>
      <c r="ADI8" s="53"/>
      <c r="ADJ8" s="53">
        <v>96.57481950649108</v>
      </c>
      <c r="ADK8" s="53"/>
      <c r="ADL8" s="53"/>
      <c r="ADM8" s="53"/>
      <c r="ADN8" s="53">
        <v>98.89261517464686</v>
      </c>
      <c r="ADO8" s="53"/>
      <c r="ADP8" s="53"/>
      <c r="ADQ8" s="53"/>
      <c r="ADR8" s="53">
        <v>101.36493055401303</v>
      </c>
      <c r="ADS8" s="53"/>
      <c r="ADT8" s="53"/>
      <c r="ADU8" s="53"/>
      <c r="ADV8" s="53">
        <v>103.167634764849</v>
      </c>
      <c r="ADW8" s="53"/>
      <c r="ADX8" s="53"/>
      <c r="ADY8" s="53"/>
      <c r="ADZ8" s="53">
        <v>104.970416235541</v>
      </c>
      <c r="AEA8" s="53"/>
      <c r="AEB8" s="53"/>
      <c r="AEC8" s="53"/>
      <c r="AED8" s="53">
        <v>106.489808555872</v>
      </c>
      <c r="AEE8" s="53"/>
      <c r="AEF8" s="53"/>
      <c r="AEG8" s="53"/>
      <c r="AEH8" s="53">
        <v>108.292590026564</v>
      </c>
      <c r="AEI8" s="53"/>
      <c r="AEJ8" s="53"/>
      <c r="AEK8" s="53"/>
      <c r="AEL8" s="53">
        <v>109.940774526189</v>
      </c>
      <c r="AEM8" s="53"/>
      <c r="AEN8" s="53"/>
      <c r="AEO8" s="53"/>
      <c r="AEP8" s="53">
        <v>111.58895902581503</v>
      </c>
      <c r="AEQ8" s="53"/>
      <c r="AER8" s="53"/>
      <c r="AES8" s="53"/>
      <c r="AET8" s="53">
        <v>112.825116715498</v>
      </c>
      <c r="AEU8" s="53"/>
      <c r="AEV8" s="53"/>
      <c r="AEW8" s="53"/>
      <c r="AEX8" s="53">
        <v>115.580743985369</v>
      </c>
      <c r="AEY8" s="53"/>
      <c r="AEZ8" s="53"/>
      <c r="AFA8" s="53"/>
      <c r="AFB8" s="53">
        <v>118.207579075945</v>
      </c>
      <c r="AFC8" s="53"/>
      <c r="AFD8" s="53"/>
      <c r="AFE8" s="53"/>
      <c r="AFF8" s="53">
        <v>119.984555754865</v>
      </c>
      <c r="AFG8" s="53"/>
      <c r="AFH8" s="53"/>
      <c r="AFI8" s="53"/>
      <c r="AFJ8" s="53">
        <v>121.838792289389</v>
      </c>
      <c r="AFK8" s="53"/>
      <c r="AFL8" s="53"/>
      <c r="AFM8" s="53"/>
      <c r="AFN8" s="53">
        <v>122.225091567415</v>
      </c>
      <c r="AFO8" s="53"/>
      <c r="AFP8" s="53"/>
      <c r="AFQ8" s="53"/>
      <c r="AFR8" s="53">
        <v>125.263953467934</v>
      </c>
      <c r="AFS8" s="53"/>
      <c r="AFT8" s="53"/>
      <c r="AFU8" s="53"/>
      <c r="AFV8" s="53">
        <v>126.216876526969</v>
      </c>
      <c r="AFW8" s="53"/>
      <c r="AFX8" s="53"/>
      <c r="AFY8" s="53"/>
      <c r="AFZ8" s="53"/>
      <c r="AGA8" s="53"/>
      <c r="AGB8" s="53"/>
      <c r="AGC8" s="53"/>
      <c r="AGD8" s="53"/>
      <c r="AGE8" s="53"/>
      <c r="AGF8" s="53"/>
      <c r="AGG8" s="53"/>
      <c r="AGH8" s="53"/>
      <c r="AGI8" s="53"/>
      <c r="AGJ8" s="53"/>
      <c r="AGK8" s="53"/>
      <c r="AGL8" s="53"/>
      <c r="AGM8" s="53"/>
      <c r="AGN8" s="53"/>
      <c r="AGO8" s="53"/>
      <c r="AGP8" s="53"/>
      <c r="AGQ8" s="53"/>
      <c r="AGR8" s="53"/>
      <c r="AGS8" s="53"/>
      <c r="AGT8" s="53"/>
      <c r="AGU8" s="53"/>
      <c r="AGV8" s="53"/>
      <c r="AGW8" s="53"/>
      <c r="AGX8" s="53"/>
      <c r="AGY8" s="53"/>
      <c r="AGZ8" s="53"/>
      <c r="AHA8" s="53"/>
      <c r="AHB8" s="53"/>
      <c r="AHC8" s="53"/>
      <c r="AHD8" s="53"/>
      <c r="AHE8" s="53"/>
      <c r="AHF8" s="53"/>
      <c r="AHG8" s="53"/>
      <c r="AHH8" s="53"/>
      <c r="AHI8" s="53"/>
      <c r="AHJ8" s="53"/>
      <c r="AHK8" s="53"/>
      <c r="AHL8" s="53"/>
      <c r="AHM8" s="53"/>
      <c r="AHN8" s="53"/>
      <c r="AHO8" s="53"/>
      <c r="AHP8" s="53"/>
      <c r="AHQ8" s="53"/>
      <c r="AHR8" s="53"/>
      <c r="AHS8" s="53"/>
      <c r="AHT8" s="53"/>
      <c r="AHU8" s="53"/>
      <c r="AHV8" s="53"/>
      <c r="AHW8" s="53"/>
      <c r="AHX8" s="53"/>
      <c r="AHY8" s="53"/>
      <c r="AHZ8" s="53"/>
      <c r="AIA8" s="53"/>
      <c r="AIB8" s="53"/>
      <c r="AIC8" s="53"/>
      <c r="AID8" s="53"/>
      <c r="AIE8" s="53"/>
      <c r="AIF8" s="53"/>
      <c r="AIG8" s="53"/>
      <c r="AIH8" s="53"/>
      <c r="AII8" s="53"/>
      <c r="AIJ8" s="53"/>
      <c r="AIK8" s="53"/>
      <c r="AIL8" s="53"/>
      <c r="AIM8" s="53"/>
      <c r="AIN8" s="53"/>
      <c r="AIO8" s="53"/>
      <c r="AIP8" s="53"/>
      <c r="AIQ8" s="53"/>
      <c r="AIR8" s="53"/>
      <c r="AIS8" s="53"/>
      <c r="AIT8" s="53"/>
      <c r="AIU8" s="53"/>
      <c r="AIV8" s="53"/>
      <c r="AIW8" s="53"/>
      <c r="AIX8" s="53"/>
      <c r="AIY8" s="53"/>
      <c r="AIZ8" s="53"/>
      <c r="AJA8" s="53"/>
      <c r="AJB8" s="53"/>
      <c r="AJC8" s="53"/>
      <c r="AJD8" s="53"/>
      <c r="AJE8" s="53"/>
      <c r="AJF8" s="53"/>
      <c r="AJG8" s="53"/>
      <c r="AJH8" s="53"/>
      <c r="AJI8" s="53"/>
      <c r="AJJ8" s="53"/>
      <c r="AJK8" s="53"/>
      <c r="AJL8" s="53"/>
      <c r="AJM8" s="53"/>
      <c r="AJN8" s="53"/>
      <c r="AJO8" s="53"/>
      <c r="AJP8" s="53"/>
      <c r="AJQ8" s="53"/>
      <c r="AJR8" s="53"/>
      <c r="AJS8" s="53"/>
      <c r="AJT8" s="53"/>
      <c r="AJU8" s="53"/>
      <c r="AJV8" s="53"/>
      <c r="AJW8" s="53"/>
      <c r="AJX8" s="53"/>
      <c r="AJY8" s="53"/>
      <c r="AJZ8" s="53"/>
      <c r="AKA8" s="53"/>
      <c r="AKB8" s="53"/>
      <c r="AKC8" s="53"/>
      <c r="AKD8" s="53"/>
      <c r="AKE8" s="53"/>
      <c r="AKF8" s="53"/>
      <c r="AKG8" s="53"/>
      <c r="AKH8" s="53"/>
      <c r="AKI8" s="53"/>
      <c r="AKJ8" s="53"/>
      <c r="AKK8" s="53"/>
      <c r="AKL8" s="53"/>
      <c r="AKM8" s="53"/>
      <c r="AKN8" s="53"/>
      <c r="AKO8" s="53"/>
      <c r="AKP8" s="53"/>
      <c r="AKQ8" s="53"/>
      <c r="AKR8" s="53"/>
      <c r="AKS8" s="53"/>
      <c r="AKT8" s="53"/>
      <c r="AKU8" s="53"/>
      <c r="AKV8" s="53"/>
      <c r="AKW8" s="53"/>
      <c r="AKX8" s="53"/>
      <c r="AKY8" s="53"/>
      <c r="AKZ8" s="53"/>
      <c r="ALA8" s="53"/>
      <c r="ALB8" s="53"/>
      <c r="ALC8" s="53"/>
      <c r="ALD8" s="53"/>
      <c r="ALE8" s="53"/>
      <c r="ALF8" s="53"/>
      <c r="ALG8" s="53"/>
      <c r="ALH8" s="53"/>
      <c r="ALI8" s="53"/>
      <c r="ALJ8" s="53"/>
      <c r="ALK8" s="53"/>
      <c r="ALL8" s="53"/>
      <c r="ALM8" s="53"/>
      <c r="ALN8" s="53"/>
      <c r="ALO8" s="53"/>
      <c r="ALP8" s="53"/>
      <c r="ALQ8" s="53"/>
      <c r="ALR8" s="53"/>
      <c r="ALS8" s="53"/>
      <c r="ALT8" s="53"/>
      <c r="ALU8" s="53"/>
      <c r="ALV8" s="53"/>
      <c r="ALW8" s="53"/>
      <c r="ALX8" s="53"/>
      <c r="ALY8" s="53"/>
      <c r="ALZ8" s="53"/>
      <c r="AMA8" s="53"/>
      <c r="AMB8" s="53"/>
      <c r="AMC8" s="53"/>
      <c r="AMD8" s="53"/>
      <c r="AME8" s="53"/>
      <c r="AMF8" s="53"/>
      <c r="AMG8" s="53"/>
      <c r="AMH8" s="53"/>
      <c r="AMI8" s="53"/>
      <c r="AMJ8" s="53"/>
      <c r="AMK8" s="53"/>
      <c r="AML8" s="53"/>
      <c r="AMM8" s="53"/>
      <c r="AMN8" s="53"/>
      <c r="AMO8" s="53"/>
      <c r="AMP8" s="53"/>
      <c r="AMQ8" s="53"/>
      <c r="AMR8" s="53"/>
      <c r="AMS8" s="53"/>
      <c r="AMT8" s="53"/>
      <c r="AMU8" s="53"/>
      <c r="AMV8" s="53"/>
      <c r="AMW8" s="53"/>
      <c r="AMX8" s="53"/>
      <c r="AMY8" s="53"/>
      <c r="AMZ8" s="53"/>
      <c r="ANA8" s="53"/>
      <c r="ANB8" s="53"/>
      <c r="ANC8" s="53"/>
      <c r="AND8" s="53"/>
      <c r="ANE8" s="53"/>
      <c r="ANF8" s="53"/>
      <c r="ANG8" s="53"/>
      <c r="ANH8" s="53"/>
      <c r="ANI8" s="53"/>
      <c r="ANJ8" s="53"/>
      <c r="ANK8" s="53"/>
      <c r="ANL8" s="53"/>
      <c r="ANM8" s="53"/>
      <c r="ANN8" s="53"/>
      <c r="ANO8" s="53"/>
      <c r="ANP8" s="53"/>
      <c r="ANQ8" s="53"/>
      <c r="ANR8" s="53"/>
      <c r="ANS8" s="53"/>
      <c r="ANT8" s="53"/>
      <c r="ANU8" s="53"/>
      <c r="ANV8" s="53"/>
      <c r="ANW8" s="53"/>
      <c r="ANX8" s="53"/>
      <c r="ANY8" s="53"/>
      <c r="ANZ8" s="53"/>
      <c r="AOA8" s="53"/>
      <c r="AOB8" s="53"/>
      <c r="AOC8" s="53"/>
      <c r="AOD8" s="53"/>
      <c r="AOE8" s="53"/>
      <c r="AOF8" s="53"/>
      <c r="AOG8" s="53"/>
      <c r="AOH8" s="53"/>
      <c r="AOI8" s="53"/>
      <c r="AOJ8" s="53"/>
      <c r="AOK8" s="53"/>
      <c r="AOL8" s="53"/>
      <c r="AOM8" s="53"/>
      <c r="AON8" s="53"/>
      <c r="AOO8" s="53"/>
      <c r="AOP8" s="53"/>
      <c r="AOQ8" s="53"/>
      <c r="AOR8" s="53"/>
      <c r="AOS8" s="53"/>
      <c r="AOT8" s="53"/>
      <c r="AOU8" s="53"/>
      <c r="AOV8" s="53"/>
      <c r="AOW8" s="53"/>
      <c r="AOX8" s="53"/>
      <c r="AOY8" s="53"/>
      <c r="AOZ8" s="53"/>
      <c r="APA8" s="53"/>
      <c r="APB8" s="53"/>
      <c r="APC8" s="53"/>
      <c r="APD8" s="53"/>
      <c r="APE8" s="53"/>
      <c r="APF8" s="53"/>
      <c r="APG8" s="53"/>
      <c r="APH8" s="53"/>
      <c r="API8" s="53"/>
      <c r="APJ8" s="53"/>
      <c r="APK8" s="53"/>
      <c r="APL8" s="53"/>
      <c r="APM8" s="53"/>
      <c r="APN8" s="53"/>
      <c r="APO8" s="53"/>
      <c r="APP8" s="53"/>
      <c r="APQ8" s="53"/>
      <c r="APR8" s="53"/>
      <c r="APS8" s="53"/>
      <c r="APT8" s="53"/>
      <c r="APU8" s="53"/>
      <c r="APV8" s="53"/>
      <c r="APW8" s="53"/>
      <c r="APX8" s="53"/>
      <c r="APY8" s="53"/>
      <c r="APZ8" s="53"/>
      <c r="AQA8" s="53"/>
      <c r="AQB8" s="53"/>
      <c r="AQC8" s="53"/>
      <c r="AQD8" s="53"/>
      <c r="AQE8" s="53"/>
      <c r="AQF8" s="53"/>
      <c r="AQG8" s="53"/>
      <c r="AQH8" s="53"/>
      <c r="AQI8" s="53"/>
      <c r="AQJ8" s="53"/>
      <c r="AQK8" s="53"/>
      <c r="AQL8" s="53"/>
      <c r="AQM8" s="53"/>
      <c r="AQN8" s="53"/>
      <c r="AQO8" s="53"/>
      <c r="AQP8" s="53"/>
      <c r="AQQ8" s="53"/>
      <c r="AQR8" s="53"/>
      <c r="AQS8" s="53"/>
      <c r="AQT8" s="53"/>
      <c r="AQU8" s="53"/>
      <c r="AQV8" s="53"/>
      <c r="AQW8" s="53"/>
      <c r="AQX8" s="53"/>
      <c r="AQY8" s="53"/>
      <c r="AQZ8" s="53"/>
      <c r="ARA8" s="53"/>
      <c r="ARB8" s="53"/>
      <c r="ARC8" s="53"/>
      <c r="ARD8" s="53"/>
      <c r="ARE8" s="53"/>
      <c r="ARF8" s="53"/>
      <c r="ARG8" s="53"/>
      <c r="ARH8" s="53"/>
      <c r="ARI8" s="53"/>
      <c r="ARJ8" s="53"/>
      <c r="ARK8" s="53"/>
      <c r="ARL8" s="53"/>
      <c r="ARM8" s="53"/>
      <c r="ARN8" s="53"/>
      <c r="ARO8" s="53"/>
      <c r="ARP8" s="53"/>
      <c r="ARQ8" s="53"/>
      <c r="ARR8" s="53"/>
      <c r="ARS8" s="53"/>
      <c r="ART8" s="53"/>
      <c r="ARU8" s="53"/>
      <c r="ARV8" s="53"/>
      <c r="ARW8" s="53"/>
      <c r="ARX8" s="53"/>
      <c r="ARY8" s="53"/>
      <c r="ARZ8" s="53"/>
      <c r="ASA8" s="53"/>
      <c r="ASB8" s="53"/>
      <c r="ASC8" s="53"/>
      <c r="ASD8" s="53"/>
      <c r="ASE8" s="53"/>
      <c r="ASF8" s="53"/>
      <c r="ASG8" s="53"/>
      <c r="ASH8" s="53"/>
      <c r="ASI8" s="53"/>
      <c r="ASJ8" s="53"/>
      <c r="ASK8" s="53"/>
      <c r="ASL8" s="53"/>
      <c r="ASM8" s="53"/>
      <c r="ASN8" s="53"/>
      <c r="ASO8" s="53"/>
      <c r="ASP8" s="53"/>
      <c r="ASQ8" s="53"/>
      <c r="ASR8" s="53"/>
      <c r="ASS8" s="53"/>
      <c r="AST8" s="53"/>
      <c r="ASU8" s="53"/>
      <c r="ASV8" s="53"/>
      <c r="ASW8" s="53"/>
      <c r="ASX8" s="53"/>
      <c r="ASY8" s="53"/>
      <c r="ASZ8" s="53"/>
      <c r="ATA8" s="53"/>
      <c r="ATB8" s="53"/>
      <c r="ATC8" s="53"/>
      <c r="ATD8" s="53"/>
      <c r="ATE8" s="53"/>
      <c r="ATF8" s="53"/>
      <c r="ATG8" s="53"/>
      <c r="ATH8" s="53"/>
      <c r="ATI8" s="53"/>
      <c r="ATJ8" s="53"/>
      <c r="ATK8" s="53"/>
      <c r="ATL8" s="53"/>
      <c r="ATM8" s="53"/>
      <c r="ATN8" s="53"/>
      <c r="ATO8" s="53"/>
      <c r="ATP8" s="53"/>
      <c r="ATQ8" s="53"/>
      <c r="ATR8" s="53"/>
      <c r="ATS8" s="53"/>
      <c r="ATT8" s="53"/>
      <c r="ATU8" s="53"/>
      <c r="ATV8" s="53"/>
      <c r="ATW8" s="53"/>
      <c r="ATX8" s="53"/>
      <c r="ATY8" s="53"/>
      <c r="ATZ8" s="53"/>
      <c r="AUA8" s="53"/>
      <c r="AUB8" s="53"/>
      <c r="AUC8" s="53"/>
      <c r="AUD8" s="53"/>
      <c r="AUE8" s="53"/>
      <c r="AUF8" s="53"/>
      <c r="AUG8" s="53"/>
      <c r="AUH8" s="53"/>
      <c r="AUI8" s="53"/>
      <c r="AUJ8" s="53"/>
      <c r="AUK8" s="53"/>
      <c r="AUL8" s="53"/>
      <c r="AUM8" s="53"/>
      <c r="AUN8" s="53"/>
      <c r="AUO8" s="53"/>
      <c r="AUP8" s="53"/>
      <c r="AUQ8" s="53"/>
      <c r="AUR8" s="53"/>
      <c r="AUS8" s="53"/>
      <c r="AUT8" s="53"/>
      <c r="AUU8" s="53"/>
      <c r="AUV8" s="53"/>
      <c r="AUW8" s="53"/>
      <c r="AUX8" s="53"/>
      <c r="AUY8" s="53"/>
      <c r="AUZ8" s="53"/>
      <c r="AVA8" s="53"/>
      <c r="AVB8" s="53"/>
      <c r="AVC8" s="53"/>
      <c r="AVD8" s="53"/>
      <c r="AVE8" s="53"/>
      <c r="AVF8" s="53"/>
      <c r="AVG8" s="53"/>
      <c r="AVH8" s="53"/>
      <c r="AVI8" s="53"/>
      <c r="AVJ8" s="53"/>
      <c r="AVK8" s="53"/>
      <c r="AVL8" s="53"/>
      <c r="AVM8" s="53"/>
      <c r="AVN8" s="53"/>
      <c r="AVO8" s="53"/>
      <c r="AVP8" s="53"/>
      <c r="AVQ8" s="53"/>
      <c r="AVR8" s="53"/>
      <c r="AVS8" s="53"/>
      <c r="AVT8" s="53"/>
      <c r="AVU8" s="53"/>
      <c r="AVV8" s="53"/>
      <c r="AVW8" s="53"/>
      <c r="AVX8" s="53"/>
      <c r="AVY8" s="53"/>
      <c r="AVZ8" s="53"/>
      <c r="AWA8" s="53"/>
      <c r="AWB8" s="53"/>
      <c r="AWC8" s="53"/>
      <c r="AWD8" s="53"/>
      <c r="AWE8" s="53"/>
      <c r="AWF8" s="53"/>
      <c r="AWG8" s="53"/>
      <c r="AWH8" s="53"/>
      <c r="AWI8" s="53"/>
      <c r="AWJ8" s="53"/>
      <c r="AWK8" s="53"/>
      <c r="AWL8" s="53"/>
      <c r="AWM8" s="53"/>
      <c r="AWN8" s="53"/>
      <c r="AWO8" s="53"/>
      <c r="AWP8" s="53"/>
      <c r="AWQ8" s="53"/>
      <c r="AWR8" s="53"/>
      <c r="AWS8" s="53"/>
      <c r="AWT8" s="53"/>
      <c r="AWU8" s="53"/>
      <c r="AWV8" s="53"/>
      <c r="AWW8" s="53"/>
      <c r="AWX8" s="53"/>
      <c r="AWY8" s="53"/>
      <c r="AWZ8" s="53"/>
      <c r="AXA8" s="53"/>
      <c r="AXB8" s="53"/>
      <c r="AXC8" s="53"/>
      <c r="AXD8" s="53"/>
      <c r="AXE8" s="53"/>
      <c r="AXF8" s="53"/>
      <c r="AXG8" s="53"/>
      <c r="AXH8" s="53"/>
      <c r="AXI8" s="53"/>
      <c r="AXJ8" s="53"/>
      <c r="AXK8" s="53"/>
      <c r="AXL8" s="53"/>
      <c r="AXM8" s="53"/>
      <c r="AXN8" s="53"/>
      <c r="AXO8" s="53"/>
      <c r="AXP8" s="53"/>
      <c r="AXQ8" s="53"/>
      <c r="AXR8" s="53"/>
      <c r="AXS8" s="53"/>
      <c r="AXT8" s="53"/>
      <c r="AXU8" s="53"/>
      <c r="AXV8" s="53"/>
      <c r="AXW8" s="53"/>
      <c r="AXX8" s="53"/>
      <c r="AXY8" s="53"/>
      <c r="AXZ8" s="53"/>
      <c r="AYA8" s="53"/>
      <c r="AYB8" s="53"/>
      <c r="AYC8" s="53"/>
      <c r="AYD8" s="53"/>
      <c r="AYE8" s="53"/>
      <c r="AYF8" s="53"/>
      <c r="AYG8" s="53"/>
      <c r="AYH8" s="53"/>
      <c r="AYI8" s="53"/>
      <c r="AYJ8" s="53"/>
      <c r="AYK8" s="53"/>
      <c r="AYL8" s="53"/>
      <c r="AYM8" s="53"/>
      <c r="AYN8" s="53"/>
      <c r="AYO8" s="53"/>
      <c r="AYP8" s="53"/>
      <c r="AYQ8" s="53"/>
      <c r="AYR8" s="53"/>
      <c r="AYS8" s="53"/>
      <c r="AYT8" s="53"/>
      <c r="AYU8" s="53"/>
      <c r="AYV8" s="53"/>
      <c r="AYW8" s="53"/>
      <c r="AYX8" s="53"/>
      <c r="AYY8" s="53"/>
      <c r="AYZ8" s="53"/>
      <c r="AZA8" s="53"/>
      <c r="AZB8" s="53"/>
      <c r="AZC8" s="53"/>
      <c r="AZD8" s="53"/>
      <c r="AZE8" s="53"/>
      <c r="AZF8" s="53"/>
      <c r="AZG8" s="53"/>
      <c r="AZH8" s="53"/>
      <c r="AZI8" s="53"/>
      <c r="AZJ8" s="53"/>
      <c r="AZK8" s="53"/>
      <c r="AZL8" s="53"/>
      <c r="AZM8" s="53"/>
      <c r="AZN8" s="53"/>
      <c r="AZO8" s="53"/>
      <c r="AZP8" s="53"/>
      <c r="AZQ8" s="53"/>
      <c r="AZR8" s="53"/>
      <c r="AZS8" s="53"/>
      <c r="AZT8" s="53"/>
      <c r="AZU8" s="53"/>
      <c r="AZV8" s="53"/>
      <c r="AZW8" s="53"/>
      <c r="AZX8" s="53"/>
      <c r="AZY8" s="53"/>
      <c r="AZZ8" s="53"/>
      <c r="BAA8" s="53"/>
      <c r="BAB8" s="53"/>
      <c r="BAC8" s="53"/>
      <c r="BAD8" s="53"/>
      <c r="BAE8" s="53"/>
      <c r="BAF8" s="53"/>
      <c r="BAG8" s="53"/>
      <c r="BAH8" s="53"/>
      <c r="BAI8" s="53"/>
      <c r="BAJ8" s="53"/>
      <c r="BAK8" s="53"/>
      <c r="BAL8" s="53"/>
      <c r="BAM8" s="53"/>
      <c r="BAN8" s="53"/>
      <c r="BAO8" s="53"/>
      <c r="BAP8" s="53"/>
      <c r="BAQ8" s="53"/>
      <c r="BAR8" s="53"/>
      <c r="BAS8" s="53"/>
      <c r="BAT8" s="53"/>
      <c r="BAU8" s="53"/>
      <c r="BAV8" s="53"/>
      <c r="BAW8" s="53"/>
      <c r="BAX8" s="53"/>
      <c r="BAY8" s="53"/>
      <c r="BAZ8" s="53"/>
      <c r="BBA8" s="53"/>
      <c r="BBB8" s="53"/>
      <c r="BBC8" s="53"/>
      <c r="BBD8" s="53"/>
      <c r="BBE8" s="53"/>
      <c r="BBF8" s="53"/>
      <c r="BBG8" s="53"/>
      <c r="BBH8" s="53"/>
      <c r="BBI8" s="53"/>
      <c r="BBJ8" s="53"/>
      <c r="BBK8" s="53"/>
      <c r="BBL8" s="53"/>
      <c r="BBM8" s="53"/>
      <c r="BBN8" s="53"/>
      <c r="BBO8" s="53"/>
      <c r="BBP8" s="53"/>
      <c r="BBQ8" s="53"/>
      <c r="BBR8" s="53"/>
      <c r="BBS8" s="53"/>
      <c r="BBT8" s="53"/>
      <c r="BBU8" s="53"/>
      <c r="BBV8" s="53"/>
      <c r="BBW8" s="53"/>
      <c r="BBX8" s="53"/>
      <c r="BBY8" s="53"/>
      <c r="BBZ8" s="53"/>
      <c r="BCA8" s="53"/>
      <c r="BCB8" s="53"/>
      <c r="BCC8" s="53"/>
      <c r="BCD8" s="53"/>
      <c r="BCE8" s="53"/>
      <c r="BCF8" s="53"/>
      <c r="BCG8" s="53"/>
      <c r="BCH8" s="53"/>
      <c r="BCI8" s="53"/>
      <c r="BCJ8" s="53"/>
      <c r="BCK8" s="53"/>
      <c r="BCL8" s="53"/>
      <c r="BCM8" s="53"/>
      <c r="BCN8" s="53"/>
      <c r="BCO8" s="53"/>
      <c r="BCP8" s="53"/>
      <c r="BCQ8" s="53"/>
      <c r="BCR8" s="53"/>
      <c r="BCS8" s="53"/>
      <c r="BCT8" s="53"/>
      <c r="BCU8" s="53"/>
      <c r="BCV8" s="53"/>
      <c r="BCW8" s="53"/>
      <c r="BCX8" s="53"/>
      <c r="BCY8" s="53"/>
      <c r="BCZ8" s="53"/>
      <c r="BDA8" s="53"/>
      <c r="BDB8" s="53"/>
      <c r="BDC8" s="53"/>
      <c r="BDD8" s="53"/>
      <c r="BDE8" s="53"/>
      <c r="BDF8" s="53"/>
      <c r="BDG8" s="53"/>
      <c r="BDH8" s="53"/>
      <c r="BDI8" s="53"/>
      <c r="BDJ8" s="53"/>
      <c r="BDK8" s="53"/>
      <c r="BDL8" s="53"/>
      <c r="BDM8" s="53"/>
      <c r="BDN8" s="53"/>
      <c r="BDO8" s="53"/>
      <c r="BDP8" s="53"/>
      <c r="BDQ8" s="53"/>
      <c r="BDR8" s="53"/>
      <c r="BDS8" s="53"/>
      <c r="BDT8" s="53"/>
      <c r="BDU8" s="53"/>
      <c r="BDV8" s="53"/>
      <c r="BDW8" s="53"/>
      <c r="BDX8" s="53"/>
      <c r="BDY8" s="53"/>
      <c r="BDZ8" s="53"/>
      <c r="BEA8" s="53"/>
      <c r="BEB8" s="53"/>
      <c r="BEC8" s="53"/>
      <c r="BED8" s="53"/>
      <c r="BEE8" s="53"/>
      <c r="BEF8" s="53"/>
      <c r="BEG8" s="53"/>
      <c r="BEH8" s="53"/>
      <c r="BEI8" s="53"/>
      <c r="BEJ8" s="53"/>
      <c r="BEK8" s="53"/>
      <c r="BEL8" s="53"/>
      <c r="BEM8" s="53"/>
      <c r="BEN8" s="53"/>
      <c r="BEO8" s="53"/>
      <c r="BEP8" s="53"/>
      <c r="BEQ8" s="53"/>
      <c r="BER8" s="53"/>
      <c r="BES8" s="53"/>
      <c r="BET8" s="53"/>
      <c r="BEU8" s="53"/>
      <c r="BEV8" s="53"/>
      <c r="BEW8" s="53"/>
      <c r="BEX8" s="53"/>
      <c r="BEY8" s="53"/>
      <c r="BEZ8" s="53"/>
      <c r="BFA8" s="53"/>
      <c r="BFB8" s="53"/>
      <c r="BFC8" s="53"/>
      <c r="BFD8" s="53"/>
      <c r="BFE8" s="53"/>
      <c r="BFF8" s="53"/>
      <c r="BFG8" s="53"/>
      <c r="BFH8" s="53"/>
      <c r="BFI8" s="53"/>
      <c r="BFJ8" s="53"/>
      <c r="BFK8" s="53"/>
      <c r="BFL8" s="53"/>
      <c r="BFM8" s="53"/>
      <c r="BFN8" s="53"/>
      <c r="BFO8" s="53"/>
      <c r="BFP8" s="53"/>
      <c r="BFQ8" s="53"/>
      <c r="BFR8" s="53"/>
      <c r="BFS8" s="53"/>
      <c r="BFT8" s="53"/>
      <c r="BFU8" s="53"/>
      <c r="BFV8" s="53"/>
      <c r="BFW8" s="53"/>
      <c r="BFX8" s="53"/>
      <c r="BFY8" s="53"/>
      <c r="BFZ8" s="53"/>
      <c r="BGA8" s="53"/>
      <c r="BGB8" s="53"/>
      <c r="BGC8" s="53"/>
      <c r="BGD8" s="53"/>
      <c r="BGE8" s="53"/>
      <c r="BGF8" s="53"/>
      <c r="BGG8" s="53"/>
      <c r="BGH8" s="53"/>
      <c r="BGI8" s="53"/>
      <c r="BGJ8" s="53"/>
      <c r="BGK8" s="53"/>
      <c r="BGL8" s="53"/>
      <c r="BGM8" s="53"/>
      <c r="BGN8" s="53"/>
      <c r="BGO8" s="53"/>
      <c r="BGP8" s="53"/>
      <c r="BGQ8" s="53"/>
      <c r="BGR8" s="53"/>
      <c r="BGS8" s="53"/>
      <c r="BGT8" s="53"/>
      <c r="BGU8" s="53"/>
      <c r="BGV8" s="53"/>
      <c r="BGW8" s="53"/>
      <c r="BGX8" s="53"/>
      <c r="BGY8" s="53"/>
      <c r="BGZ8" s="53"/>
      <c r="BHA8" s="53"/>
      <c r="BHB8" s="53"/>
      <c r="BHC8" s="53"/>
      <c r="BHD8" s="53"/>
      <c r="BHE8" s="53"/>
      <c r="BHF8" s="53"/>
      <c r="BHG8" s="53"/>
      <c r="BHH8" s="53"/>
      <c r="BHI8" s="53"/>
      <c r="BHJ8" s="53"/>
      <c r="BHK8" s="53"/>
      <c r="BHL8" s="53"/>
      <c r="BHM8" s="53"/>
      <c r="BHN8" s="53"/>
      <c r="BHO8" s="53"/>
      <c r="BHP8" s="53"/>
      <c r="BHQ8" s="53"/>
      <c r="BHR8" s="53"/>
      <c r="BHS8" s="53"/>
      <c r="BHT8" s="53"/>
      <c r="BHU8" s="53"/>
      <c r="BHV8" s="53"/>
      <c r="BHW8" s="53"/>
      <c r="BHX8" s="53"/>
      <c r="BHY8" s="53"/>
      <c r="BHZ8" s="53"/>
      <c r="BIA8" s="53"/>
      <c r="BIB8" s="53"/>
      <c r="BIC8" s="53"/>
      <c r="BID8" s="53"/>
      <c r="BIE8" s="53"/>
      <c r="BIF8" s="53"/>
      <c r="BIG8" s="53"/>
      <c r="BIH8" s="53"/>
      <c r="BII8" s="53"/>
      <c r="BIJ8" s="53"/>
      <c r="BIK8" s="53"/>
      <c r="BIL8" s="53"/>
      <c r="BIM8" s="53"/>
      <c r="BIN8" s="53"/>
      <c r="BIO8" s="53"/>
      <c r="BIP8" s="53"/>
      <c r="BIQ8" s="53"/>
      <c r="BIR8" s="53"/>
      <c r="BIS8" s="53"/>
      <c r="BIT8" s="53"/>
      <c r="BIU8" s="53"/>
      <c r="BIV8" s="53"/>
      <c r="BIW8" s="53"/>
      <c r="BIX8" s="53"/>
      <c r="BIY8" s="53"/>
      <c r="BIZ8" s="53"/>
      <c r="BJA8" s="53"/>
      <c r="BJB8" s="53"/>
      <c r="BJC8" s="53"/>
      <c r="BJD8" s="53"/>
      <c r="BJE8" s="53"/>
      <c r="BJF8" s="53"/>
      <c r="BJG8" s="53"/>
      <c r="BJH8" s="53"/>
      <c r="BJI8" s="53"/>
      <c r="BJJ8" s="53"/>
      <c r="BJK8" s="53"/>
      <c r="BJL8" s="53"/>
      <c r="BJM8" s="53"/>
      <c r="BJN8" s="53"/>
      <c r="BJO8" s="53"/>
      <c r="BJP8" s="53"/>
      <c r="BJQ8" s="53"/>
      <c r="BJR8" s="53"/>
      <c r="BJS8" s="53"/>
      <c r="BJT8" s="53"/>
      <c r="BJU8" s="53"/>
      <c r="BJV8" s="53"/>
      <c r="BJW8" s="53"/>
      <c r="BJX8" s="53"/>
      <c r="BJY8" s="53"/>
      <c r="BJZ8" s="53"/>
      <c r="BKA8" s="53"/>
      <c r="BKB8" s="53"/>
      <c r="BKC8" s="53"/>
      <c r="BKD8" s="53"/>
      <c r="BKE8" s="53"/>
      <c r="BKF8" s="53"/>
      <c r="BKG8" s="53"/>
      <c r="BKH8" s="53"/>
      <c r="BKI8" s="53"/>
      <c r="BKJ8" s="53"/>
      <c r="BKK8" s="53"/>
      <c r="BKL8" s="53"/>
      <c r="BKM8" s="53"/>
      <c r="BKN8" s="53"/>
      <c r="BKO8" s="53"/>
      <c r="BKP8" s="53"/>
      <c r="BKQ8" s="53"/>
      <c r="BKR8" s="53"/>
      <c r="BKS8" s="53"/>
      <c r="BKT8" s="53"/>
      <c r="BKU8" s="53"/>
      <c r="BKV8" s="53"/>
      <c r="BKW8" s="53"/>
      <c r="BKX8" s="53"/>
      <c r="BKY8" s="53"/>
      <c r="BKZ8" s="53"/>
      <c r="BLA8" s="53"/>
      <c r="BLB8" s="53"/>
      <c r="BLC8" s="53"/>
      <c r="BLD8" s="53"/>
      <c r="BLE8" s="53"/>
      <c r="BLF8" s="53"/>
      <c r="BLG8" s="53"/>
      <c r="BLH8" s="53"/>
      <c r="BLI8" s="53"/>
      <c r="BLJ8" s="53"/>
      <c r="BLK8" s="53"/>
      <c r="BLL8" s="53"/>
      <c r="BLM8" s="53"/>
      <c r="BLN8" s="53"/>
      <c r="BLO8" s="53"/>
      <c r="BLP8" s="53"/>
      <c r="BLQ8" s="53"/>
      <c r="BLR8" s="53"/>
      <c r="BLS8" s="53"/>
      <c r="BLT8" s="53"/>
      <c r="BLU8" s="53"/>
      <c r="BLV8" s="53"/>
      <c r="BLW8" s="53"/>
      <c r="BLX8" s="53"/>
      <c r="BLY8" s="53"/>
      <c r="BLZ8" s="53"/>
      <c r="BMA8" s="53"/>
      <c r="BMB8" s="53"/>
      <c r="BMC8" s="53"/>
      <c r="BMD8" s="53"/>
      <c r="BME8" s="53"/>
      <c r="BMF8" s="53"/>
      <c r="BMG8" s="53"/>
      <c r="BMH8" s="53"/>
      <c r="BMI8" s="53"/>
      <c r="BMJ8" s="53"/>
      <c r="BMK8" s="53"/>
      <c r="BML8" s="53"/>
      <c r="BMM8" s="53"/>
      <c r="BMN8" s="53"/>
      <c r="BMO8" s="53"/>
      <c r="BMP8" s="53"/>
      <c r="BMQ8" s="53"/>
      <c r="BMR8" s="53"/>
      <c r="BMS8" s="53"/>
      <c r="BMT8" s="53"/>
      <c r="BMU8" s="53"/>
      <c r="BMV8" s="53"/>
      <c r="BMW8" s="53"/>
      <c r="BMX8" s="53"/>
      <c r="BMY8" s="53"/>
      <c r="BMZ8" s="53"/>
      <c r="BNA8" s="53"/>
      <c r="BNB8" s="53"/>
      <c r="BNC8" s="53"/>
      <c r="BND8" s="53"/>
      <c r="BNE8" s="53"/>
      <c r="BNF8" s="53"/>
      <c r="BNG8" s="53"/>
      <c r="BNH8" s="53"/>
      <c r="BNI8" s="53"/>
      <c r="BNJ8" s="53"/>
      <c r="BNK8" s="53"/>
      <c r="BNL8" s="53"/>
      <c r="BNM8" s="53"/>
      <c r="BNN8" s="53"/>
      <c r="BNO8" s="53"/>
      <c r="BNP8" s="53"/>
      <c r="BNQ8" s="53"/>
      <c r="BNR8" s="53"/>
      <c r="BNS8" s="53"/>
      <c r="BNT8" s="53"/>
      <c r="BNU8" s="53"/>
      <c r="BNV8" s="53"/>
      <c r="BNW8" s="53"/>
      <c r="BNX8" s="53"/>
      <c r="BNY8" s="53"/>
      <c r="BNZ8" s="53"/>
      <c r="BOA8" s="53"/>
      <c r="BOB8" s="53"/>
      <c r="BOC8" s="53"/>
      <c r="BOD8" s="53"/>
      <c r="BOE8" s="53"/>
      <c r="BOF8" s="53"/>
      <c r="BOG8" s="53"/>
      <c r="BOH8" s="53"/>
      <c r="BOI8" s="53"/>
      <c r="BOJ8" s="53"/>
      <c r="BOK8" s="53"/>
      <c r="BOL8" s="53"/>
      <c r="BOM8" s="53"/>
      <c r="BON8" s="53"/>
      <c r="BOO8" s="53"/>
      <c r="BOP8" s="53"/>
      <c r="BOQ8" s="53"/>
      <c r="BOR8" s="53"/>
      <c r="BOS8" s="53"/>
      <c r="BOT8" s="53"/>
      <c r="BOU8" s="53"/>
      <c r="BOV8" s="53"/>
    </row>
    <row r="9" ht="13.5" customHeight="1">
      <c r="A9" s="54" t="s">
        <v>1398</v>
      </c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55"/>
      <c r="NJ9" s="55"/>
      <c r="NK9" s="55"/>
      <c r="NL9" s="55"/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55"/>
      <c r="OR9" s="55"/>
      <c r="OS9" s="55"/>
      <c r="OT9" s="55"/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55"/>
      <c r="PZ9" s="55"/>
      <c r="QA9" s="55"/>
      <c r="QB9" s="55"/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55"/>
      <c r="RH9" s="55"/>
      <c r="RI9" s="55"/>
      <c r="RJ9" s="55"/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55"/>
      <c r="SP9" s="55"/>
      <c r="SQ9" s="55"/>
      <c r="SR9" s="55"/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55"/>
      <c r="TX9" s="55"/>
      <c r="TY9" s="55"/>
      <c r="TZ9" s="55"/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55"/>
      <c r="VF9" s="55"/>
      <c r="VG9" s="55"/>
      <c r="VH9" s="55"/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55"/>
      <c r="WN9" s="55"/>
      <c r="WO9" s="55"/>
      <c r="WP9" s="55"/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55"/>
      <c r="XV9" s="55"/>
      <c r="XW9" s="55"/>
      <c r="XX9" s="55"/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55"/>
      <c r="ZD9" s="55"/>
      <c r="ZE9" s="55"/>
      <c r="ZF9" s="55"/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55"/>
      <c r="AAL9" s="55"/>
      <c r="AAM9" s="55"/>
      <c r="AAN9" s="55"/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55"/>
      <c r="ABT9" s="55"/>
      <c r="ABU9" s="55"/>
      <c r="ABV9" s="55"/>
      <c r="ABW9" s="55"/>
      <c r="ABX9" s="55"/>
      <c r="ABY9" s="55"/>
      <c r="ABZ9" s="55"/>
      <c r="ACA9" s="55"/>
      <c r="ACB9" s="55"/>
      <c r="ACC9" s="55"/>
      <c r="ACD9" s="55">
        <v>84.8870602265951</v>
      </c>
      <c r="ACE9" s="55"/>
      <c r="ACF9" s="55"/>
      <c r="ACG9" s="55"/>
      <c r="ACH9" s="55">
        <v>86.31818723911746</v>
      </c>
      <c r="ACI9" s="55"/>
      <c r="ACJ9" s="55"/>
      <c r="ACK9" s="55"/>
      <c r="ACL9" s="55">
        <v>88.14684953289603</v>
      </c>
      <c r="ACM9" s="55"/>
      <c r="ACN9" s="55"/>
      <c r="ACO9" s="55"/>
      <c r="ACP9" s="55">
        <v>90.47903001391373</v>
      </c>
      <c r="ACQ9" s="55"/>
      <c r="ACR9" s="55"/>
      <c r="ACS9" s="55"/>
      <c r="ACT9" s="55">
        <v>92.14867819518983</v>
      </c>
      <c r="ACU9" s="55"/>
      <c r="ACV9" s="55"/>
      <c r="ACW9" s="55"/>
      <c r="ACX9" s="55">
        <v>93.5267740011926</v>
      </c>
      <c r="ACY9" s="55"/>
      <c r="ACZ9" s="55"/>
      <c r="ADA9" s="55"/>
      <c r="ADB9" s="55">
        <v>95.09043927648578</v>
      </c>
      <c r="ADC9" s="55"/>
      <c r="ADD9" s="55"/>
      <c r="ADE9" s="55"/>
      <c r="ADF9" s="55">
        <v>96.62754919499105</v>
      </c>
      <c r="ADG9" s="55"/>
      <c r="ADH9" s="55"/>
      <c r="ADI9" s="55"/>
      <c r="ADJ9" s="55">
        <v>97.92621745179885</v>
      </c>
      <c r="ADK9" s="55"/>
      <c r="ADL9" s="55"/>
      <c r="ADM9" s="55"/>
      <c r="ADN9" s="55">
        <v>99.25128205128205</v>
      </c>
      <c r="ADO9" s="55"/>
      <c r="ADP9" s="55"/>
      <c r="ADQ9" s="55"/>
      <c r="ADR9" s="55">
        <v>100.682409063804</v>
      </c>
      <c r="ADS9" s="55"/>
      <c r="ADT9" s="55"/>
      <c r="ADU9" s="55"/>
      <c r="ADV9" s="55">
        <v>102.140091433115</v>
      </c>
      <c r="ADW9" s="55"/>
      <c r="ADX9" s="55"/>
      <c r="ADY9" s="55"/>
      <c r="ADZ9" s="55">
        <v>103.412204333135</v>
      </c>
      <c r="AEA9" s="55"/>
      <c r="AEB9" s="55"/>
      <c r="AEC9" s="55"/>
      <c r="AED9" s="55">
        <v>104.52530312065196</v>
      </c>
      <c r="AEE9" s="55"/>
      <c r="AEF9" s="55"/>
      <c r="AEG9" s="55"/>
      <c r="AEH9" s="55">
        <v>105.929874776386</v>
      </c>
      <c r="AEI9" s="55"/>
      <c r="AEJ9" s="55"/>
      <c r="AEK9" s="55"/>
      <c r="AEL9" s="55">
        <v>107.308050089445</v>
      </c>
      <c r="AEM9" s="55"/>
      <c r="AEN9" s="55"/>
      <c r="AEO9" s="55"/>
      <c r="AEP9" s="55">
        <v>108.103120651958</v>
      </c>
      <c r="AEQ9" s="55"/>
      <c r="AER9" s="55"/>
      <c r="AES9" s="55"/>
      <c r="AET9" s="55">
        <v>109.110157026436</v>
      </c>
      <c r="AEU9" s="55"/>
      <c r="AEV9" s="55"/>
      <c r="AEW9" s="55"/>
      <c r="AEX9" s="55">
        <v>110.673822301729</v>
      </c>
      <c r="AEY9" s="55"/>
      <c r="AEZ9" s="55"/>
      <c r="AFA9" s="55"/>
      <c r="AFB9" s="55">
        <v>112.52896044524</v>
      </c>
      <c r="AFC9" s="55"/>
      <c r="AFD9" s="55"/>
      <c r="AFE9" s="55"/>
      <c r="AFF9" s="55">
        <v>113.430093420791</v>
      </c>
      <c r="AFG9" s="55"/>
      <c r="AFH9" s="55"/>
      <c r="AFI9" s="55"/>
      <c r="AFJ9" s="55">
        <v>114.99367918902801</v>
      </c>
      <c r="AFK9" s="55"/>
      <c r="AFL9" s="55"/>
      <c r="AFM9" s="55"/>
      <c r="AFN9" s="55">
        <v>116.133333333333</v>
      </c>
      <c r="AFO9" s="55"/>
      <c r="AFP9" s="55"/>
      <c r="AFQ9" s="55"/>
      <c r="AFR9" s="55">
        <v>116.42480620155</v>
      </c>
      <c r="AFS9" s="55"/>
      <c r="AFT9" s="55"/>
      <c r="AFU9" s="55"/>
      <c r="AFV9" s="55">
        <v>116.53086861459</v>
      </c>
      <c r="AFW9" s="55"/>
      <c r="AFX9" s="55"/>
      <c r="AFY9" s="55"/>
      <c r="AFZ9" s="55"/>
      <c r="AGA9" s="55"/>
      <c r="AGB9" s="55"/>
      <c r="AGC9" s="55"/>
      <c r="AGD9" s="55"/>
      <c r="AGE9" s="55"/>
      <c r="AGF9" s="55"/>
      <c r="AGG9" s="55"/>
      <c r="AGH9" s="55"/>
      <c r="AGI9" s="55"/>
      <c r="AGJ9" s="55"/>
      <c r="AGK9" s="55"/>
      <c r="AGL9" s="55"/>
      <c r="AGM9" s="55"/>
      <c r="AGN9" s="55"/>
      <c r="AGO9" s="55"/>
      <c r="AGP9" s="55"/>
      <c r="AGQ9" s="55"/>
      <c r="AGR9" s="55"/>
      <c r="AGS9" s="55"/>
      <c r="AGT9" s="55"/>
      <c r="AGU9" s="55"/>
      <c r="AGV9" s="55"/>
      <c r="AGW9" s="55"/>
      <c r="AGX9" s="56"/>
      <c r="AGY9" s="56"/>
      <c r="AGZ9" s="56"/>
      <c r="AHA9" s="56"/>
      <c r="AHB9" s="56"/>
      <c r="AHC9" s="56"/>
      <c r="AHD9" s="56"/>
      <c r="AHE9" s="56"/>
      <c r="AHF9" s="56"/>
      <c r="AHG9" s="56"/>
      <c r="AHH9" s="56"/>
      <c r="AHI9" s="56"/>
      <c r="AHJ9" s="56"/>
      <c r="AHK9" s="56"/>
      <c r="AHL9" s="56"/>
      <c r="AHM9" s="56"/>
      <c r="AHN9" s="56"/>
      <c r="AHO9" s="56"/>
      <c r="AHP9" s="56"/>
      <c r="AHQ9" s="56"/>
      <c r="AHR9" s="56"/>
      <c r="AHS9" s="56"/>
      <c r="AHT9" s="56"/>
      <c r="AHU9" s="56"/>
      <c r="AHV9" s="56"/>
      <c r="AHW9" s="56"/>
      <c r="AHX9" s="56"/>
      <c r="AHY9" s="56"/>
      <c r="AHZ9" s="56"/>
      <c r="AIA9" s="56"/>
      <c r="AIB9" s="56"/>
      <c r="AIC9" s="56"/>
      <c r="AID9" s="56"/>
      <c r="AIE9" s="56"/>
      <c r="AIF9" s="56"/>
      <c r="AIG9" s="56"/>
      <c r="AIH9" s="56"/>
      <c r="AII9" s="56"/>
      <c r="AIJ9" s="56"/>
      <c r="AIK9" s="56"/>
      <c r="AIL9" s="56"/>
      <c r="AIM9" s="56"/>
      <c r="AIN9" s="56"/>
      <c r="AIO9" s="56"/>
      <c r="AIP9" s="56"/>
      <c r="AIQ9" s="56"/>
      <c r="AIR9" s="56"/>
      <c r="AIS9" s="56"/>
      <c r="AIT9" s="56"/>
      <c r="AIU9" s="56"/>
      <c r="AIV9" s="56"/>
      <c r="AIW9" s="56"/>
      <c r="AIX9" s="56"/>
      <c r="AIY9" s="56"/>
      <c r="AIZ9" s="56"/>
      <c r="AJA9" s="56"/>
      <c r="AJB9" s="56"/>
      <c r="AJC9" s="56"/>
      <c r="AJD9" s="56"/>
      <c r="AJE9" s="56"/>
      <c r="AJF9" s="56"/>
      <c r="AJG9" s="56"/>
      <c r="AJH9" s="56"/>
      <c r="AJI9" s="56"/>
      <c r="AJJ9" s="56"/>
      <c r="AJK9" s="56"/>
      <c r="AJL9" s="56"/>
      <c r="AJM9" s="56"/>
      <c r="AJN9" s="56"/>
      <c r="AJO9" s="56"/>
      <c r="AJP9" s="56"/>
      <c r="AJQ9" s="56"/>
      <c r="AJR9" s="56"/>
      <c r="AJS9" s="56"/>
      <c r="AJT9" s="56"/>
      <c r="AJU9" s="56"/>
      <c r="AJV9" s="56"/>
      <c r="AJW9" s="56"/>
      <c r="AJX9" s="56"/>
      <c r="AJY9" s="56"/>
      <c r="AJZ9" s="56"/>
      <c r="AKA9" s="56"/>
      <c r="AKB9" s="56"/>
      <c r="AKC9" s="56"/>
      <c r="AKD9" s="56"/>
      <c r="AKE9" s="56"/>
      <c r="AKF9" s="56"/>
      <c r="AKG9" s="56"/>
      <c r="AKH9" s="56"/>
      <c r="AKI9" s="56"/>
      <c r="AKJ9" s="56"/>
      <c r="AKK9" s="56"/>
      <c r="AKL9" s="56"/>
      <c r="AKM9" s="56"/>
      <c r="AKN9" s="56"/>
      <c r="AKO9" s="56"/>
      <c r="AKP9" s="56"/>
      <c r="AKQ9" s="56"/>
      <c r="AKR9" s="56"/>
      <c r="AKS9" s="56"/>
      <c r="AKT9" s="56"/>
      <c r="AKU9" s="56"/>
      <c r="AKV9" s="56"/>
      <c r="AKW9" s="56"/>
      <c r="AKX9" s="56"/>
      <c r="AKY9" s="56"/>
      <c r="AKZ9" s="56"/>
      <c r="ALA9" s="56"/>
      <c r="ALB9" s="56"/>
      <c r="ALC9" s="56"/>
      <c r="ALD9" s="56"/>
      <c r="ALE9" s="56"/>
      <c r="ALF9" s="56"/>
      <c r="ALG9" s="56"/>
      <c r="ALH9" s="56"/>
      <c r="ALI9" s="56"/>
      <c r="ALJ9" s="56"/>
      <c r="ALK9" s="56"/>
      <c r="ALL9" s="56"/>
      <c r="ALM9" s="56"/>
      <c r="ALN9" s="56"/>
      <c r="ALO9" s="56"/>
      <c r="ALP9" s="56"/>
      <c r="ALQ9" s="56"/>
      <c r="ALR9" s="56"/>
      <c r="ALS9" s="56"/>
      <c r="ALT9" s="56"/>
      <c r="ALU9" s="56"/>
      <c r="ALV9" s="56"/>
      <c r="ALW9" s="56"/>
      <c r="ALX9" s="56"/>
      <c r="ALY9" s="56"/>
      <c r="ALZ9" s="56"/>
      <c r="AMA9" s="56"/>
      <c r="AMB9" s="56"/>
      <c r="AMC9" s="56"/>
      <c r="AMD9" s="56"/>
      <c r="AME9" s="56"/>
      <c r="AMF9" s="56"/>
      <c r="AMG9" s="56"/>
      <c r="AMH9" s="56"/>
      <c r="AMI9" s="56"/>
      <c r="AMJ9" s="56"/>
      <c r="AMK9" s="56"/>
      <c r="AML9" s="56"/>
      <c r="AMM9" s="56"/>
      <c r="AMN9" s="56"/>
      <c r="AMO9" s="56"/>
      <c r="AMP9" s="56"/>
      <c r="AMQ9" s="56"/>
      <c r="AMR9" s="56"/>
      <c r="AMS9" s="56"/>
      <c r="AMT9" s="56"/>
      <c r="AMU9" s="56"/>
      <c r="AMV9" s="56"/>
      <c r="AMW9" s="56"/>
      <c r="AMX9" s="56"/>
      <c r="AMY9" s="56"/>
      <c r="AMZ9" s="56"/>
      <c r="ANA9" s="56"/>
      <c r="ANB9" s="56"/>
      <c r="ANC9" s="56"/>
      <c r="AND9" s="56"/>
      <c r="ANE9" s="56"/>
      <c r="ANF9" s="56"/>
      <c r="ANG9" s="56"/>
      <c r="ANH9" s="56"/>
      <c r="ANI9" s="56"/>
      <c r="ANJ9" s="56"/>
      <c r="ANK9" s="56"/>
      <c r="ANL9" s="56"/>
      <c r="ANM9" s="56"/>
      <c r="ANN9" s="56"/>
      <c r="ANO9" s="56"/>
      <c r="ANP9" s="56"/>
      <c r="ANQ9" s="56"/>
      <c r="ANR9" s="56"/>
      <c r="ANS9" s="56"/>
      <c r="ANT9" s="56"/>
      <c r="ANU9" s="56"/>
      <c r="ANV9" s="56"/>
      <c r="ANW9" s="56"/>
      <c r="ANX9" s="56"/>
      <c r="ANY9" s="56"/>
      <c r="ANZ9" s="56"/>
      <c r="AOA9" s="56"/>
      <c r="AOB9" s="56"/>
      <c r="AOC9" s="56"/>
      <c r="AOD9" s="56"/>
      <c r="AOE9" s="56"/>
      <c r="AOF9" s="56"/>
      <c r="AOG9" s="56"/>
      <c r="AOH9" s="56"/>
      <c r="AOI9" s="56"/>
      <c r="AOJ9" s="56"/>
      <c r="AOK9" s="56"/>
      <c r="AOL9" s="56"/>
      <c r="AOM9" s="56"/>
      <c r="AON9" s="56"/>
      <c r="AOO9" s="56"/>
      <c r="AOP9" s="56"/>
      <c r="AOQ9" s="56"/>
      <c r="AOR9" s="56"/>
      <c r="AOS9" s="56"/>
      <c r="AOT9" s="56"/>
      <c r="AOU9" s="56"/>
      <c r="AOV9" s="56"/>
      <c r="AOW9" s="56"/>
      <c r="AOX9" s="56"/>
      <c r="AOY9" s="56"/>
      <c r="AOZ9" s="56"/>
      <c r="APA9" s="56"/>
      <c r="APB9" s="56"/>
      <c r="APC9" s="56"/>
      <c r="APD9" s="56"/>
      <c r="APE9" s="56"/>
      <c r="APF9" s="56"/>
      <c r="APG9" s="56"/>
      <c r="APH9" s="56"/>
      <c r="API9" s="56"/>
      <c r="APJ9" s="56"/>
      <c r="APK9" s="56"/>
      <c r="APL9" s="56"/>
      <c r="APM9" s="56"/>
      <c r="APN9" s="56"/>
      <c r="APO9" s="56"/>
      <c r="APP9" s="56"/>
      <c r="APQ9" s="56"/>
      <c r="APR9" s="56"/>
      <c r="APS9" s="56"/>
      <c r="APT9" s="56"/>
      <c r="APU9" s="56"/>
      <c r="APV9" s="56"/>
      <c r="APW9" s="56"/>
      <c r="APX9" s="56"/>
      <c r="APY9" s="56"/>
      <c r="APZ9" s="56"/>
      <c r="AQA9" s="56"/>
      <c r="AQB9" s="56"/>
      <c r="AQC9" s="56"/>
      <c r="AQD9" s="56"/>
      <c r="AQE9" s="56"/>
      <c r="AQF9" s="56"/>
      <c r="AQG9" s="56"/>
      <c r="AQH9" s="56"/>
      <c r="AQI9" s="56"/>
      <c r="AQJ9" s="56"/>
      <c r="AQK9" s="56"/>
      <c r="AQL9" s="56"/>
      <c r="AQM9" s="56"/>
      <c r="AQN9" s="56"/>
      <c r="AQO9" s="56"/>
      <c r="AQP9" s="56"/>
      <c r="AQQ9" s="56"/>
      <c r="AQR9" s="56"/>
      <c r="AQS9" s="56"/>
      <c r="AQT9" s="56"/>
      <c r="AQU9" s="56"/>
      <c r="AQV9" s="56"/>
      <c r="AQW9" s="56"/>
      <c r="AQX9" s="56"/>
      <c r="AQY9" s="56"/>
      <c r="AQZ9" s="56"/>
      <c r="ARA9" s="56"/>
      <c r="ARB9" s="56"/>
      <c r="ARC9" s="56"/>
      <c r="ARD9" s="56"/>
      <c r="ARE9" s="56"/>
      <c r="ARF9" s="56"/>
      <c r="ARG9" s="56"/>
      <c r="ARH9" s="56"/>
      <c r="ARI9" s="56"/>
      <c r="ARJ9" s="56"/>
      <c r="ARK9" s="56"/>
      <c r="ARL9" s="56"/>
      <c r="ARM9" s="56"/>
      <c r="ARN9" s="56"/>
      <c r="ARO9" s="56"/>
      <c r="ARP9" s="56"/>
      <c r="ARQ9" s="56"/>
      <c r="ARR9" s="56"/>
      <c r="ARS9" s="56"/>
      <c r="ART9" s="56"/>
      <c r="ARU9" s="56"/>
      <c r="ARV9" s="56"/>
      <c r="ARW9" s="56"/>
      <c r="ARX9" s="56"/>
      <c r="ARY9" s="56"/>
      <c r="ARZ9" s="56"/>
      <c r="ASA9" s="56"/>
      <c r="ASB9" s="56"/>
      <c r="ASC9" s="56"/>
      <c r="ASD9" s="56"/>
      <c r="ASE9" s="56"/>
      <c r="ASF9" s="56"/>
      <c r="ASG9" s="56"/>
      <c r="ASH9" s="56"/>
      <c r="ASI9" s="56"/>
      <c r="ASJ9" s="56"/>
      <c r="ASK9" s="56"/>
      <c r="ASL9" s="56"/>
      <c r="ASM9" s="56"/>
      <c r="ASN9" s="56"/>
      <c r="ASO9" s="56"/>
      <c r="ASP9" s="56"/>
      <c r="ASQ9" s="56"/>
      <c r="ASR9" s="56"/>
      <c r="ASS9" s="56"/>
      <c r="AST9" s="56"/>
      <c r="ASU9" s="56"/>
      <c r="ASV9" s="56"/>
      <c r="ASW9" s="56"/>
      <c r="ASX9" s="56"/>
      <c r="ASY9" s="56"/>
      <c r="ASZ9" s="56"/>
      <c r="ATA9" s="56"/>
      <c r="ATB9" s="56"/>
      <c r="ATC9" s="56"/>
      <c r="ATD9" s="56"/>
      <c r="ATE9" s="56"/>
      <c r="ATF9" s="56"/>
      <c r="ATG9" s="56"/>
      <c r="ATH9" s="56"/>
      <c r="ATI9" s="56"/>
      <c r="ATJ9" s="56"/>
      <c r="ATK9" s="56"/>
      <c r="ATL9" s="56"/>
      <c r="ATM9" s="56"/>
      <c r="ATN9" s="56"/>
      <c r="ATO9" s="56"/>
      <c r="ATP9" s="56"/>
      <c r="ATQ9" s="56"/>
      <c r="ATR9" s="56"/>
      <c r="ATS9" s="56"/>
      <c r="ATT9" s="56"/>
      <c r="ATU9" s="56"/>
      <c r="ATV9" s="56"/>
      <c r="ATW9" s="56"/>
      <c r="ATX9" s="56"/>
      <c r="ATY9" s="56"/>
      <c r="ATZ9" s="56"/>
      <c r="AUA9" s="56"/>
      <c r="AUB9" s="56"/>
      <c r="AUC9" s="56"/>
      <c r="AUD9" s="56"/>
      <c r="AUE9" s="56"/>
      <c r="AUF9" s="56"/>
      <c r="AUG9" s="56"/>
      <c r="AUH9" s="56"/>
      <c r="AUI9" s="56"/>
      <c r="AUJ9" s="56"/>
      <c r="AUK9" s="56"/>
      <c r="AUL9" s="56"/>
      <c r="AUM9" s="56"/>
      <c r="AUN9" s="56"/>
      <c r="AUO9" s="56"/>
      <c r="AUP9" s="56"/>
      <c r="AUQ9" s="56"/>
      <c r="AUR9" s="56"/>
      <c r="AUS9" s="56"/>
      <c r="AUT9" s="56"/>
      <c r="AUU9" s="56"/>
      <c r="AUV9" s="56"/>
      <c r="AUW9" s="56"/>
      <c r="AUX9" s="56"/>
      <c r="AUY9" s="56"/>
      <c r="AUZ9" s="56"/>
      <c r="AVA9" s="56"/>
      <c r="AVB9" s="56"/>
      <c r="AVC9" s="56"/>
      <c r="AVD9" s="56"/>
      <c r="AVE9" s="56"/>
      <c r="AVF9" s="56"/>
      <c r="AVG9" s="56"/>
      <c r="AVH9" s="56"/>
      <c r="AVI9" s="56"/>
      <c r="AVJ9" s="56"/>
      <c r="AVK9" s="56"/>
      <c r="AVL9" s="56"/>
      <c r="AVM9" s="56"/>
      <c r="AVN9" s="56"/>
      <c r="AVO9" s="56"/>
      <c r="AVP9" s="56"/>
      <c r="AVQ9" s="56"/>
      <c r="AVR9" s="56"/>
      <c r="AVS9" s="56"/>
      <c r="AVT9" s="56"/>
      <c r="AVU9" s="56"/>
      <c r="AVV9" s="56"/>
      <c r="AVW9" s="56"/>
      <c r="AVX9" s="56"/>
      <c r="AVY9" s="56"/>
      <c r="AVZ9" s="56"/>
      <c r="AWA9" s="56"/>
      <c r="AWB9" s="56"/>
      <c r="AWC9" s="56"/>
      <c r="AWD9" s="56"/>
      <c r="AWE9" s="56"/>
      <c r="AWF9" s="56"/>
      <c r="AWG9" s="56"/>
      <c r="AWH9" s="56"/>
      <c r="AWI9" s="56"/>
      <c r="AWJ9" s="56"/>
      <c r="AWK9" s="56"/>
      <c r="AWL9" s="56"/>
      <c r="AWM9" s="56"/>
      <c r="AWN9" s="56"/>
      <c r="AWO9" s="56"/>
      <c r="AWP9" s="56"/>
      <c r="AWQ9" s="56"/>
      <c r="AWR9" s="56"/>
      <c r="AWS9" s="56"/>
      <c r="AWT9" s="56"/>
      <c r="AWU9" s="56"/>
      <c r="AWV9" s="56"/>
      <c r="AWW9" s="56"/>
      <c r="AWX9" s="56"/>
      <c r="AWY9" s="56"/>
      <c r="AWZ9" s="56"/>
      <c r="AXA9" s="56"/>
      <c r="AXB9" s="56"/>
      <c r="AXC9" s="56"/>
      <c r="AXD9" s="56"/>
      <c r="AXE9" s="56"/>
      <c r="AXF9" s="56"/>
      <c r="AXG9" s="56"/>
      <c r="AXH9" s="56"/>
      <c r="AXI9" s="56"/>
      <c r="AXJ9" s="56"/>
      <c r="AXK9" s="56"/>
      <c r="AXL9" s="56"/>
      <c r="AXM9" s="56"/>
      <c r="AXN9" s="56"/>
      <c r="AXO9" s="56"/>
      <c r="AXP9" s="56"/>
      <c r="AXQ9" s="56"/>
      <c r="AXR9" s="56"/>
      <c r="AXS9" s="56"/>
      <c r="AXT9" s="56"/>
      <c r="AXU9" s="56"/>
      <c r="AXV9" s="56"/>
      <c r="AXW9" s="56"/>
      <c r="AXX9" s="56"/>
      <c r="AXY9" s="56"/>
      <c r="AXZ9" s="56"/>
      <c r="AYA9" s="56"/>
      <c r="AYB9" s="56"/>
      <c r="AYC9" s="56"/>
      <c r="AYD9" s="56"/>
      <c r="AYE9" s="56"/>
      <c r="AYF9" s="56"/>
      <c r="AYG9" s="56"/>
      <c r="AYH9" s="56"/>
      <c r="AYI9" s="56"/>
      <c r="AYJ9" s="56"/>
      <c r="AYK9" s="56"/>
      <c r="AYL9" s="56"/>
      <c r="AYM9" s="56"/>
      <c r="AYN9" s="56"/>
      <c r="AYO9" s="56"/>
      <c r="AYP9" s="56"/>
      <c r="AYQ9" s="56"/>
      <c r="AYR9" s="56"/>
      <c r="AYS9" s="56"/>
      <c r="AYT9" s="56"/>
      <c r="AYU9" s="56"/>
      <c r="AYV9" s="56"/>
      <c r="AYW9" s="56"/>
      <c r="AYX9" s="56"/>
      <c r="AYY9" s="56"/>
      <c r="AYZ9" s="56"/>
      <c r="AZA9" s="56"/>
      <c r="AZB9" s="56"/>
      <c r="AZC9" s="56"/>
      <c r="AZD9" s="56"/>
      <c r="AZE9" s="56"/>
      <c r="AZF9" s="56"/>
      <c r="AZG9" s="56"/>
      <c r="AZH9" s="56"/>
      <c r="AZI9" s="56"/>
      <c r="AZJ9" s="56"/>
      <c r="AZK9" s="56"/>
      <c r="AZL9" s="56"/>
      <c r="AZM9" s="56"/>
      <c r="AZN9" s="56"/>
      <c r="AZO9" s="56"/>
      <c r="AZP9" s="56"/>
      <c r="AZQ9" s="56"/>
      <c r="AZR9" s="56"/>
      <c r="AZS9" s="56"/>
      <c r="AZT9" s="56"/>
      <c r="AZU9" s="56"/>
      <c r="AZV9" s="56"/>
      <c r="AZW9" s="56"/>
      <c r="AZX9" s="56"/>
      <c r="AZY9" s="56"/>
      <c r="AZZ9" s="56"/>
      <c r="BAA9" s="56"/>
      <c r="BAB9" s="56"/>
      <c r="BAC9" s="56"/>
      <c r="BAD9" s="56"/>
      <c r="BAE9" s="56"/>
      <c r="BAF9" s="56"/>
      <c r="BAG9" s="56"/>
      <c r="BAH9" s="56"/>
      <c r="BAI9" s="56"/>
      <c r="BAJ9" s="56"/>
      <c r="BAK9" s="56"/>
      <c r="BAL9" s="56"/>
      <c r="BAM9" s="56"/>
      <c r="BAN9" s="56"/>
      <c r="BAO9" s="56"/>
      <c r="BAP9" s="56"/>
      <c r="BAQ9" s="56"/>
      <c r="BAR9" s="56"/>
      <c r="BAS9" s="56"/>
      <c r="BAT9" s="56"/>
      <c r="BAU9" s="56"/>
      <c r="BAV9" s="56"/>
      <c r="BAW9" s="56"/>
      <c r="BAX9" s="56"/>
      <c r="BAY9" s="56"/>
      <c r="BAZ9" s="56"/>
      <c r="BBA9" s="56"/>
      <c r="BBB9" s="56"/>
      <c r="BBC9" s="56"/>
      <c r="BBD9" s="56"/>
      <c r="BBE9" s="56"/>
      <c r="BBF9" s="56"/>
      <c r="BBG9" s="56"/>
      <c r="BBH9" s="56"/>
      <c r="BBI9" s="56"/>
      <c r="BBJ9" s="56"/>
      <c r="BBK9" s="56"/>
      <c r="BBL9" s="56"/>
      <c r="BBM9" s="56"/>
      <c r="BBN9" s="56"/>
      <c r="BBO9" s="56"/>
      <c r="BBP9" s="56"/>
      <c r="BBQ9" s="56"/>
      <c r="BBR9" s="56"/>
      <c r="BBS9" s="56"/>
      <c r="BBT9" s="56"/>
      <c r="BBU9" s="56"/>
      <c r="BBV9" s="56"/>
      <c r="BBW9" s="56"/>
      <c r="BBX9" s="56"/>
      <c r="BBY9" s="56"/>
      <c r="BBZ9" s="56"/>
      <c r="BCA9" s="56"/>
      <c r="BCB9" s="56"/>
      <c r="BCC9" s="56"/>
      <c r="BCD9" s="56"/>
      <c r="BCE9" s="56"/>
      <c r="BCF9" s="56"/>
      <c r="BCG9" s="56"/>
      <c r="BCH9" s="56"/>
      <c r="BCI9" s="56"/>
      <c r="BCJ9" s="56"/>
      <c r="BCK9" s="56"/>
      <c r="BCL9" s="56"/>
      <c r="BCM9" s="56"/>
      <c r="BCN9" s="56"/>
      <c r="BCO9" s="56"/>
      <c r="BCP9" s="56"/>
      <c r="BCQ9" s="56"/>
      <c r="BCR9" s="56"/>
      <c r="BCS9" s="56"/>
      <c r="BCT9" s="56"/>
      <c r="BCU9" s="56"/>
      <c r="BCV9" s="56"/>
      <c r="BCW9" s="56"/>
      <c r="BCX9" s="56"/>
      <c r="BCY9" s="56"/>
      <c r="BCZ9" s="56"/>
      <c r="BDA9" s="56"/>
      <c r="BDB9" s="56"/>
      <c r="BDC9" s="56"/>
      <c r="BDD9" s="56"/>
      <c r="BDE9" s="56"/>
      <c r="BDF9" s="56"/>
      <c r="BDG9" s="56"/>
      <c r="BDH9" s="56"/>
      <c r="BDI9" s="56"/>
      <c r="BDJ9" s="56"/>
      <c r="BDK9" s="56"/>
      <c r="BDL9" s="56"/>
      <c r="BDM9" s="56"/>
      <c r="BDN9" s="56"/>
      <c r="BDO9" s="56"/>
      <c r="BDP9" s="56"/>
      <c r="BDQ9" s="56"/>
      <c r="BDR9" s="56"/>
      <c r="BDS9" s="56"/>
      <c r="BDT9" s="56"/>
      <c r="BDU9" s="56"/>
      <c r="BDV9" s="56"/>
      <c r="BDW9" s="56"/>
      <c r="BDX9" s="56"/>
      <c r="BDY9" s="56"/>
      <c r="BDZ9" s="56"/>
      <c r="BEA9" s="56"/>
      <c r="BEB9" s="56"/>
      <c r="BEC9" s="56"/>
      <c r="BED9" s="56"/>
      <c r="BEE9" s="56"/>
      <c r="BEF9" s="56"/>
      <c r="BEG9" s="56"/>
      <c r="BEH9" s="56"/>
      <c r="BEI9" s="56"/>
      <c r="BEJ9" s="56"/>
      <c r="BEK9" s="56"/>
      <c r="BEL9" s="56"/>
      <c r="BEM9" s="56"/>
      <c r="BEN9" s="56"/>
      <c r="BEO9" s="56"/>
      <c r="BEP9" s="56"/>
      <c r="BEQ9" s="56"/>
      <c r="BER9" s="56"/>
      <c r="BES9" s="56"/>
      <c r="BET9" s="56"/>
      <c r="BEU9" s="56"/>
      <c r="BEV9" s="56"/>
      <c r="BEW9" s="56"/>
      <c r="BEX9" s="56"/>
      <c r="BEY9" s="56"/>
      <c r="BEZ9" s="56"/>
      <c r="BFA9" s="56"/>
      <c r="BFB9" s="56"/>
      <c r="BFC9" s="56"/>
      <c r="BFD9" s="56"/>
      <c r="BFE9" s="56"/>
      <c r="BFF9" s="56"/>
      <c r="BFG9" s="56"/>
      <c r="BFH9" s="56"/>
      <c r="BFI9" s="56"/>
      <c r="BFJ9" s="56"/>
      <c r="BFK9" s="56"/>
      <c r="BFL9" s="56"/>
      <c r="BFM9" s="56"/>
      <c r="BFN9" s="56"/>
      <c r="BFO9" s="56"/>
      <c r="BFP9" s="56"/>
      <c r="BFQ9" s="56"/>
      <c r="BFR9" s="56"/>
      <c r="BFS9" s="56"/>
      <c r="BFT9" s="56"/>
      <c r="BFU9" s="56"/>
      <c r="BFV9" s="56"/>
      <c r="BFW9" s="56"/>
      <c r="BFX9" s="56"/>
      <c r="BFY9" s="56"/>
      <c r="BFZ9" s="56"/>
      <c r="BGA9" s="56"/>
      <c r="BGB9" s="56"/>
      <c r="BGC9" s="56"/>
      <c r="BGD9" s="56"/>
      <c r="BGE9" s="56"/>
      <c r="BGF9" s="56"/>
      <c r="BGG9" s="56"/>
      <c r="BGH9" s="56"/>
      <c r="BGI9" s="56"/>
      <c r="BGJ9" s="56"/>
      <c r="BGK9" s="56"/>
      <c r="BGL9" s="56"/>
      <c r="BGM9" s="56"/>
      <c r="BGN9" s="56"/>
      <c r="BGO9" s="56"/>
      <c r="BGP9" s="56"/>
      <c r="BGQ9" s="56"/>
      <c r="BGR9" s="56"/>
      <c r="BGS9" s="56"/>
      <c r="BGT9" s="56"/>
      <c r="BGU9" s="56"/>
      <c r="BGV9" s="56"/>
      <c r="BGW9" s="56"/>
      <c r="BGX9" s="56"/>
      <c r="BGY9" s="56"/>
      <c r="BGZ9" s="56"/>
      <c r="BHA9" s="56"/>
      <c r="BHB9" s="56"/>
      <c r="BHC9" s="56"/>
      <c r="BHD9" s="56"/>
      <c r="BHE9" s="56"/>
      <c r="BHF9" s="56"/>
      <c r="BHG9" s="56"/>
      <c r="BHH9" s="56"/>
      <c r="BHI9" s="56"/>
      <c r="BHJ9" s="56"/>
      <c r="BHK9" s="56"/>
      <c r="BHL9" s="56"/>
      <c r="BHM9" s="56"/>
      <c r="BHN9" s="56"/>
      <c r="BHO9" s="56"/>
      <c r="BHP9" s="56"/>
      <c r="BHQ9" s="56"/>
      <c r="BHR9" s="56"/>
      <c r="BHS9" s="56"/>
      <c r="BHT9" s="56"/>
      <c r="BHU9" s="56"/>
      <c r="BHV9" s="56"/>
      <c r="BHW9" s="56"/>
      <c r="BHX9" s="56"/>
      <c r="BHY9" s="56"/>
      <c r="BHZ9" s="56"/>
      <c r="BIA9" s="56"/>
      <c r="BIB9" s="56"/>
      <c r="BIC9" s="56"/>
      <c r="BID9" s="56"/>
      <c r="BIE9" s="56"/>
      <c r="BIF9" s="56"/>
      <c r="BIG9" s="56"/>
      <c r="BIH9" s="56"/>
      <c r="BII9" s="56"/>
      <c r="BIJ9" s="56"/>
      <c r="BIK9" s="56"/>
      <c r="BIL9" s="56"/>
      <c r="BIM9" s="56"/>
      <c r="BIN9" s="56"/>
      <c r="BIO9" s="56"/>
      <c r="BIP9" s="56"/>
      <c r="BIQ9" s="56"/>
      <c r="BIR9" s="56"/>
      <c r="BIS9" s="56"/>
      <c r="BIT9" s="56"/>
      <c r="BIU9" s="56"/>
      <c r="BIV9" s="56"/>
      <c r="BIW9" s="56"/>
      <c r="BIX9" s="56"/>
      <c r="BIY9" s="56"/>
      <c r="BIZ9" s="56"/>
      <c r="BJA9" s="56"/>
      <c r="BJB9" s="56"/>
      <c r="BJC9" s="56"/>
      <c r="BJD9" s="56"/>
      <c r="BJE9" s="56"/>
      <c r="BJF9" s="56"/>
      <c r="BJG9" s="56"/>
      <c r="BJH9" s="56"/>
      <c r="BJI9" s="56"/>
      <c r="BJJ9" s="56"/>
      <c r="BJK9" s="56"/>
      <c r="BJL9" s="56"/>
      <c r="BJM9" s="56"/>
      <c r="BJN9" s="56"/>
      <c r="BJO9" s="56"/>
      <c r="BJP9" s="56"/>
      <c r="BJQ9" s="56"/>
      <c r="BJR9" s="56"/>
      <c r="BJS9" s="56"/>
      <c r="BJT9" s="56"/>
      <c r="BJU9" s="56"/>
      <c r="BJV9" s="56"/>
      <c r="BJW9" s="56"/>
      <c r="BJX9" s="56"/>
      <c r="BJY9" s="56"/>
      <c r="BJZ9" s="56"/>
      <c r="BKA9" s="56"/>
      <c r="BKB9" s="56"/>
      <c r="BKC9" s="56"/>
      <c r="BKD9" s="56"/>
      <c r="BKE9" s="56"/>
      <c r="BKF9" s="56"/>
      <c r="BKG9" s="56"/>
      <c r="BKH9" s="56"/>
      <c r="BKI9" s="56"/>
      <c r="BKJ9" s="56"/>
      <c r="BKK9" s="56"/>
      <c r="BKL9" s="56"/>
      <c r="BKM9" s="56"/>
      <c r="BKN9" s="56"/>
      <c r="BKO9" s="56"/>
      <c r="BKP9" s="56"/>
      <c r="BKQ9" s="56"/>
      <c r="BKR9" s="56"/>
      <c r="BKS9" s="56"/>
      <c r="BKT9" s="56"/>
      <c r="BKU9" s="56"/>
      <c r="BKV9" s="56"/>
      <c r="BKW9" s="56"/>
      <c r="BKX9" s="56"/>
      <c r="BKY9" s="56"/>
      <c r="BKZ9" s="56"/>
      <c r="BLA9" s="56"/>
      <c r="BLB9" s="56"/>
      <c r="BLC9" s="56"/>
      <c r="BLD9" s="56"/>
      <c r="BLE9" s="56"/>
      <c r="BLF9" s="56"/>
      <c r="BLG9" s="56"/>
      <c r="BLH9" s="56"/>
      <c r="BLI9" s="56"/>
      <c r="BLJ9" s="56"/>
      <c r="BLK9" s="56"/>
      <c r="BLL9" s="56"/>
      <c r="BLM9" s="56"/>
      <c r="BLN9" s="56"/>
      <c r="BLO9" s="56"/>
      <c r="BLP9" s="56"/>
      <c r="BLQ9" s="56"/>
      <c r="BLR9" s="56"/>
      <c r="BLS9" s="56"/>
      <c r="BLT9" s="56"/>
      <c r="BLU9" s="56"/>
      <c r="BLV9" s="56"/>
      <c r="BLW9" s="56"/>
      <c r="BLX9" s="56"/>
      <c r="BLY9" s="56"/>
      <c r="BLZ9" s="56"/>
      <c r="BMA9" s="56"/>
      <c r="BMB9" s="56"/>
      <c r="BMC9" s="56"/>
      <c r="BMD9" s="56"/>
      <c r="BME9" s="56"/>
      <c r="BMF9" s="56"/>
      <c r="BMG9" s="56"/>
      <c r="BMH9" s="56"/>
      <c r="BMI9" s="56"/>
      <c r="BMJ9" s="56"/>
      <c r="BMK9" s="56"/>
      <c r="BML9" s="56"/>
      <c r="BMM9" s="56"/>
      <c r="BMN9" s="56"/>
      <c r="BMO9" s="56"/>
      <c r="BMP9" s="56"/>
      <c r="BMQ9" s="56"/>
      <c r="BMR9" s="56"/>
      <c r="BMS9" s="56"/>
      <c r="BMT9" s="56"/>
      <c r="BMU9" s="56"/>
      <c r="BMV9" s="56"/>
      <c r="BMW9" s="56"/>
      <c r="BMX9" s="56"/>
      <c r="BMY9" s="56"/>
      <c r="BMZ9" s="56"/>
      <c r="BNA9" s="56"/>
      <c r="BNB9" s="56"/>
      <c r="BNC9" s="56"/>
      <c r="BND9" s="56"/>
      <c r="BNE9" s="56"/>
      <c r="BNF9" s="56"/>
      <c r="BNG9" s="56"/>
      <c r="BNH9" s="56"/>
      <c r="BNI9" s="56"/>
      <c r="BNJ9" s="56"/>
      <c r="BNK9" s="56"/>
      <c r="BNL9" s="56"/>
      <c r="BNM9" s="56"/>
      <c r="BNN9" s="56"/>
      <c r="BNO9" s="56"/>
      <c r="BNP9" s="56"/>
      <c r="BNQ9" s="56"/>
      <c r="BNR9" s="56"/>
      <c r="BNS9" s="56"/>
      <c r="BNT9" s="56"/>
      <c r="BNU9" s="56"/>
      <c r="BNV9" s="56"/>
      <c r="BNW9" s="56"/>
      <c r="BNX9" s="56"/>
      <c r="BNY9" s="56"/>
      <c r="BNZ9" s="56"/>
      <c r="BOA9" s="56"/>
      <c r="BOB9" s="56"/>
      <c r="BOC9" s="56"/>
      <c r="BOD9" s="56"/>
      <c r="BOE9" s="56"/>
      <c r="BOF9" s="56"/>
      <c r="BOG9" s="56"/>
      <c r="BOH9" s="56"/>
      <c r="BOI9" s="56"/>
      <c r="BOJ9" s="56"/>
      <c r="BOK9" s="56"/>
      <c r="BOL9" s="56"/>
      <c r="BOM9" s="56"/>
      <c r="BON9" s="56"/>
      <c r="BOO9" s="56"/>
      <c r="BOP9" s="56"/>
      <c r="BOQ9" s="56"/>
      <c r="BOR9" s="56"/>
      <c r="BOS9" s="56"/>
      <c r="BOT9" s="56"/>
      <c r="BOU9" s="56"/>
      <c r="BOV9" s="56"/>
    </row>
    <row r="10" ht="13.5" customHeight="1">
      <c r="A10" s="54" t="s">
        <v>1399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53"/>
      <c r="HB10" s="53"/>
      <c r="HC10" s="53"/>
      <c r="HD10" s="53"/>
      <c r="HE10" s="53"/>
      <c r="HF10" s="53"/>
      <c r="HG10" s="53"/>
      <c r="HH10" s="53"/>
      <c r="HI10" s="53"/>
      <c r="HJ10" s="53"/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  <c r="NK10" s="53"/>
      <c r="NL10" s="53"/>
      <c r="NM10" s="53"/>
      <c r="NN10" s="53"/>
      <c r="NO10" s="53"/>
      <c r="NP10" s="53"/>
      <c r="NQ10" s="53"/>
      <c r="NR10" s="53"/>
      <c r="NS10" s="53"/>
      <c r="NT10" s="53"/>
      <c r="NU10" s="53"/>
      <c r="NV10" s="53"/>
      <c r="NW10" s="53"/>
      <c r="NX10" s="53"/>
      <c r="NY10" s="53"/>
      <c r="NZ10" s="53"/>
      <c r="OA10" s="53"/>
      <c r="OB10" s="53"/>
      <c r="OC10" s="53"/>
      <c r="OD10" s="53"/>
      <c r="OE10" s="53"/>
      <c r="OF10" s="53"/>
      <c r="OG10" s="53"/>
      <c r="OH10" s="53"/>
      <c r="OI10" s="53"/>
      <c r="OJ10" s="53"/>
      <c r="OK10" s="53"/>
      <c r="OL10" s="53"/>
      <c r="OM10" s="53"/>
      <c r="ON10" s="53"/>
      <c r="OO10" s="53"/>
      <c r="OP10" s="53"/>
      <c r="OQ10" s="53"/>
      <c r="OR10" s="53"/>
      <c r="OS10" s="53"/>
      <c r="OT10" s="53"/>
      <c r="OU10" s="53"/>
      <c r="OV10" s="53"/>
      <c r="OW10" s="53"/>
      <c r="OX10" s="53"/>
      <c r="OY10" s="53"/>
      <c r="OZ10" s="53"/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3"/>
      <c r="PM10" s="53"/>
      <c r="PN10" s="53"/>
      <c r="PO10" s="53"/>
      <c r="PP10" s="53"/>
      <c r="PQ10" s="53"/>
      <c r="PR10" s="53"/>
      <c r="PS10" s="53"/>
      <c r="PT10" s="53"/>
      <c r="PU10" s="53"/>
      <c r="PV10" s="53"/>
      <c r="PW10" s="53"/>
      <c r="PX10" s="53"/>
      <c r="PY10" s="53"/>
      <c r="PZ10" s="53"/>
      <c r="QA10" s="53"/>
      <c r="QB10" s="53"/>
      <c r="QC10" s="53"/>
      <c r="QD10" s="53"/>
      <c r="QE10" s="53"/>
      <c r="QF10" s="53"/>
      <c r="QG10" s="53"/>
      <c r="QH10" s="53"/>
      <c r="QI10" s="53"/>
      <c r="QJ10" s="53"/>
      <c r="QK10" s="53"/>
      <c r="QL10" s="53"/>
      <c r="QM10" s="53"/>
      <c r="QN10" s="53"/>
      <c r="QO10" s="53"/>
      <c r="QP10" s="53"/>
      <c r="QQ10" s="53"/>
      <c r="QR10" s="53"/>
      <c r="QS10" s="53"/>
      <c r="QT10" s="53"/>
      <c r="QU10" s="53"/>
      <c r="QV10" s="53"/>
      <c r="QW10" s="53"/>
      <c r="QX10" s="53"/>
      <c r="QY10" s="53"/>
      <c r="QZ10" s="53"/>
      <c r="RA10" s="53"/>
      <c r="RB10" s="53"/>
      <c r="RC10" s="53"/>
      <c r="RD10" s="53"/>
      <c r="RE10" s="53"/>
      <c r="RF10" s="53"/>
      <c r="RG10" s="53"/>
      <c r="RH10" s="53"/>
      <c r="RI10" s="53"/>
      <c r="RJ10" s="53"/>
      <c r="RK10" s="53"/>
      <c r="RL10" s="53"/>
      <c r="RM10" s="53"/>
      <c r="RN10" s="53"/>
      <c r="RO10" s="53"/>
      <c r="RP10" s="53"/>
      <c r="RQ10" s="53"/>
      <c r="RR10" s="53"/>
      <c r="RS10" s="53"/>
      <c r="RT10" s="53"/>
      <c r="RU10" s="53"/>
      <c r="RV10" s="53"/>
      <c r="RW10" s="53"/>
      <c r="RX10" s="53"/>
      <c r="RY10" s="53"/>
      <c r="RZ10" s="53"/>
      <c r="SA10" s="53"/>
      <c r="SB10" s="53"/>
      <c r="SC10" s="53"/>
      <c r="SD10" s="53"/>
      <c r="SE10" s="53"/>
      <c r="SF10" s="53"/>
      <c r="SG10" s="53"/>
      <c r="SH10" s="53"/>
      <c r="SI10" s="53"/>
      <c r="SJ10" s="53"/>
      <c r="SK10" s="53"/>
      <c r="SL10" s="53"/>
      <c r="SM10" s="53"/>
      <c r="SN10" s="53"/>
      <c r="SO10" s="53"/>
      <c r="SP10" s="53"/>
      <c r="SQ10" s="53"/>
      <c r="SR10" s="53"/>
      <c r="SS10" s="53"/>
      <c r="ST10" s="53"/>
      <c r="SU10" s="53"/>
      <c r="SV10" s="53"/>
      <c r="SW10" s="53"/>
      <c r="SX10" s="53"/>
      <c r="SY10" s="53"/>
      <c r="SZ10" s="53"/>
      <c r="TA10" s="53"/>
      <c r="TB10" s="53"/>
      <c r="TC10" s="53"/>
      <c r="TD10" s="53"/>
      <c r="TE10" s="53"/>
      <c r="TF10" s="53"/>
      <c r="TG10" s="53"/>
      <c r="TH10" s="53"/>
      <c r="TI10" s="53"/>
      <c r="TJ10" s="53"/>
      <c r="TK10" s="53"/>
      <c r="TL10" s="53"/>
      <c r="TM10" s="53"/>
      <c r="TN10" s="53"/>
      <c r="TO10" s="53"/>
      <c r="TP10" s="53"/>
      <c r="TQ10" s="53"/>
      <c r="TR10" s="53"/>
      <c r="TS10" s="53"/>
      <c r="TT10" s="53"/>
      <c r="TU10" s="53"/>
      <c r="TV10" s="53"/>
      <c r="TW10" s="53"/>
      <c r="TX10" s="53"/>
      <c r="TY10" s="53"/>
      <c r="TZ10" s="53"/>
      <c r="UA10" s="53"/>
      <c r="UB10" s="53"/>
      <c r="UC10" s="53"/>
      <c r="UD10" s="53"/>
      <c r="UE10" s="53"/>
      <c r="UF10" s="53"/>
      <c r="UG10" s="53"/>
      <c r="UH10" s="53"/>
      <c r="UI10" s="53"/>
      <c r="UJ10" s="53"/>
      <c r="UK10" s="53"/>
      <c r="UL10" s="53"/>
      <c r="UM10" s="53"/>
      <c r="UN10" s="53"/>
      <c r="UO10" s="53"/>
      <c r="UP10" s="53"/>
      <c r="UQ10" s="53"/>
      <c r="UR10" s="53"/>
      <c r="US10" s="53"/>
      <c r="UT10" s="53"/>
      <c r="UU10" s="53"/>
      <c r="UV10" s="53"/>
      <c r="UW10" s="53"/>
      <c r="UX10" s="53"/>
      <c r="UY10" s="53"/>
      <c r="UZ10" s="53"/>
      <c r="VA10" s="53"/>
      <c r="VB10" s="53"/>
      <c r="VC10" s="53"/>
      <c r="VD10" s="53"/>
      <c r="VE10" s="53"/>
      <c r="VF10" s="53"/>
      <c r="VG10" s="53"/>
      <c r="VH10" s="53"/>
      <c r="VI10" s="53"/>
      <c r="VJ10" s="53"/>
      <c r="VK10" s="53"/>
      <c r="VL10" s="53"/>
      <c r="VM10" s="53"/>
      <c r="VN10" s="53"/>
      <c r="VO10" s="53"/>
      <c r="VP10" s="53"/>
      <c r="VQ10" s="53"/>
      <c r="VR10" s="53"/>
      <c r="VS10" s="53"/>
      <c r="VT10" s="53"/>
      <c r="VU10" s="53"/>
      <c r="VV10" s="53"/>
      <c r="VW10" s="53"/>
      <c r="VX10" s="53"/>
      <c r="VY10" s="53"/>
      <c r="VZ10" s="53"/>
      <c r="WA10" s="53"/>
      <c r="WB10" s="53"/>
      <c r="WC10" s="53"/>
      <c r="WD10" s="53"/>
      <c r="WE10" s="53"/>
      <c r="WF10" s="53"/>
      <c r="WG10" s="53"/>
      <c r="WH10" s="53"/>
      <c r="WI10" s="53"/>
      <c r="WJ10" s="53"/>
      <c r="WK10" s="53"/>
      <c r="WL10" s="53"/>
      <c r="WM10" s="53"/>
      <c r="WN10" s="53"/>
      <c r="WO10" s="53"/>
      <c r="WP10" s="53"/>
      <c r="WQ10" s="53"/>
      <c r="WR10" s="53"/>
      <c r="WS10" s="53"/>
      <c r="WT10" s="53"/>
      <c r="WU10" s="53"/>
      <c r="WV10" s="53"/>
      <c r="WW10" s="53"/>
      <c r="WX10" s="53"/>
      <c r="WY10" s="53"/>
      <c r="WZ10" s="53"/>
      <c r="XA10" s="53"/>
      <c r="XB10" s="53"/>
      <c r="XC10" s="53"/>
      <c r="XD10" s="53"/>
      <c r="XE10" s="53"/>
      <c r="XF10" s="53"/>
      <c r="XG10" s="53"/>
      <c r="XH10" s="53"/>
      <c r="XI10" s="53"/>
      <c r="XJ10" s="53"/>
      <c r="XK10" s="53"/>
      <c r="XL10" s="53"/>
      <c r="XM10" s="53"/>
      <c r="XN10" s="53"/>
      <c r="XO10" s="53"/>
      <c r="XP10" s="53"/>
      <c r="XQ10" s="53"/>
      <c r="XR10" s="53"/>
      <c r="XS10" s="53"/>
      <c r="XT10" s="53"/>
      <c r="XU10" s="53"/>
      <c r="XV10" s="53"/>
      <c r="XW10" s="53"/>
      <c r="XX10" s="53"/>
      <c r="XY10" s="53"/>
      <c r="XZ10" s="53"/>
      <c r="YA10" s="53"/>
      <c r="YB10" s="53"/>
      <c r="YC10" s="53"/>
      <c r="YD10" s="53"/>
      <c r="YE10" s="53"/>
      <c r="YF10" s="53"/>
      <c r="YG10" s="53"/>
      <c r="YH10" s="53"/>
      <c r="YI10" s="53"/>
      <c r="YJ10" s="53"/>
      <c r="YK10" s="53"/>
      <c r="YL10" s="53"/>
      <c r="YM10" s="53"/>
      <c r="YN10" s="53"/>
      <c r="YO10" s="53"/>
      <c r="YP10" s="53"/>
      <c r="YQ10" s="53"/>
      <c r="YR10" s="53"/>
      <c r="YS10" s="53"/>
      <c r="YT10" s="53"/>
      <c r="YU10" s="53"/>
      <c r="YV10" s="53"/>
      <c r="YW10" s="53"/>
      <c r="YX10" s="53"/>
      <c r="YY10" s="53"/>
      <c r="YZ10" s="53"/>
      <c r="ZA10" s="53"/>
      <c r="ZB10" s="53"/>
      <c r="ZC10" s="53"/>
      <c r="ZD10" s="53"/>
      <c r="ZE10" s="53"/>
      <c r="ZF10" s="53"/>
      <c r="ZG10" s="53"/>
      <c r="ZH10" s="53"/>
      <c r="ZI10" s="53"/>
      <c r="ZJ10" s="53"/>
      <c r="ZK10" s="53"/>
      <c r="ZL10" s="53"/>
      <c r="ZM10" s="53"/>
      <c r="ZN10" s="53"/>
      <c r="ZO10" s="53"/>
      <c r="ZP10" s="53"/>
      <c r="ZQ10" s="53"/>
      <c r="ZR10" s="53"/>
      <c r="ZS10" s="53"/>
      <c r="ZT10" s="53"/>
      <c r="ZU10" s="53"/>
      <c r="ZV10" s="53"/>
      <c r="ZW10" s="53"/>
      <c r="ZX10" s="53"/>
      <c r="ZY10" s="53"/>
      <c r="ZZ10" s="53"/>
      <c r="AAA10" s="53"/>
      <c r="AAB10" s="53"/>
      <c r="AAC10" s="53"/>
      <c r="AAD10" s="53"/>
      <c r="AAE10" s="53"/>
      <c r="AAF10" s="53"/>
      <c r="AAG10" s="53"/>
      <c r="AAH10" s="53"/>
      <c r="AAI10" s="53"/>
      <c r="AAJ10" s="53"/>
      <c r="AAK10" s="53"/>
      <c r="AAL10" s="53"/>
      <c r="AAM10" s="53"/>
      <c r="AAN10" s="53"/>
      <c r="AAO10" s="53"/>
      <c r="AAP10" s="53"/>
      <c r="AAQ10" s="53"/>
      <c r="AAR10" s="53"/>
      <c r="AAS10" s="53"/>
      <c r="AAT10" s="53"/>
      <c r="AAU10" s="53"/>
      <c r="AAV10" s="53"/>
      <c r="AAW10" s="53"/>
      <c r="AAX10" s="53"/>
      <c r="AAY10" s="53"/>
      <c r="AAZ10" s="53"/>
      <c r="ABA10" s="53"/>
      <c r="ABB10" s="53"/>
      <c r="ABC10" s="53"/>
      <c r="ABD10" s="53"/>
      <c r="ABE10" s="53"/>
      <c r="ABF10" s="53"/>
      <c r="ABG10" s="53"/>
      <c r="ABH10" s="53"/>
      <c r="ABI10" s="53"/>
      <c r="ABJ10" s="53"/>
      <c r="ABK10" s="53"/>
      <c r="ABL10" s="53"/>
      <c r="ABM10" s="53"/>
      <c r="ABN10" s="53"/>
      <c r="ABO10" s="53"/>
      <c r="ABP10" s="53"/>
      <c r="ABQ10" s="53"/>
      <c r="ABR10" s="53"/>
      <c r="ABS10" s="53"/>
      <c r="ABT10" s="53"/>
      <c r="ABU10" s="53"/>
      <c r="ABV10" s="53"/>
      <c r="ABW10" s="53"/>
      <c r="ABX10" s="53"/>
      <c r="ABY10" s="53"/>
      <c r="ABZ10" s="53"/>
      <c r="ACA10" s="53"/>
      <c r="ACB10" s="53"/>
      <c r="ACC10" s="53"/>
      <c r="ACD10" s="53">
        <v>85.53563984993747</v>
      </c>
      <c r="ACE10" s="53"/>
      <c r="ACF10" s="53"/>
      <c r="ACG10" s="53"/>
      <c r="ACH10" s="53">
        <v>87.11963318049187</v>
      </c>
      <c r="ACI10" s="53"/>
      <c r="ACJ10" s="53"/>
      <c r="ACK10" s="53"/>
      <c r="ACL10" s="53">
        <v>91.03793247186329</v>
      </c>
      <c r="ACM10" s="53"/>
      <c r="ACN10" s="53"/>
      <c r="ACO10" s="53"/>
      <c r="ACP10" s="53">
        <v>92.56631929970821</v>
      </c>
      <c r="ACQ10" s="53"/>
      <c r="ACR10" s="53"/>
      <c r="ACS10" s="53"/>
      <c r="ACT10" s="53">
        <v>93.73347228011671</v>
      </c>
      <c r="ACU10" s="53"/>
      <c r="ACV10" s="53"/>
      <c r="ACW10" s="53"/>
      <c r="ACX10" s="53">
        <v>94.62275948311797</v>
      </c>
      <c r="ACY10" s="53"/>
      <c r="ACZ10" s="53"/>
      <c r="ADA10" s="53"/>
      <c r="ADB10" s="53">
        <v>95.81767403084619</v>
      </c>
      <c r="ADC10" s="53"/>
      <c r="ADD10" s="53"/>
      <c r="ADE10" s="53"/>
      <c r="ADF10" s="53">
        <v>96.9014589412255</v>
      </c>
      <c r="ADG10" s="53"/>
      <c r="ADH10" s="53"/>
      <c r="ADI10" s="53"/>
      <c r="ADJ10" s="53">
        <v>98.17982492705293</v>
      </c>
      <c r="ADK10" s="53"/>
      <c r="ADL10" s="53"/>
      <c r="ADM10" s="53"/>
      <c r="ADN10" s="53">
        <v>99.40250104210088</v>
      </c>
      <c r="ADO10" s="53"/>
      <c r="ADP10" s="53"/>
      <c r="ADQ10" s="53"/>
      <c r="ADR10" s="53">
        <v>100.569654022509</v>
      </c>
      <c r="ADS10" s="53"/>
      <c r="ADT10" s="53"/>
      <c r="ADU10" s="53"/>
      <c r="ADV10" s="53">
        <v>101.848020008337</v>
      </c>
      <c r="ADW10" s="53"/>
      <c r="ADX10" s="53"/>
      <c r="ADY10" s="53"/>
      <c r="ADZ10" s="53">
        <v>103.042934556065</v>
      </c>
      <c r="AEA10" s="53"/>
      <c r="AEB10" s="53"/>
      <c r="AEC10" s="53"/>
      <c r="AED10" s="53">
        <v>103.793247186328</v>
      </c>
      <c r="AEE10" s="53"/>
      <c r="AEF10" s="53"/>
      <c r="AEG10" s="53"/>
      <c r="AEH10" s="53">
        <v>104.849270529387</v>
      </c>
      <c r="AEI10" s="53"/>
      <c r="AEJ10" s="53"/>
      <c r="AEK10" s="53"/>
      <c r="AEL10" s="53">
        <v>106.155314714464</v>
      </c>
      <c r="AEM10" s="53"/>
      <c r="AEN10" s="53"/>
      <c r="AEO10" s="53"/>
      <c r="AEP10" s="53">
        <v>107.906044185077</v>
      </c>
      <c r="AEQ10" s="53"/>
      <c r="AER10" s="53"/>
      <c r="AES10" s="53"/>
      <c r="AET10" s="53">
        <v>109.045435598166</v>
      </c>
      <c r="AEU10" s="53"/>
      <c r="AEV10" s="53"/>
      <c r="AEW10" s="53"/>
      <c r="AEX10" s="53">
        <v>110.490454355982</v>
      </c>
      <c r="AEY10" s="53"/>
      <c r="AEZ10" s="53"/>
      <c r="AFA10" s="53"/>
      <c r="AFB10" s="53">
        <v>114.130887869946</v>
      </c>
      <c r="AFC10" s="53"/>
      <c r="AFD10" s="53"/>
      <c r="AFE10" s="53"/>
      <c r="AFF10" s="53">
        <v>116.187328053356</v>
      </c>
      <c r="AFG10" s="53"/>
      <c r="AFH10" s="53"/>
      <c r="AFI10" s="53"/>
      <c r="AFJ10" s="53">
        <v>117.215506461025</v>
      </c>
      <c r="AFK10" s="53"/>
      <c r="AFL10" s="53"/>
      <c r="AFM10" s="53"/>
      <c r="AFN10" s="53">
        <v>119.271946644435</v>
      </c>
      <c r="AFO10" s="53"/>
      <c r="AFP10" s="53"/>
      <c r="AFQ10" s="53"/>
      <c r="AFR10" s="53">
        <v>121.244935389746</v>
      </c>
      <c r="AFS10" s="53"/>
      <c r="AFT10" s="53"/>
      <c r="AFU10" s="53"/>
      <c r="AFV10" s="53">
        <v>120.633597332222</v>
      </c>
      <c r="AFW10" s="53"/>
      <c r="AFX10" s="53"/>
      <c r="AFY10" s="53"/>
      <c r="AFZ10" s="53"/>
      <c r="AGA10" s="53"/>
      <c r="AGB10" s="53"/>
      <c r="AGC10" s="53"/>
      <c r="AGD10" s="53"/>
      <c r="AGE10" s="53"/>
      <c r="AGF10" s="53"/>
      <c r="AGG10" s="53"/>
      <c r="AGH10" s="53"/>
      <c r="AGI10" s="53"/>
      <c r="AGJ10" s="53"/>
      <c r="AGK10" s="53"/>
      <c r="AGL10" s="53"/>
      <c r="AGM10" s="53"/>
      <c r="AGN10" s="53"/>
      <c r="AGO10" s="53"/>
      <c r="AGP10" s="53"/>
      <c r="AGQ10" s="53"/>
      <c r="AGR10" s="53"/>
      <c r="AGS10" s="53"/>
      <c r="AGT10" s="53"/>
      <c r="AGU10" s="53"/>
      <c r="AGV10" s="53"/>
      <c r="AGW10" s="53"/>
      <c r="AGX10" s="53"/>
      <c r="AGY10" s="53"/>
      <c r="AGZ10" s="53"/>
      <c r="AHA10" s="53"/>
      <c r="AHB10" s="53"/>
      <c r="AHC10" s="53"/>
      <c r="AHD10" s="53"/>
      <c r="AHE10" s="53"/>
      <c r="AHF10" s="53"/>
      <c r="AHG10" s="53"/>
      <c r="AHH10" s="53"/>
      <c r="AHI10" s="53"/>
      <c r="AHJ10" s="53"/>
      <c r="AHK10" s="53"/>
      <c r="AHL10" s="53"/>
      <c r="AHM10" s="53"/>
      <c r="AHN10" s="53"/>
      <c r="AHO10" s="53"/>
      <c r="AHP10" s="53"/>
      <c r="AHQ10" s="53"/>
      <c r="AHR10" s="53"/>
      <c r="AHS10" s="53"/>
      <c r="AHT10" s="53"/>
      <c r="AHU10" s="53"/>
      <c r="AHV10" s="53"/>
      <c r="AHW10" s="53"/>
      <c r="AHX10" s="53"/>
      <c r="AHY10" s="53"/>
      <c r="AHZ10" s="53"/>
      <c r="AIA10" s="53"/>
      <c r="AIB10" s="53"/>
      <c r="AIC10" s="53"/>
      <c r="AID10" s="53"/>
      <c r="AIE10" s="53"/>
      <c r="AIF10" s="53"/>
      <c r="AIG10" s="53"/>
      <c r="AIH10" s="53"/>
      <c r="AII10" s="53"/>
      <c r="AIJ10" s="53"/>
      <c r="AIK10" s="53"/>
      <c r="AIL10" s="53"/>
      <c r="AIM10" s="53"/>
      <c r="AIN10" s="53"/>
      <c r="AIO10" s="53"/>
      <c r="AIP10" s="53"/>
      <c r="AIQ10" s="53"/>
      <c r="AIR10" s="53"/>
      <c r="AIS10" s="53"/>
      <c r="AIT10" s="53"/>
      <c r="AIU10" s="53"/>
      <c r="AIV10" s="53"/>
      <c r="AIW10" s="53"/>
      <c r="AIX10" s="53"/>
      <c r="AIY10" s="53"/>
      <c r="AIZ10" s="53"/>
      <c r="AJA10" s="53"/>
      <c r="AJB10" s="53"/>
      <c r="AJC10" s="53"/>
      <c r="AJD10" s="53"/>
      <c r="AJE10" s="53"/>
      <c r="AJF10" s="53"/>
      <c r="AJG10" s="53"/>
      <c r="AJH10" s="53"/>
      <c r="AJI10" s="53"/>
      <c r="AJJ10" s="53"/>
      <c r="AJK10" s="53"/>
      <c r="AJL10" s="53"/>
      <c r="AJM10" s="53"/>
      <c r="AJN10" s="53"/>
      <c r="AJO10" s="53"/>
      <c r="AJP10" s="53"/>
      <c r="AJQ10" s="53"/>
      <c r="AJR10" s="53"/>
      <c r="AJS10" s="53"/>
      <c r="AJT10" s="53"/>
      <c r="AJU10" s="53"/>
      <c r="AJV10" s="53"/>
      <c r="AJW10" s="53"/>
      <c r="AJX10" s="53"/>
      <c r="AJY10" s="53"/>
      <c r="AJZ10" s="53"/>
      <c r="AKA10" s="53"/>
      <c r="AKB10" s="53"/>
      <c r="AKC10" s="53"/>
      <c r="AKD10" s="53"/>
      <c r="AKE10" s="53"/>
      <c r="AKF10" s="53"/>
      <c r="AKG10" s="53"/>
      <c r="AKH10" s="53"/>
      <c r="AKI10" s="53"/>
      <c r="AKJ10" s="53"/>
      <c r="AKK10" s="53"/>
      <c r="AKL10" s="53"/>
      <c r="AKM10" s="53"/>
      <c r="AKN10" s="53"/>
      <c r="AKO10" s="53"/>
      <c r="AKP10" s="53"/>
      <c r="AKQ10" s="53"/>
      <c r="AKR10" s="53"/>
      <c r="AKS10" s="53"/>
      <c r="AKT10" s="53"/>
      <c r="AKU10" s="53"/>
      <c r="AKV10" s="53"/>
      <c r="AKW10" s="53"/>
      <c r="AKX10" s="53"/>
      <c r="AKY10" s="53"/>
      <c r="AKZ10" s="53"/>
      <c r="ALA10" s="53"/>
      <c r="ALB10" s="53"/>
      <c r="ALC10" s="53"/>
      <c r="ALD10" s="53"/>
      <c r="ALE10" s="53"/>
      <c r="ALF10" s="53"/>
      <c r="ALG10" s="53"/>
      <c r="ALH10" s="53"/>
      <c r="ALI10" s="53"/>
      <c r="ALJ10" s="53"/>
      <c r="ALK10" s="53"/>
      <c r="ALL10" s="53"/>
      <c r="ALM10" s="53"/>
      <c r="ALN10" s="53"/>
      <c r="ALO10" s="53"/>
      <c r="ALP10" s="53"/>
      <c r="ALQ10" s="53"/>
      <c r="ALR10" s="53"/>
      <c r="ALS10" s="53"/>
      <c r="ALT10" s="53"/>
      <c r="ALU10" s="53"/>
      <c r="ALV10" s="53"/>
      <c r="ALW10" s="53"/>
      <c r="ALX10" s="53"/>
      <c r="ALY10" s="53"/>
      <c r="ALZ10" s="53"/>
      <c r="AMA10" s="53"/>
      <c r="AMB10" s="53"/>
      <c r="AMC10" s="53"/>
      <c r="AMD10" s="53"/>
      <c r="AME10" s="53"/>
      <c r="AMF10" s="53"/>
      <c r="AMG10" s="53"/>
      <c r="AMH10" s="53"/>
      <c r="AMI10" s="53"/>
      <c r="AMJ10" s="53"/>
      <c r="AMK10" s="53"/>
      <c r="AML10" s="53"/>
      <c r="AMM10" s="53"/>
      <c r="AMN10" s="53"/>
      <c r="AMO10" s="53"/>
      <c r="AMP10" s="53"/>
      <c r="AMQ10" s="53"/>
      <c r="AMR10" s="53"/>
      <c r="AMS10" s="53"/>
      <c r="AMT10" s="53"/>
      <c r="AMU10" s="53"/>
      <c r="AMV10" s="53"/>
      <c r="AMW10" s="53"/>
      <c r="AMX10" s="53"/>
      <c r="AMY10" s="53"/>
      <c r="AMZ10" s="53"/>
      <c r="ANA10" s="53"/>
      <c r="ANB10" s="53"/>
      <c r="ANC10" s="53"/>
      <c r="AND10" s="53"/>
      <c r="ANE10" s="53"/>
      <c r="ANF10" s="53"/>
      <c r="ANG10" s="53"/>
      <c r="ANH10" s="53"/>
      <c r="ANI10" s="53"/>
      <c r="ANJ10" s="53"/>
      <c r="ANK10" s="53"/>
      <c r="ANL10" s="53"/>
      <c r="ANM10" s="53"/>
      <c r="ANN10" s="53"/>
      <c r="ANO10" s="53"/>
      <c r="ANP10" s="53"/>
      <c r="ANQ10" s="53"/>
      <c r="ANR10" s="53"/>
      <c r="ANS10" s="53"/>
      <c r="ANT10" s="53"/>
      <c r="ANU10" s="53"/>
      <c r="ANV10" s="53"/>
      <c r="ANW10" s="53"/>
      <c r="ANX10" s="53"/>
      <c r="ANY10" s="53"/>
      <c r="ANZ10" s="53"/>
      <c r="AOA10" s="53"/>
      <c r="AOB10" s="53"/>
      <c r="AOC10" s="53"/>
      <c r="AOD10" s="53"/>
      <c r="AOE10" s="53"/>
      <c r="AOF10" s="53"/>
      <c r="AOG10" s="53"/>
      <c r="AOH10" s="53"/>
      <c r="AOI10" s="53"/>
      <c r="AOJ10" s="53"/>
      <c r="AOK10" s="53"/>
      <c r="AOL10" s="53"/>
      <c r="AOM10" s="53"/>
      <c r="AON10" s="53"/>
      <c r="AOO10" s="53"/>
      <c r="AOP10" s="53"/>
      <c r="AOQ10" s="53"/>
      <c r="AOR10" s="53"/>
      <c r="AOS10" s="53"/>
      <c r="AOT10" s="53"/>
      <c r="AOU10" s="53"/>
      <c r="AOV10" s="53"/>
      <c r="AOW10" s="53"/>
      <c r="AOX10" s="53"/>
      <c r="AOY10" s="53"/>
      <c r="AOZ10" s="53"/>
      <c r="APA10" s="53"/>
      <c r="APB10" s="53"/>
      <c r="APC10" s="53"/>
      <c r="APD10" s="53"/>
      <c r="APE10" s="53"/>
      <c r="APF10" s="53"/>
      <c r="APG10" s="53"/>
      <c r="APH10" s="53"/>
      <c r="API10" s="53"/>
      <c r="APJ10" s="53"/>
      <c r="APK10" s="53"/>
      <c r="APL10" s="53"/>
      <c r="APM10" s="53"/>
      <c r="APN10" s="53"/>
      <c r="APO10" s="53"/>
      <c r="APP10" s="53"/>
      <c r="APQ10" s="53"/>
      <c r="APR10" s="53"/>
      <c r="APS10" s="53"/>
      <c r="APT10" s="53"/>
      <c r="APU10" s="53"/>
      <c r="APV10" s="53"/>
      <c r="APW10" s="53"/>
      <c r="APX10" s="53"/>
      <c r="APY10" s="53"/>
      <c r="APZ10" s="53"/>
      <c r="AQA10" s="53"/>
      <c r="AQB10" s="53"/>
      <c r="AQC10" s="53"/>
      <c r="AQD10" s="53"/>
      <c r="AQE10" s="53"/>
      <c r="AQF10" s="53"/>
      <c r="AQG10" s="53"/>
      <c r="AQH10" s="53"/>
      <c r="AQI10" s="53"/>
      <c r="AQJ10" s="53"/>
      <c r="AQK10" s="53"/>
      <c r="AQL10" s="53"/>
      <c r="AQM10" s="53"/>
      <c r="AQN10" s="53"/>
      <c r="AQO10" s="53"/>
      <c r="AQP10" s="53"/>
      <c r="AQQ10" s="53"/>
      <c r="AQR10" s="53"/>
      <c r="AQS10" s="53"/>
      <c r="AQT10" s="53"/>
      <c r="AQU10" s="53"/>
      <c r="AQV10" s="53"/>
      <c r="AQW10" s="53"/>
      <c r="AQX10" s="53"/>
      <c r="AQY10" s="53"/>
      <c r="AQZ10" s="53"/>
      <c r="ARA10" s="53"/>
      <c r="ARB10" s="53"/>
      <c r="ARC10" s="53"/>
      <c r="ARD10" s="53"/>
      <c r="ARE10" s="53"/>
      <c r="ARF10" s="53"/>
      <c r="ARG10" s="53"/>
      <c r="ARH10" s="53"/>
      <c r="ARI10" s="53"/>
      <c r="ARJ10" s="53"/>
      <c r="ARK10" s="53"/>
      <c r="ARL10" s="53"/>
      <c r="ARM10" s="53"/>
      <c r="ARN10" s="53"/>
      <c r="ARO10" s="53"/>
      <c r="ARP10" s="53"/>
      <c r="ARQ10" s="53"/>
      <c r="ARR10" s="53"/>
      <c r="ARS10" s="53"/>
      <c r="ART10" s="53"/>
      <c r="ARU10" s="53"/>
      <c r="ARV10" s="53"/>
      <c r="ARW10" s="53"/>
      <c r="ARX10" s="53"/>
      <c r="ARY10" s="53"/>
      <c r="ARZ10" s="53"/>
      <c r="ASA10" s="53"/>
      <c r="ASB10" s="53"/>
      <c r="ASC10" s="53"/>
      <c r="ASD10" s="53"/>
      <c r="ASE10" s="53"/>
      <c r="ASF10" s="53"/>
      <c r="ASG10" s="53"/>
      <c r="ASH10" s="53"/>
      <c r="ASI10" s="53"/>
      <c r="ASJ10" s="53"/>
      <c r="ASK10" s="53"/>
      <c r="ASL10" s="53"/>
      <c r="ASM10" s="53"/>
      <c r="ASN10" s="53"/>
      <c r="ASO10" s="53"/>
      <c r="ASP10" s="53"/>
      <c r="ASQ10" s="53"/>
      <c r="ASR10" s="53"/>
      <c r="ASS10" s="53"/>
      <c r="AST10" s="53"/>
      <c r="ASU10" s="53"/>
      <c r="ASV10" s="53"/>
      <c r="ASW10" s="53"/>
      <c r="ASX10" s="53"/>
      <c r="ASY10" s="53"/>
      <c r="ASZ10" s="53"/>
      <c r="ATA10" s="53"/>
      <c r="ATB10" s="53"/>
      <c r="ATC10" s="53"/>
      <c r="ATD10" s="53"/>
      <c r="ATE10" s="53"/>
      <c r="ATF10" s="53"/>
      <c r="ATG10" s="53"/>
      <c r="ATH10" s="53"/>
      <c r="ATI10" s="53"/>
      <c r="ATJ10" s="53"/>
      <c r="ATK10" s="53"/>
      <c r="ATL10" s="53"/>
      <c r="ATM10" s="53"/>
      <c r="ATN10" s="53"/>
      <c r="ATO10" s="53"/>
      <c r="ATP10" s="53"/>
      <c r="ATQ10" s="53"/>
      <c r="ATR10" s="53"/>
      <c r="ATS10" s="53"/>
      <c r="ATT10" s="53"/>
      <c r="ATU10" s="53"/>
      <c r="ATV10" s="53"/>
      <c r="ATW10" s="53"/>
      <c r="ATX10" s="53"/>
      <c r="ATY10" s="53"/>
      <c r="ATZ10" s="53"/>
      <c r="AUA10" s="53"/>
      <c r="AUB10" s="53"/>
      <c r="AUC10" s="53"/>
      <c r="AUD10" s="53"/>
      <c r="AUE10" s="53"/>
      <c r="AUF10" s="53"/>
      <c r="AUG10" s="53"/>
      <c r="AUH10" s="53"/>
      <c r="AUI10" s="53"/>
      <c r="AUJ10" s="53"/>
      <c r="AUK10" s="53"/>
      <c r="AUL10" s="53"/>
      <c r="AUM10" s="53"/>
      <c r="AUN10" s="53"/>
      <c r="AUO10" s="53"/>
      <c r="AUP10" s="53"/>
      <c r="AUQ10" s="53"/>
      <c r="AUR10" s="53"/>
      <c r="AUS10" s="53"/>
      <c r="AUT10" s="53"/>
      <c r="AUU10" s="53"/>
      <c r="AUV10" s="53"/>
      <c r="AUW10" s="53"/>
      <c r="AUX10" s="53"/>
      <c r="AUY10" s="53"/>
      <c r="AUZ10" s="53"/>
      <c r="AVA10" s="53"/>
      <c r="AVB10" s="53"/>
      <c r="AVC10" s="53"/>
      <c r="AVD10" s="53"/>
      <c r="AVE10" s="53"/>
      <c r="AVF10" s="53"/>
      <c r="AVG10" s="53"/>
      <c r="AVH10" s="53"/>
      <c r="AVI10" s="53"/>
      <c r="AVJ10" s="53"/>
      <c r="AVK10" s="53"/>
      <c r="AVL10" s="53"/>
      <c r="AVM10" s="53"/>
      <c r="AVN10" s="53"/>
      <c r="AVO10" s="53"/>
      <c r="AVP10" s="53"/>
      <c r="AVQ10" s="53"/>
      <c r="AVR10" s="53"/>
      <c r="AVS10" s="53"/>
      <c r="AVT10" s="53"/>
      <c r="AVU10" s="53"/>
      <c r="AVV10" s="53"/>
      <c r="AVW10" s="53"/>
      <c r="AVX10" s="53"/>
      <c r="AVY10" s="53"/>
      <c r="AVZ10" s="53"/>
      <c r="AWA10" s="53"/>
      <c r="AWB10" s="53"/>
      <c r="AWC10" s="53"/>
      <c r="AWD10" s="53"/>
      <c r="AWE10" s="53"/>
      <c r="AWF10" s="53"/>
      <c r="AWG10" s="53"/>
      <c r="AWH10" s="53"/>
      <c r="AWI10" s="53"/>
      <c r="AWJ10" s="53"/>
      <c r="AWK10" s="53"/>
      <c r="AWL10" s="53"/>
      <c r="AWM10" s="53"/>
      <c r="AWN10" s="53"/>
      <c r="AWO10" s="53"/>
      <c r="AWP10" s="53"/>
      <c r="AWQ10" s="53"/>
      <c r="AWR10" s="53"/>
      <c r="AWS10" s="53"/>
      <c r="AWT10" s="53"/>
      <c r="AWU10" s="53"/>
      <c r="AWV10" s="53"/>
      <c r="AWW10" s="53"/>
      <c r="AWX10" s="53"/>
      <c r="AWY10" s="53"/>
      <c r="AWZ10" s="53"/>
      <c r="AXA10" s="53"/>
      <c r="AXB10" s="53"/>
      <c r="AXC10" s="53"/>
      <c r="AXD10" s="53"/>
      <c r="AXE10" s="53"/>
      <c r="AXF10" s="53"/>
      <c r="AXG10" s="53"/>
      <c r="AXH10" s="53"/>
      <c r="AXI10" s="53"/>
      <c r="AXJ10" s="53"/>
      <c r="AXK10" s="53"/>
      <c r="AXL10" s="53"/>
      <c r="AXM10" s="53"/>
      <c r="AXN10" s="53"/>
      <c r="AXO10" s="53"/>
      <c r="AXP10" s="53"/>
      <c r="AXQ10" s="53"/>
      <c r="AXR10" s="53"/>
      <c r="AXS10" s="53"/>
      <c r="AXT10" s="53"/>
      <c r="AXU10" s="53"/>
      <c r="AXV10" s="53"/>
      <c r="AXW10" s="53"/>
      <c r="AXX10" s="53"/>
      <c r="AXY10" s="53"/>
      <c r="AXZ10" s="53"/>
      <c r="AYA10" s="53"/>
      <c r="AYB10" s="53"/>
      <c r="AYC10" s="53"/>
      <c r="AYD10" s="53"/>
      <c r="AYE10" s="53"/>
      <c r="AYF10" s="53"/>
      <c r="AYG10" s="53"/>
      <c r="AYH10" s="53"/>
      <c r="AYI10" s="53"/>
      <c r="AYJ10" s="53"/>
      <c r="AYK10" s="53"/>
      <c r="AYL10" s="53"/>
      <c r="AYM10" s="53"/>
      <c r="AYN10" s="53"/>
      <c r="AYO10" s="53"/>
      <c r="AYP10" s="53"/>
      <c r="AYQ10" s="53"/>
      <c r="AYR10" s="53"/>
      <c r="AYS10" s="53"/>
      <c r="AYT10" s="53"/>
      <c r="AYU10" s="53"/>
      <c r="AYV10" s="53"/>
      <c r="AYW10" s="53"/>
      <c r="AYX10" s="53"/>
      <c r="AYY10" s="53"/>
      <c r="AYZ10" s="53"/>
      <c r="AZA10" s="53"/>
      <c r="AZB10" s="53"/>
      <c r="AZC10" s="53"/>
      <c r="AZD10" s="53"/>
      <c r="AZE10" s="53"/>
      <c r="AZF10" s="53"/>
      <c r="AZG10" s="53"/>
      <c r="AZH10" s="53"/>
      <c r="AZI10" s="53"/>
      <c r="AZJ10" s="53"/>
      <c r="AZK10" s="53"/>
      <c r="AZL10" s="53"/>
      <c r="AZM10" s="53"/>
      <c r="AZN10" s="53"/>
      <c r="AZO10" s="53"/>
      <c r="AZP10" s="53"/>
      <c r="AZQ10" s="53"/>
      <c r="AZR10" s="53"/>
      <c r="AZS10" s="53"/>
      <c r="AZT10" s="53"/>
      <c r="AZU10" s="53"/>
      <c r="AZV10" s="53"/>
      <c r="AZW10" s="53"/>
      <c r="AZX10" s="53"/>
      <c r="AZY10" s="53"/>
      <c r="AZZ10" s="53"/>
      <c r="BAA10" s="53"/>
      <c r="BAB10" s="53"/>
      <c r="BAC10" s="53"/>
      <c r="BAD10" s="53"/>
      <c r="BAE10" s="53"/>
      <c r="BAF10" s="53"/>
      <c r="BAG10" s="53"/>
      <c r="BAH10" s="53"/>
      <c r="BAI10" s="53"/>
      <c r="BAJ10" s="53"/>
      <c r="BAK10" s="53"/>
      <c r="BAL10" s="53"/>
      <c r="BAM10" s="53"/>
      <c r="BAN10" s="53"/>
      <c r="BAO10" s="53"/>
      <c r="BAP10" s="53"/>
      <c r="BAQ10" s="53"/>
      <c r="BAR10" s="53"/>
      <c r="BAS10" s="53"/>
      <c r="BAT10" s="53"/>
      <c r="BAU10" s="53"/>
      <c r="BAV10" s="53"/>
      <c r="BAW10" s="53"/>
      <c r="BAX10" s="53"/>
      <c r="BAY10" s="53"/>
      <c r="BAZ10" s="53"/>
      <c r="BBA10" s="53"/>
      <c r="BBB10" s="53"/>
      <c r="BBC10" s="53"/>
      <c r="BBD10" s="53"/>
      <c r="BBE10" s="53"/>
      <c r="BBF10" s="53"/>
      <c r="BBG10" s="53"/>
      <c r="BBH10" s="53"/>
      <c r="BBI10" s="53"/>
      <c r="BBJ10" s="53"/>
      <c r="BBK10" s="53"/>
      <c r="BBL10" s="53"/>
      <c r="BBM10" s="53"/>
      <c r="BBN10" s="53"/>
      <c r="BBO10" s="53"/>
      <c r="BBP10" s="53"/>
      <c r="BBQ10" s="53"/>
      <c r="BBR10" s="53"/>
      <c r="BBS10" s="53"/>
      <c r="BBT10" s="53"/>
      <c r="BBU10" s="53"/>
      <c r="BBV10" s="53"/>
      <c r="BBW10" s="53"/>
      <c r="BBX10" s="53"/>
      <c r="BBY10" s="53"/>
      <c r="BBZ10" s="53"/>
      <c r="BCA10" s="53"/>
      <c r="BCB10" s="53"/>
      <c r="BCC10" s="53"/>
      <c r="BCD10" s="53"/>
      <c r="BCE10" s="53"/>
      <c r="BCF10" s="53"/>
      <c r="BCG10" s="53"/>
      <c r="BCH10" s="53"/>
      <c r="BCI10" s="53"/>
      <c r="BCJ10" s="53"/>
      <c r="BCK10" s="53"/>
      <c r="BCL10" s="53"/>
      <c r="BCM10" s="53"/>
      <c r="BCN10" s="53"/>
      <c r="BCO10" s="53"/>
      <c r="BCP10" s="53"/>
      <c r="BCQ10" s="53"/>
      <c r="BCR10" s="53"/>
      <c r="BCS10" s="53"/>
      <c r="BCT10" s="53"/>
      <c r="BCU10" s="53"/>
      <c r="BCV10" s="53"/>
      <c r="BCW10" s="53"/>
      <c r="BCX10" s="53"/>
      <c r="BCY10" s="53"/>
      <c r="BCZ10" s="53"/>
      <c r="BDA10" s="53"/>
      <c r="BDB10" s="53"/>
      <c r="BDC10" s="53"/>
      <c r="BDD10" s="53"/>
      <c r="BDE10" s="53"/>
      <c r="BDF10" s="53"/>
      <c r="BDG10" s="53"/>
      <c r="BDH10" s="53"/>
      <c r="BDI10" s="53"/>
      <c r="BDJ10" s="53"/>
      <c r="BDK10" s="53"/>
      <c r="BDL10" s="53"/>
      <c r="BDM10" s="53"/>
      <c r="BDN10" s="53"/>
      <c r="BDO10" s="53"/>
      <c r="BDP10" s="53"/>
      <c r="BDQ10" s="53"/>
      <c r="BDR10" s="53"/>
      <c r="BDS10" s="53"/>
      <c r="BDT10" s="53"/>
      <c r="BDU10" s="53"/>
      <c r="BDV10" s="53"/>
      <c r="BDW10" s="53"/>
      <c r="BDX10" s="53"/>
      <c r="BDY10" s="53"/>
      <c r="BDZ10" s="53"/>
      <c r="BEA10" s="53"/>
      <c r="BEB10" s="53"/>
      <c r="BEC10" s="53"/>
      <c r="BED10" s="53"/>
      <c r="BEE10" s="53"/>
      <c r="BEF10" s="53"/>
      <c r="BEG10" s="53"/>
      <c r="BEH10" s="53"/>
      <c r="BEI10" s="53"/>
      <c r="BEJ10" s="53"/>
      <c r="BEK10" s="53"/>
      <c r="BEL10" s="53"/>
      <c r="BEM10" s="53"/>
      <c r="BEN10" s="53"/>
      <c r="BEO10" s="53"/>
      <c r="BEP10" s="53"/>
      <c r="BEQ10" s="53"/>
      <c r="BER10" s="53"/>
      <c r="BES10" s="53"/>
      <c r="BET10" s="53"/>
      <c r="BEU10" s="53"/>
      <c r="BEV10" s="53"/>
      <c r="BEW10" s="53"/>
      <c r="BEX10" s="53"/>
      <c r="BEY10" s="53"/>
      <c r="BEZ10" s="53"/>
      <c r="BFA10" s="53"/>
      <c r="BFB10" s="53"/>
      <c r="BFC10" s="53"/>
      <c r="BFD10" s="53"/>
      <c r="BFE10" s="53"/>
      <c r="BFF10" s="53"/>
      <c r="BFG10" s="53"/>
      <c r="BFH10" s="53"/>
      <c r="BFI10" s="53"/>
      <c r="BFJ10" s="53"/>
      <c r="BFK10" s="53"/>
      <c r="BFL10" s="53"/>
      <c r="BFM10" s="53"/>
      <c r="BFN10" s="53"/>
      <c r="BFO10" s="53"/>
      <c r="BFP10" s="53"/>
      <c r="BFQ10" s="53"/>
      <c r="BFR10" s="53"/>
      <c r="BFS10" s="53"/>
      <c r="BFT10" s="53"/>
      <c r="BFU10" s="53"/>
      <c r="BFV10" s="53"/>
      <c r="BFW10" s="53"/>
      <c r="BFX10" s="53"/>
      <c r="BFY10" s="53"/>
      <c r="BFZ10" s="53"/>
      <c r="BGA10" s="53"/>
      <c r="BGB10" s="53"/>
      <c r="BGC10" s="53"/>
      <c r="BGD10" s="53"/>
      <c r="BGE10" s="53"/>
      <c r="BGF10" s="53"/>
      <c r="BGG10" s="53"/>
      <c r="BGH10" s="53"/>
      <c r="BGI10" s="53"/>
      <c r="BGJ10" s="53"/>
      <c r="BGK10" s="53"/>
      <c r="BGL10" s="53"/>
      <c r="BGM10" s="53"/>
      <c r="BGN10" s="53"/>
      <c r="BGO10" s="53"/>
      <c r="BGP10" s="53"/>
      <c r="BGQ10" s="53"/>
      <c r="BGR10" s="53"/>
      <c r="BGS10" s="53"/>
      <c r="BGT10" s="53"/>
      <c r="BGU10" s="53"/>
      <c r="BGV10" s="53"/>
      <c r="BGW10" s="53"/>
      <c r="BGX10" s="53"/>
      <c r="BGY10" s="53"/>
      <c r="BGZ10" s="53"/>
      <c r="BHA10" s="53"/>
      <c r="BHB10" s="53"/>
      <c r="BHC10" s="53"/>
      <c r="BHD10" s="53"/>
      <c r="BHE10" s="53"/>
      <c r="BHF10" s="53"/>
      <c r="BHG10" s="53"/>
      <c r="BHH10" s="53"/>
      <c r="BHI10" s="53"/>
      <c r="BHJ10" s="53"/>
      <c r="BHK10" s="53"/>
      <c r="BHL10" s="53"/>
      <c r="BHM10" s="53"/>
      <c r="BHN10" s="53"/>
      <c r="BHO10" s="53"/>
      <c r="BHP10" s="53"/>
      <c r="BHQ10" s="53"/>
      <c r="BHR10" s="53"/>
      <c r="BHS10" s="53"/>
      <c r="BHT10" s="53"/>
      <c r="BHU10" s="53"/>
      <c r="BHV10" s="53"/>
      <c r="BHW10" s="53"/>
      <c r="BHX10" s="53"/>
      <c r="BHY10" s="53"/>
      <c r="BHZ10" s="53"/>
      <c r="BIA10" s="53"/>
      <c r="BIB10" s="53"/>
      <c r="BIC10" s="53"/>
      <c r="BID10" s="53"/>
      <c r="BIE10" s="53"/>
      <c r="BIF10" s="53"/>
      <c r="BIG10" s="53"/>
      <c r="BIH10" s="53"/>
      <c r="BII10" s="53"/>
      <c r="BIJ10" s="53"/>
      <c r="BIK10" s="53"/>
      <c r="BIL10" s="53"/>
      <c r="BIM10" s="53"/>
      <c r="BIN10" s="53"/>
      <c r="BIO10" s="53"/>
      <c r="BIP10" s="53"/>
      <c r="BIQ10" s="53"/>
      <c r="BIR10" s="53"/>
      <c r="BIS10" s="53"/>
      <c r="BIT10" s="53"/>
      <c r="BIU10" s="53"/>
      <c r="BIV10" s="53"/>
      <c r="BIW10" s="53"/>
      <c r="BIX10" s="53"/>
      <c r="BIY10" s="53"/>
      <c r="BIZ10" s="53"/>
      <c r="BJA10" s="53"/>
      <c r="BJB10" s="53"/>
      <c r="BJC10" s="53"/>
      <c r="BJD10" s="53"/>
      <c r="BJE10" s="53"/>
      <c r="BJF10" s="53"/>
      <c r="BJG10" s="53"/>
      <c r="BJH10" s="53"/>
      <c r="BJI10" s="53"/>
      <c r="BJJ10" s="53"/>
      <c r="BJK10" s="53"/>
      <c r="BJL10" s="53"/>
      <c r="BJM10" s="53"/>
      <c r="BJN10" s="53"/>
      <c r="BJO10" s="53"/>
      <c r="BJP10" s="53"/>
      <c r="BJQ10" s="53"/>
      <c r="BJR10" s="53"/>
      <c r="BJS10" s="53"/>
      <c r="BJT10" s="53"/>
      <c r="BJU10" s="53"/>
      <c r="BJV10" s="53"/>
      <c r="BJW10" s="53"/>
      <c r="BJX10" s="53"/>
      <c r="BJY10" s="53"/>
      <c r="BJZ10" s="53"/>
      <c r="BKA10" s="53"/>
      <c r="BKB10" s="53"/>
      <c r="BKC10" s="53"/>
      <c r="BKD10" s="53"/>
      <c r="BKE10" s="53"/>
      <c r="BKF10" s="53"/>
      <c r="BKG10" s="53"/>
      <c r="BKH10" s="53"/>
      <c r="BKI10" s="53"/>
      <c r="BKJ10" s="53"/>
      <c r="BKK10" s="53"/>
      <c r="BKL10" s="53"/>
      <c r="BKM10" s="53"/>
      <c r="BKN10" s="53"/>
      <c r="BKO10" s="53"/>
      <c r="BKP10" s="53"/>
      <c r="BKQ10" s="53"/>
      <c r="BKR10" s="53"/>
      <c r="BKS10" s="53"/>
      <c r="BKT10" s="53"/>
      <c r="BKU10" s="53"/>
      <c r="BKV10" s="53"/>
      <c r="BKW10" s="53"/>
      <c r="BKX10" s="53"/>
      <c r="BKY10" s="53"/>
      <c r="BKZ10" s="53"/>
      <c r="BLA10" s="53"/>
      <c r="BLB10" s="53"/>
      <c r="BLC10" s="53"/>
      <c r="BLD10" s="53"/>
      <c r="BLE10" s="53"/>
      <c r="BLF10" s="53"/>
      <c r="BLG10" s="53"/>
      <c r="BLH10" s="53"/>
      <c r="BLI10" s="53"/>
      <c r="BLJ10" s="53"/>
      <c r="BLK10" s="53"/>
      <c r="BLL10" s="53"/>
      <c r="BLM10" s="53"/>
      <c r="BLN10" s="53"/>
      <c r="BLO10" s="53"/>
      <c r="BLP10" s="53"/>
      <c r="BLQ10" s="53"/>
      <c r="BLR10" s="53"/>
      <c r="BLS10" s="53"/>
      <c r="BLT10" s="53"/>
      <c r="BLU10" s="53"/>
      <c r="BLV10" s="53"/>
      <c r="BLW10" s="53"/>
      <c r="BLX10" s="53"/>
      <c r="BLY10" s="53"/>
      <c r="BLZ10" s="53"/>
      <c r="BMA10" s="53"/>
      <c r="BMB10" s="53"/>
      <c r="BMC10" s="53"/>
      <c r="BMD10" s="53"/>
      <c r="BME10" s="53"/>
      <c r="BMF10" s="53"/>
      <c r="BMG10" s="53"/>
      <c r="BMH10" s="53"/>
      <c r="BMI10" s="53"/>
      <c r="BMJ10" s="53"/>
      <c r="BMK10" s="53"/>
      <c r="BML10" s="53"/>
      <c r="BMM10" s="53"/>
      <c r="BMN10" s="53"/>
      <c r="BMO10" s="53"/>
      <c r="BMP10" s="53"/>
      <c r="BMQ10" s="53"/>
      <c r="BMR10" s="53"/>
      <c r="BMS10" s="53"/>
      <c r="BMT10" s="53"/>
      <c r="BMU10" s="53"/>
      <c r="BMV10" s="53"/>
      <c r="BMW10" s="53"/>
      <c r="BMX10" s="53"/>
      <c r="BMY10" s="53"/>
      <c r="BMZ10" s="53"/>
      <c r="BNA10" s="53"/>
      <c r="BNB10" s="53"/>
      <c r="BNC10" s="53"/>
      <c r="BND10" s="53"/>
      <c r="BNE10" s="53"/>
      <c r="BNF10" s="53"/>
      <c r="BNG10" s="53"/>
      <c r="BNH10" s="53"/>
      <c r="BNI10" s="53"/>
      <c r="BNJ10" s="53"/>
      <c r="BNK10" s="53"/>
      <c r="BNL10" s="53"/>
      <c r="BNM10" s="53"/>
      <c r="BNN10" s="53"/>
      <c r="BNO10" s="53"/>
      <c r="BNP10" s="53"/>
      <c r="BNQ10" s="53"/>
      <c r="BNR10" s="53"/>
      <c r="BNS10" s="53"/>
      <c r="BNT10" s="53"/>
      <c r="BNU10" s="53"/>
      <c r="BNV10" s="53"/>
      <c r="BNW10" s="53"/>
      <c r="BNX10" s="53"/>
      <c r="BNY10" s="53"/>
      <c r="BNZ10" s="53"/>
      <c r="BOA10" s="53"/>
      <c r="BOB10" s="53"/>
      <c r="BOC10" s="53"/>
      <c r="BOD10" s="53"/>
      <c r="BOE10" s="53"/>
      <c r="BOF10" s="53"/>
      <c r="BOG10" s="53"/>
      <c r="BOH10" s="53"/>
      <c r="BOI10" s="53"/>
      <c r="BOJ10" s="53"/>
      <c r="BOK10" s="53"/>
      <c r="BOL10" s="53"/>
      <c r="BOM10" s="53"/>
      <c r="BON10" s="53"/>
      <c r="BOO10" s="53"/>
      <c r="BOP10" s="53"/>
      <c r="BOQ10" s="53"/>
      <c r="BOR10" s="53"/>
      <c r="BOS10" s="53"/>
      <c r="BOT10" s="53"/>
      <c r="BOU10" s="53"/>
      <c r="BOV10" s="53"/>
    </row>
    <row r="11" ht="13.5" customHeight="1">
      <c r="A11" s="54" t="s">
        <v>1400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  <c r="KG11" s="55"/>
      <c r="KH11" s="55"/>
      <c r="KI11" s="55"/>
      <c r="KJ11" s="55"/>
      <c r="KK11" s="55"/>
      <c r="KL11" s="55"/>
      <c r="KM11" s="55"/>
      <c r="KN11" s="55"/>
      <c r="KO11" s="55"/>
      <c r="KP11" s="55"/>
      <c r="KQ11" s="55"/>
      <c r="KR11" s="55"/>
      <c r="KS11" s="55"/>
      <c r="KT11" s="55"/>
      <c r="KU11" s="55"/>
      <c r="KV11" s="55"/>
      <c r="KW11" s="55"/>
      <c r="KX11" s="55"/>
      <c r="KY11" s="55"/>
      <c r="KZ11" s="55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5"/>
      <c r="MG11" s="55"/>
      <c r="MH11" s="55"/>
      <c r="MI11" s="55"/>
      <c r="MJ11" s="55"/>
      <c r="MK11" s="55"/>
      <c r="ML11" s="55"/>
      <c r="MM11" s="55"/>
      <c r="MN11" s="55"/>
      <c r="MO11" s="55"/>
      <c r="MP11" s="55"/>
      <c r="MQ11" s="55"/>
      <c r="MR11" s="55"/>
      <c r="MS11" s="55"/>
      <c r="MT11" s="55"/>
      <c r="MU11" s="55"/>
      <c r="MV11" s="55"/>
      <c r="MW11" s="55"/>
      <c r="MX11" s="55"/>
      <c r="MY11" s="55"/>
      <c r="MZ11" s="55"/>
      <c r="NA11" s="55"/>
      <c r="NB11" s="55"/>
      <c r="NC11" s="55"/>
      <c r="ND11" s="55"/>
      <c r="NE11" s="55"/>
      <c r="NF11" s="55"/>
      <c r="NG11" s="55"/>
      <c r="NH11" s="55"/>
      <c r="NI11" s="55"/>
      <c r="NJ11" s="55"/>
      <c r="NK11" s="55"/>
      <c r="NL11" s="55"/>
      <c r="NM11" s="55"/>
      <c r="NN11" s="55"/>
      <c r="NO11" s="55"/>
      <c r="NP11" s="55"/>
      <c r="NQ11" s="55"/>
      <c r="NR11" s="55"/>
      <c r="NS11" s="55"/>
      <c r="NT11" s="55"/>
      <c r="NU11" s="55"/>
      <c r="NV11" s="55"/>
      <c r="NW11" s="55"/>
      <c r="NX11" s="55"/>
      <c r="NY11" s="55"/>
      <c r="NZ11" s="55"/>
      <c r="OA11" s="55"/>
      <c r="OB11" s="55"/>
      <c r="OC11" s="55"/>
      <c r="OD11" s="55"/>
      <c r="OE11" s="55"/>
      <c r="OF11" s="55"/>
      <c r="OG11" s="55"/>
      <c r="OH11" s="55"/>
      <c r="OI11" s="55"/>
      <c r="OJ11" s="55"/>
      <c r="OK11" s="55"/>
      <c r="OL11" s="55"/>
      <c r="OM11" s="55"/>
      <c r="ON11" s="55"/>
      <c r="OO11" s="55"/>
      <c r="OP11" s="55"/>
      <c r="OQ11" s="55"/>
      <c r="OR11" s="55"/>
      <c r="OS11" s="55"/>
      <c r="OT11" s="55"/>
      <c r="OU11" s="55"/>
      <c r="OV11" s="55"/>
      <c r="OW11" s="55"/>
      <c r="OX11" s="55"/>
      <c r="OY11" s="55"/>
      <c r="OZ11" s="55"/>
      <c r="PA11" s="55"/>
      <c r="PB11" s="55"/>
      <c r="PC11" s="55"/>
      <c r="PD11" s="55"/>
      <c r="PE11" s="55"/>
      <c r="PF11" s="55"/>
      <c r="PG11" s="55"/>
      <c r="PH11" s="55"/>
      <c r="PI11" s="55"/>
      <c r="PJ11" s="55"/>
      <c r="PK11" s="55"/>
      <c r="PL11" s="55"/>
      <c r="PM11" s="55"/>
      <c r="PN11" s="55"/>
      <c r="PO11" s="55"/>
      <c r="PP11" s="55"/>
      <c r="PQ11" s="55"/>
      <c r="PR11" s="55"/>
      <c r="PS11" s="55"/>
      <c r="PT11" s="55"/>
      <c r="PU11" s="55"/>
      <c r="PV11" s="55"/>
      <c r="PW11" s="55"/>
      <c r="PX11" s="55"/>
      <c r="PY11" s="55"/>
      <c r="PZ11" s="55"/>
      <c r="QA11" s="55"/>
      <c r="QB11" s="55"/>
      <c r="QC11" s="55"/>
      <c r="QD11" s="55"/>
      <c r="QE11" s="55"/>
      <c r="QF11" s="55"/>
      <c r="QG11" s="55"/>
      <c r="QH11" s="55"/>
      <c r="QI11" s="55"/>
      <c r="QJ11" s="55"/>
      <c r="QK11" s="55"/>
      <c r="QL11" s="55"/>
      <c r="QM11" s="55"/>
      <c r="QN11" s="55"/>
      <c r="QO11" s="55"/>
      <c r="QP11" s="55"/>
      <c r="QQ11" s="55"/>
      <c r="QR11" s="55"/>
      <c r="QS11" s="55"/>
      <c r="QT11" s="55"/>
      <c r="QU11" s="55"/>
      <c r="QV11" s="55"/>
      <c r="QW11" s="55"/>
      <c r="QX11" s="55"/>
      <c r="QY11" s="55"/>
      <c r="QZ11" s="55"/>
      <c r="RA11" s="55"/>
      <c r="RB11" s="55"/>
      <c r="RC11" s="55"/>
      <c r="RD11" s="55"/>
      <c r="RE11" s="55"/>
      <c r="RF11" s="55"/>
      <c r="RG11" s="55"/>
      <c r="RH11" s="55"/>
      <c r="RI11" s="55"/>
      <c r="RJ11" s="55"/>
      <c r="RK11" s="55"/>
      <c r="RL11" s="55"/>
      <c r="RM11" s="55"/>
      <c r="RN11" s="55"/>
      <c r="RO11" s="55"/>
      <c r="RP11" s="55"/>
      <c r="RQ11" s="55"/>
      <c r="RR11" s="55"/>
      <c r="RS11" s="55"/>
      <c r="RT11" s="55"/>
      <c r="RU11" s="55"/>
      <c r="RV11" s="55"/>
      <c r="RW11" s="55"/>
      <c r="RX11" s="55"/>
      <c r="RY11" s="55"/>
      <c r="RZ11" s="55"/>
      <c r="SA11" s="55"/>
      <c r="SB11" s="55"/>
      <c r="SC11" s="55"/>
      <c r="SD11" s="55"/>
      <c r="SE11" s="55"/>
      <c r="SF11" s="55"/>
      <c r="SG11" s="55"/>
      <c r="SH11" s="55"/>
      <c r="SI11" s="55"/>
      <c r="SJ11" s="55"/>
      <c r="SK11" s="55"/>
      <c r="SL11" s="55"/>
      <c r="SM11" s="55"/>
      <c r="SN11" s="55"/>
      <c r="SO11" s="55"/>
      <c r="SP11" s="55"/>
      <c r="SQ11" s="55"/>
      <c r="SR11" s="55"/>
      <c r="SS11" s="55"/>
      <c r="ST11" s="55"/>
      <c r="SU11" s="55"/>
      <c r="SV11" s="55"/>
      <c r="SW11" s="55"/>
      <c r="SX11" s="55"/>
      <c r="SY11" s="55"/>
      <c r="SZ11" s="55"/>
      <c r="TA11" s="55"/>
      <c r="TB11" s="55"/>
      <c r="TC11" s="55"/>
      <c r="TD11" s="55"/>
      <c r="TE11" s="55"/>
      <c r="TF11" s="55"/>
      <c r="TG11" s="55"/>
      <c r="TH11" s="55"/>
      <c r="TI11" s="55"/>
      <c r="TJ11" s="55"/>
      <c r="TK11" s="55"/>
      <c r="TL11" s="55"/>
      <c r="TM11" s="55"/>
      <c r="TN11" s="55"/>
      <c r="TO11" s="55"/>
      <c r="TP11" s="55"/>
      <c r="TQ11" s="55"/>
      <c r="TR11" s="55"/>
      <c r="TS11" s="55"/>
      <c r="TT11" s="55"/>
      <c r="TU11" s="55"/>
      <c r="TV11" s="55"/>
      <c r="TW11" s="55"/>
      <c r="TX11" s="55"/>
      <c r="TY11" s="55"/>
      <c r="TZ11" s="55"/>
      <c r="UA11" s="55"/>
      <c r="UB11" s="55"/>
      <c r="UC11" s="55"/>
      <c r="UD11" s="55"/>
      <c r="UE11" s="55"/>
      <c r="UF11" s="55"/>
      <c r="UG11" s="55"/>
      <c r="UH11" s="55"/>
      <c r="UI11" s="55"/>
      <c r="UJ11" s="55"/>
      <c r="UK11" s="55"/>
      <c r="UL11" s="55"/>
      <c r="UM11" s="55"/>
      <c r="UN11" s="55"/>
      <c r="UO11" s="55"/>
      <c r="UP11" s="55"/>
      <c r="UQ11" s="55"/>
      <c r="UR11" s="55"/>
      <c r="US11" s="55"/>
      <c r="UT11" s="55"/>
      <c r="UU11" s="55"/>
      <c r="UV11" s="55"/>
      <c r="UW11" s="55"/>
      <c r="UX11" s="55"/>
      <c r="UY11" s="55"/>
      <c r="UZ11" s="55"/>
      <c r="VA11" s="55"/>
      <c r="VB11" s="55"/>
      <c r="VC11" s="55"/>
      <c r="VD11" s="55"/>
      <c r="VE11" s="55"/>
      <c r="VF11" s="55"/>
      <c r="VG11" s="55"/>
      <c r="VH11" s="55"/>
      <c r="VI11" s="55"/>
      <c r="VJ11" s="55"/>
      <c r="VK11" s="55"/>
      <c r="VL11" s="55"/>
      <c r="VM11" s="55"/>
      <c r="VN11" s="55"/>
      <c r="VO11" s="55"/>
      <c r="VP11" s="55"/>
      <c r="VQ11" s="55"/>
      <c r="VR11" s="55"/>
      <c r="VS11" s="55"/>
      <c r="VT11" s="55"/>
      <c r="VU11" s="55"/>
      <c r="VV11" s="55"/>
      <c r="VW11" s="55"/>
      <c r="VX11" s="55"/>
      <c r="VY11" s="55"/>
      <c r="VZ11" s="55"/>
      <c r="WA11" s="55"/>
      <c r="WB11" s="55"/>
      <c r="WC11" s="55"/>
      <c r="WD11" s="55"/>
      <c r="WE11" s="55"/>
      <c r="WF11" s="55"/>
      <c r="WG11" s="55"/>
      <c r="WH11" s="55"/>
      <c r="WI11" s="55"/>
      <c r="WJ11" s="55"/>
      <c r="WK11" s="55"/>
      <c r="WL11" s="55"/>
      <c r="WM11" s="55"/>
      <c r="WN11" s="55"/>
      <c r="WO11" s="55"/>
      <c r="WP11" s="55"/>
      <c r="WQ11" s="55"/>
      <c r="WR11" s="55"/>
      <c r="WS11" s="55"/>
      <c r="WT11" s="55"/>
      <c r="WU11" s="55"/>
      <c r="WV11" s="55"/>
      <c r="WW11" s="55"/>
      <c r="WX11" s="55"/>
      <c r="WY11" s="55"/>
      <c r="WZ11" s="55"/>
      <c r="XA11" s="55"/>
      <c r="XB11" s="55"/>
      <c r="XC11" s="55"/>
      <c r="XD11" s="55"/>
      <c r="XE11" s="55"/>
      <c r="XF11" s="55"/>
      <c r="XG11" s="55"/>
      <c r="XH11" s="55"/>
      <c r="XI11" s="55"/>
      <c r="XJ11" s="55"/>
      <c r="XK11" s="55"/>
      <c r="XL11" s="55"/>
      <c r="XM11" s="55"/>
      <c r="XN11" s="55"/>
      <c r="XO11" s="55"/>
      <c r="XP11" s="55"/>
      <c r="XQ11" s="55"/>
      <c r="XR11" s="55"/>
      <c r="XS11" s="55"/>
      <c r="XT11" s="55"/>
      <c r="XU11" s="55"/>
      <c r="XV11" s="55"/>
      <c r="XW11" s="55"/>
      <c r="XX11" s="55"/>
      <c r="XY11" s="55"/>
      <c r="XZ11" s="55"/>
      <c r="YA11" s="55"/>
      <c r="YB11" s="55"/>
      <c r="YC11" s="55"/>
      <c r="YD11" s="55"/>
      <c r="YE11" s="55"/>
      <c r="YF11" s="55"/>
      <c r="YG11" s="55"/>
      <c r="YH11" s="55"/>
      <c r="YI11" s="55"/>
      <c r="YJ11" s="55"/>
      <c r="YK11" s="55"/>
      <c r="YL11" s="55"/>
      <c r="YM11" s="55"/>
      <c r="YN11" s="55"/>
      <c r="YO11" s="55"/>
      <c r="YP11" s="55"/>
      <c r="YQ11" s="55"/>
      <c r="YR11" s="55"/>
      <c r="YS11" s="55"/>
      <c r="YT11" s="55"/>
      <c r="YU11" s="55"/>
      <c r="YV11" s="55"/>
      <c r="YW11" s="55"/>
      <c r="YX11" s="55"/>
      <c r="YY11" s="55"/>
      <c r="YZ11" s="55"/>
      <c r="ZA11" s="55"/>
      <c r="ZB11" s="55"/>
      <c r="ZC11" s="55"/>
      <c r="ZD11" s="55"/>
      <c r="ZE11" s="55"/>
      <c r="ZF11" s="55"/>
      <c r="ZG11" s="55"/>
      <c r="ZH11" s="55"/>
      <c r="ZI11" s="55"/>
      <c r="ZJ11" s="55"/>
      <c r="ZK11" s="55"/>
      <c r="ZL11" s="55"/>
      <c r="ZM11" s="55"/>
      <c r="ZN11" s="55"/>
      <c r="ZO11" s="55"/>
      <c r="ZP11" s="55"/>
      <c r="ZQ11" s="55"/>
      <c r="ZR11" s="55"/>
      <c r="ZS11" s="55"/>
      <c r="ZT11" s="55"/>
      <c r="ZU11" s="55"/>
      <c r="ZV11" s="55"/>
      <c r="ZW11" s="55"/>
      <c r="ZX11" s="55"/>
      <c r="ZY11" s="55"/>
      <c r="ZZ11" s="55"/>
      <c r="AAA11" s="55"/>
      <c r="AAB11" s="55"/>
      <c r="AAC11" s="55"/>
      <c r="AAD11" s="55"/>
      <c r="AAE11" s="55"/>
      <c r="AAF11" s="55"/>
      <c r="AAG11" s="55"/>
      <c r="AAH11" s="55"/>
      <c r="AAI11" s="55"/>
      <c r="AAJ11" s="55"/>
      <c r="AAK11" s="55"/>
      <c r="AAL11" s="55"/>
      <c r="AAM11" s="55"/>
      <c r="AAN11" s="55"/>
      <c r="AAO11" s="55"/>
      <c r="AAP11" s="55"/>
      <c r="AAQ11" s="55"/>
      <c r="AAR11" s="55"/>
      <c r="AAS11" s="55"/>
      <c r="AAT11" s="55"/>
      <c r="AAU11" s="55"/>
      <c r="AAV11" s="55"/>
      <c r="AAW11" s="55"/>
      <c r="AAX11" s="55"/>
      <c r="AAY11" s="55"/>
      <c r="AAZ11" s="55"/>
      <c r="ABA11" s="55"/>
      <c r="ABB11" s="55"/>
      <c r="ABC11" s="55"/>
      <c r="ABD11" s="55"/>
      <c r="ABE11" s="55"/>
      <c r="ABF11" s="55"/>
      <c r="ABG11" s="55"/>
      <c r="ABH11" s="55"/>
      <c r="ABI11" s="55"/>
      <c r="ABJ11" s="55"/>
      <c r="ABK11" s="55"/>
      <c r="ABL11" s="55"/>
      <c r="ABM11" s="55"/>
      <c r="ABN11" s="55"/>
      <c r="ABO11" s="55"/>
      <c r="ABP11" s="55"/>
      <c r="ABQ11" s="55"/>
      <c r="ABR11" s="55"/>
      <c r="ABS11" s="55"/>
      <c r="ABT11" s="55"/>
      <c r="ABU11" s="55"/>
      <c r="ABV11" s="55"/>
      <c r="ABW11" s="55"/>
      <c r="ABX11" s="55"/>
      <c r="ABY11" s="55"/>
      <c r="ABZ11" s="55"/>
      <c r="ACA11" s="55"/>
      <c r="ACB11" s="55"/>
      <c r="ACC11" s="55"/>
      <c r="ACD11" s="55">
        <v>86.88829238075573</v>
      </c>
      <c r="ACE11" s="55"/>
      <c r="ACF11" s="55"/>
      <c r="ACG11" s="55"/>
      <c r="ACH11" s="55">
        <v>88.31988436919265</v>
      </c>
      <c r="ACI11" s="55"/>
      <c r="ACJ11" s="55"/>
      <c r="ACK11" s="55"/>
      <c r="ACL11" s="55">
        <v>89.88915961181085</v>
      </c>
      <c r="ACM11" s="55"/>
      <c r="ACN11" s="55"/>
      <c r="ACO11" s="55"/>
      <c r="ACP11" s="55">
        <v>91.7062151558951</v>
      </c>
      <c r="ACQ11" s="55"/>
      <c r="ACR11" s="55"/>
      <c r="ACS11" s="55"/>
      <c r="ACT11" s="55">
        <v>93.13788973776585</v>
      </c>
      <c r="ACU11" s="55"/>
      <c r="ACV11" s="55"/>
      <c r="ACW11" s="55"/>
      <c r="ACX11" s="55">
        <v>94.23910799091472</v>
      </c>
      <c r="ACY11" s="55"/>
      <c r="ACZ11" s="55"/>
      <c r="ADA11" s="55"/>
      <c r="ADB11" s="55">
        <v>95.50551311170761</v>
      </c>
      <c r="ADC11" s="55"/>
      <c r="ADD11" s="55"/>
      <c r="ADE11" s="55"/>
      <c r="ADF11" s="55">
        <v>96.77200082593434</v>
      </c>
      <c r="ADG11" s="55"/>
      <c r="ADH11" s="55"/>
      <c r="ADI11" s="55"/>
      <c r="ADJ11" s="55">
        <v>98.01090233326451</v>
      </c>
      <c r="ADK11" s="55"/>
      <c r="ADL11" s="55"/>
      <c r="ADM11" s="55"/>
      <c r="ADN11" s="55">
        <v>99.38740450134213</v>
      </c>
      <c r="ADO11" s="55"/>
      <c r="ADP11" s="55"/>
      <c r="ADQ11" s="55"/>
      <c r="ADR11" s="55">
        <v>100.736485649391</v>
      </c>
      <c r="ADS11" s="55"/>
      <c r="ADT11" s="55"/>
      <c r="ADU11" s="55"/>
      <c r="ADV11" s="55">
        <v>101.865207516002</v>
      </c>
      <c r="ADW11" s="55"/>
      <c r="ADX11" s="55"/>
      <c r="ADY11" s="55"/>
      <c r="ADZ11" s="55">
        <v>102.938922155689</v>
      </c>
      <c r="AEA11" s="55"/>
      <c r="AEB11" s="55"/>
      <c r="AEC11" s="55"/>
      <c r="AED11" s="55">
        <v>104.040223002271</v>
      </c>
      <c r="AEE11" s="55"/>
      <c r="AEF11" s="55"/>
      <c r="AEG11" s="55"/>
      <c r="AEH11" s="55">
        <v>105.224034689242</v>
      </c>
      <c r="AEI11" s="55"/>
      <c r="AEJ11" s="55"/>
      <c r="AEK11" s="55"/>
      <c r="AEL11" s="55">
        <v>106.325252942391</v>
      </c>
      <c r="AEM11" s="55"/>
      <c r="AEN11" s="55"/>
      <c r="AEO11" s="55"/>
      <c r="AEP11" s="55">
        <v>107.151187280611</v>
      </c>
      <c r="AEQ11" s="55"/>
      <c r="AER11" s="55"/>
      <c r="AES11" s="55"/>
      <c r="AET11" s="55">
        <v>108.059715052653</v>
      </c>
      <c r="AEU11" s="55"/>
      <c r="AEV11" s="55"/>
      <c r="AEW11" s="55"/>
      <c r="AEX11" s="55">
        <v>109.57398306834605</v>
      </c>
      <c r="AEY11" s="55"/>
      <c r="AEZ11" s="55"/>
      <c r="AFA11" s="55"/>
      <c r="AFB11" s="55">
        <v>110.867891802602</v>
      </c>
      <c r="AFC11" s="55"/>
      <c r="AFD11" s="55"/>
      <c r="AFE11" s="55"/>
      <c r="AFF11" s="55">
        <v>111.693826140822</v>
      </c>
      <c r="AFG11" s="55"/>
      <c r="AFH11" s="55"/>
      <c r="AFI11" s="55"/>
      <c r="AFJ11" s="55">
        <v>113.373281024159</v>
      </c>
      <c r="AFK11" s="55"/>
      <c r="AFL11" s="55"/>
      <c r="AFM11" s="55"/>
      <c r="AFN11" s="55">
        <v>114.91497005988</v>
      </c>
      <c r="AFO11" s="55"/>
      <c r="AFP11" s="55"/>
      <c r="AFQ11" s="55"/>
      <c r="AFR11" s="55">
        <v>117.530456328722</v>
      </c>
      <c r="AFS11" s="55"/>
      <c r="AFT11" s="55"/>
      <c r="AFU11" s="55"/>
      <c r="AFV11" s="55">
        <v>118.60417096840801</v>
      </c>
      <c r="AFW11" s="55"/>
      <c r="AFX11" s="55"/>
      <c r="AFY11" s="55"/>
      <c r="AFZ11" s="55"/>
      <c r="AGA11" s="55"/>
      <c r="AGB11" s="55"/>
      <c r="AGC11" s="55"/>
      <c r="AGD11" s="55"/>
      <c r="AGE11" s="55"/>
      <c r="AGF11" s="55"/>
      <c r="AGG11" s="55"/>
      <c r="AGH11" s="55"/>
      <c r="AGI11" s="55"/>
      <c r="AGJ11" s="55"/>
      <c r="AGK11" s="55"/>
      <c r="AGL11" s="55"/>
      <c r="AGM11" s="55"/>
      <c r="AGN11" s="55"/>
      <c r="AGO11" s="55"/>
      <c r="AGP11" s="55"/>
      <c r="AGQ11" s="55"/>
      <c r="AGR11" s="55"/>
      <c r="AGS11" s="55"/>
      <c r="AGT11" s="55"/>
      <c r="AGU11" s="55"/>
      <c r="AGV11" s="55"/>
      <c r="AGW11" s="55"/>
      <c r="AGX11" s="56"/>
      <c r="AGY11" s="56"/>
      <c r="AGZ11" s="56"/>
      <c r="AHA11" s="56"/>
      <c r="AHB11" s="56"/>
      <c r="AHC11" s="56"/>
      <c r="AHD11" s="56"/>
      <c r="AHE11" s="56"/>
      <c r="AHF11" s="56"/>
      <c r="AHG11" s="56"/>
      <c r="AHH11" s="56"/>
      <c r="AHI11" s="56"/>
      <c r="AHJ11" s="56"/>
      <c r="AHK11" s="56"/>
      <c r="AHL11" s="56"/>
      <c r="AHM11" s="56"/>
      <c r="AHN11" s="56"/>
      <c r="AHO11" s="56"/>
      <c r="AHP11" s="56"/>
      <c r="AHQ11" s="56"/>
      <c r="AHR11" s="56"/>
      <c r="AHS11" s="56"/>
      <c r="AHT11" s="56"/>
      <c r="AHU11" s="56"/>
      <c r="AHV11" s="56"/>
      <c r="AHW11" s="56"/>
      <c r="AHX11" s="56"/>
      <c r="AHY11" s="56"/>
      <c r="AHZ11" s="56"/>
      <c r="AIA11" s="56"/>
      <c r="AIB11" s="56"/>
      <c r="AIC11" s="56"/>
      <c r="AID11" s="56"/>
      <c r="AIE11" s="56"/>
      <c r="AIF11" s="56"/>
      <c r="AIG11" s="56"/>
      <c r="AIH11" s="56"/>
      <c r="AII11" s="56"/>
      <c r="AIJ11" s="56"/>
      <c r="AIK11" s="56"/>
      <c r="AIL11" s="56"/>
      <c r="AIM11" s="56"/>
      <c r="AIN11" s="56"/>
      <c r="AIO11" s="56"/>
      <c r="AIP11" s="56"/>
      <c r="AIQ11" s="56"/>
      <c r="AIR11" s="56"/>
      <c r="AIS11" s="56"/>
      <c r="AIT11" s="56"/>
      <c r="AIU11" s="56"/>
      <c r="AIV11" s="56"/>
      <c r="AIW11" s="56"/>
      <c r="AIX11" s="56"/>
      <c r="AIY11" s="56"/>
      <c r="AIZ11" s="56"/>
      <c r="AJA11" s="56"/>
      <c r="AJB11" s="56"/>
      <c r="AJC11" s="56"/>
      <c r="AJD11" s="56"/>
      <c r="AJE11" s="56"/>
      <c r="AJF11" s="56"/>
      <c r="AJG11" s="56"/>
      <c r="AJH11" s="56"/>
      <c r="AJI11" s="56"/>
      <c r="AJJ11" s="56"/>
      <c r="AJK11" s="56"/>
      <c r="AJL11" s="56"/>
      <c r="AJM11" s="56"/>
      <c r="AJN11" s="56"/>
      <c r="AJO11" s="56"/>
      <c r="AJP11" s="56"/>
      <c r="AJQ11" s="56"/>
      <c r="AJR11" s="56"/>
      <c r="AJS11" s="56"/>
      <c r="AJT11" s="56"/>
      <c r="AJU11" s="56"/>
      <c r="AJV11" s="56"/>
      <c r="AJW11" s="56"/>
      <c r="AJX11" s="56"/>
      <c r="AJY11" s="56"/>
      <c r="AJZ11" s="56"/>
      <c r="AKA11" s="56"/>
      <c r="AKB11" s="56"/>
      <c r="AKC11" s="56"/>
      <c r="AKD11" s="56"/>
      <c r="AKE11" s="56"/>
      <c r="AKF11" s="56"/>
      <c r="AKG11" s="56"/>
      <c r="AKH11" s="56"/>
      <c r="AKI11" s="56"/>
      <c r="AKJ11" s="56"/>
      <c r="AKK11" s="56"/>
      <c r="AKL11" s="56"/>
      <c r="AKM11" s="56"/>
      <c r="AKN11" s="56"/>
      <c r="AKO11" s="56"/>
      <c r="AKP11" s="56"/>
      <c r="AKQ11" s="56"/>
      <c r="AKR11" s="56"/>
      <c r="AKS11" s="56"/>
      <c r="AKT11" s="56"/>
      <c r="AKU11" s="56"/>
      <c r="AKV11" s="56"/>
      <c r="AKW11" s="56"/>
      <c r="AKX11" s="56"/>
      <c r="AKY11" s="56"/>
      <c r="AKZ11" s="56"/>
      <c r="ALA11" s="56"/>
      <c r="ALB11" s="56"/>
      <c r="ALC11" s="56"/>
      <c r="ALD11" s="56"/>
      <c r="ALE11" s="56"/>
      <c r="ALF11" s="56"/>
      <c r="ALG11" s="56"/>
      <c r="ALH11" s="56"/>
      <c r="ALI11" s="56"/>
      <c r="ALJ11" s="56"/>
      <c r="ALK11" s="56"/>
      <c r="ALL11" s="56"/>
      <c r="ALM11" s="56"/>
      <c r="ALN11" s="56"/>
      <c r="ALO11" s="56"/>
      <c r="ALP11" s="56"/>
      <c r="ALQ11" s="56"/>
      <c r="ALR11" s="56"/>
      <c r="ALS11" s="56"/>
      <c r="ALT11" s="56"/>
      <c r="ALU11" s="56"/>
      <c r="ALV11" s="56"/>
      <c r="ALW11" s="56"/>
      <c r="ALX11" s="56"/>
      <c r="ALY11" s="56"/>
      <c r="ALZ11" s="56"/>
      <c r="AMA11" s="56"/>
      <c r="AMB11" s="56"/>
      <c r="AMC11" s="56"/>
      <c r="AMD11" s="56"/>
      <c r="AME11" s="56"/>
      <c r="AMF11" s="56"/>
      <c r="AMG11" s="56"/>
      <c r="AMH11" s="56"/>
      <c r="AMI11" s="56"/>
      <c r="AMJ11" s="56"/>
      <c r="AMK11" s="56"/>
      <c r="AML11" s="56"/>
      <c r="AMM11" s="56"/>
      <c r="AMN11" s="56"/>
      <c r="AMO11" s="56"/>
      <c r="AMP11" s="56"/>
      <c r="AMQ11" s="56"/>
      <c r="AMR11" s="56"/>
      <c r="AMS11" s="56"/>
      <c r="AMT11" s="56"/>
      <c r="AMU11" s="56"/>
      <c r="AMV11" s="56"/>
      <c r="AMW11" s="56"/>
      <c r="AMX11" s="56"/>
      <c r="AMY11" s="56"/>
      <c r="AMZ11" s="56"/>
      <c r="ANA11" s="56"/>
      <c r="ANB11" s="56"/>
      <c r="ANC11" s="56"/>
      <c r="AND11" s="56"/>
      <c r="ANE11" s="56"/>
      <c r="ANF11" s="56"/>
      <c r="ANG11" s="56"/>
      <c r="ANH11" s="56"/>
      <c r="ANI11" s="56"/>
      <c r="ANJ11" s="56"/>
      <c r="ANK11" s="56"/>
      <c r="ANL11" s="56"/>
      <c r="ANM11" s="56"/>
      <c r="ANN11" s="56"/>
      <c r="ANO11" s="56"/>
      <c r="ANP11" s="56"/>
      <c r="ANQ11" s="56"/>
      <c r="ANR11" s="56"/>
      <c r="ANS11" s="56"/>
      <c r="ANT11" s="56"/>
      <c r="ANU11" s="56"/>
      <c r="ANV11" s="56"/>
      <c r="ANW11" s="56"/>
      <c r="ANX11" s="56"/>
      <c r="ANY11" s="56"/>
      <c r="ANZ11" s="56"/>
      <c r="AOA11" s="56"/>
      <c r="AOB11" s="56"/>
      <c r="AOC11" s="56"/>
      <c r="AOD11" s="56"/>
      <c r="AOE11" s="56"/>
      <c r="AOF11" s="56"/>
      <c r="AOG11" s="56"/>
      <c r="AOH11" s="56"/>
      <c r="AOI11" s="56"/>
      <c r="AOJ11" s="56"/>
      <c r="AOK11" s="56"/>
      <c r="AOL11" s="56"/>
      <c r="AOM11" s="56"/>
      <c r="AON11" s="56"/>
      <c r="AOO11" s="56"/>
      <c r="AOP11" s="56"/>
      <c r="AOQ11" s="56"/>
      <c r="AOR11" s="56"/>
      <c r="AOS11" s="56"/>
      <c r="AOT11" s="56"/>
      <c r="AOU11" s="56"/>
      <c r="AOV11" s="56"/>
      <c r="AOW11" s="56"/>
      <c r="AOX11" s="56"/>
      <c r="AOY11" s="56"/>
      <c r="AOZ11" s="56"/>
      <c r="APA11" s="56"/>
      <c r="APB11" s="56"/>
      <c r="APC11" s="56"/>
      <c r="APD11" s="56"/>
      <c r="APE11" s="56"/>
      <c r="APF11" s="56"/>
      <c r="APG11" s="56"/>
      <c r="APH11" s="56"/>
      <c r="API11" s="56"/>
      <c r="APJ11" s="56"/>
      <c r="APK11" s="56"/>
      <c r="APL11" s="56"/>
      <c r="APM11" s="56"/>
      <c r="APN11" s="56"/>
      <c r="APO11" s="56"/>
      <c r="APP11" s="56"/>
      <c r="APQ11" s="56"/>
      <c r="APR11" s="56"/>
      <c r="APS11" s="56"/>
      <c r="APT11" s="56"/>
      <c r="APU11" s="56"/>
      <c r="APV11" s="56"/>
      <c r="APW11" s="56"/>
      <c r="APX11" s="56"/>
      <c r="APY11" s="56"/>
      <c r="APZ11" s="56"/>
      <c r="AQA11" s="56"/>
      <c r="AQB11" s="56"/>
      <c r="AQC11" s="56"/>
      <c r="AQD11" s="56"/>
      <c r="AQE11" s="56"/>
      <c r="AQF11" s="56"/>
      <c r="AQG11" s="56"/>
      <c r="AQH11" s="56"/>
      <c r="AQI11" s="56"/>
      <c r="AQJ11" s="56"/>
      <c r="AQK11" s="56"/>
      <c r="AQL11" s="56"/>
      <c r="AQM11" s="56"/>
      <c r="AQN11" s="56"/>
      <c r="AQO11" s="56"/>
      <c r="AQP11" s="56"/>
      <c r="AQQ11" s="56"/>
      <c r="AQR11" s="56"/>
      <c r="AQS11" s="56"/>
      <c r="AQT11" s="56"/>
      <c r="AQU11" s="56"/>
      <c r="AQV11" s="56"/>
      <c r="AQW11" s="56"/>
      <c r="AQX11" s="56"/>
      <c r="AQY11" s="56"/>
      <c r="AQZ11" s="56"/>
      <c r="ARA11" s="56"/>
      <c r="ARB11" s="56"/>
      <c r="ARC11" s="56"/>
      <c r="ARD11" s="56"/>
      <c r="ARE11" s="56"/>
      <c r="ARF11" s="56"/>
      <c r="ARG11" s="56"/>
      <c r="ARH11" s="56"/>
      <c r="ARI11" s="56"/>
      <c r="ARJ11" s="56"/>
      <c r="ARK11" s="56"/>
      <c r="ARL11" s="56"/>
      <c r="ARM11" s="56"/>
      <c r="ARN11" s="56"/>
      <c r="ARO11" s="56"/>
      <c r="ARP11" s="56"/>
      <c r="ARQ11" s="56"/>
      <c r="ARR11" s="56"/>
      <c r="ARS11" s="56"/>
      <c r="ART11" s="56"/>
      <c r="ARU11" s="56"/>
      <c r="ARV11" s="56"/>
      <c r="ARW11" s="56"/>
      <c r="ARX11" s="56"/>
      <c r="ARY11" s="56"/>
      <c r="ARZ11" s="56"/>
      <c r="ASA11" s="56"/>
      <c r="ASB11" s="56"/>
      <c r="ASC11" s="56"/>
      <c r="ASD11" s="56"/>
      <c r="ASE11" s="56"/>
      <c r="ASF11" s="56"/>
      <c r="ASG11" s="56"/>
      <c r="ASH11" s="56"/>
      <c r="ASI11" s="56"/>
      <c r="ASJ11" s="56"/>
      <c r="ASK11" s="56"/>
      <c r="ASL11" s="56"/>
      <c r="ASM11" s="56"/>
      <c r="ASN11" s="56"/>
      <c r="ASO11" s="56"/>
      <c r="ASP11" s="56"/>
      <c r="ASQ11" s="56"/>
      <c r="ASR11" s="56"/>
      <c r="ASS11" s="56"/>
      <c r="AST11" s="56"/>
      <c r="ASU11" s="56"/>
      <c r="ASV11" s="56"/>
      <c r="ASW11" s="56"/>
      <c r="ASX11" s="56"/>
      <c r="ASY11" s="56"/>
      <c r="ASZ11" s="56"/>
      <c r="ATA11" s="56"/>
      <c r="ATB11" s="56"/>
      <c r="ATC11" s="56"/>
      <c r="ATD11" s="56"/>
      <c r="ATE11" s="56"/>
      <c r="ATF11" s="56"/>
      <c r="ATG11" s="56"/>
      <c r="ATH11" s="56"/>
      <c r="ATI11" s="56"/>
      <c r="ATJ11" s="56"/>
      <c r="ATK11" s="56"/>
      <c r="ATL11" s="56"/>
      <c r="ATM11" s="56"/>
      <c r="ATN11" s="56"/>
      <c r="ATO11" s="56"/>
      <c r="ATP11" s="56"/>
      <c r="ATQ11" s="56"/>
      <c r="ATR11" s="56"/>
      <c r="ATS11" s="56"/>
      <c r="ATT11" s="56"/>
      <c r="ATU11" s="56"/>
      <c r="ATV11" s="56"/>
      <c r="ATW11" s="56"/>
      <c r="ATX11" s="56"/>
      <c r="ATY11" s="56"/>
      <c r="ATZ11" s="56"/>
      <c r="AUA11" s="56"/>
      <c r="AUB11" s="56"/>
      <c r="AUC11" s="56"/>
      <c r="AUD11" s="56"/>
      <c r="AUE11" s="56"/>
      <c r="AUF11" s="56"/>
      <c r="AUG11" s="56"/>
      <c r="AUH11" s="56"/>
      <c r="AUI11" s="56"/>
      <c r="AUJ11" s="56"/>
      <c r="AUK11" s="56"/>
      <c r="AUL11" s="56"/>
      <c r="AUM11" s="56"/>
      <c r="AUN11" s="56"/>
      <c r="AUO11" s="56"/>
      <c r="AUP11" s="56"/>
      <c r="AUQ11" s="56"/>
      <c r="AUR11" s="56"/>
      <c r="AUS11" s="56"/>
      <c r="AUT11" s="56"/>
      <c r="AUU11" s="56"/>
      <c r="AUV11" s="56"/>
      <c r="AUW11" s="56"/>
      <c r="AUX11" s="56"/>
      <c r="AUY11" s="56"/>
      <c r="AUZ11" s="56"/>
      <c r="AVA11" s="56"/>
      <c r="AVB11" s="56"/>
      <c r="AVC11" s="56"/>
      <c r="AVD11" s="56"/>
      <c r="AVE11" s="56"/>
      <c r="AVF11" s="56"/>
      <c r="AVG11" s="56"/>
      <c r="AVH11" s="56"/>
      <c r="AVI11" s="56"/>
      <c r="AVJ11" s="56"/>
      <c r="AVK11" s="56"/>
      <c r="AVL11" s="56"/>
      <c r="AVM11" s="56"/>
      <c r="AVN11" s="56"/>
      <c r="AVO11" s="56"/>
      <c r="AVP11" s="56"/>
      <c r="AVQ11" s="56"/>
      <c r="AVR11" s="56"/>
      <c r="AVS11" s="56"/>
      <c r="AVT11" s="56"/>
      <c r="AVU11" s="56"/>
      <c r="AVV11" s="56"/>
      <c r="AVW11" s="56"/>
      <c r="AVX11" s="56"/>
      <c r="AVY11" s="56"/>
      <c r="AVZ11" s="56"/>
      <c r="AWA11" s="56"/>
      <c r="AWB11" s="56"/>
      <c r="AWC11" s="56"/>
      <c r="AWD11" s="56"/>
      <c r="AWE11" s="56"/>
      <c r="AWF11" s="56"/>
      <c r="AWG11" s="56"/>
      <c r="AWH11" s="56"/>
      <c r="AWI11" s="56"/>
      <c r="AWJ11" s="56"/>
      <c r="AWK11" s="56"/>
      <c r="AWL11" s="56"/>
      <c r="AWM11" s="56"/>
      <c r="AWN11" s="56"/>
      <c r="AWO11" s="56"/>
      <c r="AWP11" s="56"/>
      <c r="AWQ11" s="56"/>
      <c r="AWR11" s="56"/>
      <c r="AWS11" s="56"/>
      <c r="AWT11" s="56"/>
      <c r="AWU11" s="56"/>
      <c r="AWV11" s="56"/>
      <c r="AWW11" s="56"/>
      <c r="AWX11" s="56"/>
      <c r="AWY11" s="56"/>
      <c r="AWZ11" s="56"/>
      <c r="AXA11" s="56"/>
      <c r="AXB11" s="56"/>
      <c r="AXC11" s="56"/>
      <c r="AXD11" s="56"/>
      <c r="AXE11" s="56"/>
      <c r="AXF11" s="56"/>
      <c r="AXG11" s="56"/>
      <c r="AXH11" s="56"/>
      <c r="AXI11" s="56"/>
      <c r="AXJ11" s="56"/>
      <c r="AXK11" s="56"/>
      <c r="AXL11" s="56"/>
      <c r="AXM11" s="56"/>
      <c r="AXN11" s="56"/>
      <c r="AXO11" s="56"/>
      <c r="AXP11" s="56"/>
      <c r="AXQ11" s="56"/>
      <c r="AXR11" s="56"/>
      <c r="AXS11" s="56"/>
      <c r="AXT11" s="56"/>
      <c r="AXU11" s="56"/>
      <c r="AXV11" s="56"/>
      <c r="AXW11" s="56"/>
      <c r="AXX11" s="56"/>
      <c r="AXY11" s="56"/>
      <c r="AXZ11" s="56"/>
      <c r="AYA11" s="56"/>
      <c r="AYB11" s="56"/>
      <c r="AYC11" s="56"/>
      <c r="AYD11" s="56"/>
      <c r="AYE11" s="56"/>
      <c r="AYF11" s="56"/>
      <c r="AYG11" s="56"/>
      <c r="AYH11" s="56"/>
      <c r="AYI11" s="56"/>
      <c r="AYJ11" s="56"/>
      <c r="AYK11" s="56"/>
      <c r="AYL11" s="56"/>
      <c r="AYM11" s="56"/>
      <c r="AYN11" s="56"/>
      <c r="AYO11" s="56"/>
      <c r="AYP11" s="56"/>
      <c r="AYQ11" s="56"/>
      <c r="AYR11" s="56"/>
      <c r="AYS11" s="56"/>
      <c r="AYT11" s="56"/>
      <c r="AYU11" s="56"/>
      <c r="AYV11" s="56"/>
      <c r="AYW11" s="56"/>
      <c r="AYX11" s="56"/>
      <c r="AYY11" s="56"/>
      <c r="AYZ11" s="56"/>
      <c r="AZA11" s="56"/>
      <c r="AZB11" s="56"/>
      <c r="AZC11" s="56"/>
      <c r="AZD11" s="56"/>
      <c r="AZE11" s="56"/>
      <c r="AZF11" s="56"/>
      <c r="AZG11" s="56"/>
      <c r="AZH11" s="56"/>
      <c r="AZI11" s="56"/>
      <c r="AZJ11" s="56"/>
      <c r="AZK11" s="56"/>
      <c r="AZL11" s="56"/>
      <c r="AZM11" s="56"/>
      <c r="AZN11" s="56"/>
      <c r="AZO11" s="56"/>
      <c r="AZP11" s="56"/>
      <c r="AZQ11" s="56"/>
      <c r="AZR11" s="56"/>
      <c r="AZS11" s="56"/>
      <c r="AZT11" s="56"/>
      <c r="AZU11" s="56"/>
      <c r="AZV11" s="56"/>
      <c r="AZW11" s="56"/>
      <c r="AZX11" s="56"/>
      <c r="AZY11" s="56"/>
      <c r="AZZ11" s="56"/>
      <c r="BAA11" s="56"/>
      <c r="BAB11" s="56"/>
      <c r="BAC11" s="56"/>
      <c r="BAD11" s="56"/>
      <c r="BAE11" s="56"/>
      <c r="BAF11" s="56"/>
      <c r="BAG11" s="56"/>
      <c r="BAH11" s="56"/>
      <c r="BAI11" s="56"/>
      <c r="BAJ11" s="56"/>
      <c r="BAK11" s="56"/>
      <c r="BAL11" s="56"/>
      <c r="BAM11" s="56"/>
      <c r="BAN11" s="56"/>
      <c r="BAO11" s="56"/>
      <c r="BAP11" s="56"/>
      <c r="BAQ11" s="56"/>
      <c r="BAR11" s="56"/>
      <c r="BAS11" s="56"/>
      <c r="BAT11" s="56"/>
      <c r="BAU11" s="56"/>
      <c r="BAV11" s="56"/>
      <c r="BAW11" s="56"/>
      <c r="BAX11" s="56"/>
      <c r="BAY11" s="56"/>
      <c r="BAZ11" s="56"/>
      <c r="BBA11" s="56"/>
      <c r="BBB11" s="56"/>
      <c r="BBC11" s="56"/>
      <c r="BBD11" s="56"/>
      <c r="BBE11" s="56"/>
      <c r="BBF11" s="56"/>
      <c r="BBG11" s="56"/>
      <c r="BBH11" s="56"/>
      <c r="BBI11" s="56"/>
      <c r="BBJ11" s="56"/>
      <c r="BBK11" s="56"/>
      <c r="BBL11" s="56"/>
      <c r="BBM11" s="56"/>
      <c r="BBN11" s="56"/>
      <c r="BBO11" s="56"/>
      <c r="BBP11" s="56"/>
      <c r="BBQ11" s="56"/>
      <c r="BBR11" s="56"/>
      <c r="BBS11" s="56"/>
      <c r="BBT11" s="56"/>
      <c r="BBU11" s="56"/>
      <c r="BBV11" s="56"/>
      <c r="BBW11" s="56"/>
      <c r="BBX11" s="56"/>
      <c r="BBY11" s="56"/>
      <c r="BBZ11" s="56"/>
      <c r="BCA11" s="56"/>
      <c r="BCB11" s="56"/>
      <c r="BCC11" s="56"/>
      <c r="BCD11" s="56"/>
      <c r="BCE11" s="56"/>
      <c r="BCF11" s="56"/>
      <c r="BCG11" s="56"/>
      <c r="BCH11" s="56"/>
      <c r="BCI11" s="56"/>
      <c r="BCJ11" s="56"/>
      <c r="BCK11" s="56"/>
      <c r="BCL11" s="56"/>
      <c r="BCM11" s="56"/>
      <c r="BCN11" s="56"/>
      <c r="BCO11" s="56"/>
      <c r="BCP11" s="56"/>
      <c r="BCQ11" s="56"/>
      <c r="BCR11" s="56"/>
      <c r="BCS11" s="56"/>
      <c r="BCT11" s="56"/>
      <c r="BCU11" s="56"/>
      <c r="BCV11" s="56"/>
      <c r="BCW11" s="56"/>
      <c r="BCX11" s="56"/>
      <c r="BCY11" s="56"/>
      <c r="BCZ11" s="56"/>
      <c r="BDA11" s="56"/>
      <c r="BDB11" s="56"/>
      <c r="BDC11" s="56"/>
      <c r="BDD11" s="56"/>
      <c r="BDE11" s="56"/>
      <c r="BDF11" s="56"/>
      <c r="BDG11" s="56"/>
      <c r="BDH11" s="56"/>
      <c r="BDI11" s="56"/>
      <c r="BDJ11" s="56"/>
      <c r="BDK11" s="56"/>
      <c r="BDL11" s="56"/>
      <c r="BDM11" s="56"/>
      <c r="BDN11" s="56"/>
      <c r="BDO11" s="56"/>
      <c r="BDP11" s="56"/>
      <c r="BDQ11" s="56"/>
      <c r="BDR11" s="56"/>
      <c r="BDS11" s="56"/>
      <c r="BDT11" s="56"/>
      <c r="BDU11" s="56"/>
      <c r="BDV11" s="56"/>
      <c r="BDW11" s="56"/>
      <c r="BDX11" s="56"/>
      <c r="BDY11" s="56"/>
      <c r="BDZ11" s="56"/>
      <c r="BEA11" s="56"/>
      <c r="BEB11" s="56"/>
      <c r="BEC11" s="56"/>
      <c r="BED11" s="56"/>
      <c r="BEE11" s="56"/>
      <c r="BEF11" s="56"/>
      <c r="BEG11" s="56"/>
      <c r="BEH11" s="56"/>
      <c r="BEI11" s="56"/>
      <c r="BEJ11" s="56"/>
      <c r="BEK11" s="56"/>
      <c r="BEL11" s="56"/>
      <c r="BEM11" s="56"/>
      <c r="BEN11" s="56"/>
      <c r="BEO11" s="56"/>
      <c r="BEP11" s="56"/>
      <c r="BEQ11" s="56"/>
      <c r="BER11" s="56"/>
      <c r="BES11" s="56"/>
      <c r="BET11" s="56"/>
      <c r="BEU11" s="56"/>
      <c r="BEV11" s="56"/>
      <c r="BEW11" s="56"/>
      <c r="BEX11" s="56"/>
      <c r="BEY11" s="56"/>
      <c r="BEZ11" s="56"/>
      <c r="BFA11" s="56"/>
      <c r="BFB11" s="56"/>
      <c r="BFC11" s="56"/>
      <c r="BFD11" s="56"/>
      <c r="BFE11" s="56"/>
      <c r="BFF11" s="56"/>
      <c r="BFG11" s="56"/>
      <c r="BFH11" s="56"/>
      <c r="BFI11" s="56"/>
      <c r="BFJ11" s="56"/>
      <c r="BFK11" s="56"/>
      <c r="BFL11" s="56"/>
      <c r="BFM11" s="56"/>
      <c r="BFN11" s="56"/>
      <c r="BFO11" s="56"/>
      <c r="BFP11" s="56"/>
      <c r="BFQ11" s="56"/>
      <c r="BFR11" s="56"/>
      <c r="BFS11" s="56"/>
      <c r="BFT11" s="56"/>
      <c r="BFU11" s="56"/>
      <c r="BFV11" s="56"/>
      <c r="BFW11" s="56"/>
      <c r="BFX11" s="56"/>
      <c r="BFY11" s="56"/>
      <c r="BFZ11" s="56"/>
      <c r="BGA11" s="56"/>
      <c r="BGB11" s="56"/>
      <c r="BGC11" s="56"/>
      <c r="BGD11" s="56"/>
      <c r="BGE11" s="56"/>
      <c r="BGF11" s="56"/>
      <c r="BGG11" s="56"/>
      <c r="BGH11" s="56"/>
      <c r="BGI11" s="56"/>
      <c r="BGJ11" s="56"/>
      <c r="BGK11" s="56"/>
      <c r="BGL11" s="56"/>
      <c r="BGM11" s="56"/>
      <c r="BGN11" s="56"/>
      <c r="BGO11" s="56"/>
      <c r="BGP11" s="56"/>
      <c r="BGQ11" s="56"/>
      <c r="BGR11" s="56"/>
      <c r="BGS11" s="56"/>
      <c r="BGT11" s="56"/>
      <c r="BGU11" s="56"/>
      <c r="BGV11" s="56"/>
      <c r="BGW11" s="56"/>
      <c r="BGX11" s="56"/>
      <c r="BGY11" s="56"/>
      <c r="BGZ11" s="56"/>
      <c r="BHA11" s="56"/>
      <c r="BHB11" s="56"/>
      <c r="BHC11" s="56"/>
      <c r="BHD11" s="56"/>
      <c r="BHE11" s="56"/>
      <c r="BHF11" s="56"/>
      <c r="BHG11" s="56"/>
      <c r="BHH11" s="56"/>
      <c r="BHI11" s="56"/>
      <c r="BHJ11" s="56"/>
      <c r="BHK11" s="56"/>
      <c r="BHL11" s="56"/>
      <c r="BHM11" s="56"/>
      <c r="BHN11" s="56"/>
      <c r="BHO11" s="56"/>
      <c r="BHP11" s="56"/>
      <c r="BHQ11" s="56"/>
      <c r="BHR11" s="56"/>
      <c r="BHS11" s="56"/>
      <c r="BHT11" s="56"/>
      <c r="BHU11" s="56"/>
      <c r="BHV11" s="56"/>
      <c r="BHW11" s="56"/>
      <c r="BHX11" s="56"/>
      <c r="BHY11" s="56"/>
      <c r="BHZ11" s="56"/>
      <c r="BIA11" s="56"/>
      <c r="BIB11" s="56"/>
      <c r="BIC11" s="56"/>
      <c r="BID11" s="56"/>
      <c r="BIE11" s="56"/>
      <c r="BIF11" s="56"/>
      <c r="BIG11" s="56"/>
      <c r="BIH11" s="56"/>
      <c r="BII11" s="56"/>
      <c r="BIJ11" s="56"/>
      <c r="BIK11" s="56"/>
      <c r="BIL11" s="56"/>
      <c r="BIM11" s="56"/>
      <c r="BIN11" s="56"/>
      <c r="BIO11" s="56"/>
      <c r="BIP11" s="56"/>
      <c r="BIQ11" s="56"/>
      <c r="BIR11" s="56"/>
      <c r="BIS11" s="56"/>
      <c r="BIT11" s="56"/>
      <c r="BIU11" s="56"/>
      <c r="BIV11" s="56"/>
      <c r="BIW11" s="56"/>
      <c r="BIX11" s="56"/>
      <c r="BIY11" s="56"/>
      <c r="BIZ11" s="56"/>
      <c r="BJA11" s="56"/>
      <c r="BJB11" s="56"/>
      <c r="BJC11" s="56"/>
      <c r="BJD11" s="56"/>
      <c r="BJE11" s="56"/>
      <c r="BJF11" s="56"/>
      <c r="BJG11" s="56"/>
      <c r="BJH11" s="56"/>
      <c r="BJI11" s="56"/>
      <c r="BJJ11" s="56"/>
      <c r="BJK11" s="56"/>
      <c r="BJL11" s="56"/>
      <c r="BJM11" s="56"/>
      <c r="BJN11" s="56"/>
      <c r="BJO11" s="56"/>
      <c r="BJP11" s="56"/>
      <c r="BJQ11" s="56"/>
      <c r="BJR11" s="56"/>
      <c r="BJS11" s="56"/>
      <c r="BJT11" s="56"/>
      <c r="BJU11" s="56"/>
      <c r="BJV11" s="56"/>
      <c r="BJW11" s="56"/>
      <c r="BJX11" s="56"/>
      <c r="BJY11" s="56"/>
      <c r="BJZ11" s="56"/>
      <c r="BKA11" s="56"/>
      <c r="BKB11" s="56"/>
      <c r="BKC11" s="56"/>
      <c r="BKD11" s="56"/>
      <c r="BKE11" s="56"/>
      <c r="BKF11" s="56"/>
      <c r="BKG11" s="56"/>
      <c r="BKH11" s="56"/>
      <c r="BKI11" s="56"/>
      <c r="BKJ11" s="56"/>
      <c r="BKK11" s="56"/>
      <c r="BKL11" s="56"/>
      <c r="BKM11" s="56"/>
      <c r="BKN11" s="56"/>
      <c r="BKO11" s="56"/>
      <c r="BKP11" s="56"/>
      <c r="BKQ11" s="56"/>
      <c r="BKR11" s="56"/>
      <c r="BKS11" s="56"/>
      <c r="BKT11" s="56"/>
      <c r="BKU11" s="56"/>
      <c r="BKV11" s="56"/>
      <c r="BKW11" s="56"/>
      <c r="BKX11" s="56"/>
      <c r="BKY11" s="56"/>
      <c r="BKZ11" s="56"/>
      <c r="BLA11" s="56"/>
      <c r="BLB11" s="56"/>
      <c r="BLC11" s="56"/>
      <c r="BLD11" s="56"/>
      <c r="BLE11" s="56"/>
      <c r="BLF11" s="56"/>
      <c r="BLG11" s="56"/>
      <c r="BLH11" s="56"/>
      <c r="BLI11" s="56"/>
      <c r="BLJ11" s="56"/>
      <c r="BLK11" s="56"/>
      <c r="BLL11" s="56"/>
      <c r="BLM11" s="56"/>
      <c r="BLN11" s="56"/>
      <c r="BLO11" s="56"/>
      <c r="BLP11" s="56"/>
      <c r="BLQ11" s="56"/>
      <c r="BLR11" s="56"/>
      <c r="BLS11" s="56"/>
      <c r="BLT11" s="56"/>
      <c r="BLU11" s="56"/>
      <c r="BLV11" s="56"/>
      <c r="BLW11" s="56"/>
      <c r="BLX11" s="56"/>
      <c r="BLY11" s="56"/>
      <c r="BLZ11" s="56"/>
      <c r="BMA11" s="56"/>
      <c r="BMB11" s="56"/>
      <c r="BMC11" s="56"/>
      <c r="BMD11" s="56"/>
      <c r="BME11" s="56"/>
      <c r="BMF11" s="56"/>
      <c r="BMG11" s="56"/>
      <c r="BMH11" s="56"/>
      <c r="BMI11" s="56"/>
      <c r="BMJ11" s="56"/>
      <c r="BMK11" s="56"/>
      <c r="BML11" s="56"/>
      <c r="BMM11" s="56"/>
      <c r="BMN11" s="56"/>
      <c r="BMO11" s="56"/>
      <c r="BMP11" s="56"/>
      <c r="BMQ11" s="56"/>
      <c r="BMR11" s="56"/>
      <c r="BMS11" s="56"/>
      <c r="BMT11" s="56"/>
      <c r="BMU11" s="56"/>
      <c r="BMV11" s="56"/>
      <c r="BMW11" s="56"/>
      <c r="BMX11" s="56"/>
      <c r="BMY11" s="56"/>
      <c r="BMZ11" s="56"/>
      <c r="BNA11" s="56"/>
      <c r="BNB11" s="56"/>
      <c r="BNC11" s="56"/>
      <c r="BND11" s="56"/>
      <c r="BNE11" s="56"/>
      <c r="BNF11" s="56"/>
      <c r="BNG11" s="56"/>
      <c r="BNH11" s="56"/>
      <c r="BNI11" s="56"/>
      <c r="BNJ11" s="56"/>
      <c r="BNK11" s="56"/>
      <c r="BNL11" s="56"/>
      <c r="BNM11" s="56"/>
      <c r="BNN11" s="56"/>
      <c r="BNO11" s="56"/>
      <c r="BNP11" s="56"/>
      <c r="BNQ11" s="56"/>
      <c r="BNR11" s="56"/>
      <c r="BNS11" s="56"/>
      <c r="BNT11" s="56"/>
      <c r="BNU11" s="56"/>
      <c r="BNV11" s="56"/>
      <c r="BNW11" s="56"/>
      <c r="BNX11" s="56"/>
      <c r="BNY11" s="56"/>
      <c r="BNZ11" s="56"/>
      <c r="BOA11" s="56"/>
      <c r="BOB11" s="56"/>
      <c r="BOC11" s="56"/>
      <c r="BOD11" s="56"/>
      <c r="BOE11" s="56"/>
      <c r="BOF11" s="56"/>
      <c r="BOG11" s="56"/>
      <c r="BOH11" s="56"/>
      <c r="BOI11" s="56"/>
      <c r="BOJ11" s="56"/>
      <c r="BOK11" s="56"/>
      <c r="BOL11" s="56"/>
      <c r="BOM11" s="56"/>
      <c r="BON11" s="56"/>
      <c r="BOO11" s="56"/>
      <c r="BOP11" s="56"/>
      <c r="BOQ11" s="56"/>
      <c r="BOR11" s="56"/>
      <c r="BOS11" s="56"/>
      <c r="BOT11" s="56"/>
      <c r="BOU11" s="56"/>
      <c r="BOV11" s="56"/>
    </row>
    <row r="12" ht="13.5" customHeight="1">
      <c r="A12" s="54" t="s">
        <v>1401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/>
      <c r="GZ12" s="53"/>
      <c r="HA12" s="53"/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/>
      <c r="LJ12" s="53"/>
      <c r="LK12" s="53"/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LZ12" s="53"/>
      <c r="MA12" s="53"/>
      <c r="MB12" s="53"/>
      <c r="MC12" s="53"/>
      <c r="MD12" s="53"/>
      <c r="ME12" s="53"/>
      <c r="MF12" s="53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/>
      <c r="NP12" s="53"/>
      <c r="NQ12" s="53"/>
      <c r="NR12" s="53"/>
      <c r="NS12" s="53"/>
      <c r="NT12" s="53"/>
      <c r="NU12" s="53"/>
      <c r="NV12" s="53"/>
      <c r="NW12" s="53"/>
      <c r="NX12" s="53"/>
      <c r="NY12" s="53"/>
      <c r="NZ12" s="53"/>
      <c r="OA12" s="53"/>
      <c r="OB12" s="53"/>
      <c r="OC12" s="53"/>
      <c r="OD12" s="53"/>
      <c r="OE12" s="53"/>
      <c r="OF12" s="53"/>
      <c r="OG12" s="53"/>
      <c r="OH12" s="53"/>
      <c r="OI12" s="53"/>
      <c r="OJ12" s="53"/>
      <c r="OK12" s="53"/>
      <c r="OL12" s="53"/>
      <c r="OM12" s="53"/>
      <c r="ON12" s="53"/>
      <c r="OO12" s="53"/>
      <c r="OP12" s="53"/>
      <c r="OQ12" s="53"/>
      <c r="OR12" s="53"/>
      <c r="OS12" s="53"/>
      <c r="OT12" s="53"/>
      <c r="OU12" s="53"/>
      <c r="OV12" s="53"/>
      <c r="OW12" s="53"/>
      <c r="OX12" s="53"/>
      <c r="OY12" s="53"/>
      <c r="OZ12" s="53"/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3"/>
      <c r="PM12" s="53"/>
      <c r="PN12" s="53"/>
      <c r="PO12" s="53"/>
      <c r="PP12" s="53"/>
      <c r="PQ12" s="53"/>
      <c r="PR12" s="53"/>
      <c r="PS12" s="53"/>
      <c r="PT12" s="53"/>
      <c r="PU12" s="53"/>
      <c r="PV12" s="53"/>
      <c r="PW12" s="53"/>
      <c r="PX12" s="53"/>
      <c r="PY12" s="53"/>
      <c r="PZ12" s="53"/>
      <c r="QA12" s="53"/>
      <c r="QB12" s="53"/>
      <c r="QC12" s="53"/>
      <c r="QD12" s="53"/>
      <c r="QE12" s="53"/>
      <c r="QF12" s="53"/>
      <c r="QG12" s="53"/>
      <c r="QH12" s="53"/>
      <c r="QI12" s="53"/>
      <c r="QJ12" s="53"/>
      <c r="QK12" s="53"/>
      <c r="QL12" s="53"/>
      <c r="QM12" s="53"/>
      <c r="QN12" s="53"/>
      <c r="QO12" s="53"/>
      <c r="QP12" s="53"/>
      <c r="QQ12" s="53"/>
      <c r="QR12" s="53"/>
      <c r="QS12" s="53"/>
      <c r="QT12" s="53"/>
      <c r="QU12" s="53"/>
      <c r="QV12" s="53"/>
      <c r="QW12" s="53"/>
      <c r="QX12" s="53"/>
      <c r="QY12" s="53"/>
      <c r="QZ12" s="53"/>
      <c r="RA12" s="53"/>
      <c r="RB12" s="53"/>
      <c r="RC12" s="53"/>
      <c r="RD12" s="53"/>
      <c r="RE12" s="53"/>
      <c r="RF12" s="53"/>
      <c r="RG12" s="53"/>
      <c r="RH12" s="53"/>
      <c r="RI12" s="53"/>
      <c r="RJ12" s="53"/>
      <c r="RK12" s="53"/>
      <c r="RL12" s="53"/>
      <c r="RM12" s="53"/>
      <c r="RN12" s="53"/>
      <c r="RO12" s="53"/>
      <c r="RP12" s="53"/>
      <c r="RQ12" s="53"/>
      <c r="RR12" s="53"/>
      <c r="RS12" s="53"/>
      <c r="RT12" s="53"/>
      <c r="RU12" s="53"/>
      <c r="RV12" s="53"/>
      <c r="RW12" s="53"/>
      <c r="RX12" s="53"/>
      <c r="RY12" s="53"/>
      <c r="RZ12" s="53"/>
      <c r="SA12" s="53"/>
      <c r="SB12" s="53"/>
      <c r="SC12" s="53"/>
      <c r="SD12" s="53"/>
      <c r="SE12" s="53"/>
      <c r="SF12" s="53"/>
      <c r="SG12" s="53"/>
      <c r="SH12" s="53"/>
      <c r="SI12" s="53"/>
      <c r="SJ12" s="53"/>
      <c r="SK12" s="53"/>
      <c r="SL12" s="53"/>
      <c r="SM12" s="53"/>
      <c r="SN12" s="53"/>
      <c r="SO12" s="53"/>
      <c r="SP12" s="53"/>
      <c r="SQ12" s="53"/>
      <c r="SR12" s="53"/>
      <c r="SS12" s="53"/>
      <c r="ST12" s="53"/>
      <c r="SU12" s="53"/>
      <c r="SV12" s="53"/>
      <c r="SW12" s="53"/>
      <c r="SX12" s="53"/>
      <c r="SY12" s="53"/>
      <c r="SZ12" s="53"/>
      <c r="TA12" s="53"/>
      <c r="TB12" s="53"/>
      <c r="TC12" s="53"/>
      <c r="TD12" s="53"/>
      <c r="TE12" s="53"/>
      <c r="TF12" s="53"/>
      <c r="TG12" s="53"/>
      <c r="TH12" s="53"/>
      <c r="TI12" s="53"/>
      <c r="TJ12" s="53"/>
      <c r="TK12" s="53"/>
      <c r="TL12" s="53"/>
      <c r="TM12" s="53"/>
      <c r="TN12" s="53"/>
      <c r="TO12" s="53"/>
      <c r="TP12" s="53"/>
      <c r="TQ12" s="53"/>
      <c r="TR12" s="53"/>
      <c r="TS12" s="53"/>
      <c r="TT12" s="53"/>
      <c r="TU12" s="53"/>
      <c r="TV12" s="53"/>
      <c r="TW12" s="53"/>
      <c r="TX12" s="53"/>
      <c r="TY12" s="53"/>
      <c r="TZ12" s="53"/>
      <c r="UA12" s="53"/>
      <c r="UB12" s="53"/>
      <c r="UC12" s="53"/>
      <c r="UD12" s="53"/>
      <c r="UE12" s="53"/>
      <c r="UF12" s="53"/>
      <c r="UG12" s="53"/>
      <c r="UH12" s="53"/>
      <c r="UI12" s="53"/>
      <c r="UJ12" s="53"/>
      <c r="UK12" s="53"/>
      <c r="UL12" s="53"/>
      <c r="UM12" s="53"/>
      <c r="UN12" s="53"/>
      <c r="UO12" s="53"/>
      <c r="UP12" s="53"/>
      <c r="UQ12" s="53"/>
      <c r="UR12" s="53"/>
      <c r="US12" s="53"/>
      <c r="UT12" s="53"/>
      <c r="UU12" s="53"/>
      <c r="UV12" s="53"/>
      <c r="UW12" s="53"/>
      <c r="UX12" s="53"/>
      <c r="UY12" s="53"/>
      <c r="UZ12" s="53"/>
      <c r="VA12" s="53"/>
      <c r="VB12" s="53"/>
      <c r="VC12" s="53"/>
      <c r="VD12" s="53"/>
      <c r="VE12" s="53"/>
      <c r="VF12" s="53"/>
      <c r="VG12" s="53"/>
      <c r="VH12" s="53"/>
      <c r="VI12" s="53"/>
      <c r="VJ12" s="53"/>
      <c r="VK12" s="53"/>
      <c r="VL12" s="53"/>
      <c r="VM12" s="53"/>
      <c r="VN12" s="53"/>
      <c r="VO12" s="53"/>
      <c r="VP12" s="53"/>
      <c r="VQ12" s="53"/>
      <c r="VR12" s="53"/>
      <c r="VS12" s="53"/>
      <c r="VT12" s="53"/>
      <c r="VU12" s="53"/>
      <c r="VV12" s="53"/>
      <c r="VW12" s="53"/>
      <c r="VX12" s="53"/>
      <c r="VY12" s="53"/>
      <c r="VZ12" s="53"/>
      <c r="WA12" s="53"/>
      <c r="WB12" s="53"/>
      <c r="WC12" s="53"/>
      <c r="WD12" s="53"/>
      <c r="WE12" s="53"/>
      <c r="WF12" s="53"/>
      <c r="WG12" s="53"/>
      <c r="WH12" s="53"/>
      <c r="WI12" s="53"/>
      <c r="WJ12" s="53"/>
      <c r="WK12" s="53"/>
      <c r="WL12" s="53"/>
      <c r="WM12" s="53"/>
      <c r="WN12" s="53"/>
      <c r="WO12" s="53"/>
      <c r="WP12" s="53"/>
      <c r="WQ12" s="53"/>
      <c r="WR12" s="53"/>
      <c r="WS12" s="53"/>
      <c r="WT12" s="53"/>
      <c r="WU12" s="53"/>
      <c r="WV12" s="53"/>
      <c r="WW12" s="53"/>
      <c r="WX12" s="53"/>
      <c r="WY12" s="53"/>
      <c r="WZ12" s="53"/>
      <c r="XA12" s="53"/>
      <c r="XB12" s="53"/>
      <c r="XC12" s="53"/>
      <c r="XD12" s="53"/>
      <c r="XE12" s="53"/>
      <c r="XF12" s="53"/>
      <c r="XG12" s="53"/>
      <c r="XH12" s="53"/>
      <c r="XI12" s="53"/>
      <c r="XJ12" s="53"/>
      <c r="XK12" s="53"/>
      <c r="XL12" s="53"/>
      <c r="XM12" s="53"/>
      <c r="XN12" s="53"/>
      <c r="XO12" s="53"/>
      <c r="XP12" s="53"/>
      <c r="XQ12" s="53"/>
      <c r="XR12" s="53"/>
      <c r="XS12" s="53"/>
      <c r="XT12" s="53"/>
      <c r="XU12" s="53"/>
      <c r="XV12" s="53"/>
      <c r="XW12" s="53"/>
      <c r="XX12" s="53"/>
      <c r="XY12" s="53"/>
      <c r="XZ12" s="53"/>
      <c r="YA12" s="53"/>
      <c r="YB12" s="53"/>
      <c r="YC12" s="53"/>
      <c r="YD12" s="53"/>
      <c r="YE12" s="53"/>
      <c r="YF12" s="53"/>
      <c r="YG12" s="53"/>
      <c r="YH12" s="53"/>
      <c r="YI12" s="53"/>
      <c r="YJ12" s="53"/>
      <c r="YK12" s="53"/>
      <c r="YL12" s="53"/>
      <c r="YM12" s="53"/>
      <c r="YN12" s="53"/>
      <c r="YO12" s="53"/>
      <c r="YP12" s="53"/>
      <c r="YQ12" s="53"/>
      <c r="YR12" s="53"/>
      <c r="YS12" s="53"/>
      <c r="YT12" s="53"/>
      <c r="YU12" s="53"/>
      <c r="YV12" s="53"/>
      <c r="YW12" s="53"/>
      <c r="YX12" s="53"/>
      <c r="YY12" s="53"/>
      <c r="YZ12" s="53"/>
      <c r="ZA12" s="53"/>
      <c r="ZB12" s="53"/>
      <c r="ZC12" s="53"/>
      <c r="ZD12" s="53"/>
      <c r="ZE12" s="53"/>
      <c r="ZF12" s="53"/>
      <c r="ZG12" s="53"/>
      <c r="ZH12" s="53"/>
      <c r="ZI12" s="53"/>
      <c r="ZJ12" s="53"/>
      <c r="ZK12" s="53"/>
      <c r="ZL12" s="53"/>
      <c r="ZM12" s="53"/>
      <c r="ZN12" s="53"/>
      <c r="ZO12" s="53"/>
      <c r="ZP12" s="53"/>
      <c r="ZQ12" s="53"/>
      <c r="ZR12" s="53"/>
      <c r="ZS12" s="53"/>
      <c r="ZT12" s="53"/>
      <c r="ZU12" s="53"/>
      <c r="ZV12" s="53"/>
      <c r="ZW12" s="53"/>
      <c r="ZX12" s="53"/>
      <c r="ZY12" s="53"/>
      <c r="ZZ12" s="53"/>
      <c r="AAA12" s="53"/>
      <c r="AAB12" s="53"/>
      <c r="AAC12" s="53"/>
      <c r="AAD12" s="53"/>
      <c r="AAE12" s="53"/>
      <c r="AAF12" s="53"/>
      <c r="AAG12" s="53"/>
      <c r="AAH12" s="53"/>
      <c r="AAI12" s="53"/>
      <c r="AAJ12" s="53"/>
      <c r="AAK12" s="53"/>
      <c r="AAL12" s="53"/>
      <c r="AAM12" s="53"/>
      <c r="AAN12" s="53"/>
      <c r="AAO12" s="53"/>
      <c r="AAP12" s="53"/>
      <c r="AAQ12" s="53"/>
      <c r="AAR12" s="53"/>
      <c r="AAS12" s="53"/>
      <c r="AAT12" s="53"/>
      <c r="AAU12" s="53"/>
      <c r="AAV12" s="53"/>
      <c r="AAW12" s="53"/>
      <c r="AAX12" s="53"/>
      <c r="AAY12" s="53"/>
      <c r="AAZ12" s="53"/>
      <c r="ABA12" s="53"/>
      <c r="ABB12" s="53"/>
      <c r="ABC12" s="53"/>
      <c r="ABD12" s="53"/>
      <c r="ABE12" s="53"/>
      <c r="ABF12" s="53"/>
      <c r="ABG12" s="53"/>
      <c r="ABH12" s="53"/>
      <c r="ABI12" s="53"/>
      <c r="ABJ12" s="53"/>
      <c r="ABK12" s="53"/>
      <c r="ABL12" s="53"/>
      <c r="ABM12" s="53"/>
      <c r="ABN12" s="53"/>
      <c r="ABO12" s="53"/>
      <c r="ABP12" s="53"/>
      <c r="ABQ12" s="53"/>
      <c r="ABR12" s="53"/>
      <c r="ABS12" s="53"/>
      <c r="ABT12" s="53"/>
      <c r="ABU12" s="53"/>
      <c r="ABV12" s="53"/>
      <c r="ABW12" s="53"/>
      <c r="ABX12" s="53"/>
      <c r="ABY12" s="53"/>
      <c r="ABZ12" s="53"/>
      <c r="ACA12" s="53"/>
      <c r="ACB12" s="53"/>
      <c r="ACC12" s="53"/>
      <c r="ACD12" s="53">
        <v>88.11416488168064</v>
      </c>
      <c r="ACE12" s="53"/>
      <c r="ACF12" s="53"/>
      <c r="ACG12" s="53"/>
      <c r="ACH12" s="53">
        <v>89.29501802277106</v>
      </c>
      <c r="ACI12" s="53"/>
      <c r="ACJ12" s="53"/>
      <c r="ACK12" s="53"/>
      <c r="ACL12" s="53">
        <v>90.70073934058631</v>
      </c>
      <c r="ACM12" s="53"/>
      <c r="ACN12" s="53"/>
      <c r="ACO12" s="53"/>
      <c r="ACP12" s="53">
        <v>92.10654500505449</v>
      </c>
      <c r="ACQ12" s="53"/>
      <c r="ACR12" s="53"/>
      <c r="ACS12" s="53"/>
      <c r="ACT12" s="53">
        <v>93.39983223450731</v>
      </c>
      <c r="ACU12" s="53"/>
      <c r="ACV12" s="53"/>
      <c r="ACW12" s="53"/>
      <c r="ACX12" s="53">
        <v>94.35581719887296</v>
      </c>
      <c r="ACY12" s="53"/>
      <c r="ACZ12" s="53"/>
      <c r="ADA12" s="53"/>
      <c r="ADB12" s="53">
        <v>95.50849855788312</v>
      </c>
      <c r="ADC12" s="53"/>
      <c r="ADD12" s="53"/>
      <c r="ADE12" s="53"/>
      <c r="ADF12" s="53">
        <v>96.77369835190859</v>
      </c>
      <c r="ADG12" s="53"/>
      <c r="ADH12" s="53"/>
      <c r="ADI12" s="53"/>
      <c r="ADJ12" s="53">
        <v>97.98272327507934</v>
      </c>
      <c r="ADK12" s="53"/>
      <c r="ADL12" s="53"/>
      <c r="ADM12" s="53"/>
      <c r="ADN12" s="53">
        <v>99.33226972203984</v>
      </c>
      <c r="ADO12" s="53"/>
      <c r="ADP12" s="53"/>
      <c r="ADQ12" s="53"/>
      <c r="ADR12" s="53">
        <v>100.709903604428</v>
      </c>
      <c r="ADS12" s="53"/>
      <c r="ADT12" s="53"/>
      <c r="ADU12" s="53"/>
      <c r="ADV12" s="53">
        <v>101.975103398453</v>
      </c>
      <c r="ADW12" s="53"/>
      <c r="ADX12" s="53"/>
      <c r="ADY12" s="53"/>
      <c r="ADZ12" s="53">
        <v>103.296562409986</v>
      </c>
      <c r="AEA12" s="53"/>
      <c r="AEB12" s="53"/>
      <c r="AEC12" s="53"/>
      <c r="AED12" s="53">
        <v>104.308722245207</v>
      </c>
      <c r="AEE12" s="53"/>
      <c r="AEF12" s="53"/>
      <c r="AEG12" s="53"/>
      <c r="AEH12" s="53">
        <v>105.348969515854</v>
      </c>
      <c r="AEI12" s="53"/>
      <c r="AEJ12" s="53"/>
      <c r="AEK12" s="53"/>
      <c r="AEL12" s="53">
        <v>106.670428527388</v>
      </c>
      <c r="AEM12" s="53"/>
      <c r="AEN12" s="53"/>
      <c r="AEO12" s="53"/>
      <c r="AEP12" s="53">
        <v>107.485723274658</v>
      </c>
      <c r="AEQ12" s="53"/>
      <c r="AER12" s="53"/>
      <c r="AES12" s="53"/>
      <c r="AET12" s="53">
        <v>108.244843151073</v>
      </c>
      <c r="AEU12" s="53"/>
      <c r="AEV12" s="53"/>
      <c r="AEW12" s="53"/>
      <c r="AEX12" s="53">
        <v>109.706908033049</v>
      </c>
      <c r="AEY12" s="53"/>
      <c r="AEZ12" s="53"/>
      <c r="AFA12" s="53"/>
      <c r="AFB12" s="53">
        <v>111.618709268474</v>
      </c>
      <c r="AFC12" s="53"/>
      <c r="AFD12" s="53"/>
      <c r="AFE12" s="53"/>
      <c r="AFF12" s="53">
        <v>112.855821627072</v>
      </c>
      <c r="AFG12" s="53"/>
      <c r="AFH12" s="53"/>
      <c r="AFI12" s="53"/>
      <c r="AFJ12" s="53">
        <v>114.542754685773</v>
      </c>
      <c r="AFK12" s="53"/>
      <c r="AFL12" s="53"/>
      <c r="AFM12" s="53"/>
      <c r="AFN12" s="53">
        <v>116.145341091538</v>
      </c>
      <c r="AFO12" s="53"/>
      <c r="AFP12" s="53"/>
      <c r="AFQ12" s="53"/>
      <c r="AFR12" s="53">
        <v>120.475107826652</v>
      </c>
      <c r="AFS12" s="53"/>
      <c r="AFT12" s="53"/>
      <c r="AFU12" s="53"/>
      <c r="AFV12" s="53">
        <v>122.836814108833</v>
      </c>
      <c r="AFW12" s="53"/>
      <c r="AFX12" s="53"/>
      <c r="AFY12" s="53"/>
      <c r="AFZ12" s="53"/>
      <c r="AGA12" s="53"/>
      <c r="AGB12" s="53"/>
      <c r="AGC12" s="53"/>
      <c r="AGD12" s="53"/>
      <c r="AGE12" s="53"/>
      <c r="AGF12" s="53"/>
      <c r="AGG12" s="53"/>
      <c r="AGH12" s="53"/>
      <c r="AGI12" s="53"/>
      <c r="AGJ12" s="53"/>
      <c r="AGK12" s="53"/>
      <c r="AGL12" s="53"/>
      <c r="AGM12" s="53"/>
      <c r="AGN12" s="53"/>
      <c r="AGO12" s="53"/>
      <c r="AGP12" s="53"/>
      <c r="AGQ12" s="53"/>
      <c r="AGR12" s="53"/>
      <c r="AGS12" s="53"/>
      <c r="AGT12" s="53"/>
      <c r="AGU12" s="53"/>
      <c r="AGV12" s="53"/>
      <c r="AGW12" s="53"/>
      <c r="AGX12" s="53"/>
      <c r="AGY12" s="53"/>
      <c r="AGZ12" s="53"/>
      <c r="AHA12" s="53"/>
      <c r="AHB12" s="53"/>
      <c r="AHC12" s="53"/>
      <c r="AHD12" s="53"/>
      <c r="AHE12" s="53"/>
      <c r="AHF12" s="53"/>
      <c r="AHG12" s="53"/>
      <c r="AHH12" s="53"/>
      <c r="AHI12" s="53"/>
      <c r="AHJ12" s="53"/>
      <c r="AHK12" s="53"/>
      <c r="AHL12" s="53"/>
      <c r="AHM12" s="53"/>
      <c r="AHN12" s="53"/>
      <c r="AHO12" s="53"/>
      <c r="AHP12" s="53"/>
      <c r="AHQ12" s="53"/>
      <c r="AHR12" s="53"/>
      <c r="AHS12" s="53"/>
      <c r="AHT12" s="53"/>
      <c r="AHU12" s="53"/>
      <c r="AHV12" s="53"/>
      <c r="AHW12" s="53"/>
      <c r="AHX12" s="53"/>
      <c r="AHY12" s="53"/>
      <c r="AHZ12" s="53"/>
      <c r="AIA12" s="53"/>
      <c r="AIB12" s="53"/>
      <c r="AIC12" s="53"/>
      <c r="AID12" s="53"/>
      <c r="AIE12" s="53"/>
      <c r="AIF12" s="53"/>
      <c r="AIG12" s="53"/>
      <c r="AIH12" s="53"/>
      <c r="AII12" s="53"/>
      <c r="AIJ12" s="53"/>
      <c r="AIK12" s="53"/>
      <c r="AIL12" s="53"/>
      <c r="AIM12" s="53"/>
      <c r="AIN12" s="53"/>
      <c r="AIO12" s="53"/>
      <c r="AIP12" s="53"/>
      <c r="AIQ12" s="53"/>
      <c r="AIR12" s="53"/>
      <c r="AIS12" s="53"/>
      <c r="AIT12" s="53"/>
      <c r="AIU12" s="53"/>
      <c r="AIV12" s="53"/>
      <c r="AIW12" s="53"/>
      <c r="AIX12" s="53"/>
      <c r="AIY12" s="53"/>
      <c r="AIZ12" s="53"/>
      <c r="AJA12" s="53"/>
      <c r="AJB12" s="53"/>
      <c r="AJC12" s="53"/>
      <c r="AJD12" s="53"/>
      <c r="AJE12" s="53"/>
      <c r="AJF12" s="53"/>
      <c r="AJG12" s="53"/>
      <c r="AJH12" s="53"/>
      <c r="AJI12" s="53"/>
      <c r="AJJ12" s="53"/>
      <c r="AJK12" s="53"/>
      <c r="AJL12" s="53"/>
      <c r="AJM12" s="53"/>
      <c r="AJN12" s="53"/>
      <c r="AJO12" s="53"/>
      <c r="AJP12" s="53"/>
      <c r="AJQ12" s="53"/>
      <c r="AJR12" s="53"/>
      <c r="AJS12" s="53"/>
      <c r="AJT12" s="53"/>
      <c r="AJU12" s="53"/>
      <c r="AJV12" s="53"/>
      <c r="AJW12" s="53"/>
      <c r="AJX12" s="53"/>
      <c r="AJY12" s="53"/>
      <c r="AJZ12" s="53"/>
      <c r="AKA12" s="53"/>
      <c r="AKB12" s="53"/>
      <c r="AKC12" s="53"/>
      <c r="AKD12" s="53"/>
      <c r="AKE12" s="53"/>
      <c r="AKF12" s="53"/>
      <c r="AKG12" s="53"/>
      <c r="AKH12" s="53"/>
      <c r="AKI12" s="53"/>
      <c r="AKJ12" s="53"/>
      <c r="AKK12" s="53"/>
      <c r="AKL12" s="53"/>
      <c r="AKM12" s="53"/>
      <c r="AKN12" s="53"/>
      <c r="AKO12" s="53"/>
      <c r="AKP12" s="53"/>
      <c r="AKQ12" s="53"/>
      <c r="AKR12" s="53"/>
      <c r="AKS12" s="53"/>
      <c r="AKT12" s="53"/>
      <c r="AKU12" s="53"/>
      <c r="AKV12" s="53"/>
      <c r="AKW12" s="53"/>
      <c r="AKX12" s="53"/>
      <c r="AKY12" s="53"/>
      <c r="AKZ12" s="53"/>
      <c r="ALA12" s="53"/>
      <c r="ALB12" s="53"/>
      <c r="ALC12" s="53"/>
      <c r="ALD12" s="53"/>
      <c r="ALE12" s="53"/>
      <c r="ALF12" s="53"/>
      <c r="ALG12" s="53"/>
      <c r="ALH12" s="53"/>
      <c r="ALI12" s="53"/>
      <c r="ALJ12" s="53"/>
      <c r="ALK12" s="53"/>
      <c r="ALL12" s="53"/>
      <c r="ALM12" s="53"/>
      <c r="ALN12" s="53"/>
      <c r="ALO12" s="53"/>
      <c r="ALP12" s="53"/>
      <c r="ALQ12" s="53"/>
      <c r="ALR12" s="53"/>
      <c r="ALS12" s="53"/>
      <c r="ALT12" s="53"/>
      <c r="ALU12" s="53"/>
      <c r="ALV12" s="53"/>
      <c r="ALW12" s="53"/>
      <c r="ALX12" s="53"/>
      <c r="ALY12" s="53"/>
      <c r="ALZ12" s="53"/>
      <c r="AMA12" s="53"/>
      <c r="AMB12" s="53"/>
      <c r="AMC12" s="53"/>
      <c r="AMD12" s="53"/>
      <c r="AME12" s="53"/>
      <c r="AMF12" s="53"/>
      <c r="AMG12" s="53"/>
      <c r="AMH12" s="53"/>
      <c r="AMI12" s="53"/>
      <c r="AMJ12" s="53"/>
      <c r="AMK12" s="53"/>
      <c r="AML12" s="53"/>
      <c r="AMM12" s="53"/>
      <c r="AMN12" s="53"/>
      <c r="AMO12" s="53"/>
      <c r="AMP12" s="53"/>
      <c r="AMQ12" s="53"/>
      <c r="AMR12" s="53"/>
      <c r="AMS12" s="53"/>
      <c r="AMT12" s="53"/>
      <c r="AMU12" s="53"/>
      <c r="AMV12" s="53"/>
      <c r="AMW12" s="53"/>
      <c r="AMX12" s="53"/>
      <c r="AMY12" s="53"/>
      <c r="AMZ12" s="53"/>
      <c r="ANA12" s="53"/>
      <c r="ANB12" s="53"/>
      <c r="ANC12" s="53"/>
      <c r="AND12" s="53"/>
      <c r="ANE12" s="53"/>
      <c r="ANF12" s="53"/>
      <c r="ANG12" s="53"/>
      <c r="ANH12" s="53"/>
      <c r="ANI12" s="53"/>
      <c r="ANJ12" s="53"/>
      <c r="ANK12" s="53"/>
      <c r="ANL12" s="53"/>
      <c r="ANM12" s="53"/>
      <c r="ANN12" s="53"/>
      <c r="ANO12" s="53"/>
      <c r="ANP12" s="53"/>
      <c r="ANQ12" s="53"/>
      <c r="ANR12" s="53"/>
      <c r="ANS12" s="53"/>
      <c r="ANT12" s="53"/>
      <c r="ANU12" s="53"/>
      <c r="ANV12" s="53"/>
      <c r="ANW12" s="53"/>
      <c r="ANX12" s="53"/>
      <c r="ANY12" s="53"/>
      <c r="ANZ12" s="53"/>
      <c r="AOA12" s="53"/>
      <c r="AOB12" s="53"/>
      <c r="AOC12" s="53"/>
      <c r="AOD12" s="53"/>
      <c r="AOE12" s="53"/>
      <c r="AOF12" s="53"/>
      <c r="AOG12" s="53"/>
      <c r="AOH12" s="53"/>
      <c r="AOI12" s="53"/>
      <c r="AOJ12" s="53"/>
      <c r="AOK12" s="53"/>
      <c r="AOL12" s="53"/>
      <c r="AOM12" s="53"/>
      <c r="AON12" s="53"/>
      <c r="AOO12" s="53"/>
      <c r="AOP12" s="53"/>
      <c r="AOQ12" s="53"/>
      <c r="AOR12" s="53"/>
      <c r="AOS12" s="53"/>
      <c r="AOT12" s="53"/>
      <c r="AOU12" s="53"/>
      <c r="AOV12" s="53"/>
      <c r="AOW12" s="53"/>
      <c r="AOX12" s="53"/>
      <c r="AOY12" s="53"/>
      <c r="AOZ12" s="53"/>
      <c r="APA12" s="53"/>
      <c r="APB12" s="53"/>
      <c r="APC12" s="53"/>
      <c r="APD12" s="53"/>
      <c r="APE12" s="53"/>
      <c r="APF12" s="53"/>
      <c r="APG12" s="53"/>
      <c r="APH12" s="53"/>
      <c r="API12" s="53"/>
      <c r="APJ12" s="53"/>
      <c r="APK12" s="53"/>
      <c r="APL12" s="53"/>
      <c r="APM12" s="53"/>
      <c r="APN12" s="53"/>
      <c r="APO12" s="53"/>
      <c r="APP12" s="53"/>
      <c r="APQ12" s="53"/>
      <c r="APR12" s="53"/>
      <c r="APS12" s="53"/>
      <c r="APT12" s="53"/>
      <c r="APU12" s="53"/>
      <c r="APV12" s="53"/>
      <c r="APW12" s="53"/>
      <c r="APX12" s="53"/>
      <c r="APY12" s="53"/>
      <c r="APZ12" s="53"/>
      <c r="AQA12" s="53"/>
      <c r="AQB12" s="53"/>
      <c r="AQC12" s="53"/>
      <c r="AQD12" s="53"/>
      <c r="AQE12" s="53"/>
      <c r="AQF12" s="53"/>
      <c r="AQG12" s="53"/>
      <c r="AQH12" s="53"/>
      <c r="AQI12" s="53"/>
      <c r="AQJ12" s="53"/>
      <c r="AQK12" s="53"/>
      <c r="AQL12" s="53"/>
      <c r="AQM12" s="53"/>
      <c r="AQN12" s="53"/>
      <c r="AQO12" s="53"/>
      <c r="AQP12" s="53"/>
      <c r="AQQ12" s="53"/>
      <c r="AQR12" s="53"/>
      <c r="AQS12" s="53"/>
      <c r="AQT12" s="53"/>
      <c r="AQU12" s="53"/>
      <c r="AQV12" s="53"/>
      <c r="AQW12" s="53"/>
      <c r="AQX12" s="53"/>
      <c r="AQY12" s="53"/>
      <c r="AQZ12" s="53"/>
      <c r="ARA12" s="53"/>
      <c r="ARB12" s="53"/>
      <c r="ARC12" s="53"/>
      <c r="ARD12" s="53"/>
      <c r="ARE12" s="53"/>
      <c r="ARF12" s="53"/>
      <c r="ARG12" s="53"/>
      <c r="ARH12" s="53"/>
      <c r="ARI12" s="53"/>
      <c r="ARJ12" s="53"/>
      <c r="ARK12" s="53"/>
      <c r="ARL12" s="53"/>
      <c r="ARM12" s="53"/>
      <c r="ARN12" s="53"/>
      <c r="ARO12" s="53"/>
      <c r="ARP12" s="53"/>
      <c r="ARQ12" s="53"/>
      <c r="ARR12" s="53"/>
      <c r="ARS12" s="53"/>
      <c r="ART12" s="53"/>
      <c r="ARU12" s="53"/>
      <c r="ARV12" s="53"/>
      <c r="ARW12" s="53"/>
      <c r="ARX12" s="53"/>
      <c r="ARY12" s="53"/>
      <c r="ARZ12" s="53"/>
      <c r="ASA12" s="53"/>
      <c r="ASB12" s="53"/>
      <c r="ASC12" s="53"/>
      <c r="ASD12" s="53"/>
      <c r="ASE12" s="53"/>
      <c r="ASF12" s="53"/>
      <c r="ASG12" s="53"/>
      <c r="ASH12" s="53"/>
      <c r="ASI12" s="53"/>
      <c r="ASJ12" s="53"/>
      <c r="ASK12" s="53"/>
      <c r="ASL12" s="53"/>
      <c r="ASM12" s="53"/>
      <c r="ASN12" s="53"/>
      <c r="ASO12" s="53"/>
      <c r="ASP12" s="53"/>
      <c r="ASQ12" s="53"/>
      <c r="ASR12" s="53"/>
      <c r="ASS12" s="53"/>
      <c r="AST12" s="53"/>
      <c r="ASU12" s="53"/>
      <c r="ASV12" s="53"/>
      <c r="ASW12" s="53"/>
      <c r="ASX12" s="53"/>
      <c r="ASY12" s="53"/>
      <c r="ASZ12" s="53"/>
      <c r="ATA12" s="53"/>
      <c r="ATB12" s="53"/>
      <c r="ATC12" s="53"/>
      <c r="ATD12" s="53"/>
      <c r="ATE12" s="53"/>
      <c r="ATF12" s="53"/>
      <c r="ATG12" s="53"/>
      <c r="ATH12" s="53"/>
      <c r="ATI12" s="53"/>
      <c r="ATJ12" s="53"/>
      <c r="ATK12" s="53"/>
      <c r="ATL12" s="53"/>
      <c r="ATM12" s="53"/>
      <c r="ATN12" s="53"/>
      <c r="ATO12" s="53"/>
      <c r="ATP12" s="53"/>
      <c r="ATQ12" s="53"/>
      <c r="ATR12" s="53"/>
      <c r="ATS12" s="53"/>
      <c r="ATT12" s="53"/>
      <c r="ATU12" s="53"/>
      <c r="ATV12" s="53"/>
      <c r="ATW12" s="53"/>
      <c r="ATX12" s="53"/>
      <c r="ATY12" s="53"/>
      <c r="ATZ12" s="53"/>
      <c r="AUA12" s="53"/>
      <c r="AUB12" s="53"/>
      <c r="AUC12" s="53"/>
      <c r="AUD12" s="53"/>
      <c r="AUE12" s="53"/>
      <c r="AUF12" s="53"/>
      <c r="AUG12" s="53"/>
      <c r="AUH12" s="53"/>
      <c r="AUI12" s="53"/>
      <c r="AUJ12" s="53"/>
      <c r="AUK12" s="53"/>
      <c r="AUL12" s="53"/>
      <c r="AUM12" s="53"/>
      <c r="AUN12" s="53"/>
      <c r="AUO12" s="53"/>
      <c r="AUP12" s="53"/>
      <c r="AUQ12" s="53"/>
      <c r="AUR12" s="53"/>
      <c r="AUS12" s="53"/>
      <c r="AUT12" s="53"/>
      <c r="AUU12" s="53"/>
      <c r="AUV12" s="53"/>
      <c r="AUW12" s="53"/>
      <c r="AUX12" s="53"/>
      <c r="AUY12" s="53"/>
      <c r="AUZ12" s="53"/>
      <c r="AVA12" s="53"/>
      <c r="AVB12" s="53"/>
      <c r="AVC12" s="53"/>
      <c r="AVD12" s="53"/>
      <c r="AVE12" s="53"/>
      <c r="AVF12" s="53"/>
      <c r="AVG12" s="53"/>
      <c r="AVH12" s="53"/>
      <c r="AVI12" s="53"/>
      <c r="AVJ12" s="53"/>
      <c r="AVK12" s="53"/>
      <c r="AVL12" s="53"/>
      <c r="AVM12" s="53"/>
      <c r="AVN12" s="53"/>
      <c r="AVO12" s="53"/>
      <c r="AVP12" s="53"/>
      <c r="AVQ12" s="53"/>
      <c r="AVR12" s="53"/>
      <c r="AVS12" s="53"/>
      <c r="AVT12" s="53"/>
      <c r="AVU12" s="53"/>
      <c r="AVV12" s="53"/>
      <c r="AVW12" s="53"/>
      <c r="AVX12" s="53"/>
      <c r="AVY12" s="53"/>
      <c r="AVZ12" s="53"/>
      <c r="AWA12" s="53"/>
      <c r="AWB12" s="53"/>
      <c r="AWC12" s="53"/>
      <c r="AWD12" s="53"/>
      <c r="AWE12" s="53"/>
      <c r="AWF12" s="53"/>
      <c r="AWG12" s="53"/>
      <c r="AWH12" s="53"/>
      <c r="AWI12" s="53"/>
      <c r="AWJ12" s="53"/>
      <c r="AWK12" s="53"/>
      <c r="AWL12" s="53"/>
      <c r="AWM12" s="53"/>
      <c r="AWN12" s="53"/>
      <c r="AWO12" s="53"/>
      <c r="AWP12" s="53"/>
      <c r="AWQ12" s="53"/>
      <c r="AWR12" s="53"/>
      <c r="AWS12" s="53"/>
      <c r="AWT12" s="53"/>
      <c r="AWU12" s="53"/>
      <c r="AWV12" s="53"/>
      <c r="AWW12" s="53"/>
      <c r="AWX12" s="53"/>
      <c r="AWY12" s="53"/>
      <c r="AWZ12" s="53"/>
      <c r="AXA12" s="53"/>
      <c r="AXB12" s="53"/>
      <c r="AXC12" s="53"/>
      <c r="AXD12" s="53"/>
      <c r="AXE12" s="53"/>
      <c r="AXF12" s="53"/>
      <c r="AXG12" s="53"/>
      <c r="AXH12" s="53"/>
      <c r="AXI12" s="53"/>
      <c r="AXJ12" s="53"/>
      <c r="AXK12" s="53"/>
      <c r="AXL12" s="53"/>
      <c r="AXM12" s="53"/>
      <c r="AXN12" s="53"/>
      <c r="AXO12" s="53"/>
      <c r="AXP12" s="53"/>
      <c r="AXQ12" s="53"/>
      <c r="AXR12" s="53"/>
      <c r="AXS12" s="53"/>
      <c r="AXT12" s="53"/>
      <c r="AXU12" s="53"/>
      <c r="AXV12" s="53"/>
      <c r="AXW12" s="53"/>
      <c r="AXX12" s="53"/>
      <c r="AXY12" s="53"/>
      <c r="AXZ12" s="53"/>
      <c r="AYA12" s="53"/>
      <c r="AYB12" s="53"/>
      <c r="AYC12" s="53"/>
      <c r="AYD12" s="53"/>
      <c r="AYE12" s="53"/>
      <c r="AYF12" s="53"/>
      <c r="AYG12" s="53"/>
      <c r="AYH12" s="53"/>
      <c r="AYI12" s="53"/>
      <c r="AYJ12" s="53"/>
      <c r="AYK12" s="53"/>
      <c r="AYL12" s="53"/>
      <c r="AYM12" s="53"/>
      <c r="AYN12" s="53"/>
      <c r="AYO12" s="53"/>
      <c r="AYP12" s="53"/>
      <c r="AYQ12" s="53"/>
      <c r="AYR12" s="53"/>
      <c r="AYS12" s="53"/>
      <c r="AYT12" s="53"/>
      <c r="AYU12" s="53"/>
      <c r="AYV12" s="53"/>
      <c r="AYW12" s="53"/>
      <c r="AYX12" s="53"/>
      <c r="AYY12" s="53"/>
      <c r="AYZ12" s="53"/>
      <c r="AZA12" s="53"/>
      <c r="AZB12" s="53"/>
      <c r="AZC12" s="53"/>
      <c r="AZD12" s="53"/>
      <c r="AZE12" s="53"/>
      <c r="AZF12" s="53"/>
      <c r="AZG12" s="53"/>
      <c r="AZH12" s="53"/>
      <c r="AZI12" s="53"/>
      <c r="AZJ12" s="53"/>
      <c r="AZK12" s="53"/>
      <c r="AZL12" s="53"/>
      <c r="AZM12" s="53"/>
      <c r="AZN12" s="53"/>
      <c r="AZO12" s="53"/>
      <c r="AZP12" s="53"/>
      <c r="AZQ12" s="53"/>
      <c r="AZR12" s="53"/>
      <c r="AZS12" s="53"/>
      <c r="AZT12" s="53"/>
      <c r="AZU12" s="53"/>
      <c r="AZV12" s="53"/>
      <c r="AZW12" s="53"/>
      <c r="AZX12" s="53"/>
      <c r="AZY12" s="53"/>
      <c r="AZZ12" s="53"/>
      <c r="BAA12" s="53"/>
      <c r="BAB12" s="53"/>
      <c r="BAC12" s="53"/>
      <c r="BAD12" s="53"/>
      <c r="BAE12" s="53"/>
      <c r="BAF12" s="53"/>
      <c r="BAG12" s="53"/>
      <c r="BAH12" s="53"/>
      <c r="BAI12" s="53"/>
      <c r="BAJ12" s="53"/>
      <c r="BAK12" s="53"/>
      <c r="BAL12" s="53"/>
      <c r="BAM12" s="53"/>
      <c r="BAN12" s="53"/>
      <c r="BAO12" s="53"/>
      <c r="BAP12" s="53"/>
      <c r="BAQ12" s="53"/>
      <c r="BAR12" s="53"/>
      <c r="BAS12" s="53"/>
      <c r="BAT12" s="53"/>
      <c r="BAU12" s="53"/>
      <c r="BAV12" s="53"/>
      <c r="BAW12" s="53"/>
      <c r="BAX12" s="53"/>
      <c r="BAY12" s="53"/>
      <c r="BAZ12" s="53"/>
      <c r="BBA12" s="53"/>
      <c r="BBB12" s="53"/>
      <c r="BBC12" s="53"/>
      <c r="BBD12" s="53"/>
      <c r="BBE12" s="53"/>
      <c r="BBF12" s="53"/>
      <c r="BBG12" s="53"/>
      <c r="BBH12" s="53"/>
      <c r="BBI12" s="53"/>
      <c r="BBJ12" s="53"/>
      <c r="BBK12" s="53"/>
      <c r="BBL12" s="53"/>
      <c r="BBM12" s="53"/>
      <c r="BBN12" s="53"/>
      <c r="BBO12" s="53"/>
      <c r="BBP12" s="53"/>
      <c r="BBQ12" s="53"/>
      <c r="BBR12" s="53"/>
      <c r="BBS12" s="53"/>
      <c r="BBT12" s="53"/>
      <c r="BBU12" s="53"/>
      <c r="BBV12" s="53"/>
      <c r="BBW12" s="53"/>
      <c r="BBX12" s="53"/>
      <c r="BBY12" s="53"/>
      <c r="BBZ12" s="53"/>
      <c r="BCA12" s="53"/>
      <c r="BCB12" s="53"/>
      <c r="BCC12" s="53"/>
      <c r="BCD12" s="53"/>
      <c r="BCE12" s="53"/>
      <c r="BCF12" s="53"/>
      <c r="BCG12" s="53"/>
      <c r="BCH12" s="53"/>
      <c r="BCI12" s="53"/>
      <c r="BCJ12" s="53"/>
      <c r="BCK12" s="53"/>
      <c r="BCL12" s="53"/>
      <c r="BCM12" s="53"/>
      <c r="BCN12" s="53"/>
      <c r="BCO12" s="53"/>
      <c r="BCP12" s="53"/>
      <c r="BCQ12" s="53"/>
      <c r="BCR12" s="53"/>
      <c r="BCS12" s="53"/>
      <c r="BCT12" s="53"/>
      <c r="BCU12" s="53"/>
      <c r="BCV12" s="53"/>
      <c r="BCW12" s="53"/>
      <c r="BCX12" s="53"/>
      <c r="BCY12" s="53"/>
      <c r="BCZ12" s="53"/>
      <c r="BDA12" s="53"/>
      <c r="BDB12" s="53"/>
      <c r="BDC12" s="53"/>
      <c r="BDD12" s="53"/>
      <c r="BDE12" s="53"/>
      <c r="BDF12" s="53"/>
      <c r="BDG12" s="53"/>
      <c r="BDH12" s="53"/>
      <c r="BDI12" s="53"/>
      <c r="BDJ12" s="53"/>
      <c r="BDK12" s="53"/>
      <c r="BDL12" s="53"/>
      <c r="BDM12" s="53"/>
      <c r="BDN12" s="53"/>
      <c r="BDO12" s="53"/>
      <c r="BDP12" s="53"/>
      <c r="BDQ12" s="53"/>
      <c r="BDR12" s="53"/>
      <c r="BDS12" s="53"/>
      <c r="BDT12" s="53"/>
      <c r="BDU12" s="53"/>
      <c r="BDV12" s="53"/>
      <c r="BDW12" s="53"/>
      <c r="BDX12" s="53"/>
      <c r="BDY12" s="53"/>
      <c r="BDZ12" s="53"/>
      <c r="BEA12" s="53"/>
      <c r="BEB12" s="53"/>
      <c r="BEC12" s="53"/>
      <c r="BED12" s="53"/>
      <c r="BEE12" s="53"/>
      <c r="BEF12" s="53"/>
      <c r="BEG12" s="53"/>
      <c r="BEH12" s="53"/>
      <c r="BEI12" s="53"/>
      <c r="BEJ12" s="53"/>
      <c r="BEK12" s="53"/>
      <c r="BEL12" s="53"/>
      <c r="BEM12" s="53"/>
      <c r="BEN12" s="53"/>
      <c r="BEO12" s="53"/>
      <c r="BEP12" s="53"/>
      <c r="BEQ12" s="53"/>
      <c r="BER12" s="53"/>
      <c r="BES12" s="53"/>
      <c r="BET12" s="53"/>
      <c r="BEU12" s="53"/>
      <c r="BEV12" s="53"/>
      <c r="BEW12" s="53"/>
      <c r="BEX12" s="53"/>
      <c r="BEY12" s="53"/>
      <c r="BEZ12" s="53"/>
      <c r="BFA12" s="53"/>
      <c r="BFB12" s="53"/>
      <c r="BFC12" s="53"/>
      <c r="BFD12" s="53"/>
      <c r="BFE12" s="53"/>
      <c r="BFF12" s="53"/>
      <c r="BFG12" s="53"/>
      <c r="BFH12" s="53"/>
      <c r="BFI12" s="53"/>
      <c r="BFJ12" s="53"/>
      <c r="BFK12" s="53"/>
      <c r="BFL12" s="53"/>
      <c r="BFM12" s="53"/>
      <c r="BFN12" s="53"/>
      <c r="BFO12" s="53"/>
      <c r="BFP12" s="53"/>
      <c r="BFQ12" s="53"/>
      <c r="BFR12" s="53"/>
      <c r="BFS12" s="53"/>
      <c r="BFT12" s="53"/>
      <c r="BFU12" s="53"/>
      <c r="BFV12" s="53"/>
      <c r="BFW12" s="53"/>
      <c r="BFX12" s="53"/>
      <c r="BFY12" s="53"/>
      <c r="BFZ12" s="53"/>
      <c r="BGA12" s="53"/>
      <c r="BGB12" s="53"/>
      <c r="BGC12" s="53"/>
      <c r="BGD12" s="53"/>
      <c r="BGE12" s="53"/>
      <c r="BGF12" s="53"/>
      <c r="BGG12" s="53"/>
      <c r="BGH12" s="53"/>
      <c r="BGI12" s="53"/>
      <c r="BGJ12" s="53"/>
      <c r="BGK12" s="53"/>
      <c r="BGL12" s="53"/>
      <c r="BGM12" s="53"/>
      <c r="BGN12" s="53"/>
      <c r="BGO12" s="53"/>
      <c r="BGP12" s="53"/>
      <c r="BGQ12" s="53"/>
      <c r="BGR12" s="53"/>
      <c r="BGS12" s="53"/>
      <c r="BGT12" s="53"/>
      <c r="BGU12" s="53"/>
      <c r="BGV12" s="53"/>
      <c r="BGW12" s="53"/>
      <c r="BGX12" s="53"/>
      <c r="BGY12" s="53"/>
      <c r="BGZ12" s="53"/>
      <c r="BHA12" s="53"/>
      <c r="BHB12" s="53"/>
      <c r="BHC12" s="53"/>
      <c r="BHD12" s="53"/>
      <c r="BHE12" s="53"/>
      <c r="BHF12" s="53"/>
      <c r="BHG12" s="53"/>
      <c r="BHH12" s="53"/>
      <c r="BHI12" s="53"/>
      <c r="BHJ12" s="53"/>
      <c r="BHK12" s="53"/>
      <c r="BHL12" s="53"/>
      <c r="BHM12" s="53"/>
      <c r="BHN12" s="53"/>
      <c r="BHO12" s="53"/>
      <c r="BHP12" s="53"/>
      <c r="BHQ12" s="53"/>
      <c r="BHR12" s="53"/>
      <c r="BHS12" s="53"/>
      <c r="BHT12" s="53"/>
      <c r="BHU12" s="53"/>
      <c r="BHV12" s="53"/>
      <c r="BHW12" s="53"/>
      <c r="BHX12" s="53"/>
      <c r="BHY12" s="53"/>
      <c r="BHZ12" s="53"/>
      <c r="BIA12" s="53"/>
      <c r="BIB12" s="53"/>
      <c r="BIC12" s="53"/>
      <c r="BID12" s="53"/>
      <c r="BIE12" s="53"/>
      <c r="BIF12" s="53"/>
      <c r="BIG12" s="53"/>
      <c r="BIH12" s="53"/>
      <c r="BII12" s="53"/>
      <c r="BIJ12" s="53"/>
      <c r="BIK12" s="53"/>
      <c r="BIL12" s="53"/>
      <c r="BIM12" s="53"/>
      <c r="BIN12" s="53"/>
      <c r="BIO12" s="53"/>
      <c r="BIP12" s="53"/>
      <c r="BIQ12" s="53"/>
      <c r="BIR12" s="53"/>
      <c r="BIS12" s="53"/>
      <c r="BIT12" s="53"/>
      <c r="BIU12" s="53"/>
      <c r="BIV12" s="53"/>
      <c r="BIW12" s="53"/>
      <c r="BIX12" s="53"/>
      <c r="BIY12" s="53"/>
      <c r="BIZ12" s="53"/>
      <c r="BJA12" s="53"/>
      <c r="BJB12" s="53"/>
      <c r="BJC12" s="53"/>
      <c r="BJD12" s="53"/>
      <c r="BJE12" s="53"/>
      <c r="BJF12" s="53"/>
      <c r="BJG12" s="53"/>
      <c r="BJH12" s="53"/>
      <c r="BJI12" s="53"/>
      <c r="BJJ12" s="53"/>
      <c r="BJK12" s="53"/>
      <c r="BJL12" s="53"/>
      <c r="BJM12" s="53"/>
      <c r="BJN12" s="53"/>
      <c r="BJO12" s="53"/>
      <c r="BJP12" s="53"/>
      <c r="BJQ12" s="53"/>
      <c r="BJR12" s="53"/>
      <c r="BJS12" s="53"/>
      <c r="BJT12" s="53"/>
      <c r="BJU12" s="53"/>
      <c r="BJV12" s="53"/>
      <c r="BJW12" s="53"/>
      <c r="BJX12" s="53"/>
      <c r="BJY12" s="53"/>
      <c r="BJZ12" s="53"/>
      <c r="BKA12" s="53"/>
      <c r="BKB12" s="53"/>
      <c r="BKC12" s="53"/>
      <c r="BKD12" s="53"/>
      <c r="BKE12" s="53"/>
      <c r="BKF12" s="53"/>
      <c r="BKG12" s="53"/>
      <c r="BKH12" s="53"/>
      <c r="BKI12" s="53"/>
      <c r="BKJ12" s="53"/>
      <c r="BKK12" s="53"/>
      <c r="BKL12" s="53"/>
      <c r="BKM12" s="53"/>
      <c r="BKN12" s="53"/>
      <c r="BKO12" s="53"/>
      <c r="BKP12" s="53"/>
      <c r="BKQ12" s="53"/>
      <c r="BKR12" s="53"/>
      <c r="BKS12" s="53"/>
      <c r="BKT12" s="53"/>
      <c r="BKU12" s="53"/>
      <c r="BKV12" s="53"/>
      <c r="BKW12" s="53"/>
      <c r="BKX12" s="53"/>
      <c r="BKY12" s="53"/>
      <c r="BKZ12" s="53"/>
      <c r="BLA12" s="53"/>
      <c r="BLB12" s="53"/>
      <c r="BLC12" s="53"/>
      <c r="BLD12" s="53"/>
      <c r="BLE12" s="53"/>
      <c r="BLF12" s="53"/>
      <c r="BLG12" s="53"/>
      <c r="BLH12" s="53"/>
      <c r="BLI12" s="53"/>
      <c r="BLJ12" s="53"/>
      <c r="BLK12" s="53"/>
      <c r="BLL12" s="53"/>
      <c r="BLM12" s="53"/>
      <c r="BLN12" s="53"/>
      <c r="BLO12" s="53"/>
      <c r="BLP12" s="53"/>
      <c r="BLQ12" s="53"/>
      <c r="BLR12" s="53"/>
      <c r="BLS12" s="53"/>
      <c r="BLT12" s="53"/>
      <c r="BLU12" s="53"/>
      <c r="BLV12" s="53"/>
      <c r="BLW12" s="53"/>
      <c r="BLX12" s="53"/>
      <c r="BLY12" s="53"/>
      <c r="BLZ12" s="53"/>
      <c r="BMA12" s="53"/>
      <c r="BMB12" s="53"/>
      <c r="BMC12" s="53"/>
      <c r="BMD12" s="53"/>
      <c r="BME12" s="53"/>
      <c r="BMF12" s="53"/>
      <c r="BMG12" s="53"/>
      <c r="BMH12" s="53"/>
      <c r="BMI12" s="53"/>
      <c r="BMJ12" s="53"/>
      <c r="BMK12" s="53"/>
      <c r="BML12" s="53"/>
      <c r="BMM12" s="53"/>
      <c r="BMN12" s="53"/>
      <c r="BMO12" s="53"/>
      <c r="BMP12" s="53"/>
      <c r="BMQ12" s="53"/>
      <c r="BMR12" s="53"/>
      <c r="BMS12" s="53"/>
      <c r="BMT12" s="53"/>
      <c r="BMU12" s="53"/>
      <c r="BMV12" s="53"/>
      <c r="BMW12" s="53"/>
      <c r="BMX12" s="53"/>
      <c r="BMY12" s="53"/>
      <c r="BMZ12" s="53"/>
      <c r="BNA12" s="53"/>
      <c r="BNB12" s="53"/>
      <c r="BNC12" s="53"/>
      <c r="BND12" s="53"/>
      <c r="BNE12" s="53"/>
      <c r="BNF12" s="53"/>
      <c r="BNG12" s="53"/>
      <c r="BNH12" s="53"/>
      <c r="BNI12" s="53"/>
      <c r="BNJ12" s="53"/>
      <c r="BNK12" s="53"/>
      <c r="BNL12" s="53"/>
      <c r="BNM12" s="53"/>
      <c r="BNN12" s="53"/>
      <c r="BNO12" s="53"/>
      <c r="BNP12" s="53"/>
      <c r="BNQ12" s="53"/>
      <c r="BNR12" s="53"/>
      <c r="BNS12" s="53"/>
      <c r="BNT12" s="53"/>
      <c r="BNU12" s="53"/>
      <c r="BNV12" s="53"/>
      <c r="BNW12" s="53"/>
      <c r="BNX12" s="53"/>
      <c r="BNY12" s="53"/>
      <c r="BNZ12" s="53"/>
      <c r="BOA12" s="53"/>
      <c r="BOB12" s="53"/>
      <c r="BOC12" s="53"/>
      <c r="BOD12" s="53"/>
      <c r="BOE12" s="53"/>
      <c r="BOF12" s="53"/>
      <c r="BOG12" s="53"/>
      <c r="BOH12" s="53"/>
      <c r="BOI12" s="53"/>
      <c r="BOJ12" s="53"/>
      <c r="BOK12" s="53"/>
      <c r="BOL12" s="53"/>
      <c r="BOM12" s="53"/>
      <c r="BON12" s="53"/>
      <c r="BOO12" s="53"/>
      <c r="BOP12" s="53"/>
      <c r="BOQ12" s="53"/>
      <c r="BOR12" s="53"/>
      <c r="BOS12" s="53"/>
      <c r="BOT12" s="53"/>
      <c r="BOU12" s="53"/>
      <c r="BOV12" s="53"/>
    </row>
    <row r="13" ht="13.5" customHeight="1">
      <c r="A13" s="54" t="s">
        <v>1402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  <c r="KG13" s="55"/>
      <c r="KH13" s="55"/>
      <c r="KI13" s="55"/>
      <c r="KJ13" s="55"/>
      <c r="KK13" s="55"/>
      <c r="KL13" s="55"/>
      <c r="KM13" s="55"/>
      <c r="KN13" s="55"/>
      <c r="KO13" s="55"/>
      <c r="KP13" s="55"/>
      <c r="KQ13" s="55"/>
      <c r="KR13" s="55"/>
      <c r="KS13" s="55"/>
      <c r="KT13" s="55"/>
      <c r="KU13" s="55"/>
      <c r="KV13" s="55"/>
      <c r="KW13" s="55"/>
      <c r="KX13" s="55"/>
      <c r="KY13" s="55"/>
      <c r="KZ13" s="55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5"/>
      <c r="MG13" s="55"/>
      <c r="MH13" s="55"/>
      <c r="MI13" s="55"/>
      <c r="MJ13" s="55"/>
      <c r="MK13" s="55"/>
      <c r="ML13" s="55"/>
      <c r="MM13" s="55"/>
      <c r="MN13" s="55"/>
      <c r="MO13" s="55"/>
      <c r="MP13" s="55"/>
      <c r="MQ13" s="55"/>
      <c r="MR13" s="55"/>
      <c r="MS13" s="55"/>
      <c r="MT13" s="55"/>
      <c r="MU13" s="55"/>
      <c r="MV13" s="55"/>
      <c r="MW13" s="55"/>
      <c r="MX13" s="55"/>
      <c r="MY13" s="55"/>
      <c r="MZ13" s="55"/>
      <c r="NA13" s="55"/>
      <c r="NB13" s="55"/>
      <c r="NC13" s="55"/>
      <c r="ND13" s="55"/>
      <c r="NE13" s="55"/>
      <c r="NF13" s="55"/>
      <c r="NG13" s="55"/>
      <c r="NH13" s="55"/>
      <c r="NI13" s="55"/>
      <c r="NJ13" s="55"/>
      <c r="NK13" s="55"/>
      <c r="NL13" s="55"/>
      <c r="NM13" s="55"/>
      <c r="NN13" s="55"/>
      <c r="NO13" s="55"/>
      <c r="NP13" s="55"/>
      <c r="NQ13" s="55"/>
      <c r="NR13" s="55"/>
      <c r="NS13" s="55"/>
      <c r="NT13" s="55"/>
      <c r="NU13" s="55"/>
      <c r="NV13" s="55"/>
      <c r="NW13" s="55"/>
      <c r="NX13" s="55"/>
      <c r="NY13" s="55"/>
      <c r="NZ13" s="55"/>
      <c r="OA13" s="55"/>
      <c r="OB13" s="55"/>
      <c r="OC13" s="55"/>
      <c r="OD13" s="55"/>
      <c r="OE13" s="55"/>
      <c r="OF13" s="55"/>
      <c r="OG13" s="55"/>
      <c r="OH13" s="55"/>
      <c r="OI13" s="55"/>
      <c r="OJ13" s="55"/>
      <c r="OK13" s="55"/>
      <c r="OL13" s="55"/>
      <c r="OM13" s="55"/>
      <c r="ON13" s="55"/>
      <c r="OO13" s="55"/>
      <c r="OP13" s="55"/>
      <c r="OQ13" s="55"/>
      <c r="OR13" s="55"/>
      <c r="OS13" s="55"/>
      <c r="OT13" s="55"/>
      <c r="OU13" s="55"/>
      <c r="OV13" s="55"/>
      <c r="OW13" s="55"/>
      <c r="OX13" s="55"/>
      <c r="OY13" s="55"/>
      <c r="OZ13" s="55"/>
      <c r="PA13" s="55"/>
      <c r="PB13" s="55"/>
      <c r="PC13" s="55"/>
      <c r="PD13" s="55"/>
      <c r="PE13" s="55"/>
      <c r="PF13" s="55"/>
      <c r="PG13" s="55"/>
      <c r="PH13" s="55"/>
      <c r="PI13" s="55"/>
      <c r="PJ13" s="55"/>
      <c r="PK13" s="55"/>
      <c r="PL13" s="55"/>
      <c r="PM13" s="55"/>
      <c r="PN13" s="55"/>
      <c r="PO13" s="55"/>
      <c r="PP13" s="55"/>
      <c r="PQ13" s="55"/>
      <c r="PR13" s="55"/>
      <c r="PS13" s="55"/>
      <c r="PT13" s="55"/>
      <c r="PU13" s="55"/>
      <c r="PV13" s="55"/>
      <c r="PW13" s="55"/>
      <c r="PX13" s="55"/>
      <c r="PY13" s="55"/>
      <c r="PZ13" s="55"/>
      <c r="QA13" s="55"/>
      <c r="QB13" s="55"/>
      <c r="QC13" s="55"/>
      <c r="QD13" s="55"/>
      <c r="QE13" s="55"/>
      <c r="QF13" s="55"/>
      <c r="QG13" s="55"/>
      <c r="QH13" s="55"/>
      <c r="QI13" s="55"/>
      <c r="QJ13" s="55"/>
      <c r="QK13" s="55"/>
      <c r="QL13" s="55"/>
      <c r="QM13" s="55"/>
      <c r="QN13" s="55"/>
      <c r="QO13" s="55"/>
      <c r="QP13" s="55"/>
      <c r="QQ13" s="55"/>
      <c r="QR13" s="55"/>
      <c r="QS13" s="55"/>
      <c r="QT13" s="55"/>
      <c r="QU13" s="55"/>
      <c r="QV13" s="55"/>
      <c r="QW13" s="55"/>
      <c r="QX13" s="55"/>
      <c r="QY13" s="55"/>
      <c r="QZ13" s="55"/>
      <c r="RA13" s="55"/>
      <c r="RB13" s="55"/>
      <c r="RC13" s="55"/>
      <c r="RD13" s="55"/>
      <c r="RE13" s="55"/>
      <c r="RF13" s="55"/>
      <c r="RG13" s="55"/>
      <c r="RH13" s="55"/>
      <c r="RI13" s="55"/>
      <c r="RJ13" s="55"/>
      <c r="RK13" s="55"/>
      <c r="RL13" s="55"/>
      <c r="RM13" s="55"/>
      <c r="RN13" s="55"/>
      <c r="RO13" s="55"/>
      <c r="RP13" s="55"/>
      <c r="RQ13" s="55"/>
      <c r="RR13" s="55"/>
      <c r="RS13" s="55"/>
      <c r="RT13" s="55"/>
      <c r="RU13" s="55"/>
      <c r="RV13" s="55"/>
      <c r="RW13" s="55"/>
      <c r="RX13" s="55"/>
      <c r="RY13" s="55"/>
      <c r="RZ13" s="55"/>
      <c r="SA13" s="55"/>
      <c r="SB13" s="55"/>
      <c r="SC13" s="55"/>
      <c r="SD13" s="55"/>
      <c r="SE13" s="55"/>
      <c r="SF13" s="55"/>
      <c r="SG13" s="55"/>
      <c r="SH13" s="55"/>
      <c r="SI13" s="55"/>
      <c r="SJ13" s="55"/>
      <c r="SK13" s="55"/>
      <c r="SL13" s="55"/>
      <c r="SM13" s="55"/>
      <c r="SN13" s="55"/>
      <c r="SO13" s="55"/>
      <c r="SP13" s="55"/>
      <c r="SQ13" s="55"/>
      <c r="SR13" s="55"/>
      <c r="SS13" s="55"/>
      <c r="ST13" s="55"/>
      <c r="SU13" s="55"/>
      <c r="SV13" s="55"/>
      <c r="SW13" s="55"/>
      <c r="SX13" s="55"/>
      <c r="SY13" s="55"/>
      <c r="SZ13" s="55"/>
      <c r="TA13" s="55"/>
      <c r="TB13" s="55"/>
      <c r="TC13" s="55"/>
      <c r="TD13" s="55"/>
      <c r="TE13" s="55"/>
      <c r="TF13" s="55"/>
      <c r="TG13" s="55"/>
      <c r="TH13" s="55"/>
      <c r="TI13" s="55"/>
      <c r="TJ13" s="55"/>
      <c r="TK13" s="55"/>
      <c r="TL13" s="55"/>
      <c r="TM13" s="55"/>
      <c r="TN13" s="55"/>
      <c r="TO13" s="55"/>
      <c r="TP13" s="55"/>
      <c r="TQ13" s="55"/>
      <c r="TR13" s="55"/>
      <c r="TS13" s="55"/>
      <c r="TT13" s="55"/>
      <c r="TU13" s="55"/>
      <c r="TV13" s="55"/>
      <c r="TW13" s="55"/>
      <c r="TX13" s="55"/>
      <c r="TY13" s="55"/>
      <c r="TZ13" s="55"/>
      <c r="UA13" s="55"/>
      <c r="UB13" s="55"/>
      <c r="UC13" s="55"/>
      <c r="UD13" s="55"/>
      <c r="UE13" s="55"/>
      <c r="UF13" s="55"/>
      <c r="UG13" s="55"/>
      <c r="UH13" s="55"/>
      <c r="UI13" s="55"/>
      <c r="UJ13" s="55"/>
      <c r="UK13" s="55"/>
      <c r="UL13" s="55"/>
      <c r="UM13" s="55"/>
      <c r="UN13" s="55"/>
      <c r="UO13" s="55"/>
      <c r="UP13" s="55"/>
      <c r="UQ13" s="55"/>
      <c r="UR13" s="55"/>
      <c r="US13" s="55"/>
      <c r="UT13" s="55"/>
      <c r="UU13" s="55"/>
      <c r="UV13" s="55"/>
      <c r="UW13" s="55"/>
      <c r="UX13" s="55"/>
      <c r="UY13" s="55"/>
      <c r="UZ13" s="55"/>
      <c r="VA13" s="55"/>
      <c r="VB13" s="55"/>
      <c r="VC13" s="55"/>
      <c r="VD13" s="55"/>
      <c r="VE13" s="55"/>
      <c r="VF13" s="55"/>
      <c r="VG13" s="55"/>
      <c r="VH13" s="55"/>
      <c r="VI13" s="55"/>
      <c r="VJ13" s="55"/>
      <c r="VK13" s="55"/>
      <c r="VL13" s="55"/>
      <c r="VM13" s="55"/>
      <c r="VN13" s="55"/>
      <c r="VO13" s="55"/>
      <c r="VP13" s="55"/>
      <c r="VQ13" s="55"/>
      <c r="VR13" s="55"/>
      <c r="VS13" s="55"/>
      <c r="VT13" s="55"/>
      <c r="VU13" s="55"/>
      <c r="VV13" s="55"/>
      <c r="VW13" s="55"/>
      <c r="VX13" s="55"/>
      <c r="VY13" s="55"/>
      <c r="VZ13" s="55"/>
      <c r="WA13" s="55"/>
      <c r="WB13" s="55"/>
      <c r="WC13" s="55"/>
      <c r="WD13" s="55"/>
      <c r="WE13" s="55"/>
      <c r="WF13" s="55"/>
      <c r="WG13" s="55"/>
      <c r="WH13" s="55"/>
      <c r="WI13" s="55"/>
      <c r="WJ13" s="55"/>
      <c r="WK13" s="55"/>
      <c r="WL13" s="55"/>
      <c r="WM13" s="55"/>
      <c r="WN13" s="55"/>
      <c r="WO13" s="55"/>
      <c r="WP13" s="55"/>
      <c r="WQ13" s="55"/>
      <c r="WR13" s="55"/>
      <c r="WS13" s="55"/>
      <c r="WT13" s="55"/>
      <c r="WU13" s="55"/>
      <c r="WV13" s="55"/>
      <c r="WW13" s="55"/>
      <c r="WX13" s="55"/>
      <c r="WY13" s="55"/>
      <c r="WZ13" s="55"/>
      <c r="XA13" s="55"/>
      <c r="XB13" s="55"/>
      <c r="XC13" s="55"/>
      <c r="XD13" s="55"/>
      <c r="XE13" s="55"/>
      <c r="XF13" s="55"/>
      <c r="XG13" s="55"/>
      <c r="XH13" s="55"/>
      <c r="XI13" s="55"/>
      <c r="XJ13" s="55"/>
      <c r="XK13" s="55"/>
      <c r="XL13" s="55"/>
      <c r="XM13" s="55"/>
      <c r="XN13" s="55"/>
      <c r="XO13" s="55"/>
      <c r="XP13" s="55"/>
      <c r="XQ13" s="55"/>
      <c r="XR13" s="55"/>
      <c r="XS13" s="55"/>
      <c r="XT13" s="55"/>
      <c r="XU13" s="55"/>
      <c r="XV13" s="55"/>
      <c r="XW13" s="55"/>
      <c r="XX13" s="55"/>
      <c r="XY13" s="55"/>
      <c r="XZ13" s="55"/>
      <c r="YA13" s="55"/>
      <c r="YB13" s="55"/>
      <c r="YC13" s="55"/>
      <c r="YD13" s="55"/>
      <c r="YE13" s="55"/>
      <c r="YF13" s="55"/>
      <c r="YG13" s="55"/>
      <c r="YH13" s="55"/>
      <c r="YI13" s="55"/>
      <c r="YJ13" s="55"/>
      <c r="YK13" s="55"/>
      <c r="YL13" s="55"/>
      <c r="YM13" s="55"/>
      <c r="YN13" s="55"/>
      <c r="YO13" s="55"/>
      <c r="YP13" s="55"/>
      <c r="YQ13" s="55"/>
      <c r="YR13" s="55"/>
      <c r="YS13" s="55"/>
      <c r="YT13" s="55"/>
      <c r="YU13" s="55"/>
      <c r="YV13" s="55"/>
      <c r="YW13" s="55"/>
      <c r="YX13" s="55"/>
      <c r="YY13" s="55"/>
      <c r="YZ13" s="55"/>
      <c r="ZA13" s="55"/>
      <c r="ZB13" s="55"/>
      <c r="ZC13" s="55"/>
      <c r="ZD13" s="55"/>
      <c r="ZE13" s="55"/>
      <c r="ZF13" s="55"/>
      <c r="ZG13" s="55"/>
      <c r="ZH13" s="55"/>
      <c r="ZI13" s="55"/>
      <c r="ZJ13" s="55"/>
      <c r="ZK13" s="55"/>
      <c r="ZL13" s="55"/>
      <c r="ZM13" s="55"/>
      <c r="ZN13" s="55"/>
      <c r="ZO13" s="55"/>
      <c r="ZP13" s="55"/>
      <c r="ZQ13" s="55"/>
      <c r="ZR13" s="55"/>
      <c r="ZS13" s="55"/>
      <c r="ZT13" s="55"/>
      <c r="ZU13" s="55"/>
      <c r="ZV13" s="55"/>
      <c r="ZW13" s="55"/>
      <c r="ZX13" s="55"/>
      <c r="ZY13" s="55"/>
      <c r="ZZ13" s="55"/>
      <c r="AAA13" s="55"/>
      <c r="AAB13" s="55"/>
      <c r="AAC13" s="55"/>
      <c r="AAD13" s="55"/>
      <c r="AAE13" s="55"/>
      <c r="AAF13" s="55"/>
      <c r="AAG13" s="55"/>
      <c r="AAH13" s="55"/>
      <c r="AAI13" s="55"/>
      <c r="AAJ13" s="55"/>
      <c r="AAK13" s="55"/>
      <c r="AAL13" s="55"/>
      <c r="AAM13" s="55"/>
      <c r="AAN13" s="55"/>
      <c r="AAO13" s="55"/>
      <c r="AAP13" s="55"/>
      <c r="AAQ13" s="55"/>
      <c r="AAR13" s="55"/>
      <c r="AAS13" s="55"/>
      <c r="AAT13" s="55"/>
      <c r="AAU13" s="55"/>
      <c r="AAV13" s="55"/>
      <c r="AAW13" s="55"/>
      <c r="AAX13" s="55"/>
      <c r="AAY13" s="55"/>
      <c r="AAZ13" s="55"/>
      <c r="ABA13" s="55"/>
      <c r="ABB13" s="55"/>
      <c r="ABC13" s="55"/>
      <c r="ABD13" s="55"/>
      <c r="ABE13" s="55"/>
      <c r="ABF13" s="55"/>
      <c r="ABG13" s="55"/>
      <c r="ABH13" s="55"/>
      <c r="ABI13" s="55"/>
      <c r="ABJ13" s="55"/>
      <c r="ABK13" s="55"/>
      <c r="ABL13" s="55"/>
      <c r="ABM13" s="55"/>
      <c r="ABN13" s="55"/>
      <c r="ABO13" s="55"/>
      <c r="ABP13" s="55"/>
      <c r="ABQ13" s="55"/>
      <c r="ABR13" s="55"/>
      <c r="ABS13" s="55"/>
      <c r="ABT13" s="55"/>
      <c r="ABU13" s="55"/>
      <c r="ABV13" s="55"/>
      <c r="ABW13" s="55"/>
      <c r="ABX13" s="55"/>
      <c r="ABY13" s="55"/>
      <c r="ABZ13" s="55"/>
      <c r="ACA13" s="55"/>
      <c r="ACB13" s="55"/>
      <c r="ACC13" s="55"/>
      <c r="ACD13" s="55">
        <v>94.5810146561443</v>
      </c>
      <c r="ACE13" s="55"/>
      <c r="ACF13" s="55"/>
      <c r="ACG13" s="55"/>
      <c r="ACH13" s="55">
        <v>94.61104847801579</v>
      </c>
      <c r="ACI13" s="55"/>
      <c r="ACJ13" s="55"/>
      <c r="ACK13" s="55"/>
      <c r="ACL13" s="55">
        <v>98.54944757609921</v>
      </c>
      <c r="ACM13" s="55"/>
      <c r="ACN13" s="55"/>
      <c r="ACO13" s="55"/>
      <c r="ACP13" s="55">
        <v>99.87219842164599</v>
      </c>
      <c r="ACQ13" s="55"/>
      <c r="ACR13" s="55"/>
      <c r="ACS13" s="55"/>
      <c r="ACT13" s="55">
        <v>101.104847801578</v>
      </c>
      <c r="ACU13" s="55"/>
      <c r="ACV13" s="55"/>
      <c r="ACW13" s="55"/>
      <c r="ACX13" s="55">
        <v>101.375422773393</v>
      </c>
      <c r="ACY13" s="55"/>
      <c r="ACZ13" s="55"/>
      <c r="ADA13" s="55"/>
      <c r="ADB13" s="55">
        <v>102.457722660654</v>
      </c>
      <c r="ADC13" s="55"/>
      <c r="ADD13" s="55"/>
      <c r="ADE13" s="55"/>
      <c r="ADF13" s="55">
        <v>100.232965050733</v>
      </c>
      <c r="ADG13" s="55"/>
      <c r="ADH13" s="55"/>
      <c r="ADI13" s="55"/>
      <c r="ADJ13" s="55">
        <v>98.24874859075535</v>
      </c>
      <c r="ADK13" s="55"/>
      <c r="ADL13" s="55"/>
      <c r="ADM13" s="55"/>
      <c r="ADN13" s="55">
        <v>100.77411499436302</v>
      </c>
      <c r="ADO13" s="55"/>
      <c r="ADP13" s="55"/>
      <c r="ADQ13" s="55"/>
      <c r="ADR13" s="55">
        <v>100.894430665163</v>
      </c>
      <c r="ADS13" s="55"/>
      <c r="ADT13" s="55"/>
      <c r="ADU13" s="55"/>
      <c r="ADV13" s="55">
        <v>100.082705749718</v>
      </c>
      <c r="ADW13" s="55"/>
      <c r="ADX13" s="55"/>
      <c r="ADY13" s="55"/>
      <c r="ADZ13" s="55">
        <v>99.42124013528748</v>
      </c>
      <c r="AEA13" s="55"/>
      <c r="AEB13" s="55"/>
      <c r="AEC13" s="55"/>
      <c r="AED13" s="55">
        <v>101.465614430665</v>
      </c>
      <c r="AEE13" s="55"/>
      <c r="AEF13" s="55"/>
      <c r="AEG13" s="55"/>
      <c r="AEH13" s="55">
        <v>102.187147688839</v>
      </c>
      <c r="AEI13" s="55"/>
      <c r="AEJ13" s="55"/>
      <c r="AEK13" s="55"/>
      <c r="AEL13" s="55">
        <v>104.441939120631</v>
      </c>
      <c r="AEM13" s="55"/>
      <c r="AEN13" s="55"/>
      <c r="AEO13" s="55"/>
      <c r="AEP13" s="55">
        <v>106.636572717024</v>
      </c>
      <c r="AEQ13" s="55"/>
      <c r="AER13" s="55"/>
      <c r="AES13" s="55"/>
      <c r="AET13" s="55">
        <v>105.704622322435</v>
      </c>
      <c r="AEU13" s="55"/>
      <c r="AEV13" s="55"/>
      <c r="AEW13" s="55"/>
      <c r="AEX13" s="55">
        <v>106.215738444194</v>
      </c>
      <c r="AEY13" s="55"/>
      <c r="AEZ13" s="55"/>
      <c r="AFA13" s="55"/>
      <c r="AFB13" s="55">
        <v>107.418263810598</v>
      </c>
      <c r="AFC13" s="55"/>
      <c r="AFD13" s="55"/>
      <c r="AFE13" s="55"/>
      <c r="AFF13" s="55">
        <v>109.853438556933</v>
      </c>
      <c r="AFG13" s="55"/>
      <c r="AFH13" s="55"/>
      <c r="AFI13" s="55"/>
      <c r="AFJ13" s="55">
        <v>112.919954904171</v>
      </c>
      <c r="AFK13" s="55"/>
      <c r="AFL13" s="55"/>
      <c r="AFM13" s="55"/>
      <c r="AFN13" s="55">
        <v>115.355129650507</v>
      </c>
      <c r="AFO13" s="55"/>
      <c r="AFP13" s="55"/>
      <c r="AFQ13" s="55"/>
      <c r="AFR13" s="55">
        <v>115.866245772266</v>
      </c>
      <c r="AFS13" s="55"/>
      <c r="AFT13" s="55"/>
      <c r="AFU13" s="55"/>
      <c r="AFV13" s="55">
        <v>114.002254791432</v>
      </c>
      <c r="AFW13" s="55"/>
      <c r="AFX13" s="55"/>
      <c r="AFY13" s="55"/>
      <c r="AFZ13" s="55"/>
      <c r="AGA13" s="55"/>
      <c r="AGB13" s="55"/>
      <c r="AGC13" s="55"/>
      <c r="AGD13" s="55"/>
      <c r="AGE13" s="55"/>
      <c r="AGF13" s="55"/>
      <c r="AGG13" s="55"/>
      <c r="AGH13" s="55"/>
      <c r="AGI13" s="55"/>
      <c r="AGJ13" s="55"/>
      <c r="AGK13" s="55"/>
      <c r="AGL13" s="55"/>
      <c r="AGM13" s="55"/>
      <c r="AGN13" s="55"/>
      <c r="AGO13" s="55"/>
      <c r="AGP13" s="55"/>
      <c r="AGQ13" s="55"/>
      <c r="AGR13" s="55"/>
      <c r="AGS13" s="55"/>
      <c r="AGT13" s="55"/>
      <c r="AGU13" s="55"/>
      <c r="AGV13" s="55"/>
      <c r="AGW13" s="55"/>
      <c r="AGX13" s="56"/>
      <c r="AGY13" s="56"/>
      <c r="AGZ13" s="56"/>
      <c r="AHA13" s="56"/>
      <c r="AHB13" s="56"/>
      <c r="AHC13" s="56"/>
      <c r="AHD13" s="56"/>
      <c r="AHE13" s="56"/>
      <c r="AHF13" s="56"/>
      <c r="AHG13" s="56"/>
      <c r="AHH13" s="56"/>
      <c r="AHI13" s="56"/>
      <c r="AHJ13" s="56"/>
      <c r="AHK13" s="56"/>
      <c r="AHL13" s="56"/>
      <c r="AHM13" s="56"/>
      <c r="AHN13" s="56"/>
      <c r="AHO13" s="56"/>
      <c r="AHP13" s="56"/>
      <c r="AHQ13" s="56"/>
      <c r="AHR13" s="56"/>
      <c r="AHS13" s="56"/>
      <c r="AHT13" s="56"/>
      <c r="AHU13" s="56"/>
      <c r="AHV13" s="56"/>
      <c r="AHW13" s="56"/>
      <c r="AHX13" s="56"/>
      <c r="AHY13" s="56"/>
      <c r="AHZ13" s="56"/>
      <c r="AIA13" s="56"/>
      <c r="AIB13" s="56"/>
      <c r="AIC13" s="56"/>
      <c r="AID13" s="56"/>
      <c r="AIE13" s="56"/>
      <c r="AIF13" s="56"/>
      <c r="AIG13" s="56"/>
      <c r="AIH13" s="56"/>
      <c r="AII13" s="56"/>
      <c r="AIJ13" s="56"/>
      <c r="AIK13" s="56"/>
      <c r="AIL13" s="56"/>
      <c r="AIM13" s="56"/>
      <c r="AIN13" s="56"/>
      <c r="AIO13" s="56"/>
      <c r="AIP13" s="56"/>
      <c r="AIQ13" s="56"/>
      <c r="AIR13" s="56"/>
      <c r="AIS13" s="56"/>
      <c r="AIT13" s="56"/>
      <c r="AIU13" s="56"/>
      <c r="AIV13" s="56"/>
      <c r="AIW13" s="56"/>
      <c r="AIX13" s="56"/>
      <c r="AIY13" s="56"/>
      <c r="AIZ13" s="56"/>
      <c r="AJA13" s="56"/>
      <c r="AJB13" s="56"/>
      <c r="AJC13" s="56"/>
      <c r="AJD13" s="56"/>
      <c r="AJE13" s="56"/>
      <c r="AJF13" s="56"/>
      <c r="AJG13" s="56"/>
      <c r="AJH13" s="56"/>
      <c r="AJI13" s="56"/>
      <c r="AJJ13" s="56"/>
      <c r="AJK13" s="56"/>
      <c r="AJL13" s="56"/>
      <c r="AJM13" s="56"/>
      <c r="AJN13" s="56"/>
      <c r="AJO13" s="56"/>
      <c r="AJP13" s="56"/>
      <c r="AJQ13" s="56"/>
      <c r="AJR13" s="56"/>
      <c r="AJS13" s="56"/>
      <c r="AJT13" s="56"/>
      <c r="AJU13" s="56"/>
      <c r="AJV13" s="56"/>
      <c r="AJW13" s="56"/>
      <c r="AJX13" s="56"/>
      <c r="AJY13" s="56"/>
      <c r="AJZ13" s="56"/>
      <c r="AKA13" s="56"/>
      <c r="AKB13" s="56"/>
      <c r="AKC13" s="56"/>
      <c r="AKD13" s="56"/>
      <c r="AKE13" s="56"/>
      <c r="AKF13" s="56"/>
      <c r="AKG13" s="56"/>
      <c r="AKH13" s="56"/>
      <c r="AKI13" s="56"/>
      <c r="AKJ13" s="56"/>
      <c r="AKK13" s="56"/>
      <c r="AKL13" s="56"/>
      <c r="AKM13" s="56"/>
      <c r="AKN13" s="56"/>
      <c r="AKO13" s="56"/>
      <c r="AKP13" s="56"/>
      <c r="AKQ13" s="56"/>
      <c r="AKR13" s="56"/>
      <c r="AKS13" s="56"/>
      <c r="AKT13" s="56"/>
      <c r="AKU13" s="56"/>
      <c r="AKV13" s="56"/>
      <c r="AKW13" s="56"/>
      <c r="AKX13" s="56"/>
      <c r="AKY13" s="56"/>
      <c r="AKZ13" s="56"/>
      <c r="ALA13" s="56"/>
      <c r="ALB13" s="56"/>
      <c r="ALC13" s="56"/>
      <c r="ALD13" s="56"/>
      <c r="ALE13" s="56"/>
      <c r="ALF13" s="56"/>
      <c r="ALG13" s="56"/>
      <c r="ALH13" s="56"/>
      <c r="ALI13" s="56"/>
      <c r="ALJ13" s="56"/>
      <c r="ALK13" s="56"/>
      <c r="ALL13" s="56"/>
      <c r="ALM13" s="56"/>
      <c r="ALN13" s="56"/>
      <c r="ALO13" s="56"/>
      <c r="ALP13" s="56"/>
      <c r="ALQ13" s="56"/>
      <c r="ALR13" s="56"/>
      <c r="ALS13" s="56"/>
      <c r="ALT13" s="56"/>
      <c r="ALU13" s="56"/>
      <c r="ALV13" s="56"/>
      <c r="ALW13" s="56"/>
      <c r="ALX13" s="56"/>
      <c r="ALY13" s="56"/>
      <c r="ALZ13" s="56"/>
      <c r="AMA13" s="56"/>
      <c r="AMB13" s="56"/>
      <c r="AMC13" s="56"/>
      <c r="AMD13" s="56"/>
      <c r="AME13" s="56"/>
      <c r="AMF13" s="56"/>
      <c r="AMG13" s="56"/>
      <c r="AMH13" s="56"/>
      <c r="AMI13" s="56"/>
      <c r="AMJ13" s="56"/>
      <c r="AMK13" s="56"/>
      <c r="AML13" s="56"/>
      <c r="AMM13" s="56"/>
      <c r="AMN13" s="56"/>
      <c r="AMO13" s="56"/>
      <c r="AMP13" s="56"/>
      <c r="AMQ13" s="56"/>
      <c r="AMR13" s="56"/>
      <c r="AMS13" s="56"/>
      <c r="AMT13" s="56"/>
      <c r="AMU13" s="56"/>
      <c r="AMV13" s="56"/>
      <c r="AMW13" s="56"/>
      <c r="AMX13" s="56"/>
      <c r="AMY13" s="56"/>
      <c r="AMZ13" s="56"/>
      <c r="ANA13" s="56"/>
      <c r="ANB13" s="56"/>
      <c r="ANC13" s="56"/>
      <c r="AND13" s="56"/>
      <c r="ANE13" s="56"/>
      <c r="ANF13" s="56"/>
      <c r="ANG13" s="56"/>
      <c r="ANH13" s="56"/>
      <c r="ANI13" s="56"/>
      <c r="ANJ13" s="56"/>
      <c r="ANK13" s="56"/>
      <c r="ANL13" s="56"/>
      <c r="ANM13" s="56"/>
      <c r="ANN13" s="56"/>
      <c r="ANO13" s="56"/>
      <c r="ANP13" s="56"/>
      <c r="ANQ13" s="56"/>
      <c r="ANR13" s="56"/>
      <c r="ANS13" s="56"/>
      <c r="ANT13" s="56"/>
      <c r="ANU13" s="56"/>
      <c r="ANV13" s="56"/>
      <c r="ANW13" s="56"/>
      <c r="ANX13" s="56"/>
      <c r="ANY13" s="56"/>
      <c r="ANZ13" s="56"/>
      <c r="AOA13" s="56"/>
      <c r="AOB13" s="56"/>
      <c r="AOC13" s="56"/>
      <c r="AOD13" s="56"/>
      <c r="AOE13" s="56"/>
      <c r="AOF13" s="56"/>
      <c r="AOG13" s="56"/>
      <c r="AOH13" s="56"/>
      <c r="AOI13" s="56"/>
      <c r="AOJ13" s="56"/>
      <c r="AOK13" s="56"/>
      <c r="AOL13" s="56"/>
      <c r="AOM13" s="56"/>
      <c r="AON13" s="56"/>
      <c r="AOO13" s="56"/>
      <c r="AOP13" s="56"/>
      <c r="AOQ13" s="56"/>
      <c r="AOR13" s="56"/>
      <c r="AOS13" s="56"/>
      <c r="AOT13" s="56"/>
      <c r="AOU13" s="56"/>
      <c r="AOV13" s="56"/>
      <c r="AOW13" s="56"/>
      <c r="AOX13" s="56"/>
      <c r="AOY13" s="56"/>
      <c r="AOZ13" s="56"/>
      <c r="APA13" s="56"/>
      <c r="APB13" s="56"/>
      <c r="APC13" s="56"/>
      <c r="APD13" s="56"/>
      <c r="APE13" s="56"/>
      <c r="APF13" s="56"/>
      <c r="APG13" s="56"/>
      <c r="APH13" s="56"/>
      <c r="API13" s="56"/>
      <c r="APJ13" s="56"/>
      <c r="APK13" s="56"/>
      <c r="APL13" s="56"/>
      <c r="APM13" s="56"/>
      <c r="APN13" s="56"/>
      <c r="APO13" s="56"/>
      <c r="APP13" s="56"/>
      <c r="APQ13" s="56"/>
      <c r="APR13" s="56"/>
      <c r="APS13" s="56"/>
      <c r="APT13" s="56"/>
      <c r="APU13" s="56"/>
      <c r="APV13" s="56"/>
      <c r="APW13" s="56"/>
      <c r="APX13" s="56"/>
      <c r="APY13" s="56"/>
      <c r="APZ13" s="56"/>
      <c r="AQA13" s="56"/>
      <c r="AQB13" s="56"/>
      <c r="AQC13" s="56"/>
      <c r="AQD13" s="56"/>
      <c r="AQE13" s="56"/>
      <c r="AQF13" s="56"/>
      <c r="AQG13" s="56"/>
      <c r="AQH13" s="56"/>
      <c r="AQI13" s="56"/>
      <c r="AQJ13" s="56"/>
      <c r="AQK13" s="56"/>
      <c r="AQL13" s="56"/>
      <c r="AQM13" s="56"/>
      <c r="AQN13" s="56"/>
      <c r="AQO13" s="56"/>
      <c r="AQP13" s="56"/>
      <c r="AQQ13" s="56"/>
      <c r="AQR13" s="56"/>
      <c r="AQS13" s="56"/>
      <c r="AQT13" s="56"/>
      <c r="AQU13" s="56"/>
      <c r="AQV13" s="56"/>
      <c r="AQW13" s="56"/>
      <c r="AQX13" s="56"/>
      <c r="AQY13" s="56"/>
      <c r="AQZ13" s="56"/>
      <c r="ARA13" s="56"/>
      <c r="ARB13" s="56"/>
      <c r="ARC13" s="56"/>
      <c r="ARD13" s="56"/>
      <c r="ARE13" s="56"/>
      <c r="ARF13" s="56"/>
      <c r="ARG13" s="56"/>
      <c r="ARH13" s="56"/>
      <c r="ARI13" s="56"/>
      <c r="ARJ13" s="56"/>
      <c r="ARK13" s="56"/>
      <c r="ARL13" s="56"/>
      <c r="ARM13" s="56"/>
      <c r="ARN13" s="56"/>
      <c r="ARO13" s="56"/>
      <c r="ARP13" s="56"/>
      <c r="ARQ13" s="56"/>
      <c r="ARR13" s="56"/>
      <c r="ARS13" s="56"/>
      <c r="ART13" s="56"/>
      <c r="ARU13" s="56"/>
      <c r="ARV13" s="56"/>
      <c r="ARW13" s="56"/>
      <c r="ARX13" s="56"/>
      <c r="ARY13" s="56"/>
      <c r="ARZ13" s="56"/>
      <c r="ASA13" s="56"/>
      <c r="ASB13" s="56"/>
      <c r="ASC13" s="56"/>
      <c r="ASD13" s="56"/>
      <c r="ASE13" s="56"/>
      <c r="ASF13" s="56"/>
      <c r="ASG13" s="56"/>
      <c r="ASH13" s="56"/>
      <c r="ASI13" s="56"/>
      <c r="ASJ13" s="56"/>
      <c r="ASK13" s="56"/>
      <c r="ASL13" s="56"/>
      <c r="ASM13" s="56"/>
      <c r="ASN13" s="56"/>
      <c r="ASO13" s="56"/>
      <c r="ASP13" s="56"/>
      <c r="ASQ13" s="56"/>
      <c r="ASR13" s="56"/>
      <c r="ASS13" s="56"/>
      <c r="AST13" s="56"/>
      <c r="ASU13" s="56"/>
      <c r="ASV13" s="56"/>
      <c r="ASW13" s="56"/>
      <c r="ASX13" s="56"/>
      <c r="ASY13" s="56"/>
      <c r="ASZ13" s="56"/>
      <c r="ATA13" s="56"/>
      <c r="ATB13" s="56"/>
      <c r="ATC13" s="56"/>
      <c r="ATD13" s="56"/>
      <c r="ATE13" s="56"/>
      <c r="ATF13" s="56"/>
      <c r="ATG13" s="56"/>
      <c r="ATH13" s="56"/>
      <c r="ATI13" s="56"/>
      <c r="ATJ13" s="56"/>
      <c r="ATK13" s="56"/>
      <c r="ATL13" s="56"/>
      <c r="ATM13" s="56"/>
      <c r="ATN13" s="56"/>
      <c r="ATO13" s="56"/>
      <c r="ATP13" s="56"/>
      <c r="ATQ13" s="56"/>
      <c r="ATR13" s="56"/>
      <c r="ATS13" s="56"/>
      <c r="ATT13" s="56"/>
      <c r="ATU13" s="56"/>
      <c r="ATV13" s="56"/>
      <c r="ATW13" s="56"/>
      <c r="ATX13" s="56"/>
      <c r="ATY13" s="56"/>
      <c r="ATZ13" s="56"/>
      <c r="AUA13" s="56"/>
      <c r="AUB13" s="56"/>
      <c r="AUC13" s="56"/>
      <c r="AUD13" s="56"/>
      <c r="AUE13" s="56"/>
      <c r="AUF13" s="56"/>
      <c r="AUG13" s="56"/>
      <c r="AUH13" s="56"/>
      <c r="AUI13" s="56"/>
      <c r="AUJ13" s="56"/>
      <c r="AUK13" s="56"/>
      <c r="AUL13" s="56"/>
      <c r="AUM13" s="56"/>
      <c r="AUN13" s="56"/>
      <c r="AUO13" s="56"/>
      <c r="AUP13" s="56"/>
      <c r="AUQ13" s="56"/>
      <c r="AUR13" s="56"/>
      <c r="AUS13" s="56"/>
      <c r="AUT13" s="56"/>
      <c r="AUU13" s="56"/>
      <c r="AUV13" s="56"/>
      <c r="AUW13" s="56"/>
      <c r="AUX13" s="56"/>
      <c r="AUY13" s="56"/>
      <c r="AUZ13" s="56"/>
      <c r="AVA13" s="56"/>
      <c r="AVB13" s="56"/>
      <c r="AVC13" s="56"/>
      <c r="AVD13" s="56"/>
      <c r="AVE13" s="56"/>
      <c r="AVF13" s="56"/>
      <c r="AVG13" s="56"/>
      <c r="AVH13" s="56"/>
      <c r="AVI13" s="56"/>
      <c r="AVJ13" s="56"/>
      <c r="AVK13" s="56"/>
      <c r="AVL13" s="56"/>
      <c r="AVM13" s="56"/>
      <c r="AVN13" s="56"/>
      <c r="AVO13" s="56"/>
      <c r="AVP13" s="56"/>
      <c r="AVQ13" s="56"/>
      <c r="AVR13" s="56"/>
      <c r="AVS13" s="56"/>
      <c r="AVT13" s="56"/>
      <c r="AVU13" s="56"/>
      <c r="AVV13" s="56"/>
      <c r="AVW13" s="56"/>
      <c r="AVX13" s="56"/>
      <c r="AVY13" s="56"/>
      <c r="AVZ13" s="56"/>
      <c r="AWA13" s="56"/>
      <c r="AWB13" s="56"/>
      <c r="AWC13" s="56"/>
      <c r="AWD13" s="56"/>
      <c r="AWE13" s="56"/>
      <c r="AWF13" s="56"/>
      <c r="AWG13" s="56"/>
      <c r="AWH13" s="56"/>
      <c r="AWI13" s="56"/>
      <c r="AWJ13" s="56"/>
      <c r="AWK13" s="56"/>
      <c r="AWL13" s="56"/>
      <c r="AWM13" s="56"/>
      <c r="AWN13" s="56"/>
      <c r="AWO13" s="56"/>
      <c r="AWP13" s="56"/>
      <c r="AWQ13" s="56"/>
      <c r="AWR13" s="56"/>
      <c r="AWS13" s="56"/>
      <c r="AWT13" s="56"/>
      <c r="AWU13" s="56"/>
      <c r="AWV13" s="56"/>
      <c r="AWW13" s="56"/>
      <c r="AWX13" s="56"/>
      <c r="AWY13" s="56"/>
      <c r="AWZ13" s="56"/>
      <c r="AXA13" s="56"/>
      <c r="AXB13" s="56"/>
      <c r="AXC13" s="56"/>
      <c r="AXD13" s="56"/>
      <c r="AXE13" s="56"/>
      <c r="AXF13" s="56"/>
      <c r="AXG13" s="56"/>
      <c r="AXH13" s="56"/>
      <c r="AXI13" s="56"/>
      <c r="AXJ13" s="56"/>
      <c r="AXK13" s="56"/>
      <c r="AXL13" s="56"/>
      <c r="AXM13" s="56"/>
      <c r="AXN13" s="56"/>
      <c r="AXO13" s="56"/>
      <c r="AXP13" s="56"/>
      <c r="AXQ13" s="56"/>
      <c r="AXR13" s="56"/>
      <c r="AXS13" s="56"/>
      <c r="AXT13" s="56"/>
      <c r="AXU13" s="56"/>
      <c r="AXV13" s="56"/>
      <c r="AXW13" s="56"/>
      <c r="AXX13" s="56"/>
      <c r="AXY13" s="56"/>
      <c r="AXZ13" s="56"/>
      <c r="AYA13" s="56"/>
      <c r="AYB13" s="56"/>
      <c r="AYC13" s="56"/>
      <c r="AYD13" s="56"/>
      <c r="AYE13" s="56"/>
      <c r="AYF13" s="56"/>
      <c r="AYG13" s="56"/>
      <c r="AYH13" s="56"/>
      <c r="AYI13" s="56"/>
      <c r="AYJ13" s="56"/>
      <c r="AYK13" s="56"/>
      <c r="AYL13" s="56"/>
      <c r="AYM13" s="56"/>
      <c r="AYN13" s="56"/>
      <c r="AYO13" s="56"/>
      <c r="AYP13" s="56"/>
      <c r="AYQ13" s="56"/>
      <c r="AYR13" s="56"/>
      <c r="AYS13" s="56"/>
      <c r="AYT13" s="56"/>
      <c r="AYU13" s="56"/>
      <c r="AYV13" s="56"/>
      <c r="AYW13" s="56"/>
      <c r="AYX13" s="56"/>
      <c r="AYY13" s="56"/>
      <c r="AYZ13" s="56"/>
      <c r="AZA13" s="56"/>
      <c r="AZB13" s="56"/>
      <c r="AZC13" s="56"/>
      <c r="AZD13" s="56"/>
      <c r="AZE13" s="56"/>
      <c r="AZF13" s="56"/>
      <c r="AZG13" s="56"/>
      <c r="AZH13" s="56"/>
      <c r="AZI13" s="56"/>
      <c r="AZJ13" s="56"/>
      <c r="AZK13" s="56"/>
      <c r="AZL13" s="56"/>
      <c r="AZM13" s="56"/>
      <c r="AZN13" s="56"/>
      <c r="AZO13" s="56"/>
      <c r="AZP13" s="56"/>
      <c r="AZQ13" s="56"/>
      <c r="AZR13" s="56"/>
      <c r="AZS13" s="56"/>
      <c r="AZT13" s="56"/>
      <c r="AZU13" s="56"/>
      <c r="AZV13" s="56"/>
      <c r="AZW13" s="56"/>
      <c r="AZX13" s="56"/>
      <c r="AZY13" s="56"/>
      <c r="AZZ13" s="56"/>
      <c r="BAA13" s="56"/>
      <c r="BAB13" s="56"/>
      <c r="BAC13" s="56"/>
      <c r="BAD13" s="56"/>
      <c r="BAE13" s="56"/>
      <c r="BAF13" s="56"/>
      <c r="BAG13" s="56"/>
      <c r="BAH13" s="56"/>
      <c r="BAI13" s="56"/>
      <c r="BAJ13" s="56"/>
      <c r="BAK13" s="56"/>
      <c r="BAL13" s="56"/>
      <c r="BAM13" s="56"/>
      <c r="BAN13" s="56"/>
      <c r="BAO13" s="56"/>
      <c r="BAP13" s="56"/>
      <c r="BAQ13" s="56"/>
      <c r="BAR13" s="56"/>
      <c r="BAS13" s="56"/>
      <c r="BAT13" s="56"/>
      <c r="BAU13" s="56"/>
      <c r="BAV13" s="56"/>
      <c r="BAW13" s="56"/>
      <c r="BAX13" s="56"/>
      <c r="BAY13" s="56"/>
      <c r="BAZ13" s="56"/>
      <c r="BBA13" s="56"/>
      <c r="BBB13" s="56"/>
      <c r="BBC13" s="56"/>
      <c r="BBD13" s="56"/>
      <c r="BBE13" s="56"/>
      <c r="BBF13" s="56"/>
      <c r="BBG13" s="56"/>
      <c r="BBH13" s="56"/>
      <c r="BBI13" s="56"/>
      <c r="BBJ13" s="56"/>
      <c r="BBK13" s="56"/>
      <c r="BBL13" s="56"/>
      <c r="BBM13" s="56"/>
      <c r="BBN13" s="56"/>
      <c r="BBO13" s="56"/>
      <c r="BBP13" s="56"/>
      <c r="BBQ13" s="56"/>
      <c r="BBR13" s="56"/>
      <c r="BBS13" s="56"/>
      <c r="BBT13" s="56"/>
      <c r="BBU13" s="56"/>
      <c r="BBV13" s="56"/>
      <c r="BBW13" s="56"/>
      <c r="BBX13" s="56"/>
      <c r="BBY13" s="56"/>
      <c r="BBZ13" s="56"/>
      <c r="BCA13" s="56"/>
      <c r="BCB13" s="56"/>
      <c r="BCC13" s="56"/>
      <c r="BCD13" s="56"/>
      <c r="BCE13" s="56"/>
      <c r="BCF13" s="56"/>
      <c r="BCG13" s="56"/>
      <c r="BCH13" s="56"/>
      <c r="BCI13" s="56"/>
      <c r="BCJ13" s="56"/>
      <c r="BCK13" s="56"/>
      <c r="BCL13" s="56"/>
      <c r="BCM13" s="56"/>
      <c r="BCN13" s="56"/>
      <c r="BCO13" s="56"/>
      <c r="BCP13" s="56"/>
      <c r="BCQ13" s="56"/>
      <c r="BCR13" s="56"/>
      <c r="BCS13" s="56"/>
      <c r="BCT13" s="56"/>
      <c r="BCU13" s="56"/>
      <c r="BCV13" s="56"/>
      <c r="BCW13" s="56"/>
      <c r="BCX13" s="56"/>
      <c r="BCY13" s="56"/>
      <c r="BCZ13" s="56"/>
      <c r="BDA13" s="56"/>
      <c r="BDB13" s="56"/>
      <c r="BDC13" s="56"/>
      <c r="BDD13" s="56"/>
      <c r="BDE13" s="56"/>
      <c r="BDF13" s="56"/>
      <c r="BDG13" s="56"/>
      <c r="BDH13" s="56"/>
      <c r="BDI13" s="56"/>
      <c r="BDJ13" s="56"/>
      <c r="BDK13" s="56"/>
      <c r="BDL13" s="56"/>
      <c r="BDM13" s="56"/>
      <c r="BDN13" s="56"/>
      <c r="BDO13" s="56"/>
      <c r="BDP13" s="56"/>
      <c r="BDQ13" s="56"/>
      <c r="BDR13" s="56"/>
      <c r="BDS13" s="56"/>
      <c r="BDT13" s="56"/>
      <c r="BDU13" s="56"/>
      <c r="BDV13" s="56"/>
      <c r="BDW13" s="56"/>
      <c r="BDX13" s="56"/>
      <c r="BDY13" s="56"/>
      <c r="BDZ13" s="56"/>
      <c r="BEA13" s="56"/>
      <c r="BEB13" s="56"/>
      <c r="BEC13" s="56"/>
      <c r="BED13" s="56"/>
      <c r="BEE13" s="56"/>
      <c r="BEF13" s="56"/>
      <c r="BEG13" s="56"/>
      <c r="BEH13" s="56"/>
      <c r="BEI13" s="56"/>
      <c r="BEJ13" s="56"/>
      <c r="BEK13" s="56"/>
      <c r="BEL13" s="56"/>
      <c r="BEM13" s="56"/>
      <c r="BEN13" s="56"/>
      <c r="BEO13" s="56"/>
      <c r="BEP13" s="56"/>
      <c r="BEQ13" s="56"/>
      <c r="BER13" s="56"/>
      <c r="BES13" s="56"/>
      <c r="BET13" s="56"/>
      <c r="BEU13" s="56"/>
      <c r="BEV13" s="56"/>
      <c r="BEW13" s="56"/>
      <c r="BEX13" s="56"/>
      <c r="BEY13" s="56"/>
      <c r="BEZ13" s="56"/>
      <c r="BFA13" s="56"/>
      <c r="BFB13" s="56"/>
      <c r="BFC13" s="56"/>
      <c r="BFD13" s="56"/>
      <c r="BFE13" s="56"/>
      <c r="BFF13" s="56"/>
      <c r="BFG13" s="56"/>
      <c r="BFH13" s="56"/>
      <c r="BFI13" s="56"/>
      <c r="BFJ13" s="56"/>
      <c r="BFK13" s="56"/>
      <c r="BFL13" s="56"/>
      <c r="BFM13" s="56"/>
      <c r="BFN13" s="56"/>
      <c r="BFO13" s="56"/>
      <c r="BFP13" s="56"/>
      <c r="BFQ13" s="56"/>
      <c r="BFR13" s="56"/>
      <c r="BFS13" s="56"/>
      <c r="BFT13" s="56"/>
      <c r="BFU13" s="56"/>
      <c r="BFV13" s="56"/>
      <c r="BFW13" s="56"/>
      <c r="BFX13" s="56"/>
      <c r="BFY13" s="56"/>
      <c r="BFZ13" s="56"/>
      <c r="BGA13" s="56"/>
      <c r="BGB13" s="56"/>
      <c r="BGC13" s="56"/>
      <c r="BGD13" s="56"/>
      <c r="BGE13" s="56"/>
      <c r="BGF13" s="56"/>
      <c r="BGG13" s="56"/>
      <c r="BGH13" s="56"/>
      <c r="BGI13" s="56"/>
      <c r="BGJ13" s="56"/>
      <c r="BGK13" s="56"/>
      <c r="BGL13" s="56"/>
      <c r="BGM13" s="56"/>
      <c r="BGN13" s="56"/>
      <c r="BGO13" s="56"/>
      <c r="BGP13" s="56"/>
      <c r="BGQ13" s="56"/>
      <c r="BGR13" s="56"/>
      <c r="BGS13" s="56"/>
      <c r="BGT13" s="56"/>
      <c r="BGU13" s="56"/>
      <c r="BGV13" s="56"/>
      <c r="BGW13" s="56"/>
      <c r="BGX13" s="56"/>
      <c r="BGY13" s="56"/>
      <c r="BGZ13" s="56"/>
      <c r="BHA13" s="56"/>
      <c r="BHB13" s="56"/>
      <c r="BHC13" s="56"/>
      <c r="BHD13" s="56"/>
      <c r="BHE13" s="56"/>
      <c r="BHF13" s="56"/>
      <c r="BHG13" s="56"/>
      <c r="BHH13" s="56"/>
      <c r="BHI13" s="56"/>
      <c r="BHJ13" s="56"/>
      <c r="BHK13" s="56"/>
      <c r="BHL13" s="56"/>
      <c r="BHM13" s="56"/>
      <c r="BHN13" s="56"/>
      <c r="BHO13" s="56"/>
      <c r="BHP13" s="56"/>
      <c r="BHQ13" s="56"/>
      <c r="BHR13" s="56"/>
      <c r="BHS13" s="56"/>
      <c r="BHT13" s="56"/>
      <c r="BHU13" s="56"/>
      <c r="BHV13" s="56"/>
      <c r="BHW13" s="56"/>
      <c r="BHX13" s="56"/>
      <c r="BHY13" s="56"/>
      <c r="BHZ13" s="56"/>
      <c r="BIA13" s="56"/>
      <c r="BIB13" s="56"/>
      <c r="BIC13" s="56"/>
      <c r="BID13" s="56"/>
      <c r="BIE13" s="56"/>
      <c r="BIF13" s="56"/>
      <c r="BIG13" s="56"/>
      <c r="BIH13" s="56"/>
      <c r="BII13" s="56"/>
      <c r="BIJ13" s="56"/>
      <c r="BIK13" s="56"/>
      <c r="BIL13" s="56"/>
      <c r="BIM13" s="56"/>
      <c r="BIN13" s="56"/>
      <c r="BIO13" s="56"/>
      <c r="BIP13" s="56"/>
      <c r="BIQ13" s="56"/>
      <c r="BIR13" s="56"/>
      <c r="BIS13" s="56"/>
      <c r="BIT13" s="56"/>
      <c r="BIU13" s="56"/>
      <c r="BIV13" s="56"/>
      <c r="BIW13" s="56"/>
      <c r="BIX13" s="56"/>
      <c r="BIY13" s="56"/>
      <c r="BIZ13" s="56"/>
      <c r="BJA13" s="56"/>
      <c r="BJB13" s="56"/>
      <c r="BJC13" s="56"/>
      <c r="BJD13" s="56"/>
      <c r="BJE13" s="56"/>
      <c r="BJF13" s="56"/>
      <c r="BJG13" s="56"/>
      <c r="BJH13" s="56"/>
      <c r="BJI13" s="56"/>
      <c r="BJJ13" s="56"/>
      <c r="BJK13" s="56"/>
      <c r="BJL13" s="56"/>
      <c r="BJM13" s="56"/>
      <c r="BJN13" s="56"/>
      <c r="BJO13" s="56"/>
      <c r="BJP13" s="56"/>
      <c r="BJQ13" s="56"/>
      <c r="BJR13" s="56"/>
      <c r="BJS13" s="56"/>
      <c r="BJT13" s="56"/>
      <c r="BJU13" s="56"/>
      <c r="BJV13" s="56"/>
      <c r="BJW13" s="56"/>
      <c r="BJX13" s="56"/>
      <c r="BJY13" s="56"/>
      <c r="BJZ13" s="56"/>
      <c r="BKA13" s="56"/>
      <c r="BKB13" s="56"/>
      <c r="BKC13" s="56"/>
      <c r="BKD13" s="56"/>
      <c r="BKE13" s="56"/>
      <c r="BKF13" s="56"/>
      <c r="BKG13" s="56"/>
      <c r="BKH13" s="56"/>
      <c r="BKI13" s="56"/>
      <c r="BKJ13" s="56"/>
      <c r="BKK13" s="56"/>
      <c r="BKL13" s="56"/>
      <c r="BKM13" s="56"/>
      <c r="BKN13" s="56"/>
      <c r="BKO13" s="56"/>
      <c r="BKP13" s="56"/>
      <c r="BKQ13" s="56"/>
      <c r="BKR13" s="56"/>
      <c r="BKS13" s="56"/>
      <c r="BKT13" s="56"/>
      <c r="BKU13" s="56"/>
      <c r="BKV13" s="56"/>
      <c r="BKW13" s="56"/>
      <c r="BKX13" s="56"/>
      <c r="BKY13" s="56"/>
      <c r="BKZ13" s="56"/>
      <c r="BLA13" s="56"/>
      <c r="BLB13" s="56"/>
      <c r="BLC13" s="56"/>
      <c r="BLD13" s="56"/>
      <c r="BLE13" s="56"/>
      <c r="BLF13" s="56"/>
      <c r="BLG13" s="56"/>
      <c r="BLH13" s="56"/>
      <c r="BLI13" s="56"/>
      <c r="BLJ13" s="56"/>
      <c r="BLK13" s="56"/>
      <c r="BLL13" s="56"/>
      <c r="BLM13" s="56"/>
      <c r="BLN13" s="56"/>
      <c r="BLO13" s="56"/>
      <c r="BLP13" s="56"/>
      <c r="BLQ13" s="56"/>
      <c r="BLR13" s="56"/>
      <c r="BLS13" s="56"/>
      <c r="BLT13" s="56"/>
      <c r="BLU13" s="56"/>
      <c r="BLV13" s="56"/>
      <c r="BLW13" s="56"/>
      <c r="BLX13" s="56"/>
      <c r="BLY13" s="56"/>
      <c r="BLZ13" s="56"/>
      <c r="BMA13" s="56"/>
      <c r="BMB13" s="56"/>
      <c r="BMC13" s="56"/>
      <c r="BMD13" s="56"/>
      <c r="BME13" s="56"/>
      <c r="BMF13" s="56"/>
      <c r="BMG13" s="56"/>
      <c r="BMH13" s="56"/>
      <c r="BMI13" s="56"/>
      <c r="BMJ13" s="56"/>
      <c r="BMK13" s="56"/>
      <c r="BML13" s="56"/>
      <c r="BMM13" s="56"/>
      <c r="BMN13" s="56"/>
      <c r="BMO13" s="56"/>
      <c r="BMP13" s="56"/>
      <c r="BMQ13" s="56"/>
      <c r="BMR13" s="56"/>
      <c r="BMS13" s="56"/>
      <c r="BMT13" s="56"/>
      <c r="BMU13" s="56"/>
      <c r="BMV13" s="56"/>
      <c r="BMW13" s="56"/>
      <c r="BMX13" s="56"/>
      <c r="BMY13" s="56"/>
      <c r="BMZ13" s="56"/>
      <c r="BNA13" s="56"/>
      <c r="BNB13" s="56"/>
      <c r="BNC13" s="56"/>
      <c r="BND13" s="56"/>
      <c r="BNE13" s="56"/>
      <c r="BNF13" s="56"/>
      <c r="BNG13" s="56"/>
      <c r="BNH13" s="56"/>
      <c r="BNI13" s="56"/>
      <c r="BNJ13" s="56"/>
      <c r="BNK13" s="56"/>
      <c r="BNL13" s="56"/>
      <c r="BNM13" s="56"/>
      <c r="BNN13" s="56"/>
      <c r="BNO13" s="56"/>
      <c r="BNP13" s="56"/>
      <c r="BNQ13" s="56"/>
      <c r="BNR13" s="56"/>
      <c r="BNS13" s="56"/>
      <c r="BNT13" s="56"/>
      <c r="BNU13" s="56"/>
      <c r="BNV13" s="56"/>
      <c r="BNW13" s="56"/>
      <c r="BNX13" s="56"/>
      <c r="BNY13" s="56"/>
      <c r="BNZ13" s="56"/>
      <c r="BOA13" s="56"/>
      <c r="BOB13" s="56"/>
      <c r="BOC13" s="56"/>
      <c r="BOD13" s="56"/>
      <c r="BOE13" s="56"/>
      <c r="BOF13" s="56"/>
      <c r="BOG13" s="56"/>
      <c r="BOH13" s="56"/>
      <c r="BOI13" s="56"/>
      <c r="BOJ13" s="56"/>
      <c r="BOK13" s="56"/>
      <c r="BOL13" s="56"/>
      <c r="BOM13" s="56"/>
      <c r="BON13" s="56"/>
      <c r="BOO13" s="56"/>
      <c r="BOP13" s="56"/>
      <c r="BOQ13" s="56"/>
      <c r="BOR13" s="56"/>
      <c r="BOS13" s="56"/>
      <c r="BOT13" s="56"/>
      <c r="BOU13" s="56"/>
      <c r="BOV13" s="56"/>
    </row>
    <row r="14" ht="13.5" customHeight="1">
      <c r="A14" s="54" t="s">
        <v>1403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/>
      <c r="GX14" s="53"/>
      <c r="GY14" s="53"/>
      <c r="GZ14" s="53"/>
      <c r="HA14" s="53"/>
      <c r="HB14" s="53"/>
      <c r="HC14" s="53"/>
      <c r="HD14" s="53"/>
      <c r="HE14" s="53"/>
      <c r="HF14" s="53"/>
      <c r="HG14" s="53"/>
      <c r="HH14" s="53"/>
      <c r="HI14" s="53"/>
      <c r="HJ14" s="53"/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/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/>
      <c r="ON14" s="53"/>
      <c r="OO14" s="53"/>
      <c r="OP14" s="53"/>
      <c r="OQ14" s="53"/>
      <c r="OR14" s="53"/>
      <c r="OS14" s="53"/>
      <c r="OT14" s="53"/>
      <c r="OU14" s="53"/>
      <c r="OV14" s="53"/>
      <c r="OW14" s="53"/>
      <c r="OX14" s="53"/>
      <c r="OY14" s="53"/>
      <c r="OZ14" s="53"/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3"/>
      <c r="PM14" s="53"/>
      <c r="PN14" s="53"/>
      <c r="PO14" s="53"/>
      <c r="PP14" s="53"/>
      <c r="PQ14" s="53"/>
      <c r="PR14" s="53"/>
      <c r="PS14" s="53"/>
      <c r="PT14" s="53"/>
      <c r="PU14" s="53"/>
      <c r="PV14" s="53"/>
      <c r="PW14" s="53"/>
      <c r="PX14" s="53"/>
      <c r="PY14" s="53"/>
      <c r="PZ14" s="53"/>
      <c r="QA14" s="53"/>
      <c r="QB14" s="53"/>
      <c r="QC14" s="53"/>
      <c r="QD14" s="53"/>
      <c r="QE14" s="53"/>
      <c r="QF14" s="53"/>
      <c r="QG14" s="53"/>
      <c r="QH14" s="53"/>
      <c r="QI14" s="53"/>
      <c r="QJ14" s="53"/>
      <c r="QK14" s="53"/>
      <c r="QL14" s="53"/>
      <c r="QM14" s="53"/>
      <c r="QN14" s="53"/>
      <c r="QO14" s="53"/>
      <c r="QP14" s="53"/>
      <c r="QQ14" s="53"/>
      <c r="QR14" s="53"/>
      <c r="QS14" s="53"/>
      <c r="QT14" s="53"/>
      <c r="QU14" s="53"/>
      <c r="QV14" s="53"/>
      <c r="QW14" s="53"/>
      <c r="QX14" s="53"/>
      <c r="QY14" s="53"/>
      <c r="QZ14" s="53"/>
      <c r="RA14" s="53"/>
      <c r="RB14" s="53"/>
      <c r="RC14" s="53"/>
      <c r="RD14" s="53"/>
      <c r="RE14" s="53"/>
      <c r="RF14" s="53"/>
      <c r="RG14" s="53"/>
      <c r="RH14" s="53"/>
      <c r="RI14" s="53"/>
      <c r="RJ14" s="53"/>
      <c r="RK14" s="53"/>
      <c r="RL14" s="53"/>
      <c r="RM14" s="53"/>
      <c r="RN14" s="53"/>
      <c r="RO14" s="53"/>
      <c r="RP14" s="53"/>
      <c r="RQ14" s="53"/>
      <c r="RR14" s="53"/>
      <c r="RS14" s="53"/>
      <c r="RT14" s="53"/>
      <c r="RU14" s="53"/>
      <c r="RV14" s="53"/>
      <c r="RW14" s="53"/>
      <c r="RX14" s="53"/>
      <c r="RY14" s="53"/>
      <c r="RZ14" s="53"/>
      <c r="SA14" s="53"/>
      <c r="SB14" s="53"/>
      <c r="SC14" s="53"/>
      <c r="SD14" s="53"/>
      <c r="SE14" s="53"/>
      <c r="SF14" s="53"/>
      <c r="SG14" s="53"/>
      <c r="SH14" s="53"/>
      <c r="SI14" s="53"/>
      <c r="SJ14" s="53"/>
      <c r="SK14" s="53"/>
      <c r="SL14" s="53"/>
      <c r="SM14" s="53"/>
      <c r="SN14" s="53"/>
      <c r="SO14" s="53"/>
      <c r="SP14" s="53"/>
      <c r="SQ14" s="53"/>
      <c r="SR14" s="53"/>
      <c r="SS14" s="53"/>
      <c r="ST14" s="53"/>
      <c r="SU14" s="53"/>
      <c r="SV14" s="53"/>
      <c r="SW14" s="53"/>
      <c r="SX14" s="53"/>
      <c r="SY14" s="53"/>
      <c r="SZ14" s="53"/>
      <c r="TA14" s="53"/>
      <c r="TB14" s="53"/>
      <c r="TC14" s="53"/>
      <c r="TD14" s="53"/>
      <c r="TE14" s="53"/>
      <c r="TF14" s="53"/>
      <c r="TG14" s="53"/>
      <c r="TH14" s="53"/>
      <c r="TI14" s="53"/>
      <c r="TJ14" s="53"/>
      <c r="TK14" s="53"/>
      <c r="TL14" s="53"/>
      <c r="TM14" s="53"/>
      <c r="TN14" s="53"/>
      <c r="TO14" s="53"/>
      <c r="TP14" s="53"/>
      <c r="TQ14" s="53"/>
      <c r="TR14" s="53"/>
      <c r="TS14" s="53"/>
      <c r="TT14" s="53"/>
      <c r="TU14" s="53"/>
      <c r="TV14" s="53"/>
      <c r="TW14" s="53"/>
      <c r="TX14" s="53"/>
      <c r="TY14" s="53"/>
      <c r="TZ14" s="53"/>
      <c r="UA14" s="53"/>
      <c r="UB14" s="53"/>
      <c r="UC14" s="53"/>
      <c r="UD14" s="53"/>
      <c r="UE14" s="53"/>
      <c r="UF14" s="53"/>
      <c r="UG14" s="53"/>
      <c r="UH14" s="53"/>
      <c r="UI14" s="53"/>
      <c r="UJ14" s="53"/>
      <c r="UK14" s="53"/>
      <c r="UL14" s="53"/>
      <c r="UM14" s="53"/>
      <c r="UN14" s="53"/>
      <c r="UO14" s="53"/>
      <c r="UP14" s="53"/>
      <c r="UQ14" s="53"/>
      <c r="UR14" s="53"/>
      <c r="US14" s="53"/>
      <c r="UT14" s="53"/>
      <c r="UU14" s="53"/>
      <c r="UV14" s="53"/>
      <c r="UW14" s="53"/>
      <c r="UX14" s="53"/>
      <c r="UY14" s="53"/>
      <c r="UZ14" s="53"/>
      <c r="VA14" s="53"/>
      <c r="VB14" s="53"/>
      <c r="VC14" s="53"/>
      <c r="VD14" s="53"/>
      <c r="VE14" s="53"/>
      <c r="VF14" s="53"/>
      <c r="VG14" s="53"/>
      <c r="VH14" s="53"/>
      <c r="VI14" s="53"/>
      <c r="VJ14" s="53"/>
      <c r="VK14" s="53"/>
      <c r="VL14" s="53"/>
      <c r="VM14" s="53"/>
      <c r="VN14" s="53"/>
      <c r="VO14" s="53"/>
      <c r="VP14" s="53"/>
      <c r="VQ14" s="53"/>
      <c r="VR14" s="53"/>
      <c r="VS14" s="53"/>
      <c r="VT14" s="53"/>
      <c r="VU14" s="53"/>
      <c r="VV14" s="53"/>
      <c r="VW14" s="53"/>
      <c r="VX14" s="53"/>
      <c r="VY14" s="53"/>
      <c r="VZ14" s="53"/>
      <c r="WA14" s="53"/>
      <c r="WB14" s="53"/>
      <c r="WC14" s="53"/>
      <c r="WD14" s="53"/>
      <c r="WE14" s="53"/>
      <c r="WF14" s="53"/>
      <c r="WG14" s="53"/>
      <c r="WH14" s="53"/>
      <c r="WI14" s="53"/>
      <c r="WJ14" s="53"/>
      <c r="WK14" s="53"/>
      <c r="WL14" s="53"/>
      <c r="WM14" s="53"/>
      <c r="WN14" s="53"/>
      <c r="WO14" s="53"/>
      <c r="WP14" s="53"/>
      <c r="WQ14" s="53"/>
      <c r="WR14" s="53"/>
      <c r="WS14" s="53"/>
      <c r="WT14" s="53"/>
      <c r="WU14" s="53"/>
      <c r="WV14" s="53"/>
      <c r="WW14" s="53"/>
      <c r="WX14" s="53"/>
      <c r="WY14" s="53"/>
      <c r="WZ14" s="53"/>
      <c r="XA14" s="53"/>
      <c r="XB14" s="53"/>
      <c r="XC14" s="53"/>
      <c r="XD14" s="53"/>
      <c r="XE14" s="53"/>
      <c r="XF14" s="53"/>
      <c r="XG14" s="53"/>
      <c r="XH14" s="53"/>
      <c r="XI14" s="53"/>
      <c r="XJ14" s="53"/>
      <c r="XK14" s="53"/>
      <c r="XL14" s="53"/>
      <c r="XM14" s="53"/>
      <c r="XN14" s="53"/>
      <c r="XO14" s="53"/>
      <c r="XP14" s="53"/>
      <c r="XQ14" s="53"/>
      <c r="XR14" s="53"/>
      <c r="XS14" s="53"/>
      <c r="XT14" s="53"/>
      <c r="XU14" s="53"/>
      <c r="XV14" s="53"/>
      <c r="XW14" s="53"/>
      <c r="XX14" s="53"/>
      <c r="XY14" s="53"/>
      <c r="XZ14" s="53"/>
      <c r="YA14" s="53"/>
      <c r="YB14" s="53"/>
      <c r="YC14" s="53"/>
      <c r="YD14" s="53"/>
      <c r="YE14" s="53"/>
      <c r="YF14" s="53"/>
      <c r="YG14" s="53"/>
      <c r="YH14" s="53"/>
      <c r="YI14" s="53"/>
      <c r="YJ14" s="53"/>
      <c r="YK14" s="53"/>
      <c r="YL14" s="53"/>
      <c r="YM14" s="53"/>
      <c r="YN14" s="53"/>
      <c r="YO14" s="53"/>
      <c r="YP14" s="53"/>
      <c r="YQ14" s="53"/>
      <c r="YR14" s="53"/>
      <c r="YS14" s="53"/>
      <c r="YT14" s="53"/>
      <c r="YU14" s="53"/>
      <c r="YV14" s="53"/>
      <c r="YW14" s="53"/>
      <c r="YX14" s="53"/>
      <c r="YY14" s="53"/>
      <c r="YZ14" s="53"/>
      <c r="ZA14" s="53"/>
      <c r="ZB14" s="53"/>
      <c r="ZC14" s="53"/>
      <c r="ZD14" s="53"/>
      <c r="ZE14" s="53"/>
      <c r="ZF14" s="53"/>
      <c r="ZG14" s="53"/>
      <c r="ZH14" s="53"/>
      <c r="ZI14" s="53"/>
      <c r="ZJ14" s="53"/>
      <c r="ZK14" s="53"/>
      <c r="ZL14" s="53"/>
      <c r="ZM14" s="53"/>
      <c r="ZN14" s="53"/>
      <c r="ZO14" s="53"/>
      <c r="ZP14" s="53"/>
      <c r="ZQ14" s="53"/>
      <c r="ZR14" s="53"/>
      <c r="ZS14" s="53"/>
      <c r="ZT14" s="53"/>
      <c r="ZU14" s="53"/>
      <c r="ZV14" s="53"/>
      <c r="ZW14" s="53"/>
      <c r="ZX14" s="53"/>
      <c r="ZY14" s="53"/>
      <c r="ZZ14" s="53"/>
      <c r="AAA14" s="53"/>
      <c r="AAB14" s="53"/>
      <c r="AAC14" s="53"/>
      <c r="AAD14" s="53"/>
      <c r="AAE14" s="53"/>
      <c r="AAF14" s="53"/>
      <c r="AAG14" s="53"/>
      <c r="AAH14" s="53"/>
      <c r="AAI14" s="53"/>
      <c r="AAJ14" s="53"/>
      <c r="AAK14" s="53"/>
      <c r="AAL14" s="53"/>
      <c r="AAM14" s="53"/>
      <c r="AAN14" s="53"/>
      <c r="AAO14" s="53"/>
      <c r="AAP14" s="53"/>
      <c r="AAQ14" s="53"/>
      <c r="AAR14" s="53"/>
      <c r="AAS14" s="53"/>
      <c r="AAT14" s="53"/>
      <c r="AAU14" s="53"/>
      <c r="AAV14" s="53"/>
      <c r="AAW14" s="53"/>
      <c r="AAX14" s="53"/>
      <c r="AAY14" s="53"/>
      <c r="AAZ14" s="53"/>
      <c r="ABA14" s="53"/>
      <c r="ABB14" s="53"/>
      <c r="ABC14" s="53"/>
      <c r="ABD14" s="53"/>
      <c r="ABE14" s="53"/>
      <c r="ABF14" s="53"/>
      <c r="ABG14" s="53"/>
      <c r="ABH14" s="53"/>
      <c r="ABI14" s="53"/>
      <c r="ABJ14" s="53"/>
      <c r="ABK14" s="53"/>
      <c r="ABL14" s="53"/>
      <c r="ABM14" s="53"/>
      <c r="ABN14" s="53"/>
      <c r="ABO14" s="53"/>
      <c r="ABP14" s="53"/>
      <c r="ABQ14" s="53"/>
      <c r="ABR14" s="53"/>
      <c r="ABS14" s="53"/>
      <c r="ABT14" s="53"/>
      <c r="ABU14" s="53"/>
      <c r="ABV14" s="53"/>
      <c r="ABW14" s="53"/>
      <c r="ABX14" s="53"/>
      <c r="ABY14" s="53"/>
      <c r="ABZ14" s="53"/>
      <c r="ACA14" s="53"/>
      <c r="ACB14" s="53"/>
      <c r="ACC14" s="53"/>
      <c r="ACD14" s="53">
        <v>91.42006580992408</v>
      </c>
      <c r="ACE14" s="53"/>
      <c r="ACF14" s="53"/>
      <c r="ACG14" s="53"/>
      <c r="ACH14" s="53">
        <v>92.94075183611656</v>
      </c>
      <c r="ACI14" s="53"/>
      <c r="ACJ14" s="53"/>
      <c r="ACK14" s="53"/>
      <c r="ACL14" s="53">
        <v>94.46143786230903</v>
      </c>
      <c r="ACM14" s="53"/>
      <c r="ACN14" s="53"/>
      <c r="ACO14" s="53"/>
      <c r="ACP14" s="53">
        <v>95.20684237150091</v>
      </c>
      <c r="ACQ14" s="53"/>
      <c r="ACR14" s="53"/>
      <c r="ACS14" s="53"/>
      <c r="ACT14" s="53">
        <v>96.60828872281606</v>
      </c>
      <c r="ACU14" s="53"/>
      <c r="ACV14" s="53"/>
      <c r="ACW14" s="53"/>
      <c r="ACX14" s="53">
        <v>97.26424111282014</v>
      </c>
      <c r="ACY14" s="53"/>
      <c r="ACZ14" s="53"/>
      <c r="ADA14" s="53"/>
      <c r="ADB14" s="53">
        <v>98.24821442388586</v>
      </c>
      <c r="ADC14" s="53"/>
      <c r="ADD14" s="53"/>
      <c r="ADE14" s="53"/>
      <c r="ADF14" s="53">
        <v>98.57623534494749</v>
      </c>
      <c r="ADG14" s="53"/>
      <c r="ADH14" s="53"/>
      <c r="ADI14" s="53"/>
      <c r="ADJ14" s="53">
        <v>98.93404382169865</v>
      </c>
      <c r="ADK14" s="53"/>
      <c r="ADL14" s="53"/>
      <c r="ADM14" s="53"/>
      <c r="ADN14" s="53">
        <v>99.64966077520101</v>
      </c>
      <c r="ADO14" s="53"/>
      <c r="ADP14" s="53"/>
      <c r="ADQ14" s="53"/>
      <c r="ADR14" s="53">
        <v>100.305613165205</v>
      </c>
      <c r="ADS14" s="53"/>
      <c r="ADT14" s="53"/>
      <c r="ADU14" s="53"/>
      <c r="ADV14" s="53">
        <v>101.110682237895</v>
      </c>
      <c r="ADW14" s="53"/>
      <c r="ADX14" s="53"/>
      <c r="ADY14" s="53"/>
      <c r="ADZ14" s="53">
        <v>101.677271960831</v>
      </c>
      <c r="AEA14" s="53"/>
      <c r="AEB14" s="53"/>
      <c r="AEC14" s="53"/>
      <c r="AED14" s="53">
        <v>102.39288891433304</v>
      </c>
      <c r="AEE14" s="53"/>
      <c r="AEF14" s="53"/>
      <c r="AEG14" s="53"/>
      <c r="AEH14" s="53">
        <v>102.810272502463</v>
      </c>
      <c r="AEI14" s="53"/>
      <c r="AEJ14" s="53"/>
      <c r="AEK14" s="53"/>
      <c r="AEL14" s="53">
        <v>103.048841304337</v>
      </c>
      <c r="AEM14" s="53"/>
      <c r="AEN14" s="53"/>
      <c r="AEO14" s="53"/>
      <c r="AEP14" s="53">
        <v>102.750697391084</v>
      </c>
      <c r="AEQ14" s="53"/>
      <c r="AER14" s="53"/>
      <c r="AES14" s="53"/>
      <c r="AET14" s="53">
        <v>102.720820383275</v>
      </c>
      <c r="AEU14" s="53"/>
      <c r="AEV14" s="53"/>
      <c r="AEW14" s="53"/>
      <c r="AEX14" s="53">
        <v>103.406649781088</v>
      </c>
      <c r="AEY14" s="53"/>
      <c r="AEZ14" s="53"/>
      <c r="AFA14" s="53"/>
      <c r="AFB14" s="53">
        <v>103.376862225399</v>
      </c>
      <c r="AFC14" s="53"/>
      <c r="AFD14" s="53"/>
      <c r="AFE14" s="53"/>
      <c r="AFF14" s="53">
        <v>103.436437336778</v>
      </c>
      <c r="AFG14" s="53"/>
      <c r="AFH14" s="53"/>
      <c r="AFI14" s="53"/>
      <c r="AFJ14" s="53">
        <v>103.824122821338</v>
      </c>
      <c r="AFK14" s="53"/>
      <c r="AFL14" s="53"/>
      <c r="AFM14" s="53"/>
      <c r="AFN14" s="53">
        <v>103.048841304337</v>
      </c>
      <c r="AFO14" s="53"/>
      <c r="AFP14" s="53"/>
      <c r="AFQ14" s="53"/>
      <c r="AFR14" s="53">
        <v>103.94336249621506</v>
      </c>
      <c r="AFS14" s="53"/>
      <c r="AFT14" s="53"/>
      <c r="AFU14" s="53"/>
      <c r="AFV14" s="53">
        <v>104.748431568905</v>
      </c>
      <c r="AFW14" s="53"/>
      <c r="AFX14" s="53"/>
      <c r="AFY14" s="53"/>
      <c r="AFZ14" s="53"/>
      <c r="AGA14" s="53"/>
      <c r="AGB14" s="53"/>
      <c r="AGC14" s="53"/>
      <c r="AGD14" s="53"/>
      <c r="AGE14" s="53"/>
      <c r="AGF14" s="53"/>
      <c r="AGG14" s="53"/>
      <c r="AGH14" s="53"/>
      <c r="AGI14" s="53"/>
      <c r="AGJ14" s="53"/>
      <c r="AGK14" s="53"/>
      <c r="AGL14" s="53"/>
      <c r="AGM14" s="53"/>
      <c r="AGN14" s="53"/>
      <c r="AGO14" s="53"/>
      <c r="AGP14" s="53"/>
      <c r="AGQ14" s="53"/>
      <c r="AGR14" s="53"/>
      <c r="AGS14" s="53"/>
      <c r="AGT14" s="53"/>
      <c r="AGU14" s="53"/>
      <c r="AGV14" s="53"/>
      <c r="AGW14" s="53"/>
      <c r="AGX14" s="53"/>
      <c r="AGY14" s="53"/>
      <c r="AGZ14" s="53"/>
      <c r="AHA14" s="53"/>
      <c r="AHB14" s="53"/>
      <c r="AHC14" s="53"/>
      <c r="AHD14" s="53"/>
      <c r="AHE14" s="53"/>
      <c r="AHF14" s="53"/>
      <c r="AHG14" s="53"/>
      <c r="AHH14" s="53"/>
      <c r="AHI14" s="53"/>
      <c r="AHJ14" s="53"/>
      <c r="AHK14" s="53"/>
      <c r="AHL14" s="53"/>
      <c r="AHM14" s="53"/>
      <c r="AHN14" s="53"/>
      <c r="AHO14" s="53"/>
      <c r="AHP14" s="53"/>
      <c r="AHQ14" s="53"/>
      <c r="AHR14" s="53"/>
      <c r="AHS14" s="53"/>
      <c r="AHT14" s="53"/>
      <c r="AHU14" s="53"/>
      <c r="AHV14" s="53"/>
      <c r="AHW14" s="53"/>
      <c r="AHX14" s="53"/>
      <c r="AHY14" s="53"/>
      <c r="AHZ14" s="53"/>
      <c r="AIA14" s="53"/>
      <c r="AIB14" s="53"/>
      <c r="AIC14" s="53"/>
      <c r="AID14" s="53"/>
      <c r="AIE14" s="53"/>
      <c r="AIF14" s="53"/>
      <c r="AIG14" s="53"/>
      <c r="AIH14" s="53"/>
      <c r="AII14" s="53"/>
      <c r="AIJ14" s="53"/>
      <c r="AIK14" s="53"/>
      <c r="AIL14" s="53"/>
      <c r="AIM14" s="53"/>
      <c r="AIN14" s="53"/>
      <c r="AIO14" s="53"/>
      <c r="AIP14" s="53"/>
      <c r="AIQ14" s="53"/>
      <c r="AIR14" s="53"/>
      <c r="AIS14" s="53"/>
      <c r="AIT14" s="53"/>
      <c r="AIU14" s="53"/>
      <c r="AIV14" s="53"/>
      <c r="AIW14" s="53"/>
      <c r="AIX14" s="53"/>
      <c r="AIY14" s="53"/>
      <c r="AIZ14" s="53"/>
      <c r="AJA14" s="53"/>
      <c r="AJB14" s="53"/>
      <c r="AJC14" s="53"/>
      <c r="AJD14" s="53"/>
      <c r="AJE14" s="53"/>
      <c r="AJF14" s="53"/>
      <c r="AJG14" s="53"/>
      <c r="AJH14" s="53"/>
      <c r="AJI14" s="53"/>
      <c r="AJJ14" s="53"/>
      <c r="AJK14" s="53"/>
      <c r="AJL14" s="53"/>
      <c r="AJM14" s="53"/>
      <c r="AJN14" s="53"/>
      <c r="AJO14" s="53"/>
      <c r="AJP14" s="53"/>
      <c r="AJQ14" s="53"/>
      <c r="AJR14" s="53"/>
      <c r="AJS14" s="53"/>
      <c r="AJT14" s="53"/>
      <c r="AJU14" s="53"/>
      <c r="AJV14" s="53"/>
      <c r="AJW14" s="53"/>
      <c r="AJX14" s="53"/>
      <c r="AJY14" s="53"/>
      <c r="AJZ14" s="53"/>
      <c r="AKA14" s="53"/>
      <c r="AKB14" s="53"/>
      <c r="AKC14" s="53"/>
      <c r="AKD14" s="53"/>
      <c r="AKE14" s="53"/>
      <c r="AKF14" s="53"/>
      <c r="AKG14" s="53"/>
      <c r="AKH14" s="53"/>
      <c r="AKI14" s="53"/>
      <c r="AKJ14" s="53"/>
      <c r="AKK14" s="53"/>
      <c r="AKL14" s="53"/>
      <c r="AKM14" s="53"/>
      <c r="AKN14" s="53"/>
      <c r="AKO14" s="53"/>
      <c r="AKP14" s="53"/>
      <c r="AKQ14" s="53"/>
      <c r="AKR14" s="53"/>
      <c r="AKS14" s="53"/>
      <c r="AKT14" s="53"/>
      <c r="AKU14" s="53"/>
      <c r="AKV14" s="53"/>
      <c r="AKW14" s="53"/>
      <c r="AKX14" s="53"/>
      <c r="AKY14" s="53"/>
      <c r="AKZ14" s="53"/>
      <c r="ALA14" s="53"/>
      <c r="ALB14" s="53"/>
      <c r="ALC14" s="53"/>
      <c r="ALD14" s="53"/>
      <c r="ALE14" s="53"/>
      <c r="ALF14" s="53"/>
      <c r="ALG14" s="53"/>
      <c r="ALH14" s="53"/>
      <c r="ALI14" s="53"/>
      <c r="ALJ14" s="53"/>
      <c r="ALK14" s="53"/>
      <c r="ALL14" s="53"/>
      <c r="ALM14" s="53"/>
      <c r="ALN14" s="53"/>
      <c r="ALO14" s="53"/>
      <c r="ALP14" s="53"/>
      <c r="ALQ14" s="53"/>
      <c r="ALR14" s="53"/>
      <c r="ALS14" s="53"/>
      <c r="ALT14" s="53"/>
      <c r="ALU14" s="53"/>
      <c r="ALV14" s="53"/>
      <c r="ALW14" s="53"/>
      <c r="ALX14" s="53"/>
      <c r="ALY14" s="53"/>
      <c r="ALZ14" s="53"/>
      <c r="AMA14" s="53"/>
      <c r="AMB14" s="53"/>
      <c r="AMC14" s="53"/>
      <c r="AMD14" s="53"/>
      <c r="AME14" s="53"/>
      <c r="AMF14" s="53"/>
      <c r="AMG14" s="53"/>
      <c r="AMH14" s="53"/>
      <c r="AMI14" s="53"/>
      <c r="AMJ14" s="53"/>
      <c r="AMK14" s="53"/>
      <c r="AML14" s="53"/>
      <c r="AMM14" s="53"/>
      <c r="AMN14" s="53"/>
      <c r="AMO14" s="53"/>
      <c r="AMP14" s="53"/>
      <c r="AMQ14" s="53"/>
      <c r="AMR14" s="53"/>
      <c r="AMS14" s="53"/>
      <c r="AMT14" s="53"/>
      <c r="AMU14" s="53"/>
      <c r="AMV14" s="53"/>
      <c r="AMW14" s="53"/>
      <c r="AMX14" s="53"/>
      <c r="AMY14" s="53"/>
      <c r="AMZ14" s="53"/>
      <c r="ANA14" s="53"/>
      <c r="ANB14" s="53"/>
      <c r="ANC14" s="53"/>
      <c r="AND14" s="53"/>
      <c r="ANE14" s="53"/>
      <c r="ANF14" s="53"/>
      <c r="ANG14" s="53"/>
      <c r="ANH14" s="53"/>
      <c r="ANI14" s="53"/>
      <c r="ANJ14" s="53"/>
      <c r="ANK14" s="53"/>
      <c r="ANL14" s="53"/>
      <c r="ANM14" s="53"/>
      <c r="ANN14" s="53"/>
      <c r="ANO14" s="53"/>
      <c r="ANP14" s="53"/>
      <c r="ANQ14" s="53"/>
      <c r="ANR14" s="53"/>
      <c r="ANS14" s="53"/>
      <c r="ANT14" s="53"/>
      <c r="ANU14" s="53"/>
      <c r="ANV14" s="53"/>
      <c r="ANW14" s="53"/>
      <c r="ANX14" s="53"/>
      <c r="ANY14" s="53"/>
      <c r="ANZ14" s="53"/>
      <c r="AOA14" s="53"/>
      <c r="AOB14" s="53"/>
      <c r="AOC14" s="53"/>
      <c r="AOD14" s="53"/>
      <c r="AOE14" s="53"/>
      <c r="AOF14" s="53"/>
      <c r="AOG14" s="53"/>
      <c r="AOH14" s="53"/>
      <c r="AOI14" s="53"/>
      <c r="AOJ14" s="53"/>
      <c r="AOK14" s="53"/>
      <c r="AOL14" s="53"/>
      <c r="AOM14" s="53"/>
      <c r="AON14" s="53"/>
      <c r="AOO14" s="53"/>
      <c r="AOP14" s="53"/>
      <c r="AOQ14" s="53"/>
      <c r="AOR14" s="53"/>
      <c r="AOS14" s="53"/>
      <c r="AOT14" s="53"/>
      <c r="AOU14" s="53"/>
      <c r="AOV14" s="53"/>
      <c r="AOW14" s="53"/>
      <c r="AOX14" s="53"/>
      <c r="AOY14" s="53"/>
      <c r="AOZ14" s="53"/>
      <c r="APA14" s="53"/>
      <c r="APB14" s="53"/>
      <c r="APC14" s="53"/>
      <c r="APD14" s="53"/>
      <c r="APE14" s="53"/>
      <c r="APF14" s="53"/>
      <c r="APG14" s="53"/>
      <c r="APH14" s="53"/>
      <c r="API14" s="53"/>
      <c r="APJ14" s="53"/>
      <c r="APK14" s="53"/>
      <c r="APL14" s="53"/>
      <c r="APM14" s="53"/>
      <c r="APN14" s="53"/>
      <c r="APO14" s="53"/>
      <c r="APP14" s="53"/>
      <c r="APQ14" s="53"/>
      <c r="APR14" s="53"/>
      <c r="APS14" s="53"/>
      <c r="APT14" s="53"/>
      <c r="APU14" s="53"/>
      <c r="APV14" s="53"/>
      <c r="APW14" s="53"/>
      <c r="APX14" s="53"/>
      <c r="APY14" s="53"/>
      <c r="APZ14" s="53"/>
      <c r="AQA14" s="53"/>
      <c r="AQB14" s="53"/>
      <c r="AQC14" s="53"/>
      <c r="AQD14" s="53"/>
      <c r="AQE14" s="53"/>
      <c r="AQF14" s="53"/>
      <c r="AQG14" s="53"/>
      <c r="AQH14" s="53"/>
      <c r="AQI14" s="53"/>
      <c r="AQJ14" s="53"/>
      <c r="AQK14" s="53"/>
      <c r="AQL14" s="53"/>
      <c r="AQM14" s="53"/>
      <c r="AQN14" s="53"/>
      <c r="AQO14" s="53"/>
      <c r="AQP14" s="53"/>
      <c r="AQQ14" s="53"/>
      <c r="AQR14" s="53"/>
      <c r="AQS14" s="53"/>
      <c r="AQT14" s="53"/>
      <c r="AQU14" s="53"/>
      <c r="AQV14" s="53"/>
      <c r="AQW14" s="53"/>
      <c r="AQX14" s="53"/>
      <c r="AQY14" s="53"/>
      <c r="AQZ14" s="53"/>
      <c r="ARA14" s="53"/>
      <c r="ARB14" s="53"/>
      <c r="ARC14" s="53"/>
      <c r="ARD14" s="53"/>
      <c r="ARE14" s="53"/>
      <c r="ARF14" s="53"/>
      <c r="ARG14" s="53"/>
      <c r="ARH14" s="53"/>
      <c r="ARI14" s="53"/>
      <c r="ARJ14" s="53"/>
      <c r="ARK14" s="53"/>
      <c r="ARL14" s="53"/>
      <c r="ARM14" s="53"/>
      <c r="ARN14" s="53"/>
      <c r="ARO14" s="53"/>
      <c r="ARP14" s="53"/>
      <c r="ARQ14" s="53"/>
      <c r="ARR14" s="53"/>
      <c r="ARS14" s="53"/>
      <c r="ART14" s="53"/>
      <c r="ARU14" s="53"/>
      <c r="ARV14" s="53"/>
      <c r="ARW14" s="53"/>
      <c r="ARX14" s="53"/>
      <c r="ARY14" s="53"/>
      <c r="ARZ14" s="53"/>
      <c r="ASA14" s="53"/>
      <c r="ASB14" s="53"/>
      <c r="ASC14" s="53"/>
      <c r="ASD14" s="53"/>
      <c r="ASE14" s="53"/>
      <c r="ASF14" s="53"/>
      <c r="ASG14" s="53"/>
      <c r="ASH14" s="53"/>
      <c r="ASI14" s="53"/>
      <c r="ASJ14" s="53"/>
      <c r="ASK14" s="53"/>
      <c r="ASL14" s="53"/>
      <c r="ASM14" s="53"/>
      <c r="ASN14" s="53"/>
      <c r="ASO14" s="53"/>
      <c r="ASP14" s="53"/>
      <c r="ASQ14" s="53"/>
      <c r="ASR14" s="53"/>
      <c r="ASS14" s="53"/>
      <c r="AST14" s="53"/>
      <c r="ASU14" s="53"/>
      <c r="ASV14" s="53"/>
      <c r="ASW14" s="53"/>
      <c r="ASX14" s="53"/>
      <c r="ASY14" s="53"/>
      <c r="ASZ14" s="53"/>
      <c r="ATA14" s="53"/>
      <c r="ATB14" s="53"/>
      <c r="ATC14" s="53"/>
      <c r="ATD14" s="53"/>
      <c r="ATE14" s="53"/>
      <c r="ATF14" s="53"/>
      <c r="ATG14" s="53"/>
      <c r="ATH14" s="53"/>
      <c r="ATI14" s="53"/>
      <c r="ATJ14" s="53"/>
      <c r="ATK14" s="53"/>
      <c r="ATL14" s="53"/>
      <c r="ATM14" s="53"/>
      <c r="ATN14" s="53"/>
      <c r="ATO14" s="53"/>
      <c r="ATP14" s="53"/>
      <c r="ATQ14" s="53"/>
      <c r="ATR14" s="53"/>
      <c r="ATS14" s="53"/>
      <c r="ATT14" s="53"/>
      <c r="ATU14" s="53"/>
      <c r="ATV14" s="53"/>
      <c r="ATW14" s="53"/>
      <c r="ATX14" s="53"/>
      <c r="ATY14" s="53"/>
      <c r="ATZ14" s="53"/>
      <c r="AUA14" s="53"/>
      <c r="AUB14" s="53"/>
      <c r="AUC14" s="53"/>
      <c r="AUD14" s="53"/>
      <c r="AUE14" s="53"/>
      <c r="AUF14" s="53"/>
      <c r="AUG14" s="53"/>
      <c r="AUH14" s="53"/>
      <c r="AUI14" s="53"/>
      <c r="AUJ14" s="53"/>
      <c r="AUK14" s="53"/>
      <c r="AUL14" s="53"/>
      <c r="AUM14" s="53"/>
      <c r="AUN14" s="53"/>
      <c r="AUO14" s="53"/>
      <c r="AUP14" s="53"/>
      <c r="AUQ14" s="53"/>
      <c r="AUR14" s="53"/>
      <c r="AUS14" s="53"/>
      <c r="AUT14" s="53"/>
      <c r="AUU14" s="53"/>
      <c r="AUV14" s="53"/>
      <c r="AUW14" s="53"/>
      <c r="AUX14" s="53"/>
      <c r="AUY14" s="53"/>
      <c r="AUZ14" s="53"/>
      <c r="AVA14" s="53"/>
      <c r="AVB14" s="53"/>
      <c r="AVC14" s="53"/>
      <c r="AVD14" s="53"/>
      <c r="AVE14" s="53"/>
      <c r="AVF14" s="53"/>
      <c r="AVG14" s="53"/>
      <c r="AVH14" s="53"/>
      <c r="AVI14" s="53"/>
      <c r="AVJ14" s="53"/>
      <c r="AVK14" s="53"/>
      <c r="AVL14" s="53"/>
      <c r="AVM14" s="53"/>
      <c r="AVN14" s="53"/>
      <c r="AVO14" s="53"/>
      <c r="AVP14" s="53"/>
      <c r="AVQ14" s="53"/>
      <c r="AVR14" s="53"/>
      <c r="AVS14" s="53"/>
      <c r="AVT14" s="53"/>
      <c r="AVU14" s="53"/>
      <c r="AVV14" s="53"/>
      <c r="AVW14" s="53"/>
      <c r="AVX14" s="53"/>
      <c r="AVY14" s="53"/>
      <c r="AVZ14" s="53"/>
      <c r="AWA14" s="53"/>
      <c r="AWB14" s="53"/>
      <c r="AWC14" s="53"/>
      <c r="AWD14" s="53"/>
      <c r="AWE14" s="53"/>
      <c r="AWF14" s="53"/>
      <c r="AWG14" s="53"/>
      <c r="AWH14" s="53"/>
      <c r="AWI14" s="53"/>
      <c r="AWJ14" s="53"/>
      <c r="AWK14" s="53"/>
      <c r="AWL14" s="53"/>
      <c r="AWM14" s="53"/>
      <c r="AWN14" s="53"/>
      <c r="AWO14" s="53"/>
      <c r="AWP14" s="53"/>
      <c r="AWQ14" s="53"/>
      <c r="AWR14" s="53"/>
      <c r="AWS14" s="53"/>
      <c r="AWT14" s="53"/>
      <c r="AWU14" s="53"/>
      <c r="AWV14" s="53"/>
      <c r="AWW14" s="53"/>
      <c r="AWX14" s="53"/>
      <c r="AWY14" s="53"/>
      <c r="AWZ14" s="53"/>
      <c r="AXA14" s="53"/>
      <c r="AXB14" s="53"/>
      <c r="AXC14" s="53"/>
      <c r="AXD14" s="53"/>
      <c r="AXE14" s="53"/>
      <c r="AXF14" s="53"/>
      <c r="AXG14" s="53"/>
      <c r="AXH14" s="53"/>
      <c r="AXI14" s="53"/>
      <c r="AXJ14" s="53"/>
      <c r="AXK14" s="53"/>
      <c r="AXL14" s="53"/>
      <c r="AXM14" s="53"/>
      <c r="AXN14" s="53"/>
      <c r="AXO14" s="53"/>
      <c r="AXP14" s="53"/>
      <c r="AXQ14" s="53"/>
      <c r="AXR14" s="53"/>
      <c r="AXS14" s="53"/>
      <c r="AXT14" s="53"/>
      <c r="AXU14" s="53"/>
      <c r="AXV14" s="53"/>
      <c r="AXW14" s="53"/>
      <c r="AXX14" s="53"/>
      <c r="AXY14" s="53"/>
      <c r="AXZ14" s="53"/>
      <c r="AYA14" s="53"/>
      <c r="AYB14" s="53"/>
      <c r="AYC14" s="53"/>
      <c r="AYD14" s="53"/>
      <c r="AYE14" s="53"/>
      <c r="AYF14" s="53"/>
      <c r="AYG14" s="53"/>
      <c r="AYH14" s="53"/>
      <c r="AYI14" s="53"/>
      <c r="AYJ14" s="53"/>
      <c r="AYK14" s="53"/>
      <c r="AYL14" s="53"/>
      <c r="AYM14" s="53"/>
      <c r="AYN14" s="53"/>
      <c r="AYO14" s="53"/>
      <c r="AYP14" s="53"/>
      <c r="AYQ14" s="53"/>
      <c r="AYR14" s="53"/>
      <c r="AYS14" s="53"/>
      <c r="AYT14" s="53"/>
      <c r="AYU14" s="53"/>
      <c r="AYV14" s="53"/>
      <c r="AYW14" s="53"/>
      <c r="AYX14" s="53"/>
      <c r="AYY14" s="53"/>
      <c r="AYZ14" s="53"/>
      <c r="AZA14" s="53"/>
      <c r="AZB14" s="53"/>
      <c r="AZC14" s="53"/>
      <c r="AZD14" s="53"/>
      <c r="AZE14" s="53"/>
      <c r="AZF14" s="53"/>
      <c r="AZG14" s="53"/>
      <c r="AZH14" s="53"/>
      <c r="AZI14" s="53"/>
      <c r="AZJ14" s="53"/>
      <c r="AZK14" s="53"/>
      <c r="AZL14" s="53"/>
      <c r="AZM14" s="53"/>
      <c r="AZN14" s="53"/>
      <c r="AZO14" s="53"/>
      <c r="AZP14" s="53"/>
      <c r="AZQ14" s="53"/>
      <c r="AZR14" s="53"/>
      <c r="AZS14" s="53"/>
      <c r="AZT14" s="53"/>
      <c r="AZU14" s="53"/>
      <c r="AZV14" s="53"/>
      <c r="AZW14" s="53"/>
      <c r="AZX14" s="53"/>
      <c r="AZY14" s="53"/>
      <c r="AZZ14" s="53"/>
      <c r="BAA14" s="53"/>
      <c r="BAB14" s="53"/>
      <c r="BAC14" s="53"/>
      <c r="BAD14" s="53"/>
      <c r="BAE14" s="53"/>
      <c r="BAF14" s="53"/>
      <c r="BAG14" s="53"/>
      <c r="BAH14" s="53"/>
      <c r="BAI14" s="53"/>
      <c r="BAJ14" s="53"/>
      <c r="BAK14" s="53"/>
      <c r="BAL14" s="53"/>
      <c r="BAM14" s="53"/>
      <c r="BAN14" s="53"/>
      <c r="BAO14" s="53"/>
      <c r="BAP14" s="53"/>
      <c r="BAQ14" s="53"/>
      <c r="BAR14" s="53"/>
      <c r="BAS14" s="53"/>
      <c r="BAT14" s="53"/>
      <c r="BAU14" s="53"/>
      <c r="BAV14" s="53"/>
      <c r="BAW14" s="53"/>
      <c r="BAX14" s="53"/>
      <c r="BAY14" s="53"/>
      <c r="BAZ14" s="53"/>
      <c r="BBA14" s="53"/>
      <c r="BBB14" s="53"/>
      <c r="BBC14" s="53"/>
      <c r="BBD14" s="53"/>
      <c r="BBE14" s="53"/>
      <c r="BBF14" s="53"/>
      <c r="BBG14" s="53"/>
      <c r="BBH14" s="53"/>
      <c r="BBI14" s="53"/>
      <c r="BBJ14" s="53"/>
      <c r="BBK14" s="53"/>
      <c r="BBL14" s="53"/>
      <c r="BBM14" s="53"/>
      <c r="BBN14" s="53"/>
      <c r="BBO14" s="53"/>
      <c r="BBP14" s="53"/>
      <c r="BBQ14" s="53"/>
      <c r="BBR14" s="53"/>
      <c r="BBS14" s="53"/>
      <c r="BBT14" s="53"/>
      <c r="BBU14" s="53"/>
      <c r="BBV14" s="53"/>
      <c r="BBW14" s="53"/>
      <c r="BBX14" s="53"/>
      <c r="BBY14" s="53"/>
      <c r="BBZ14" s="53"/>
      <c r="BCA14" s="53"/>
      <c r="BCB14" s="53"/>
      <c r="BCC14" s="53"/>
      <c r="BCD14" s="53"/>
      <c r="BCE14" s="53"/>
      <c r="BCF14" s="53"/>
      <c r="BCG14" s="53"/>
      <c r="BCH14" s="53"/>
      <c r="BCI14" s="53"/>
      <c r="BCJ14" s="53"/>
      <c r="BCK14" s="53"/>
      <c r="BCL14" s="53"/>
      <c r="BCM14" s="53"/>
      <c r="BCN14" s="53"/>
      <c r="BCO14" s="53"/>
      <c r="BCP14" s="53"/>
      <c r="BCQ14" s="53"/>
      <c r="BCR14" s="53"/>
      <c r="BCS14" s="53"/>
      <c r="BCT14" s="53"/>
      <c r="BCU14" s="53"/>
      <c r="BCV14" s="53"/>
      <c r="BCW14" s="53"/>
      <c r="BCX14" s="53"/>
      <c r="BCY14" s="53"/>
      <c r="BCZ14" s="53"/>
      <c r="BDA14" s="53"/>
      <c r="BDB14" s="53"/>
      <c r="BDC14" s="53"/>
      <c r="BDD14" s="53"/>
      <c r="BDE14" s="53"/>
      <c r="BDF14" s="53"/>
      <c r="BDG14" s="53"/>
      <c r="BDH14" s="53"/>
      <c r="BDI14" s="53"/>
      <c r="BDJ14" s="53"/>
      <c r="BDK14" s="53"/>
      <c r="BDL14" s="53"/>
      <c r="BDM14" s="53"/>
      <c r="BDN14" s="53"/>
      <c r="BDO14" s="53"/>
      <c r="BDP14" s="53"/>
      <c r="BDQ14" s="53"/>
      <c r="BDR14" s="53"/>
      <c r="BDS14" s="53"/>
      <c r="BDT14" s="53"/>
      <c r="BDU14" s="53"/>
      <c r="BDV14" s="53"/>
      <c r="BDW14" s="53"/>
      <c r="BDX14" s="53"/>
      <c r="BDY14" s="53"/>
      <c r="BDZ14" s="53"/>
      <c r="BEA14" s="53"/>
      <c r="BEB14" s="53"/>
      <c r="BEC14" s="53"/>
      <c r="BED14" s="53"/>
      <c r="BEE14" s="53"/>
      <c r="BEF14" s="53"/>
      <c r="BEG14" s="53"/>
      <c r="BEH14" s="53"/>
      <c r="BEI14" s="53"/>
      <c r="BEJ14" s="53"/>
      <c r="BEK14" s="53"/>
      <c r="BEL14" s="53"/>
      <c r="BEM14" s="53"/>
      <c r="BEN14" s="53"/>
      <c r="BEO14" s="53"/>
      <c r="BEP14" s="53"/>
      <c r="BEQ14" s="53"/>
      <c r="BER14" s="53"/>
      <c r="BES14" s="53"/>
      <c r="BET14" s="53"/>
      <c r="BEU14" s="53"/>
      <c r="BEV14" s="53"/>
      <c r="BEW14" s="53"/>
      <c r="BEX14" s="53"/>
      <c r="BEY14" s="53"/>
      <c r="BEZ14" s="53"/>
      <c r="BFA14" s="53"/>
      <c r="BFB14" s="53"/>
      <c r="BFC14" s="53"/>
      <c r="BFD14" s="53"/>
      <c r="BFE14" s="53"/>
      <c r="BFF14" s="53"/>
      <c r="BFG14" s="53"/>
      <c r="BFH14" s="53"/>
      <c r="BFI14" s="53"/>
      <c r="BFJ14" s="53"/>
      <c r="BFK14" s="53"/>
      <c r="BFL14" s="53"/>
      <c r="BFM14" s="53"/>
      <c r="BFN14" s="53"/>
      <c r="BFO14" s="53"/>
      <c r="BFP14" s="53"/>
      <c r="BFQ14" s="53"/>
      <c r="BFR14" s="53"/>
      <c r="BFS14" s="53"/>
      <c r="BFT14" s="53"/>
      <c r="BFU14" s="53"/>
      <c r="BFV14" s="53"/>
      <c r="BFW14" s="53"/>
      <c r="BFX14" s="53"/>
      <c r="BFY14" s="53"/>
      <c r="BFZ14" s="53"/>
      <c r="BGA14" s="53"/>
      <c r="BGB14" s="53"/>
      <c r="BGC14" s="53"/>
      <c r="BGD14" s="53"/>
      <c r="BGE14" s="53"/>
      <c r="BGF14" s="53"/>
      <c r="BGG14" s="53"/>
      <c r="BGH14" s="53"/>
      <c r="BGI14" s="53"/>
      <c r="BGJ14" s="53"/>
      <c r="BGK14" s="53"/>
      <c r="BGL14" s="53"/>
      <c r="BGM14" s="53"/>
      <c r="BGN14" s="53"/>
      <c r="BGO14" s="53"/>
      <c r="BGP14" s="53"/>
      <c r="BGQ14" s="53"/>
      <c r="BGR14" s="53"/>
      <c r="BGS14" s="53"/>
      <c r="BGT14" s="53"/>
      <c r="BGU14" s="53"/>
      <c r="BGV14" s="53"/>
      <c r="BGW14" s="53"/>
      <c r="BGX14" s="53"/>
      <c r="BGY14" s="53"/>
      <c r="BGZ14" s="53"/>
      <c r="BHA14" s="53"/>
      <c r="BHB14" s="53"/>
      <c r="BHC14" s="53"/>
      <c r="BHD14" s="53"/>
      <c r="BHE14" s="53"/>
      <c r="BHF14" s="53"/>
      <c r="BHG14" s="53"/>
      <c r="BHH14" s="53"/>
      <c r="BHI14" s="53"/>
      <c r="BHJ14" s="53"/>
      <c r="BHK14" s="53"/>
      <c r="BHL14" s="53"/>
      <c r="BHM14" s="53"/>
      <c r="BHN14" s="53"/>
      <c r="BHO14" s="53"/>
      <c r="BHP14" s="53"/>
      <c r="BHQ14" s="53"/>
      <c r="BHR14" s="53"/>
      <c r="BHS14" s="53"/>
      <c r="BHT14" s="53"/>
      <c r="BHU14" s="53"/>
      <c r="BHV14" s="53"/>
      <c r="BHW14" s="53"/>
      <c r="BHX14" s="53"/>
      <c r="BHY14" s="53"/>
      <c r="BHZ14" s="53"/>
      <c r="BIA14" s="53"/>
      <c r="BIB14" s="53"/>
      <c r="BIC14" s="53"/>
      <c r="BID14" s="53"/>
      <c r="BIE14" s="53"/>
      <c r="BIF14" s="53"/>
      <c r="BIG14" s="53"/>
      <c r="BIH14" s="53"/>
      <c r="BII14" s="53"/>
      <c r="BIJ14" s="53"/>
      <c r="BIK14" s="53"/>
      <c r="BIL14" s="53"/>
      <c r="BIM14" s="53"/>
      <c r="BIN14" s="53"/>
      <c r="BIO14" s="53"/>
      <c r="BIP14" s="53"/>
      <c r="BIQ14" s="53"/>
      <c r="BIR14" s="53"/>
      <c r="BIS14" s="53"/>
      <c r="BIT14" s="53"/>
      <c r="BIU14" s="53"/>
      <c r="BIV14" s="53"/>
      <c r="BIW14" s="53"/>
      <c r="BIX14" s="53"/>
      <c r="BIY14" s="53"/>
      <c r="BIZ14" s="53"/>
      <c r="BJA14" s="53"/>
      <c r="BJB14" s="53"/>
      <c r="BJC14" s="53"/>
      <c r="BJD14" s="53"/>
      <c r="BJE14" s="53"/>
      <c r="BJF14" s="53"/>
      <c r="BJG14" s="53"/>
      <c r="BJH14" s="53"/>
      <c r="BJI14" s="53"/>
      <c r="BJJ14" s="53"/>
      <c r="BJK14" s="53"/>
      <c r="BJL14" s="53"/>
      <c r="BJM14" s="53"/>
      <c r="BJN14" s="53"/>
      <c r="BJO14" s="53"/>
      <c r="BJP14" s="53"/>
      <c r="BJQ14" s="53"/>
      <c r="BJR14" s="53"/>
      <c r="BJS14" s="53"/>
      <c r="BJT14" s="53"/>
      <c r="BJU14" s="53"/>
      <c r="BJV14" s="53"/>
      <c r="BJW14" s="53"/>
      <c r="BJX14" s="53"/>
      <c r="BJY14" s="53"/>
      <c r="BJZ14" s="53"/>
      <c r="BKA14" s="53"/>
      <c r="BKB14" s="53"/>
      <c r="BKC14" s="53"/>
      <c r="BKD14" s="53"/>
      <c r="BKE14" s="53"/>
      <c r="BKF14" s="53"/>
      <c r="BKG14" s="53"/>
      <c r="BKH14" s="53"/>
      <c r="BKI14" s="53"/>
      <c r="BKJ14" s="53"/>
      <c r="BKK14" s="53"/>
      <c r="BKL14" s="53"/>
      <c r="BKM14" s="53"/>
      <c r="BKN14" s="53"/>
      <c r="BKO14" s="53"/>
      <c r="BKP14" s="53"/>
      <c r="BKQ14" s="53"/>
      <c r="BKR14" s="53"/>
      <c r="BKS14" s="53"/>
      <c r="BKT14" s="53"/>
      <c r="BKU14" s="53"/>
      <c r="BKV14" s="53"/>
      <c r="BKW14" s="53"/>
      <c r="BKX14" s="53"/>
      <c r="BKY14" s="53"/>
      <c r="BKZ14" s="53"/>
      <c r="BLA14" s="53"/>
      <c r="BLB14" s="53"/>
      <c r="BLC14" s="53"/>
      <c r="BLD14" s="53"/>
      <c r="BLE14" s="53"/>
      <c r="BLF14" s="53"/>
      <c r="BLG14" s="53"/>
      <c r="BLH14" s="53"/>
      <c r="BLI14" s="53"/>
      <c r="BLJ14" s="53"/>
      <c r="BLK14" s="53"/>
      <c r="BLL14" s="53"/>
      <c r="BLM14" s="53"/>
      <c r="BLN14" s="53"/>
      <c r="BLO14" s="53"/>
      <c r="BLP14" s="53"/>
      <c r="BLQ14" s="53"/>
      <c r="BLR14" s="53"/>
      <c r="BLS14" s="53"/>
      <c r="BLT14" s="53"/>
      <c r="BLU14" s="53"/>
      <c r="BLV14" s="53"/>
      <c r="BLW14" s="53"/>
      <c r="BLX14" s="53"/>
      <c r="BLY14" s="53"/>
      <c r="BLZ14" s="53"/>
      <c r="BMA14" s="53"/>
      <c r="BMB14" s="53"/>
      <c r="BMC14" s="53"/>
      <c r="BMD14" s="53"/>
      <c r="BME14" s="53"/>
      <c r="BMF14" s="53"/>
      <c r="BMG14" s="53"/>
      <c r="BMH14" s="53"/>
      <c r="BMI14" s="53"/>
      <c r="BMJ14" s="53"/>
      <c r="BMK14" s="53"/>
      <c r="BML14" s="53"/>
      <c r="BMM14" s="53"/>
      <c r="BMN14" s="53"/>
      <c r="BMO14" s="53"/>
      <c r="BMP14" s="53"/>
      <c r="BMQ14" s="53"/>
      <c r="BMR14" s="53"/>
      <c r="BMS14" s="53"/>
      <c r="BMT14" s="53"/>
      <c r="BMU14" s="53"/>
      <c r="BMV14" s="53"/>
      <c r="BMW14" s="53"/>
      <c r="BMX14" s="53"/>
      <c r="BMY14" s="53"/>
      <c r="BMZ14" s="53"/>
      <c r="BNA14" s="53"/>
      <c r="BNB14" s="53"/>
      <c r="BNC14" s="53"/>
      <c r="BND14" s="53"/>
      <c r="BNE14" s="53"/>
      <c r="BNF14" s="53"/>
      <c r="BNG14" s="53"/>
      <c r="BNH14" s="53"/>
      <c r="BNI14" s="53"/>
      <c r="BNJ14" s="53"/>
      <c r="BNK14" s="53"/>
      <c r="BNL14" s="53"/>
      <c r="BNM14" s="53"/>
      <c r="BNN14" s="53"/>
      <c r="BNO14" s="53"/>
      <c r="BNP14" s="53"/>
      <c r="BNQ14" s="53"/>
      <c r="BNR14" s="53"/>
      <c r="BNS14" s="53"/>
      <c r="BNT14" s="53"/>
      <c r="BNU14" s="53"/>
      <c r="BNV14" s="53"/>
      <c r="BNW14" s="53"/>
      <c r="BNX14" s="53"/>
      <c r="BNY14" s="53"/>
      <c r="BNZ14" s="53"/>
      <c r="BOA14" s="53"/>
      <c r="BOB14" s="53"/>
      <c r="BOC14" s="53"/>
      <c r="BOD14" s="53"/>
      <c r="BOE14" s="53"/>
      <c r="BOF14" s="53"/>
      <c r="BOG14" s="53"/>
      <c r="BOH14" s="53"/>
      <c r="BOI14" s="53"/>
      <c r="BOJ14" s="53"/>
      <c r="BOK14" s="53"/>
      <c r="BOL14" s="53"/>
      <c r="BOM14" s="53"/>
      <c r="BON14" s="53"/>
      <c r="BOO14" s="53"/>
      <c r="BOP14" s="53"/>
      <c r="BOQ14" s="53"/>
      <c r="BOR14" s="53"/>
      <c r="BOS14" s="53"/>
      <c r="BOT14" s="53"/>
      <c r="BOU14" s="53"/>
      <c r="BOV14" s="53"/>
    </row>
    <row r="15" ht="13.5" customHeight="1">
      <c r="A15" s="54" t="s">
        <v>1404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5"/>
      <c r="JW15" s="55"/>
      <c r="JX15" s="55"/>
      <c r="JY15" s="55"/>
      <c r="JZ15" s="55"/>
      <c r="KA15" s="55"/>
      <c r="KB15" s="55"/>
      <c r="KC15" s="55"/>
      <c r="KD15" s="55"/>
      <c r="KE15" s="55"/>
      <c r="KF15" s="55"/>
      <c r="KG15" s="55"/>
      <c r="KH15" s="55"/>
      <c r="KI15" s="55"/>
      <c r="KJ15" s="55"/>
      <c r="KK15" s="55"/>
      <c r="KL15" s="55"/>
      <c r="KM15" s="55"/>
      <c r="KN15" s="55"/>
      <c r="KO15" s="55"/>
      <c r="KP15" s="55"/>
      <c r="KQ15" s="55"/>
      <c r="KR15" s="55"/>
      <c r="KS15" s="55"/>
      <c r="KT15" s="55"/>
      <c r="KU15" s="55"/>
      <c r="KV15" s="55"/>
      <c r="KW15" s="55"/>
      <c r="KX15" s="55"/>
      <c r="KY15" s="55"/>
      <c r="KZ15" s="55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5"/>
      <c r="MG15" s="55"/>
      <c r="MH15" s="55"/>
      <c r="MI15" s="55"/>
      <c r="MJ15" s="55"/>
      <c r="MK15" s="55"/>
      <c r="ML15" s="55"/>
      <c r="MM15" s="55"/>
      <c r="MN15" s="55"/>
      <c r="MO15" s="55"/>
      <c r="MP15" s="55"/>
      <c r="MQ15" s="55"/>
      <c r="MR15" s="55"/>
      <c r="MS15" s="55"/>
      <c r="MT15" s="55"/>
      <c r="MU15" s="55"/>
      <c r="MV15" s="55"/>
      <c r="MW15" s="55"/>
      <c r="MX15" s="55"/>
      <c r="MY15" s="55"/>
      <c r="MZ15" s="55"/>
      <c r="NA15" s="55"/>
      <c r="NB15" s="55"/>
      <c r="NC15" s="55"/>
      <c r="ND15" s="55"/>
      <c r="NE15" s="55"/>
      <c r="NF15" s="55"/>
      <c r="NG15" s="55"/>
      <c r="NH15" s="55"/>
      <c r="NI15" s="55"/>
      <c r="NJ15" s="55"/>
      <c r="NK15" s="55"/>
      <c r="NL15" s="55"/>
      <c r="NM15" s="55"/>
      <c r="NN15" s="55"/>
      <c r="NO15" s="55"/>
      <c r="NP15" s="55"/>
      <c r="NQ15" s="55"/>
      <c r="NR15" s="55"/>
      <c r="NS15" s="55"/>
      <c r="NT15" s="55"/>
      <c r="NU15" s="55"/>
      <c r="NV15" s="55"/>
      <c r="NW15" s="55"/>
      <c r="NX15" s="55"/>
      <c r="NY15" s="55"/>
      <c r="NZ15" s="55"/>
      <c r="OA15" s="55"/>
      <c r="OB15" s="55"/>
      <c r="OC15" s="55"/>
      <c r="OD15" s="55"/>
      <c r="OE15" s="55"/>
      <c r="OF15" s="55"/>
      <c r="OG15" s="55"/>
      <c r="OH15" s="55"/>
      <c r="OI15" s="55"/>
      <c r="OJ15" s="55"/>
      <c r="OK15" s="55"/>
      <c r="OL15" s="55"/>
      <c r="OM15" s="55"/>
      <c r="ON15" s="55"/>
      <c r="OO15" s="55"/>
      <c r="OP15" s="55"/>
      <c r="OQ15" s="55"/>
      <c r="OR15" s="55"/>
      <c r="OS15" s="55"/>
      <c r="OT15" s="55"/>
      <c r="OU15" s="55"/>
      <c r="OV15" s="55"/>
      <c r="OW15" s="55"/>
      <c r="OX15" s="55"/>
      <c r="OY15" s="55"/>
      <c r="OZ15" s="55"/>
      <c r="PA15" s="55"/>
      <c r="PB15" s="55"/>
      <c r="PC15" s="55"/>
      <c r="PD15" s="55"/>
      <c r="PE15" s="55"/>
      <c r="PF15" s="55"/>
      <c r="PG15" s="55"/>
      <c r="PH15" s="55"/>
      <c r="PI15" s="55"/>
      <c r="PJ15" s="55"/>
      <c r="PK15" s="55"/>
      <c r="PL15" s="55"/>
      <c r="PM15" s="55"/>
      <c r="PN15" s="55"/>
      <c r="PO15" s="55"/>
      <c r="PP15" s="55"/>
      <c r="PQ15" s="55"/>
      <c r="PR15" s="55"/>
      <c r="PS15" s="55"/>
      <c r="PT15" s="55"/>
      <c r="PU15" s="55"/>
      <c r="PV15" s="55"/>
      <c r="PW15" s="55"/>
      <c r="PX15" s="55"/>
      <c r="PY15" s="55"/>
      <c r="PZ15" s="55"/>
      <c r="QA15" s="55"/>
      <c r="QB15" s="55"/>
      <c r="QC15" s="55"/>
      <c r="QD15" s="55"/>
      <c r="QE15" s="55"/>
      <c r="QF15" s="55"/>
      <c r="QG15" s="55"/>
      <c r="QH15" s="55"/>
      <c r="QI15" s="55"/>
      <c r="QJ15" s="55"/>
      <c r="QK15" s="55"/>
      <c r="QL15" s="55"/>
      <c r="QM15" s="55"/>
      <c r="QN15" s="55"/>
      <c r="QO15" s="55"/>
      <c r="QP15" s="55"/>
      <c r="QQ15" s="55"/>
      <c r="QR15" s="55"/>
      <c r="QS15" s="55"/>
      <c r="QT15" s="55"/>
      <c r="QU15" s="55"/>
      <c r="QV15" s="55"/>
      <c r="QW15" s="55"/>
      <c r="QX15" s="55"/>
      <c r="QY15" s="55"/>
      <c r="QZ15" s="55"/>
      <c r="RA15" s="55"/>
      <c r="RB15" s="55"/>
      <c r="RC15" s="55"/>
      <c r="RD15" s="55"/>
      <c r="RE15" s="55"/>
      <c r="RF15" s="55"/>
      <c r="RG15" s="55"/>
      <c r="RH15" s="55"/>
      <c r="RI15" s="55"/>
      <c r="RJ15" s="55"/>
      <c r="RK15" s="55"/>
      <c r="RL15" s="55"/>
      <c r="RM15" s="55"/>
      <c r="RN15" s="55"/>
      <c r="RO15" s="55"/>
      <c r="RP15" s="55"/>
      <c r="RQ15" s="55"/>
      <c r="RR15" s="55"/>
      <c r="RS15" s="55"/>
      <c r="RT15" s="55"/>
      <c r="RU15" s="55"/>
      <c r="RV15" s="55"/>
      <c r="RW15" s="55"/>
      <c r="RX15" s="55"/>
      <c r="RY15" s="55"/>
      <c r="RZ15" s="55"/>
      <c r="SA15" s="55"/>
      <c r="SB15" s="55"/>
      <c r="SC15" s="55"/>
      <c r="SD15" s="55"/>
      <c r="SE15" s="55"/>
      <c r="SF15" s="55"/>
      <c r="SG15" s="55"/>
      <c r="SH15" s="55"/>
      <c r="SI15" s="55"/>
      <c r="SJ15" s="55"/>
      <c r="SK15" s="55"/>
      <c r="SL15" s="55"/>
      <c r="SM15" s="55"/>
      <c r="SN15" s="55"/>
      <c r="SO15" s="55"/>
      <c r="SP15" s="55"/>
      <c r="SQ15" s="55"/>
      <c r="SR15" s="55"/>
      <c r="SS15" s="55"/>
      <c r="ST15" s="55"/>
      <c r="SU15" s="55"/>
      <c r="SV15" s="55"/>
      <c r="SW15" s="55"/>
      <c r="SX15" s="55"/>
      <c r="SY15" s="55"/>
      <c r="SZ15" s="55"/>
      <c r="TA15" s="55"/>
      <c r="TB15" s="55"/>
      <c r="TC15" s="55"/>
      <c r="TD15" s="55"/>
      <c r="TE15" s="55"/>
      <c r="TF15" s="55"/>
      <c r="TG15" s="55"/>
      <c r="TH15" s="55"/>
      <c r="TI15" s="55"/>
      <c r="TJ15" s="55"/>
      <c r="TK15" s="55"/>
      <c r="TL15" s="55"/>
      <c r="TM15" s="55"/>
      <c r="TN15" s="55"/>
      <c r="TO15" s="55"/>
      <c r="TP15" s="55"/>
      <c r="TQ15" s="55"/>
      <c r="TR15" s="55"/>
      <c r="TS15" s="55"/>
      <c r="TT15" s="55"/>
      <c r="TU15" s="55"/>
      <c r="TV15" s="55"/>
      <c r="TW15" s="55"/>
      <c r="TX15" s="55"/>
      <c r="TY15" s="55"/>
      <c r="TZ15" s="55"/>
      <c r="UA15" s="55"/>
      <c r="UB15" s="55"/>
      <c r="UC15" s="55"/>
      <c r="UD15" s="55"/>
      <c r="UE15" s="55"/>
      <c r="UF15" s="55"/>
      <c r="UG15" s="55"/>
      <c r="UH15" s="55"/>
      <c r="UI15" s="55"/>
      <c r="UJ15" s="55"/>
      <c r="UK15" s="55"/>
      <c r="UL15" s="55"/>
      <c r="UM15" s="55"/>
      <c r="UN15" s="55"/>
      <c r="UO15" s="55"/>
      <c r="UP15" s="55"/>
      <c r="UQ15" s="55"/>
      <c r="UR15" s="55"/>
      <c r="US15" s="55"/>
      <c r="UT15" s="55"/>
      <c r="UU15" s="55"/>
      <c r="UV15" s="55"/>
      <c r="UW15" s="55"/>
      <c r="UX15" s="55"/>
      <c r="UY15" s="55"/>
      <c r="UZ15" s="55"/>
      <c r="VA15" s="55"/>
      <c r="VB15" s="55"/>
      <c r="VC15" s="55"/>
      <c r="VD15" s="55"/>
      <c r="VE15" s="55"/>
      <c r="VF15" s="55"/>
      <c r="VG15" s="55"/>
      <c r="VH15" s="55"/>
      <c r="VI15" s="55"/>
      <c r="VJ15" s="55"/>
      <c r="VK15" s="55"/>
      <c r="VL15" s="55"/>
      <c r="VM15" s="55"/>
      <c r="VN15" s="55"/>
      <c r="VO15" s="55"/>
      <c r="VP15" s="55"/>
      <c r="VQ15" s="55"/>
      <c r="VR15" s="55"/>
      <c r="VS15" s="55"/>
      <c r="VT15" s="55"/>
      <c r="VU15" s="55"/>
      <c r="VV15" s="55"/>
      <c r="VW15" s="55"/>
      <c r="VX15" s="55"/>
      <c r="VY15" s="55"/>
      <c r="VZ15" s="55"/>
      <c r="WA15" s="55"/>
      <c r="WB15" s="55"/>
      <c r="WC15" s="55"/>
      <c r="WD15" s="55"/>
      <c r="WE15" s="55"/>
      <c r="WF15" s="55"/>
      <c r="WG15" s="55"/>
      <c r="WH15" s="55"/>
      <c r="WI15" s="55"/>
      <c r="WJ15" s="55"/>
      <c r="WK15" s="55"/>
      <c r="WL15" s="55"/>
      <c r="WM15" s="55"/>
      <c r="WN15" s="55"/>
      <c r="WO15" s="55"/>
      <c r="WP15" s="55"/>
      <c r="WQ15" s="55"/>
      <c r="WR15" s="55"/>
      <c r="WS15" s="55"/>
      <c r="WT15" s="55"/>
      <c r="WU15" s="55"/>
      <c r="WV15" s="55"/>
      <c r="WW15" s="55"/>
      <c r="WX15" s="55"/>
      <c r="WY15" s="55"/>
      <c r="WZ15" s="55"/>
      <c r="XA15" s="55"/>
      <c r="XB15" s="55"/>
      <c r="XC15" s="55"/>
      <c r="XD15" s="55"/>
      <c r="XE15" s="55"/>
      <c r="XF15" s="55"/>
      <c r="XG15" s="55"/>
      <c r="XH15" s="55"/>
      <c r="XI15" s="55"/>
      <c r="XJ15" s="55"/>
      <c r="XK15" s="55"/>
      <c r="XL15" s="55"/>
      <c r="XM15" s="55"/>
      <c r="XN15" s="55"/>
      <c r="XO15" s="55"/>
      <c r="XP15" s="55"/>
      <c r="XQ15" s="55"/>
      <c r="XR15" s="55"/>
      <c r="XS15" s="55"/>
      <c r="XT15" s="55"/>
      <c r="XU15" s="55"/>
      <c r="XV15" s="55"/>
      <c r="XW15" s="55"/>
      <c r="XX15" s="55"/>
      <c r="XY15" s="55"/>
      <c r="XZ15" s="55"/>
      <c r="YA15" s="55"/>
      <c r="YB15" s="55"/>
      <c r="YC15" s="55"/>
      <c r="YD15" s="55"/>
      <c r="YE15" s="55"/>
      <c r="YF15" s="55"/>
      <c r="YG15" s="55"/>
      <c r="YH15" s="55"/>
      <c r="YI15" s="55"/>
      <c r="YJ15" s="55"/>
      <c r="YK15" s="55"/>
      <c r="YL15" s="55"/>
      <c r="YM15" s="55"/>
      <c r="YN15" s="55"/>
      <c r="YO15" s="55"/>
      <c r="YP15" s="55"/>
      <c r="YQ15" s="55"/>
      <c r="YR15" s="55"/>
      <c r="YS15" s="55"/>
      <c r="YT15" s="55"/>
      <c r="YU15" s="55"/>
      <c r="YV15" s="55"/>
      <c r="YW15" s="55"/>
      <c r="YX15" s="55"/>
      <c r="YY15" s="55"/>
      <c r="YZ15" s="55"/>
      <c r="ZA15" s="55"/>
      <c r="ZB15" s="55"/>
      <c r="ZC15" s="55"/>
      <c r="ZD15" s="55"/>
      <c r="ZE15" s="55"/>
      <c r="ZF15" s="55"/>
      <c r="ZG15" s="55"/>
      <c r="ZH15" s="55"/>
      <c r="ZI15" s="55"/>
      <c r="ZJ15" s="55"/>
      <c r="ZK15" s="55"/>
      <c r="ZL15" s="55"/>
      <c r="ZM15" s="55"/>
      <c r="ZN15" s="55"/>
      <c r="ZO15" s="55"/>
      <c r="ZP15" s="55"/>
      <c r="ZQ15" s="55"/>
      <c r="ZR15" s="55"/>
      <c r="ZS15" s="55"/>
      <c r="ZT15" s="55"/>
      <c r="ZU15" s="55"/>
      <c r="ZV15" s="55"/>
      <c r="ZW15" s="55"/>
      <c r="ZX15" s="55"/>
      <c r="ZY15" s="55"/>
      <c r="ZZ15" s="55"/>
      <c r="AAA15" s="55"/>
      <c r="AAB15" s="55"/>
      <c r="AAC15" s="55"/>
      <c r="AAD15" s="55"/>
      <c r="AAE15" s="55"/>
      <c r="AAF15" s="55"/>
      <c r="AAG15" s="55"/>
      <c r="AAH15" s="55"/>
      <c r="AAI15" s="55"/>
      <c r="AAJ15" s="55"/>
      <c r="AAK15" s="55"/>
      <c r="AAL15" s="55"/>
      <c r="AAM15" s="55"/>
      <c r="AAN15" s="55"/>
      <c r="AAO15" s="55"/>
      <c r="AAP15" s="55"/>
      <c r="AAQ15" s="55"/>
      <c r="AAR15" s="55"/>
      <c r="AAS15" s="55"/>
      <c r="AAT15" s="55"/>
      <c r="AAU15" s="55"/>
      <c r="AAV15" s="55"/>
      <c r="AAW15" s="55"/>
      <c r="AAX15" s="55"/>
      <c r="AAY15" s="55"/>
      <c r="AAZ15" s="55"/>
      <c r="ABA15" s="55"/>
      <c r="ABB15" s="55"/>
      <c r="ABC15" s="55"/>
      <c r="ABD15" s="55"/>
      <c r="ABE15" s="55"/>
      <c r="ABF15" s="55"/>
      <c r="ABG15" s="55"/>
      <c r="ABH15" s="55"/>
      <c r="ABI15" s="55"/>
      <c r="ABJ15" s="55"/>
      <c r="ABK15" s="55"/>
      <c r="ABL15" s="55"/>
      <c r="ABM15" s="55"/>
      <c r="ABN15" s="55"/>
      <c r="ABO15" s="55"/>
      <c r="ABP15" s="55"/>
      <c r="ABQ15" s="55"/>
      <c r="ABR15" s="55"/>
      <c r="ABS15" s="55"/>
      <c r="ABT15" s="55"/>
      <c r="ABU15" s="55"/>
      <c r="ABV15" s="55"/>
      <c r="ABW15" s="55"/>
      <c r="ABX15" s="55"/>
      <c r="ABY15" s="55"/>
      <c r="ABZ15" s="55"/>
      <c r="ACA15" s="55"/>
      <c r="ACB15" s="55"/>
      <c r="ACC15" s="55"/>
      <c r="ACD15" s="55">
        <v>87.77042893895299</v>
      </c>
      <c r="ACE15" s="55"/>
      <c r="ACF15" s="55"/>
      <c r="ACG15" s="55"/>
      <c r="ACH15" s="55">
        <v>88.98629216642813</v>
      </c>
      <c r="ACI15" s="55"/>
      <c r="ACJ15" s="55"/>
      <c r="ACK15" s="55"/>
      <c r="ACL15" s="55">
        <v>91.07878489175631</v>
      </c>
      <c r="ACM15" s="55"/>
      <c r="ACN15" s="55"/>
      <c r="ACO15" s="55"/>
      <c r="ACP15" s="55">
        <v>92.52088876861932</v>
      </c>
      <c r="ACQ15" s="55"/>
      <c r="ACR15" s="55"/>
      <c r="ACS15" s="55"/>
      <c r="ACT15" s="55">
        <v>93.73675199609444</v>
      </c>
      <c r="ACU15" s="55"/>
      <c r="ACV15" s="55"/>
      <c r="ACW15" s="55"/>
      <c r="ACX15" s="55">
        <v>94.72645940382154</v>
      </c>
      <c r="ACY15" s="55"/>
      <c r="ACZ15" s="55"/>
      <c r="ADA15" s="55"/>
      <c r="ADB15" s="55">
        <v>96.22505982080163</v>
      </c>
      <c r="ADC15" s="55"/>
      <c r="ADD15" s="55"/>
      <c r="ADE15" s="55"/>
      <c r="ADF15" s="55">
        <v>97.07335621895633</v>
      </c>
      <c r="ADG15" s="55"/>
      <c r="ADH15" s="55"/>
      <c r="ADI15" s="55"/>
      <c r="ADJ15" s="55">
        <v>98.0064822569265</v>
      </c>
      <c r="ADK15" s="55"/>
      <c r="ADL15" s="55"/>
      <c r="ADM15" s="55"/>
      <c r="ADN15" s="55">
        <v>99.30725995385691</v>
      </c>
      <c r="ADO15" s="55"/>
      <c r="ADP15" s="55"/>
      <c r="ADQ15" s="55"/>
      <c r="ADR15" s="55">
        <v>100.777612100778</v>
      </c>
      <c r="ADS15" s="55"/>
      <c r="ADT15" s="55"/>
      <c r="ADU15" s="55"/>
      <c r="ADV15" s="55">
        <v>101.908645688438</v>
      </c>
      <c r="ADW15" s="55"/>
      <c r="ADX15" s="55"/>
      <c r="ADY15" s="55"/>
      <c r="ADZ15" s="55">
        <v>102.672112446777</v>
      </c>
      <c r="AEA15" s="55"/>
      <c r="AEB15" s="55"/>
      <c r="AEC15" s="55"/>
      <c r="AED15" s="55">
        <v>103.633571584446</v>
      </c>
      <c r="AEE15" s="55"/>
      <c r="AEF15" s="55"/>
      <c r="AEG15" s="55"/>
      <c r="AEH15" s="55">
        <v>104.792853442164</v>
      </c>
      <c r="AEI15" s="55"/>
      <c r="AEJ15" s="55"/>
      <c r="AEK15" s="55"/>
      <c r="AEL15" s="55">
        <v>105.754312579833</v>
      </c>
      <c r="AEM15" s="55"/>
      <c r="AEN15" s="55"/>
      <c r="AEO15" s="55"/>
      <c r="AEP15" s="55">
        <v>106.3763683286</v>
      </c>
      <c r="AEQ15" s="55"/>
      <c r="AER15" s="55"/>
      <c r="AES15" s="55"/>
      <c r="AET15" s="55">
        <v>107.168083356997</v>
      </c>
      <c r="AEU15" s="55"/>
      <c r="AEV15" s="55"/>
      <c r="AEW15" s="55"/>
      <c r="AEX15" s="55">
        <v>108.553690693743</v>
      </c>
      <c r="AEY15" s="55"/>
      <c r="AEZ15" s="55"/>
      <c r="AFA15" s="55"/>
      <c r="AFB15" s="55">
        <v>109.684724281403</v>
      </c>
      <c r="AFC15" s="55"/>
      <c r="AFD15" s="55"/>
      <c r="AFE15" s="55"/>
      <c r="AFF15" s="55">
        <v>110.67443168913</v>
      </c>
      <c r="AFG15" s="55"/>
      <c r="AFH15" s="55"/>
      <c r="AFI15" s="55"/>
      <c r="AFJ15" s="55">
        <v>112.201365205808</v>
      </c>
      <c r="AFK15" s="55"/>
      <c r="AFL15" s="55"/>
      <c r="AFM15" s="55"/>
      <c r="AFN15" s="55">
        <v>113.67171735273</v>
      </c>
      <c r="AFO15" s="55"/>
      <c r="AFP15" s="55"/>
      <c r="AFQ15" s="55"/>
      <c r="AFR15" s="55">
        <v>115.651047338544</v>
      </c>
      <c r="AFS15" s="55"/>
      <c r="AFT15" s="55"/>
      <c r="AFU15" s="55"/>
      <c r="AFV15" s="55">
        <v>116.980073305533</v>
      </c>
      <c r="AFW15" s="55"/>
      <c r="AFX15" s="55"/>
      <c r="AFY15" s="55"/>
      <c r="AFZ15" s="55"/>
      <c r="AGA15" s="55"/>
      <c r="AGB15" s="55"/>
      <c r="AGC15" s="55"/>
      <c r="AGD15" s="55"/>
      <c r="AGE15" s="55"/>
      <c r="AGF15" s="55"/>
      <c r="AGG15" s="55"/>
      <c r="AGH15" s="55"/>
      <c r="AGI15" s="55"/>
      <c r="AGJ15" s="55"/>
      <c r="AGK15" s="55"/>
      <c r="AGL15" s="55"/>
      <c r="AGM15" s="55"/>
      <c r="AGN15" s="55"/>
      <c r="AGO15" s="55"/>
      <c r="AGP15" s="55"/>
      <c r="AGQ15" s="55"/>
      <c r="AGR15" s="55"/>
      <c r="AGS15" s="55"/>
      <c r="AGT15" s="55"/>
      <c r="AGU15" s="55"/>
      <c r="AGV15" s="55"/>
      <c r="AGW15" s="55"/>
      <c r="AGX15" s="56"/>
      <c r="AGY15" s="56"/>
      <c r="AGZ15" s="56"/>
      <c r="AHA15" s="56"/>
      <c r="AHB15" s="56"/>
      <c r="AHC15" s="56"/>
      <c r="AHD15" s="56"/>
      <c r="AHE15" s="56"/>
      <c r="AHF15" s="56"/>
      <c r="AHG15" s="56"/>
      <c r="AHH15" s="56"/>
      <c r="AHI15" s="56"/>
      <c r="AHJ15" s="56"/>
      <c r="AHK15" s="56"/>
      <c r="AHL15" s="56"/>
      <c r="AHM15" s="56"/>
      <c r="AHN15" s="56"/>
      <c r="AHO15" s="56"/>
      <c r="AHP15" s="56"/>
      <c r="AHQ15" s="56"/>
      <c r="AHR15" s="56"/>
      <c r="AHS15" s="56"/>
      <c r="AHT15" s="56"/>
      <c r="AHU15" s="56"/>
      <c r="AHV15" s="56"/>
      <c r="AHW15" s="56"/>
      <c r="AHX15" s="56"/>
      <c r="AHY15" s="56"/>
      <c r="AHZ15" s="56"/>
      <c r="AIA15" s="56"/>
      <c r="AIB15" s="56"/>
      <c r="AIC15" s="56"/>
      <c r="AID15" s="56"/>
      <c r="AIE15" s="56"/>
      <c r="AIF15" s="56"/>
      <c r="AIG15" s="56"/>
      <c r="AIH15" s="56"/>
      <c r="AII15" s="56"/>
      <c r="AIJ15" s="56"/>
      <c r="AIK15" s="56"/>
      <c r="AIL15" s="56"/>
      <c r="AIM15" s="56"/>
      <c r="AIN15" s="56"/>
      <c r="AIO15" s="56"/>
      <c r="AIP15" s="56"/>
      <c r="AIQ15" s="56"/>
      <c r="AIR15" s="56"/>
      <c r="AIS15" s="56"/>
      <c r="AIT15" s="56"/>
      <c r="AIU15" s="56"/>
      <c r="AIV15" s="56"/>
      <c r="AIW15" s="56"/>
      <c r="AIX15" s="56"/>
      <c r="AIY15" s="56"/>
      <c r="AIZ15" s="56"/>
      <c r="AJA15" s="56"/>
      <c r="AJB15" s="56"/>
      <c r="AJC15" s="56"/>
      <c r="AJD15" s="56"/>
      <c r="AJE15" s="56"/>
      <c r="AJF15" s="56"/>
      <c r="AJG15" s="56"/>
      <c r="AJH15" s="56"/>
      <c r="AJI15" s="56"/>
      <c r="AJJ15" s="56"/>
      <c r="AJK15" s="56"/>
      <c r="AJL15" s="56"/>
      <c r="AJM15" s="56"/>
      <c r="AJN15" s="56"/>
      <c r="AJO15" s="56"/>
      <c r="AJP15" s="56"/>
      <c r="AJQ15" s="56"/>
      <c r="AJR15" s="56"/>
      <c r="AJS15" s="56"/>
      <c r="AJT15" s="56"/>
      <c r="AJU15" s="56"/>
      <c r="AJV15" s="56"/>
      <c r="AJW15" s="56"/>
      <c r="AJX15" s="56"/>
      <c r="AJY15" s="56"/>
      <c r="AJZ15" s="56"/>
      <c r="AKA15" s="56"/>
      <c r="AKB15" s="56"/>
      <c r="AKC15" s="56"/>
      <c r="AKD15" s="56"/>
      <c r="AKE15" s="56"/>
      <c r="AKF15" s="56"/>
      <c r="AKG15" s="56"/>
      <c r="AKH15" s="56"/>
      <c r="AKI15" s="56"/>
      <c r="AKJ15" s="56"/>
      <c r="AKK15" s="56"/>
      <c r="AKL15" s="56"/>
      <c r="AKM15" s="56"/>
      <c r="AKN15" s="56"/>
      <c r="AKO15" s="56"/>
      <c r="AKP15" s="56"/>
      <c r="AKQ15" s="56"/>
      <c r="AKR15" s="56"/>
      <c r="AKS15" s="56"/>
      <c r="AKT15" s="56"/>
      <c r="AKU15" s="56"/>
      <c r="AKV15" s="56"/>
      <c r="AKW15" s="56"/>
      <c r="AKX15" s="56"/>
      <c r="AKY15" s="56"/>
      <c r="AKZ15" s="56"/>
      <c r="ALA15" s="56"/>
      <c r="ALB15" s="56"/>
      <c r="ALC15" s="56"/>
      <c r="ALD15" s="56"/>
      <c r="ALE15" s="56"/>
      <c r="ALF15" s="56"/>
      <c r="ALG15" s="56"/>
      <c r="ALH15" s="56"/>
      <c r="ALI15" s="56"/>
      <c r="ALJ15" s="56"/>
      <c r="ALK15" s="56"/>
      <c r="ALL15" s="56"/>
      <c r="ALM15" s="56"/>
      <c r="ALN15" s="56"/>
      <c r="ALO15" s="56"/>
      <c r="ALP15" s="56"/>
      <c r="ALQ15" s="56"/>
      <c r="ALR15" s="56"/>
      <c r="ALS15" s="56"/>
      <c r="ALT15" s="56"/>
      <c r="ALU15" s="56"/>
      <c r="ALV15" s="56"/>
      <c r="ALW15" s="56"/>
      <c r="ALX15" s="56"/>
      <c r="ALY15" s="56"/>
      <c r="ALZ15" s="56"/>
      <c r="AMA15" s="56"/>
      <c r="AMB15" s="56"/>
      <c r="AMC15" s="56"/>
      <c r="AMD15" s="56"/>
      <c r="AME15" s="56"/>
      <c r="AMF15" s="56"/>
      <c r="AMG15" s="56"/>
      <c r="AMH15" s="56"/>
      <c r="AMI15" s="56"/>
      <c r="AMJ15" s="56"/>
      <c r="AMK15" s="56"/>
      <c r="AML15" s="56"/>
      <c r="AMM15" s="56"/>
      <c r="AMN15" s="56"/>
      <c r="AMO15" s="56"/>
      <c r="AMP15" s="56"/>
      <c r="AMQ15" s="56"/>
      <c r="AMR15" s="56"/>
      <c r="AMS15" s="56"/>
      <c r="AMT15" s="56"/>
      <c r="AMU15" s="56"/>
      <c r="AMV15" s="56"/>
      <c r="AMW15" s="56"/>
      <c r="AMX15" s="56"/>
      <c r="AMY15" s="56"/>
      <c r="AMZ15" s="56"/>
      <c r="ANA15" s="56"/>
      <c r="ANB15" s="56"/>
      <c r="ANC15" s="56"/>
      <c r="AND15" s="56"/>
      <c r="ANE15" s="56"/>
      <c r="ANF15" s="56"/>
      <c r="ANG15" s="56"/>
      <c r="ANH15" s="56"/>
      <c r="ANI15" s="56"/>
      <c r="ANJ15" s="56"/>
      <c r="ANK15" s="56"/>
      <c r="ANL15" s="56"/>
      <c r="ANM15" s="56"/>
      <c r="ANN15" s="56"/>
      <c r="ANO15" s="56"/>
      <c r="ANP15" s="56"/>
      <c r="ANQ15" s="56"/>
      <c r="ANR15" s="56"/>
      <c r="ANS15" s="56"/>
      <c r="ANT15" s="56"/>
      <c r="ANU15" s="56"/>
      <c r="ANV15" s="56"/>
      <c r="ANW15" s="56"/>
      <c r="ANX15" s="56"/>
      <c r="ANY15" s="56"/>
      <c r="ANZ15" s="56"/>
      <c r="AOA15" s="56"/>
      <c r="AOB15" s="56"/>
      <c r="AOC15" s="56"/>
      <c r="AOD15" s="56"/>
      <c r="AOE15" s="56"/>
      <c r="AOF15" s="56"/>
      <c r="AOG15" s="56"/>
      <c r="AOH15" s="56"/>
      <c r="AOI15" s="56"/>
      <c r="AOJ15" s="56"/>
      <c r="AOK15" s="56"/>
      <c r="AOL15" s="56"/>
      <c r="AOM15" s="56"/>
      <c r="AON15" s="56"/>
      <c r="AOO15" s="56"/>
      <c r="AOP15" s="56"/>
      <c r="AOQ15" s="56"/>
      <c r="AOR15" s="56"/>
      <c r="AOS15" s="56"/>
      <c r="AOT15" s="56"/>
      <c r="AOU15" s="56"/>
      <c r="AOV15" s="56"/>
      <c r="AOW15" s="56"/>
      <c r="AOX15" s="56"/>
      <c r="AOY15" s="56"/>
      <c r="AOZ15" s="56"/>
      <c r="APA15" s="56"/>
      <c r="APB15" s="56"/>
      <c r="APC15" s="56"/>
      <c r="APD15" s="56"/>
      <c r="APE15" s="56"/>
      <c r="APF15" s="56"/>
      <c r="APG15" s="56"/>
      <c r="APH15" s="56"/>
      <c r="API15" s="56"/>
      <c r="APJ15" s="56"/>
      <c r="APK15" s="56"/>
      <c r="APL15" s="56"/>
      <c r="APM15" s="56"/>
      <c r="APN15" s="56"/>
      <c r="APO15" s="56"/>
      <c r="APP15" s="56"/>
      <c r="APQ15" s="56"/>
      <c r="APR15" s="56"/>
      <c r="APS15" s="56"/>
      <c r="APT15" s="56"/>
      <c r="APU15" s="56"/>
      <c r="APV15" s="56"/>
      <c r="APW15" s="56"/>
      <c r="APX15" s="56"/>
      <c r="APY15" s="56"/>
      <c r="APZ15" s="56"/>
      <c r="AQA15" s="56"/>
      <c r="AQB15" s="56"/>
      <c r="AQC15" s="56"/>
      <c r="AQD15" s="56"/>
      <c r="AQE15" s="56"/>
      <c r="AQF15" s="56"/>
      <c r="AQG15" s="56"/>
      <c r="AQH15" s="56"/>
      <c r="AQI15" s="56"/>
      <c r="AQJ15" s="56"/>
      <c r="AQK15" s="56"/>
      <c r="AQL15" s="56"/>
      <c r="AQM15" s="56"/>
      <c r="AQN15" s="56"/>
      <c r="AQO15" s="56"/>
      <c r="AQP15" s="56"/>
      <c r="AQQ15" s="56"/>
      <c r="AQR15" s="56"/>
      <c r="AQS15" s="56"/>
      <c r="AQT15" s="56"/>
      <c r="AQU15" s="56"/>
      <c r="AQV15" s="56"/>
      <c r="AQW15" s="56"/>
      <c r="AQX15" s="56"/>
      <c r="AQY15" s="56"/>
      <c r="AQZ15" s="56"/>
      <c r="ARA15" s="56"/>
      <c r="ARB15" s="56"/>
      <c r="ARC15" s="56"/>
      <c r="ARD15" s="56"/>
      <c r="ARE15" s="56"/>
      <c r="ARF15" s="56"/>
      <c r="ARG15" s="56"/>
      <c r="ARH15" s="56"/>
      <c r="ARI15" s="56"/>
      <c r="ARJ15" s="56"/>
      <c r="ARK15" s="56"/>
      <c r="ARL15" s="56"/>
      <c r="ARM15" s="56"/>
      <c r="ARN15" s="56"/>
      <c r="ARO15" s="56"/>
      <c r="ARP15" s="56"/>
      <c r="ARQ15" s="56"/>
      <c r="ARR15" s="56"/>
      <c r="ARS15" s="56"/>
      <c r="ART15" s="56"/>
      <c r="ARU15" s="56"/>
      <c r="ARV15" s="56"/>
      <c r="ARW15" s="56"/>
      <c r="ARX15" s="56"/>
      <c r="ARY15" s="56"/>
      <c r="ARZ15" s="56"/>
      <c r="ASA15" s="56"/>
      <c r="ASB15" s="56"/>
      <c r="ASC15" s="56"/>
      <c r="ASD15" s="56"/>
      <c r="ASE15" s="56"/>
      <c r="ASF15" s="56"/>
      <c r="ASG15" s="56"/>
      <c r="ASH15" s="56"/>
      <c r="ASI15" s="56"/>
      <c r="ASJ15" s="56"/>
      <c r="ASK15" s="56"/>
      <c r="ASL15" s="56"/>
      <c r="ASM15" s="56"/>
      <c r="ASN15" s="56"/>
      <c r="ASO15" s="56"/>
      <c r="ASP15" s="56"/>
      <c r="ASQ15" s="56"/>
      <c r="ASR15" s="56"/>
      <c r="ASS15" s="56"/>
      <c r="AST15" s="56"/>
      <c r="ASU15" s="56"/>
      <c r="ASV15" s="56"/>
      <c r="ASW15" s="56"/>
      <c r="ASX15" s="56"/>
      <c r="ASY15" s="56"/>
      <c r="ASZ15" s="56"/>
      <c r="ATA15" s="56"/>
      <c r="ATB15" s="56"/>
      <c r="ATC15" s="56"/>
      <c r="ATD15" s="56"/>
      <c r="ATE15" s="56"/>
      <c r="ATF15" s="56"/>
      <c r="ATG15" s="56"/>
      <c r="ATH15" s="56"/>
      <c r="ATI15" s="56"/>
      <c r="ATJ15" s="56"/>
      <c r="ATK15" s="56"/>
      <c r="ATL15" s="56"/>
      <c r="ATM15" s="56"/>
      <c r="ATN15" s="56"/>
      <c r="ATO15" s="56"/>
      <c r="ATP15" s="56"/>
      <c r="ATQ15" s="56"/>
      <c r="ATR15" s="56"/>
      <c r="ATS15" s="56"/>
      <c r="ATT15" s="56"/>
      <c r="ATU15" s="56"/>
      <c r="ATV15" s="56"/>
      <c r="ATW15" s="56"/>
      <c r="ATX15" s="56"/>
      <c r="ATY15" s="56"/>
      <c r="ATZ15" s="56"/>
      <c r="AUA15" s="56"/>
      <c r="AUB15" s="56"/>
      <c r="AUC15" s="56"/>
      <c r="AUD15" s="56"/>
      <c r="AUE15" s="56"/>
      <c r="AUF15" s="56"/>
      <c r="AUG15" s="56"/>
      <c r="AUH15" s="56"/>
      <c r="AUI15" s="56"/>
      <c r="AUJ15" s="56"/>
      <c r="AUK15" s="56"/>
      <c r="AUL15" s="56"/>
      <c r="AUM15" s="56"/>
      <c r="AUN15" s="56"/>
      <c r="AUO15" s="56"/>
      <c r="AUP15" s="56"/>
      <c r="AUQ15" s="56"/>
      <c r="AUR15" s="56"/>
      <c r="AUS15" s="56"/>
      <c r="AUT15" s="56"/>
      <c r="AUU15" s="56"/>
      <c r="AUV15" s="56"/>
      <c r="AUW15" s="56"/>
      <c r="AUX15" s="56"/>
      <c r="AUY15" s="56"/>
      <c r="AUZ15" s="56"/>
      <c r="AVA15" s="56"/>
      <c r="AVB15" s="56"/>
      <c r="AVC15" s="56"/>
      <c r="AVD15" s="56"/>
      <c r="AVE15" s="56"/>
      <c r="AVF15" s="56"/>
      <c r="AVG15" s="56"/>
      <c r="AVH15" s="56"/>
      <c r="AVI15" s="56"/>
      <c r="AVJ15" s="56"/>
      <c r="AVK15" s="56"/>
      <c r="AVL15" s="56"/>
      <c r="AVM15" s="56"/>
      <c r="AVN15" s="56"/>
      <c r="AVO15" s="56"/>
      <c r="AVP15" s="56"/>
      <c r="AVQ15" s="56"/>
      <c r="AVR15" s="56"/>
      <c r="AVS15" s="56"/>
      <c r="AVT15" s="56"/>
      <c r="AVU15" s="56"/>
      <c r="AVV15" s="56"/>
      <c r="AVW15" s="56"/>
      <c r="AVX15" s="56"/>
      <c r="AVY15" s="56"/>
      <c r="AVZ15" s="56"/>
      <c r="AWA15" s="56"/>
      <c r="AWB15" s="56"/>
      <c r="AWC15" s="56"/>
      <c r="AWD15" s="56"/>
      <c r="AWE15" s="56"/>
      <c r="AWF15" s="56"/>
      <c r="AWG15" s="56"/>
      <c r="AWH15" s="56"/>
      <c r="AWI15" s="56"/>
      <c r="AWJ15" s="56"/>
      <c r="AWK15" s="56"/>
      <c r="AWL15" s="56"/>
      <c r="AWM15" s="56"/>
      <c r="AWN15" s="56"/>
      <c r="AWO15" s="56"/>
      <c r="AWP15" s="56"/>
      <c r="AWQ15" s="56"/>
      <c r="AWR15" s="56"/>
      <c r="AWS15" s="56"/>
      <c r="AWT15" s="56"/>
      <c r="AWU15" s="56"/>
      <c r="AWV15" s="56"/>
      <c r="AWW15" s="56"/>
      <c r="AWX15" s="56"/>
      <c r="AWY15" s="56"/>
      <c r="AWZ15" s="56"/>
      <c r="AXA15" s="56"/>
      <c r="AXB15" s="56"/>
      <c r="AXC15" s="56"/>
      <c r="AXD15" s="56"/>
      <c r="AXE15" s="56"/>
      <c r="AXF15" s="56"/>
      <c r="AXG15" s="56"/>
      <c r="AXH15" s="56"/>
      <c r="AXI15" s="56"/>
      <c r="AXJ15" s="56"/>
      <c r="AXK15" s="56"/>
      <c r="AXL15" s="56"/>
      <c r="AXM15" s="56"/>
      <c r="AXN15" s="56"/>
      <c r="AXO15" s="56"/>
      <c r="AXP15" s="56"/>
      <c r="AXQ15" s="56"/>
      <c r="AXR15" s="56"/>
      <c r="AXS15" s="56"/>
      <c r="AXT15" s="56"/>
      <c r="AXU15" s="56"/>
      <c r="AXV15" s="56"/>
      <c r="AXW15" s="56"/>
      <c r="AXX15" s="56"/>
      <c r="AXY15" s="56"/>
      <c r="AXZ15" s="56"/>
      <c r="AYA15" s="56"/>
      <c r="AYB15" s="56"/>
      <c r="AYC15" s="56"/>
      <c r="AYD15" s="56"/>
      <c r="AYE15" s="56"/>
      <c r="AYF15" s="56"/>
      <c r="AYG15" s="56"/>
      <c r="AYH15" s="56"/>
      <c r="AYI15" s="56"/>
      <c r="AYJ15" s="56"/>
      <c r="AYK15" s="56"/>
      <c r="AYL15" s="56"/>
      <c r="AYM15" s="56"/>
      <c r="AYN15" s="56"/>
      <c r="AYO15" s="56"/>
      <c r="AYP15" s="56"/>
      <c r="AYQ15" s="56"/>
      <c r="AYR15" s="56"/>
      <c r="AYS15" s="56"/>
      <c r="AYT15" s="56"/>
      <c r="AYU15" s="56"/>
      <c r="AYV15" s="56"/>
      <c r="AYW15" s="56"/>
      <c r="AYX15" s="56"/>
      <c r="AYY15" s="56"/>
      <c r="AYZ15" s="56"/>
      <c r="AZA15" s="56"/>
      <c r="AZB15" s="56"/>
      <c r="AZC15" s="56"/>
      <c r="AZD15" s="56"/>
      <c r="AZE15" s="56"/>
      <c r="AZF15" s="56"/>
      <c r="AZG15" s="56"/>
      <c r="AZH15" s="56"/>
      <c r="AZI15" s="56"/>
      <c r="AZJ15" s="56"/>
      <c r="AZK15" s="56"/>
      <c r="AZL15" s="56"/>
      <c r="AZM15" s="56"/>
      <c r="AZN15" s="56"/>
      <c r="AZO15" s="56"/>
      <c r="AZP15" s="56"/>
      <c r="AZQ15" s="56"/>
      <c r="AZR15" s="56"/>
      <c r="AZS15" s="56"/>
      <c r="AZT15" s="56"/>
      <c r="AZU15" s="56"/>
      <c r="AZV15" s="56"/>
      <c r="AZW15" s="56"/>
      <c r="AZX15" s="56"/>
      <c r="AZY15" s="56"/>
      <c r="AZZ15" s="56"/>
      <c r="BAA15" s="56"/>
      <c r="BAB15" s="56"/>
      <c r="BAC15" s="56"/>
      <c r="BAD15" s="56"/>
      <c r="BAE15" s="56"/>
      <c r="BAF15" s="56"/>
      <c r="BAG15" s="56"/>
      <c r="BAH15" s="56"/>
      <c r="BAI15" s="56"/>
      <c r="BAJ15" s="56"/>
      <c r="BAK15" s="56"/>
      <c r="BAL15" s="56"/>
      <c r="BAM15" s="56"/>
      <c r="BAN15" s="56"/>
      <c r="BAO15" s="56"/>
      <c r="BAP15" s="56"/>
      <c r="BAQ15" s="56"/>
      <c r="BAR15" s="56"/>
      <c r="BAS15" s="56"/>
      <c r="BAT15" s="56"/>
      <c r="BAU15" s="56"/>
      <c r="BAV15" s="56"/>
      <c r="BAW15" s="56"/>
      <c r="BAX15" s="56"/>
      <c r="BAY15" s="56"/>
      <c r="BAZ15" s="56"/>
      <c r="BBA15" s="56"/>
      <c r="BBB15" s="56"/>
      <c r="BBC15" s="56"/>
      <c r="BBD15" s="56"/>
      <c r="BBE15" s="56"/>
      <c r="BBF15" s="56"/>
      <c r="BBG15" s="56"/>
      <c r="BBH15" s="56"/>
      <c r="BBI15" s="56"/>
      <c r="BBJ15" s="56"/>
      <c r="BBK15" s="56"/>
      <c r="BBL15" s="56"/>
      <c r="BBM15" s="56"/>
      <c r="BBN15" s="56"/>
      <c r="BBO15" s="56"/>
      <c r="BBP15" s="56"/>
      <c r="BBQ15" s="56"/>
      <c r="BBR15" s="56"/>
      <c r="BBS15" s="56"/>
      <c r="BBT15" s="56"/>
      <c r="BBU15" s="56"/>
      <c r="BBV15" s="56"/>
      <c r="BBW15" s="56"/>
      <c r="BBX15" s="56"/>
      <c r="BBY15" s="56"/>
      <c r="BBZ15" s="56"/>
      <c r="BCA15" s="56"/>
      <c r="BCB15" s="56"/>
      <c r="BCC15" s="56"/>
      <c r="BCD15" s="56"/>
      <c r="BCE15" s="56"/>
      <c r="BCF15" s="56"/>
      <c r="BCG15" s="56"/>
      <c r="BCH15" s="56"/>
      <c r="BCI15" s="56"/>
      <c r="BCJ15" s="56"/>
      <c r="BCK15" s="56"/>
      <c r="BCL15" s="56"/>
      <c r="BCM15" s="56"/>
      <c r="BCN15" s="56"/>
      <c r="BCO15" s="56"/>
      <c r="BCP15" s="56"/>
      <c r="BCQ15" s="56"/>
      <c r="BCR15" s="56"/>
      <c r="BCS15" s="56"/>
      <c r="BCT15" s="56"/>
      <c r="BCU15" s="56"/>
      <c r="BCV15" s="56"/>
      <c r="BCW15" s="56"/>
      <c r="BCX15" s="56"/>
      <c r="BCY15" s="56"/>
      <c r="BCZ15" s="56"/>
      <c r="BDA15" s="56"/>
      <c r="BDB15" s="56"/>
      <c r="BDC15" s="56"/>
      <c r="BDD15" s="56"/>
      <c r="BDE15" s="56"/>
      <c r="BDF15" s="56"/>
      <c r="BDG15" s="56"/>
      <c r="BDH15" s="56"/>
      <c r="BDI15" s="56"/>
      <c r="BDJ15" s="56"/>
      <c r="BDK15" s="56"/>
      <c r="BDL15" s="56"/>
      <c r="BDM15" s="56"/>
      <c r="BDN15" s="56"/>
      <c r="BDO15" s="56"/>
      <c r="BDP15" s="56"/>
      <c r="BDQ15" s="56"/>
      <c r="BDR15" s="56"/>
      <c r="BDS15" s="56"/>
      <c r="BDT15" s="56"/>
      <c r="BDU15" s="56"/>
      <c r="BDV15" s="56"/>
      <c r="BDW15" s="56"/>
      <c r="BDX15" s="56"/>
      <c r="BDY15" s="56"/>
      <c r="BDZ15" s="56"/>
      <c r="BEA15" s="56"/>
      <c r="BEB15" s="56"/>
      <c r="BEC15" s="56"/>
      <c r="BED15" s="56"/>
      <c r="BEE15" s="56"/>
      <c r="BEF15" s="56"/>
      <c r="BEG15" s="56"/>
      <c r="BEH15" s="56"/>
      <c r="BEI15" s="56"/>
      <c r="BEJ15" s="56"/>
      <c r="BEK15" s="56"/>
      <c r="BEL15" s="56"/>
      <c r="BEM15" s="56"/>
      <c r="BEN15" s="56"/>
      <c r="BEO15" s="56"/>
      <c r="BEP15" s="56"/>
      <c r="BEQ15" s="56"/>
      <c r="BER15" s="56"/>
      <c r="BES15" s="56"/>
      <c r="BET15" s="56"/>
      <c r="BEU15" s="56"/>
      <c r="BEV15" s="56"/>
      <c r="BEW15" s="56"/>
      <c r="BEX15" s="56"/>
      <c r="BEY15" s="56"/>
      <c r="BEZ15" s="56"/>
      <c r="BFA15" s="56"/>
      <c r="BFB15" s="56"/>
      <c r="BFC15" s="56"/>
      <c r="BFD15" s="56"/>
      <c r="BFE15" s="56"/>
      <c r="BFF15" s="56"/>
      <c r="BFG15" s="56"/>
      <c r="BFH15" s="56"/>
      <c r="BFI15" s="56"/>
      <c r="BFJ15" s="56"/>
      <c r="BFK15" s="56"/>
      <c r="BFL15" s="56"/>
      <c r="BFM15" s="56"/>
      <c r="BFN15" s="56"/>
      <c r="BFO15" s="56"/>
      <c r="BFP15" s="56"/>
      <c r="BFQ15" s="56"/>
      <c r="BFR15" s="56"/>
      <c r="BFS15" s="56"/>
      <c r="BFT15" s="56"/>
      <c r="BFU15" s="56"/>
      <c r="BFV15" s="56"/>
      <c r="BFW15" s="56"/>
      <c r="BFX15" s="56"/>
      <c r="BFY15" s="56"/>
      <c r="BFZ15" s="56"/>
      <c r="BGA15" s="56"/>
      <c r="BGB15" s="56"/>
      <c r="BGC15" s="56"/>
      <c r="BGD15" s="56"/>
      <c r="BGE15" s="56"/>
      <c r="BGF15" s="56"/>
      <c r="BGG15" s="56"/>
      <c r="BGH15" s="56"/>
      <c r="BGI15" s="56"/>
      <c r="BGJ15" s="56"/>
      <c r="BGK15" s="56"/>
      <c r="BGL15" s="56"/>
      <c r="BGM15" s="56"/>
      <c r="BGN15" s="56"/>
      <c r="BGO15" s="56"/>
      <c r="BGP15" s="56"/>
      <c r="BGQ15" s="56"/>
      <c r="BGR15" s="56"/>
      <c r="BGS15" s="56"/>
      <c r="BGT15" s="56"/>
      <c r="BGU15" s="56"/>
      <c r="BGV15" s="56"/>
      <c r="BGW15" s="56"/>
      <c r="BGX15" s="56"/>
      <c r="BGY15" s="56"/>
      <c r="BGZ15" s="56"/>
      <c r="BHA15" s="56"/>
      <c r="BHB15" s="56"/>
      <c r="BHC15" s="56"/>
      <c r="BHD15" s="56"/>
      <c r="BHE15" s="56"/>
      <c r="BHF15" s="56"/>
      <c r="BHG15" s="56"/>
      <c r="BHH15" s="56"/>
      <c r="BHI15" s="56"/>
      <c r="BHJ15" s="56"/>
      <c r="BHK15" s="56"/>
      <c r="BHL15" s="56"/>
      <c r="BHM15" s="56"/>
      <c r="BHN15" s="56"/>
      <c r="BHO15" s="56"/>
      <c r="BHP15" s="56"/>
      <c r="BHQ15" s="56"/>
      <c r="BHR15" s="56"/>
      <c r="BHS15" s="56"/>
      <c r="BHT15" s="56"/>
      <c r="BHU15" s="56"/>
      <c r="BHV15" s="56"/>
      <c r="BHW15" s="56"/>
      <c r="BHX15" s="56"/>
      <c r="BHY15" s="56"/>
      <c r="BHZ15" s="56"/>
      <c r="BIA15" s="56"/>
      <c r="BIB15" s="56"/>
      <c r="BIC15" s="56"/>
      <c r="BID15" s="56"/>
      <c r="BIE15" s="56"/>
      <c r="BIF15" s="56"/>
      <c r="BIG15" s="56"/>
      <c r="BIH15" s="56"/>
      <c r="BII15" s="56"/>
      <c r="BIJ15" s="56"/>
      <c r="BIK15" s="56"/>
      <c r="BIL15" s="56"/>
      <c r="BIM15" s="56"/>
      <c r="BIN15" s="56"/>
      <c r="BIO15" s="56"/>
      <c r="BIP15" s="56"/>
      <c r="BIQ15" s="56"/>
      <c r="BIR15" s="56"/>
      <c r="BIS15" s="56"/>
      <c r="BIT15" s="56"/>
      <c r="BIU15" s="56"/>
      <c r="BIV15" s="56"/>
      <c r="BIW15" s="56"/>
      <c r="BIX15" s="56"/>
      <c r="BIY15" s="56"/>
      <c r="BIZ15" s="56"/>
      <c r="BJA15" s="56"/>
      <c r="BJB15" s="56"/>
      <c r="BJC15" s="56"/>
      <c r="BJD15" s="56"/>
      <c r="BJE15" s="56"/>
      <c r="BJF15" s="56"/>
      <c r="BJG15" s="56"/>
      <c r="BJH15" s="56"/>
      <c r="BJI15" s="56"/>
      <c r="BJJ15" s="56"/>
      <c r="BJK15" s="56"/>
      <c r="BJL15" s="56"/>
      <c r="BJM15" s="56"/>
      <c r="BJN15" s="56"/>
      <c r="BJO15" s="56"/>
      <c r="BJP15" s="56"/>
      <c r="BJQ15" s="56"/>
      <c r="BJR15" s="56"/>
      <c r="BJS15" s="56"/>
      <c r="BJT15" s="56"/>
      <c r="BJU15" s="56"/>
      <c r="BJV15" s="56"/>
      <c r="BJW15" s="56"/>
      <c r="BJX15" s="56"/>
      <c r="BJY15" s="56"/>
      <c r="BJZ15" s="56"/>
      <c r="BKA15" s="56"/>
      <c r="BKB15" s="56"/>
      <c r="BKC15" s="56"/>
      <c r="BKD15" s="56"/>
      <c r="BKE15" s="56"/>
      <c r="BKF15" s="56"/>
      <c r="BKG15" s="56"/>
      <c r="BKH15" s="56"/>
      <c r="BKI15" s="56"/>
      <c r="BKJ15" s="56"/>
      <c r="BKK15" s="56"/>
      <c r="BKL15" s="56"/>
      <c r="BKM15" s="56"/>
      <c r="BKN15" s="56"/>
      <c r="BKO15" s="56"/>
      <c r="BKP15" s="56"/>
      <c r="BKQ15" s="56"/>
      <c r="BKR15" s="56"/>
      <c r="BKS15" s="56"/>
      <c r="BKT15" s="56"/>
      <c r="BKU15" s="56"/>
      <c r="BKV15" s="56"/>
      <c r="BKW15" s="56"/>
      <c r="BKX15" s="56"/>
      <c r="BKY15" s="56"/>
      <c r="BKZ15" s="56"/>
      <c r="BLA15" s="56"/>
      <c r="BLB15" s="56"/>
      <c r="BLC15" s="56"/>
      <c r="BLD15" s="56"/>
      <c r="BLE15" s="56"/>
      <c r="BLF15" s="56"/>
      <c r="BLG15" s="56"/>
      <c r="BLH15" s="56"/>
      <c r="BLI15" s="56"/>
      <c r="BLJ15" s="56"/>
      <c r="BLK15" s="56"/>
      <c r="BLL15" s="56"/>
      <c r="BLM15" s="56"/>
      <c r="BLN15" s="56"/>
      <c r="BLO15" s="56"/>
      <c r="BLP15" s="56"/>
      <c r="BLQ15" s="56"/>
      <c r="BLR15" s="56"/>
      <c r="BLS15" s="56"/>
      <c r="BLT15" s="56"/>
      <c r="BLU15" s="56"/>
      <c r="BLV15" s="56"/>
      <c r="BLW15" s="56"/>
      <c r="BLX15" s="56"/>
      <c r="BLY15" s="56"/>
      <c r="BLZ15" s="56"/>
      <c r="BMA15" s="56"/>
      <c r="BMB15" s="56"/>
      <c r="BMC15" s="56"/>
      <c r="BMD15" s="56"/>
      <c r="BME15" s="56"/>
      <c r="BMF15" s="56"/>
      <c r="BMG15" s="56"/>
      <c r="BMH15" s="56"/>
      <c r="BMI15" s="56"/>
      <c r="BMJ15" s="56"/>
      <c r="BMK15" s="56"/>
      <c r="BML15" s="56"/>
      <c r="BMM15" s="56"/>
      <c r="BMN15" s="56"/>
      <c r="BMO15" s="56"/>
      <c r="BMP15" s="56"/>
      <c r="BMQ15" s="56"/>
      <c r="BMR15" s="56"/>
      <c r="BMS15" s="56"/>
      <c r="BMT15" s="56"/>
      <c r="BMU15" s="56"/>
      <c r="BMV15" s="56"/>
      <c r="BMW15" s="56"/>
      <c r="BMX15" s="56"/>
      <c r="BMY15" s="56"/>
      <c r="BMZ15" s="56"/>
      <c r="BNA15" s="56"/>
      <c r="BNB15" s="56"/>
      <c r="BNC15" s="56"/>
      <c r="BND15" s="56"/>
      <c r="BNE15" s="56"/>
      <c r="BNF15" s="56"/>
      <c r="BNG15" s="56"/>
      <c r="BNH15" s="56"/>
      <c r="BNI15" s="56"/>
      <c r="BNJ15" s="56"/>
      <c r="BNK15" s="56"/>
      <c r="BNL15" s="56"/>
      <c r="BNM15" s="56"/>
      <c r="BNN15" s="56"/>
      <c r="BNO15" s="56"/>
      <c r="BNP15" s="56"/>
      <c r="BNQ15" s="56"/>
      <c r="BNR15" s="56"/>
      <c r="BNS15" s="56"/>
      <c r="BNT15" s="56"/>
      <c r="BNU15" s="56"/>
      <c r="BNV15" s="56"/>
      <c r="BNW15" s="56"/>
      <c r="BNX15" s="56"/>
      <c r="BNY15" s="56"/>
      <c r="BNZ15" s="56"/>
      <c r="BOA15" s="56"/>
      <c r="BOB15" s="56"/>
      <c r="BOC15" s="56"/>
      <c r="BOD15" s="56"/>
      <c r="BOE15" s="56"/>
      <c r="BOF15" s="56"/>
      <c r="BOG15" s="56"/>
      <c r="BOH15" s="56"/>
      <c r="BOI15" s="56"/>
      <c r="BOJ15" s="56"/>
      <c r="BOK15" s="56"/>
      <c r="BOL15" s="56"/>
      <c r="BOM15" s="56"/>
      <c r="BON15" s="56"/>
      <c r="BOO15" s="56"/>
      <c r="BOP15" s="56"/>
      <c r="BOQ15" s="56"/>
      <c r="BOR15" s="56"/>
      <c r="BOS15" s="56"/>
      <c r="BOT15" s="56"/>
      <c r="BOU15" s="56"/>
      <c r="BOV15" s="56"/>
    </row>
    <row r="16" ht="13.5" customHeight="1">
      <c r="A16" s="54" t="s">
        <v>1405</v>
      </c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/>
      <c r="GZ16" s="53"/>
      <c r="HA16" s="53"/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53"/>
      <c r="OY16" s="53"/>
      <c r="OZ16" s="53"/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3"/>
      <c r="PM16" s="53"/>
      <c r="PN16" s="53"/>
      <c r="PO16" s="53"/>
      <c r="PP16" s="53"/>
      <c r="PQ16" s="53"/>
      <c r="PR16" s="53"/>
      <c r="PS16" s="53"/>
      <c r="PT16" s="53"/>
      <c r="PU16" s="53"/>
      <c r="PV16" s="53"/>
      <c r="PW16" s="53"/>
      <c r="PX16" s="53"/>
      <c r="PY16" s="53"/>
      <c r="PZ16" s="53"/>
      <c r="QA16" s="53"/>
      <c r="QB16" s="53"/>
      <c r="QC16" s="53"/>
      <c r="QD16" s="53"/>
      <c r="QE16" s="53"/>
      <c r="QF16" s="53"/>
      <c r="QG16" s="53"/>
      <c r="QH16" s="53"/>
      <c r="QI16" s="53"/>
      <c r="QJ16" s="53"/>
      <c r="QK16" s="53"/>
      <c r="QL16" s="53"/>
      <c r="QM16" s="53"/>
      <c r="QN16" s="53"/>
      <c r="QO16" s="53"/>
      <c r="QP16" s="53"/>
      <c r="QQ16" s="53"/>
      <c r="QR16" s="53"/>
      <c r="QS16" s="53"/>
      <c r="QT16" s="53"/>
      <c r="QU16" s="53"/>
      <c r="QV16" s="53"/>
      <c r="QW16" s="53"/>
      <c r="QX16" s="53"/>
      <c r="QY16" s="53"/>
      <c r="QZ16" s="53"/>
      <c r="RA16" s="53"/>
      <c r="RB16" s="53"/>
      <c r="RC16" s="53"/>
      <c r="RD16" s="53"/>
      <c r="RE16" s="53"/>
      <c r="RF16" s="53"/>
      <c r="RG16" s="53"/>
      <c r="RH16" s="53"/>
      <c r="RI16" s="53"/>
      <c r="RJ16" s="53"/>
      <c r="RK16" s="53"/>
      <c r="RL16" s="53"/>
      <c r="RM16" s="53"/>
      <c r="RN16" s="53"/>
      <c r="RO16" s="53"/>
      <c r="RP16" s="53"/>
      <c r="RQ16" s="53"/>
      <c r="RR16" s="53"/>
      <c r="RS16" s="53"/>
      <c r="RT16" s="53"/>
      <c r="RU16" s="53"/>
      <c r="RV16" s="53"/>
      <c r="RW16" s="53"/>
      <c r="RX16" s="53"/>
      <c r="RY16" s="53"/>
      <c r="RZ16" s="53"/>
      <c r="SA16" s="53"/>
      <c r="SB16" s="53"/>
      <c r="SC16" s="53"/>
      <c r="SD16" s="53"/>
      <c r="SE16" s="53"/>
      <c r="SF16" s="53"/>
      <c r="SG16" s="53"/>
      <c r="SH16" s="53"/>
      <c r="SI16" s="53"/>
      <c r="SJ16" s="53"/>
      <c r="SK16" s="53"/>
      <c r="SL16" s="53"/>
      <c r="SM16" s="53"/>
      <c r="SN16" s="53"/>
      <c r="SO16" s="53"/>
      <c r="SP16" s="53"/>
      <c r="SQ16" s="53"/>
      <c r="SR16" s="53"/>
      <c r="SS16" s="53"/>
      <c r="ST16" s="53"/>
      <c r="SU16" s="53"/>
      <c r="SV16" s="53"/>
      <c r="SW16" s="53"/>
      <c r="SX16" s="53"/>
      <c r="SY16" s="53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/>
      <c r="TO16" s="53"/>
      <c r="TP16" s="53"/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53"/>
      <c r="UF16" s="53"/>
      <c r="UG16" s="53"/>
      <c r="UH16" s="53"/>
      <c r="UI16" s="53"/>
      <c r="UJ16" s="53"/>
      <c r="UK16" s="53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/>
      <c r="VA16" s="53"/>
      <c r="VB16" s="53"/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53"/>
      <c r="VR16" s="53"/>
      <c r="VS16" s="53"/>
      <c r="VT16" s="53"/>
      <c r="VU16" s="53"/>
      <c r="VV16" s="53"/>
      <c r="VW16" s="53"/>
      <c r="VX16" s="53"/>
      <c r="VY16" s="53"/>
      <c r="VZ16" s="53"/>
      <c r="WA16" s="53"/>
      <c r="WB16" s="53"/>
      <c r="WC16" s="53"/>
      <c r="WD16" s="53"/>
      <c r="WE16" s="53"/>
      <c r="WF16" s="53"/>
      <c r="WG16" s="53"/>
      <c r="WH16" s="53"/>
      <c r="WI16" s="53"/>
      <c r="WJ16" s="53"/>
      <c r="WK16" s="53"/>
      <c r="WL16" s="53"/>
      <c r="WM16" s="53"/>
      <c r="WN16" s="53"/>
      <c r="WO16" s="53"/>
      <c r="WP16" s="53"/>
      <c r="WQ16" s="53"/>
      <c r="WR16" s="53"/>
      <c r="WS16" s="53"/>
      <c r="WT16" s="53"/>
      <c r="WU16" s="53"/>
      <c r="WV16" s="53"/>
      <c r="WW16" s="53"/>
      <c r="WX16" s="53"/>
      <c r="WY16" s="53"/>
      <c r="WZ16" s="53"/>
      <c r="XA16" s="53"/>
      <c r="XB16" s="53"/>
      <c r="XC16" s="53"/>
      <c r="XD16" s="53"/>
      <c r="XE16" s="53"/>
      <c r="XF16" s="53"/>
      <c r="XG16" s="53"/>
      <c r="XH16" s="53"/>
      <c r="XI16" s="53"/>
      <c r="XJ16" s="53"/>
      <c r="XK16" s="53"/>
      <c r="XL16" s="53"/>
      <c r="XM16" s="53"/>
      <c r="XN16" s="53"/>
      <c r="XO16" s="53"/>
      <c r="XP16" s="53"/>
      <c r="XQ16" s="53"/>
      <c r="XR16" s="53"/>
      <c r="XS16" s="53"/>
      <c r="XT16" s="53"/>
      <c r="XU16" s="53"/>
      <c r="XV16" s="53"/>
      <c r="XW16" s="53"/>
      <c r="XX16" s="53"/>
      <c r="XY16" s="53"/>
      <c r="XZ16" s="53"/>
      <c r="YA16" s="53"/>
      <c r="YB16" s="53"/>
      <c r="YC16" s="53"/>
      <c r="YD16" s="53"/>
      <c r="YE16" s="53"/>
      <c r="YF16" s="53"/>
      <c r="YG16" s="53"/>
      <c r="YH16" s="53"/>
      <c r="YI16" s="53"/>
      <c r="YJ16" s="53"/>
      <c r="YK16" s="53"/>
      <c r="YL16" s="53"/>
      <c r="YM16" s="53"/>
      <c r="YN16" s="53"/>
      <c r="YO16" s="53"/>
      <c r="YP16" s="53"/>
      <c r="YQ16" s="53"/>
      <c r="YR16" s="53"/>
      <c r="YS16" s="53"/>
      <c r="YT16" s="53"/>
      <c r="YU16" s="53"/>
      <c r="YV16" s="53"/>
      <c r="YW16" s="53"/>
      <c r="YX16" s="53"/>
      <c r="YY16" s="53"/>
      <c r="YZ16" s="53"/>
      <c r="ZA16" s="53"/>
      <c r="ZB16" s="53"/>
      <c r="ZC16" s="53"/>
      <c r="ZD16" s="53"/>
      <c r="ZE16" s="53"/>
      <c r="ZF16" s="53"/>
      <c r="ZG16" s="53"/>
      <c r="ZH16" s="53"/>
      <c r="ZI16" s="53"/>
      <c r="ZJ16" s="53"/>
      <c r="ZK16" s="53"/>
      <c r="ZL16" s="53"/>
      <c r="ZM16" s="53"/>
      <c r="ZN16" s="53"/>
      <c r="ZO16" s="53"/>
      <c r="ZP16" s="53"/>
      <c r="ZQ16" s="53"/>
      <c r="ZR16" s="53"/>
      <c r="ZS16" s="53"/>
      <c r="ZT16" s="53"/>
      <c r="ZU16" s="53"/>
      <c r="ZV16" s="53"/>
      <c r="ZW16" s="53"/>
      <c r="ZX16" s="53"/>
      <c r="ZY16" s="53"/>
      <c r="ZZ16" s="53"/>
      <c r="AAA16" s="53"/>
      <c r="AAB16" s="53"/>
      <c r="AAC16" s="53"/>
      <c r="AAD16" s="53"/>
      <c r="AAE16" s="53"/>
      <c r="AAF16" s="53"/>
      <c r="AAG16" s="53"/>
      <c r="AAH16" s="53"/>
      <c r="AAI16" s="53"/>
      <c r="AAJ16" s="53"/>
      <c r="AAK16" s="53"/>
      <c r="AAL16" s="53"/>
      <c r="AAM16" s="53"/>
      <c r="AAN16" s="53"/>
      <c r="AAO16" s="53"/>
      <c r="AAP16" s="53"/>
      <c r="AAQ16" s="53"/>
      <c r="AAR16" s="53"/>
      <c r="AAS16" s="53"/>
      <c r="AAT16" s="53"/>
      <c r="AAU16" s="53"/>
      <c r="AAV16" s="53"/>
      <c r="AAW16" s="53"/>
      <c r="AAX16" s="53"/>
      <c r="AAY16" s="53"/>
      <c r="AAZ16" s="53"/>
      <c r="ABA16" s="53"/>
      <c r="ABB16" s="53"/>
      <c r="ABC16" s="53"/>
      <c r="ABD16" s="53"/>
      <c r="ABE16" s="53"/>
      <c r="ABF16" s="53"/>
      <c r="ABG16" s="53"/>
      <c r="ABH16" s="53"/>
      <c r="ABI16" s="53"/>
      <c r="ABJ16" s="53"/>
      <c r="ABK16" s="53"/>
      <c r="ABL16" s="53"/>
      <c r="ABM16" s="53"/>
      <c r="ABN16" s="53"/>
      <c r="ABO16" s="53"/>
      <c r="ABP16" s="53"/>
      <c r="ABQ16" s="53"/>
      <c r="ABR16" s="53"/>
      <c r="ABS16" s="53"/>
      <c r="ABT16" s="53"/>
      <c r="ABU16" s="53"/>
      <c r="ABV16" s="53"/>
      <c r="ABW16" s="53"/>
      <c r="ABX16" s="53"/>
      <c r="ABY16" s="53"/>
      <c r="ABZ16" s="53"/>
      <c r="ACA16" s="53"/>
      <c r="ACB16" s="53"/>
      <c r="ACC16" s="53"/>
      <c r="ACD16" s="53">
        <v>83.69660543871005</v>
      </c>
      <c r="ACE16" s="53"/>
      <c r="ACF16" s="53"/>
      <c r="ACG16" s="53"/>
      <c r="ACH16" s="53">
        <v>85.49390956300111</v>
      </c>
      <c r="ACI16" s="53"/>
      <c r="ACJ16" s="53"/>
      <c r="ACK16" s="53"/>
      <c r="ACL16" s="53">
        <v>88.71300977218228</v>
      </c>
      <c r="ACM16" s="53"/>
      <c r="ACN16" s="53"/>
      <c r="ACO16" s="53"/>
      <c r="ACP16" s="53">
        <v>89.70561932168329</v>
      </c>
      <c r="ACQ16" s="53"/>
      <c r="ACR16" s="53"/>
      <c r="ACS16" s="53"/>
      <c r="ACT16" s="53">
        <v>90.18848435306045</v>
      </c>
      <c r="ACU16" s="53"/>
      <c r="ACV16" s="53"/>
      <c r="ACW16" s="53"/>
      <c r="ACX16" s="53">
        <v>91.55660194196244</v>
      </c>
      <c r="ACY16" s="53"/>
      <c r="ACZ16" s="53"/>
      <c r="ADA16" s="53"/>
      <c r="ADB16" s="53">
        <v>95.44632120222126</v>
      </c>
      <c r="ADC16" s="53"/>
      <c r="ADD16" s="53"/>
      <c r="ADE16" s="53"/>
      <c r="ADF16" s="53">
        <v>96.57300627543466</v>
      </c>
      <c r="ADG16" s="53"/>
      <c r="ADH16" s="53"/>
      <c r="ADI16" s="53"/>
      <c r="ADJ16" s="53">
        <v>97.13634881204138</v>
      </c>
      <c r="ADK16" s="53"/>
      <c r="ADL16" s="53"/>
      <c r="ADM16" s="53"/>
      <c r="ADN16" s="53">
        <v>98.79957741262004</v>
      </c>
      <c r="ADO16" s="53"/>
      <c r="ADP16" s="53"/>
      <c r="ADQ16" s="53"/>
      <c r="ADR16" s="53">
        <v>101.589410608907</v>
      </c>
      <c r="ADS16" s="53"/>
      <c r="ADT16" s="53"/>
      <c r="ADU16" s="53"/>
      <c r="ADV16" s="53">
        <v>102.474663166432</v>
      </c>
      <c r="ADW16" s="53"/>
      <c r="ADX16" s="53"/>
      <c r="ADY16" s="53"/>
      <c r="ADZ16" s="53">
        <v>102.79657318735</v>
      </c>
      <c r="AEA16" s="53"/>
      <c r="AEB16" s="53"/>
      <c r="AEC16" s="53"/>
      <c r="AED16" s="53">
        <v>104.593957789146</v>
      </c>
      <c r="AEE16" s="53"/>
      <c r="AEF16" s="53"/>
      <c r="AEG16" s="53"/>
      <c r="AEH16" s="53">
        <v>107.222835974974</v>
      </c>
      <c r="AEI16" s="53"/>
      <c r="AEJ16" s="53"/>
      <c r="AEK16" s="53"/>
      <c r="AEL16" s="53">
        <v>108.242244533716</v>
      </c>
      <c r="AEM16" s="53"/>
      <c r="AEN16" s="53"/>
      <c r="AEO16" s="53"/>
      <c r="AEP16" s="53">
        <v>108.939743071541</v>
      </c>
      <c r="AEQ16" s="53"/>
      <c r="AER16" s="53"/>
      <c r="AES16" s="53"/>
      <c r="AET16" s="53">
        <v>110.066428144754</v>
      </c>
      <c r="AEU16" s="53"/>
      <c r="AEV16" s="53"/>
      <c r="AEW16" s="53"/>
      <c r="AEX16" s="53">
        <v>112.212441299205</v>
      </c>
      <c r="AEY16" s="53"/>
      <c r="AEZ16" s="53"/>
      <c r="AFA16" s="53"/>
      <c r="AFB16" s="53">
        <v>113.124573343476</v>
      </c>
      <c r="AFC16" s="53"/>
      <c r="AFD16" s="53"/>
      <c r="AFE16" s="53"/>
      <c r="AFF16" s="53">
        <v>113.821991403795</v>
      </c>
      <c r="AFG16" s="53"/>
      <c r="AFH16" s="53"/>
      <c r="AFI16" s="53"/>
      <c r="AFJ16" s="53">
        <v>116.316794065911</v>
      </c>
      <c r="AFK16" s="53"/>
      <c r="AFL16" s="53"/>
      <c r="AFM16" s="53"/>
      <c r="AFN16" s="53">
        <v>119.616371780321</v>
      </c>
      <c r="AFO16" s="53"/>
      <c r="AFP16" s="53"/>
      <c r="AFQ16" s="53"/>
      <c r="AFR16" s="53">
        <v>121.655188897806</v>
      </c>
      <c r="AFS16" s="53"/>
      <c r="AFT16" s="53"/>
      <c r="AFU16" s="53"/>
      <c r="AFV16" s="53">
        <v>123.345216507626</v>
      </c>
      <c r="AFW16" s="53"/>
      <c r="AFX16" s="53"/>
      <c r="AFY16" s="53"/>
      <c r="AFZ16" s="53"/>
      <c r="AGA16" s="53"/>
      <c r="AGB16" s="53"/>
      <c r="AGC16" s="53"/>
      <c r="AGD16" s="53"/>
      <c r="AGE16" s="53"/>
      <c r="AGF16" s="53"/>
      <c r="AGG16" s="53"/>
      <c r="AGH16" s="53"/>
      <c r="AGI16" s="53"/>
      <c r="AGJ16" s="53"/>
      <c r="AGK16" s="53"/>
      <c r="AGL16" s="53"/>
      <c r="AGM16" s="53"/>
      <c r="AGN16" s="53"/>
      <c r="AGO16" s="53"/>
      <c r="AGP16" s="53"/>
      <c r="AGQ16" s="53"/>
      <c r="AGR16" s="53"/>
      <c r="AGS16" s="53"/>
      <c r="AGT16" s="53"/>
      <c r="AGU16" s="53"/>
      <c r="AGV16" s="53"/>
      <c r="AGW16" s="53"/>
      <c r="AGX16" s="53"/>
      <c r="AGY16" s="53"/>
      <c r="AGZ16" s="53"/>
      <c r="AHA16" s="53"/>
      <c r="AHB16" s="53"/>
      <c r="AHC16" s="53"/>
      <c r="AHD16" s="53"/>
      <c r="AHE16" s="53"/>
      <c r="AHF16" s="53"/>
      <c r="AHG16" s="53"/>
      <c r="AHH16" s="53"/>
      <c r="AHI16" s="53"/>
      <c r="AHJ16" s="53"/>
      <c r="AHK16" s="53"/>
      <c r="AHL16" s="53"/>
      <c r="AHM16" s="53"/>
      <c r="AHN16" s="53"/>
      <c r="AHO16" s="53"/>
      <c r="AHP16" s="53"/>
      <c r="AHQ16" s="53"/>
      <c r="AHR16" s="53"/>
      <c r="AHS16" s="53"/>
      <c r="AHT16" s="53"/>
      <c r="AHU16" s="53"/>
      <c r="AHV16" s="53"/>
      <c r="AHW16" s="53"/>
      <c r="AHX16" s="53"/>
      <c r="AHY16" s="53"/>
      <c r="AHZ16" s="53"/>
      <c r="AIA16" s="53"/>
      <c r="AIB16" s="53"/>
      <c r="AIC16" s="53"/>
      <c r="AID16" s="53"/>
      <c r="AIE16" s="53"/>
      <c r="AIF16" s="53"/>
      <c r="AIG16" s="53"/>
      <c r="AIH16" s="53"/>
      <c r="AII16" s="53"/>
      <c r="AIJ16" s="53"/>
      <c r="AIK16" s="53"/>
      <c r="AIL16" s="53"/>
      <c r="AIM16" s="53"/>
      <c r="AIN16" s="53"/>
      <c r="AIO16" s="53"/>
      <c r="AIP16" s="53"/>
      <c r="AIQ16" s="53"/>
      <c r="AIR16" s="53"/>
      <c r="AIS16" s="53"/>
      <c r="AIT16" s="53"/>
      <c r="AIU16" s="53"/>
      <c r="AIV16" s="53"/>
      <c r="AIW16" s="53"/>
      <c r="AIX16" s="53"/>
      <c r="AIY16" s="53"/>
      <c r="AIZ16" s="53"/>
      <c r="AJA16" s="53"/>
      <c r="AJB16" s="53"/>
      <c r="AJC16" s="53"/>
      <c r="AJD16" s="53"/>
      <c r="AJE16" s="53"/>
      <c r="AJF16" s="53"/>
      <c r="AJG16" s="53"/>
      <c r="AJH16" s="53"/>
      <c r="AJI16" s="53"/>
      <c r="AJJ16" s="53"/>
      <c r="AJK16" s="53"/>
      <c r="AJL16" s="53"/>
      <c r="AJM16" s="53"/>
      <c r="AJN16" s="53"/>
      <c r="AJO16" s="53"/>
      <c r="AJP16" s="53"/>
      <c r="AJQ16" s="53"/>
      <c r="AJR16" s="53"/>
      <c r="AJS16" s="53"/>
      <c r="AJT16" s="53"/>
      <c r="AJU16" s="53"/>
      <c r="AJV16" s="53"/>
      <c r="AJW16" s="53"/>
      <c r="AJX16" s="53"/>
      <c r="AJY16" s="53"/>
      <c r="AJZ16" s="53"/>
      <c r="AKA16" s="53"/>
      <c r="AKB16" s="53"/>
      <c r="AKC16" s="53"/>
      <c r="AKD16" s="53"/>
      <c r="AKE16" s="53"/>
      <c r="AKF16" s="53"/>
      <c r="AKG16" s="53"/>
      <c r="AKH16" s="53"/>
      <c r="AKI16" s="53"/>
      <c r="AKJ16" s="53"/>
      <c r="AKK16" s="53"/>
      <c r="AKL16" s="53"/>
      <c r="AKM16" s="53"/>
      <c r="AKN16" s="53"/>
      <c r="AKO16" s="53"/>
      <c r="AKP16" s="53"/>
      <c r="AKQ16" s="53"/>
      <c r="AKR16" s="53"/>
      <c r="AKS16" s="53"/>
      <c r="AKT16" s="53"/>
      <c r="AKU16" s="53"/>
      <c r="AKV16" s="53"/>
      <c r="AKW16" s="53"/>
      <c r="AKX16" s="53"/>
      <c r="AKY16" s="53"/>
      <c r="AKZ16" s="53"/>
      <c r="ALA16" s="53"/>
      <c r="ALB16" s="53"/>
      <c r="ALC16" s="53"/>
      <c r="ALD16" s="53"/>
      <c r="ALE16" s="53"/>
      <c r="ALF16" s="53"/>
      <c r="ALG16" s="53"/>
      <c r="ALH16" s="53"/>
      <c r="ALI16" s="53"/>
      <c r="ALJ16" s="53"/>
      <c r="ALK16" s="53"/>
      <c r="ALL16" s="53"/>
      <c r="ALM16" s="53"/>
      <c r="ALN16" s="53"/>
      <c r="ALO16" s="53"/>
      <c r="ALP16" s="53"/>
      <c r="ALQ16" s="53"/>
      <c r="ALR16" s="53"/>
      <c r="ALS16" s="53"/>
      <c r="ALT16" s="53"/>
      <c r="ALU16" s="53"/>
      <c r="ALV16" s="53"/>
      <c r="ALW16" s="53"/>
      <c r="ALX16" s="53"/>
      <c r="ALY16" s="53"/>
      <c r="ALZ16" s="53"/>
      <c r="AMA16" s="53"/>
      <c r="AMB16" s="53"/>
      <c r="AMC16" s="53"/>
      <c r="AMD16" s="53"/>
      <c r="AME16" s="53"/>
      <c r="AMF16" s="53"/>
      <c r="AMG16" s="53"/>
      <c r="AMH16" s="53"/>
      <c r="AMI16" s="53"/>
      <c r="AMJ16" s="53"/>
      <c r="AMK16" s="53"/>
      <c r="AML16" s="53"/>
      <c r="AMM16" s="53"/>
      <c r="AMN16" s="53"/>
      <c r="AMO16" s="53"/>
      <c r="AMP16" s="53"/>
      <c r="AMQ16" s="53"/>
      <c r="AMR16" s="53"/>
      <c r="AMS16" s="53"/>
      <c r="AMT16" s="53"/>
      <c r="AMU16" s="53"/>
      <c r="AMV16" s="53"/>
      <c r="AMW16" s="53"/>
      <c r="AMX16" s="53"/>
      <c r="AMY16" s="53"/>
      <c r="AMZ16" s="53"/>
      <c r="ANA16" s="53"/>
      <c r="ANB16" s="53"/>
      <c r="ANC16" s="53"/>
      <c r="AND16" s="53"/>
      <c r="ANE16" s="53"/>
      <c r="ANF16" s="53"/>
      <c r="ANG16" s="53"/>
      <c r="ANH16" s="53"/>
      <c r="ANI16" s="53"/>
      <c r="ANJ16" s="53"/>
      <c r="ANK16" s="53"/>
      <c r="ANL16" s="53"/>
      <c r="ANM16" s="53"/>
      <c r="ANN16" s="53"/>
      <c r="ANO16" s="53"/>
      <c r="ANP16" s="53"/>
      <c r="ANQ16" s="53"/>
      <c r="ANR16" s="53"/>
      <c r="ANS16" s="53"/>
      <c r="ANT16" s="53"/>
      <c r="ANU16" s="53"/>
      <c r="ANV16" s="53"/>
      <c r="ANW16" s="53"/>
      <c r="ANX16" s="53"/>
      <c r="ANY16" s="53"/>
      <c r="ANZ16" s="53"/>
      <c r="AOA16" s="53"/>
      <c r="AOB16" s="53"/>
      <c r="AOC16" s="53"/>
      <c r="AOD16" s="53"/>
      <c r="AOE16" s="53"/>
      <c r="AOF16" s="53"/>
      <c r="AOG16" s="53"/>
      <c r="AOH16" s="53"/>
      <c r="AOI16" s="53"/>
      <c r="AOJ16" s="53"/>
      <c r="AOK16" s="53"/>
      <c r="AOL16" s="53"/>
      <c r="AOM16" s="53"/>
      <c r="AON16" s="53"/>
      <c r="AOO16" s="53"/>
      <c r="AOP16" s="53"/>
      <c r="AOQ16" s="53"/>
      <c r="AOR16" s="53"/>
      <c r="AOS16" s="53"/>
      <c r="AOT16" s="53"/>
      <c r="AOU16" s="53"/>
      <c r="AOV16" s="53"/>
      <c r="AOW16" s="53"/>
      <c r="AOX16" s="53"/>
      <c r="AOY16" s="53"/>
      <c r="AOZ16" s="53"/>
      <c r="APA16" s="53"/>
      <c r="APB16" s="53"/>
      <c r="APC16" s="53"/>
      <c r="APD16" s="53"/>
      <c r="APE16" s="53"/>
      <c r="APF16" s="53"/>
      <c r="APG16" s="53"/>
      <c r="APH16" s="53"/>
      <c r="API16" s="53"/>
      <c r="APJ16" s="53"/>
      <c r="APK16" s="53"/>
      <c r="APL16" s="53"/>
      <c r="APM16" s="53"/>
      <c r="APN16" s="53"/>
      <c r="APO16" s="53"/>
      <c r="APP16" s="53"/>
      <c r="APQ16" s="53"/>
      <c r="APR16" s="53"/>
      <c r="APS16" s="53"/>
      <c r="APT16" s="53"/>
      <c r="APU16" s="53"/>
      <c r="APV16" s="53"/>
      <c r="APW16" s="53"/>
      <c r="APX16" s="53"/>
      <c r="APY16" s="53"/>
      <c r="APZ16" s="53"/>
      <c r="AQA16" s="53"/>
      <c r="AQB16" s="53"/>
      <c r="AQC16" s="53"/>
      <c r="AQD16" s="53"/>
      <c r="AQE16" s="53"/>
      <c r="AQF16" s="53"/>
      <c r="AQG16" s="53"/>
      <c r="AQH16" s="53"/>
      <c r="AQI16" s="53"/>
      <c r="AQJ16" s="53"/>
      <c r="AQK16" s="53"/>
      <c r="AQL16" s="53"/>
      <c r="AQM16" s="53"/>
      <c r="AQN16" s="53"/>
      <c r="AQO16" s="53"/>
      <c r="AQP16" s="53"/>
      <c r="AQQ16" s="53"/>
      <c r="AQR16" s="53"/>
      <c r="AQS16" s="53"/>
      <c r="AQT16" s="53"/>
      <c r="AQU16" s="53"/>
      <c r="AQV16" s="53"/>
      <c r="AQW16" s="53"/>
      <c r="AQX16" s="53"/>
      <c r="AQY16" s="53"/>
      <c r="AQZ16" s="53"/>
      <c r="ARA16" s="53"/>
      <c r="ARB16" s="53"/>
      <c r="ARC16" s="53"/>
      <c r="ARD16" s="53"/>
      <c r="ARE16" s="53"/>
      <c r="ARF16" s="53"/>
      <c r="ARG16" s="53"/>
      <c r="ARH16" s="53"/>
      <c r="ARI16" s="53"/>
      <c r="ARJ16" s="53"/>
      <c r="ARK16" s="53"/>
      <c r="ARL16" s="53"/>
      <c r="ARM16" s="53"/>
      <c r="ARN16" s="53"/>
      <c r="ARO16" s="53"/>
      <c r="ARP16" s="53"/>
      <c r="ARQ16" s="53"/>
      <c r="ARR16" s="53"/>
      <c r="ARS16" s="53"/>
      <c r="ART16" s="53"/>
      <c r="ARU16" s="53"/>
      <c r="ARV16" s="53"/>
      <c r="ARW16" s="53"/>
      <c r="ARX16" s="53"/>
      <c r="ARY16" s="53"/>
      <c r="ARZ16" s="53"/>
      <c r="ASA16" s="53"/>
      <c r="ASB16" s="53"/>
      <c r="ASC16" s="53"/>
      <c r="ASD16" s="53"/>
      <c r="ASE16" s="53"/>
      <c r="ASF16" s="53"/>
      <c r="ASG16" s="53"/>
      <c r="ASH16" s="53"/>
      <c r="ASI16" s="53"/>
      <c r="ASJ16" s="53"/>
      <c r="ASK16" s="53"/>
      <c r="ASL16" s="53"/>
      <c r="ASM16" s="53"/>
      <c r="ASN16" s="53"/>
      <c r="ASO16" s="53"/>
      <c r="ASP16" s="53"/>
      <c r="ASQ16" s="53"/>
      <c r="ASR16" s="53"/>
      <c r="ASS16" s="53"/>
      <c r="AST16" s="53"/>
      <c r="ASU16" s="53"/>
      <c r="ASV16" s="53"/>
      <c r="ASW16" s="53"/>
      <c r="ASX16" s="53"/>
      <c r="ASY16" s="53"/>
      <c r="ASZ16" s="53"/>
      <c r="ATA16" s="53"/>
      <c r="ATB16" s="53"/>
      <c r="ATC16" s="53"/>
      <c r="ATD16" s="53"/>
      <c r="ATE16" s="53"/>
      <c r="ATF16" s="53"/>
      <c r="ATG16" s="53"/>
      <c r="ATH16" s="53"/>
      <c r="ATI16" s="53"/>
      <c r="ATJ16" s="53"/>
      <c r="ATK16" s="53"/>
      <c r="ATL16" s="53"/>
      <c r="ATM16" s="53"/>
      <c r="ATN16" s="53"/>
      <c r="ATO16" s="53"/>
      <c r="ATP16" s="53"/>
      <c r="ATQ16" s="53"/>
      <c r="ATR16" s="53"/>
      <c r="ATS16" s="53"/>
      <c r="ATT16" s="53"/>
      <c r="ATU16" s="53"/>
      <c r="ATV16" s="53"/>
      <c r="ATW16" s="53"/>
      <c r="ATX16" s="53"/>
      <c r="ATY16" s="53"/>
      <c r="ATZ16" s="53"/>
      <c r="AUA16" s="53"/>
      <c r="AUB16" s="53"/>
      <c r="AUC16" s="53"/>
      <c r="AUD16" s="53"/>
      <c r="AUE16" s="53"/>
      <c r="AUF16" s="53"/>
      <c r="AUG16" s="53"/>
      <c r="AUH16" s="53"/>
      <c r="AUI16" s="53"/>
      <c r="AUJ16" s="53"/>
      <c r="AUK16" s="53"/>
      <c r="AUL16" s="53"/>
      <c r="AUM16" s="53"/>
      <c r="AUN16" s="53"/>
      <c r="AUO16" s="53"/>
      <c r="AUP16" s="53"/>
      <c r="AUQ16" s="53"/>
      <c r="AUR16" s="53"/>
      <c r="AUS16" s="53"/>
      <c r="AUT16" s="53"/>
      <c r="AUU16" s="53"/>
      <c r="AUV16" s="53"/>
      <c r="AUW16" s="53"/>
      <c r="AUX16" s="53"/>
      <c r="AUY16" s="53"/>
      <c r="AUZ16" s="53"/>
      <c r="AVA16" s="53"/>
      <c r="AVB16" s="53"/>
      <c r="AVC16" s="53"/>
      <c r="AVD16" s="53"/>
      <c r="AVE16" s="53"/>
      <c r="AVF16" s="53"/>
      <c r="AVG16" s="53"/>
      <c r="AVH16" s="53"/>
      <c r="AVI16" s="53"/>
      <c r="AVJ16" s="53"/>
      <c r="AVK16" s="53"/>
      <c r="AVL16" s="53"/>
      <c r="AVM16" s="53"/>
      <c r="AVN16" s="53"/>
      <c r="AVO16" s="53"/>
      <c r="AVP16" s="53"/>
      <c r="AVQ16" s="53"/>
      <c r="AVR16" s="53"/>
      <c r="AVS16" s="53"/>
      <c r="AVT16" s="53"/>
      <c r="AVU16" s="53"/>
      <c r="AVV16" s="53"/>
      <c r="AVW16" s="53"/>
      <c r="AVX16" s="53"/>
      <c r="AVY16" s="53"/>
      <c r="AVZ16" s="53"/>
      <c r="AWA16" s="53"/>
      <c r="AWB16" s="53"/>
      <c r="AWC16" s="53"/>
      <c r="AWD16" s="53"/>
      <c r="AWE16" s="53"/>
      <c r="AWF16" s="53"/>
      <c r="AWG16" s="53"/>
      <c r="AWH16" s="53"/>
      <c r="AWI16" s="53"/>
      <c r="AWJ16" s="53"/>
      <c r="AWK16" s="53"/>
      <c r="AWL16" s="53"/>
      <c r="AWM16" s="53"/>
      <c r="AWN16" s="53"/>
      <c r="AWO16" s="53"/>
      <c r="AWP16" s="53"/>
      <c r="AWQ16" s="53"/>
      <c r="AWR16" s="53"/>
      <c r="AWS16" s="53"/>
      <c r="AWT16" s="53"/>
      <c r="AWU16" s="53"/>
      <c r="AWV16" s="53"/>
      <c r="AWW16" s="53"/>
      <c r="AWX16" s="53"/>
      <c r="AWY16" s="53"/>
      <c r="AWZ16" s="53"/>
      <c r="AXA16" s="53"/>
      <c r="AXB16" s="53"/>
      <c r="AXC16" s="53"/>
      <c r="AXD16" s="53"/>
      <c r="AXE16" s="53"/>
      <c r="AXF16" s="53"/>
      <c r="AXG16" s="53"/>
      <c r="AXH16" s="53"/>
      <c r="AXI16" s="53"/>
      <c r="AXJ16" s="53"/>
      <c r="AXK16" s="53"/>
      <c r="AXL16" s="53"/>
      <c r="AXM16" s="53"/>
      <c r="AXN16" s="53"/>
      <c r="AXO16" s="53"/>
      <c r="AXP16" s="53"/>
      <c r="AXQ16" s="53"/>
      <c r="AXR16" s="53"/>
      <c r="AXS16" s="53"/>
      <c r="AXT16" s="53"/>
      <c r="AXU16" s="53"/>
      <c r="AXV16" s="53"/>
      <c r="AXW16" s="53"/>
      <c r="AXX16" s="53"/>
      <c r="AXY16" s="53"/>
      <c r="AXZ16" s="53"/>
      <c r="AYA16" s="53"/>
      <c r="AYB16" s="53"/>
      <c r="AYC16" s="53"/>
      <c r="AYD16" s="53"/>
      <c r="AYE16" s="53"/>
      <c r="AYF16" s="53"/>
      <c r="AYG16" s="53"/>
      <c r="AYH16" s="53"/>
      <c r="AYI16" s="53"/>
      <c r="AYJ16" s="53"/>
      <c r="AYK16" s="53"/>
      <c r="AYL16" s="53"/>
      <c r="AYM16" s="53"/>
      <c r="AYN16" s="53"/>
      <c r="AYO16" s="53"/>
      <c r="AYP16" s="53"/>
      <c r="AYQ16" s="53"/>
      <c r="AYR16" s="53"/>
      <c r="AYS16" s="53"/>
      <c r="AYT16" s="53"/>
      <c r="AYU16" s="53"/>
      <c r="AYV16" s="53"/>
      <c r="AYW16" s="53"/>
      <c r="AYX16" s="53"/>
      <c r="AYY16" s="53"/>
      <c r="AYZ16" s="53"/>
      <c r="AZA16" s="53"/>
      <c r="AZB16" s="53"/>
      <c r="AZC16" s="53"/>
      <c r="AZD16" s="53"/>
      <c r="AZE16" s="53"/>
      <c r="AZF16" s="53"/>
      <c r="AZG16" s="53"/>
      <c r="AZH16" s="53"/>
      <c r="AZI16" s="53"/>
      <c r="AZJ16" s="53"/>
      <c r="AZK16" s="53"/>
      <c r="AZL16" s="53"/>
      <c r="AZM16" s="53"/>
      <c r="AZN16" s="53"/>
      <c r="AZO16" s="53"/>
      <c r="AZP16" s="53"/>
      <c r="AZQ16" s="53"/>
      <c r="AZR16" s="53"/>
      <c r="AZS16" s="53"/>
      <c r="AZT16" s="53"/>
      <c r="AZU16" s="53"/>
      <c r="AZV16" s="53"/>
      <c r="AZW16" s="53"/>
      <c r="AZX16" s="53"/>
      <c r="AZY16" s="53"/>
      <c r="AZZ16" s="53"/>
      <c r="BAA16" s="53"/>
      <c r="BAB16" s="53"/>
      <c r="BAC16" s="53"/>
      <c r="BAD16" s="53"/>
      <c r="BAE16" s="53"/>
      <c r="BAF16" s="53"/>
      <c r="BAG16" s="53"/>
      <c r="BAH16" s="53"/>
      <c r="BAI16" s="53"/>
      <c r="BAJ16" s="53"/>
      <c r="BAK16" s="53"/>
      <c r="BAL16" s="53"/>
      <c r="BAM16" s="53"/>
      <c r="BAN16" s="53"/>
      <c r="BAO16" s="53"/>
      <c r="BAP16" s="53"/>
      <c r="BAQ16" s="53"/>
      <c r="BAR16" s="53"/>
      <c r="BAS16" s="53"/>
      <c r="BAT16" s="53"/>
      <c r="BAU16" s="53"/>
      <c r="BAV16" s="53"/>
      <c r="BAW16" s="53"/>
      <c r="BAX16" s="53"/>
      <c r="BAY16" s="53"/>
      <c r="BAZ16" s="53"/>
      <c r="BBA16" s="53"/>
      <c r="BBB16" s="53"/>
      <c r="BBC16" s="53"/>
      <c r="BBD16" s="53"/>
      <c r="BBE16" s="53"/>
      <c r="BBF16" s="53"/>
      <c r="BBG16" s="53"/>
      <c r="BBH16" s="53"/>
      <c r="BBI16" s="53"/>
      <c r="BBJ16" s="53"/>
      <c r="BBK16" s="53"/>
      <c r="BBL16" s="53"/>
      <c r="BBM16" s="53"/>
      <c r="BBN16" s="53"/>
      <c r="BBO16" s="53"/>
      <c r="BBP16" s="53"/>
      <c r="BBQ16" s="53"/>
      <c r="BBR16" s="53"/>
      <c r="BBS16" s="53"/>
      <c r="BBT16" s="53"/>
      <c r="BBU16" s="53"/>
      <c r="BBV16" s="53"/>
      <c r="BBW16" s="53"/>
      <c r="BBX16" s="53"/>
      <c r="BBY16" s="53"/>
      <c r="BBZ16" s="53"/>
      <c r="BCA16" s="53"/>
      <c r="BCB16" s="53"/>
      <c r="BCC16" s="53"/>
      <c r="BCD16" s="53"/>
      <c r="BCE16" s="53"/>
      <c r="BCF16" s="53"/>
      <c r="BCG16" s="53"/>
      <c r="BCH16" s="53"/>
      <c r="BCI16" s="53"/>
      <c r="BCJ16" s="53"/>
      <c r="BCK16" s="53"/>
      <c r="BCL16" s="53"/>
      <c r="BCM16" s="53"/>
      <c r="BCN16" s="53"/>
      <c r="BCO16" s="53"/>
      <c r="BCP16" s="53"/>
      <c r="BCQ16" s="53"/>
      <c r="BCR16" s="53"/>
      <c r="BCS16" s="53"/>
      <c r="BCT16" s="53"/>
      <c r="BCU16" s="53"/>
      <c r="BCV16" s="53"/>
      <c r="BCW16" s="53"/>
      <c r="BCX16" s="53"/>
      <c r="BCY16" s="53"/>
      <c r="BCZ16" s="53"/>
      <c r="BDA16" s="53"/>
      <c r="BDB16" s="53"/>
      <c r="BDC16" s="53"/>
      <c r="BDD16" s="53"/>
      <c r="BDE16" s="53"/>
      <c r="BDF16" s="53"/>
      <c r="BDG16" s="53"/>
      <c r="BDH16" s="53"/>
      <c r="BDI16" s="53"/>
      <c r="BDJ16" s="53"/>
      <c r="BDK16" s="53"/>
      <c r="BDL16" s="53"/>
      <c r="BDM16" s="53"/>
      <c r="BDN16" s="53"/>
      <c r="BDO16" s="53"/>
      <c r="BDP16" s="53"/>
      <c r="BDQ16" s="53"/>
      <c r="BDR16" s="53"/>
      <c r="BDS16" s="53"/>
      <c r="BDT16" s="53"/>
      <c r="BDU16" s="53"/>
      <c r="BDV16" s="53"/>
      <c r="BDW16" s="53"/>
      <c r="BDX16" s="53"/>
      <c r="BDY16" s="53"/>
      <c r="BDZ16" s="53"/>
      <c r="BEA16" s="53"/>
      <c r="BEB16" s="53"/>
      <c r="BEC16" s="53"/>
      <c r="BED16" s="53"/>
      <c r="BEE16" s="53"/>
      <c r="BEF16" s="53"/>
      <c r="BEG16" s="53"/>
      <c r="BEH16" s="53"/>
      <c r="BEI16" s="53"/>
      <c r="BEJ16" s="53"/>
      <c r="BEK16" s="53"/>
      <c r="BEL16" s="53"/>
      <c r="BEM16" s="53"/>
      <c r="BEN16" s="53"/>
      <c r="BEO16" s="53"/>
      <c r="BEP16" s="53"/>
      <c r="BEQ16" s="53"/>
      <c r="BER16" s="53"/>
      <c r="BES16" s="53"/>
      <c r="BET16" s="53"/>
      <c r="BEU16" s="53"/>
      <c r="BEV16" s="53"/>
      <c r="BEW16" s="53"/>
      <c r="BEX16" s="53"/>
      <c r="BEY16" s="53"/>
      <c r="BEZ16" s="53"/>
      <c r="BFA16" s="53"/>
      <c r="BFB16" s="53"/>
      <c r="BFC16" s="53"/>
      <c r="BFD16" s="53"/>
      <c r="BFE16" s="53"/>
      <c r="BFF16" s="53"/>
      <c r="BFG16" s="53"/>
      <c r="BFH16" s="53"/>
      <c r="BFI16" s="53"/>
      <c r="BFJ16" s="53"/>
      <c r="BFK16" s="53"/>
      <c r="BFL16" s="53"/>
      <c r="BFM16" s="53"/>
      <c r="BFN16" s="53"/>
      <c r="BFO16" s="53"/>
      <c r="BFP16" s="53"/>
      <c r="BFQ16" s="53"/>
      <c r="BFR16" s="53"/>
      <c r="BFS16" s="53"/>
      <c r="BFT16" s="53"/>
      <c r="BFU16" s="53"/>
      <c r="BFV16" s="53"/>
      <c r="BFW16" s="53"/>
      <c r="BFX16" s="53"/>
      <c r="BFY16" s="53"/>
      <c r="BFZ16" s="53"/>
      <c r="BGA16" s="53"/>
      <c r="BGB16" s="53"/>
      <c r="BGC16" s="53"/>
      <c r="BGD16" s="53"/>
      <c r="BGE16" s="53"/>
      <c r="BGF16" s="53"/>
      <c r="BGG16" s="53"/>
      <c r="BGH16" s="53"/>
      <c r="BGI16" s="53"/>
      <c r="BGJ16" s="53"/>
      <c r="BGK16" s="53"/>
      <c r="BGL16" s="53"/>
      <c r="BGM16" s="53"/>
      <c r="BGN16" s="53"/>
      <c r="BGO16" s="53"/>
      <c r="BGP16" s="53"/>
      <c r="BGQ16" s="53"/>
      <c r="BGR16" s="53"/>
      <c r="BGS16" s="53"/>
      <c r="BGT16" s="53"/>
      <c r="BGU16" s="53"/>
      <c r="BGV16" s="53"/>
      <c r="BGW16" s="53"/>
      <c r="BGX16" s="53"/>
      <c r="BGY16" s="53"/>
      <c r="BGZ16" s="53"/>
      <c r="BHA16" s="53"/>
      <c r="BHB16" s="53"/>
      <c r="BHC16" s="53"/>
      <c r="BHD16" s="53"/>
      <c r="BHE16" s="53"/>
      <c r="BHF16" s="53"/>
      <c r="BHG16" s="53"/>
      <c r="BHH16" s="53"/>
      <c r="BHI16" s="53"/>
      <c r="BHJ16" s="53"/>
      <c r="BHK16" s="53"/>
      <c r="BHL16" s="53"/>
      <c r="BHM16" s="53"/>
      <c r="BHN16" s="53"/>
      <c r="BHO16" s="53"/>
      <c r="BHP16" s="53"/>
      <c r="BHQ16" s="53"/>
      <c r="BHR16" s="53"/>
      <c r="BHS16" s="53"/>
      <c r="BHT16" s="53"/>
      <c r="BHU16" s="53"/>
      <c r="BHV16" s="53"/>
      <c r="BHW16" s="53"/>
      <c r="BHX16" s="53"/>
      <c r="BHY16" s="53"/>
      <c r="BHZ16" s="53"/>
      <c r="BIA16" s="53"/>
      <c r="BIB16" s="53"/>
      <c r="BIC16" s="53"/>
      <c r="BID16" s="53"/>
      <c r="BIE16" s="53"/>
      <c r="BIF16" s="53"/>
      <c r="BIG16" s="53"/>
      <c r="BIH16" s="53"/>
      <c r="BII16" s="53"/>
      <c r="BIJ16" s="53"/>
      <c r="BIK16" s="53"/>
      <c r="BIL16" s="53"/>
      <c r="BIM16" s="53"/>
      <c r="BIN16" s="53"/>
      <c r="BIO16" s="53"/>
      <c r="BIP16" s="53"/>
      <c r="BIQ16" s="53"/>
      <c r="BIR16" s="53"/>
      <c r="BIS16" s="53"/>
      <c r="BIT16" s="53"/>
      <c r="BIU16" s="53"/>
      <c r="BIV16" s="53"/>
      <c r="BIW16" s="53"/>
      <c r="BIX16" s="53"/>
      <c r="BIY16" s="53"/>
      <c r="BIZ16" s="53"/>
      <c r="BJA16" s="53"/>
      <c r="BJB16" s="53"/>
      <c r="BJC16" s="53"/>
      <c r="BJD16" s="53"/>
      <c r="BJE16" s="53"/>
      <c r="BJF16" s="53"/>
      <c r="BJG16" s="53"/>
      <c r="BJH16" s="53"/>
      <c r="BJI16" s="53"/>
      <c r="BJJ16" s="53"/>
      <c r="BJK16" s="53"/>
      <c r="BJL16" s="53"/>
      <c r="BJM16" s="53"/>
      <c r="BJN16" s="53"/>
      <c r="BJO16" s="53"/>
      <c r="BJP16" s="53"/>
      <c r="BJQ16" s="53"/>
      <c r="BJR16" s="53"/>
      <c r="BJS16" s="53"/>
      <c r="BJT16" s="53"/>
      <c r="BJU16" s="53"/>
      <c r="BJV16" s="53"/>
      <c r="BJW16" s="53"/>
      <c r="BJX16" s="53"/>
      <c r="BJY16" s="53"/>
      <c r="BJZ16" s="53"/>
      <c r="BKA16" s="53"/>
      <c r="BKB16" s="53"/>
      <c r="BKC16" s="53"/>
      <c r="BKD16" s="53"/>
      <c r="BKE16" s="53"/>
      <c r="BKF16" s="53"/>
      <c r="BKG16" s="53"/>
      <c r="BKH16" s="53"/>
      <c r="BKI16" s="53"/>
      <c r="BKJ16" s="53"/>
      <c r="BKK16" s="53"/>
      <c r="BKL16" s="53"/>
      <c r="BKM16" s="53"/>
      <c r="BKN16" s="53"/>
      <c r="BKO16" s="53"/>
      <c r="BKP16" s="53"/>
      <c r="BKQ16" s="53"/>
      <c r="BKR16" s="53"/>
      <c r="BKS16" s="53"/>
      <c r="BKT16" s="53"/>
      <c r="BKU16" s="53"/>
      <c r="BKV16" s="53"/>
      <c r="BKW16" s="53"/>
      <c r="BKX16" s="53"/>
      <c r="BKY16" s="53"/>
      <c r="BKZ16" s="53"/>
      <c r="BLA16" s="53"/>
      <c r="BLB16" s="53"/>
      <c r="BLC16" s="53"/>
      <c r="BLD16" s="53"/>
      <c r="BLE16" s="53"/>
      <c r="BLF16" s="53"/>
      <c r="BLG16" s="53"/>
      <c r="BLH16" s="53"/>
      <c r="BLI16" s="53"/>
      <c r="BLJ16" s="53"/>
      <c r="BLK16" s="53"/>
      <c r="BLL16" s="53"/>
      <c r="BLM16" s="53"/>
      <c r="BLN16" s="53"/>
      <c r="BLO16" s="53"/>
      <c r="BLP16" s="53"/>
      <c r="BLQ16" s="53"/>
      <c r="BLR16" s="53"/>
      <c r="BLS16" s="53"/>
      <c r="BLT16" s="53"/>
      <c r="BLU16" s="53"/>
      <c r="BLV16" s="53"/>
      <c r="BLW16" s="53"/>
      <c r="BLX16" s="53"/>
      <c r="BLY16" s="53"/>
      <c r="BLZ16" s="53"/>
      <c r="BMA16" s="53"/>
      <c r="BMB16" s="53"/>
      <c r="BMC16" s="53"/>
      <c r="BMD16" s="53"/>
      <c r="BME16" s="53"/>
      <c r="BMF16" s="53"/>
      <c r="BMG16" s="53"/>
      <c r="BMH16" s="53"/>
      <c r="BMI16" s="53"/>
      <c r="BMJ16" s="53"/>
      <c r="BMK16" s="53"/>
      <c r="BML16" s="53"/>
      <c r="BMM16" s="53"/>
      <c r="BMN16" s="53"/>
      <c r="BMO16" s="53"/>
      <c r="BMP16" s="53"/>
      <c r="BMQ16" s="53"/>
      <c r="BMR16" s="53"/>
      <c r="BMS16" s="53"/>
      <c r="BMT16" s="53"/>
      <c r="BMU16" s="53"/>
      <c r="BMV16" s="53"/>
      <c r="BMW16" s="53"/>
      <c r="BMX16" s="53"/>
      <c r="BMY16" s="53"/>
      <c r="BMZ16" s="53"/>
      <c r="BNA16" s="53"/>
      <c r="BNB16" s="53"/>
      <c r="BNC16" s="53"/>
      <c r="BND16" s="53"/>
      <c r="BNE16" s="53"/>
      <c r="BNF16" s="53"/>
      <c r="BNG16" s="53"/>
      <c r="BNH16" s="53"/>
      <c r="BNI16" s="53"/>
      <c r="BNJ16" s="53"/>
      <c r="BNK16" s="53"/>
      <c r="BNL16" s="53"/>
      <c r="BNM16" s="53"/>
      <c r="BNN16" s="53"/>
      <c r="BNO16" s="53"/>
      <c r="BNP16" s="53"/>
      <c r="BNQ16" s="53"/>
      <c r="BNR16" s="53"/>
      <c r="BNS16" s="53"/>
      <c r="BNT16" s="53"/>
      <c r="BNU16" s="53"/>
      <c r="BNV16" s="53"/>
      <c r="BNW16" s="53"/>
      <c r="BNX16" s="53"/>
      <c r="BNY16" s="53"/>
      <c r="BNZ16" s="53"/>
      <c r="BOA16" s="53"/>
      <c r="BOB16" s="53"/>
      <c r="BOC16" s="53"/>
      <c r="BOD16" s="53"/>
      <c r="BOE16" s="53"/>
      <c r="BOF16" s="53"/>
      <c r="BOG16" s="53"/>
      <c r="BOH16" s="53"/>
      <c r="BOI16" s="53"/>
      <c r="BOJ16" s="53"/>
      <c r="BOK16" s="53"/>
      <c r="BOL16" s="53"/>
      <c r="BOM16" s="53"/>
      <c r="BON16" s="53"/>
      <c r="BOO16" s="53"/>
      <c r="BOP16" s="53"/>
      <c r="BOQ16" s="53"/>
      <c r="BOR16" s="53"/>
      <c r="BOS16" s="53"/>
      <c r="BOT16" s="53"/>
      <c r="BOU16" s="53"/>
      <c r="BOV16" s="53"/>
    </row>
    <row r="17" ht="13.5" customHeight="1">
      <c r="A17" s="54" t="s">
        <v>1406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5"/>
      <c r="JW17" s="55"/>
      <c r="JX17" s="55"/>
      <c r="JY17" s="55"/>
      <c r="JZ17" s="55"/>
      <c r="KA17" s="55"/>
      <c r="KB17" s="55"/>
      <c r="KC17" s="55"/>
      <c r="KD17" s="55"/>
      <c r="KE17" s="55"/>
      <c r="KF17" s="55"/>
      <c r="KG17" s="55"/>
      <c r="KH17" s="55"/>
      <c r="KI17" s="55"/>
      <c r="KJ17" s="55"/>
      <c r="KK17" s="55"/>
      <c r="KL17" s="55"/>
      <c r="KM17" s="55"/>
      <c r="KN17" s="55"/>
      <c r="KO17" s="55"/>
      <c r="KP17" s="55"/>
      <c r="KQ17" s="55"/>
      <c r="KR17" s="55"/>
      <c r="KS17" s="55"/>
      <c r="KT17" s="55"/>
      <c r="KU17" s="55"/>
      <c r="KV17" s="55"/>
      <c r="KW17" s="55"/>
      <c r="KX17" s="55"/>
      <c r="KY17" s="55"/>
      <c r="KZ17" s="55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5"/>
      <c r="MG17" s="55"/>
      <c r="MH17" s="55"/>
      <c r="MI17" s="55"/>
      <c r="MJ17" s="55"/>
      <c r="MK17" s="55"/>
      <c r="ML17" s="55"/>
      <c r="MM17" s="55"/>
      <c r="MN17" s="55"/>
      <c r="MO17" s="55"/>
      <c r="MP17" s="55"/>
      <c r="MQ17" s="55"/>
      <c r="MR17" s="55"/>
      <c r="MS17" s="55"/>
      <c r="MT17" s="55"/>
      <c r="MU17" s="55"/>
      <c r="MV17" s="55"/>
      <c r="MW17" s="55"/>
      <c r="MX17" s="55"/>
      <c r="MY17" s="55"/>
      <c r="MZ17" s="55"/>
      <c r="NA17" s="55"/>
      <c r="NB17" s="55"/>
      <c r="NC17" s="55"/>
      <c r="ND17" s="55"/>
      <c r="NE17" s="55"/>
      <c r="NF17" s="55"/>
      <c r="NG17" s="55"/>
      <c r="NH17" s="55"/>
      <c r="NI17" s="55"/>
      <c r="NJ17" s="55"/>
      <c r="NK17" s="55"/>
      <c r="NL17" s="55"/>
      <c r="NM17" s="55"/>
      <c r="NN17" s="55"/>
      <c r="NO17" s="55"/>
      <c r="NP17" s="55"/>
      <c r="NQ17" s="55"/>
      <c r="NR17" s="55"/>
      <c r="NS17" s="55"/>
      <c r="NT17" s="55"/>
      <c r="NU17" s="55"/>
      <c r="NV17" s="55"/>
      <c r="NW17" s="55"/>
      <c r="NX17" s="55"/>
      <c r="NY17" s="55"/>
      <c r="NZ17" s="55"/>
      <c r="OA17" s="55"/>
      <c r="OB17" s="55"/>
      <c r="OC17" s="55"/>
      <c r="OD17" s="55"/>
      <c r="OE17" s="55"/>
      <c r="OF17" s="55"/>
      <c r="OG17" s="55"/>
      <c r="OH17" s="55"/>
      <c r="OI17" s="55"/>
      <c r="OJ17" s="55"/>
      <c r="OK17" s="55"/>
      <c r="OL17" s="55"/>
      <c r="OM17" s="55"/>
      <c r="ON17" s="55"/>
      <c r="OO17" s="55"/>
      <c r="OP17" s="55"/>
      <c r="OQ17" s="55"/>
      <c r="OR17" s="55"/>
      <c r="OS17" s="55"/>
      <c r="OT17" s="55"/>
      <c r="OU17" s="55"/>
      <c r="OV17" s="55"/>
      <c r="OW17" s="55"/>
      <c r="OX17" s="55"/>
      <c r="OY17" s="55"/>
      <c r="OZ17" s="55"/>
      <c r="PA17" s="55"/>
      <c r="PB17" s="55"/>
      <c r="PC17" s="55"/>
      <c r="PD17" s="55"/>
      <c r="PE17" s="55"/>
      <c r="PF17" s="55"/>
      <c r="PG17" s="55"/>
      <c r="PH17" s="55"/>
      <c r="PI17" s="55"/>
      <c r="PJ17" s="55"/>
      <c r="PK17" s="55"/>
      <c r="PL17" s="55"/>
      <c r="PM17" s="55"/>
      <c r="PN17" s="55"/>
      <c r="PO17" s="55"/>
      <c r="PP17" s="55"/>
      <c r="PQ17" s="55"/>
      <c r="PR17" s="55"/>
      <c r="PS17" s="55"/>
      <c r="PT17" s="55"/>
      <c r="PU17" s="55"/>
      <c r="PV17" s="55"/>
      <c r="PW17" s="55"/>
      <c r="PX17" s="55"/>
      <c r="PY17" s="55"/>
      <c r="PZ17" s="55"/>
      <c r="QA17" s="55"/>
      <c r="QB17" s="55"/>
      <c r="QC17" s="55"/>
      <c r="QD17" s="55"/>
      <c r="QE17" s="55"/>
      <c r="QF17" s="55"/>
      <c r="QG17" s="55"/>
      <c r="QH17" s="55"/>
      <c r="QI17" s="55"/>
      <c r="QJ17" s="55"/>
      <c r="QK17" s="55"/>
      <c r="QL17" s="55"/>
      <c r="QM17" s="55"/>
      <c r="QN17" s="55"/>
      <c r="QO17" s="55"/>
      <c r="QP17" s="55"/>
      <c r="QQ17" s="55"/>
      <c r="QR17" s="55"/>
      <c r="QS17" s="55"/>
      <c r="QT17" s="55"/>
      <c r="QU17" s="55"/>
      <c r="QV17" s="55"/>
      <c r="QW17" s="55"/>
      <c r="QX17" s="55"/>
      <c r="QY17" s="55"/>
      <c r="QZ17" s="55"/>
      <c r="RA17" s="55"/>
      <c r="RB17" s="55"/>
      <c r="RC17" s="55"/>
      <c r="RD17" s="55"/>
      <c r="RE17" s="55"/>
      <c r="RF17" s="55"/>
      <c r="RG17" s="55"/>
      <c r="RH17" s="55"/>
      <c r="RI17" s="55"/>
      <c r="RJ17" s="55"/>
      <c r="RK17" s="55"/>
      <c r="RL17" s="55"/>
      <c r="RM17" s="55"/>
      <c r="RN17" s="55"/>
      <c r="RO17" s="55"/>
      <c r="RP17" s="55"/>
      <c r="RQ17" s="55"/>
      <c r="RR17" s="55"/>
      <c r="RS17" s="55"/>
      <c r="RT17" s="55"/>
      <c r="RU17" s="55"/>
      <c r="RV17" s="55"/>
      <c r="RW17" s="55"/>
      <c r="RX17" s="55"/>
      <c r="RY17" s="55"/>
      <c r="RZ17" s="55"/>
      <c r="SA17" s="55"/>
      <c r="SB17" s="55"/>
      <c r="SC17" s="55"/>
      <c r="SD17" s="55"/>
      <c r="SE17" s="55"/>
      <c r="SF17" s="55"/>
      <c r="SG17" s="55"/>
      <c r="SH17" s="55"/>
      <c r="SI17" s="55"/>
      <c r="SJ17" s="55"/>
      <c r="SK17" s="55"/>
      <c r="SL17" s="55"/>
      <c r="SM17" s="55"/>
      <c r="SN17" s="55"/>
      <c r="SO17" s="55"/>
      <c r="SP17" s="55"/>
      <c r="SQ17" s="55"/>
      <c r="SR17" s="55"/>
      <c r="SS17" s="55"/>
      <c r="ST17" s="55"/>
      <c r="SU17" s="55"/>
      <c r="SV17" s="55"/>
      <c r="SW17" s="55"/>
      <c r="SX17" s="55"/>
      <c r="SY17" s="55"/>
      <c r="SZ17" s="55"/>
      <c r="TA17" s="55"/>
      <c r="TB17" s="55"/>
      <c r="TC17" s="55"/>
      <c r="TD17" s="55"/>
      <c r="TE17" s="55"/>
      <c r="TF17" s="55"/>
      <c r="TG17" s="55"/>
      <c r="TH17" s="55"/>
      <c r="TI17" s="55"/>
      <c r="TJ17" s="55"/>
      <c r="TK17" s="55"/>
      <c r="TL17" s="55"/>
      <c r="TM17" s="55"/>
      <c r="TN17" s="55"/>
      <c r="TO17" s="55"/>
      <c r="TP17" s="55"/>
      <c r="TQ17" s="55"/>
      <c r="TR17" s="55"/>
      <c r="TS17" s="55"/>
      <c r="TT17" s="55"/>
      <c r="TU17" s="55"/>
      <c r="TV17" s="55"/>
      <c r="TW17" s="55"/>
      <c r="TX17" s="55"/>
      <c r="TY17" s="55"/>
      <c r="TZ17" s="55"/>
      <c r="UA17" s="55"/>
      <c r="UB17" s="55"/>
      <c r="UC17" s="55"/>
      <c r="UD17" s="55"/>
      <c r="UE17" s="55"/>
      <c r="UF17" s="55"/>
      <c r="UG17" s="55"/>
      <c r="UH17" s="55"/>
      <c r="UI17" s="55"/>
      <c r="UJ17" s="55"/>
      <c r="UK17" s="55"/>
      <c r="UL17" s="55"/>
      <c r="UM17" s="55"/>
      <c r="UN17" s="55"/>
      <c r="UO17" s="55"/>
      <c r="UP17" s="55"/>
      <c r="UQ17" s="55"/>
      <c r="UR17" s="55"/>
      <c r="US17" s="55"/>
      <c r="UT17" s="55"/>
      <c r="UU17" s="55"/>
      <c r="UV17" s="55"/>
      <c r="UW17" s="55"/>
      <c r="UX17" s="55"/>
      <c r="UY17" s="55"/>
      <c r="UZ17" s="55"/>
      <c r="VA17" s="55"/>
      <c r="VB17" s="55"/>
      <c r="VC17" s="55"/>
      <c r="VD17" s="55"/>
      <c r="VE17" s="55"/>
      <c r="VF17" s="55"/>
      <c r="VG17" s="55"/>
      <c r="VH17" s="55"/>
      <c r="VI17" s="55"/>
      <c r="VJ17" s="55"/>
      <c r="VK17" s="55"/>
      <c r="VL17" s="55"/>
      <c r="VM17" s="55"/>
      <c r="VN17" s="55"/>
      <c r="VO17" s="55"/>
      <c r="VP17" s="55"/>
      <c r="VQ17" s="55"/>
      <c r="VR17" s="55"/>
      <c r="VS17" s="55"/>
      <c r="VT17" s="55"/>
      <c r="VU17" s="55"/>
      <c r="VV17" s="55"/>
      <c r="VW17" s="55"/>
      <c r="VX17" s="55"/>
      <c r="VY17" s="55"/>
      <c r="VZ17" s="55"/>
      <c r="WA17" s="55"/>
      <c r="WB17" s="55"/>
      <c r="WC17" s="55"/>
      <c r="WD17" s="55"/>
      <c r="WE17" s="55"/>
      <c r="WF17" s="55"/>
      <c r="WG17" s="55"/>
      <c r="WH17" s="55"/>
      <c r="WI17" s="55"/>
      <c r="WJ17" s="55"/>
      <c r="WK17" s="55"/>
      <c r="WL17" s="55"/>
      <c r="WM17" s="55"/>
      <c r="WN17" s="55"/>
      <c r="WO17" s="55"/>
      <c r="WP17" s="55"/>
      <c r="WQ17" s="55"/>
      <c r="WR17" s="55"/>
      <c r="WS17" s="55"/>
      <c r="WT17" s="55"/>
      <c r="WU17" s="55"/>
      <c r="WV17" s="55"/>
      <c r="WW17" s="55"/>
      <c r="WX17" s="55"/>
      <c r="WY17" s="55"/>
      <c r="WZ17" s="55"/>
      <c r="XA17" s="55"/>
      <c r="XB17" s="55"/>
      <c r="XC17" s="55"/>
      <c r="XD17" s="55"/>
      <c r="XE17" s="55"/>
      <c r="XF17" s="55"/>
      <c r="XG17" s="55"/>
      <c r="XH17" s="55"/>
      <c r="XI17" s="55"/>
      <c r="XJ17" s="55"/>
      <c r="XK17" s="55"/>
      <c r="XL17" s="55"/>
      <c r="XM17" s="55"/>
      <c r="XN17" s="55"/>
      <c r="XO17" s="55"/>
      <c r="XP17" s="55"/>
      <c r="XQ17" s="55"/>
      <c r="XR17" s="55"/>
      <c r="XS17" s="55"/>
      <c r="XT17" s="55"/>
      <c r="XU17" s="55"/>
      <c r="XV17" s="55"/>
      <c r="XW17" s="55"/>
      <c r="XX17" s="55"/>
      <c r="XY17" s="55"/>
      <c r="XZ17" s="55"/>
      <c r="YA17" s="55"/>
      <c r="YB17" s="55"/>
      <c r="YC17" s="55"/>
      <c r="YD17" s="55"/>
      <c r="YE17" s="55"/>
      <c r="YF17" s="55"/>
      <c r="YG17" s="55"/>
      <c r="YH17" s="55"/>
      <c r="YI17" s="55"/>
      <c r="YJ17" s="55"/>
      <c r="YK17" s="55"/>
      <c r="YL17" s="55"/>
      <c r="YM17" s="55"/>
      <c r="YN17" s="55"/>
      <c r="YO17" s="55"/>
      <c r="YP17" s="55"/>
      <c r="YQ17" s="55"/>
      <c r="YR17" s="55"/>
      <c r="YS17" s="55"/>
      <c r="YT17" s="55"/>
      <c r="YU17" s="55"/>
      <c r="YV17" s="55"/>
      <c r="YW17" s="55"/>
      <c r="YX17" s="55"/>
      <c r="YY17" s="55"/>
      <c r="YZ17" s="55"/>
      <c r="ZA17" s="55"/>
      <c r="ZB17" s="55"/>
      <c r="ZC17" s="55"/>
      <c r="ZD17" s="55"/>
      <c r="ZE17" s="55"/>
      <c r="ZF17" s="55"/>
      <c r="ZG17" s="55"/>
      <c r="ZH17" s="55"/>
      <c r="ZI17" s="55"/>
      <c r="ZJ17" s="55"/>
      <c r="ZK17" s="55"/>
      <c r="ZL17" s="55"/>
      <c r="ZM17" s="55"/>
      <c r="ZN17" s="55"/>
      <c r="ZO17" s="55"/>
      <c r="ZP17" s="55"/>
      <c r="ZQ17" s="55"/>
      <c r="ZR17" s="55"/>
      <c r="ZS17" s="55"/>
      <c r="ZT17" s="55"/>
      <c r="ZU17" s="55"/>
      <c r="ZV17" s="55"/>
      <c r="ZW17" s="55"/>
      <c r="ZX17" s="55"/>
      <c r="ZY17" s="55"/>
      <c r="ZZ17" s="55"/>
      <c r="AAA17" s="55"/>
      <c r="AAB17" s="55"/>
      <c r="AAC17" s="55"/>
      <c r="AAD17" s="55"/>
      <c r="AAE17" s="55"/>
      <c r="AAF17" s="55"/>
      <c r="AAG17" s="55"/>
      <c r="AAH17" s="55"/>
      <c r="AAI17" s="55"/>
      <c r="AAJ17" s="55"/>
      <c r="AAK17" s="55"/>
      <c r="AAL17" s="55"/>
      <c r="AAM17" s="55"/>
      <c r="AAN17" s="55"/>
      <c r="AAO17" s="55"/>
      <c r="AAP17" s="55"/>
      <c r="AAQ17" s="55"/>
      <c r="AAR17" s="55"/>
      <c r="AAS17" s="55"/>
      <c r="AAT17" s="55"/>
      <c r="AAU17" s="55"/>
      <c r="AAV17" s="55"/>
      <c r="AAW17" s="55"/>
      <c r="AAX17" s="55"/>
      <c r="AAY17" s="55"/>
      <c r="AAZ17" s="55"/>
      <c r="ABA17" s="55"/>
      <c r="ABB17" s="55"/>
      <c r="ABC17" s="55"/>
      <c r="ABD17" s="55"/>
      <c r="ABE17" s="55"/>
      <c r="ABF17" s="55"/>
      <c r="ABG17" s="55"/>
      <c r="ABH17" s="55"/>
      <c r="ABI17" s="55"/>
      <c r="ABJ17" s="55"/>
      <c r="ABK17" s="55"/>
      <c r="ABL17" s="55"/>
      <c r="ABM17" s="55"/>
      <c r="ABN17" s="55"/>
      <c r="ABO17" s="55"/>
      <c r="ABP17" s="55"/>
      <c r="ABQ17" s="55"/>
      <c r="ABR17" s="55"/>
      <c r="ABS17" s="55"/>
      <c r="ABT17" s="55"/>
      <c r="ABU17" s="55"/>
      <c r="ABV17" s="55"/>
      <c r="ABW17" s="55"/>
      <c r="ABX17" s="55"/>
      <c r="ABY17" s="55"/>
      <c r="ABZ17" s="55"/>
      <c r="ACA17" s="55"/>
      <c r="ACB17" s="55"/>
      <c r="ACC17" s="55"/>
      <c r="ACD17" s="55">
        <v>82.68045098413913</v>
      </c>
      <c r="ACE17" s="55"/>
      <c r="ACF17" s="55"/>
      <c r="ACG17" s="55"/>
      <c r="ACH17" s="55">
        <v>84.54041658704377</v>
      </c>
      <c r="ACI17" s="55"/>
      <c r="ACJ17" s="55"/>
      <c r="ACK17" s="55"/>
      <c r="ACL17" s="55">
        <v>86.80810242690617</v>
      </c>
      <c r="ACM17" s="55"/>
      <c r="ACN17" s="55"/>
      <c r="ACO17" s="55"/>
      <c r="ACP17" s="55">
        <v>88.99927383909804</v>
      </c>
      <c r="ACQ17" s="55"/>
      <c r="ACR17" s="55"/>
      <c r="ACS17" s="55"/>
      <c r="ACT17" s="55">
        <v>90.73189375119436</v>
      </c>
      <c r="ACU17" s="55"/>
      <c r="ACV17" s="55"/>
      <c r="ACW17" s="55"/>
      <c r="ACX17" s="55">
        <v>92.0823237148863</v>
      </c>
      <c r="ACY17" s="55"/>
      <c r="ACZ17" s="55"/>
      <c r="ADA17" s="55"/>
      <c r="ADB17" s="55">
        <v>93.99327345690808</v>
      </c>
      <c r="ADC17" s="55"/>
      <c r="ADD17" s="55"/>
      <c r="ADE17" s="55"/>
      <c r="ADF17" s="55">
        <v>95.827785209249</v>
      </c>
      <c r="ADG17" s="55"/>
      <c r="ADH17" s="55"/>
      <c r="ADI17" s="55"/>
      <c r="ADJ17" s="55">
        <v>97.50942098222818</v>
      </c>
      <c r="ADK17" s="55"/>
      <c r="ADL17" s="55"/>
      <c r="ADM17" s="55"/>
      <c r="ADN17" s="55">
        <v>99.29294859545196</v>
      </c>
      <c r="ADO17" s="55"/>
      <c r="ADP17" s="55"/>
      <c r="ADQ17" s="55"/>
      <c r="ADR17" s="55">
        <v>100.89814637875</v>
      </c>
      <c r="ADS17" s="55"/>
      <c r="ADT17" s="55"/>
      <c r="ADU17" s="55"/>
      <c r="ADV17" s="55">
        <v>102.29948404357</v>
      </c>
      <c r="ADW17" s="55"/>
      <c r="ADX17" s="55"/>
      <c r="ADY17" s="55"/>
      <c r="ADZ17" s="55">
        <v>103.802789986623</v>
      </c>
      <c r="AEA17" s="55"/>
      <c r="AEB17" s="55"/>
      <c r="AEC17" s="55"/>
      <c r="AED17" s="55">
        <v>105.000343970954</v>
      </c>
      <c r="AEE17" s="55"/>
      <c r="AEF17" s="55"/>
      <c r="AEG17" s="55"/>
      <c r="AEH17" s="55">
        <v>106.605541754252</v>
      </c>
      <c r="AEI17" s="55"/>
      <c r="AEJ17" s="55"/>
      <c r="AEK17" s="55"/>
      <c r="AEL17" s="55">
        <v>108.338085228359</v>
      </c>
      <c r="AEM17" s="55"/>
      <c r="AEN17" s="55"/>
      <c r="AEO17" s="55"/>
      <c r="AEP17" s="55">
        <v>109.561093063252</v>
      </c>
      <c r="AEQ17" s="55"/>
      <c r="AER17" s="55"/>
      <c r="AES17" s="55"/>
      <c r="AET17" s="55">
        <v>110.478348939423</v>
      </c>
      <c r="AEU17" s="55"/>
      <c r="AEV17" s="55"/>
      <c r="AEW17" s="55"/>
      <c r="AEX17" s="55">
        <v>112.058092872157</v>
      </c>
      <c r="AEY17" s="55"/>
      <c r="AEZ17" s="55"/>
      <c r="AFA17" s="55"/>
      <c r="AFB17" s="55">
        <v>113.612306516339</v>
      </c>
      <c r="AFC17" s="55"/>
      <c r="AFD17" s="55"/>
      <c r="AFE17" s="55"/>
      <c r="AFF17" s="55">
        <v>114.504108541945</v>
      </c>
      <c r="AFG17" s="55"/>
      <c r="AFH17" s="55"/>
      <c r="AFI17" s="55"/>
      <c r="AFJ17" s="55">
        <v>115.854538505637</v>
      </c>
      <c r="AFK17" s="55"/>
      <c r="AFL17" s="55"/>
      <c r="AFM17" s="55"/>
      <c r="AFN17" s="55">
        <v>116.92467036117</v>
      </c>
      <c r="AFO17" s="55"/>
      <c r="AFP17" s="55"/>
      <c r="AFQ17" s="55"/>
      <c r="AFR17" s="55">
        <v>117.867380087904</v>
      </c>
      <c r="AFS17" s="55"/>
      <c r="AFT17" s="55"/>
      <c r="AFU17" s="55"/>
      <c r="AFV17" s="55">
        <v>118.37699216510606</v>
      </c>
      <c r="AFW17" s="55"/>
      <c r="AFX17" s="55"/>
      <c r="AFY17" s="55"/>
      <c r="AFZ17" s="55"/>
      <c r="AGA17" s="55"/>
      <c r="AGB17" s="55"/>
      <c r="AGC17" s="55"/>
      <c r="AGD17" s="55"/>
      <c r="AGE17" s="55"/>
      <c r="AGF17" s="55"/>
      <c r="AGG17" s="55"/>
      <c r="AGH17" s="55"/>
      <c r="AGI17" s="55"/>
      <c r="AGJ17" s="55"/>
      <c r="AGK17" s="55"/>
      <c r="AGL17" s="55"/>
      <c r="AGM17" s="55"/>
      <c r="AGN17" s="55"/>
      <c r="AGO17" s="55"/>
      <c r="AGP17" s="55"/>
      <c r="AGQ17" s="55"/>
      <c r="AGR17" s="55"/>
      <c r="AGS17" s="55"/>
      <c r="AGT17" s="55"/>
      <c r="AGU17" s="55"/>
      <c r="AGV17" s="55"/>
      <c r="AGW17" s="55"/>
      <c r="AGX17" s="56"/>
      <c r="AGY17" s="56"/>
      <c r="AGZ17" s="56"/>
      <c r="AHA17" s="56"/>
      <c r="AHB17" s="56"/>
      <c r="AHC17" s="56"/>
      <c r="AHD17" s="56"/>
      <c r="AHE17" s="56"/>
      <c r="AHF17" s="56"/>
      <c r="AHG17" s="56"/>
      <c r="AHH17" s="56"/>
      <c r="AHI17" s="56"/>
      <c r="AHJ17" s="56"/>
      <c r="AHK17" s="56"/>
      <c r="AHL17" s="56"/>
      <c r="AHM17" s="56"/>
      <c r="AHN17" s="56"/>
      <c r="AHO17" s="56"/>
      <c r="AHP17" s="56"/>
      <c r="AHQ17" s="56"/>
      <c r="AHR17" s="56"/>
      <c r="AHS17" s="56"/>
      <c r="AHT17" s="56"/>
      <c r="AHU17" s="56"/>
      <c r="AHV17" s="56"/>
      <c r="AHW17" s="56"/>
      <c r="AHX17" s="56"/>
      <c r="AHY17" s="56"/>
      <c r="AHZ17" s="56"/>
      <c r="AIA17" s="56"/>
      <c r="AIB17" s="56"/>
      <c r="AIC17" s="56"/>
      <c r="AID17" s="56"/>
      <c r="AIE17" s="56"/>
      <c r="AIF17" s="56"/>
      <c r="AIG17" s="56"/>
      <c r="AIH17" s="56"/>
      <c r="AII17" s="56"/>
      <c r="AIJ17" s="56"/>
      <c r="AIK17" s="56"/>
      <c r="AIL17" s="56"/>
      <c r="AIM17" s="56"/>
      <c r="AIN17" s="56"/>
      <c r="AIO17" s="56"/>
      <c r="AIP17" s="56"/>
      <c r="AIQ17" s="56"/>
      <c r="AIR17" s="56"/>
      <c r="AIS17" s="56"/>
      <c r="AIT17" s="56"/>
      <c r="AIU17" s="56"/>
      <c r="AIV17" s="56"/>
      <c r="AIW17" s="56"/>
      <c r="AIX17" s="56"/>
      <c r="AIY17" s="56"/>
      <c r="AIZ17" s="56"/>
      <c r="AJA17" s="56"/>
      <c r="AJB17" s="56"/>
      <c r="AJC17" s="56"/>
      <c r="AJD17" s="56"/>
      <c r="AJE17" s="56"/>
      <c r="AJF17" s="56"/>
      <c r="AJG17" s="56"/>
      <c r="AJH17" s="56"/>
      <c r="AJI17" s="56"/>
      <c r="AJJ17" s="56"/>
      <c r="AJK17" s="56"/>
      <c r="AJL17" s="56"/>
      <c r="AJM17" s="56"/>
      <c r="AJN17" s="56"/>
      <c r="AJO17" s="56"/>
      <c r="AJP17" s="56"/>
      <c r="AJQ17" s="56"/>
      <c r="AJR17" s="56"/>
      <c r="AJS17" s="56"/>
      <c r="AJT17" s="56"/>
      <c r="AJU17" s="56"/>
      <c r="AJV17" s="56"/>
      <c r="AJW17" s="56"/>
      <c r="AJX17" s="56"/>
      <c r="AJY17" s="56"/>
      <c r="AJZ17" s="56"/>
      <c r="AKA17" s="56"/>
      <c r="AKB17" s="56"/>
      <c r="AKC17" s="56"/>
      <c r="AKD17" s="56"/>
      <c r="AKE17" s="56"/>
      <c r="AKF17" s="56"/>
      <c r="AKG17" s="56"/>
      <c r="AKH17" s="56"/>
      <c r="AKI17" s="56"/>
      <c r="AKJ17" s="56"/>
      <c r="AKK17" s="56"/>
      <c r="AKL17" s="56"/>
      <c r="AKM17" s="56"/>
      <c r="AKN17" s="56"/>
      <c r="AKO17" s="56"/>
      <c r="AKP17" s="56"/>
      <c r="AKQ17" s="56"/>
      <c r="AKR17" s="56"/>
      <c r="AKS17" s="56"/>
      <c r="AKT17" s="56"/>
      <c r="AKU17" s="56"/>
      <c r="AKV17" s="56"/>
      <c r="AKW17" s="56"/>
      <c r="AKX17" s="56"/>
      <c r="AKY17" s="56"/>
      <c r="AKZ17" s="56"/>
      <c r="ALA17" s="56"/>
      <c r="ALB17" s="56"/>
      <c r="ALC17" s="56"/>
      <c r="ALD17" s="56"/>
      <c r="ALE17" s="56"/>
      <c r="ALF17" s="56"/>
      <c r="ALG17" s="56"/>
      <c r="ALH17" s="56"/>
      <c r="ALI17" s="56"/>
      <c r="ALJ17" s="56"/>
      <c r="ALK17" s="56"/>
      <c r="ALL17" s="56"/>
      <c r="ALM17" s="56"/>
      <c r="ALN17" s="56"/>
      <c r="ALO17" s="56"/>
      <c r="ALP17" s="56"/>
      <c r="ALQ17" s="56"/>
      <c r="ALR17" s="56"/>
      <c r="ALS17" s="56"/>
      <c r="ALT17" s="56"/>
      <c r="ALU17" s="56"/>
      <c r="ALV17" s="56"/>
      <c r="ALW17" s="56"/>
      <c r="ALX17" s="56"/>
      <c r="ALY17" s="56"/>
      <c r="ALZ17" s="56"/>
      <c r="AMA17" s="56"/>
      <c r="AMB17" s="56"/>
      <c r="AMC17" s="56"/>
      <c r="AMD17" s="56"/>
      <c r="AME17" s="56"/>
      <c r="AMF17" s="56"/>
      <c r="AMG17" s="56"/>
      <c r="AMH17" s="56"/>
      <c r="AMI17" s="56"/>
      <c r="AMJ17" s="56"/>
      <c r="AMK17" s="56"/>
      <c r="AML17" s="56"/>
      <c r="AMM17" s="56"/>
      <c r="AMN17" s="56"/>
      <c r="AMO17" s="56"/>
      <c r="AMP17" s="56"/>
      <c r="AMQ17" s="56"/>
      <c r="AMR17" s="56"/>
      <c r="AMS17" s="56"/>
      <c r="AMT17" s="56"/>
      <c r="AMU17" s="56"/>
      <c r="AMV17" s="56"/>
      <c r="AMW17" s="56"/>
      <c r="AMX17" s="56"/>
      <c r="AMY17" s="56"/>
      <c r="AMZ17" s="56"/>
      <c r="ANA17" s="56"/>
      <c r="ANB17" s="56"/>
      <c r="ANC17" s="56"/>
      <c r="AND17" s="56"/>
      <c r="ANE17" s="56"/>
      <c r="ANF17" s="56"/>
      <c r="ANG17" s="56"/>
      <c r="ANH17" s="56"/>
      <c r="ANI17" s="56"/>
      <c r="ANJ17" s="56"/>
      <c r="ANK17" s="56"/>
      <c r="ANL17" s="56"/>
      <c r="ANM17" s="56"/>
      <c r="ANN17" s="56"/>
      <c r="ANO17" s="56"/>
      <c r="ANP17" s="56"/>
      <c r="ANQ17" s="56"/>
      <c r="ANR17" s="56"/>
      <c r="ANS17" s="56"/>
      <c r="ANT17" s="56"/>
      <c r="ANU17" s="56"/>
      <c r="ANV17" s="56"/>
      <c r="ANW17" s="56"/>
      <c r="ANX17" s="56"/>
      <c r="ANY17" s="56"/>
      <c r="ANZ17" s="56"/>
      <c r="AOA17" s="56"/>
      <c r="AOB17" s="56"/>
      <c r="AOC17" s="56"/>
      <c r="AOD17" s="56"/>
      <c r="AOE17" s="56"/>
      <c r="AOF17" s="56"/>
      <c r="AOG17" s="56"/>
      <c r="AOH17" s="56"/>
      <c r="AOI17" s="56"/>
      <c r="AOJ17" s="56"/>
      <c r="AOK17" s="56"/>
      <c r="AOL17" s="56"/>
      <c r="AOM17" s="56"/>
      <c r="AON17" s="56"/>
      <c r="AOO17" s="56"/>
      <c r="AOP17" s="56"/>
      <c r="AOQ17" s="56"/>
      <c r="AOR17" s="56"/>
      <c r="AOS17" s="56"/>
      <c r="AOT17" s="56"/>
      <c r="AOU17" s="56"/>
      <c r="AOV17" s="56"/>
      <c r="AOW17" s="56"/>
      <c r="AOX17" s="56"/>
      <c r="AOY17" s="56"/>
      <c r="AOZ17" s="56"/>
      <c r="APA17" s="56"/>
      <c r="APB17" s="56"/>
      <c r="APC17" s="56"/>
      <c r="APD17" s="56"/>
      <c r="APE17" s="56"/>
      <c r="APF17" s="56"/>
      <c r="APG17" s="56"/>
      <c r="APH17" s="56"/>
      <c r="API17" s="56"/>
      <c r="APJ17" s="56"/>
      <c r="APK17" s="56"/>
      <c r="APL17" s="56"/>
      <c r="APM17" s="56"/>
      <c r="APN17" s="56"/>
      <c r="APO17" s="56"/>
      <c r="APP17" s="56"/>
      <c r="APQ17" s="56"/>
      <c r="APR17" s="56"/>
      <c r="APS17" s="56"/>
      <c r="APT17" s="56"/>
      <c r="APU17" s="56"/>
      <c r="APV17" s="56"/>
      <c r="APW17" s="56"/>
      <c r="APX17" s="56"/>
      <c r="APY17" s="56"/>
      <c r="APZ17" s="56"/>
      <c r="AQA17" s="56"/>
      <c r="AQB17" s="56"/>
      <c r="AQC17" s="56"/>
      <c r="AQD17" s="56"/>
      <c r="AQE17" s="56"/>
      <c r="AQF17" s="56"/>
      <c r="AQG17" s="56"/>
      <c r="AQH17" s="56"/>
      <c r="AQI17" s="56"/>
      <c r="AQJ17" s="56"/>
      <c r="AQK17" s="56"/>
      <c r="AQL17" s="56"/>
      <c r="AQM17" s="56"/>
      <c r="AQN17" s="56"/>
      <c r="AQO17" s="56"/>
      <c r="AQP17" s="56"/>
      <c r="AQQ17" s="56"/>
      <c r="AQR17" s="56"/>
      <c r="AQS17" s="56"/>
      <c r="AQT17" s="56"/>
      <c r="AQU17" s="56"/>
      <c r="AQV17" s="56"/>
      <c r="AQW17" s="56"/>
      <c r="AQX17" s="56"/>
      <c r="AQY17" s="56"/>
      <c r="AQZ17" s="56"/>
      <c r="ARA17" s="56"/>
      <c r="ARB17" s="56"/>
      <c r="ARC17" s="56"/>
      <c r="ARD17" s="56"/>
      <c r="ARE17" s="56"/>
      <c r="ARF17" s="56"/>
      <c r="ARG17" s="56"/>
      <c r="ARH17" s="56"/>
      <c r="ARI17" s="56"/>
      <c r="ARJ17" s="56"/>
      <c r="ARK17" s="56"/>
      <c r="ARL17" s="56"/>
      <c r="ARM17" s="56"/>
      <c r="ARN17" s="56"/>
      <c r="ARO17" s="56"/>
      <c r="ARP17" s="56"/>
      <c r="ARQ17" s="56"/>
      <c r="ARR17" s="56"/>
      <c r="ARS17" s="56"/>
      <c r="ART17" s="56"/>
      <c r="ARU17" s="56"/>
      <c r="ARV17" s="56"/>
      <c r="ARW17" s="56"/>
      <c r="ARX17" s="56"/>
      <c r="ARY17" s="56"/>
      <c r="ARZ17" s="56"/>
      <c r="ASA17" s="56"/>
      <c r="ASB17" s="56"/>
      <c r="ASC17" s="56"/>
      <c r="ASD17" s="56"/>
      <c r="ASE17" s="56"/>
      <c r="ASF17" s="56"/>
      <c r="ASG17" s="56"/>
      <c r="ASH17" s="56"/>
      <c r="ASI17" s="56"/>
      <c r="ASJ17" s="56"/>
      <c r="ASK17" s="56"/>
      <c r="ASL17" s="56"/>
      <c r="ASM17" s="56"/>
      <c r="ASN17" s="56"/>
      <c r="ASO17" s="56"/>
      <c r="ASP17" s="56"/>
      <c r="ASQ17" s="56"/>
      <c r="ASR17" s="56"/>
      <c r="ASS17" s="56"/>
      <c r="AST17" s="56"/>
      <c r="ASU17" s="56"/>
      <c r="ASV17" s="56"/>
      <c r="ASW17" s="56"/>
      <c r="ASX17" s="56"/>
      <c r="ASY17" s="56"/>
      <c r="ASZ17" s="56"/>
      <c r="ATA17" s="56"/>
      <c r="ATB17" s="56"/>
      <c r="ATC17" s="56"/>
      <c r="ATD17" s="56"/>
      <c r="ATE17" s="56"/>
      <c r="ATF17" s="56"/>
      <c r="ATG17" s="56"/>
      <c r="ATH17" s="56"/>
      <c r="ATI17" s="56"/>
      <c r="ATJ17" s="56"/>
      <c r="ATK17" s="56"/>
      <c r="ATL17" s="56"/>
      <c r="ATM17" s="56"/>
      <c r="ATN17" s="56"/>
      <c r="ATO17" s="56"/>
      <c r="ATP17" s="56"/>
      <c r="ATQ17" s="56"/>
      <c r="ATR17" s="56"/>
      <c r="ATS17" s="56"/>
      <c r="ATT17" s="56"/>
      <c r="ATU17" s="56"/>
      <c r="ATV17" s="56"/>
      <c r="ATW17" s="56"/>
      <c r="ATX17" s="56"/>
      <c r="ATY17" s="56"/>
      <c r="ATZ17" s="56"/>
      <c r="AUA17" s="56"/>
      <c r="AUB17" s="56"/>
      <c r="AUC17" s="56"/>
      <c r="AUD17" s="56"/>
      <c r="AUE17" s="56"/>
      <c r="AUF17" s="56"/>
      <c r="AUG17" s="56"/>
      <c r="AUH17" s="56"/>
      <c r="AUI17" s="56"/>
      <c r="AUJ17" s="56"/>
      <c r="AUK17" s="56"/>
      <c r="AUL17" s="56"/>
      <c r="AUM17" s="56"/>
      <c r="AUN17" s="56"/>
      <c r="AUO17" s="56"/>
      <c r="AUP17" s="56"/>
      <c r="AUQ17" s="56"/>
      <c r="AUR17" s="56"/>
      <c r="AUS17" s="56"/>
      <c r="AUT17" s="56"/>
      <c r="AUU17" s="56"/>
      <c r="AUV17" s="56"/>
      <c r="AUW17" s="56"/>
      <c r="AUX17" s="56"/>
      <c r="AUY17" s="56"/>
      <c r="AUZ17" s="56"/>
      <c r="AVA17" s="56"/>
      <c r="AVB17" s="56"/>
      <c r="AVC17" s="56"/>
      <c r="AVD17" s="56"/>
      <c r="AVE17" s="56"/>
      <c r="AVF17" s="56"/>
      <c r="AVG17" s="56"/>
      <c r="AVH17" s="56"/>
      <c r="AVI17" s="56"/>
      <c r="AVJ17" s="56"/>
      <c r="AVK17" s="56"/>
      <c r="AVL17" s="56"/>
      <c r="AVM17" s="56"/>
      <c r="AVN17" s="56"/>
      <c r="AVO17" s="56"/>
      <c r="AVP17" s="56"/>
      <c r="AVQ17" s="56"/>
      <c r="AVR17" s="56"/>
      <c r="AVS17" s="56"/>
      <c r="AVT17" s="56"/>
      <c r="AVU17" s="56"/>
      <c r="AVV17" s="56"/>
      <c r="AVW17" s="56"/>
      <c r="AVX17" s="56"/>
      <c r="AVY17" s="56"/>
      <c r="AVZ17" s="56"/>
      <c r="AWA17" s="56"/>
      <c r="AWB17" s="56"/>
      <c r="AWC17" s="56"/>
      <c r="AWD17" s="56"/>
      <c r="AWE17" s="56"/>
      <c r="AWF17" s="56"/>
      <c r="AWG17" s="56"/>
      <c r="AWH17" s="56"/>
      <c r="AWI17" s="56"/>
      <c r="AWJ17" s="56"/>
      <c r="AWK17" s="56"/>
      <c r="AWL17" s="56"/>
      <c r="AWM17" s="56"/>
      <c r="AWN17" s="56"/>
      <c r="AWO17" s="56"/>
      <c r="AWP17" s="56"/>
      <c r="AWQ17" s="56"/>
      <c r="AWR17" s="56"/>
      <c r="AWS17" s="56"/>
      <c r="AWT17" s="56"/>
      <c r="AWU17" s="56"/>
      <c r="AWV17" s="56"/>
      <c r="AWW17" s="56"/>
      <c r="AWX17" s="56"/>
      <c r="AWY17" s="56"/>
      <c r="AWZ17" s="56"/>
      <c r="AXA17" s="56"/>
      <c r="AXB17" s="56"/>
      <c r="AXC17" s="56"/>
      <c r="AXD17" s="56"/>
      <c r="AXE17" s="56"/>
      <c r="AXF17" s="56"/>
      <c r="AXG17" s="56"/>
      <c r="AXH17" s="56"/>
      <c r="AXI17" s="56"/>
      <c r="AXJ17" s="56"/>
      <c r="AXK17" s="56"/>
      <c r="AXL17" s="56"/>
      <c r="AXM17" s="56"/>
      <c r="AXN17" s="56"/>
      <c r="AXO17" s="56"/>
      <c r="AXP17" s="56"/>
      <c r="AXQ17" s="56"/>
      <c r="AXR17" s="56"/>
      <c r="AXS17" s="56"/>
      <c r="AXT17" s="56"/>
      <c r="AXU17" s="56"/>
      <c r="AXV17" s="56"/>
      <c r="AXW17" s="56"/>
      <c r="AXX17" s="56"/>
      <c r="AXY17" s="56"/>
      <c r="AXZ17" s="56"/>
      <c r="AYA17" s="56"/>
      <c r="AYB17" s="56"/>
      <c r="AYC17" s="56"/>
      <c r="AYD17" s="56"/>
      <c r="AYE17" s="56"/>
      <c r="AYF17" s="56"/>
      <c r="AYG17" s="56"/>
      <c r="AYH17" s="56"/>
      <c r="AYI17" s="56"/>
      <c r="AYJ17" s="56"/>
      <c r="AYK17" s="56"/>
      <c r="AYL17" s="56"/>
      <c r="AYM17" s="56"/>
      <c r="AYN17" s="56"/>
      <c r="AYO17" s="56"/>
      <c r="AYP17" s="56"/>
      <c r="AYQ17" s="56"/>
      <c r="AYR17" s="56"/>
      <c r="AYS17" s="56"/>
      <c r="AYT17" s="56"/>
      <c r="AYU17" s="56"/>
      <c r="AYV17" s="56"/>
      <c r="AYW17" s="56"/>
      <c r="AYX17" s="56"/>
      <c r="AYY17" s="56"/>
      <c r="AYZ17" s="56"/>
      <c r="AZA17" s="56"/>
      <c r="AZB17" s="56"/>
      <c r="AZC17" s="56"/>
      <c r="AZD17" s="56"/>
      <c r="AZE17" s="56"/>
      <c r="AZF17" s="56"/>
      <c r="AZG17" s="56"/>
      <c r="AZH17" s="56"/>
      <c r="AZI17" s="56"/>
      <c r="AZJ17" s="56"/>
      <c r="AZK17" s="56"/>
      <c r="AZL17" s="56"/>
      <c r="AZM17" s="56"/>
      <c r="AZN17" s="56"/>
      <c r="AZO17" s="56"/>
      <c r="AZP17" s="56"/>
      <c r="AZQ17" s="56"/>
      <c r="AZR17" s="56"/>
      <c r="AZS17" s="56"/>
      <c r="AZT17" s="56"/>
      <c r="AZU17" s="56"/>
      <c r="AZV17" s="56"/>
      <c r="AZW17" s="56"/>
      <c r="AZX17" s="56"/>
      <c r="AZY17" s="56"/>
      <c r="AZZ17" s="56"/>
      <c r="BAA17" s="56"/>
      <c r="BAB17" s="56"/>
      <c r="BAC17" s="56"/>
      <c r="BAD17" s="56"/>
      <c r="BAE17" s="56"/>
      <c r="BAF17" s="56"/>
      <c r="BAG17" s="56"/>
      <c r="BAH17" s="56"/>
      <c r="BAI17" s="56"/>
      <c r="BAJ17" s="56"/>
      <c r="BAK17" s="56"/>
      <c r="BAL17" s="56"/>
      <c r="BAM17" s="56"/>
      <c r="BAN17" s="56"/>
      <c r="BAO17" s="56"/>
      <c r="BAP17" s="56"/>
      <c r="BAQ17" s="56"/>
      <c r="BAR17" s="56"/>
      <c r="BAS17" s="56"/>
      <c r="BAT17" s="56"/>
      <c r="BAU17" s="56"/>
      <c r="BAV17" s="56"/>
      <c r="BAW17" s="56"/>
      <c r="BAX17" s="56"/>
      <c r="BAY17" s="56"/>
      <c r="BAZ17" s="56"/>
      <c r="BBA17" s="56"/>
      <c r="BBB17" s="56"/>
      <c r="BBC17" s="56"/>
      <c r="BBD17" s="56"/>
      <c r="BBE17" s="56"/>
      <c r="BBF17" s="56"/>
      <c r="BBG17" s="56"/>
      <c r="BBH17" s="56"/>
      <c r="BBI17" s="56"/>
      <c r="BBJ17" s="56"/>
      <c r="BBK17" s="56"/>
      <c r="BBL17" s="56"/>
      <c r="BBM17" s="56"/>
      <c r="BBN17" s="56"/>
      <c r="BBO17" s="56"/>
      <c r="BBP17" s="56"/>
      <c r="BBQ17" s="56"/>
      <c r="BBR17" s="56"/>
      <c r="BBS17" s="56"/>
      <c r="BBT17" s="56"/>
      <c r="BBU17" s="56"/>
      <c r="BBV17" s="56"/>
      <c r="BBW17" s="56"/>
      <c r="BBX17" s="56"/>
      <c r="BBY17" s="56"/>
      <c r="BBZ17" s="56"/>
      <c r="BCA17" s="56"/>
      <c r="BCB17" s="56"/>
      <c r="BCC17" s="56"/>
      <c r="BCD17" s="56"/>
      <c r="BCE17" s="56"/>
      <c r="BCF17" s="56"/>
      <c r="BCG17" s="56"/>
      <c r="BCH17" s="56"/>
      <c r="BCI17" s="56"/>
      <c r="BCJ17" s="56"/>
      <c r="BCK17" s="56"/>
      <c r="BCL17" s="56"/>
      <c r="BCM17" s="56"/>
      <c r="BCN17" s="56"/>
      <c r="BCO17" s="56"/>
      <c r="BCP17" s="56"/>
      <c r="BCQ17" s="56"/>
      <c r="BCR17" s="56"/>
      <c r="BCS17" s="56"/>
      <c r="BCT17" s="56"/>
      <c r="BCU17" s="56"/>
      <c r="BCV17" s="56"/>
      <c r="BCW17" s="56"/>
      <c r="BCX17" s="56"/>
      <c r="BCY17" s="56"/>
      <c r="BCZ17" s="56"/>
      <c r="BDA17" s="56"/>
      <c r="BDB17" s="56"/>
      <c r="BDC17" s="56"/>
      <c r="BDD17" s="56"/>
      <c r="BDE17" s="56"/>
      <c r="BDF17" s="56"/>
      <c r="BDG17" s="56"/>
      <c r="BDH17" s="56"/>
      <c r="BDI17" s="56"/>
      <c r="BDJ17" s="56"/>
      <c r="BDK17" s="56"/>
      <c r="BDL17" s="56"/>
      <c r="BDM17" s="56"/>
      <c r="BDN17" s="56"/>
      <c r="BDO17" s="56"/>
      <c r="BDP17" s="56"/>
      <c r="BDQ17" s="56"/>
      <c r="BDR17" s="56"/>
      <c r="BDS17" s="56"/>
      <c r="BDT17" s="56"/>
      <c r="BDU17" s="56"/>
      <c r="BDV17" s="56"/>
      <c r="BDW17" s="56"/>
      <c r="BDX17" s="56"/>
      <c r="BDY17" s="56"/>
      <c r="BDZ17" s="56"/>
      <c r="BEA17" s="56"/>
      <c r="BEB17" s="56"/>
      <c r="BEC17" s="56"/>
      <c r="BED17" s="56"/>
      <c r="BEE17" s="56"/>
      <c r="BEF17" s="56"/>
      <c r="BEG17" s="56"/>
      <c r="BEH17" s="56"/>
      <c r="BEI17" s="56"/>
      <c r="BEJ17" s="56"/>
      <c r="BEK17" s="56"/>
      <c r="BEL17" s="56"/>
      <c r="BEM17" s="56"/>
      <c r="BEN17" s="56"/>
      <c r="BEO17" s="56"/>
      <c r="BEP17" s="56"/>
      <c r="BEQ17" s="56"/>
      <c r="BER17" s="56"/>
      <c r="BES17" s="56"/>
      <c r="BET17" s="56"/>
      <c r="BEU17" s="56"/>
      <c r="BEV17" s="56"/>
      <c r="BEW17" s="56"/>
      <c r="BEX17" s="56"/>
      <c r="BEY17" s="56"/>
      <c r="BEZ17" s="56"/>
      <c r="BFA17" s="56"/>
      <c r="BFB17" s="56"/>
      <c r="BFC17" s="56"/>
      <c r="BFD17" s="56"/>
      <c r="BFE17" s="56"/>
      <c r="BFF17" s="56"/>
      <c r="BFG17" s="56"/>
      <c r="BFH17" s="56"/>
      <c r="BFI17" s="56"/>
      <c r="BFJ17" s="56"/>
      <c r="BFK17" s="56"/>
      <c r="BFL17" s="56"/>
      <c r="BFM17" s="56"/>
      <c r="BFN17" s="56"/>
      <c r="BFO17" s="56"/>
      <c r="BFP17" s="56"/>
      <c r="BFQ17" s="56"/>
      <c r="BFR17" s="56"/>
      <c r="BFS17" s="56"/>
      <c r="BFT17" s="56"/>
      <c r="BFU17" s="56"/>
      <c r="BFV17" s="56"/>
      <c r="BFW17" s="56"/>
      <c r="BFX17" s="56"/>
      <c r="BFY17" s="56"/>
      <c r="BFZ17" s="56"/>
      <c r="BGA17" s="56"/>
      <c r="BGB17" s="56"/>
      <c r="BGC17" s="56"/>
      <c r="BGD17" s="56"/>
      <c r="BGE17" s="56"/>
      <c r="BGF17" s="56"/>
      <c r="BGG17" s="56"/>
      <c r="BGH17" s="56"/>
      <c r="BGI17" s="56"/>
      <c r="BGJ17" s="56"/>
      <c r="BGK17" s="56"/>
      <c r="BGL17" s="56"/>
      <c r="BGM17" s="56"/>
      <c r="BGN17" s="56"/>
      <c r="BGO17" s="56"/>
      <c r="BGP17" s="56"/>
      <c r="BGQ17" s="56"/>
      <c r="BGR17" s="56"/>
      <c r="BGS17" s="56"/>
      <c r="BGT17" s="56"/>
      <c r="BGU17" s="56"/>
      <c r="BGV17" s="56"/>
      <c r="BGW17" s="56"/>
      <c r="BGX17" s="56"/>
      <c r="BGY17" s="56"/>
      <c r="BGZ17" s="56"/>
      <c r="BHA17" s="56"/>
      <c r="BHB17" s="56"/>
      <c r="BHC17" s="56"/>
      <c r="BHD17" s="56"/>
      <c r="BHE17" s="56"/>
      <c r="BHF17" s="56"/>
      <c r="BHG17" s="56"/>
      <c r="BHH17" s="56"/>
      <c r="BHI17" s="56"/>
      <c r="BHJ17" s="56"/>
      <c r="BHK17" s="56"/>
      <c r="BHL17" s="56"/>
      <c r="BHM17" s="56"/>
      <c r="BHN17" s="56"/>
      <c r="BHO17" s="56"/>
      <c r="BHP17" s="56"/>
      <c r="BHQ17" s="56"/>
      <c r="BHR17" s="56"/>
      <c r="BHS17" s="56"/>
      <c r="BHT17" s="56"/>
      <c r="BHU17" s="56"/>
      <c r="BHV17" s="56"/>
      <c r="BHW17" s="56"/>
      <c r="BHX17" s="56"/>
      <c r="BHY17" s="56"/>
      <c r="BHZ17" s="56"/>
      <c r="BIA17" s="56"/>
      <c r="BIB17" s="56"/>
      <c r="BIC17" s="56"/>
      <c r="BID17" s="56"/>
      <c r="BIE17" s="56"/>
      <c r="BIF17" s="56"/>
      <c r="BIG17" s="56"/>
      <c r="BIH17" s="56"/>
      <c r="BII17" s="56"/>
      <c r="BIJ17" s="56"/>
      <c r="BIK17" s="56"/>
      <c r="BIL17" s="56"/>
      <c r="BIM17" s="56"/>
      <c r="BIN17" s="56"/>
      <c r="BIO17" s="56"/>
      <c r="BIP17" s="56"/>
      <c r="BIQ17" s="56"/>
      <c r="BIR17" s="56"/>
      <c r="BIS17" s="56"/>
      <c r="BIT17" s="56"/>
      <c r="BIU17" s="56"/>
      <c r="BIV17" s="56"/>
      <c r="BIW17" s="56"/>
      <c r="BIX17" s="56"/>
      <c r="BIY17" s="56"/>
      <c r="BIZ17" s="56"/>
      <c r="BJA17" s="56"/>
      <c r="BJB17" s="56"/>
      <c r="BJC17" s="56"/>
      <c r="BJD17" s="56"/>
      <c r="BJE17" s="56"/>
      <c r="BJF17" s="56"/>
      <c r="BJG17" s="56"/>
      <c r="BJH17" s="56"/>
      <c r="BJI17" s="56"/>
      <c r="BJJ17" s="56"/>
      <c r="BJK17" s="56"/>
      <c r="BJL17" s="56"/>
      <c r="BJM17" s="56"/>
      <c r="BJN17" s="56"/>
      <c r="BJO17" s="56"/>
      <c r="BJP17" s="56"/>
      <c r="BJQ17" s="56"/>
      <c r="BJR17" s="56"/>
      <c r="BJS17" s="56"/>
      <c r="BJT17" s="56"/>
      <c r="BJU17" s="56"/>
      <c r="BJV17" s="56"/>
      <c r="BJW17" s="56"/>
      <c r="BJX17" s="56"/>
      <c r="BJY17" s="56"/>
      <c r="BJZ17" s="56"/>
      <c r="BKA17" s="56"/>
      <c r="BKB17" s="56"/>
      <c r="BKC17" s="56"/>
      <c r="BKD17" s="56"/>
      <c r="BKE17" s="56"/>
      <c r="BKF17" s="56"/>
      <c r="BKG17" s="56"/>
      <c r="BKH17" s="56"/>
      <c r="BKI17" s="56"/>
      <c r="BKJ17" s="56"/>
      <c r="BKK17" s="56"/>
      <c r="BKL17" s="56"/>
      <c r="BKM17" s="56"/>
      <c r="BKN17" s="56"/>
      <c r="BKO17" s="56"/>
      <c r="BKP17" s="56"/>
      <c r="BKQ17" s="56"/>
      <c r="BKR17" s="56"/>
      <c r="BKS17" s="56"/>
      <c r="BKT17" s="56"/>
      <c r="BKU17" s="56"/>
      <c r="BKV17" s="56"/>
      <c r="BKW17" s="56"/>
      <c r="BKX17" s="56"/>
      <c r="BKY17" s="56"/>
      <c r="BKZ17" s="56"/>
      <c r="BLA17" s="56"/>
      <c r="BLB17" s="56"/>
      <c r="BLC17" s="56"/>
      <c r="BLD17" s="56"/>
      <c r="BLE17" s="56"/>
      <c r="BLF17" s="56"/>
      <c r="BLG17" s="56"/>
      <c r="BLH17" s="56"/>
      <c r="BLI17" s="56"/>
      <c r="BLJ17" s="56"/>
      <c r="BLK17" s="56"/>
      <c r="BLL17" s="56"/>
      <c r="BLM17" s="56"/>
      <c r="BLN17" s="56"/>
      <c r="BLO17" s="56"/>
      <c r="BLP17" s="56"/>
      <c r="BLQ17" s="56"/>
      <c r="BLR17" s="56"/>
      <c r="BLS17" s="56"/>
      <c r="BLT17" s="56"/>
      <c r="BLU17" s="56"/>
      <c r="BLV17" s="56"/>
      <c r="BLW17" s="56"/>
      <c r="BLX17" s="56"/>
      <c r="BLY17" s="56"/>
      <c r="BLZ17" s="56"/>
      <c r="BMA17" s="56"/>
      <c r="BMB17" s="56"/>
      <c r="BMC17" s="56"/>
      <c r="BMD17" s="56"/>
      <c r="BME17" s="56"/>
      <c r="BMF17" s="56"/>
      <c r="BMG17" s="56"/>
      <c r="BMH17" s="56"/>
      <c r="BMI17" s="56"/>
      <c r="BMJ17" s="56"/>
      <c r="BMK17" s="56"/>
      <c r="BML17" s="56"/>
      <c r="BMM17" s="56"/>
      <c r="BMN17" s="56"/>
      <c r="BMO17" s="56"/>
      <c r="BMP17" s="56"/>
      <c r="BMQ17" s="56"/>
      <c r="BMR17" s="56"/>
      <c r="BMS17" s="56"/>
      <c r="BMT17" s="56"/>
      <c r="BMU17" s="56"/>
      <c r="BMV17" s="56"/>
      <c r="BMW17" s="56"/>
      <c r="BMX17" s="56"/>
      <c r="BMY17" s="56"/>
      <c r="BMZ17" s="56"/>
      <c r="BNA17" s="56"/>
      <c r="BNB17" s="56"/>
      <c r="BNC17" s="56"/>
      <c r="BND17" s="56"/>
      <c r="BNE17" s="56"/>
      <c r="BNF17" s="56"/>
      <c r="BNG17" s="56"/>
      <c r="BNH17" s="56"/>
      <c r="BNI17" s="56"/>
      <c r="BNJ17" s="56"/>
      <c r="BNK17" s="56"/>
      <c r="BNL17" s="56"/>
      <c r="BNM17" s="56"/>
      <c r="BNN17" s="56"/>
      <c r="BNO17" s="56"/>
      <c r="BNP17" s="56"/>
      <c r="BNQ17" s="56"/>
      <c r="BNR17" s="56"/>
      <c r="BNS17" s="56"/>
      <c r="BNT17" s="56"/>
      <c r="BNU17" s="56"/>
      <c r="BNV17" s="56"/>
      <c r="BNW17" s="56"/>
      <c r="BNX17" s="56"/>
      <c r="BNY17" s="56"/>
      <c r="BNZ17" s="56"/>
      <c r="BOA17" s="56"/>
      <c r="BOB17" s="56"/>
      <c r="BOC17" s="56"/>
      <c r="BOD17" s="56"/>
      <c r="BOE17" s="56"/>
      <c r="BOF17" s="56"/>
      <c r="BOG17" s="56"/>
      <c r="BOH17" s="56"/>
      <c r="BOI17" s="56"/>
      <c r="BOJ17" s="56"/>
      <c r="BOK17" s="56"/>
      <c r="BOL17" s="56"/>
      <c r="BOM17" s="56"/>
      <c r="BON17" s="56"/>
      <c r="BOO17" s="56"/>
      <c r="BOP17" s="56"/>
      <c r="BOQ17" s="56"/>
      <c r="BOR17" s="56"/>
      <c r="BOS17" s="56"/>
      <c r="BOT17" s="56"/>
      <c r="BOU17" s="56"/>
      <c r="BOV17" s="56"/>
    </row>
    <row r="18" ht="13.5" customHeight="1">
      <c r="A18" s="54" t="s">
        <v>1407</v>
      </c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3"/>
      <c r="GI18" s="53"/>
      <c r="GJ18" s="53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53"/>
      <c r="JC18" s="53"/>
      <c r="JD18" s="53"/>
      <c r="JE18" s="53"/>
      <c r="JF18" s="53"/>
      <c r="JG18" s="53"/>
      <c r="JH18" s="53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/>
      <c r="ME18" s="53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53"/>
      <c r="OY18" s="53"/>
      <c r="OZ18" s="53"/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/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53"/>
      <c r="QK18" s="53"/>
      <c r="QL18" s="53"/>
      <c r="QM18" s="53"/>
      <c r="QN18" s="53"/>
      <c r="QO18" s="53"/>
      <c r="QP18" s="53"/>
      <c r="QQ18" s="53"/>
      <c r="QR18" s="53"/>
      <c r="QS18" s="53"/>
      <c r="QT18" s="53"/>
      <c r="QU18" s="53"/>
      <c r="QV18" s="53"/>
      <c r="QW18" s="53"/>
      <c r="QX18" s="53"/>
      <c r="QY18" s="53"/>
      <c r="QZ18" s="53"/>
      <c r="RA18" s="53"/>
      <c r="RB18" s="53"/>
      <c r="RC18" s="53"/>
      <c r="RD18" s="53"/>
      <c r="RE18" s="53"/>
      <c r="RF18" s="53"/>
      <c r="RG18" s="53"/>
      <c r="RH18" s="53"/>
      <c r="RI18" s="53"/>
      <c r="RJ18" s="53"/>
      <c r="RK18" s="53"/>
      <c r="RL18" s="53"/>
      <c r="RM18" s="53"/>
      <c r="RN18" s="53"/>
      <c r="RO18" s="53"/>
      <c r="RP18" s="53"/>
      <c r="RQ18" s="53"/>
      <c r="RR18" s="53"/>
      <c r="RS18" s="53"/>
      <c r="RT18" s="53"/>
      <c r="RU18" s="53"/>
      <c r="RV18" s="53"/>
      <c r="RW18" s="53"/>
      <c r="RX18" s="53"/>
      <c r="RY18" s="53"/>
      <c r="RZ18" s="53"/>
      <c r="SA18" s="53"/>
      <c r="SB18" s="53"/>
      <c r="SC18" s="53"/>
      <c r="SD18" s="53"/>
      <c r="SE18" s="53"/>
      <c r="SF18" s="53"/>
      <c r="SG18" s="53"/>
      <c r="SH18" s="53"/>
      <c r="SI18" s="53"/>
      <c r="SJ18" s="53"/>
      <c r="SK18" s="53"/>
      <c r="SL18" s="53"/>
      <c r="SM18" s="53"/>
      <c r="SN18" s="53"/>
      <c r="SO18" s="53"/>
      <c r="SP18" s="53"/>
      <c r="SQ18" s="53"/>
      <c r="SR18" s="53"/>
      <c r="SS18" s="53"/>
      <c r="ST18" s="53"/>
      <c r="SU18" s="53"/>
      <c r="SV18" s="53"/>
      <c r="SW18" s="53"/>
      <c r="SX18" s="53"/>
      <c r="SY18" s="53"/>
      <c r="SZ18" s="53"/>
      <c r="TA18" s="53"/>
      <c r="TB18" s="53"/>
      <c r="TC18" s="53"/>
      <c r="TD18" s="53"/>
      <c r="TE18" s="53"/>
      <c r="TF18" s="53"/>
      <c r="TG18" s="53"/>
      <c r="TH18" s="53"/>
      <c r="TI18" s="53"/>
      <c r="TJ18" s="53"/>
      <c r="TK18" s="53"/>
      <c r="TL18" s="53"/>
      <c r="TM18" s="53"/>
      <c r="TN18" s="53"/>
      <c r="TO18" s="53"/>
      <c r="TP18" s="53"/>
      <c r="TQ18" s="53"/>
      <c r="TR18" s="53"/>
      <c r="TS18" s="53"/>
      <c r="TT18" s="53"/>
      <c r="TU18" s="53"/>
      <c r="TV18" s="53"/>
      <c r="TW18" s="53"/>
      <c r="TX18" s="53"/>
      <c r="TY18" s="53"/>
      <c r="TZ18" s="53"/>
      <c r="UA18" s="53"/>
      <c r="UB18" s="53"/>
      <c r="UC18" s="53"/>
      <c r="UD18" s="53"/>
      <c r="UE18" s="53"/>
      <c r="UF18" s="53"/>
      <c r="UG18" s="53"/>
      <c r="UH18" s="53"/>
      <c r="UI18" s="53"/>
      <c r="UJ18" s="53"/>
      <c r="UK18" s="53"/>
      <c r="UL18" s="53"/>
      <c r="UM18" s="53"/>
      <c r="UN18" s="53"/>
      <c r="UO18" s="53"/>
      <c r="UP18" s="53"/>
      <c r="UQ18" s="53"/>
      <c r="UR18" s="53"/>
      <c r="US18" s="53"/>
      <c r="UT18" s="53"/>
      <c r="UU18" s="53"/>
      <c r="UV18" s="53"/>
      <c r="UW18" s="53"/>
      <c r="UX18" s="53"/>
      <c r="UY18" s="53"/>
      <c r="UZ18" s="53"/>
      <c r="VA18" s="53"/>
      <c r="VB18" s="53"/>
      <c r="VC18" s="53"/>
      <c r="VD18" s="53"/>
      <c r="VE18" s="53"/>
      <c r="VF18" s="53"/>
      <c r="VG18" s="53"/>
      <c r="VH18" s="53"/>
      <c r="VI18" s="53"/>
      <c r="VJ18" s="53"/>
      <c r="VK18" s="53"/>
      <c r="VL18" s="53"/>
      <c r="VM18" s="53"/>
      <c r="VN18" s="53"/>
      <c r="VO18" s="53"/>
      <c r="VP18" s="53"/>
      <c r="VQ18" s="53"/>
      <c r="VR18" s="53"/>
      <c r="VS18" s="53"/>
      <c r="VT18" s="53"/>
      <c r="VU18" s="53"/>
      <c r="VV18" s="53"/>
      <c r="VW18" s="53"/>
      <c r="VX18" s="53"/>
      <c r="VY18" s="53"/>
      <c r="VZ18" s="53"/>
      <c r="WA18" s="53"/>
      <c r="WB18" s="53"/>
      <c r="WC18" s="53"/>
      <c r="WD18" s="53"/>
      <c r="WE18" s="53"/>
      <c r="WF18" s="53"/>
      <c r="WG18" s="53"/>
      <c r="WH18" s="53"/>
      <c r="WI18" s="53"/>
      <c r="WJ18" s="53"/>
      <c r="WK18" s="53"/>
      <c r="WL18" s="53"/>
      <c r="WM18" s="53"/>
      <c r="WN18" s="53"/>
      <c r="WO18" s="53"/>
      <c r="WP18" s="53"/>
      <c r="WQ18" s="53"/>
      <c r="WR18" s="53"/>
      <c r="WS18" s="53"/>
      <c r="WT18" s="53"/>
      <c r="WU18" s="53"/>
      <c r="WV18" s="53"/>
      <c r="WW18" s="53"/>
      <c r="WX18" s="53"/>
      <c r="WY18" s="53"/>
      <c r="WZ18" s="53"/>
      <c r="XA18" s="53"/>
      <c r="XB18" s="53"/>
      <c r="XC18" s="53"/>
      <c r="XD18" s="53"/>
      <c r="XE18" s="53"/>
      <c r="XF18" s="53"/>
      <c r="XG18" s="53"/>
      <c r="XH18" s="53"/>
      <c r="XI18" s="53"/>
      <c r="XJ18" s="53"/>
      <c r="XK18" s="53"/>
      <c r="XL18" s="53"/>
      <c r="XM18" s="53"/>
      <c r="XN18" s="53"/>
      <c r="XO18" s="53"/>
      <c r="XP18" s="53"/>
      <c r="XQ18" s="53"/>
      <c r="XR18" s="53"/>
      <c r="XS18" s="53"/>
      <c r="XT18" s="53"/>
      <c r="XU18" s="53"/>
      <c r="XV18" s="53"/>
      <c r="XW18" s="53"/>
      <c r="XX18" s="53"/>
      <c r="XY18" s="53"/>
      <c r="XZ18" s="53"/>
      <c r="YA18" s="53"/>
      <c r="YB18" s="53"/>
      <c r="YC18" s="53"/>
      <c r="YD18" s="53"/>
      <c r="YE18" s="53"/>
      <c r="YF18" s="53"/>
      <c r="YG18" s="53"/>
      <c r="YH18" s="53"/>
      <c r="YI18" s="53"/>
      <c r="YJ18" s="53"/>
      <c r="YK18" s="53"/>
      <c r="YL18" s="53"/>
      <c r="YM18" s="53"/>
      <c r="YN18" s="53"/>
      <c r="YO18" s="53"/>
      <c r="YP18" s="53"/>
      <c r="YQ18" s="53"/>
      <c r="YR18" s="53"/>
      <c r="YS18" s="53"/>
      <c r="YT18" s="53"/>
      <c r="YU18" s="53"/>
      <c r="YV18" s="53"/>
      <c r="YW18" s="53"/>
      <c r="YX18" s="53"/>
      <c r="YY18" s="53"/>
      <c r="YZ18" s="53"/>
      <c r="ZA18" s="53"/>
      <c r="ZB18" s="53"/>
      <c r="ZC18" s="53"/>
      <c r="ZD18" s="53"/>
      <c r="ZE18" s="53"/>
      <c r="ZF18" s="53"/>
      <c r="ZG18" s="53"/>
      <c r="ZH18" s="53"/>
      <c r="ZI18" s="53"/>
      <c r="ZJ18" s="53"/>
      <c r="ZK18" s="53"/>
      <c r="ZL18" s="53"/>
      <c r="ZM18" s="53"/>
      <c r="ZN18" s="53"/>
      <c r="ZO18" s="53"/>
      <c r="ZP18" s="53"/>
      <c r="ZQ18" s="53"/>
      <c r="ZR18" s="53"/>
      <c r="ZS18" s="53"/>
      <c r="ZT18" s="53"/>
      <c r="ZU18" s="53"/>
      <c r="ZV18" s="53"/>
      <c r="ZW18" s="53"/>
      <c r="ZX18" s="53"/>
      <c r="ZY18" s="53"/>
      <c r="ZZ18" s="53"/>
      <c r="AAA18" s="53"/>
      <c r="AAB18" s="53"/>
      <c r="AAC18" s="53"/>
      <c r="AAD18" s="53"/>
      <c r="AAE18" s="53"/>
      <c r="AAF18" s="53"/>
      <c r="AAG18" s="53"/>
      <c r="AAH18" s="53"/>
      <c r="AAI18" s="53"/>
      <c r="AAJ18" s="53"/>
      <c r="AAK18" s="53"/>
      <c r="AAL18" s="53"/>
      <c r="AAM18" s="53"/>
      <c r="AAN18" s="53"/>
      <c r="AAO18" s="53"/>
      <c r="AAP18" s="53"/>
      <c r="AAQ18" s="53"/>
      <c r="AAR18" s="53"/>
      <c r="AAS18" s="53"/>
      <c r="AAT18" s="53"/>
      <c r="AAU18" s="53"/>
      <c r="AAV18" s="53"/>
      <c r="AAW18" s="53"/>
      <c r="AAX18" s="53"/>
      <c r="AAY18" s="53"/>
      <c r="AAZ18" s="53"/>
      <c r="ABA18" s="53"/>
      <c r="ABB18" s="53"/>
      <c r="ABC18" s="53"/>
      <c r="ABD18" s="53"/>
      <c r="ABE18" s="53"/>
      <c r="ABF18" s="53"/>
      <c r="ABG18" s="53"/>
      <c r="ABH18" s="53"/>
      <c r="ABI18" s="53"/>
      <c r="ABJ18" s="53"/>
      <c r="ABK18" s="53"/>
      <c r="ABL18" s="53"/>
      <c r="ABM18" s="53"/>
      <c r="ABN18" s="53"/>
      <c r="ABO18" s="53"/>
      <c r="ABP18" s="53"/>
      <c r="ABQ18" s="53"/>
      <c r="ABR18" s="53"/>
      <c r="ABS18" s="53"/>
      <c r="ABT18" s="53"/>
      <c r="ABU18" s="53"/>
      <c r="ABV18" s="53"/>
      <c r="ABW18" s="53"/>
      <c r="ABX18" s="53"/>
      <c r="ABY18" s="53"/>
      <c r="ABZ18" s="53"/>
      <c r="ACA18" s="53"/>
      <c r="ACB18" s="53"/>
      <c r="ACC18" s="53"/>
      <c r="ACD18" s="53">
        <v>92.8915070287954</v>
      </c>
      <c r="ACE18" s="53"/>
      <c r="ACF18" s="53"/>
      <c r="ACG18" s="53"/>
      <c r="ACH18" s="53">
        <v>91.32014869465227</v>
      </c>
      <c r="ACI18" s="53"/>
      <c r="ACJ18" s="53"/>
      <c r="ACK18" s="53"/>
      <c r="ACL18" s="53">
        <v>93.39557629629168</v>
      </c>
      <c r="ACM18" s="53"/>
      <c r="ACN18" s="53"/>
      <c r="ACO18" s="53"/>
      <c r="ACP18" s="53">
        <v>95.88612499752612</v>
      </c>
      <c r="ACQ18" s="53"/>
      <c r="ACR18" s="53"/>
      <c r="ACS18" s="53"/>
      <c r="ACT18" s="53">
        <v>96.62733008064708</v>
      </c>
      <c r="ACU18" s="53"/>
      <c r="ACV18" s="53"/>
      <c r="ACW18" s="53"/>
      <c r="ACX18" s="53">
        <v>96.77560667653843</v>
      </c>
      <c r="ACY18" s="53"/>
      <c r="ACZ18" s="53"/>
      <c r="ADA18" s="53"/>
      <c r="ADB18" s="53">
        <v>97.42786359175814</v>
      </c>
      <c r="ADC18" s="53"/>
      <c r="ADD18" s="53"/>
      <c r="ADE18" s="53"/>
      <c r="ADF18" s="53">
        <v>97.39824385184703</v>
      </c>
      <c r="ADG18" s="53"/>
      <c r="ADH18" s="53"/>
      <c r="ADI18" s="53"/>
      <c r="ADJ18" s="53">
        <v>98.70284663045439</v>
      </c>
      <c r="ADK18" s="53"/>
      <c r="ADL18" s="53"/>
      <c r="ADM18" s="53"/>
      <c r="ADN18" s="53">
        <v>99.85917281317037</v>
      </c>
      <c r="ADO18" s="53"/>
      <c r="ADP18" s="53"/>
      <c r="ADQ18" s="53"/>
      <c r="ADR18" s="53">
        <v>100.214965484775</v>
      </c>
      <c r="ADS18" s="53"/>
      <c r="ADT18" s="53"/>
      <c r="ADU18" s="53"/>
      <c r="ADV18" s="53">
        <v>101.22301507159995</v>
      </c>
      <c r="ADW18" s="53"/>
      <c r="ADX18" s="53"/>
      <c r="ADY18" s="53"/>
      <c r="ADZ18" s="53">
        <v>103.298442673239</v>
      </c>
      <c r="AEA18" s="53"/>
      <c r="AEB18" s="53"/>
      <c r="AEC18" s="53"/>
      <c r="AED18" s="53">
        <v>105.759371634563</v>
      </c>
      <c r="AEE18" s="53"/>
      <c r="AEF18" s="53"/>
      <c r="AEG18" s="53"/>
      <c r="AEH18" s="53">
        <v>107.953456092182</v>
      </c>
      <c r="AEI18" s="53"/>
      <c r="AEJ18" s="53"/>
      <c r="AEK18" s="53"/>
      <c r="AEL18" s="53">
        <v>108.457436411511</v>
      </c>
      <c r="AEM18" s="53"/>
      <c r="AEN18" s="53"/>
      <c r="AEO18" s="53"/>
      <c r="AEP18" s="53">
        <v>108.783609343205</v>
      </c>
      <c r="AEQ18" s="53"/>
      <c r="AER18" s="53"/>
      <c r="AES18" s="53"/>
      <c r="AET18" s="53">
        <v>109.554523114404</v>
      </c>
      <c r="AEU18" s="53"/>
      <c r="AEV18" s="53"/>
      <c r="AEW18" s="53"/>
      <c r="AEX18" s="53">
        <v>110.829417204933</v>
      </c>
      <c r="AEY18" s="53"/>
      <c r="AEZ18" s="53"/>
      <c r="AFA18" s="53"/>
      <c r="AFB18" s="53">
        <v>112.519432395056</v>
      </c>
      <c r="AFC18" s="53"/>
      <c r="AFD18" s="53"/>
      <c r="AFE18" s="53"/>
      <c r="AFF18" s="53">
        <v>113.61643014978205</v>
      </c>
      <c r="AFG18" s="53"/>
      <c r="AFH18" s="53"/>
      <c r="AFI18" s="53"/>
      <c r="AFJ18" s="53">
        <v>115.395393507807</v>
      </c>
      <c r="AFK18" s="53"/>
      <c r="AFL18" s="53"/>
      <c r="AFM18" s="53"/>
      <c r="AFN18" s="53">
        <v>115.95879120329305</v>
      </c>
      <c r="AFO18" s="53"/>
      <c r="AFP18" s="53"/>
      <c r="AFQ18" s="53"/>
      <c r="AFR18" s="53">
        <v>117.678426133328</v>
      </c>
      <c r="AFS18" s="53"/>
      <c r="AFT18" s="53"/>
      <c r="AFU18" s="53"/>
      <c r="AFV18" s="53">
        <v>118.686475720152</v>
      </c>
      <c r="AFW18" s="53"/>
      <c r="AFX18" s="53"/>
      <c r="AFY18" s="53"/>
      <c r="AFZ18" s="53"/>
      <c r="AGA18" s="53"/>
      <c r="AGB18" s="53"/>
      <c r="AGC18" s="53"/>
      <c r="AGD18" s="53"/>
      <c r="AGE18" s="53"/>
      <c r="AGF18" s="53"/>
      <c r="AGG18" s="53"/>
      <c r="AGH18" s="53"/>
      <c r="AGI18" s="53"/>
      <c r="AGJ18" s="53"/>
      <c r="AGK18" s="53"/>
      <c r="AGL18" s="53"/>
      <c r="AGM18" s="53"/>
      <c r="AGN18" s="53"/>
      <c r="AGO18" s="53"/>
      <c r="AGP18" s="53"/>
      <c r="AGQ18" s="53"/>
      <c r="AGR18" s="53"/>
      <c r="AGS18" s="53"/>
      <c r="AGT18" s="53"/>
      <c r="AGU18" s="53"/>
      <c r="AGV18" s="53"/>
      <c r="AGW18" s="53"/>
      <c r="AGX18" s="53"/>
      <c r="AGY18" s="53"/>
      <c r="AGZ18" s="53"/>
      <c r="AHA18" s="53"/>
      <c r="AHB18" s="53"/>
      <c r="AHC18" s="53"/>
      <c r="AHD18" s="53"/>
      <c r="AHE18" s="53"/>
      <c r="AHF18" s="53"/>
      <c r="AHG18" s="53"/>
      <c r="AHH18" s="53"/>
      <c r="AHI18" s="53"/>
      <c r="AHJ18" s="53"/>
      <c r="AHK18" s="53"/>
      <c r="AHL18" s="53"/>
      <c r="AHM18" s="53"/>
      <c r="AHN18" s="53"/>
      <c r="AHO18" s="53"/>
      <c r="AHP18" s="53"/>
      <c r="AHQ18" s="53"/>
      <c r="AHR18" s="53"/>
      <c r="AHS18" s="53"/>
      <c r="AHT18" s="53"/>
      <c r="AHU18" s="53"/>
      <c r="AHV18" s="53"/>
      <c r="AHW18" s="53"/>
      <c r="AHX18" s="53"/>
      <c r="AHY18" s="53"/>
      <c r="AHZ18" s="53"/>
      <c r="AIA18" s="53"/>
      <c r="AIB18" s="53"/>
      <c r="AIC18" s="53"/>
      <c r="AID18" s="53"/>
      <c r="AIE18" s="53"/>
      <c r="AIF18" s="53"/>
      <c r="AIG18" s="53"/>
      <c r="AIH18" s="53"/>
      <c r="AII18" s="53"/>
      <c r="AIJ18" s="53"/>
      <c r="AIK18" s="53"/>
      <c r="AIL18" s="53"/>
      <c r="AIM18" s="53"/>
      <c r="AIN18" s="53"/>
      <c r="AIO18" s="53"/>
      <c r="AIP18" s="53"/>
      <c r="AIQ18" s="53"/>
      <c r="AIR18" s="53"/>
      <c r="AIS18" s="53"/>
      <c r="AIT18" s="53"/>
      <c r="AIU18" s="53"/>
      <c r="AIV18" s="53"/>
      <c r="AIW18" s="53"/>
      <c r="AIX18" s="53"/>
      <c r="AIY18" s="53"/>
      <c r="AIZ18" s="53"/>
      <c r="AJA18" s="53"/>
      <c r="AJB18" s="53"/>
      <c r="AJC18" s="53"/>
      <c r="AJD18" s="53"/>
      <c r="AJE18" s="53"/>
      <c r="AJF18" s="53"/>
      <c r="AJG18" s="53"/>
      <c r="AJH18" s="53"/>
      <c r="AJI18" s="53"/>
      <c r="AJJ18" s="53"/>
      <c r="AJK18" s="53"/>
      <c r="AJL18" s="53"/>
      <c r="AJM18" s="53"/>
      <c r="AJN18" s="53"/>
      <c r="AJO18" s="53"/>
      <c r="AJP18" s="53"/>
      <c r="AJQ18" s="53"/>
      <c r="AJR18" s="53"/>
      <c r="AJS18" s="53"/>
      <c r="AJT18" s="53"/>
      <c r="AJU18" s="53"/>
      <c r="AJV18" s="53"/>
      <c r="AJW18" s="53"/>
      <c r="AJX18" s="53"/>
      <c r="AJY18" s="53"/>
      <c r="AJZ18" s="53"/>
      <c r="AKA18" s="53"/>
      <c r="AKB18" s="53"/>
      <c r="AKC18" s="53"/>
      <c r="AKD18" s="53"/>
      <c r="AKE18" s="53"/>
      <c r="AKF18" s="53"/>
      <c r="AKG18" s="53"/>
      <c r="AKH18" s="53"/>
      <c r="AKI18" s="53"/>
      <c r="AKJ18" s="53"/>
      <c r="AKK18" s="53"/>
      <c r="AKL18" s="53"/>
      <c r="AKM18" s="53"/>
      <c r="AKN18" s="53"/>
      <c r="AKO18" s="53"/>
      <c r="AKP18" s="53"/>
      <c r="AKQ18" s="53"/>
      <c r="AKR18" s="53"/>
      <c r="AKS18" s="53"/>
      <c r="AKT18" s="53"/>
      <c r="AKU18" s="53"/>
      <c r="AKV18" s="53"/>
      <c r="AKW18" s="53"/>
      <c r="AKX18" s="53"/>
      <c r="AKY18" s="53"/>
      <c r="AKZ18" s="53"/>
      <c r="ALA18" s="53"/>
      <c r="ALB18" s="53"/>
      <c r="ALC18" s="53"/>
      <c r="ALD18" s="53"/>
      <c r="ALE18" s="53"/>
      <c r="ALF18" s="53"/>
      <c r="ALG18" s="53"/>
      <c r="ALH18" s="53"/>
      <c r="ALI18" s="53"/>
      <c r="ALJ18" s="53"/>
      <c r="ALK18" s="53"/>
      <c r="ALL18" s="53"/>
      <c r="ALM18" s="53"/>
      <c r="ALN18" s="53"/>
      <c r="ALO18" s="53"/>
      <c r="ALP18" s="53"/>
      <c r="ALQ18" s="53"/>
      <c r="ALR18" s="53"/>
      <c r="ALS18" s="53"/>
      <c r="ALT18" s="53"/>
      <c r="ALU18" s="53"/>
      <c r="ALV18" s="53"/>
      <c r="ALW18" s="53"/>
      <c r="ALX18" s="53"/>
      <c r="ALY18" s="53"/>
      <c r="ALZ18" s="53"/>
      <c r="AMA18" s="53"/>
      <c r="AMB18" s="53"/>
      <c r="AMC18" s="53"/>
      <c r="AMD18" s="53"/>
      <c r="AME18" s="53"/>
      <c r="AMF18" s="53"/>
      <c r="AMG18" s="53"/>
      <c r="AMH18" s="53"/>
      <c r="AMI18" s="53"/>
      <c r="AMJ18" s="53"/>
      <c r="AMK18" s="53"/>
      <c r="AML18" s="53"/>
      <c r="AMM18" s="53"/>
      <c r="AMN18" s="53"/>
      <c r="AMO18" s="53"/>
      <c r="AMP18" s="53"/>
      <c r="AMQ18" s="53"/>
      <c r="AMR18" s="53"/>
      <c r="AMS18" s="53"/>
      <c r="AMT18" s="53"/>
      <c r="AMU18" s="53"/>
      <c r="AMV18" s="53"/>
      <c r="AMW18" s="53"/>
      <c r="AMX18" s="53"/>
      <c r="AMY18" s="53"/>
      <c r="AMZ18" s="53"/>
      <c r="ANA18" s="53"/>
      <c r="ANB18" s="53"/>
      <c r="ANC18" s="53"/>
      <c r="AND18" s="53"/>
      <c r="ANE18" s="53"/>
      <c r="ANF18" s="53"/>
      <c r="ANG18" s="53"/>
      <c r="ANH18" s="53"/>
      <c r="ANI18" s="53"/>
      <c r="ANJ18" s="53"/>
      <c r="ANK18" s="53"/>
      <c r="ANL18" s="53"/>
      <c r="ANM18" s="53"/>
      <c r="ANN18" s="53"/>
      <c r="ANO18" s="53"/>
      <c r="ANP18" s="53"/>
      <c r="ANQ18" s="53"/>
      <c r="ANR18" s="53"/>
      <c r="ANS18" s="53"/>
      <c r="ANT18" s="53"/>
      <c r="ANU18" s="53"/>
      <c r="ANV18" s="53"/>
      <c r="ANW18" s="53"/>
      <c r="ANX18" s="53"/>
      <c r="ANY18" s="53"/>
      <c r="ANZ18" s="53"/>
      <c r="AOA18" s="53"/>
      <c r="AOB18" s="53"/>
      <c r="AOC18" s="53"/>
      <c r="AOD18" s="53"/>
      <c r="AOE18" s="53"/>
      <c r="AOF18" s="53"/>
      <c r="AOG18" s="53"/>
      <c r="AOH18" s="53"/>
      <c r="AOI18" s="53"/>
      <c r="AOJ18" s="53"/>
      <c r="AOK18" s="53"/>
      <c r="AOL18" s="53"/>
      <c r="AOM18" s="53"/>
      <c r="AON18" s="53"/>
      <c r="AOO18" s="53"/>
      <c r="AOP18" s="53"/>
      <c r="AOQ18" s="53"/>
      <c r="AOR18" s="53"/>
      <c r="AOS18" s="53"/>
      <c r="AOT18" s="53"/>
      <c r="AOU18" s="53"/>
      <c r="AOV18" s="53"/>
      <c r="AOW18" s="53"/>
      <c r="AOX18" s="53"/>
      <c r="AOY18" s="53"/>
      <c r="AOZ18" s="53"/>
      <c r="APA18" s="53"/>
      <c r="APB18" s="53"/>
      <c r="APC18" s="53"/>
      <c r="APD18" s="53"/>
      <c r="APE18" s="53"/>
      <c r="APF18" s="53"/>
      <c r="APG18" s="53"/>
      <c r="APH18" s="53"/>
      <c r="API18" s="53"/>
      <c r="APJ18" s="53"/>
      <c r="APK18" s="53"/>
      <c r="APL18" s="53"/>
      <c r="APM18" s="53"/>
      <c r="APN18" s="53"/>
      <c r="APO18" s="53"/>
      <c r="APP18" s="53"/>
      <c r="APQ18" s="53"/>
      <c r="APR18" s="53"/>
      <c r="APS18" s="53"/>
      <c r="APT18" s="53"/>
      <c r="APU18" s="53"/>
      <c r="APV18" s="53"/>
      <c r="APW18" s="53"/>
      <c r="APX18" s="53"/>
      <c r="APY18" s="53"/>
      <c r="APZ18" s="53"/>
      <c r="AQA18" s="53"/>
      <c r="AQB18" s="53"/>
      <c r="AQC18" s="53"/>
      <c r="AQD18" s="53"/>
      <c r="AQE18" s="53"/>
      <c r="AQF18" s="53"/>
      <c r="AQG18" s="53"/>
      <c r="AQH18" s="53"/>
      <c r="AQI18" s="53"/>
      <c r="AQJ18" s="53"/>
      <c r="AQK18" s="53"/>
      <c r="AQL18" s="53"/>
      <c r="AQM18" s="53"/>
      <c r="AQN18" s="53"/>
      <c r="AQO18" s="53"/>
      <c r="AQP18" s="53"/>
      <c r="AQQ18" s="53"/>
      <c r="AQR18" s="53"/>
      <c r="AQS18" s="53"/>
      <c r="AQT18" s="53"/>
      <c r="AQU18" s="53"/>
      <c r="AQV18" s="53"/>
      <c r="AQW18" s="53"/>
      <c r="AQX18" s="53"/>
      <c r="AQY18" s="53"/>
      <c r="AQZ18" s="53"/>
      <c r="ARA18" s="53"/>
      <c r="ARB18" s="53"/>
      <c r="ARC18" s="53"/>
      <c r="ARD18" s="53"/>
      <c r="ARE18" s="53"/>
      <c r="ARF18" s="53"/>
      <c r="ARG18" s="53"/>
      <c r="ARH18" s="53"/>
      <c r="ARI18" s="53"/>
      <c r="ARJ18" s="53"/>
      <c r="ARK18" s="53"/>
      <c r="ARL18" s="53"/>
      <c r="ARM18" s="53"/>
      <c r="ARN18" s="53"/>
      <c r="ARO18" s="53"/>
      <c r="ARP18" s="53"/>
      <c r="ARQ18" s="53"/>
      <c r="ARR18" s="53"/>
      <c r="ARS18" s="53"/>
      <c r="ART18" s="53"/>
      <c r="ARU18" s="53"/>
      <c r="ARV18" s="53"/>
      <c r="ARW18" s="53"/>
      <c r="ARX18" s="53"/>
      <c r="ARY18" s="53"/>
      <c r="ARZ18" s="53"/>
      <c r="ASA18" s="53"/>
      <c r="ASB18" s="53"/>
      <c r="ASC18" s="53"/>
      <c r="ASD18" s="53"/>
      <c r="ASE18" s="53"/>
      <c r="ASF18" s="53"/>
      <c r="ASG18" s="53"/>
      <c r="ASH18" s="53"/>
      <c r="ASI18" s="53"/>
      <c r="ASJ18" s="53"/>
      <c r="ASK18" s="53"/>
      <c r="ASL18" s="53"/>
      <c r="ASM18" s="53"/>
      <c r="ASN18" s="53"/>
      <c r="ASO18" s="53"/>
      <c r="ASP18" s="53"/>
      <c r="ASQ18" s="53"/>
      <c r="ASR18" s="53"/>
      <c r="ASS18" s="53"/>
      <c r="AST18" s="53"/>
      <c r="ASU18" s="53"/>
      <c r="ASV18" s="53"/>
      <c r="ASW18" s="53"/>
      <c r="ASX18" s="53"/>
      <c r="ASY18" s="53"/>
      <c r="ASZ18" s="53"/>
      <c r="ATA18" s="53"/>
      <c r="ATB18" s="53"/>
      <c r="ATC18" s="53"/>
      <c r="ATD18" s="53"/>
      <c r="ATE18" s="53"/>
      <c r="ATF18" s="53"/>
      <c r="ATG18" s="53"/>
      <c r="ATH18" s="53"/>
      <c r="ATI18" s="53"/>
      <c r="ATJ18" s="53"/>
      <c r="ATK18" s="53"/>
      <c r="ATL18" s="53"/>
      <c r="ATM18" s="53"/>
      <c r="ATN18" s="53"/>
      <c r="ATO18" s="53"/>
      <c r="ATP18" s="53"/>
      <c r="ATQ18" s="53"/>
      <c r="ATR18" s="53"/>
      <c r="ATS18" s="53"/>
      <c r="ATT18" s="53"/>
      <c r="ATU18" s="53"/>
      <c r="ATV18" s="53"/>
      <c r="ATW18" s="53"/>
      <c r="ATX18" s="53"/>
      <c r="ATY18" s="53"/>
      <c r="ATZ18" s="53"/>
      <c r="AUA18" s="53"/>
      <c r="AUB18" s="53"/>
      <c r="AUC18" s="53"/>
      <c r="AUD18" s="53"/>
      <c r="AUE18" s="53"/>
      <c r="AUF18" s="53"/>
      <c r="AUG18" s="53"/>
      <c r="AUH18" s="53"/>
      <c r="AUI18" s="53"/>
      <c r="AUJ18" s="53"/>
      <c r="AUK18" s="53"/>
      <c r="AUL18" s="53"/>
      <c r="AUM18" s="53"/>
      <c r="AUN18" s="53"/>
      <c r="AUO18" s="53"/>
      <c r="AUP18" s="53"/>
      <c r="AUQ18" s="53"/>
      <c r="AUR18" s="53"/>
      <c r="AUS18" s="53"/>
      <c r="AUT18" s="53"/>
      <c r="AUU18" s="53"/>
      <c r="AUV18" s="53"/>
      <c r="AUW18" s="53"/>
      <c r="AUX18" s="53"/>
      <c r="AUY18" s="53"/>
      <c r="AUZ18" s="53"/>
      <c r="AVA18" s="53"/>
      <c r="AVB18" s="53"/>
      <c r="AVC18" s="53"/>
      <c r="AVD18" s="53"/>
      <c r="AVE18" s="53"/>
      <c r="AVF18" s="53"/>
      <c r="AVG18" s="53"/>
      <c r="AVH18" s="53"/>
      <c r="AVI18" s="53"/>
      <c r="AVJ18" s="53"/>
      <c r="AVK18" s="53"/>
      <c r="AVL18" s="53"/>
      <c r="AVM18" s="53"/>
      <c r="AVN18" s="53"/>
      <c r="AVO18" s="53"/>
      <c r="AVP18" s="53"/>
      <c r="AVQ18" s="53"/>
      <c r="AVR18" s="53"/>
      <c r="AVS18" s="53"/>
      <c r="AVT18" s="53"/>
      <c r="AVU18" s="53"/>
      <c r="AVV18" s="53"/>
      <c r="AVW18" s="53"/>
      <c r="AVX18" s="53"/>
      <c r="AVY18" s="53"/>
      <c r="AVZ18" s="53"/>
      <c r="AWA18" s="53"/>
      <c r="AWB18" s="53"/>
      <c r="AWC18" s="53"/>
      <c r="AWD18" s="53"/>
      <c r="AWE18" s="53"/>
      <c r="AWF18" s="53"/>
      <c r="AWG18" s="53"/>
      <c r="AWH18" s="53"/>
      <c r="AWI18" s="53"/>
      <c r="AWJ18" s="53"/>
      <c r="AWK18" s="53"/>
      <c r="AWL18" s="53"/>
      <c r="AWM18" s="53"/>
      <c r="AWN18" s="53"/>
      <c r="AWO18" s="53"/>
      <c r="AWP18" s="53"/>
      <c r="AWQ18" s="53"/>
      <c r="AWR18" s="53"/>
      <c r="AWS18" s="53"/>
      <c r="AWT18" s="53"/>
      <c r="AWU18" s="53"/>
      <c r="AWV18" s="53"/>
      <c r="AWW18" s="53"/>
      <c r="AWX18" s="53"/>
      <c r="AWY18" s="53"/>
      <c r="AWZ18" s="53"/>
      <c r="AXA18" s="53"/>
      <c r="AXB18" s="53"/>
      <c r="AXC18" s="53"/>
      <c r="AXD18" s="53"/>
      <c r="AXE18" s="53"/>
      <c r="AXF18" s="53"/>
      <c r="AXG18" s="53"/>
      <c r="AXH18" s="53"/>
      <c r="AXI18" s="53"/>
      <c r="AXJ18" s="53"/>
      <c r="AXK18" s="53"/>
      <c r="AXL18" s="53"/>
      <c r="AXM18" s="53"/>
      <c r="AXN18" s="53"/>
      <c r="AXO18" s="53"/>
      <c r="AXP18" s="53"/>
      <c r="AXQ18" s="53"/>
      <c r="AXR18" s="53"/>
      <c r="AXS18" s="53"/>
      <c r="AXT18" s="53"/>
      <c r="AXU18" s="53"/>
      <c r="AXV18" s="53"/>
      <c r="AXW18" s="53"/>
      <c r="AXX18" s="53"/>
      <c r="AXY18" s="53"/>
      <c r="AXZ18" s="53"/>
      <c r="AYA18" s="53"/>
      <c r="AYB18" s="53"/>
      <c r="AYC18" s="53"/>
      <c r="AYD18" s="53"/>
      <c r="AYE18" s="53"/>
      <c r="AYF18" s="53"/>
      <c r="AYG18" s="53"/>
      <c r="AYH18" s="53"/>
      <c r="AYI18" s="53"/>
      <c r="AYJ18" s="53"/>
      <c r="AYK18" s="53"/>
      <c r="AYL18" s="53"/>
      <c r="AYM18" s="53"/>
      <c r="AYN18" s="53"/>
      <c r="AYO18" s="53"/>
      <c r="AYP18" s="53"/>
      <c r="AYQ18" s="53"/>
      <c r="AYR18" s="53"/>
      <c r="AYS18" s="53"/>
      <c r="AYT18" s="53"/>
      <c r="AYU18" s="53"/>
      <c r="AYV18" s="53"/>
      <c r="AYW18" s="53"/>
      <c r="AYX18" s="53"/>
      <c r="AYY18" s="53"/>
      <c r="AYZ18" s="53"/>
      <c r="AZA18" s="53"/>
      <c r="AZB18" s="53"/>
      <c r="AZC18" s="53"/>
      <c r="AZD18" s="53"/>
      <c r="AZE18" s="53"/>
      <c r="AZF18" s="53"/>
      <c r="AZG18" s="53"/>
      <c r="AZH18" s="53"/>
      <c r="AZI18" s="53"/>
      <c r="AZJ18" s="53"/>
      <c r="AZK18" s="53"/>
      <c r="AZL18" s="53"/>
      <c r="AZM18" s="53"/>
      <c r="AZN18" s="53"/>
      <c r="AZO18" s="53"/>
      <c r="AZP18" s="53"/>
      <c r="AZQ18" s="53"/>
      <c r="AZR18" s="53"/>
      <c r="AZS18" s="53"/>
      <c r="AZT18" s="53"/>
      <c r="AZU18" s="53"/>
      <c r="AZV18" s="53"/>
      <c r="AZW18" s="53"/>
      <c r="AZX18" s="53"/>
      <c r="AZY18" s="53"/>
      <c r="AZZ18" s="53"/>
      <c r="BAA18" s="53"/>
      <c r="BAB18" s="53"/>
      <c r="BAC18" s="53"/>
      <c r="BAD18" s="53"/>
      <c r="BAE18" s="53"/>
      <c r="BAF18" s="53"/>
      <c r="BAG18" s="53"/>
      <c r="BAH18" s="53"/>
      <c r="BAI18" s="53"/>
      <c r="BAJ18" s="53"/>
      <c r="BAK18" s="53"/>
      <c r="BAL18" s="53"/>
      <c r="BAM18" s="53"/>
      <c r="BAN18" s="53"/>
      <c r="BAO18" s="53"/>
      <c r="BAP18" s="53"/>
      <c r="BAQ18" s="53"/>
      <c r="BAR18" s="53"/>
      <c r="BAS18" s="53"/>
      <c r="BAT18" s="53"/>
      <c r="BAU18" s="53"/>
      <c r="BAV18" s="53"/>
      <c r="BAW18" s="53"/>
      <c r="BAX18" s="53"/>
      <c r="BAY18" s="53"/>
      <c r="BAZ18" s="53"/>
      <c r="BBA18" s="53"/>
      <c r="BBB18" s="53"/>
      <c r="BBC18" s="53"/>
      <c r="BBD18" s="53"/>
      <c r="BBE18" s="53"/>
      <c r="BBF18" s="53"/>
      <c r="BBG18" s="53"/>
      <c r="BBH18" s="53"/>
      <c r="BBI18" s="53"/>
      <c r="BBJ18" s="53"/>
      <c r="BBK18" s="53"/>
      <c r="BBL18" s="53"/>
      <c r="BBM18" s="53"/>
      <c r="BBN18" s="53"/>
      <c r="BBO18" s="53"/>
      <c r="BBP18" s="53"/>
      <c r="BBQ18" s="53"/>
      <c r="BBR18" s="53"/>
      <c r="BBS18" s="53"/>
      <c r="BBT18" s="53"/>
      <c r="BBU18" s="53"/>
      <c r="BBV18" s="53"/>
      <c r="BBW18" s="53"/>
      <c r="BBX18" s="53"/>
      <c r="BBY18" s="53"/>
      <c r="BBZ18" s="53"/>
      <c r="BCA18" s="53"/>
      <c r="BCB18" s="53"/>
      <c r="BCC18" s="53"/>
      <c r="BCD18" s="53"/>
      <c r="BCE18" s="53"/>
      <c r="BCF18" s="53"/>
      <c r="BCG18" s="53"/>
      <c r="BCH18" s="53"/>
      <c r="BCI18" s="53"/>
      <c r="BCJ18" s="53"/>
      <c r="BCK18" s="53"/>
      <c r="BCL18" s="53"/>
      <c r="BCM18" s="53"/>
      <c r="BCN18" s="53"/>
      <c r="BCO18" s="53"/>
      <c r="BCP18" s="53"/>
      <c r="BCQ18" s="53"/>
      <c r="BCR18" s="53"/>
      <c r="BCS18" s="53"/>
      <c r="BCT18" s="53"/>
      <c r="BCU18" s="53"/>
      <c r="BCV18" s="53"/>
      <c r="BCW18" s="53"/>
      <c r="BCX18" s="53"/>
      <c r="BCY18" s="53"/>
      <c r="BCZ18" s="53"/>
      <c r="BDA18" s="53"/>
      <c r="BDB18" s="53"/>
      <c r="BDC18" s="53"/>
      <c r="BDD18" s="53"/>
      <c r="BDE18" s="53"/>
      <c r="BDF18" s="53"/>
      <c r="BDG18" s="53"/>
      <c r="BDH18" s="53"/>
      <c r="BDI18" s="53"/>
      <c r="BDJ18" s="53"/>
      <c r="BDK18" s="53"/>
      <c r="BDL18" s="53"/>
      <c r="BDM18" s="53"/>
      <c r="BDN18" s="53"/>
      <c r="BDO18" s="53"/>
      <c r="BDP18" s="53"/>
      <c r="BDQ18" s="53"/>
      <c r="BDR18" s="53"/>
      <c r="BDS18" s="53"/>
      <c r="BDT18" s="53"/>
      <c r="BDU18" s="53"/>
      <c r="BDV18" s="53"/>
      <c r="BDW18" s="53"/>
      <c r="BDX18" s="53"/>
      <c r="BDY18" s="53"/>
      <c r="BDZ18" s="53"/>
      <c r="BEA18" s="53"/>
      <c r="BEB18" s="53"/>
      <c r="BEC18" s="53"/>
      <c r="BED18" s="53"/>
      <c r="BEE18" s="53"/>
      <c r="BEF18" s="53"/>
      <c r="BEG18" s="53"/>
      <c r="BEH18" s="53"/>
      <c r="BEI18" s="53"/>
      <c r="BEJ18" s="53"/>
      <c r="BEK18" s="53"/>
      <c r="BEL18" s="53"/>
      <c r="BEM18" s="53"/>
      <c r="BEN18" s="53"/>
      <c r="BEO18" s="53"/>
      <c r="BEP18" s="53"/>
      <c r="BEQ18" s="53"/>
      <c r="BER18" s="53"/>
      <c r="BES18" s="53"/>
      <c r="BET18" s="53"/>
      <c r="BEU18" s="53"/>
      <c r="BEV18" s="53"/>
      <c r="BEW18" s="53"/>
      <c r="BEX18" s="53"/>
      <c r="BEY18" s="53"/>
      <c r="BEZ18" s="53"/>
      <c r="BFA18" s="53"/>
      <c r="BFB18" s="53"/>
      <c r="BFC18" s="53"/>
      <c r="BFD18" s="53"/>
      <c r="BFE18" s="53"/>
      <c r="BFF18" s="53"/>
      <c r="BFG18" s="53"/>
      <c r="BFH18" s="53"/>
      <c r="BFI18" s="53"/>
      <c r="BFJ18" s="53"/>
      <c r="BFK18" s="53"/>
      <c r="BFL18" s="53"/>
      <c r="BFM18" s="53"/>
      <c r="BFN18" s="53"/>
      <c r="BFO18" s="53"/>
      <c r="BFP18" s="53"/>
      <c r="BFQ18" s="53"/>
      <c r="BFR18" s="53"/>
      <c r="BFS18" s="53"/>
      <c r="BFT18" s="53"/>
      <c r="BFU18" s="53"/>
      <c r="BFV18" s="53"/>
      <c r="BFW18" s="53"/>
      <c r="BFX18" s="53"/>
      <c r="BFY18" s="53"/>
      <c r="BFZ18" s="53"/>
      <c r="BGA18" s="53"/>
      <c r="BGB18" s="53"/>
      <c r="BGC18" s="53"/>
      <c r="BGD18" s="53"/>
      <c r="BGE18" s="53"/>
      <c r="BGF18" s="53"/>
      <c r="BGG18" s="53"/>
      <c r="BGH18" s="53"/>
      <c r="BGI18" s="53"/>
      <c r="BGJ18" s="53"/>
      <c r="BGK18" s="53"/>
      <c r="BGL18" s="53"/>
      <c r="BGM18" s="53"/>
      <c r="BGN18" s="53"/>
      <c r="BGO18" s="53"/>
      <c r="BGP18" s="53"/>
      <c r="BGQ18" s="53"/>
      <c r="BGR18" s="53"/>
      <c r="BGS18" s="53"/>
      <c r="BGT18" s="53"/>
      <c r="BGU18" s="53"/>
      <c r="BGV18" s="53"/>
      <c r="BGW18" s="53"/>
      <c r="BGX18" s="53"/>
      <c r="BGY18" s="53"/>
      <c r="BGZ18" s="53"/>
      <c r="BHA18" s="53"/>
      <c r="BHB18" s="53"/>
      <c r="BHC18" s="53"/>
      <c r="BHD18" s="53"/>
      <c r="BHE18" s="53"/>
      <c r="BHF18" s="53"/>
      <c r="BHG18" s="53"/>
      <c r="BHH18" s="53"/>
      <c r="BHI18" s="53"/>
      <c r="BHJ18" s="53"/>
      <c r="BHK18" s="53"/>
      <c r="BHL18" s="53"/>
      <c r="BHM18" s="53"/>
      <c r="BHN18" s="53"/>
      <c r="BHO18" s="53"/>
      <c r="BHP18" s="53"/>
      <c r="BHQ18" s="53"/>
      <c r="BHR18" s="53"/>
      <c r="BHS18" s="53"/>
      <c r="BHT18" s="53"/>
      <c r="BHU18" s="53"/>
      <c r="BHV18" s="53"/>
      <c r="BHW18" s="53"/>
      <c r="BHX18" s="53"/>
      <c r="BHY18" s="53"/>
      <c r="BHZ18" s="53"/>
      <c r="BIA18" s="53"/>
      <c r="BIB18" s="53"/>
      <c r="BIC18" s="53"/>
      <c r="BID18" s="53"/>
      <c r="BIE18" s="53"/>
      <c r="BIF18" s="53"/>
      <c r="BIG18" s="53"/>
      <c r="BIH18" s="53"/>
      <c r="BII18" s="53"/>
      <c r="BIJ18" s="53"/>
      <c r="BIK18" s="53"/>
      <c r="BIL18" s="53"/>
      <c r="BIM18" s="53"/>
      <c r="BIN18" s="53"/>
      <c r="BIO18" s="53"/>
      <c r="BIP18" s="53"/>
      <c r="BIQ18" s="53"/>
      <c r="BIR18" s="53"/>
      <c r="BIS18" s="53"/>
      <c r="BIT18" s="53"/>
      <c r="BIU18" s="53"/>
      <c r="BIV18" s="53"/>
      <c r="BIW18" s="53"/>
      <c r="BIX18" s="53"/>
      <c r="BIY18" s="53"/>
      <c r="BIZ18" s="53"/>
      <c r="BJA18" s="53"/>
      <c r="BJB18" s="53"/>
      <c r="BJC18" s="53"/>
      <c r="BJD18" s="53"/>
      <c r="BJE18" s="53"/>
      <c r="BJF18" s="53"/>
      <c r="BJG18" s="53"/>
      <c r="BJH18" s="53"/>
      <c r="BJI18" s="53"/>
      <c r="BJJ18" s="53"/>
      <c r="BJK18" s="53"/>
      <c r="BJL18" s="53"/>
      <c r="BJM18" s="53"/>
      <c r="BJN18" s="53"/>
      <c r="BJO18" s="53"/>
      <c r="BJP18" s="53"/>
      <c r="BJQ18" s="53"/>
      <c r="BJR18" s="53"/>
      <c r="BJS18" s="53"/>
      <c r="BJT18" s="53"/>
      <c r="BJU18" s="53"/>
      <c r="BJV18" s="53"/>
      <c r="BJW18" s="53"/>
      <c r="BJX18" s="53"/>
      <c r="BJY18" s="53"/>
      <c r="BJZ18" s="53"/>
      <c r="BKA18" s="53"/>
      <c r="BKB18" s="53"/>
      <c r="BKC18" s="53"/>
      <c r="BKD18" s="53"/>
      <c r="BKE18" s="53"/>
      <c r="BKF18" s="53"/>
      <c r="BKG18" s="53"/>
      <c r="BKH18" s="53"/>
      <c r="BKI18" s="53"/>
      <c r="BKJ18" s="53"/>
      <c r="BKK18" s="53"/>
      <c r="BKL18" s="53"/>
      <c r="BKM18" s="53"/>
      <c r="BKN18" s="53"/>
      <c r="BKO18" s="53"/>
      <c r="BKP18" s="53"/>
      <c r="BKQ18" s="53"/>
      <c r="BKR18" s="53"/>
      <c r="BKS18" s="53"/>
      <c r="BKT18" s="53"/>
      <c r="BKU18" s="53"/>
      <c r="BKV18" s="53"/>
      <c r="BKW18" s="53"/>
      <c r="BKX18" s="53"/>
      <c r="BKY18" s="53"/>
      <c r="BKZ18" s="53"/>
      <c r="BLA18" s="53"/>
      <c r="BLB18" s="53"/>
      <c r="BLC18" s="53"/>
      <c r="BLD18" s="53"/>
      <c r="BLE18" s="53"/>
      <c r="BLF18" s="53"/>
      <c r="BLG18" s="53"/>
      <c r="BLH18" s="53"/>
      <c r="BLI18" s="53"/>
      <c r="BLJ18" s="53"/>
      <c r="BLK18" s="53"/>
      <c r="BLL18" s="53"/>
      <c r="BLM18" s="53"/>
      <c r="BLN18" s="53"/>
      <c r="BLO18" s="53"/>
      <c r="BLP18" s="53"/>
      <c r="BLQ18" s="53"/>
      <c r="BLR18" s="53"/>
      <c r="BLS18" s="53"/>
      <c r="BLT18" s="53"/>
      <c r="BLU18" s="53"/>
      <c r="BLV18" s="53"/>
      <c r="BLW18" s="53"/>
      <c r="BLX18" s="53"/>
      <c r="BLY18" s="53"/>
      <c r="BLZ18" s="53"/>
      <c r="BMA18" s="53"/>
      <c r="BMB18" s="53"/>
      <c r="BMC18" s="53"/>
      <c r="BMD18" s="53"/>
      <c r="BME18" s="53"/>
      <c r="BMF18" s="53"/>
      <c r="BMG18" s="53"/>
      <c r="BMH18" s="53"/>
      <c r="BMI18" s="53"/>
      <c r="BMJ18" s="53"/>
      <c r="BMK18" s="53"/>
      <c r="BML18" s="53"/>
      <c r="BMM18" s="53"/>
      <c r="BMN18" s="53"/>
      <c r="BMO18" s="53"/>
      <c r="BMP18" s="53"/>
      <c r="BMQ18" s="53"/>
      <c r="BMR18" s="53"/>
      <c r="BMS18" s="53"/>
      <c r="BMT18" s="53"/>
      <c r="BMU18" s="53"/>
      <c r="BMV18" s="53"/>
      <c r="BMW18" s="53"/>
      <c r="BMX18" s="53"/>
      <c r="BMY18" s="53"/>
      <c r="BMZ18" s="53"/>
      <c r="BNA18" s="53"/>
      <c r="BNB18" s="53"/>
      <c r="BNC18" s="53"/>
      <c r="BND18" s="53"/>
      <c r="BNE18" s="53"/>
      <c r="BNF18" s="53"/>
      <c r="BNG18" s="53"/>
      <c r="BNH18" s="53"/>
      <c r="BNI18" s="53"/>
      <c r="BNJ18" s="53"/>
      <c r="BNK18" s="53"/>
      <c r="BNL18" s="53"/>
      <c r="BNM18" s="53"/>
      <c r="BNN18" s="53"/>
      <c r="BNO18" s="53"/>
      <c r="BNP18" s="53"/>
      <c r="BNQ18" s="53"/>
      <c r="BNR18" s="53"/>
      <c r="BNS18" s="53"/>
      <c r="BNT18" s="53"/>
      <c r="BNU18" s="53"/>
      <c r="BNV18" s="53"/>
      <c r="BNW18" s="53"/>
      <c r="BNX18" s="53"/>
      <c r="BNY18" s="53"/>
      <c r="BNZ18" s="53"/>
      <c r="BOA18" s="53"/>
      <c r="BOB18" s="53"/>
      <c r="BOC18" s="53"/>
      <c r="BOD18" s="53"/>
      <c r="BOE18" s="53"/>
      <c r="BOF18" s="53"/>
      <c r="BOG18" s="53"/>
      <c r="BOH18" s="53"/>
      <c r="BOI18" s="53"/>
      <c r="BOJ18" s="53"/>
      <c r="BOK18" s="53"/>
      <c r="BOL18" s="53"/>
      <c r="BOM18" s="53"/>
      <c r="BON18" s="53"/>
      <c r="BOO18" s="53"/>
      <c r="BOP18" s="53"/>
      <c r="BOQ18" s="53"/>
      <c r="BOR18" s="53"/>
      <c r="BOS18" s="53"/>
      <c r="BOT18" s="53"/>
      <c r="BOU18" s="53"/>
      <c r="BOV18" s="53"/>
    </row>
    <row r="19" ht="13.5" customHeight="1">
      <c r="A19" s="54" t="s">
        <v>1408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55"/>
      <c r="KT19" s="55"/>
      <c r="KU19" s="55"/>
      <c r="KV19" s="55"/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55"/>
      <c r="NJ19" s="55"/>
      <c r="NK19" s="55"/>
      <c r="NL19" s="55"/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55"/>
      <c r="OR19" s="55"/>
      <c r="OS19" s="55"/>
      <c r="OT19" s="55"/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55"/>
      <c r="PZ19" s="55"/>
      <c r="QA19" s="55"/>
      <c r="QB19" s="55"/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55"/>
      <c r="RH19" s="55"/>
      <c r="RI19" s="55"/>
      <c r="RJ19" s="55"/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  <c r="SG19" s="55"/>
      <c r="SH19" s="55"/>
      <c r="SI19" s="55"/>
      <c r="SJ19" s="55"/>
      <c r="SK19" s="55"/>
      <c r="SL19" s="55"/>
      <c r="SM19" s="55"/>
      <c r="SN19" s="55"/>
      <c r="SO19" s="55"/>
      <c r="SP19" s="55"/>
      <c r="SQ19" s="55"/>
      <c r="SR19" s="55"/>
      <c r="SS19" s="55"/>
      <c r="ST19" s="55"/>
      <c r="SU19" s="55"/>
      <c r="SV19" s="55"/>
      <c r="SW19" s="55"/>
      <c r="SX19" s="55"/>
      <c r="SY19" s="55"/>
      <c r="SZ19" s="55"/>
      <c r="TA19" s="55"/>
      <c r="TB19" s="55"/>
      <c r="TC19" s="55"/>
      <c r="TD19" s="55"/>
      <c r="TE19" s="55"/>
      <c r="TF19" s="55"/>
      <c r="TG19" s="55"/>
      <c r="TH19" s="55"/>
      <c r="TI19" s="55"/>
      <c r="TJ19" s="55"/>
      <c r="TK19" s="55"/>
      <c r="TL19" s="55"/>
      <c r="TM19" s="55"/>
      <c r="TN19" s="55"/>
      <c r="TO19" s="55"/>
      <c r="TP19" s="55"/>
      <c r="TQ19" s="55"/>
      <c r="TR19" s="55"/>
      <c r="TS19" s="55"/>
      <c r="TT19" s="55"/>
      <c r="TU19" s="55"/>
      <c r="TV19" s="55"/>
      <c r="TW19" s="55"/>
      <c r="TX19" s="55"/>
      <c r="TY19" s="55"/>
      <c r="TZ19" s="55"/>
      <c r="UA19" s="55"/>
      <c r="UB19" s="55"/>
      <c r="UC19" s="55"/>
      <c r="UD19" s="55"/>
      <c r="UE19" s="55"/>
      <c r="UF19" s="55"/>
      <c r="UG19" s="55"/>
      <c r="UH19" s="55"/>
      <c r="UI19" s="55"/>
      <c r="UJ19" s="55"/>
      <c r="UK19" s="55"/>
      <c r="UL19" s="55"/>
      <c r="UM19" s="55"/>
      <c r="UN19" s="55"/>
      <c r="UO19" s="55"/>
      <c r="UP19" s="55"/>
      <c r="UQ19" s="55"/>
      <c r="UR19" s="55"/>
      <c r="US19" s="55"/>
      <c r="UT19" s="55"/>
      <c r="UU19" s="55"/>
      <c r="UV19" s="55"/>
      <c r="UW19" s="55"/>
      <c r="UX19" s="55"/>
      <c r="UY19" s="55"/>
      <c r="UZ19" s="55"/>
      <c r="VA19" s="55"/>
      <c r="VB19" s="55"/>
      <c r="VC19" s="55"/>
      <c r="VD19" s="55"/>
      <c r="VE19" s="55"/>
      <c r="VF19" s="55"/>
      <c r="VG19" s="55"/>
      <c r="VH19" s="55"/>
      <c r="VI19" s="55"/>
      <c r="VJ19" s="55"/>
      <c r="VK19" s="55"/>
      <c r="VL19" s="55"/>
      <c r="VM19" s="55"/>
      <c r="VN19" s="55"/>
      <c r="VO19" s="55"/>
      <c r="VP19" s="55"/>
      <c r="VQ19" s="55"/>
      <c r="VR19" s="55"/>
      <c r="VS19" s="55"/>
      <c r="VT19" s="55"/>
      <c r="VU19" s="55"/>
      <c r="VV19" s="55"/>
      <c r="VW19" s="55"/>
      <c r="VX19" s="55"/>
      <c r="VY19" s="55"/>
      <c r="VZ19" s="55"/>
      <c r="WA19" s="55"/>
      <c r="WB19" s="55"/>
      <c r="WC19" s="55"/>
      <c r="WD19" s="55"/>
      <c r="WE19" s="55"/>
      <c r="WF19" s="55"/>
      <c r="WG19" s="55"/>
      <c r="WH19" s="55"/>
      <c r="WI19" s="55"/>
      <c r="WJ19" s="55"/>
      <c r="WK19" s="55"/>
      <c r="WL19" s="55"/>
      <c r="WM19" s="55"/>
      <c r="WN19" s="55"/>
      <c r="WO19" s="55"/>
      <c r="WP19" s="55"/>
      <c r="WQ19" s="55"/>
      <c r="WR19" s="55"/>
      <c r="WS19" s="55"/>
      <c r="WT19" s="55"/>
      <c r="WU19" s="55"/>
      <c r="WV19" s="55"/>
      <c r="WW19" s="55"/>
      <c r="WX19" s="55"/>
      <c r="WY19" s="55"/>
      <c r="WZ19" s="55"/>
      <c r="XA19" s="55"/>
      <c r="XB19" s="55"/>
      <c r="XC19" s="55"/>
      <c r="XD19" s="55"/>
      <c r="XE19" s="55"/>
      <c r="XF19" s="55"/>
      <c r="XG19" s="55"/>
      <c r="XH19" s="55"/>
      <c r="XI19" s="55"/>
      <c r="XJ19" s="55"/>
      <c r="XK19" s="55"/>
      <c r="XL19" s="55"/>
      <c r="XM19" s="55"/>
      <c r="XN19" s="55"/>
      <c r="XO19" s="55"/>
      <c r="XP19" s="55"/>
      <c r="XQ19" s="55"/>
      <c r="XR19" s="55"/>
      <c r="XS19" s="55"/>
      <c r="XT19" s="55"/>
      <c r="XU19" s="55"/>
      <c r="XV19" s="55"/>
      <c r="XW19" s="55"/>
      <c r="XX19" s="55"/>
      <c r="XY19" s="55"/>
      <c r="XZ19" s="55"/>
      <c r="YA19" s="55"/>
      <c r="YB19" s="55"/>
      <c r="YC19" s="55"/>
      <c r="YD19" s="55"/>
      <c r="YE19" s="55"/>
      <c r="YF19" s="55"/>
      <c r="YG19" s="55"/>
      <c r="YH19" s="55"/>
      <c r="YI19" s="55"/>
      <c r="YJ19" s="55"/>
      <c r="YK19" s="55"/>
      <c r="YL19" s="55"/>
      <c r="YM19" s="55"/>
      <c r="YN19" s="55"/>
      <c r="YO19" s="55"/>
      <c r="YP19" s="55"/>
      <c r="YQ19" s="55"/>
      <c r="YR19" s="55"/>
      <c r="YS19" s="55"/>
      <c r="YT19" s="55"/>
      <c r="YU19" s="55"/>
      <c r="YV19" s="55"/>
      <c r="YW19" s="55"/>
      <c r="YX19" s="55"/>
      <c r="YY19" s="55"/>
      <c r="YZ19" s="55"/>
      <c r="ZA19" s="55"/>
      <c r="ZB19" s="55"/>
      <c r="ZC19" s="55"/>
      <c r="ZD19" s="55"/>
      <c r="ZE19" s="55"/>
      <c r="ZF19" s="55"/>
      <c r="ZG19" s="55"/>
      <c r="ZH19" s="55"/>
      <c r="ZI19" s="55"/>
      <c r="ZJ19" s="55"/>
      <c r="ZK19" s="55"/>
      <c r="ZL19" s="55"/>
      <c r="ZM19" s="55"/>
      <c r="ZN19" s="55"/>
      <c r="ZO19" s="55"/>
      <c r="ZP19" s="55"/>
      <c r="ZQ19" s="55"/>
      <c r="ZR19" s="55"/>
      <c r="ZS19" s="55"/>
      <c r="ZT19" s="55"/>
      <c r="ZU19" s="55"/>
      <c r="ZV19" s="55"/>
      <c r="ZW19" s="55"/>
      <c r="ZX19" s="55"/>
      <c r="ZY19" s="55"/>
      <c r="ZZ19" s="55"/>
      <c r="AAA19" s="55"/>
      <c r="AAB19" s="55"/>
      <c r="AAC19" s="55"/>
      <c r="AAD19" s="55"/>
      <c r="AAE19" s="55"/>
      <c r="AAF19" s="55"/>
      <c r="AAG19" s="55"/>
      <c r="AAH19" s="55"/>
      <c r="AAI19" s="55"/>
      <c r="AAJ19" s="55"/>
      <c r="AAK19" s="55"/>
      <c r="AAL19" s="55"/>
      <c r="AAM19" s="55"/>
      <c r="AAN19" s="55"/>
      <c r="AAO19" s="55"/>
      <c r="AAP19" s="55"/>
      <c r="AAQ19" s="55"/>
      <c r="AAR19" s="55"/>
      <c r="AAS19" s="55"/>
      <c r="AAT19" s="55"/>
      <c r="AAU19" s="55"/>
      <c r="AAV19" s="55"/>
      <c r="AAW19" s="55"/>
      <c r="AAX19" s="55"/>
      <c r="AAY19" s="55"/>
      <c r="AAZ19" s="55"/>
      <c r="ABA19" s="55"/>
      <c r="ABB19" s="55"/>
      <c r="ABC19" s="55"/>
      <c r="ABD19" s="55"/>
      <c r="ABE19" s="55"/>
      <c r="ABF19" s="55"/>
      <c r="ABG19" s="55"/>
      <c r="ABH19" s="55"/>
      <c r="ABI19" s="55"/>
      <c r="ABJ19" s="55"/>
      <c r="ABK19" s="55"/>
      <c r="ABL19" s="55"/>
      <c r="ABM19" s="55"/>
      <c r="ABN19" s="55"/>
      <c r="ABO19" s="55"/>
      <c r="ABP19" s="55"/>
      <c r="ABQ19" s="55"/>
      <c r="ABR19" s="55"/>
      <c r="ABS19" s="55"/>
      <c r="ABT19" s="55"/>
      <c r="ABU19" s="55"/>
      <c r="ABV19" s="55"/>
      <c r="ABW19" s="55"/>
      <c r="ABX19" s="55"/>
      <c r="ABY19" s="55"/>
      <c r="ABZ19" s="55"/>
      <c r="ACA19" s="55"/>
      <c r="ACB19" s="55"/>
      <c r="ACC19" s="55"/>
      <c r="ACD19" s="55"/>
      <c r="ACE19" s="55"/>
      <c r="ACF19" s="55"/>
      <c r="ACG19" s="55"/>
      <c r="ACH19" s="55"/>
      <c r="ACI19" s="55"/>
      <c r="ACJ19" s="55"/>
      <c r="ACK19" s="55"/>
      <c r="ACL19" s="55"/>
      <c r="ACM19" s="55"/>
      <c r="ACN19" s="55"/>
      <c r="ACO19" s="55"/>
      <c r="ACP19" s="55"/>
      <c r="ACQ19" s="55"/>
      <c r="ACR19" s="55"/>
      <c r="ACS19" s="55"/>
      <c r="ACT19" s="55"/>
      <c r="ACU19" s="55"/>
      <c r="ACV19" s="55"/>
      <c r="ACW19" s="55"/>
      <c r="ACX19" s="55"/>
      <c r="ACY19" s="55"/>
      <c r="ACZ19" s="55"/>
      <c r="ADA19" s="55"/>
      <c r="ADB19" s="55"/>
      <c r="ADC19" s="55"/>
      <c r="ADD19" s="55"/>
      <c r="ADE19" s="55"/>
      <c r="ADF19" s="55"/>
      <c r="ADG19" s="55"/>
      <c r="ADH19" s="55"/>
      <c r="ADI19" s="55"/>
      <c r="ADJ19" s="55"/>
      <c r="ADK19" s="55"/>
      <c r="ADL19" s="55"/>
      <c r="ADM19" s="55"/>
      <c r="ADN19" s="55"/>
      <c r="ADO19" s="55"/>
      <c r="ADP19" s="55"/>
      <c r="ADQ19" s="55"/>
      <c r="ADR19" s="55"/>
      <c r="ADS19" s="55"/>
      <c r="ADT19" s="55"/>
      <c r="ADU19" s="55"/>
      <c r="ADV19" s="55"/>
      <c r="ADW19" s="55"/>
      <c r="ADX19" s="55"/>
      <c r="ADY19" s="55"/>
      <c r="ADZ19" s="55"/>
      <c r="AEA19" s="55"/>
      <c r="AEB19" s="55"/>
      <c r="AEC19" s="55"/>
      <c r="AED19" s="55"/>
      <c r="AEE19" s="55"/>
      <c r="AEF19" s="55"/>
      <c r="AEG19" s="55"/>
      <c r="AEH19" s="55"/>
      <c r="AEI19" s="55"/>
      <c r="AEJ19" s="55"/>
      <c r="AEK19" s="55"/>
      <c r="AEL19" s="55"/>
      <c r="AEM19" s="55"/>
      <c r="AEN19" s="55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  <c r="AFY19" s="55"/>
      <c r="AFZ19" s="55"/>
      <c r="AGA19" s="55"/>
      <c r="AGB19" s="55"/>
      <c r="AGC19" s="55"/>
      <c r="AGD19" s="55"/>
      <c r="AGE19" s="55"/>
      <c r="AGF19" s="55"/>
      <c r="AGG19" s="55"/>
      <c r="AGH19" s="55"/>
      <c r="AGI19" s="55"/>
      <c r="AGJ19" s="55"/>
      <c r="AGK19" s="55"/>
      <c r="AGL19" s="55"/>
      <c r="AGM19" s="55"/>
      <c r="AGN19" s="55"/>
      <c r="AGO19" s="55"/>
      <c r="AGP19" s="55"/>
      <c r="AGQ19" s="55"/>
      <c r="AGR19" s="55"/>
      <c r="AGS19" s="55"/>
      <c r="AGT19" s="55"/>
      <c r="AGU19" s="55"/>
      <c r="AGV19" s="55"/>
      <c r="AGW19" s="55"/>
      <c r="AGX19" s="56"/>
      <c r="AGY19" s="56"/>
      <c r="AGZ19" s="56"/>
      <c r="AHA19" s="56"/>
      <c r="AHB19" s="56"/>
      <c r="AHC19" s="56"/>
      <c r="AHD19" s="56"/>
      <c r="AHE19" s="56"/>
      <c r="AHF19" s="56"/>
      <c r="AHG19" s="56"/>
      <c r="AHH19" s="56"/>
      <c r="AHI19" s="56"/>
      <c r="AHJ19" s="56"/>
      <c r="AHK19" s="56"/>
      <c r="AHL19" s="56"/>
      <c r="AHM19" s="56"/>
      <c r="AHN19" s="56"/>
      <c r="AHO19" s="56"/>
      <c r="AHP19" s="56"/>
      <c r="AHQ19" s="56"/>
      <c r="AHR19" s="56"/>
      <c r="AHS19" s="56"/>
      <c r="AHT19" s="56"/>
      <c r="AHU19" s="56"/>
      <c r="AHV19" s="56"/>
      <c r="AHW19" s="56"/>
      <c r="AHX19" s="56"/>
      <c r="AHY19" s="56"/>
      <c r="AHZ19" s="56"/>
      <c r="AIA19" s="56"/>
      <c r="AIB19" s="56"/>
      <c r="AIC19" s="56"/>
      <c r="AID19" s="56"/>
      <c r="AIE19" s="56"/>
      <c r="AIF19" s="56"/>
      <c r="AIG19" s="56"/>
      <c r="AIH19" s="56"/>
      <c r="AII19" s="56"/>
      <c r="AIJ19" s="56"/>
      <c r="AIK19" s="56"/>
      <c r="AIL19" s="56"/>
      <c r="AIM19" s="56"/>
      <c r="AIN19" s="56"/>
      <c r="AIO19" s="56"/>
      <c r="AIP19" s="56"/>
      <c r="AIQ19" s="56"/>
      <c r="AIR19" s="56"/>
      <c r="AIS19" s="56"/>
      <c r="AIT19" s="56"/>
      <c r="AIU19" s="56"/>
      <c r="AIV19" s="56"/>
      <c r="AIW19" s="56"/>
      <c r="AIX19" s="56"/>
      <c r="AIY19" s="56"/>
      <c r="AIZ19" s="56"/>
      <c r="AJA19" s="56"/>
      <c r="AJB19" s="56"/>
      <c r="AJC19" s="56"/>
      <c r="AJD19" s="56"/>
      <c r="AJE19" s="56"/>
      <c r="AJF19" s="56"/>
      <c r="AJG19" s="56"/>
      <c r="AJH19" s="56"/>
      <c r="AJI19" s="56"/>
      <c r="AJJ19" s="56"/>
      <c r="AJK19" s="56"/>
      <c r="AJL19" s="56"/>
      <c r="AJM19" s="56"/>
      <c r="AJN19" s="56"/>
      <c r="AJO19" s="56"/>
      <c r="AJP19" s="56"/>
      <c r="AJQ19" s="56"/>
      <c r="AJR19" s="56"/>
      <c r="AJS19" s="56"/>
      <c r="AJT19" s="56"/>
      <c r="AJU19" s="56"/>
      <c r="AJV19" s="56"/>
      <c r="AJW19" s="56"/>
      <c r="AJX19" s="56"/>
      <c r="AJY19" s="56"/>
      <c r="AJZ19" s="56"/>
      <c r="AKA19" s="56"/>
      <c r="AKB19" s="56"/>
      <c r="AKC19" s="56"/>
      <c r="AKD19" s="56"/>
      <c r="AKE19" s="56"/>
      <c r="AKF19" s="56"/>
      <c r="AKG19" s="56"/>
      <c r="AKH19" s="56"/>
      <c r="AKI19" s="56"/>
      <c r="AKJ19" s="56"/>
      <c r="AKK19" s="56"/>
      <c r="AKL19" s="56"/>
      <c r="AKM19" s="56"/>
      <c r="AKN19" s="56"/>
      <c r="AKO19" s="56"/>
      <c r="AKP19" s="56"/>
      <c r="AKQ19" s="56"/>
      <c r="AKR19" s="56"/>
      <c r="AKS19" s="56"/>
      <c r="AKT19" s="56"/>
      <c r="AKU19" s="56"/>
      <c r="AKV19" s="56"/>
      <c r="AKW19" s="56"/>
      <c r="AKX19" s="56"/>
      <c r="AKY19" s="56"/>
      <c r="AKZ19" s="56"/>
      <c r="ALA19" s="56"/>
      <c r="ALB19" s="56"/>
      <c r="ALC19" s="56"/>
      <c r="ALD19" s="56"/>
      <c r="ALE19" s="56"/>
      <c r="ALF19" s="56"/>
      <c r="ALG19" s="56"/>
      <c r="ALH19" s="56"/>
      <c r="ALI19" s="56"/>
      <c r="ALJ19" s="56"/>
      <c r="ALK19" s="56"/>
      <c r="ALL19" s="56"/>
      <c r="ALM19" s="56"/>
      <c r="ALN19" s="56"/>
      <c r="ALO19" s="56"/>
      <c r="ALP19" s="56"/>
      <c r="ALQ19" s="56"/>
      <c r="ALR19" s="56"/>
      <c r="ALS19" s="56"/>
      <c r="ALT19" s="56"/>
      <c r="ALU19" s="56"/>
      <c r="ALV19" s="56"/>
      <c r="ALW19" s="56"/>
      <c r="ALX19" s="56"/>
      <c r="ALY19" s="56"/>
      <c r="ALZ19" s="56"/>
      <c r="AMA19" s="56"/>
      <c r="AMB19" s="56"/>
      <c r="AMC19" s="56"/>
      <c r="AMD19" s="56"/>
      <c r="AME19" s="56"/>
      <c r="AMF19" s="56"/>
      <c r="AMG19" s="56"/>
      <c r="AMH19" s="56"/>
      <c r="AMI19" s="56"/>
      <c r="AMJ19" s="56"/>
      <c r="AMK19" s="56"/>
      <c r="AML19" s="56"/>
      <c r="AMM19" s="56"/>
      <c r="AMN19" s="56"/>
      <c r="AMO19" s="56"/>
      <c r="AMP19" s="56"/>
      <c r="AMQ19" s="56"/>
      <c r="AMR19" s="56"/>
      <c r="AMS19" s="56"/>
      <c r="AMT19" s="56"/>
      <c r="AMU19" s="56"/>
      <c r="AMV19" s="56"/>
      <c r="AMW19" s="56"/>
      <c r="AMX19" s="56"/>
      <c r="AMY19" s="56"/>
      <c r="AMZ19" s="56"/>
      <c r="ANA19" s="56"/>
      <c r="ANB19" s="56"/>
      <c r="ANC19" s="56"/>
      <c r="AND19" s="56"/>
      <c r="ANE19" s="56"/>
      <c r="ANF19" s="56"/>
      <c r="ANG19" s="56"/>
      <c r="ANH19" s="56"/>
      <c r="ANI19" s="56"/>
      <c r="ANJ19" s="56"/>
      <c r="ANK19" s="56"/>
      <c r="ANL19" s="56"/>
      <c r="ANM19" s="56"/>
      <c r="ANN19" s="56"/>
      <c r="ANO19" s="56"/>
      <c r="ANP19" s="56"/>
      <c r="ANQ19" s="56"/>
      <c r="ANR19" s="56"/>
      <c r="ANS19" s="56"/>
      <c r="ANT19" s="56"/>
      <c r="ANU19" s="56"/>
      <c r="ANV19" s="56"/>
      <c r="ANW19" s="56"/>
      <c r="ANX19" s="56"/>
      <c r="ANY19" s="56"/>
      <c r="ANZ19" s="56"/>
      <c r="AOA19" s="56"/>
      <c r="AOB19" s="56"/>
      <c r="AOC19" s="56"/>
      <c r="AOD19" s="56"/>
      <c r="AOE19" s="56"/>
      <c r="AOF19" s="56"/>
      <c r="AOG19" s="56"/>
      <c r="AOH19" s="56"/>
      <c r="AOI19" s="56"/>
      <c r="AOJ19" s="56"/>
      <c r="AOK19" s="56"/>
      <c r="AOL19" s="56"/>
      <c r="AOM19" s="56"/>
      <c r="AON19" s="56"/>
      <c r="AOO19" s="56"/>
      <c r="AOP19" s="56"/>
      <c r="AOQ19" s="56"/>
      <c r="AOR19" s="56"/>
      <c r="AOS19" s="56"/>
      <c r="AOT19" s="56"/>
      <c r="AOU19" s="56"/>
      <c r="AOV19" s="56"/>
      <c r="AOW19" s="56"/>
      <c r="AOX19" s="56"/>
      <c r="AOY19" s="56"/>
      <c r="AOZ19" s="56"/>
      <c r="APA19" s="56"/>
      <c r="APB19" s="56"/>
      <c r="APC19" s="56"/>
      <c r="APD19" s="56"/>
      <c r="APE19" s="56"/>
      <c r="APF19" s="56"/>
      <c r="APG19" s="56"/>
      <c r="APH19" s="56"/>
      <c r="API19" s="56"/>
      <c r="APJ19" s="56"/>
      <c r="APK19" s="56"/>
      <c r="APL19" s="56"/>
      <c r="APM19" s="56"/>
      <c r="APN19" s="56"/>
      <c r="APO19" s="56"/>
      <c r="APP19" s="56"/>
      <c r="APQ19" s="56"/>
      <c r="APR19" s="56"/>
      <c r="APS19" s="56"/>
      <c r="APT19" s="56"/>
      <c r="APU19" s="56"/>
      <c r="APV19" s="56"/>
      <c r="APW19" s="56"/>
      <c r="APX19" s="56"/>
      <c r="APY19" s="56"/>
      <c r="APZ19" s="56"/>
      <c r="AQA19" s="56"/>
      <c r="AQB19" s="56"/>
      <c r="AQC19" s="56"/>
      <c r="AQD19" s="56"/>
      <c r="AQE19" s="56"/>
      <c r="AQF19" s="56"/>
      <c r="AQG19" s="56"/>
      <c r="AQH19" s="56"/>
      <c r="AQI19" s="56"/>
      <c r="AQJ19" s="56"/>
      <c r="AQK19" s="56"/>
      <c r="AQL19" s="56"/>
      <c r="AQM19" s="56"/>
      <c r="AQN19" s="56"/>
      <c r="AQO19" s="56"/>
      <c r="AQP19" s="56"/>
      <c r="AQQ19" s="56"/>
      <c r="AQR19" s="56"/>
      <c r="AQS19" s="56"/>
      <c r="AQT19" s="56"/>
      <c r="AQU19" s="56"/>
      <c r="AQV19" s="56"/>
      <c r="AQW19" s="56"/>
      <c r="AQX19" s="56"/>
      <c r="AQY19" s="56"/>
      <c r="AQZ19" s="56"/>
      <c r="ARA19" s="56"/>
      <c r="ARB19" s="56"/>
      <c r="ARC19" s="56"/>
      <c r="ARD19" s="56"/>
      <c r="ARE19" s="56"/>
      <c r="ARF19" s="56"/>
      <c r="ARG19" s="56"/>
      <c r="ARH19" s="56"/>
      <c r="ARI19" s="56"/>
      <c r="ARJ19" s="56"/>
      <c r="ARK19" s="56"/>
      <c r="ARL19" s="56"/>
      <c r="ARM19" s="56"/>
      <c r="ARN19" s="56"/>
      <c r="ARO19" s="56"/>
      <c r="ARP19" s="56"/>
      <c r="ARQ19" s="56"/>
      <c r="ARR19" s="56"/>
      <c r="ARS19" s="56"/>
      <c r="ART19" s="56"/>
      <c r="ARU19" s="56"/>
      <c r="ARV19" s="56"/>
      <c r="ARW19" s="56"/>
      <c r="ARX19" s="56"/>
      <c r="ARY19" s="56"/>
      <c r="ARZ19" s="56"/>
      <c r="ASA19" s="56"/>
      <c r="ASB19" s="56"/>
      <c r="ASC19" s="56"/>
      <c r="ASD19" s="56"/>
      <c r="ASE19" s="56"/>
      <c r="ASF19" s="56"/>
      <c r="ASG19" s="56"/>
      <c r="ASH19" s="56"/>
      <c r="ASI19" s="56"/>
      <c r="ASJ19" s="56"/>
      <c r="ASK19" s="56"/>
      <c r="ASL19" s="56"/>
      <c r="ASM19" s="56"/>
      <c r="ASN19" s="56"/>
      <c r="ASO19" s="56"/>
      <c r="ASP19" s="56"/>
      <c r="ASQ19" s="56"/>
      <c r="ASR19" s="56"/>
      <c r="ASS19" s="56"/>
      <c r="AST19" s="56"/>
      <c r="ASU19" s="56"/>
      <c r="ASV19" s="56"/>
      <c r="ASW19" s="56"/>
      <c r="ASX19" s="56"/>
      <c r="ASY19" s="56"/>
      <c r="ASZ19" s="56"/>
      <c r="ATA19" s="56"/>
      <c r="ATB19" s="56"/>
      <c r="ATC19" s="56"/>
      <c r="ATD19" s="56"/>
      <c r="ATE19" s="56"/>
      <c r="ATF19" s="56"/>
      <c r="ATG19" s="56"/>
      <c r="ATH19" s="56"/>
      <c r="ATI19" s="56"/>
      <c r="ATJ19" s="56"/>
      <c r="ATK19" s="56"/>
      <c r="ATL19" s="56"/>
      <c r="ATM19" s="56"/>
      <c r="ATN19" s="56"/>
      <c r="ATO19" s="56"/>
      <c r="ATP19" s="56"/>
      <c r="ATQ19" s="56"/>
      <c r="ATR19" s="56"/>
      <c r="ATS19" s="56"/>
      <c r="ATT19" s="56"/>
      <c r="ATU19" s="56"/>
      <c r="ATV19" s="56"/>
      <c r="ATW19" s="56"/>
      <c r="ATX19" s="56"/>
      <c r="ATY19" s="56"/>
      <c r="ATZ19" s="56"/>
      <c r="AUA19" s="56"/>
      <c r="AUB19" s="56"/>
      <c r="AUC19" s="56"/>
      <c r="AUD19" s="56"/>
      <c r="AUE19" s="56"/>
      <c r="AUF19" s="56"/>
      <c r="AUG19" s="56"/>
      <c r="AUH19" s="56"/>
      <c r="AUI19" s="56"/>
      <c r="AUJ19" s="56"/>
      <c r="AUK19" s="56"/>
      <c r="AUL19" s="56"/>
      <c r="AUM19" s="56"/>
      <c r="AUN19" s="56"/>
      <c r="AUO19" s="56"/>
      <c r="AUP19" s="56"/>
      <c r="AUQ19" s="56"/>
      <c r="AUR19" s="56"/>
      <c r="AUS19" s="56"/>
      <c r="AUT19" s="56"/>
      <c r="AUU19" s="56"/>
      <c r="AUV19" s="56"/>
      <c r="AUW19" s="56"/>
      <c r="AUX19" s="56"/>
      <c r="AUY19" s="56"/>
      <c r="AUZ19" s="56"/>
      <c r="AVA19" s="56"/>
      <c r="AVB19" s="56"/>
      <c r="AVC19" s="56"/>
      <c r="AVD19" s="56"/>
      <c r="AVE19" s="56"/>
      <c r="AVF19" s="56"/>
      <c r="AVG19" s="56"/>
      <c r="AVH19" s="56"/>
      <c r="AVI19" s="56"/>
      <c r="AVJ19" s="56"/>
      <c r="AVK19" s="56"/>
      <c r="AVL19" s="56"/>
      <c r="AVM19" s="56"/>
      <c r="AVN19" s="56"/>
      <c r="AVO19" s="56"/>
      <c r="AVP19" s="56"/>
      <c r="AVQ19" s="56"/>
      <c r="AVR19" s="56"/>
      <c r="AVS19" s="56"/>
      <c r="AVT19" s="56"/>
      <c r="AVU19" s="56"/>
      <c r="AVV19" s="56"/>
      <c r="AVW19" s="56"/>
      <c r="AVX19" s="56"/>
      <c r="AVY19" s="56"/>
      <c r="AVZ19" s="56"/>
      <c r="AWA19" s="56"/>
      <c r="AWB19" s="56"/>
      <c r="AWC19" s="56"/>
      <c r="AWD19" s="56"/>
      <c r="AWE19" s="56"/>
      <c r="AWF19" s="56"/>
      <c r="AWG19" s="56"/>
      <c r="AWH19" s="56"/>
      <c r="AWI19" s="56"/>
      <c r="AWJ19" s="56"/>
      <c r="AWK19" s="56"/>
      <c r="AWL19" s="56"/>
      <c r="AWM19" s="56"/>
      <c r="AWN19" s="56"/>
      <c r="AWO19" s="56"/>
      <c r="AWP19" s="56"/>
      <c r="AWQ19" s="56"/>
      <c r="AWR19" s="56"/>
      <c r="AWS19" s="56"/>
      <c r="AWT19" s="56"/>
      <c r="AWU19" s="56"/>
      <c r="AWV19" s="56"/>
      <c r="AWW19" s="56"/>
      <c r="AWX19" s="56"/>
      <c r="AWY19" s="56"/>
      <c r="AWZ19" s="56"/>
      <c r="AXA19" s="56"/>
      <c r="AXB19" s="56"/>
      <c r="AXC19" s="56"/>
      <c r="AXD19" s="56"/>
      <c r="AXE19" s="56"/>
      <c r="AXF19" s="56"/>
      <c r="AXG19" s="56"/>
      <c r="AXH19" s="56"/>
      <c r="AXI19" s="56"/>
      <c r="AXJ19" s="56"/>
      <c r="AXK19" s="56"/>
      <c r="AXL19" s="56"/>
      <c r="AXM19" s="56"/>
      <c r="AXN19" s="56"/>
      <c r="AXO19" s="56"/>
      <c r="AXP19" s="56"/>
      <c r="AXQ19" s="56"/>
      <c r="AXR19" s="56"/>
      <c r="AXS19" s="56"/>
      <c r="AXT19" s="56"/>
      <c r="AXU19" s="56"/>
      <c r="AXV19" s="56"/>
      <c r="AXW19" s="56"/>
      <c r="AXX19" s="56"/>
      <c r="AXY19" s="56"/>
      <c r="AXZ19" s="56"/>
      <c r="AYA19" s="56"/>
      <c r="AYB19" s="56"/>
      <c r="AYC19" s="56"/>
      <c r="AYD19" s="56"/>
      <c r="AYE19" s="56"/>
      <c r="AYF19" s="56"/>
      <c r="AYG19" s="56"/>
      <c r="AYH19" s="56"/>
      <c r="AYI19" s="56"/>
      <c r="AYJ19" s="56"/>
      <c r="AYK19" s="56"/>
      <c r="AYL19" s="56"/>
      <c r="AYM19" s="56"/>
      <c r="AYN19" s="56"/>
      <c r="AYO19" s="56"/>
      <c r="AYP19" s="56"/>
      <c r="AYQ19" s="56"/>
      <c r="AYR19" s="56"/>
      <c r="AYS19" s="56"/>
      <c r="AYT19" s="56"/>
      <c r="AYU19" s="56"/>
      <c r="AYV19" s="56"/>
      <c r="AYW19" s="56"/>
      <c r="AYX19" s="56"/>
      <c r="AYY19" s="56"/>
      <c r="AYZ19" s="56"/>
      <c r="AZA19" s="56"/>
      <c r="AZB19" s="56"/>
      <c r="AZC19" s="56"/>
      <c r="AZD19" s="56"/>
      <c r="AZE19" s="56"/>
      <c r="AZF19" s="56"/>
      <c r="AZG19" s="56"/>
      <c r="AZH19" s="56"/>
      <c r="AZI19" s="56"/>
      <c r="AZJ19" s="56"/>
      <c r="AZK19" s="56"/>
      <c r="AZL19" s="56"/>
      <c r="AZM19" s="56"/>
      <c r="AZN19" s="56"/>
      <c r="AZO19" s="56"/>
      <c r="AZP19" s="56"/>
      <c r="AZQ19" s="56"/>
      <c r="AZR19" s="56"/>
      <c r="AZS19" s="56"/>
      <c r="AZT19" s="56"/>
      <c r="AZU19" s="56"/>
      <c r="AZV19" s="56"/>
      <c r="AZW19" s="56"/>
      <c r="AZX19" s="56"/>
      <c r="AZY19" s="56"/>
      <c r="AZZ19" s="56"/>
      <c r="BAA19" s="56"/>
      <c r="BAB19" s="56"/>
      <c r="BAC19" s="56"/>
      <c r="BAD19" s="56"/>
      <c r="BAE19" s="56"/>
      <c r="BAF19" s="56"/>
      <c r="BAG19" s="56"/>
      <c r="BAH19" s="56"/>
      <c r="BAI19" s="56"/>
      <c r="BAJ19" s="56"/>
      <c r="BAK19" s="56"/>
      <c r="BAL19" s="56"/>
      <c r="BAM19" s="56"/>
      <c r="BAN19" s="56"/>
      <c r="BAO19" s="56"/>
      <c r="BAP19" s="56"/>
      <c r="BAQ19" s="56"/>
      <c r="BAR19" s="56"/>
      <c r="BAS19" s="56"/>
      <c r="BAT19" s="56"/>
      <c r="BAU19" s="56"/>
      <c r="BAV19" s="56"/>
      <c r="BAW19" s="56"/>
      <c r="BAX19" s="56"/>
      <c r="BAY19" s="56"/>
      <c r="BAZ19" s="56"/>
      <c r="BBA19" s="56"/>
      <c r="BBB19" s="56"/>
      <c r="BBC19" s="56"/>
      <c r="BBD19" s="56"/>
      <c r="BBE19" s="56"/>
      <c r="BBF19" s="56"/>
      <c r="BBG19" s="56"/>
      <c r="BBH19" s="56"/>
      <c r="BBI19" s="56"/>
      <c r="BBJ19" s="56"/>
      <c r="BBK19" s="56"/>
      <c r="BBL19" s="56"/>
      <c r="BBM19" s="56"/>
      <c r="BBN19" s="56"/>
      <c r="BBO19" s="56"/>
      <c r="BBP19" s="56"/>
      <c r="BBQ19" s="56"/>
      <c r="BBR19" s="56"/>
      <c r="BBS19" s="56"/>
      <c r="BBT19" s="56"/>
      <c r="BBU19" s="56"/>
      <c r="BBV19" s="56"/>
      <c r="BBW19" s="56"/>
      <c r="BBX19" s="56"/>
      <c r="BBY19" s="56"/>
      <c r="BBZ19" s="56"/>
      <c r="BCA19" s="56"/>
      <c r="BCB19" s="56"/>
      <c r="BCC19" s="56"/>
      <c r="BCD19" s="56"/>
      <c r="BCE19" s="56"/>
      <c r="BCF19" s="56"/>
      <c r="BCG19" s="56"/>
      <c r="BCH19" s="56"/>
      <c r="BCI19" s="56"/>
      <c r="BCJ19" s="56"/>
      <c r="BCK19" s="56"/>
      <c r="BCL19" s="56"/>
      <c r="BCM19" s="56"/>
      <c r="BCN19" s="56"/>
      <c r="BCO19" s="56"/>
      <c r="BCP19" s="56"/>
      <c r="BCQ19" s="56"/>
      <c r="BCR19" s="56"/>
      <c r="BCS19" s="56"/>
      <c r="BCT19" s="56"/>
      <c r="BCU19" s="56"/>
      <c r="BCV19" s="56"/>
      <c r="BCW19" s="56"/>
      <c r="BCX19" s="56"/>
      <c r="BCY19" s="56"/>
      <c r="BCZ19" s="56"/>
      <c r="BDA19" s="56"/>
      <c r="BDB19" s="56"/>
      <c r="BDC19" s="56"/>
      <c r="BDD19" s="56"/>
      <c r="BDE19" s="56"/>
      <c r="BDF19" s="56"/>
      <c r="BDG19" s="56"/>
      <c r="BDH19" s="56"/>
      <c r="BDI19" s="56"/>
      <c r="BDJ19" s="56"/>
      <c r="BDK19" s="56"/>
      <c r="BDL19" s="56"/>
      <c r="BDM19" s="56"/>
      <c r="BDN19" s="56"/>
      <c r="BDO19" s="56"/>
      <c r="BDP19" s="56"/>
      <c r="BDQ19" s="56"/>
      <c r="BDR19" s="56"/>
      <c r="BDS19" s="56"/>
      <c r="BDT19" s="56"/>
      <c r="BDU19" s="56"/>
      <c r="BDV19" s="56"/>
      <c r="BDW19" s="56"/>
      <c r="BDX19" s="56"/>
      <c r="BDY19" s="56"/>
      <c r="BDZ19" s="56"/>
      <c r="BEA19" s="56"/>
      <c r="BEB19" s="56"/>
      <c r="BEC19" s="56"/>
      <c r="BED19" s="56"/>
      <c r="BEE19" s="56"/>
      <c r="BEF19" s="56"/>
      <c r="BEG19" s="56"/>
      <c r="BEH19" s="56"/>
      <c r="BEI19" s="56"/>
      <c r="BEJ19" s="56"/>
      <c r="BEK19" s="56"/>
      <c r="BEL19" s="56"/>
      <c r="BEM19" s="56"/>
      <c r="BEN19" s="56"/>
      <c r="BEO19" s="56"/>
      <c r="BEP19" s="56"/>
      <c r="BEQ19" s="56"/>
      <c r="BER19" s="56"/>
      <c r="BES19" s="56"/>
      <c r="BET19" s="56"/>
      <c r="BEU19" s="56"/>
      <c r="BEV19" s="56"/>
      <c r="BEW19" s="56"/>
      <c r="BEX19" s="56"/>
      <c r="BEY19" s="56"/>
      <c r="BEZ19" s="56"/>
      <c r="BFA19" s="56"/>
      <c r="BFB19" s="56"/>
      <c r="BFC19" s="56"/>
      <c r="BFD19" s="56"/>
      <c r="BFE19" s="56"/>
      <c r="BFF19" s="56"/>
      <c r="BFG19" s="56"/>
      <c r="BFH19" s="56"/>
      <c r="BFI19" s="56"/>
      <c r="BFJ19" s="56"/>
      <c r="BFK19" s="56"/>
      <c r="BFL19" s="56"/>
      <c r="BFM19" s="56"/>
      <c r="BFN19" s="56"/>
      <c r="BFO19" s="56"/>
      <c r="BFP19" s="56"/>
      <c r="BFQ19" s="56"/>
      <c r="BFR19" s="56"/>
      <c r="BFS19" s="56"/>
      <c r="BFT19" s="56"/>
      <c r="BFU19" s="56"/>
      <c r="BFV19" s="56"/>
      <c r="BFW19" s="56"/>
      <c r="BFX19" s="56"/>
      <c r="BFY19" s="56"/>
      <c r="BFZ19" s="56"/>
      <c r="BGA19" s="56"/>
      <c r="BGB19" s="56"/>
      <c r="BGC19" s="56"/>
      <c r="BGD19" s="56"/>
      <c r="BGE19" s="56"/>
      <c r="BGF19" s="56"/>
      <c r="BGG19" s="56"/>
      <c r="BGH19" s="56"/>
      <c r="BGI19" s="56"/>
      <c r="BGJ19" s="56"/>
      <c r="BGK19" s="56"/>
      <c r="BGL19" s="56"/>
      <c r="BGM19" s="56"/>
      <c r="BGN19" s="56"/>
      <c r="BGO19" s="56"/>
      <c r="BGP19" s="56"/>
      <c r="BGQ19" s="56"/>
      <c r="BGR19" s="56"/>
      <c r="BGS19" s="56"/>
      <c r="BGT19" s="56"/>
      <c r="BGU19" s="56"/>
      <c r="BGV19" s="56"/>
      <c r="BGW19" s="56"/>
      <c r="BGX19" s="56"/>
      <c r="BGY19" s="56"/>
      <c r="BGZ19" s="56"/>
      <c r="BHA19" s="56"/>
      <c r="BHB19" s="56"/>
      <c r="BHC19" s="56"/>
      <c r="BHD19" s="56"/>
      <c r="BHE19" s="56"/>
      <c r="BHF19" s="56"/>
      <c r="BHG19" s="56"/>
      <c r="BHH19" s="56"/>
      <c r="BHI19" s="56"/>
      <c r="BHJ19" s="56"/>
      <c r="BHK19" s="56"/>
      <c r="BHL19" s="56"/>
      <c r="BHM19" s="56"/>
      <c r="BHN19" s="56"/>
      <c r="BHO19" s="56"/>
      <c r="BHP19" s="56"/>
      <c r="BHQ19" s="56"/>
      <c r="BHR19" s="56"/>
      <c r="BHS19" s="56"/>
      <c r="BHT19" s="56"/>
      <c r="BHU19" s="56"/>
      <c r="BHV19" s="56"/>
      <c r="BHW19" s="56"/>
      <c r="BHX19" s="56"/>
      <c r="BHY19" s="56"/>
      <c r="BHZ19" s="56"/>
      <c r="BIA19" s="56"/>
      <c r="BIB19" s="56"/>
      <c r="BIC19" s="56"/>
      <c r="BID19" s="56"/>
      <c r="BIE19" s="56"/>
      <c r="BIF19" s="56"/>
      <c r="BIG19" s="56"/>
      <c r="BIH19" s="56"/>
      <c r="BII19" s="56"/>
      <c r="BIJ19" s="56"/>
      <c r="BIK19" s="56"/>
      <c r="BIL19" s="56"/>
      <c r="BIM19" s="56"/>
      <c r="BIN19" s="56"/>
      <c r="BIO19" s="56"/>
      <c r="BIP19" s="56"/>
      <c r="BIQ19" s="56"/>
      <c r="BIR19" s="56"/>
      <c r="BIS19" s="56"/>
      <c r="BIT19" s="56"/>
      <c r="BIU19" s="56"/>
      <c r="BIV19" s="56"/>
      <c r="BIW19" s="56"/>
      <c r="BIX19" s="56"/>
      <c r="BIY19" s="56"/>
      <c r="BIZ19" s="56"/>
      <c r="BJA19" s="56"/>
      <c r="BJB19" s="56"/>
      <c r="BJC19" s="56"/>
      <c r="BJD19" s="56"/>
      <c r="BJE19" s="56"/>
      <c r="BJF19" s="56"/>
      <c r="BJG19" s="56"/>
      <c r="BJH19" s="56"/>
      <c r="BJI19" s="56"/>
      <c r="BJJ19" s="56"/>
      <c r="BJK19" s="56"/>
      <c r="BJL19" s="56"/>
      <c r="BJM19" s="56"/>
      <c r="BJN19" s="56"/>
      <c r="BJO19" s="56"/>
      <c r="BJP19" s="56"/>
      <c r="BJQ19" s="56"/>
      <c r="BJR19" s="56"/>
      <c r="BJS19" s="56"/>
      <c r="BJT19" s="56"/>
      <c r="BJU19" s="56"/>
      <c r="BJV19" s="56"/>
      <c r="BJW19" s="56"/>
      <c r="BJX19" s="56"/>
      <c r="BJY19" s="56"/>
      <c r="BJZ19" s="56"/>
      <c r="BKA19" s="56"/>
      <c r="BKB19" s="56"/>
      <c r="BKC19" s="56"/>
      <c r="BKD19" s="56"/>
      <c r="BKE19" s="56"/>
      <c r="BKF19" s="56"/>
      <c r="BKG19" s="56"/>
      <c r="BKH19" s="56"/>
      <c r="BKI19" s="56"/>
      <c r="BKJ19" s="56"/>
      <c r="BKK19" s="56"/>
      <c r="BKL19" s="56"/>
      <c r="BKM19" s="56"/>
      <c r="BKN19" s="56"/>
      <c r="BKO19" s="56"/>
      <c r="BKP19" s="56"/>
      <c r="BKQ19" s="56"/>
      <c r="BKR19" s="56"/>
      <c r="BKS19" s="56"/>
      <c r="BKT19" s="56"/>
      <c r="BKU19" s="56"/>
      <c r="BKV19" s="56"/>
      <c r="BKW19" s="56"/>
      <c r="BKX19" s="56"/>
      <c r="BKY19" s="56"/>
      <c r="BKZ19" s="56"/>
      <c r="BLA19" s="56"/>
      <c r="BLB19" s="56"/>
      <c r="BLC19" s="56"/>
      <c r="BLD19" s="56"/>
      <c r="BLE19" s="56"/>
      <c r="BLF19" s="56"/>
      <c r="BLG19" s="56"/>
      <c r="BLH19" s="56"/>
      <c r="BLI19" s="56"/>
      <c r="BLJ19" s="56"/>
      <c r="BLK19" s="56"/>
      <c r="BLL19" s="56"/>
      <c r="BLM19" s="56"/>
      <c r="BLN19" s="56"/>
      <c r="BLO19" s="56"/>
      <c r="BLP19" s="56"/>
      <c r="BLQ19" s="56"/>
      <c r="BLR19" s="56"/>
      <c r="BLS19" s="56"/>
      <c r="BLT19" s="56"/>
      <c r="BLU19" s="56"/>
      <c r="BLV19" s="56"/>
      <c r="BLW19" s="56"/>
      <c r="BLX19" s="56"/>
      <c r="BLY19" s="56"/>
      <c r="BLZ19" s="56"/>
      <c r="BMA19" s="56"/>
      <c r="BMB19" s="56"/>
      <c r="BMC19" s="56"/>
      <c r="BMD19" s="56"/>
      <c r="BME19" s="56"/>
      <c r="BMF19" s="56"/>
      <c r="BMG19" s="56"/>
      <c r="BMH19" s="56"/>
      <c r="BMI19" s="56"/>
      <c r="BMJ19" s="56"/>
      <c r="BMK19" s="56"/>
      <c r="BML19" s="56"/>
      <c r="BMM19" s="56"/>
      <c r="BMN19" s="56"/>
      <c r="BMO19" s="56"/>
      <c r="BMP19" s="56"/>
      <c r="BMQ19" s="56"/>
      <c r="BMR19" s="56"/>
      <c r="BMS19" s="56"/>
      <c r="BMT19" s="56"/>
      <c r="BMU19" s="56"/>
      <c r="BMV19" s="56"/>
      <c r="BMW19" s="56"/>
      <c r="BMX19" s="56"/>
      <c r="BMY19" s="56"/>
      <c r="BMZ19" s="56"/>
      <c r="BNA19" s="56"/>
      <c r="BNB19" s="56"/>
      <c r="BNC19" s="56"/>
      <c r="BND19" s="56"/>
      <c r="BNE19" s="56"/>
      <c r="BNF19" s="56"/>
      <c r="BNG19" s="56"/>
      <c r="BNH19" s="56"/>
      <c r="BNI19" s="56"/>
      <c r="BNJ19" s="56"/>
      <c r="BNK19" s="56"/>
      <c r="BNL19" s="56"/>
      <c r="BNM19" s="56"/>
      <c r="BNN19" s="56"/>
      <c r="BNO19" s="56"/>
      <c r="BNP19" s="56"/>
      <c r="BNQ19" s="56"/>
      <c r="BNR19" s="56"/>
      <c r="BNS19" s="56"/>
      <c r="BNT19" s="56"/>
      <c r="BNU19" s="56"/>
      <c r="BNV19" s="56"/>
      <c r="BNW19" s="56"/>
      <c r="BNX19" s="56"/>
      <c r="BNY19" s="56"/>
      <c r="BNZ19" s="56"/>
      <c r="BOA19" s="56"/>
      <c r="BOB19" s="56"/>
      <c r="BOC19" s="56"/>
      <c r="BOD19" s="56"/>
      <c r="BOE19" s="56"/>
      <c r="BOF19" s="56"/>
      <c r="BOG19" s="56"/>
      <c r="BOH19" s="56"/>
      <c r="BOI19" s="56"/>
      <c r="BOJ19" s="56"/>
      <c r="BOK19" s="56"/>
      <c r="BOL19" s="56"/>
      <c r="BOM19" s="56"/>
      <c r="BON19" s="56"/>
      <c r="BOO19" s="56"/>
      <c r="BOP19" s="56"/>
      <c r="BOQ19" s="56"/>
      <c r="BOR19" s="56"/>
      <c r="BOS19" s="56"/>
      <c r="BOT19" s="56"/>
      <c r="BOU19" s="56"/>
      <c r="BOV19" s="56"/>
    </row>
    <row r="20" ht="13.5" customHeight="1">
      <c r="A20" s="54" t="s">
        <v>1409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/>
      <c r="ME20" s="53"/>
      <c r="MF20" s="53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/>
      <c r="OJ20" s="53"/>
      <c r="OK20" s="53"/>
      <c r="OL20" s="53"/>
      <c r="OM20" s="53"/>
      <c r="ON20" s="53"/>
      <c r="OO20" s="53"/>
      <c r="OP20" s="53"/>
      <c r="OQ20" s="53"/>
      <c r="OR20" s="53"/>
      <c r="OS20" s="53"/>
      <c r="OT20" s="53"/>
      <c r="OU20" s="53"/>
      <c r="OV20" s="53"/>
      <c r="OW20" s="53"/>
      <c r="OX20" s="53"/>
      <c r="OY20" s="53"/>
      <c r="OZ20" s="53"/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3"/>
      <c r="PM20" s="53"/>
      <c r="PN20" s="53"/>
      <c r="PO20" s="53"/>
      <c r="PP20" s="53"/>
      <c r="PQ20" s="53"/>
      <c r="PR20" s="53"/>
      <c r="PS20" s="53"/>
      <c r="PT20" s="53"/>
      <c r="PU20" s="53"/>
      <c r="PV20" s="53"/>
      <c r="PW20" s="53"/>
      <c r="PX20" s="53"/>
      <c r="PY20" s="53"/>
      <c r="PZ20" s="53"/>
      <c r="QA20" s="53"/>
      <c r="QB20" s="53"/>
      <c r="QC20" s="53"/>
      <c r="QD20" s="53"/>
      <c r="QE20" s="53"/>
      <c r="QF20" s="53"/>
      <c r="QG20" s="53"/>
      <c r="QH20" s="53"/>
      <c r="QI20" s="53"/>
      <c r="QJ20" s="53"/>
      <c r="QK20" s="53"/>
      <c r="QL20" s="53"/>
      <c r="QM20" s="53"/>
      <c r="QN20" s="53"/>
      <c r="QO20" s="53"/>
      <c r="QP20" s="53"/>
      <c r="QQ20" s="53"/>
      <c r="QR20" s="53"/>
      <c r="QS20" s="53"/>
      <c r="QT20" s="53"/>
      <c r="QU20" s="53"/>
      <c r="QV20" s="53"/>
      <c r="QW20" s="53"/>
      <c r="QX20" s="53"/>
      <c r="QY20" s="53"/>
      <c r="QZ20" s="53"/>
      <c r="RA20" s="53"/>
      <c r="RB20" s="53"/>
      <c r="RC20" s="53"/>
      <c r="RD20" s="53"/>
      <c r="RE20" s="53"/>
      <c r="RF20" s="53"/>
      <c r="RG20" s="53"/>
      <c r="RH20" s="53"/>
      <c r="RI20" s="53"/>
      <c r="RJ20" s="53"/>
      <c r="RK20" s="53"/>
      <c r="RL20" s="53"/>
      <c r="RM20" s="53"/>
      <c r="RN20" s="53"/>
      <c r="RO20" s="53"/>
      <c r="RP20" s="53"/>
      <c r="RQ20" s="53"/>
      <c r="RR20" s="53"/>
      <c r="RS20" s="53"/>
      <c r="RT20" s="53"/>
      <c r="RU20" s="53"/>
      <c r="RV20" s="53"/>
      <c r="RW20" s="53"/>
      <c r="RX20" s="53"/>
      <c r="RY20" s="53"/>
      <c r="RZ20" s="53"/>
      <c r="SA20" s="53"/>
      <c r="SB20" s="53"/>
      <c r="SC20" s="53"/>
      <c r="SD20" s="53"/>
      <c r="SE20" s="53"/>
      <c r="SF20" s="53"/>
      <c r="SG20" s="53"/>
      <c r="SH20" s="53"/>
      <c r="SI20" s="53"/>
      <c r="SJ20" s="53"/>
      <c r="SK20" s="53"/>
      <c r="SL20" s="53"/>
      <c r="SM20" s="53"/>
      <c r="SN20" s="53"/>
      <c r="SO20" s="53"/>
      <c r="SP20" s="53"/>
      <c r="SQ20" s="53"/>
      <c r="SR20" s="53"/>
      <c r="SS20" s="53"/>
      <c r="ST20" s="53"/>
      <c r="SU20" s="53"/>
      <c r="SV20" s="53"/>
      <c r="SW20" s="53"/>
      <c r="SX20" s="53"/>
      <c r="SY20" s="53"/>
      <c r="SZ20" s="53"/>
      <c r="TA20" s="53"/>
      <c r="TB20" s="53"/>
      <c r="TC20" s="53"/>
      <c r="TD20" s="53"/>
      <c r="TE20" s="53"/>
      <c r="TF20" s="53"/>
      <c r="TG20" s="53"/>
      <c r="TH20" s="53"/>
      <c r="TI20" s="53"/>
      <c r="TJ20" s="53"/>
      <c r="TK20" s="53"/>
      <c r="TL20" s="53"/>
      <c r="TM20" s="53"/>
      <c r="TN20" s="53"/>
      <c r="TO20" s="53"/>
      <c r="TP20" s="53"/>
      <c r="TQ20" s="53"/>
      <c r="TR20" s="53"/>
      <c r="TS20" s="53"/>
      <c r="TT20" s="53"/>
      <c r="TU20" s="53"/>
      <c r="TV20" s="53"/>
      <c r="TW20" s="53"/>
      <c r="TX20" s="53"/>
      <c r="TY20" s="53"/>
      <c r="TZ20" s="53"/>
      <c r="UA20" s="53"/>
      <c r="UB20" s="53"/>
      <c r="UC20" s="53"/>
      <c r="UD20" s="53"/>
      <c r="UE20" s="53"/>
      <c r="UF20" s="53"/>
      <c r="UG20" s="53"/>
      <c r="UH20" s="53"/>
      <c r="UI20" s="53"/>
      <c r="UJ20" s="53"/>
      <c r="UK20" s="53"/>
      <c r="UL20" s="53"/>
      <c r="UM20" s="53"/>
      <c r="UN20" s="53"/>
      <c r="UO20" s="53"/>
      <c r="UP20" s="53"/>
      <c r="UQ20" s="53"/>
      <c r="UR20" s="53"/>
      <c r="US20" s="53"/>
      <c r="UT20" s="53"/>
      <c r="UU20" s="53"/>
      <c r="UV20" s="53"/>
      <c r="UW20" s="53"/>
      <c r="UX20" s="53"/>
      <c r="UY20" s="53"/>
      <c r="UZ20" s="53"/>
      <c r="VA20" s="53"/>
      <c r="VB20" s="53"/>
      <c r="VC20" s="53"/>
      <c r="VD20" s="53"/>
      <c r="VE20" s="53"/>
      <c r="VF20" s="53"/>
      <c r="VG20" s="53"/>
      <c r="VH20" s="53"/>
      <c r="VI20" s="53"/>
      <c r="VJ20" s="53"/>
      <c r="VK20" s="53"/>
      <c r="VL20" s="53"/>
      <c r="VM20" s="53"/>
      <c r="VN20" s="53"/>
      <c r="VO20" s="53"/>
      <c r="VP20" s="53"/>
      <c r="VQ20" s="53"/>
      <c r="VR20" s="53"/>
      <c r="VS20" s="53"/>
      <c r="VT20" s="53"/>
      <c r="VU20" s="53"/>
      <c r="VV20" s="53"/>
      <c r="VW20" s="53"/>
      <c r="VX20" s="53"/>
      <c r="VY20" s="53"/>
      <c r="VZ20" s="53"/>
      <c r="WA20" s="53"/>
      <c r="WB20" s="53"/>
      <c r="WC20" s="53"/>
      <c r="WD20" s="53"/>
      <c r="WE20" s="53"/>
      <c r="WF20" s="53"/>
      <c r="WG20" s="53"/>
      <c r="WH20" s="53"/>
      <c r="WI20" s="53"/>
      <c r="WJ20" s="53"/>
      <c r="WK20" s="53"/>
      <c r="WL20" s="53"/>
      <c r="WM20" s="53"/>
      <c r="WN20" s="53"/>
      <c r="WO20" s="53"/>
      <c r="WP20" s="53"/>
      <c r="WQ20" s="53"/>
      <c r="WR20" s="53"/>
      <c r="WS20" s="53"/>
      <c r="WT20" s="53"/>
      <c r="WU20" s="53"/>
      <c r="WV20" s="53"/>
      <c r="WW20" s="53"/>
      <c r="WX20" s="53"/>
      <c r="WY20" s="53"/>
      <c r="WZ20" s="53"/>
      <c r="XA20" s="53"/>
      <c r="XB20" s="53"/>
      <c r="XC20" s="53"/>
      <c r="XD20" s="53"/>
      <c r="XE20" s="53"/>
      <c r="XF20" s="53"/>
      <c r="XG20" s="53"/>
      <c r="XH20" s="53"/>
      <c r="XI20" s="53"/>
      <c r="XJ20" s="53"/>
      <c r="XK20" s="53"/>
      <c r="XL20" s="53"/>
      <c r="XM20" s="53"/>
      <c r="XN20" s="53"/>
      <c r="XO20" s="53"/>
      <c r="XP20" s="53"/>
      <c r="XQ20" s="53"/>
      <c r="XR20" s="53"/>
      <c r="XS20" s="53"/>
      <c r="XT20" s="53"/>
      <c r="XU20" s="53"/>
      <c r="XV20" s="53"/>
      <c r="XW20" s="53"/>
      <c r="XX20" s="53"/>
      <c r="XY20" s="53"/>
      <c r="XZ20" s="53"/>
      <c r="YA20" s="53"/>
      <c r="YB20" s="53"/>
      <c r="YC20" s="53"/>
      <c r="YD20" s="53"/>
      <c r="YE20" s="53"/>
      <c r="YF20" s="53"/>
      <c r="YG20" s="53"/>
      <c r="YH20" s="53"/>
      <c r="YI20" s="53"/>
      <c r="YJ20" s="53"/>
      <c r="YK20" s="53"/>
      <c r="YL20" s="53"/>
      <c r="YM20" s="53"/>
      <c r="YN20" s="53"/>
      <c r="YO20" s="53"/>
      <c r="YP20" s="53"/>
      <c r="YQ20" s="53"/>
      <c r="YR20" s="53"/>
      <c r="YS20" s="53"/>
      <c r="YT20" s="53"/>
      <c r="YU20" s="53"/>
      <c r="YV20" s="53"/>
      <c r="YW20" s="53"/>
      <c r="YX20" s="53"/>
      <c r="YY20" s="53"/>
      <c r="YZ20" s="53"/>
      <c r="ZA20" s="53"/>
      <c r="ZB20" s="53"/>
      <c r="ZC20" s="53"/>
      <c r="ZD20" s="53"/>
      <c r="ZE20" s="53"/>
      <c r="ZF20" s="53"/>
      <c r="ZG20" s="53"/>
      <c r="ZH20" s="53"/>
      <c r="ZI20" s="53"/>
      <c r="ZJ20" s="53"/>
      <c r="ZK20" s="53"/>
      <c r="ZL20" s="53"/>
      <c r="ZM20" s="53"/>
      <c r="ZN20" s="53"/>
      <c r="ZO20" s="53"/>
      <c r="ZP20" s="53"/>
      <c r="ZQ20" s="53"/>
      <c r="ZR20" s="53"/>
      <c r="ZS20" s="53"/>
      <c r="ZT20" s="53"/>
      <c r="ZU20" s="53"/>
      <c r="ZV20" s="53"/>
      <c r="ZW20" s="53"/>
      <c r="ZX20" s="53"/>
      <c r="ZY20" s="53"/>
      <c r="ZZ20" s="53"/>
      <c r="AAA20" s="53"/>
      <c r="AAB20" s="53"/>
      <c r="AAC20" s="53"/>
      <c r="AAD20" s="53"/>
      <c r="AAE20" s="53"/>
      <c r="AAF20" s="53"/>
      <c r="AAG20" s="53"/>
      <c r="AAH20" s="53"/>
      <c r="AAI20" s="53"/>
      <c r="AAJ20" s="53"/>
      <c r="AAK20" s="53"/>
      <c r="AAL20" s="53"/>
      <c r="AAM20" s="53"/>
      <c r="AAN20" s="53"/>
      <c r="AAO20" s="53"/>
      <c r="AAP20" s="53"/>
      <c r="AAQ20" s="53"/>
      <c r="AAR20" s="53"/>
      <c r="AAS20" s="53"/>
      <c r="AAT20" s="53"/>
      <c r="AAU20" s="53"/>
      <c r="AAV20" s="53"/>
      <c r="AAW20" s="53"/>
      <c r="AAX20" s="53"/>
      <c r="AAY20" s="53"/>
      <c r="AAZ20" s="53"/>
      <c r="ABA20" s="53"/>
      <c r="ABB20" s="53"/>
      <c r="ABC20" s="53"/>
      <c r="ABD20" s="53"/>
      <c r="ABE20" s="53"/>
      <c r="ABF20" s="53"/>
      <c r="ABG20" s="53"/>
      <c r="ABH20" s="53"/>
      <c r="ABI20" s="53"/>
      <c r="ABJ20" s="53"/>
      <c r="ABK20" s="53"/>
      <c r="ABL20" s="53"/>
      <c r="ABM20" s="53"/>
      <c r="ABN20" s="53"/>
      <c r="ABO20" s="53"/>
      <c r="ABP20" s="53"/>
      <c r="ABQ20" s="53"/>
      <c r="ABR20" s="53"/>
      <c r="ABS20" s="53"/>
      <c r="ABT20" s="53"/>
      <c r="ABU20" s="53"/>
      <c r="ABV20" s="53"/>
      <c r="ABW20" s="53"/>
      <c r="ABX20" s="53"/>
      <c r="ABY20" s="53"/>
      <c r="ABZ20" s="53"/>
      <c r="ACA20" s="53"/>
      <c r="ACB20" s="53"/>
      <c r="ACC20" s="53"/>
      <c r="ACD20" s="53"/>
      <c r="ACE20" s="53"/>
      <c r="ACF20" s="53"/>
      <c r="ACG20" s="53"/>
      <c r="ACH20" s="53"/>
      <c r="ACI20" s="53"/>
      <c r="ACJ20" s="53"/>
      <c r="ACK20" s="53"/>
      <c r="ACL20" s="53"/>
      <c r="ACM20" s="53"/>
      <c r="ACN20" s="53"/>
      <c r="ACO20" s="53"/>
      <c r="ACP20" s="53"/>
      <c r="ACQ20" s="53"/>
      <c r="ACR20" s="53"/>
      <c r="ACS20" s="53"/>
      <c r="ACT20" s="53"/>
      <c r="ACU20" s="53"/>
      <c r="ACV20" s="53"/>
      <c r="ACW20" s="53"/>
      <c r="ACX20" s="53"/>
      <c r="ACY20" s="53"/>
      <c r="ACZ20" s="53"/>
      <c r="ADA20" s="53"/>
      <c r="ADB20" s="53"/>
      <c r="ADC20" s="53"/>
      <c r="ADD20" s="53"/>
      <c r="ADE20" s="53"/>
      <c r="ADF20" s="53"/>
      <c r="ADG20" s="53"/>
      <c r="ADH20" s="53"/>
      <c r="ADI20" s="53"/>
      <c r="ADJ20" s="53"/>
      <c r="ADK20" s="53"/>
      <c r="ADL20" s="53"/>
      <c r="ADM20" s="53"/>
      <c r="ADN20" s="53"/>
      <c r="ADO20" s="53"/>
      <c r="ADP20" s="53"/>
      <c r="ADQ20" s="53"/>
      <c r="ADR20" s="53"/>
      <c r="ADS20" s="53"/>
      <c r="ADT20" s="53"/>
      <c r="ADU20" s="53"/>
      <c r="ADV20" s="53"/>
      <c r="ADW20" s="53"/>
      <c r="ADX20" s="53"/>
      <c r="ADY20" s="53"/>
      <c r="ADZ20" s="53"/>
      <c r="AEA20" s="53"/>
      <c r="AEB20" s="53"/>
      <c r="AEC20" s="53"/>
      <c r="AED20" s="53"/>
      <c r="AEE20" s="53"/>
      <c r="AEF20" s="53"/>
      <c r="AEG20" s="53"/>
      <c r="AEH20" s="53"/>
      <c r="AEI20" s="53"/>
      <c r="AEJ20" s="53"/>
      <c r="AEK20" s="53"/>
      <c r="AEL20" s="53"/>
      <c r="AEM20" s="53"/>
      <c r="AEN20" s="53"/>
      <c r="AEO20" s="53"/>
      <c r="AEP20" s="53"/>
      <c r="AEQ20" s="53"/>
      <c r="AER20" s="53"/>
      <c r="AES20" s="53"/>
      <c r="AET20" s="53"/>
      <c r="AEU20" s="53"/>
      <c r="AEV20" s="53"/>
      <c r="AEW20" s="53"/>
      <c r="AEX20" s="53"/>
      <c r="AEY20" s="53"/>
      <c r="AEZ20" s="53"/>
      <c r="AFA20" s="53"/>
      <c r="AFB20" s="53"/>
      <c r="AFC20" s="53"/>
      <c r="AFD20" s="53"/>
      <c r="AFE20" s="53"/>
      <c r="AFF20" s="53"/>
      <c r="AFG20" s="53"/>
      <c r="AFH20" s="53"/>
      <c r="AFI20" s="53"/>
      <c r="AFJ20" s="53"/>
      <c r="AFK20" s="53"/>
      <c r="AFL20" s="53"/>
      <c r="AFM20" s="53"/>
      <c r="AFN20" s="53"/>
      <c r="AFO20" s="53"/>
      <c r="AFP20" s="53"/>
      <c r="AFQ20" s="53"/>
      <c r="AFR20" s="53"/>
      <c r="AFS20" s="53"/>
      <c r="AFT20" s="53"/>
      <c r="AFU20" s="53"/>
      <c r="AFV20" s="53"/>
      <c r="AFW20" s="53"/>
      <c r="AFX20" s="53"/>
      <c r="AFY20" s="53"/>
      <c r="AFZ20" s="53"/>
      <c r="AGA20" s="53"/>
      <c r="AGB20" s="53"/>
      <c r="AGC20" s="53"/>
      <c r="AGD20" s="53"/>
      <c r="AGE20" s="53"/>
      <c r="AGF20" s="53"/>
      <c r="AGG20" s="53"/>
      <c r="AGH20" s="53"/>
      <c r="AGI20" s="53"/>
      <c r="AGJ20" s="53"/>
      <c r="AGK20" s="53"/>
      <c r="AGL20" s="53"/>
      <c r="AGM20" s="53"/>
      <c r="AGN20" s="53"/>
      <c r="AGO20" s="53"/>
      <c r="AGP20" s="53"/>
      <c r="AGQ20" s="53"/>
      <c r="AGR20" s="53"/>
      <c r="AGS20" s="53"/>
      <c r="AGT20" s="53"/>
      <c r="AGU20" s="53"/>
      <c r="AGV20" s="53"/>
      <c r="AGW20" s="53"/>
      <c r="AGX20" s="53"/>
      <c r="AGY20" s="53"/>
      <c r="AGZ20" s="53"/>
      <c r="AHA20" s="53"/>
      <c r="AHB20" s="53"/>
      <c r="AHC20" s="53"/>
      <c r="AHD20" s="53"/>
      <c r="AHE20" s="53"/>
      <c r="AHF20" s="53"/>
      <c r="AHG20" s="53"/>
      <c r="AHH20" s="53"/>
      <c r="AHI20" s="53"/>
      <c r="AHJ20" s="53"/>
      <c r="AHK20" s="53"/>
      <c r="AHL20" s="53"/>
      <c r="AHM20" s="53"/>
      <c r="AHN20" s="53"/>
      <c r="AHO20" s="53"/>
      <c r="AHP20" s="53"/>
      <c r="AHQ20" s="53"/>
      <c r="AHR20" s="53"/>
      <c r="AHS20" s="53"/>
      <c r="AHT20" s="53"/>
      <c r="AHU20" s="53"/>
      <c r="AHV20" s="53"/>
      <c r="AHW20" s="53"/>
      <c r="AHX20" s="53"/>
      <c r="AHY20" s="53"/>
      <c r="AHZ20" s="53"/>
      <c r="AIA20" s="53"/>
      <c r="AIB20" s="53"/>
      <c r="AIC20" s="53"/>
      <c r="AID20" s="53"/>
      <c r="AIE20" s="53"/>
      <c r="AIF20" s="53"/>
      <c r="AIG20" s="53"/>
      <c r="AIH20" s="53"/>
      <c r="AII20" s="53"/>
      <c r="AIJ20" s="53"/>
      <c r="AIK20" s="53"/>
      <c r="AIL20" s="53"/>
      <c r="AIM20" s="53"/>
      <c r="AIN20" s="53"/>
      <c r="AIO20" s="53"/>
      <c r="AIP20" s="53"/>
      <c r="AIQ20" s="53"/>
      <c r="AIR20" s="53"/>
      <c r="AIS20" s="53"/>
      <c r="AIT20" s="53"/>
      <c r="AIU20" s="53"/>
      <c r="AIV20" s="53"/>
      <c r="AIW20" s="53"/>
      <c r="AIX20" s="53"/>
      <c r="AIY20" s="53"/>
      <c r="AIZ20" s="53"/>
      <c r="AJA20" s="53"/>
      <c r="AJB20" s="53"/>
      <c r="AJC20" s="53"/>
      <c r="AJD20" s="53"/>
      <c r="AJE20" s="53"/>
      <c r="AJF20" s="53"/>
      <c r="AJG20" s="53"/>
      <c r="AJH20" s="53"/>
      <c r="AJI20" s="53"/>
      <c r="AJJ20" s="53"/>
      <c r="AJK20" s="53"/>
      <c r="AJL20" s="53"/>
      <c r="AJM20" s="53"/>
      <c r="AJN20" s="53"/>
      <c r="AJO20" s="53"/>
      <c r="AJP20" s="53"/>
      <c r="AJQ20" s="53"/>
      <c r="AJR20" s="53"/>
      <c r="AJS20" s="53"/>
      <c r="AJT20" s="53"/>
      <c r="AJU20" s="53"/>
      <c r="AJV20" s="53"/>
      <c r="AJW20" s="53"/>
      <c r="AJX20" s="53"/>
      <c r="AJY20" s="53"/>
      <c r="AJZ20" s="53"/>
      <c r="AKA20" s="53"/>
      <c r="AKB20" s="53"/>
      <c r="AKC20" s="53"/>
      <c r="AKD20" s="53"/>
      <c r="AKE20" s="53"/>
      <c r="AKF20" s="53"/>
      <c r="AKG20" s="53"/>
      <c r="AKH20" s="53"/>
      <c r="AKI20" s="53"/>
      <c r="AKJ20" s="53"/>
      <c r="AKK20" s="53"/>
      <c r="AKL20" s="53"/>
      <c r="AKM20" s="53"/>
      <c r="AKN20" s="53"/>
      <c r="AKO20" s="53"/>
      <c r="AKP20" s="53"/>
      <c r="AKQ20" s="53"/>
      <c r="AKR20" s="53"/>
      <c r="AKS20" s="53"/>
      <c r="AKT20" s="53"/>
      <c r="AKU20" s="53"/>
      <c r="AKV20" s="53"/>
      <c r="AKW20" s="53"/>
      <c r="AKX20" s="53"/>
      <c r="AKY20" s="53"/>
      <c r="AKZ20" s="53"/>
      <c r="ALA20" s="53"/>
      <c r="ALB20" s="53"/>
      <c r="ALC20" s="53"/>
      <c r="ALD20" s="53"/>
      <c r="ALE20" s="53"/>
      <c r="ALF20" s="53"/>
      <c r="ALG20" s="53"/>
      <c r="ALH20" s="53"/>
      <c r="ALI20" s="53"/>
      <c r="ALJ20" s="53"/>
      <c r="ALK20" s="53"/>
      <c r="ALL20" s="53"/>
      <c r="ALM20" s="53"/>
      <c r="ALN20" s="53"/>
      <c r="ALO20" s="53"/>
      <c r="ALP20" s="53"/>
      <c r="ALQ20" s="53"/>
      <c r="ALR20" s="53"/>
      <c r="ALS20" s="53"/>
      <c r="ALT20" s="53"/>
      <c r="ALU20" s="53"/>
      <c r="ALV20" s="53"/>
      <c r="ALW20" s="53"/>
      <c r="ALX20" s="53"/>
      <c r="ALY20" s="53"/>
      <c r="ALZ20" s="53"/>
      <c r="AMA20" s="53"/>
      <c r="AMB20" s="53"/>
      <c r="AMC20" s="53"/>
      <c r="AMD20" s="53"/>
      <c r="AME20" s="53"/>
      <c r="AMF20" s="53"/>
      <c r="AMG20" s="53"/>
      <c r="AMH20" s="53"/>
      <c r="AMI20" s="53"/>
      <c r="AMJ20" s="53"/>
      <c r="AMK20" s="53"/>
      <c r="AML20" s="53"/>
      <c r="AMM20" s="53"/>
      <c r="AMN20" s="53"/>
      <c r="AMO20" s="53"/>
      <c r="AMP20" s="53"/>
      <c r="AMQ20" s="53"/>
      <c r="AMR20" s="53"/>
      <c r="AMS20" s="53"/>
      <c r="AMT20" s="53"/>
      <c r="AMU20" s="53"/>
      <c r="AMV20" s="53"/>
      <c r="AMW20" s="53"/>
      <c r="AMX20" s="53"/>
      <c r="AMY20" s="53"/>
      <c r="AMZ20" s="53"/>
      <c r="ANA20" s="53"/>
      <c r="ANB20" s="53"/>
      <c r="ANC20" s="53"/>
      <c r="AND20" s="53"/>
      <c r="ANE20" s="53"/>
      <c r="ANF20" s="53"/>
      <c r="ANG20" s="53"/>
      <c r="ANH20" s="53"/>
      <c r="ANI20" s="53"/>
      <c r="ANJ20" s="53"/>
      <c r="ANK20" s="53"/>
      <c r="ANL20" s="53"/>
      <c r="ANM20" s="53"/>
      <c r="ANN20" s="53"/>
      <c r="ANO20" s="53"/>
      <c r="ANP20" s="53"/>
      <c r="ANQ20" s="53"/>
      <c r="ANR20" s="53"/>
      <c r="ANS20" s="53"/>
      <c r="ANT20" s="53"/>
      <c r="ANU20" s="53"/>
      <c r="ANV20" s="53"/>
      <c r="ANW20" s="53"/>
      <c r="ANX20" s="53"/>
      <c r="ANY20" s="53"/>
      <c r="ANZ20" s="53"/>
      <c r="AOA20" s="53"/>
      <c r="AOB20" s="53"/>
      <c r="AOC20" s="53"/>
      <c r="AOD20" s="53"/>
      <c r="AOE20" s="53"/>
      <c r="AOF20" s="53"/>
      <c r="AOG20" s="53"/>
      <c r="AOH20" s="53"/>
      <c r="AOI20" s="53"/>
      <c r="AOJ20" s="53"/>
      <c r="AOK20" s="53"/>
      <c r="AOL20" s="53"/>
      <c r="AOM20" s="53"/>
      <c r="AON20" s="53"/>
      <c r="AOO20" s="53"/>
      <c r="AOP20" s="53"/>
      <c r="AOQ20" s="53"/>
      <c r="AOR20" s="53"/>
      <c r="AOS20" s="53"/>
      <c r="AOT20" s="53"/>
      <c r="AOU20" s="53"/>
      <c r="AOV20" s="53"/>
      <c r="AOW20" s="53"/>
      <c r="AOX20" s="53"/>
      <c r="AOY20" s="53"/>
      <c r="AOZ20" s="53"/>
      <c r="APA20" s="53"/>
      <c r="APB20" s="53"/>
      <c r="APC20" s="53"/>
      <c r="APD20" s="53"/>
      <c r="APE20" s="53"/>
      <c r="APF20" s="53"/>
      <c r="APG20" s="53"/>
      <c r="APH20" s="53"/>
      <c r="API20" s="53"/>
      <c r="APJ20" s="53"/>
      <c r="APK20" s="53"/>
      <c r="APL20" s="53"/>
      <c r="APM20" s="53"/>
      <c r="APN20" s="53"/>
      <c r="APO20" s="53"/>
      <c r="APP20" s="53"/>
      <c r="APQ20" s="53"/>
      <c r="APR20" s="53"/>
      <c r="APS20" s="53"/>
      <c r="APT20" s="53"/>
      <c r="APU20" s="53"/>
      <c r="APV20" s="53"/>
      <c r="APW20" s="53"/>
      <c r="APX20" s="53"/>
      <c r="APY20" s="53"/>
      <c r="APZ20" s="53"/>
      <c r="AQA20" s="53"/>
      <c r="AQB20" s="53"/>
      <c r="AQC20" s="53"/>
      <c r="AQD20" s="53"/>
      <c r="AQE20" s="53"/>
      <c r="AQF20" s="53"/>
      <c r="AQG20" s="53"/>
      <c r="AQH20" s="53"/>
      <c r="AQI20" s="53"/>
      <c r="AQJ20" s="53"/>
      <c r="AQK20" s="53"/>
      <c r="AQL20" s="53"/>
      <c r="AQM20" s="53"/>
      <c r="AQN20" s="53"/>
      <c r="AQO20" s="53"/>
      <c r="AQP20" s="53"/>
      <c r="AQQ20" s="53"/>
      <c r="AQR20" s="53"/>
      <c r="AQS20" s="53"/>
      <c r="AQT20" s="53"/>
      <c r="AQU20" s="53"/>
      <c r="AQV20" s="53"/>
      <c r="AQW20" s="53"/>
      <c r="AQX20" s="53"/>
      <c r="AQY20" s="53"/>
      <c r="AQZ20" s="53"/>
      <c r="ARA20" s="53"/>
      <c r="ARB20" s="53"/>
      <c r="ARC20" s="53"/>
      <c r="ARD20" s="53"/>
      <c r="ARE20" s="53"/>
      <c r="ARF20" s="53"/>
      <c r="ARG20" s="53"/>
      <c r="ARH20" s="53"/>
      <c r="ARI20" s="53"/>
      <c r="ARJ20" s="53"/>
      <c r="ARK20" s="53"/>
      <c r="ARL20" s="53"/>
      <c r="ARM20" s="53"/>
      <c r="ARN20" s="53"/>
      <c r="ARO20" s="53"/>
      <c r="ARP20" s="53"/>
      <c r="ARQ20" s="53"/>
      <c r="ARR20" s="53"/>
      <c r="ARS20" s="53"/>
      <c r="ART20" s="53"/>
      <c r="ARU20" s="53"/>
      <c r="ARV20" s="53"/>
      <c r="ARW20" s="53"/>
      <c r="ARX20" s="53"/>
      <c r="ARY20" s="53"/>
      <c r="ARZ20" s="53"/>
      <c r="ASA20" s="53"/>
      <c r="ASB20" s="53"/>
      <c r="ASC20" s="53"/>
      <c r="ASD20" s="53"/>
      <c r="ASE20" s="53"/>
      <c r="ASF20" s="53"/>
      <c r="ASG20" s="53"/>
      <c r="ASH20" s="53"/>
      <c r="ASI20" s="53"/>
      <c r="ASJ20" s="53"/>
      <c r="ASK20" s="53"/>
      <c r="ASL20" s="53"/>
      <c r="ASM20" s="53"/>
      <c r="ASN20" s="53"/>
      <c r="ASO20" s="53"/>
      <c r="ASP20" s="53"/>
      <c r="ASQ20" s="53"/>
      <c r="ASR20" s="53"/>
      <c r="ASS20" s="53"/>
      <c r="AST20" s="53"/>
      <c r="ASU20" s="53"/>
      <c r="ASV20" s="53"/>
      <c r="ASW20" s="53"/>
      <c r="ASX20" s="53"/>
      <c r="ASY20" s="53"/>
      <c r="ASZ20" s="53"/>
      <c r="ATA20" s="53"/>
      <c r="ATB20" s="53"/>
      <c r="ATC20" s="53"/>
      <c r="ATD20" s="53"/>
      <c r="ATE20" s="53"/>
      <c r="ATF20" s="53"/>
      <c r="ATG20" s="53"/>
      <c r="ATH20" s="53"/>
      <c r="ATI20" s="53"/>
      <c r="ATJ20" s="53"/>
      <c r="ATK20" s="53"/>
      <c r="ATL20" s="53"/>
      <c r="ATM20" s="53"/>
      <c r="ATN20" s="53"/>
      <c r="ATO20" s="53"/>
      <c r="ATP20" s="53"/>
      <c r="ATQ20" s="53"/>
      <c r="ATR20" s="53"/>
      <c r="ATS20" s="53"/>
      <c r="ATT20" s="53"/>
      <c r="ATU20" s="53"/>
      <c r="ATV20" s="53"/>
      <c r="ATW20" s="53"/>
      <c r="ATX20" s="53"/>
      <c r="ATY20" s="53"/>
      <c r="ATZ20" s="53"/>
      <c r="AUA20" s="53"/>
      <c r="AUB20" s="53"/>
      <c r="AUC20" s="53"/>
      <c r="AUD20" s="53"/>
      <c r="AUE20" s="53"/>
      <c r="AUF20" s="53"/>
      <c r="AUG20" s="53"/>
      <c r="AUH20" s="53"/>
      <c r="AUI20" s="53"/>
      <c r="AUJ20" s="53"/>
      <c r="AUK20" s="53"/>
      <c r="AUL20" s="53"/>
      <c r="AUM20" s="53"/>
      <c r="AUN20" s="53"/>
      <c r="AUO20" s="53"/>
      <c r="AUP20" s="53"/>
      <c r="AUQ20" s="53"/>
      <c r="AUR20" s="53"/>
      <c r="AUS20" s="53"/>
      <c r="AUT20" s="53"/>
      <c r="AUU20" s="53"/>
      <c r="AUV20" s="53"/>
      <c r="AUW20" s="53"/>
      <c r="AUX20" s="53"/>
      <c r="AUY20" s="53"/>
      <c r="AUZ20" s="53"/>
      <c r="AVA20" s="53"/>
      <c r="AVB20" s="53"/>
      <c r="AVC20" s="53"/>
      <c r="AVD20" s="53"/>
      <c r="AVE20" s="53"/>
      <c r="AVF20" s="53"/>
      <c r="AVG20" s="53"/>
      <c r="AVH20" s="53"/>
      <c r="AVI20" s="53"/>
      <c r="AVJ20" s="53"/>
      <c r="AVK20" s="53"/>
      <c r="AVL20" s="53"/>
      <c r="AVM20" s="53"/>
      <c r="AVN20" s="53"/>
      <c r="AVO20" s="53"/>
      <c r="AVP20" s="53"/>
      <c r="AVQ20" s="53"/>
      <c r="AVR20" s="53"/>
      <c r="AVS20" s="53"/>
      <c r="AVT20" s="53"/>
      <c r="AVU20" s="53"/>
      <c r="AVV20" s="53"/>
      <c r="AVW20" s="53"/>
      <c r="AVX20" s="53"/>
      <c r="AVY20" s="53"/>
      <c r="AVZ20" s="53"/>
      <c r="AWA20" s="53"/>
      <c r="AWB20" s="53"/>
      <c r="AWC20" s="53"/>
      <c r="AWD20" s="53"/>
      <c r="AWE20" s="53"/>
      <c r="AWF20" s="53"/>
      <c r="AWG20" s="53"/>
      <c r="AWH20" s="53"/>
      <c r="AWI20" s="53"/>
      <c r="AWJ20" s="53"/>
      <c r="AWK20" s="53"/>
      <c r="AWL20" s="53"/>
      <c r="AWM20" s="53"/>
      <c r="AWN20" s="53"/>
      <c r="AWO20" s="53"/>
      <c r="AWP20" s="53"/>
      <c r="AWQ20" s="53"/>
      <c r="AWR20" s="53"/>
      <c r="AWS20" s="53"/>
      <c r="AWT20" s="53"/>
      <c r="AWU20" s="53"/>
      <c r="AWV20" s="53"/>
      <c r="AWW20" s="53"/>
      <c r="AWX20" s="53"/>
      <c r="AWY20" s="53"/>
      <c r="AWZ20" s="53"/>
      <c r="AXA20" s="53"/>
      <c r="AXB20" s="53"/>
      <c r="AXC20" s="53"/>
      <c r="AXD20" s="53"/>
      <c r="AXE20" s="53"/>
      <c r="AXF20" s="53"/>
      <c r="AXG20" s="53"/>
      <c r="AXH20" s="53"/>
      <c r="AXI20" s="53"/>
      <c r="AXJ20" s="53"/>
      <c r="AXK20" s="53"/>
      <c r="AXL20" s="53"/>
      <c r="AXM20" s="53"/>
      <c r="AXN20" s="53"/>
      <c r="AXO20" s="53"/>
      <c r="AXP20" s="53"/>
      <c r="AXQ20" s="53"/>
      <c r="AXR20" s="53"/>
      <c r="AXS20" s="53"/>
      <c r="AXT20" s="53"/>
      <c r="AXU20" s="53"/>
      <c r="AXV20" s="53"/>
      <c r="AXW20" s="53"/>
      <c r="AXX20" s="53"/>
      <c r="AXY20" s="53"/>
      <c r="AXZ20" s="53"/>
      <c r="AYA20" s="53"/>
      <c r="AYB20" s="53"/>
      <c r="AYC20" s="53"/>
      <c r="AYD20" s="53"/>
      <c r="AYE20" s="53"/>
      <c r="AYF20" s="53"/>
      <c r="AYG20" s="53"/>
      <c r="AYH20" s="53"/>
      <c r="AYI20" s="53"/>
      <c r="AYJ20" s="53"/>
      <c r="AYK20" s="53"/>
      <c r="AYL20" s="53"/>
      <c r="AYM20" s="53"/>
      <c r="AYN20" s="53"/>
      <c r="AYO20" s="53"/>
      <c r="AYP20" s="53"/>
      <c r="AYQ20" s="53"/>
      <c r="AYR20" s="53"/>
      <c r="AYS20" s="53"/>
      <c r="AYT20" s="53"/>
      <c r="AYU20" s="53"/>
      <c r="AYV20" s="53"/>
      <c r="AYW20" s="53"/>
      <c r="AYX20" s="53"/>
      <c r="AYY20" s="53"/>
      <c r="AYZ20" s="53"/>
      <c r="AZA20" s="53"/>
      <c r="AZB20" s="53"/>
      <c r="AZC20" s="53"/>
      <c r="AZD20" s="53"/>
      <c r="AZE20" s="53"/>
      <c r="AZF20" s="53"/>
      <c r="AZG20" s="53"/>
      <c r="AZH20" s="53"/>
      <c r="AZI20" s="53"/>
      <c r="AZJ20" s="53"/>
      <c r="AZK20" s="53"/>
      <c r="AZL20" s="53"/>
      <c r="AZM20" s="53"/>
      <c r="AZN20" s="53"/>
      <c r="AZO20" s="53"/>
      <c r="AZP20" s="53"/>
      <c r="AZQ20" s="53"/>
      <c r="AZR20" s="53"/>
      <c r="AZS20" s="53"/>
      <c r="AZT20" s="53"/>
      <c r="AZU20" s="53"/>
      <c r="AZV20" s="53"/>
      <c r="AZW20" s="53"/>
      <c r="AZX20" s="53"/>
      <c r="AZY20" s="53"/>
      <c r="AZZ20" s="53"/>
      <c r="BAA20" s="53"/>
      <c r="BAB20" s="53"/>
      <c r="BAC20" s="53"/>
      <c r="BAD20" s="53"/>
      <c r="BAE20" s="53"/>
      <c r="BAF20" s="53"/>
      <c r="BAG20" s="53"/>
      <c r="BAH20" s="53"/>
      <c r="BAI20" s="53"/>
      <c r="BAJ20" s="53"/>
      <c r="BAK20" s="53"/>
      <c r="BAL20" s="53"/>
      <c r="BAM20" s="53"/>
      <c r="BAN20" s="53"/>
      <c r="BAO20" s="53"/>
      <c r="BAP20" s="53"/>
      <c r="BAQ20" s="53"/>
      <c r="BAR20" s="53"/>
      <c r="BAS20" s="53"/>
      <c r="BAT20" s="53"/>
      <c r="BAU20" s="53"/>
      <c r="BAV20" s="53"/>
      <c r="BAW20" s="53"/>
      <c r="BAX20" s="53"/>
      <c r="BAY20" s="53"/>
      <c r="BAZ20" s="53"/>
      <c r="BBA20" s="53"/>
      <c r="BBB20" s="53"/>
      <c r="BBC20" s="53"/>
      <c r="BBD20" s="53"/>
      <c r="BBE20" s="53"/>
      <c r="BBF20" s="53"/>
      <c r="BBG20" s="53"/>
      <c r="BBH20" s="53"/>
      <c r="BBI20" s="53"/>
      <c r="BBJ20" s="53"/>
      <c r="BBK20" s="53"/>
      <c r="BBL20" s="53"/>
      <c r="BBM20" s="53"/>
      <c r="BBN20" s="53"/>
      <c r="BBO20" s="53"/>
      <c r="BBP20" s="53"/>
      <c r="BBQ20" s="53"/>
      <c r="BBR20" s="53"/>
      <c r="BBS20" s="53"/>
      <c r="BBT20" s="53"/>
      <c r="BBU20" s="53"/>
      <c r="BBV20" s="53"/>
      <c r="BBW20" s="53"/>
      <c r="BBX20" s="53"/>
      <c r="BBY20" s="53"/>
      <c r="BBZ20" s="53"/>
      <c r="BCA20" s="53"/>
      <c r="BCB20" s="53"/>
      <c r="BCC20" s="53"/>
      <c r="BCD20" s="53"/>
      <c r="BCE20" s="53"/>
      <c r="BCF20" s="53"/>
      <c r="BCG20" s="53"/>
      <c r="BCH20" s="53"/>
      <c r="BCI20" s="53"/>
      <c r="BCJ20" s="53"/>
      <c r="BCK20" s="53"/>
      <c r="BCL20" s="53"/>
      <c r="BCM20" s="53"/>
      <c r="BCN20" s="53"/>
      <c r="BCO20" s="53"/>
      <c r="BCP20" s="53"/>
      <c r="BCQ20" s="53"/>
      <c r="BCR20" s="53"/>
      <c r="BCS20" s="53"/>
      <c r="BCT20" s="53"/>
      <c r="BCU20" s="53"/>
      <c r="BCV20" s="53"/>
      <c r="BCW20" s="53"/>
      <c r="BCX20" s="53"/>
      <c r="BCY20" s="53"/>
      <c r="BCZ20" s="53"/>
      <c r="BDA20" s="53"/>
      <c r="BDB20" s="53"/>
      <c r="BDC20" s="53"/>
      <c r="BDD20" s="53"/>
      <c r="BDE20" s="53"/>
      <c r="BDF20" s="53"/>
      <c r="BDG20" s="53"/>
      <c r="BDH20" s="53"/>
      <c r="BDI20" s="53"/>
      <c r="BDJ20" s="53"/>
      <c r="BDK20" s="53"/>
      <c r="BDL20" s="53"/>
      <c r="BDM20" s="53"/>
      <c r="BDN20" s="53"/>
      <c r="BDO20" s="53"/>
      <c r="BDP20" s="53"/>
      <c r="BDQ20" s="53"/>
      <c r="BDR20" s="53"/>
      <c r="BDS20" s="53"/>
      <c r="BDT20" s="53"/>
      <c r="BDU20" s="53"/>
      <c r="BDV20" s="53"/>
      <c r="BDW20" s="53"/>
      <c r="BDX20" s="53"/>
      <c r="BDY20" s="53"/>
      <c r="BDZ20" s="53"/>
      <c r="BEA20" s="53"/>
      <c r="BEB20" s="53"/>
      <c r="BEC20" s="53"/>
      <c r="BED20" s="53"/>
      <c r="BEE20" s="53"/>
      <c r="BEF20" s="53"/>
      <c r="BEG20" s="53"/>
      <c r="BEH20" s="53"/>
      <c r="BEI20" s="53"/>
      <c r="BEJ20" s="53"/>
      <c r="BEK20" s="53"/>
      <c r="BEL20" s="53"/>
      <c r="BEM20" s="53"/>
      <c r="BEN20" s="53"/>
      <c r="BEO20" s="53"/>
      <c r="BEP20" s="53"/>
      <c r="BEQ20" s="53"/>
      <c r="BER20" s="53"/>
      <c r="BES20" s="53"/>
      <c r="BET20" s="53"/>
      <c r="BEU20" s="53"/>
      <c r="BEV20" s="53"/>
      <c r="BEW20" s="53"/>
      <c r="BEX20" s="53"/>
      <c r="BEY20" s="53"/>
      <c r="BEZ20" s="53"/>
      <c r="BFA20" s="53"/>
      <c r="BFB20" s="53"/>
      <c r="BFC20" s="53"/>
      <c r="BFD20" s="53"/>
      <c r="BFE20" s="53"/>
      <c r="BFF20" s="53"/>
      <c r="BFG20" s="53"/>
      <c r="BFH20" s="53"/>
      <c r="BFI20" s="53"/>
      <c r="BFJ20" s="53"/>
      <c r="BFK20" s="53"/>
      <c r="BFL20" s="53"/>
      <c r="BFM20" s="53"/>
      <c r="BFN20" s="53"/>
      <c r="BFO20" s="53"/>
      <c r="BFP20" s="53"/>
      <c r="BFQ20" s="53"/>
      <c r="BFR20" s="53"/>
      <c r="BFS20" s="53"/>
      <c r="BFT20" s="53"/>
      <c r="BFU20" s="53"/>
      <c r="BFV20" s="53"/>
      <c r="BFW20" s="53"/>
      <c r="BFX20" s="53"/>
      <c r="BFY20" s="53"/>
      <c r="BFZ20" s="53"/>
      <c r="BGA20" s="53"/>
      <c r="BGB20" s="53"/>
      <c r="BGC20" s="53"/>
      <c r="BGD20" s="53"/>
      <c r="BGE20" s="53"/>
      <c r="BGF20" s="53"/>
      <c r="BGG20" s="53"/>
      <c r="BGH20" s="53"/>
      <c r="BGI20" s="53"/>
      <c r="BGJ20" s="53"/>
      <c r="BGK20" s="53"/>
      <c r="BGL20" s="53"/>
      <c r="BGM20" s="53"/>
      <c r="BGN20" s="53"/>
      <c r="BGO20" s="53"/>
      <c r="BGP20" s="53"/>
      <c r="BGQ20" s="53"/>
      <c r="BGR20" s="53"/>
      <c r="BGS20" s="53"/>
      <c r="BGT20" s="53"/>
      <c r="BGU20" s="53"/>
      <c r="BGV20" s="53"/>
      <c r="BGW20" s="53"/>
      <c r="BGX20" s="53"/>
      <c r="BGY20" s="53"/>
      <c r="BGZ20" s="53"/>
      <c r="BHA20" s="53"/>
      <c r="BHB20" s="53"/>
      <c r="BHC20" s="53"/>
      <c r="BHD20" s="53"/>
      <c r="BHE20" s="53"/>
      <c r="BHF20" s="53"/>
      <c r="BHG20" s="53"/>
      <c r="BHH20" s="53"/>
      <c r="BHI20" s="53"/>
      <c r="BHJ20" s="53"/>
      <c r="BHK20" s="53"/>
      <c r="BHL20" s="53"/>
      <c r="BHM20" s="53"/>
      <c r="BHN20" s="53"/>
      <c r="BHO20" s="53"/>
      <c r="BHP20" s="53"/>
      <c r="BHQ20" s="53"/>
      <c r="BHR20" s="53"/>
      <c r="BHS20" s="53"/>
      <c r="BHT20" s="53"/>
      <c r="BHU20" s="53"/>
      <c r="BHV20" s="53"/>
      <c r="BHW20" s="53"/>
      <c r="BHX20" s="53"/>
      <c r="BHY20" s="53"/>
      <c r="BHZ20" s="53"/>
      <c r="BIA20" s="53"/>
      <c r="BIB20" s="53"/>
      <c r="BIC20" s="53"/>
      <c r="BID20" s="53"/>
      <c r="BIE20" s="53"/>
      <c r="BIF20" s="53"/>
      <c r="BIG20" s="53"/>
      <c r="BIH20" s="53"/>
      <c r="BII20" s="53"/>
      <c r="BIJ20" s="53"/>
      <c r="BIK20" s="53"/>
      <c r="BIL20" s="53"/>
      <c r="BIM20" s="53"/>
      <c r="BIN20" s="53"/>
      <c r="BIO20" s="53"/>
      <c r="BIP20" s="53"/>
      <c r="BIQ20" s="53"/>
      <c r="BIR20" s="53"/>
      <c r="BIS20" s="53"/>
      <c r="BIT20" s="53"/>
      <c r="BIU20" s="53"/>
      <c r="BIV20" s="53"/>
      <c r="BIW20" s="53"/>
      <c r="BIX20" s="53"/>
      <c r="BIY20" s="53"/>
      <c r="BIZ20" s="53"/>
      <c r="BJA20" s="53"/>
      <c r="BJB20" s="53"/>
      <c r="BJC20" s="53"/>
      <c r="BJD20" s="53"/>
      <c r="BJE20" s="53"/>
      <c r="BJF20" s="53"/>
      <c r="BJG20" s="53"/>
      <c r="BJH20" s="53"/>
      <c r="BJI20" s="53"/>
      <c r="BJJ20" s="53"/>
      <c r="BJK20" s="53"/>
      <c r="BJL20" s="53"/>
      <c r="BJM20" s="53"/>
      <c r="BJN20" s="53"/>
      <c r="BJO20" s="53"/>
      <c r="BJP20" s="53"/>
      <c r="BJQ20" s="53"/>
      <c r="BJR20" s="53"/>
      <c r="BJS20" s="53"/>
      <c r="BJT20" s="53"/>
      <c r="BJU20" s="53"/>
      <c r="BJV20" s="53"/>
      <c r="BJW20" s="53"/>
      <c r="BJX20" s="53"/>
      <c r="BJY20" s="53"/>
      <c r="BJZ20" s="53"/>
      <c r="BKA20" s="53"/>
      <c r="BKB20" s="53"/>
      <c r="BKC20" s="53"/>
      <c r="BKD20" s="53"/>
      <c r="BKE20" s="53"/>
      <c r="BKF20" s="53"/>
      <c r="BKG20" s="53"/>
      <c r="BKH20" s="53"/>
      <c r="BKI20" s="53"/>
      <c r="BKJ20" s="53"/>
      <c r="BKK20" s="53"/>
      <c r="BKL20" s="53"/>
      <c r="BKM20" s="53"/>
      <c r="BKN20" s="53"/>
      <c r="BKO20" s="53"/>
      <c r="BKP20" s="53"/>
      <c r="BKQ20" s="53"/>
      <c r="BKR20" s="53"/>
      <c r="BKS20" s="53"/>
      <c r="BKT20" s="53"/>
      <c r="BKU20" s="53"/>
      <c r="BKV20" s="53"/>
      <c r="BKW20" s="53"/>
      <c r="BKX20" s="53"/>
      <c r="BKY20" s="53"/>
      <c r="BKZ20" s="53"/>
      <c r="BLA20" s="53"/>
      <c r="BLB20" s="53"/>
      <c r="BLC20" s="53"/>
      <c r="BLD20" s="53"/>
      <c r="BLE20" s="53"/>
      <c r="BLF20" s="53"/>
      <c r="BLG20" s="53"/>
      <c r="BLH20" s="53"/>
      <c r="BLI20" s="53"/>
      <c r="BLJ20" s="53"/>
      <c r="BLK20" s="53"/>
      <c r="BLL20" s="53"/>
      <c r="BLM20" s="53"/>
      <c r="BLN20" s="53"/>
      <c r="BLO20" s="53"/>
      <c r="BLP20" s="53"/>
      <c r="BLQ20" s="53"/>
      <c r="BLR20" s="53"/>
      <c r="BLS20" s="53"/>
      <c r="BLT20" s="53"/>
      <c r="BLU20" s="53"/>
      <c r="BLV20" s="53"/>
      <c r="BLW20" s="53"/>
      <c r="BLX20" s="53"/>
      <c r="BLY20" s="53"/>
      <c r="BLZ20" s="53"/>
      <c r="BMA20" s="53"/>
      <c r="BMB20" s="53"/>
      <c r="BMC20" s="53"/>
      <c r="BMD20" s="53"/>
      <c r="BME20" s="53"/>
      <c r="BMF20" s="53"/>
      <c r="BMG20" s="53"/>
      <c r="BMH20" s="53"/>
      <c r="BMI20" s="53"/>
      <c r="BMJ20" s="53"/>
      <c r="BMK20" s="53"/>
      <c r="BML20" s="53"/>
      <c r="BMM20" s="53"/>
      <c r="BMN20" s="53"/>
      <c r="BMO20" s="53"/>
      <c r="BMP20" s="53"/>
      <c r="BMQ20" s="53"/>
      <c r="BMR20" s="53"/>
      <c r="BMS20" s="53"/>
      <c r="BMT20" s="53"/>
      <c r="BMU20" s="53"/>
      <c r="BMV20" s="53"/>
      <c r="BMW20" s="53"/>
      <c r="BMX20" s="53"/>
      <c r="BMY20" s="53"/>
      <c r="BMZ20" s="53"/>
      <c r="BNA20" s="53"/>
      <c r="BNB20" s="53"/>
      <c r="BNC20" s="53"/>
      <c r="BND20" s="53"/>
      <c r="BNE20" s="53"/>
      <c r="BNF20" s="53"/>
      <c r="BNG20" s="53"/>
      <c r="BNH20" s="53"/>
      <c r="BNI20" s="53"/>
      <c r="BNJ20" s="53"/>
      <c r="BNK20" s="53"/>
      <c r="BNL20" s="53"/>
      <c r="BNM20" s="53"/>
      <c r="BNN20" s="53"/>
      <c r="BNO20" s="53"/>
      <c r="BNP20" s="53"/>
      <c r="BNQ20" s="53"/>
      <c r="BNR20" s="53"/>
      <c r="BNS20" s="53"/>
      <c r="BNT20" s="53"/>
      <c r="BNU20" s="53"/>
      <c r="BNV20" s="53"/>
      <c r="BNW20" s="53"/>
      <c r="BNX20" s="53"/>
      <c r="BNY20" s="53"/>
      <c r="BNZ20" s="53"/>
      <c r="BOA20" s="53"/>
      <c r="BOB20" s="53"/>
      <c r="BOC20" s="53"/>
      <c r="BOD20" s="53"/>
      <c r="BOE20" s="53"/>
      <c r="BOF20" s="53"/>
      <c r="BOG20" s="53"/>
      <c r="BOH20" s="53"/>
      <c r="BOI20" s="53"/>
      <c r="BOJ20" s="53"/>
      <c r="BOK20" s="53"/>
      <c r="BOL20" s="53"/>
      <c r="BOM20" s="53"/>
      <c r="BON20" s="53"/>
      <c r="BOO20" s="53"/>
      <c r="BOP20" s="53"/>
      <c r="BOQ20" s="53"/>
      <c r="BOR20" s="53"/>
      <c r="BOS20" s="53"/>
      <c r="BOT20" s="53"/>
      <c r="BOU20" s="53"/>
      <c r="BOV20" s="53"/>
    </row>
    <row r="21" ht="13.5" customHeight="1">
      <c r="A21" s="54" t="s">
        <v>1410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55"/>
      <c r="KT21" s="55"/>
      <c r="KU21" s="55"/>
      <c r="KV21" s="55"/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55"/>
      <c r="NJ21" s="55"/>
      <c r="NK21" s="55"/>
      <c r="NL21" s="55"/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55"/>
      <c r="OR21" s="55"/>
      <c r="OS21" s="55"/>
      <c r="OT21" s="55"/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55"/>
      <c r="PZ21" s="55"/>
      <c r="QA21" s="55"/>
      <c r="QB21" s="55"/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55"/>
      <c r="RH21" s="55"/>
      <c r="RI21" s="55"/>
      <c r="RJ21" s="55"/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  <c r="SG21" s="55"/>
      <c r="SH21" s="55"/>
      <c r="SI21" s="55"/>
      <c r="SJ21" s="55"/>
      <c r="SK21" s="55"/>
      <c r="SL21" s="55"/>
      <c r="SM21" s="55"/>
      <c r="SN21" s="55"/>
      <c r="SO21" s="55"/>
      <c r="SP21" s="55"/>
      <c r="SQ21" s="55"/>
      <c r="SR21" s="55"/>
      <c r="SS21" s="55"/>
      <c r="ST21" s="55"/>
      <c r="SU21" s="55"/>
      <c r="SV21" s="55"/>
      <c r="SW21" s="55"/>
      <c r="SX21" s="55"/>
      <c r="SY21" s="55"/>
      <c r="SZ21" s="55"/>
      <c r="TA21" s="55"/>
      <c r="TB21" s="55"/>
      <c r="TC21" s="55"/>
      <c r="TD21" s="55"/>
      <c r="TE21" s="55"/>
      <c r="TF21" s="55"/>
      <c r="TG21" s="55"/>
      <c r="TH21" s="55"/>
      <c r="TI21" s="55"/>
      <c r="TJ21" s="55"/>
      <c r="TK21" s="55"/>
      <c r="TL21" s="55"/>
      <c r="TM21" s="55"/>
      <c r="TN21" s="55"/>
      <c r="TO21" s="55"/>
      <c r="TP21" s="55"/>
      <c r="TQ21" s="55"/>
      <c r="TR21" s="55"/>
      <c r="TS21" s="55"/>
      <c r="TT21" s="55"/>
      <c r="TU21" s="55"/>
      <c r="TV21" s="55"/>
      <c r="TW21" s="55"/>
      <c r="TX21" s="55"/>
      <c r="TY21" s="55"/>
      <c r="TZ21" s="55"/>
      <c r="UA21" s="55"/>
      <c r="UB21" s="55"/>
      <c r="UC21" s="55"/>
      <c r="UD21" s="55"/>
      <c r="UE21" s="55"/>
      <c r="UF21" s="55"/>
      <c r="UG21" s="55"/>
      <c r="UH21" s="55"/>
      <c r="UI21" s="55"/>
      <c r="UJ21" s="55"/>
      <c r="UK21" s="55"/>
      <c r="UL21" s="55"/>
      <c r="UM21" s="55"/>
      <c r="UN21" s="55"/>
      <c r="UO21" s="55"/>
      <c r="UP21" s="55"/>
      <c r="UQ21" s="55"/>
      <c r="UR21" s="55"/>
      <c r="US21" s="55"/>
      <c r="UT21" s="55"/>
      <c r="UU21" s="55"/>
      <c r="UV21" s="55"/>
      <c r="UW21" s="55"/>
      <c r="UX21" s="55"/>
      <c r="UY21" s="55"/>
      <c r="UZ21" s="55"/>
      <c r="VA21" s="55"/>
      <c r="VB21" s="55"/>
      <c r="VC21" s="55"/>
      <c r="VD21" s="55"/>
      <c r="VE21" s="55"/>
      <c r="VF21" s="55"/>
      <c r="VG21" s="55"/>
      <c r="VH21" s="55"/>
      <c r="VI21" s="55"/>
      <c r="VJ21" s="55"/>
      <c r="VK21" s="55"/>
      <c r="VL21" s="55"/>
      <c r="VM21" s="55"/>
      <c r="VN21" s="55"/>
      <c r="VO21" s="55"/>
      <c r="VP21" s="55"/>
      <c r="VQ21" s="55"/>
      <c r="VR21" s="55"/>
      <c r="VS21" s="55"/>
      <c r="VT21" s="55"/>
      <c r="VU21" s="55"/>
      <c r="VV21" s="55"/>
      <c r="VW21" s="55"/>
      <c r="VX21" s="55"/>
      <c r="VY21" s="55"/>
      <c r="VZ21" s="55"/>
      <c r="WA21" s="55"/>
      <c r="WB21" s="55"/>
      <c r="WC21" s="55"/>
      <c r="WD21" s="55"/>
      <c r="WE21" s="55"/>
      <c r="WF21" s="55"/>
      <c r="WG21" s="55"/>
      <c r="WH21" s="55"/>
      <c r="WI21" s="55"/>
      <c r="WJ21" s="55"/>
      <c r="WK21" s="55"/>
      <c r="WL21" s="55"/>
      <c r="WM21" s="55"/>
      <c r="WN21" s="55"/>
      <c r="WO21" s="55"/>
      <c r="WP21" s="55"/>
      <c r="WQ21" s="55"/>
      <c r="WR21" s="55"/>
      <c r="WS21" s="55"/>
      <c r="WT21" s="55"/>
      <c r="WU21" s="55"/>
      <c r="WV21" s="55"/>
      <c r="WW21" s="55"/>
      <c r="WX21" s="55"/>
      <c r="WY21" s="55"/>
      <c r="WZ21" s="55"/>
      <c r="XA21" s="55"/>
      <c r="XB21" s="55"/>
      <c r="XC21" s="55"/>
      <c r="XD21" s="55"/>
      <c r="XE21" s="55"/>
      <c r="XF21" s="55"/>
      <c r="XG21" s="55"/>
      <c r="XH21" s="55"/>
      <c r="XI21" s="55"/>
      <c r="XJ21" s="55"/>
      <c r="XK21" s="55"/>
      <c r="XL21" s="55"/>
      <c r="XM21" s="55"/>
      <c r="XN21" s="55"/>
      <c r="XO21" s="55"/>
      <c r="XP21" s="55"/>
      <c r="XQ21" s="55"/>
      <c r="XR21" s="55"/>
      <c r="XS21" s="55"/>
      <c r="XT21" s="55"/>
      <c r="XU21" s="55"/>
      <c r="XV21" s="55"/>
      <c r="XW21" s="55"/>
      <c r="XX21" s="55"/>
      <c r="XY21" s="55"/>
      <c r="XZ21" s="55"/>
      <c r="YA21" s="55"/>
      <c r="YB21" s="55"/>
      <c r="YC21" s="55"/>
      <c r="YD21" s="55"/>
      <c r="YE21" s="55"/>
      <c r="YF21" s="55"/>
      <c r="YG21" s="55"/>
      <c r="YH21" s="55"/>
      <c r="YI21" s="55"/>
      <c r="YJ21" s="55"/>
      <c r="YK21" s="55"/>
      <c r="YL21" s="55"/>
      <c r="YM21" s="55"/>
      <c r="YN21" s="55"/>
      <c r="YO21" s="55"/>
      <c r="YP21" s="55"/>
      <c r="YQ21" s="55"/>
      <c r="YR21" s="55"/>
      <c r="YS21" s="55"/>
      <c r="YT21" s="55"/>
      <c r="YU21" s="55"/>
      <c r="YV21" s="55"/>
      <c r="YW21" s="55"/>
      <c r="YX21" s="55"/>
      <c r="YY21" s="55"/>
      <c r="YZ21" s="55"/>
      <c r="ZA21" s="55"/>
      <c r="ZB21" s="55"/>
      <c r="ZC21" s="55"/>
      <c r="ZD21" s="55"/>
      <c r="ZE21" s="55"/>
      <c r="ZF21" s="55"/>
      <c r="ZG21" s="55"/>
      <c r="ZH21" s="55"/>
      <c r="ZI21" s="55"/>
      <c r="ZJ21" s="55"/>
      <c r="ZK21" s="55"/>
      <c r="ZL21" s="55"/>
      <c r="ZM21" s="55"/>
      <c r="ZN21" s="55"/>
      <c r="ZO21" s="55"/>
      <c r="ZP21" s="55"/>
      <c r="ZQ21" s="55"/>
      <c r="ZR21" s="55"/>
      <c r="ZS21" s="55"/>
      <c r="ZT21" s="55"/>
      <c r="ZU21" s="55"/>
      <c r="ZV21" s="55"/>
      <c r="ZW21" s="55"/>
      <c r="ZX21" s="55"/>
      <c r="ZY21" s="55"/>
      <c r="ZZ21" s="55"/>
      <c r="AAA21" s="55"/>
      <c r="AAB21" s="55"/>
      <c r="AAC21" s="55"/>
      <c r="AAD21" s="55"/>
      <c r="AAE21" s="55"/>
      <c r="AAF21" s="55"/>
      <c r="AAG21" s="55"/>
      <c r="AAH21" s="55"/>
      <c r="AAI21" s="55"/>
      <c r="AAJ21" s="55"/>
      <c r="AAK21" s="55"/>
      <c r="AAL21" s="55"/>
      <c r="AAM21" s="55"/>
      <c r="AAN21" s="55"/>
      <c r="AAO21" s="55"/>
      <c r="AAP21" s="55"/>
      <c r="AAQ21" s="55"/>
      <c r="AAR21" s="55"/>
      <c r="AAS21" s="55"/>
      <c r="AAT21" s="55"/>
      <c r="AAU21" s="55"/>
      <c r="AAV21" s="55"/>
      <c r="AAW21" s="55"/>
      <c r="AAX21" s="55"/>
      <c r="AAY21" s="55"/>
      <c r="AAZ21" s="55"/>
      <c r="ABA21" s="55"/>
      <c r="ABB21" s="55"/>
      <c r="ABC21" s="55"/>
      <c r="ABD21" s="55"/>
      <c r="ABE21" s="55"/>
      <c r="ABF21" s="55"/>
      <c r="ABG21" s="55"/>
      <c r="ABH21" s="55"/>
      <c r="ABI21" s="55"/>
      <c r="ABJ21" s="55"/>
      <c r="ABK21" s="55"/>
      <c r="ABL21" s="55"/>
      <c r="ABM21" s="55"/>
      <c r="ABN21" s="55"/>
      <c r="ABO21" s="55"/>
      <c r="ABP21" s="55"/>
      <c r="ABQ21" s="55"/>
      <c r="ABR21" s="55"/>
      <c r="ABS21" s="55"/>
      <c r="ABT21" s="55"/>
      <c r="ABU21" s="55"/>
      <c r="ABV21" s="55"/>
      <c r="ABW21" s="55"/>
      <c r="ABX21" s="55"/>
      <c r="ABY21" s="55"/>
      <c r="ABZ21" s="55"/>
      <c r="ACA21" s="55"/>
      <c r="ACB21" s="55"/>
      <c r="ACC21" s="55"/>
      <c r="ACD21" s="55"/>
      <c r="ACE21" s="55"/>
      <c r="ACF21" s="55"/>
      <c r="ACG21" s="55"/>
      <c r="ACH21" s="55"/>
      <c r="ACI21" s="55"/>
      <c r="ACJ21" s="55"/>
      <c r="ACK21" s="55"/>
      <c r="ACL21" s="55"/>
      <c r="ACM21" s="55"/>
      <c r="ACN21" s="55"/>
      <c r="ACO21" s="55"/>
      <c r="ACP21" s="55"/>
      <c r="ACQ21" s="55"/>
      <c r="ACR21" s="55"/>
      <c r="ACS21" s="55"/>
      <c r="ACT21" s="55"/>
      <c r="ACU21" s="55"/>
      <c r="ACV21" s="55"/>
      <c r="ACW21" s="55"/>
      <c r="ACX21" s="55"/>
      <c r="ACY21" s="55"/>
      <c r="ACZ21" s="55"/>
      <c r="ADA21" s="55"/>
      <c r="ADB21" s="55"/>
      <c r="ADC21" s="55"/>
      <c r="ADD21" s="55"/>
      <c r="ADE21" s="55"/>
      <c r="ADF21" s="55"/>
      <c r="ADG21" s="55"/>
      <c r="ADH21" s="55"/>
      <c r="ADI21" s="55"/>
      <c r="ADJ21" s="55"/>
      <c r="ADK21" s="55"/>
      <c r="ADL21" s="55"/>
      <c r="ADM21" s="55"/>
      <c r="ADN21" s="55"/>
      <c r="ADO21" s="55"/>
      <c r="ADP21" s="55"/>
      <c r="ADQ21" s="55"/>
      <c r="ADR21" s="55"/>
      <c r="ADS21" s="55"/>
      <c r="ADT21" s="55"/>
      <c r="ADU21" s="55"/>
      <c r="ADV21" s="55"/>
      <c r="ADW21" s="55"/>
      <c r="ADX21" s="55"/>
      <c r="ADY21" s="55"/>
      <c r="ADZ21" s="55"/>
      <c r="AEA21" s="55"/>
      <c r="AEB21" s="55"/>
      <c r="AEC21" s="55"/>
      <c r="AED21" s="55"/>
      <c r="AEE21" s="55"/>
      <c r="AEF21" s="55"/>
      <c r="AEG21" s="55"/>
      <c r="AEH21" s="55"/>
      <c r="AEI21" s="55"/>
      <c r="AEJ21" s="55"/>
      <c r="AEK21" s="55"/>
      <c r="AEL21" s="55"/>
      <c r="AEM21" s="55"/>
      <c r="AEN21" s="55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  <c r="AFY21" s="55"/>
      <c r="AFZ21" s="55"/>
      <c r="AGA21" s="55"/>
      <c r="AGB21" s="55"/>
      <c r="AGC21" s="55"/>
      <c r="AGD21" s="55"/>
      <c r="AGE21" s="55"/>
      <c r="AGF21" s="55"/>
      <c r="AGG21" s="55"/>
      <c r="AGH21" s="55"/>
      <c r="AGI21" s="55"/>
      <c r="AGJ21" s="55"/>
      <c r="AGK21" s="55"/>
      <c r="AGL21" s="55"/>
      <c r="AGM21" s="55"/>
      <c r="AGN21" s="55"/>
      <c r="AGO21" s="55"/>
      <c r="AGP21" s="55"/>
      <c r="AGQ21" s="55"/>
      <c r="AGR21" s="55"/>
      <c r="AGS21" s="55"/>
      <c r="AGT21" s="55"/>
      <c r="AGU21" s="55"/>
      <c r="AGV21" s="55"/>
      <c r="AGW21" s="55"/>
      <c r="AGX21" s="56"/>
      <c r="AGY21" s="56"/>
      <c r="AGZ21" s="56"/>
      <c r="AHA21" s="56"/>
      <c r="AHB21" s="56"/>
      <c r="AHC21" s="56"/>
      <c r="AHD21" s="56"/>
      <c r="AHE21" s="56"/>
      <c r="AHF21" s="56"/>
      <c r="AHG21" s="56"/>
      <c r="AHH21" s="56"/>
      <c r="AHI21" s="56"/>
      <c r="AHJ21" s="56"/>
      <c r="AHK21" s="56"/>
      <c r="AHL21" s="56"/>
      <c r="AHM21" s="56"/>
      <c r="AHN21" s="56"/>
      <c r="AHO21" s="56"/>
      <c r="AHP21" s="56"/>
      <c r="AHQ21" s="56"/>
      <c r="AHR21" s="56"/>
      <c r="AHS21" s="56"/>
      <c r="AHT21" s="56"/>
      <c r="AHU21" s="56"/>
      <c r="AHV21" s="56"/>
      <c r="AHW21" s="56"/>
      <c r="AHX21" s="56"/>
      <c r="AHY21" s="56"/>
      <c r="AHZ21" s="56"/>
      <c r="AIA21" s="56"/>
      <c r="AIB21" s="56"/>
      <c r="AIC21" s="56"/>
      <c r="AID21" s="56"/>
      <c r="AIE21" s="56"/>
      <c r="AIF21" s="56"/>
      <c r="AIG21" s="56"/>
      <c r="AIH21" s="56"/>
      <c r="AII21" s="56"/>
      <c r="AIJ21" s="56"/>
      <c r="AIK21" s="56"/>
      <c r="AIL21" s="56"/>
      <c r="AIM21" s="56"/>
      <c r="AIN21" s="56"/>
      <c r="AIO21" s="56"/>
      <c r="AIP21" s="56"/>
      <c r="AIQ21" s="56"/>
      <c r="AIR21" s="56"/>
      <c r="AIS21" s="56"/>
      <c r="AIT21" s="56"/>
      <c r="AIU21" s="56"/>
      <c r="AIV21" s="56"/>
      <c r="AIW21" s="56"/>
      <c r="AIX21" s="56"/>
      <c r="AIY21" s="56"/>
      <c r="AIZ21" s="56"/>
      <c r="AJA21" s="56"/>
      <c r="AJB21" s="56"/>
      <c r="AJC21" s="56"/>
      <c r="AJD21" s="56"/>
      <c r="AJE21" s="56"/>
      <c r="AJF21" s="56"/>
      <c r="AJG21" s="56"/>
      <c r="AJH21" s="56"/>
      <c r="AJI21" s="56"/>
      <c r="AJJ21" s="56"/>
      <c r="AJK21" s="56"/>
      <c r="AJL21" s="56"/>
      <c r="AJM21" s="56"/>
      <c r="AJN21" s="56"/>
      <c r="AJO21" s="56"/>
      <c r="AJP21" s="56"/>
      <c r="AJQ21" s="56"/>
      <c r="AJR21" s="56"/>
      <c r="AJS21" s="56"/>
      <c r="AJT21" s="56"/>
      <c r="AJU21" s="56"/>
      <c r="AJV21" s="56"/>
      <c r="AJW21" s="56"/>
      <c r="AJX21" s="56"/>
      <c r="AJY21" s="56"/>
      <c r="AJZ21" s="56"/>
      <c r="AKA21" s="56"/>
      <c r="AKB21" s="56"/>
      <c r="AKC21" s="56"/>
      <c r="AKD21" s="56"/>
      <c r="AKE21" s="56"/>
      <c r="AKF21" s="56"/>
      <c r="AKG21" s="56"/>
      <c r="AKH21" s="56"/>
      <c r="AKI21" s="56"/>
      <c r="AKJ21" s="56"/>
      <c r="AKK21" s="56"/>
      <c r="AKL21" s="56"/>
      <c r="AKM21" s="56"/>
      <c r="AKN21" s="56"/>
      <c r="AKO21" s="56"/>
      <c r="AKP21" s="56"/>
      <c r="AKQ21" s="56"/>
      <c r="AKR21" s="56"/>
      <c r="AKS21" s="56"/>
      <c r="AKT21" s="56"/>
      <c r="AKU21" s="56"/>
      <c r="AKV21" s="56"/>
      <c r="AKW21" s="56"/>
      <c r="AKX21" s="56"/>
      <c r="AKY21" s="56"/>
      <c r="AKZ21" s="56"/>
      <c r="ALA21" s="56"/>
      <c r="ALB21" s="56"/>
      <c r="ALC21" s="56"/>
      <c r="ALD21" s="56"/>
      <c r="ALE21" s="56"/>
      <c r="ALF21" s="56"/>
      <c r="ALG21" s="56"/>
      <c r="ALH21" s="56"/>
      <c r="ALI21" s="56"/>
      <c r="ALJ21" s="56"/>
      <c r="ALK21" s="56"/>
      <c r="ALL21" s="56"/>
      <c r="ALM21" s="56"/>
      <c r="ALN21" s="56"/>
      <c r="ALO21" s="56"/>
      <c r="ALP21" s="56"/>
      <c r="ALQ21" s="56"/>
      <c r="ALR21" s="56"/>
      <c r="ALS21" s="56"/>
      <c r="ALT21" s="56"/>
      <c r="ALU21" s="56"/>
      <c r="ALV21" s="56"/>
      <c r="ALW21" s="56"/>
      <c r="ALX21" s="56"/>
      <c r="ALY21" s="56"/>
      <c r="ALZ21" s="56"/>
      <c r="AMA21" s="56"/>
      <c r="AMB21" s="56"/>
      <c r="AMC21" s="56"/>
      <c r="AMD21" s="56"/>
      <c r="AME21" s="56"/>
      <c r="AMF21" s="56"/>
      <c r="AMG21" s="56"/>
      <c r="AMH21" s="56"/>
      <c r="AMI21" s="56"/>
      <c r="AMJ21" s="56"/>
      <c r="AMK21" s="56"/>
      <c r="AML21" s="56"/>
      <c r="AMM21" s="56"/>
      <c r="AMN21" s="56"/>
      <c r="AMO21" s="56"/>
      <c r="AMP21" s="56"/>
      <c r="AMQ21" s="56"/>
      <c r="AMR21" s="56"/>
      <c r="AMS21" s="56"/>
      <c r="AMT21" s="56"/>
      <c r="AMU21" s="56"/>
      <c r="AMV21" s="56"/>
      <c r="AMW21" s="56"/>
      <c r="AMX21" s="56"/>
      <c r="AMY21" s="56"/>
      <c r="AMZ21" s="56"/>
      <c r="ANA21" s="56"/>
      <c r="ANB21" s="56"/>
      <c r="ANC21" s="56"/>
      <c r="AND21" s="56"/>
      <c r="ANE21" s="56"/>
      <c r="ANF21" s="56"/>
      <c r="ANG21" s="56"/>
      <c r="ANH21" s="56"/>
      <c r="ANI21" s="56"/>
      <c r="ANJ21" s="56"/>
      <c r="ANK21" s="56"/>
      <c r="ANL21" s="56"/>
      <c r="ANM21" s="56"/>
      <c r="ANN21" s="56"/>
      <c r="ANO21" s="56"/>
      <c r="ANP21" s="56"/>
      <c r="ANQ21" s="56"/>
      <c r="ANR21" s="56"/>
      <c r="ANS21" s="56"/>
      <c r="ANT21" s="56"/>
      <c r="ANU21" s="56"/>
      <c r="ANV21" s="56"/>
      <c r="ANW21" s="56"/>
      <c r="ANX21" s="56"/>
      <c r="ANY21" s="56"/>
      <c r="ANZ21" s="56"/>
      <c r="AOA21" s="56"/>
      <c r="AOB21" s="56"/>
      <c r="AOC21" s="56"/>
      <c r="AOD21" s="56"/>
      <c r="AOE21" s="56"/>
      <c r="AOF21" s="56"/>
      <c r="AOG21" s="56"/>
      <c r="AOH21" s="56"/>
      <c r="AOI21" s="56"/>
      <c r="AOJ21" s="56"/>
      <c r="AOK21" s="56"/>
      <c r="AOL21" s="56"/>
      <c r="AOM21" s="56"/>
      <c r="AON21" s="56"/>
      <c r="AOO21" s="56"/>
      <c r="AOP21" s="56"/>
      <c r="AOQ21" s="56"/>
      <c r="AOR21" s="56"/>
      <c r="AOS21" s="56"/>
      <c r="AOT21" s="56"/>
      <c r="AOU21" s="56"/>
      <c r="AOV21" s="56"/>
      <c r="AOW21" s="56"/>
      <c r="AOX21" s="56"/>
      <c r="AOY21" s="56"/>
      <c r="AOZ21" s="56"/>
      <c r="APA21" s="56"/>
      <c r="APB21" s="56"/>
      <c r="APC21" s="56"/>
      <c r="APD21" s="56"/>
      <c r="APE21" s="56"/>
      <c r="APF21" s="56"/>
      <c r="APG21" s="56"/>
      <c r="APH21" s="56"/>
      <c r="API21" s="56"/>
      <c r="APJ21" s="56"/>
      <c r="APK21" s="56"/>
      <c r="APL21" s="56"/>
      <c r="APM21" s="56"/>
      <c r="APN21" s="56"/>
      <c r="APO21" s="56"/>
      <c r="APP21" s="56"/>
      <c r="APQ21" s="56"/>
      <c r="APR21" s="56"/>
      <c r="APS21" s="56"/>
      <c r="APT21" s="56"/>
      <c r="APU21" s="56"/>
      <c r="APV21" s="56"/>
      <c r="APW21" s="56"/>
      <c r="APX21" s="56"/>
      <c r="APY21" s="56"/>
      <c r="APZ21" s="56"/>
      <c r="AQA21" s="56"/>
      <c r="AQB21" s="56"/>
      <c r="AQC21" s="56"/>
      <c r="AQD21" s="56"/>
      <c r="AQE21" s="56"/>
      <c r="AQF21" s="56"/>
      <c r="AQG21" s="56"/>
      <c r="AQH21" s="56"/>
      <c r="AQI21" s="56"/>
      <c r="AQJ21" s="56"/>
      <c r="AQK21" s="56"/>
      <c r="AQL21" s="56"/>
      <c r="AQM21" s="56"/>
      <c r="AQN21" s="56"/>
      <c r="AQO21" s="56"/>
      <c r="AQP21" s="56"/>
      <c r="AQQ21" s="56"/>
      <c r="AQR21" s="56"/>
      <c r="AQS21" s="56"/>
      <c r="AQT21" s="56"/>
      <c r="AQU21" s="56"/>
      <c r="AQV21" s="56"/>
      <c r="AQW21" s="56"/>
      <c r="AQX21" s="56"/>
      <c r="AQY21" s="56"/>
      <c r="AQZ21" s="56"/>
      <c r="ARA21" s="56"/>
      <c r="ARB21" s="56"/>
      <c r="ARC21" s="56"/>
      <c r="ARD21" s="56"/>
      <c r="ARE21" s="56"/>
      <c r="ARF21" s="56"/>
      <c r="ARG21" s="56"/>
      <c r="ARH21" s="56"/>
      <c r="ARI21" s="56"/>
      <c r="ARJ21" s="56"/>
      <c r="ARK21" s="56"/>
      <c r="ARL21" s="56"/>
      <c r="ARM21" s="56"/>
      <c r="ARN21" s="56"/>
      <c r="ARO21" s="56"/>
      <c r="ARP21" s="56"/>
      <c r="ARQ21" s="56"/>
      <c r="ARR21" s="56"/>
      <c r="ARS21" s="56"/>
      <c r="ART21" s="56"/>
      <c r="ARU21" s="56"/>
      <c r="ARV21" s="56"/>
      <c r="ARW21" s="56"/>
      <c r="ARX21" s="56"/>
      <c r="ARY21" s="56"/>
      <c r="ARZ21" s="56"/>
      <c r="ASA21" s="56"/>
      <c r="ASB21" s="56"/>
      <c r="ASC21" s="56"/>
      <c r="ASD21" s="56"/>
      <c r="ASE21" s="56"/>
      <c r="ASF21" s="56"/>
      <c r="ASG21" s="56"/>
      <c r="ASH21" s="56"/>
      <c r="ASI21" s="56"/>
      <c r="ASJ21" s="56"/>
      <c r="ASK21" s="56"/>
      <c r="ASL21" s="56"/>
      <c r="ASM21" s="56"/>
      <c r="ASN21" s="56"/>
      <c r="ASO21" s="56"/>
      <c r="ASP21" s="56"/>
      <c r="ASQ21" s="56"/>
      <c r="ASR21" s="56"/>
      <c r="ASS21" s="56"/>
      <c r="AST21" s="56"/>
      <c r="ASU21" s="56"/>
      <c r="ASV21" s="56"/>
      <c r="ASW21" s="56"/>
      <c r="ASX21" s="56"/>
      <c r="ASY21" s="56"/>
      <c r="ASZ21" s="56"/>
      <c r="ATA21" s="56"/>
      <c r="ATB21" s="56"/>
      <c r="ATC21" s="56"/>
      <c r="ATD21" s="56"/>
      <c r="ATE21" s="56"/>
      <c r="ATF21" s="56"/>
      <c r="ATG21" s="56"/>
      <c r="ATH21" s="56"/>
      <c r="ATI21" s="56"/>
      <c r="ATJ21" s="56"/>
      <c r="ATK21" s="56"/>
      <c r="ATL21" s="56"/>
      <c r="ATM21" s="56"/>
      <c r="ATN21" s="56"/>
      <c r="ATO21" s="56"/>
      <c r="ATP21" s="56"/>
      <c r="ATQ21" s="56"/>
      <c r="ATR21" s="56"/>
      <c r="ATS21" s="56"/>
      <c r="ATT21" s="56"/>
      <c r="ATU21" s="56"/>
      <c r="ATV21" s="56"/>
      <c r="ATW21" s="56"/>
      <c r="ATX21" s="56"/>
      <c r="ATY21" s="56"/>
      <c r="ATZ21" s="56"/>
      <c r="AUA21" s="56"/>
      <c r="AUB21" s="56"/>
      <c r="AUC21" s="56"/>
      <c r="AUD21" s="56"/>
      <c r="AUE21" s="56"/>
      <c r="AUF21" s="56"/>
      <c r="AUG21" s="56"/>
      <c r="AUH21" s="56"/>
      <c r="AUI21" s="56"/>
      <c r="AUJ21" s="56"/>
      <c r="AUK21" s="56"/>
      <c r="AUL21" s="56"/>
      <c r="AUM21" s="56"/>
      <c r="AUN21" s="56"/>
      <c r="AUO21" s="56"/>
      <c r="AUP21" s="56"/>
      <c r="AUQ21" s="56"/>
      <c r="AUR21" s="56"/>
      <c r="AUS21" s="56"/>
      <c r="AUT21" s="56"/>
      <c r="AUU21" s="56"/>
      <c r="AUV21" s="56"/>
      <c r="AUW21" s="56"/>
      <c r="AUX21" s="56"/>
      <c r="AUY21" s="56"/>
      <c r="AUZ21" s="56"/>
      <c r="AVA21" s="56"/>
      <c r="AVB21" s="56"/>
      <c r="AVC21" s="56"/>
      <c r="AVD21" s="56"/>
      <c r="AVE21" s="56"/>
      <c r="AVF21" s="56"/>
      <c r="AVG21" s="56"/>
      <c r="AVH21" s="56"/>
      <c r="AVI21" s="56"/>
      <c r="AVJ21" s="56"/>
      <c r="AVK21" s="56"/>
      <c r="AVL21" s="56"/>
      <c r="AVM21" s="56"/>
      <c r="AVN21" s="56"/>
      <c r="AVO21" s="56"/>
      <c r="AVP21" s="56"/>
      <c r="AVQ21" s="56"/>
      <c r="AVR21" s="56"/>
      <c r="AVS21" s="56"/>
      <c r="AVT21" s="56"/>
      <c r="AVU21" s="56"/>
      <c r="AVV21" s="56"/>
      <c r="AVW21" s="56"/>
      <c r="AVX21" s="56"/>
      <c r="AVY21" s="56"/>
      <c r="AVZ21" s="56"/>
      <c r="AWA21" s="56"/>
      <c r="AWB21" s="56"/>
      <c r="AWC21" s="56"/>
      <c r="AWD21" s="56"/>
      <c r="AWE21" s="56"/>
      <c r="AWF21" s="56"/>
      <c r="AWG21" s="56"/>
      <c r="AWH21" s="56"/>
      <c r="AWI21" s="56"/>
      <c r="AWJ21" s="56"/>
      <c r="AWK21" s="56"/>
      <c r="AWL21" s="56"/>
      <c r="AWM21" s="56"/>
      <c r="AWN21" s="56"/>
      <c r="AWO21" s="56"/>
      <c r="AWP21" s="56"/>
      <c r="AWQ21" s="56"/>
      <c r="AWR21" s="56"/>
      <c r="AWS21" s="56"/>
      <c r="AWT21" s="56"/>
      <c r="AWU21" s="56"/>
      <c r="AWV21" s="56"/>
      <c r="AWW21" s="56"/>
      <c r="AWX21" s="56"/>
      <c r="AWY21" s="56"/>
      <c r="AWZ21" s="56"/>
      <c r="AXA21" s="56"/>
      <c r="AXB21" s="56"/>
      <c r="AXC21" s="56"/>
      <c r="AXD21" s="56"/>
      <c r="AXE21" s="56"/>
      <c r="AXF21" s="56"/>
      <c r="AXG21" s="56"/>
      <c r="AXH21" s="56"/>
      <c r="AXI21" s="56"/>
      <c r="AXJ21" s="56"/>
      <c r="AXK21" s="56"/>
      <c r="AXL21" s="56"/>
      <c r="AXM21" s="56"/>
      <c r="AXN21" s="56"/>
      <c r="AXO21" s="56"/>
      <c r="AXP21" s="56"/>
      <c r="AXQ21" s="56"/>
      <c r="AXR21" s="56"/>
      <c r="AXS21" s="56"/>
      <c r="AXT21" s="56"/>
      <c r="AXU21" s="56"/>
      <c r="AXV21" s="56"/>
      <c r="AXW21" s="56"/>
      <c r="AXX21" s="56"/>
      <c r="AXY21" s="56"/>
      <c r="AXZ21" s="56"/>
      <c r="AYA21" s="56"/>
      <c r="AYB21" s="56"/>
      <c r="AYC21" s="56"/>
      <c r="AYD21" s="56"/>
      <c r="AYE21" s="56"/>
      <c r="AYF21" s="56"/>
      <c r="AYG21" s="56"/>
      <c r="AYH21" s="56"/>
      <c r="AYI21" s="56"/>
      <c r="AYJ21" s="56"/>
      <c r="AYK21" s="56"/>
      <c r="AYL21" s="56"/>
      <c r="AYM21" s="56"/>
      <c r="AYN21" s="56"/>
      <c r="AYO21" s="56"/>
      <c r="AYP21" s="56"/>
      <c r="AYQ21" s="56"/>
      <c r="AYR21" s="56"/>
      <c r="AYS21" s="56"/>
      <c r="AYT21" s="56"/>
      <c r="AYU21" s="56"/>
      <c r="AYV21" s="56"/>
      <c r="AYW21" s="56"/>
      <c r="AYX21" s="56"/>
      <c r="AYY21" s="56"/>
      <c r="AYZ21" s="56"/>
      <c r="AZA21" s="56"/>
      <c r="AZB21" s="56"/>
      <c r="AZC21" s="56"/>
      <c r="AZD21" s="56"/>
      <c r="AZE21" s="56"/>
      <c r="AZF21" s="56"/>
      <c r="AZG21" s="56"/>
      <c r="AZH21" s="56"/>
      <c r="AZI21" s="56"/>
      <c r="AZJ21" s="56"/>
      <c r="AZK21" s="56"/>
      <c r="AZL21" s="56"/>
      <c r="AZM21" s="56"/>
      <c r="AZN21" s="56"/>
      <c r="AZO21" s="56"/>
      <c r="AZP21" s="56"/>
      <c r="AZQ21" s="56"/>
      <c r="AZR21" s="56"/>
      <c r="AZS21" s="56"/>
      <c r="AZT21" s="56"/>
      <c r="AZU21" s="56"/>
      <c r="AZV21" s="56"/>
      <c r="AZW21" s="56"/>
      <c r="AZX21" s="56"/>
      <c r="AZY21" s="56"/>
      <c r="AZZ21" s="56"/>
      <c r="BAA21" s="56"/>
      <c r="BAB21" s="56"/>
      <c r="BAC21" s="56"/>
      <c r="BAD21" s="56"/>
      <c r="BAE21" s="56"/>
      <c r="BAF21" s="56"/>
      <c r="BAG21" s="56"/>
      <c r="BAH21" s="56"/>
      <c r="BAI21" s="56"/>
      <c r="BAJ21" s="56"/>
      <c r="BAK21" s="56"/>
      <c r="BAL21" s="56"/>
      <c r="BAM21" s="56"/>
      <c r="BAN21" s="56"/>
      <c r="BAO21" s="56"/>
      <c r="BAP21" s="56"/>
      <c r="BAQ21" s="56"/>
      <c r="BAR21" s="56"/>
      <c r="BAS21" s="56"/>
      <c r="BAT21" s="56"/>
      <c r="BAU21" s="56"/>
      <c r="BAV21" s="56"/>
      <c r="BAW21" s="56"/>
      <c r="BAX21" s="56"/>
      <c r="BAY21" s="56"/>
      <c r="BAZ21" s="56"/>
      <c r="BBA21" s="56"/>
      <c r="BBB21" s="56"/>
      <c r="BBC21" s="56"/>
      <c r="BBD21" s="56"/>
      <c r="BBE21" s="56"/>
      <c r="BBF21" s="56"/>
      <c r="BBG21" s="56"/>
      <c r="BBH21" s="56"/>
      <c r="BBI21" s="56"/>
      <c r="BBJ21" s="56"/>
      <c r="BBK21" s="56"/>
      <c r="BBL21" s="56"/>
      <c r="BBM21" s="56"/>
      <c r="BBN21" s="56"/>
      <c r="BBO21" s="56"/>
      <c r="BBP21" s="56"/>
      <c r="BBQ21" s="56"/>
      <c r="BBR21" s="56"/>
      <c r="BBS21" s="56"/>
      <c r="BBT21" s="56"/>
      <c r="BBU21" s="56"/>
      <c r="BBV21" s="56"/>
      <c r="BBW21" s="56"/>
      <c r="BBX21" s="56"/>
      <c r="BBY21" s="56"/>
      <c r="BBZ21" s="56"/>
      <c r="BCA21" s="56"/>
      <c r="BCB21" s="56"/>
      <c r="BCC21" s="56"/>
      <c r="BCD21" s="56"/>
      <c r="BCE21" s="56"/>
      <c r="BCF21" s="56"/>
      <c r="BCG21" s="56"/>
      <c r="BCH21" s="56"/>
      <c r="BCI21" s="56"/>
      <c r="BCJ21" s="56"/>
      <c r="BCK21" s="56"/>
      <c r="BCL21" s="56"/>
      <c r="BCM21" s="56"/>
      <c r="BCN21" s="56"/>
      <c r="BCO21" s="56"/>
      <c r="BCP21" s="56"/>
      <c r="BCQ21" s="56"/>
      <c r="BCR21" s="56"/>
      <c r="BCS21" s="56"/>
      <c r="BCT21" s="56"/>
      <c r="BCU21" s="56"/>
      <c r="BCV21" s="56"/>
      <c r="BCW21" s="56"/>
      <c r="BCX21" s="56"/>
      <c r="BCY21" s="56"/>
      <c r="BCZ21" s="56"/>
      <c r="BDA21" s="56"/>
      <c r="BDB21" s="56"/>
      <c r="BDC21" s="56"/>
      <c r="BDD21" s="56"/>
      <c r="BDE21" s="56"/>
      <c r="BDF21" s="56"/>
      <c r="BDG21" s="56"/>
      <c r="BDH21" s="56"/>
      <c r="BDI21" s="56"/>
      <c r="BDJ21" s="56"/>
      <c r="BDK21" s="56"/>
      <c r="BDL21" s="56"/>
      <c r="BDM21" s="56"/>
      <c r="BDN21" s="56"/>
      <c r="BDO21" s="56"/>
      <c r="BDP21" s="56"/>
      <c r="BDQ21" s="56"/>
      <c r="BDR21" s="56"/>
      <c r="BDS21" s="56"/>
      <c r="BDT21" s="56"/>
      <c r="BDU21" s="56"/>
      <c r="BDV21" s="56"/>
      <c r="BDW21" s="56"/>
      <c r="BDX21" s="56"/>
      <c r="BDY21" s="56"/>
      <c r="BDZ21" s="56"/>
      <c r="BEA21" s="56"/>
      <c r="BEB21" s="56"/>
      <c r="BEC21" s="56"/>
      <c r="BED21" s="56"/>
      <c r="BEE21" s="56"/>
      <c r="BEF21" s="56"/>
      <c r="BEG21" s="56"/>
      <c r="BEH21" s="56"/>
      <c r="BEI21" s="56"/>
      <c r="BEJ21" s="56"/>
      <c r="BEK21" s="56"/>
      <c r="BEL21" s="56"/>
      <c r="BEM21" s="56"/>
      <c r="BEN21" s="56"/>
      <c r="BEO21" s="56"/>
      <c r="BEP21" s="56"/>
      <c r="BEQ21" s="56"/>
      <c r="BER21" s="56"/>
      <c r="BES21" s="56"/>
      <c r="BET21" s="56"/>
      <c r="BEU21" s="56"/>
      <c r="BEV21" s="56"/>
      <c r="BEW21" s="56"/>
      <c r="BEX21" s="56"/>
      <c r="BEY21" s="56"/>
      <c r="BEZ21" s="56"/>
      <c r="BFA21" s="56"/>
      <c r="BFB21" s="56"/>
      <c r="BFC21" s="56"/>
      <c r="BFD21" s="56"/>
      <c r="BFE21" s="56"/>
      <c r="BFF21" s="56"/>
      <c r="BFG21" s="56"/>
      <c r="BFH21" s="56"/>
      <c r="BFI21" s="56"/>
      <c r="BFJ21" s="56"/>
      <c r="BFK21" s="56"/>
      <c r="BFL21" s="56"/>
      <c r="BFM21" s="56"/>
      <c r="BFN21" s="56"/>
      <c r="BFO21" s="56"/>
      <c r="BFP21" s="56"/>
      <c r="BFQ21" s="56"/>
      <c r="BFR21" s="56"/>
      <c r="BFS21" s="56"/>
      <c r="BFT21" s="56"/>
      <c r="BFU21" s="56"/>
      <c r="BFV21" s="56"/>
      <c r="BFW21" s="56"/>
      <c r="BFX21" s="56"/>
      <c r="BFY21" s="56"/>
      <c r="BFZ21" s="56"/>
      <c r="BGA21" s="56"/>
      <c r="BGB21" s="56"/>
      <c r="BGC21" s="56"/>
      <c r="BGD21" s="56"/>
      <c r="BGE21" s="56"/>
      <c r="BGF21" s="56"/>
      <c r="BGG21" s="56"/>
      <c r="BGH21" s="56"/>
      <c r="BGI21" s="56"/>
      <c r="BGJ21" s="56"/>
      <c r="BGK21" s="56"/>
      <c r="BGL21" s="56"/>
      <c r="BGM21" s="56"/>
      <c r="BGN21" s="56"/>
      <c r="BGO21" s="56"/>
      <c r="BGP21" s="56"/>
      <c r="BGQ21" s="56"/>
      <c r="BGR21" s="56"/>
      <c r="BGS21" s="56"/>
      <c r="BGT21" s="56"/>
      <c r="BGU21" s="56"/>
      <c r="BGV21" s="56"/>
      <c r="BGW21" s="56"/>
      <c r="BGX21" s="56"/>
      <c r="BGY21" s="56"/>
      <c r="BGZ21" s="56"/>
      <c r="BHA21" s="56"/>
      <c r="BHB21" s="56"/>
      <c r="BHC21" s="56"/>
      <c r="BHD21" s="56"/>
      <c r="BHE21" s="56"/>
      <c r="BHF21" s="56"/>
      <c r="BHG21" s="56"/>
      <c r="BHH21" s="56"/>
      <c r="BHI21" s="56"/>
      <c r="BHJ21" s="56"/>
      <c r="BHK21" s="56"/>
      <c r="BHL21" s="56"/>
      <c r="BHM21" s="56"/>
      <c r="BHN21" s="56"/>
      <c r="BHO21" s="56"/>
      <c r="BHP21" s="56"/>
      <c r="BHQ21" s="56"/>
      <c r="BHR21" s="56"/>
      <c r="BHS21" s="56"/>
      <c r="BHT21" s="56"/>
      <c r="BHU21" s="56"/>
      <c r="BHV21" s="56"/>
      <c r="BHW21" s="56"/>
      <c r="BHX21" s="56"/>
      <c r="BHY21" s="56"/>
      <c r="BHZ21" s="56"/>
      <c r="BIA21" s="56"/>
      <c r="BIB21" s="56"/>
      <c r="BIC21" s="56"/>
      <c r="BID21" s="56"/>
      <c r="BIE21" s="56"/>
      <c r="BIF21" s="56"/>
      <c r="BIG21" s="56"/>
      <c r="BIH21" s="56"/>
      <c r="BII21" s="56"/>
      <c r="BIJ21" s="56"/>
      <c r="BIK21" s="56"/>
      <c r="BIL21" s="56"/>
      <c r="BIM21" s="56"/>
      <c r="BIN21" s="56"/>
      <c r="BIO21" s="56"/>
      <c r="BIP21" s="56"/>
      <c r="BIQ21" s="56"/>
      <c r="BIR21" s="56"/>
      <c r="BIS21" s="56"/>
      <c r="BIT21" s="56"/>
      <c r="BIU21" s="56"/>
      <c r="BIV21" s="56"/>
      <c r="BIW21" s="56"/>
      <c r="BIX21" s="56"/>
      <c r="BIY21" s="56"/>
      <c r="BIZ21" s="56"/>
      <c r="BJA21" s="56"/>
      <c r="BJB21" s="56"/>
      <c r="BJC21" s="56"/>
      <c r="BJD21" s="56"/>
      <c r="BJE21" s="56"/>
      <c r="BJF21" s="56"/>
      <c r="BJG21" s="56"/>
      <c r="BJH21" s="56"/>
      <c r="BJI21" s="56"/>
      <c r="BJJ21" s="56"/>
      <c r="BJK21" s="56"/>
      <c r="BJL21" s="56"/>
      <c r="BJM21" s="56"/>
      <c r="BJN21" s="56"/>
      <c r="BJO21" s="56"/>
      <c r="BJP21" s="56"/>
      <c r="BJQ21" s="56"/>
      <c r="BJR21" s="56"/>
      <c r="BJS21" s="56"/>
      <c r="BJT21" s="56"/>
      <c r="BJU21" s="56"/>
      <c r="BJV21" s="56"/>
      <c r="BJW21" s="56"/>
      <c r="BJX21" s="56"/>
      <c r="BJY21" s="56"/>
      <c r="BJZ21" s="56"/>
      <c r="BKA21" s="56"/>
      <c r="BKB21" s="56"/>
      <c r="BKC21" s="56"/>
      <c r="BKD21" s="56"/>
      <c r="BKE21" s="56"/>
      <c r="BKF21" s="56"/>
      <c r="BKG21" s="56"/>
      <c r="BKH21" s="56"/>
      <c r="BKI21" s="56"/>
      <c r="BKJ21" s="56"/>
      <c r="BKK21" s="56"/>
      <c r="BKL21" s="56"/>
      <c r="BKM21" s="56"/>
      <c r="BKN21" s="56"/>
      <c r="BKO21" s="56"/>
      <c r="BKP21" s="56"/>
      <c r="BKQ21" s="56"/>
      <c r="BKR21" s="56"/>
      <c r="BKS21" s="56"/>
      <c r="BKT21" s="56"/>
      <c r="BKU21" s="56"/>
      <c r="BKV21" s="56"/>
      <c r="BKW21" s="56"/>
      <c r="BKX21" s="56"/>
      <c r="BKY21" s="56"/>
      <c r="BKZ21" s="56"/>
      <c r="BLA21" s="56"/>
      <c r="BLB21" s="56"/>
      <c r="BLC21" s="56"/>
      <c r="BLD21" s="56"/>
      <c r="BLE21" s="56"/>
      <c r="BLF21" s="56"/>
      <c r="BLG21" s="56"/>
      <c r="BLH21" s="56"/>
      <c r="BLI21" s="56"/>
      <c r="BLJ21" s="56"/>
      <c r="BLK21" s="56"/>
      <c r="BLL21" s="56"/>
      <c r="BLM21" s="56"/>
      <c r="BLN21" s="56"/>
      <c r="BLO21" s="56"/>
      <c r="BLP21" s="56"/>
      <c r="BLQ21" s="56"/>
      <c r="BLR21" s="56"/>
      <c r="BLS21" s="56"/>
      <c r="BLT21" s="56"/>
      <c r="BLU21" s="56"/>
      <c r="BLV21" s="56"/>
      <c r="BLW21" s="56"/>
      <c r="BLX21" s="56"/>
      <c r="BLY21" s="56"/>
      <c r="BLZ21" s="56"/>
      <c r="BMA21" s="56"/>
      <c r="BMB21" s="56"/>
      <c r="BMC21" s="56"/>
      <c r="BMD21" s="56"/>
      <c r="BME21" s="56"/>
      <c r="BMF21" s="56"/>
      <c r="BMG21" s="56"/>
      <c r="BMH21" s="56"/>
      <c r="BMI21" s="56"/>
      <c r="BMJ21" s="56"/>
      <c r="BMK21" s="56"/>
      <c r="BML21" s="56"/>
      <c r="BMM21" s="56"/>
      <c r="BMN21" s="56"/>
      <c r="BMO21" s="56"/>
      <c r="BMP21" s="56"/>
      <c r="BMQ21" s="56"/>
      <c r="BMR21" s="56"/>
      <c r="BMS21" s="56"/>
      <c r="BMT21" s="56"/>
      <c r="BMU21" s="56"/>
      <c r="BMV21" s="56"/>
      <c r="BMW21" s="56"/>
      <c r="BMX21" s="56"/>
      <c r="BMY21" s="56"/>
      <c r="BMZ21" s="56"/>
      <c r="BNA21" s="56"/>
      <c r="BNB21" s="56"/>
      <c r="BNC21" s="56"/>
      <c r="BND21" s="56"/>
      <c r="BNE21" s="56"/>
      <c r="BNF21" s="56"/>
      <c r="BNG21" s="56"/>
      <c r="BNH21" s="56"/>
      <c r="BNI21" s="56"/>
      <c r="BNJ21" s="56"/>
      <c r="BNK21" s="56"/>
      <c r="BNL21" s="56"/>
      <c r="BNM21" s="56"/>
      <c r="BNN21" s="56"/>
      <c r="BNO21" s="56"/>
      <c r="BNP21" s="56"/>
      <c r="BNQ21" s="56"/>
      <c r="BNR21" s="56"/>
      <c r="BNS21" s="56"/>
      <c r="BNT21" s="56"/>
      <c r="BNU21" s="56"/>
      <c r="BNV21" s="56"/>
      <c r="BNW21" s="56"/>
      <c r="BNX21" s="56"/>
      <c r="BNY21" s="56"/>
      <c r="BNZ21" s="56"/>
      <c r="BOA21" s="56"/>
      <c r="BOB21" s="56"/>
      <c r="BOC21" s="56"/>
      <c r="BOD21" s="56"/>
      <c r="BOE21" s="56"/>
      <c r="BOF21" s="56"/>
      <c r="BOG21" s="56"/>
      <c r="BOH21" s="56"/>
      <c r="BOI21" s="56"/>
      <c r="BOJ21" s="56"/>
      <c r="BOK21" s="56"/>
      <c r="BOL21" s="56"/>
      <c r="BOM21" s="56"/>
      <c r="BON21" s="56"/>
      <c r="BOO21" s="56"/>
      <c r="BOP21" s="56"/>
      <c r="BOQ21" s="56"/>
      <c r="BOR21" s="56"/>
      <c r="BOS21" s="56"/>
      <c r="BOT21" s="56"/>
      <c r="BOU21" s="56"/>
      <c r="BOV21" s="56"/>
    </row>
    <row r="22" ht="13.5" customHeight="1">
      <c r="A22" s="54" t="s">
        <v>1411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R22" s="53"/>
      <c r="ES22" s="53"/>
      <c r="ET22" s="53"/>
      <c r="EU22" s="53"/>
      <c r="EV22" s="53"/>
      <c r="EW22" s="53"/>
      <c r="EX22" s="53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/>
      <c r="GZ22" s="53"/>
      <c r="HA22" s="53"/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P22" s="53"/>
      <c r="HQ22" s="53"/>
      <c r="HR22" s="53"/>
      <c r="HS22" s="53"/>
      <c r="HT22" s="53"/>
      <c r="HU22" s="53"/>
      <c r="HV22" s="53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/>
      <c r="IL22" s="53"/>
      <c r="IM22" s="53"/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B22" s="53"/>
      <c r="JC22" s="53"/>
      <c r="JD22" s="53"/>
      <c r="JE22" s="53"/>
      <c r="JF22" s="53"/>
      <c r="JG22" s="53"/>
      <c r="JH22" s="53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/>
      <c r="JX22" s="53"/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/>
      <c r="KP22" s="53"/>
      <c r="KQ22" s="53"/>
      <c r="KR22" s="53"/>
      <c r="KS22" s="53"/>
      <c r="KT22" s="53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/>
      <c r="LJ22" s="53"/>
      <c r="LK22" s="53"/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LZ22" s="53"/>
      <c r="MA22" s="53"/>
      <c r="MB22" s="53"/>
      <c r="MC22" s="53"/>
      <c r="MD22" s="53"/>
      <c r="ME22" s="53"/>
      <c r="MF22" s="53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/>
      <c r="MV22" s="53"/>
      <c r="MW22" s="53"/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  <c r="NK22" s="53"/>
      <c r="NL22" s="53"/>
      <c r="NM22" s="53"/>
      <c r="NN22" s="53"/>
      <c r="NO22" s="53"/>
      <c r="NP22" s="53"/>
      <c r="NQ22" s="53"/>
      <c r="NR22" s="53"/>
      <c r="NS22" s="53"/>
      <c r="NT22" s="53"/>
      <c r="NU22" s="53"/>
      <c r="NV22" s="53"/>
      <c r="NW22" s="53"/>
      <c r="NX22" s="53"/>
      <c r="NY22" s="53"/>
      <c r="NZ22" s="53"/>
      <c r="OA22" s="53"/>
      <c r="OB22" s="53"/>
      <c r="OC22" s="53"/>
      <c r="OD22" s="53"/>
      <c r="OE22" s="53"/>
      <c r="OF22" s="53"/>
      <c r="OG22" s="53"/>
      <c r="OH22" s="53"/>
      <c r="OI22" s="53"/>
      <c r="OJ22" s="53"/>
      <c r="OK22" s="53"/>
      <c r="OL22" s="53"/>
      <c r="OM22" s="53"/>
      <c r="ON22" s="53"/>
      <c r="OO22" s="53"/>
      <c r="OP22" s="53"/>
      <c r="OQ22" s="53"/>
      <c r="OR22" s="53"/>
      <c r="OS22" s="53"/>
      <c r="OT22" s="53"/>
      <c r="OU22" s="53"/>
      <c r="OV22" s="53"/>
      <c r="OW22" s="53"/>
      <c r="OX22" s="53"/>
      <c r="OY22" s="53"/>
      <c r="OZ22" s="53"/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3"/>
      <c r="PM22" s="53"/>
      <c r="PN22" s="53"/>
      <c r="PO22" s="53"/>
      <c r="PP22" s="53"/>
      <c r="PQ22" s="53"/>
      <c r="PR22" s="53"/>
      <c r="PS22" s="53"/>
      <c r="PT22" s="53"/>
      <c r="PU22" s="53"/>
      <c r="PV22" s="53"/>
      <c r="PW22" s="53"/>
      <c r="PX22" s="53"/>
      <c r="PY22" s="53"/>
      <c r="PZ22" s="53"/>
      <c r="QA22" s="53"/>
      <c r="QB22" s="53"/>
      <c r="QC22" s="53"/>
      <c r="QD22" s="53"/>
      <c r="QE22" s="53"/>
      <c r="QF22" s="53"/>
      <c r="QG22" s="53"/>
      <c r="QH22" s="53"/>
      <c r="QI22" s="53"/>
      <c r="QJ22" s="53"/>
      <c r="QK22" s="53"/>
      <c r="QL22" s="53"/>
      <c r="QM22" s="53"/>
      <c r="QN22" s="53"/>
      <c r="QO22" s="53"/>
      <c r="QP22" s="53"/>
      <c r="QQ22" s="53"/>
      <c r="QR22" s="53"/>
      <c r="QS22" s="53"/>
      <c r="QT22" s="53"/>
      <c r="QU22" s="53"/>
      <c r="QV22" s="53"/>
      <c r="QW22" s="53"/>
      <c r="QX22" s="53"/>
      <c r="QY22" s="53"/>
      <c r="QZ22" s="53"/>
      <c r="RA22" s="53"/>
      <c r="RB22" s="53"/>
      <c r="RC22" s="53"/>
      <c r="RD22" s="53"/>
      <c r="RE22" s="53"/>
      <c r="RF22" s="53"/>
      <c r="RG22" s="53"/>
      <c r="RH22" s="53"/>
      <c r="RI22" s="53"/>
      <c r="RJ22" s="53"/>
      <c r="RK22" s="53"/>
      <c r="RL22" s="53"/>
      <c r="RM22" s="53"/>
      <c r="RN22" s="53"/>
      <c r="RO22" s="53"/>
      <c r="RP22" s="53"/>
      <c r="RQ22" s="53"/>
      <c r="RR22" s="53"/>
      <c r="RS22" s="53"/>
      <c r="RT22" s="53"/>
      <c r="RU22" s="53"/>
      <c r="RV22" s="53"/>
      <c r="RW22" s="53"/>
      <c r="RX22" s="53"/>
      <c r="RY22" s="53"/>
      <c r="RZ22" s="53"/>
      <c r="SA22" s="53"/>
      <c r="SB22" s="53"/>
      <c r="SC22" s="53"/>
      <c r="SD22" s="53"/>
      <c r="SE22" s="53"/>
      <c r="SF22" s="53"/>
      <c r="SG22" s="53"/>
      <c r="SH22" s="53"/>
      <c r="SI22" s="53"/>
      <c r="SJ22" s="53"/>
      <c r="SK22" s="53"/>
      <c r="SL22" s="53"/>
      <c r="SM22" s="53"/>
      <c r="SN22" s="53"/>
      <c r="SO22" s="53"/>
      <c r="SP22" s="53"/>
      <c r="SQ22" s="53"/>
      <c r="SR22" s="53"/>
      <c r="SS22" s="53"/>
      <c r="ST22" s="53"/>
      <c r="SU22" s="53"/>
      <c r="SV22" s="53"/>
      <c r="SW22" s="53"/>
      <c r="SX22" s="53"/>
      <c r="SY22" s="53"/>
      <c r="SZ22" s="53"/>
      <c r="TA22" s="53"/>
      <c r="TB22" s="53"/>
      <c r="TC22" s="53"/>
      <c r="TD22" s="53"/>
      <c r="TE22" s="53"/>
      <c r="TF22" s="53"/>
      <c r="TG22" s="53"/>
      <c r="TH22" s="53"/>
      <c r="TI22" s="53"/>
      <c r="TJ22" s="53"/>
      <c r="TK22" s="53"/>
      <c r="TL22" s="53"/>
      <c r="TM22" s="53"/>
      <c r="TN22" s="53"/>
      <c r="TO22" s="53"/>
      <c r="TP22" s="53"/>
      <c r="TQ22" s="53"/>
      <c r="TR22" s="53"/>
      <c r="TS22" s="53"/>
      <c r="TT22" s="53"/>
      <c r="TU22" s="53"/>
      <c r="TV22" s="53"/>
      <c r="TW22" s="53"/>
      <c r="TX22" s="53"/>
      <c r="TY22" s="53"/>
      <c r="TZ22" s="53"/>
      <c r="UA22" s="53"/>
      <c r="UB22" s="53"/>
      <c r="UC22" s="53"/>
      <c r="UD22" s="53"/>
      <c r="UE22" s="53"/>
      <c r="UF22" s="53"/>
      <c r="UG22" s="53"/>
      <c r="UH22" s="53"/>
      <c r="UI22" s="53"/>
      <c r="UJ22" s="53"/>
      <c r="UK22" s="53"/>
      <c r="UL22" s="53"/>
      <c r="UM22" s="53"/>
      <c r="UN22" s="53"/>
      <c r="UO22" s="53"/>
      <c r="UP22" s="53"/>
      <c r="UQ22" s="53"/>
      <c r="UR22" s="53"/>
      <c r="US22" s="53"/>
      <c r="UT22" s="53"/>
      <c r="UU22" s="53"/>
      <c r="UV22" s="53"/>
      <c r="UW22" s="53"/>
      <c r="UX22" s="53"/>
      <c r="UY22" s="53"/>
      <c r="UZ22" s="53"/>
      <c r="VA22" s="53"/>
      <c r="VB22" s="53"/>
      <c r="VC22" s="53"/>
      <c r="VD22" s="53"/>
      <c r="VE22" s="53"/>
      <c r="VF22" s="53"/>
      <c r="VG22" s="53"/>
      <c r="VH22" s="53"/>
      <c r="VI22" s="53"/>
      <c r="VJ22" s="53"/>
      <c r="VK22" s="53"/>
      <c r="VL22" s="53"/>
      <c r="VM22" s="53"/>
      <c r="VN22" s="53"/>
      <c r="VO22" s="53"/>
      <c r="VP22" s="53"/>
      <c r="VQ22" s="53"/>
      <c r="VR22" s="53"/>
      <c r="VS22" s="53"/>
      <c r="VT22" s="53"/>
      <c r="VU22" s="53"/>
      <c r="VV22" s="53"/>
      <c r="VW22" s="53"/>
      <c r="VX22" s="53"/>
      <c r="VY22" s="53"/>
      <c r="VZ22" s="53"/>
      <c r="WA22" s="53"/>
      <c r="WB22" s="53"/>
      <c r="WC22" s="53"/>
      <c r="WD22" s="53"/>
      <c r="WE22" s="53"/>
      <c r="WF22" s="53"/>
      <c r="WG22" s="53"/>
      <c r="WH22" s="53"/>
      <c r="WI22" s="53"/>
      <c r="WJ22" s="53"/>
      <c r="WK22" s="53"/>
      <c r="WL22" s="53"/>
      <c r="WM22" s="53"/>
      <c r="WN22" s="53"/>
      <c r="WO22" s="53"/>
      <c r="WP22" s="53"/>
      <c r="WQ22" s="53"/>
      <c r="WR22" s="53"/>
      <c r="WS22" s="53"/>
      <c r="WT22" s="53"/>
      <c r="WU22" s="53"/>
      <c r="WV22" s="53"/>
      <c r="WW22" s="53"/>
      <c r="WX22" s="53"/>
      <c r="WY22" s="53"/>
      <c r="WZ22" s="53"/>
      <c r="XA22" s="53"/>
      <c r="XB22" s="53"/>
      <c r="XC22" s="53"/>
      <c r="XD22" s="53"/>
      <c r="XE22" s="53"/>
      <c r="XF22" s="53"/>
      <c r="XG22" s="53"/>
      <c r="XH22" s="53"/>
      <c r="XI22" s="53"/>
      <c r="XJ22" s="53"/>
      <c r="XK22" s="53"/>
      <c r="XL22" s="53"/>
      <c r="XM22" s="53"/>
      <c r="XN22" s="53"/>
      <c r="XO22" s="53"/>
      <c r="XP22" s="53"/>
      <c r="XQ22" s="53"/>
      <c r="XR22" s="53"/>
      <c r="XS22" s="53"/>
      <c r="XT22" s="53"/>
      <c r="XU22" s="53"/>
      <c r="XV22" s="53"/>
      <c r="XW22" s="53"/>
      <c r="XX22" s="53"/>
      <c r="XY22" s="53"/>
      <c r="XZ22" s="53"/>
      <c r="YA22" s="53"/>
      <c r="YB22" s="53"/>
      <c r="YC22" s="53"/>
      <c r="YD22" s="53"/>
      <c r="YE22" s="53"/>
      <c r="YF22" s="53"/>
      <c r="YG22" s="53"/>
      <c r="YH22" s="53"/>
      <c r="YI22" s="53"/>
      <c r="YJ22" s="53"/>
      <c r="YK22" s="53"/>
      <c r="YL22" s="53"/>
      <c r="YM22" s="53"/>
      <c r="YN22" s="53"/>
      <c r="YO22" s="53"/>
      <c r="YP22" s="53"/>
      <c r="YQ22" s="53"/>
      <c r="YR22" s="53"/>
      <c r="YS22" s="53"/>
      <c r="YT22" s="53"/>
      <c r="YU22" s="53"/>
      <c r="YV22" s="53"/>
      <c r="YW22" s="53"/>
      <c r="YX22" s="53"/>
      <c r="YY22" s="53"/>
      <c r="YZ22" s="53"/>
      <c r="ZA22" s="53"/>
      <c r="ZB22" s="53"/>
      <c r="ZC22" s="53"/>
      <c r="ZD22" s="53"/>
      <c r="ZE22" s="53"/>
      <c r="ZF22" s="53"/>
      <c r="ZG22" s="53"/>
      <c r="ZH22" s="53"/>
      <c r="ZI22" s="53"/>
      <c r="ZJ22" s="53"/>
      <c r="ZK22" s="53"/>
      <c r="ZL22" s="53"/>
      <c r="ZM22" s="53"/>
      <c r="ZN22" s="53"/>
      <c r="ZO22" s="53"/>
      <c r="ZP22" s="53"/>
      <c r="ZQ22" s="53"/>
      <c r="ZR22" s="53"/>
      <c r="ZS22" s="53"/>
      <c r="ZT22" s="53"/>
      <c r="ZU22" s="53"/>
      <c r="ZV22" s="53"/>
      <c r="ZW22" s="53"/>
      <c r="ZX22" s="53"/>
      <c r="ZY22" s="53"/>
      <c r="ZZ22" s="53"/>
      <c r="AAA22" s="53"/>
      <c r="AAB22" s="53"/>
      <c r="AAC22" s="53"/>
      <c r="AAD22" s="53"/>
      <c r="AAE22" s="53"/>
      <c r="AAF22" s="53"/>
      <c r="AAG22" s="53"/>
      <c r="AAH22" s="53"/>
      <c r="AAI22" s="53"/>
      <c r="AAJ22" s="53"/>
      <c r="AAK22" s="53"/>
      <c r="AAL22" s="53"/>
      <c r="AAM22" s="53"/>
      <c r="AAN22" s="53"/>
      <c r="AAO22" s="53"/>
      <c r="AAP22" s="53"/>
      <c r="AAQ22" s="53"/>
      <c r="AAR22" s="53"/>
      <c r="AAS22" s="53"/>
      <c r="AAT22" s="53"/>
      <c r="AAU22" s="53"/>
      <c r="AAV22" s="53"/>
      <c r="AAW22" s="53"/>
      <c r="AAX22" s="53"/>
      <c r="AAY22" s="53"/>
      <c r="AAZ22" s="53"/>
      <c r="ABA22" s="53"/>
      <c r="ABB22" s="53"/>
      <c r="ABC22" s="53"/>
      <c r="ABD22" s="53"/>
      <c r="ABE22" s="53"/>
      <c r="ABF22" s="53"/>
      <c r="ABG22" s="53"/>
      <c r="ABH22" s="53"/>
      <c r="ABI22" s="53"/>
      <c r="ABJ22" s="53"/>
      <c r="ABK22" s="53"/>
      <c r="ABL22" s="53"/>
      <c r="ABM22" s="53"/>
      <c r="ABN22" s="53"/>
      <c r="ABO22" s="53"/>
      <c r="ABP22" s="53"/>
      <c r="ABQ22" s="53"/>
      <c r="ABR22" s="53"/>
      <c r="ABS22" s="53"/>
      <c r="ABT22" s="53"/>
      <c r="ABU22" s="53"/>
      <c r="ABV22" s="53"/>
      <c r="ABW22" s="53"/>
      <c r="ABX22" s="53"/>
      <c r="ABY22" s="53"/>
      <c r="ABZ22" s="53"/>
      <c r="ACA22" s="53"/>
      <c r="ACB22" s="53"/>
      <c r="ACC22" s="53"/>
      <c r="ACD22" s="53"/>
      <c r="ACE22" s="53"/>
      <c r="ACF22" s="53"/>
      <c r="ACG22" s="53"/>
      <c r="ACH22" s="53"/>
      <c r="ACI22" s="53"/>
      <c r="ACJ22" s="53"/>
      <c r="ACK22" s="53"/>
      <c r="ACL22" s="53"/>
      <c r="ACM22" s="53"/>
      <c r="ACN22" s="53"/>
      <c r="ACO22" s="53"/>
      <c r="ACP22" s="53"/>
      <c r="ACQ22" s="53"/>
      <c r="ACR22" s="53"/>
      <c r="ACS22" s="53"/>
      <c r="ACT22" s="53"/>
      <c r="ACU22" s="53"/>
      <c r="ACV22" s="53"/>
      <c r="ACW22" s="53"/>
      <c r="ACX22" s="53"/>
      <c r="ACY22" s="53"/>
      <c r="ACZ22" s="53"/>
      <c r="ADA22" s="53"/>
      <c r="ADB22" s="53"/>
      <c r="ADC22" s="53"/>
      <c r="ADD22" s="53"/>
      <c r="ADE22" s="53"/>
      <c r="ADF22" s="53"/>
      <c r="ADG22" s="53"/>
      <c r="ADH22" s="53"/>
      <c r="ADI22" s="53"/>
      <c r="ADJ22" s="53"/>
      <c r="ADK22" s="53"/>
      <c r="ADL22" s="53"/>
      <c r="ADM22" s="53"/>
      <c r="ADN22" s="53"/>
      <c r="ADO22" s="53"/>
      <c r="ADP22" s="53"/>
      <c r="ADQ22" s="53"/>
      <c r="ADR22" s="53"/>
      <c r="ADS22" s="53"/>
      <c r="ADT22" s="53"/>
      <c r="ADU22" s="53"/>
      <c r="ADV22" s="53"/>
      <c r="ADW22" s="53"/>
      <c r="ADX22" s="53"/>
      <c r="ADY22" s="53"/>
      <c r="ADZ22" s="53"/>
      <c r="AEA22" s="53"/>
      <c r="AEB22" s="53"/>
      <c r="AEC22" s="53"/>
      <c r="AED22" s="53"/>
      <c r="AEE22" s="53"/>
      <c r="AEF22" s="53"/>
      <c r="AEG22" s="53"/>
      <c r="AEH22" s="53"/>
      <c r="AEI22" s="53"/>
      <c r="AEJ22" s="53"/>
      <c r="AEK22" s="53"/>
      <c r="AEL22" s="53"/>
      <c r="AEM22" s="53"/>
      <c r="AEN22" s="53"/>
      <c r="AEO22" s="53"/>
      <c r="AEP22" s="53"/>
      <c r="AEQ22" s="53"/>
      <c r="AER22" s="53"/>
      <c r="AES22" s="53"/>
      <c r="AET22" s="53"/>
      <c r="AEU22" s="53"/>
      <c r="AEV22" s="53"/>
      <c r="AEW22" s="53"/>
      <c r="AEX22" s="53"/>
      <c r="AEY22" s="53"/>
      <c r="AEZ22" s="53"/>
      <c r="AFA22" s="53"/>
      <c r="AFB22" s="53"/>
      <c r="AFC22" s="53"/>
      <c r="AFD22" s="53"/>
      <c r="AFE22" s="53"/>
      <c r="AFF22" s="53"/>
      <c r="AFG22" s="53"/>
      <c r="AFH22" s="53"/>
      <c r="AFI22" s="53"/>
      <c r="AFJ22" s="53"/>
      <c r="AFK22" s="53"/>
      <c r="AFL22" s="53"/>
      <c r="AFM22" s="53"/>
      <c r="AFN22" s="53"/>
      <c r="AFO22" s="53"/>
      <c r="AFP22" s="53"/>
      <c r="AFQ22" s="53"/>
      <c r="AFR22" s="53"/>
      <c r="AFS22" s="53"/>
      <c r="AFT22" s="53"/>
      <c r="AFU22" s="53"/>
      <c r="AFV22" s="53"/>
      <c r="AFW22" s="53"/>
      <c r="AFX22" s="53"/>
      <c r="AFY22" s="53"/>
      <c r="AFZ22" s="53"/>
      <c r="AGA22" s="53"/>
      <c r="AGB22" s="53"/>
      <c r="AGC22" s="53"/>
      <c r="AGD22" s="53"/>
      <c r="AGE22" s="53"/>
      <c r="AGF22" s="53"/>
      <c r="AGG22" s="53"/>
      <c r="AGH22" s="53"/>
      <c r="AGI22" s="53"/>
      <c r="AGJ22" s="53"/>
      <c r="AGK22" s="53"/>
      <c r="AGL22" s="53"/>
      <c r="AGM22" s="53"/>
      <c r="AGN22" s="53"/>
      <c r="AGO22" s="53"/>
      <c r="AGP22" s="53"/>
      <c r="AGQ22" s="53"/>
      <c r="AGR22" s="53"/>
      <c r="AGS22" s="53"/>
      <c r="AGT22" s="53"/>
      <c r="AGU22" s="53"/>
      <c r="AGV22" s="53"/>
      <c r="AGW22" s="53"/>
      <c r="AGX22" s="53"/>
      <c r="AGY22" s="53"/>
      <c r="AGZ22" s="53"/>
      <c r="AHA22" s="53"/>
      <c r="AHB22" s="53"/>
      <c r="AHC22" s="53"/>
      <c r="AHD22" s="53"/>
      <c r="AHE22" s="53"/>
      <c r="AHF22" s="53"/>
      <c r="AHG22" s="53"/>
      <c r="AHH22" s="53"/>
      <c r="AHI22" s="53"/>
      <c r="AHJ22" s="53"/>
      <c r="AHK22" s="53"/>
      <c r="AHL22" s="53"/>
      <c r="AHM22" s="53"/>
      <c r="AHN22" s="53"/>
      <c r="AHO22" s="53"/>
      <c r="AHP22" s="53"/>
      <c r="AHQ22" s="53"/>
      <c r="AHR22" s="53"/>
      <c r="AHS22" s="53"/>
      <c r="AHT22" s="53"/>
      <c r="AHU22" s="53"/>
      <c r="AHV22" s="53"/>
      <c r="AHW22" s="53"/>
      <c r="AHX22" s="53"/>
      <c r="AHY22" s="53"/>
      <c r="AHZ22" s="53"/>
      <c r="AIA22" s="53"/>
      <c r="AIB22" s="53"/>
      <c r="AIC22" s="53"/>
      <c r="AID22" s="53"/>
      <c r="AIE22" s="53"/>
      <c r="AIF22" s="53"/>
      <c r="AIG22" s="53"/>
      <c r="AIH22" s="53"/>
      <c r="AII22" s="53"/>
      <c r="AIJ22" s="53"/>
      <c r="AIK22" s="53"/>
      <c r="AIL22" s="53"/>
      <c r="AIM22" s="53"/>
      <c r="AIN22" s="53"/>
      <c r="AIO22" s="53"/>
      <c r="AIP22" s="53"/>
      <c r="AIQ22" s="53"/>
      <c r="AIR22" s="53"/>
      <c r="AIS22" s="53"/>
      <c r="AIT22" s="53"/>
      <c r="AIU22" s="53"/>
      <c r="AIV22" s="53"/>
      <c r="AIW22" s="53"/>
      <c r="AIX22" s="53"/>
      <c r="AIY22" s="53"/>
      <c r="AIZ22" s="53"/>
      <c r="AJA22" s="53"/>
      <c r="AJB22" s="53"/>
      <c r="AJC22" s="53"/>
      <c r="AJD22" s="53"/>
      <c r="AJE22" s="53"/>
      <c r="AJF22" s="53"/>
      <c r="AJG22" s="53"/>
      <c r="AJH22" s="53"/>
      <c r="AJI22" s="53"/>
      <c r="AJJ22" s="53"/>
      <c r="AJK22" s="53"/>
      <c r="AJL22" s="53"/>
      <c r="AJM22" s="53"/>
      <c r="AJN22" s="53"/>
      <c r="AJO22" s="53"/>
      <c r="AJP22" s="53"/>
      <c r="AJQ22" s="53"/>
      <c r="AJR22" s="53"/>
      <c r="AJS22" s="53"/>
      <c r="AJT22" s="53"/>
      <c r="AJU22" s="53"/>
      <c r="AJV22" s="53"/>
      <c r="AJW22" s="53"/>
      <c r="AJX22" s="53"/>
      <c r="AJY22" s="53"/>
      <c r="AJZ22" s="53"/>
      <c r="AKA22" s="53"/>
      <c r="AKB22" s="53"/>
      <c r="AKC22" s="53"/>
      <c r="AKD22" s="53"/>
      <c r="AKE22" s="53"/>
      <c r="AKF22" s="53"/>
      <c r="AKG22" s="53"/>
      <c r="AKH22" s="53"/>
      <c r="AKI22" s="53"/>
      <c r="AKJ22" s="53"/>
      <c r="AKK22" s="53"/>
      <c r="AKL22" s="53"/>
      <c r="AKM22" s="53"/>
      <c r="AKN22" s="53"/>
      <c r="AKO22" s="53"/>
      <c r="AKP22" s="53"/>
      <c r="AKQ22" s="53"/>
      <c r="AKR22" s="53"/>
      <c r="AKS22" s="53"/>
      <c r="AKT22" s="53"/>
      <c r="AKU22" s="53"/>
      <c r="AKV22" s="53"/>
      <c r="AKW22" s="53"/>
      <c r="AKX22" s="53"/>
      <c r="AKY22" s="53"/>
      <c r="AKZ22" s="53"/>
      <c r="ALA22" s="53"/>
      <c r="ALB22" s="53"/>
      <c r="ALC22" s="53"/>
      <c r="ALD22" s="53"/>
      <c r="ALE22" s="53"/>
      <c r="ALF22" s="53"/>
      <c r="ALG22" s="53"/>
      <c r="ALH22" s="53"/>
      <c r="ALI22" s="53"/>
      <c r="ALJ22" s="53"/>
      <c r="ALK22" s="53"/>
      <c r="ALL22" s="53"/>
      <c r="ALM22" s="53"/>
      <c r="ALN22" s="53"/>
      <c r="ALO22" s="53"/>
      <c r="ALP22" s="53"/>
      <c r="ALQ22" s="53"/>
      <c r="ALR22" s="53"/>
      <c r="ALS22" s="53"/>
      <c r="ALT22" s="53"/>
      <c r="ALU22" s="53"/>
      <c r="ALV22" s="53"/>
      <c r="ALW22" s="53"/>
      <c r="ALX22" s="53"/>
      <c r="ALY22" s="53"/>
      <c r="ALZ22" s="53"/>
      <c r="AMA22" s="53"/>
      <c r="AMB22" s="53"/>
      <c r="AMC22" s="53"/>
      <c r="AMD22" s="53"/>
      <c r="AME22" s="53"/>
      <c r="AMF22" s="53"/>
      <c r="AMG22" s="53"/>
      <c r="AMH22" s="53"/>
      <c r="AMI22" s="53"/>
      <c r="AMJ22" s="53"/>
      <c r="AMK22" s="53"/>
      <c r="AML22" s="53"/>
      <c r="AMM22" s="53"/>
      <c r="AMN22" s="53"/>
      <c r="AMO22" s="53"/>
      <c r="AMP22" s="53"/>
      <c r="AMQ22" s="53"/>
      <c r="AMR22" s="53"/>
      <c r="AMS22" s="53"/>
      <c r="AMT22" s="53"/>
      <c r="AMU22" s="53"/>
      <c r="AMV22" s="53"/>
      <c r="AMW22" s="53"/>
      <c r="AMX22" s="53"/>
      <c r="AMY22" s="53"/>
      <c r="AMZ22" s="53"/>
      <c r="ANA22" s="53"/>
      <c r="ANB22" s="53"/>
      <c r="ANC22" s="53"/>
      <c r="AND22" s="53"/>
      <c r="ANE22" s="53"/>
      <c r="ANF22" s="53"/>
      <c r="ANG22" s="53"/>
      <c r="ANH22" s="53"/>
      <c r="ANI22" s="53"/>
      <c r="ANJ22" s="53"/>
      <c r="ANK22" s="53"/>
      <c r="ANL22" s="53"/>
      <c r="ANM22" s="53"/>
      <c r="ANN22" s="53"/>
      <c r="ANO22" s="53"/>
      <c r="ANP22" s="53"/>
      <c r="ANQ22" s="53"/>
      <c r="ANR22" s="53"/>
      <c r="ANS22" s="53"/>
      <c r="ANT22" s="53"/>
      <c r="ANU22" s="53"/>
      <c r="ANV22" s="53"/>
      <c r="ANW22" s="53"/>
      <c r="ANX22" s="53"/>
      <c r="ANY22" s="53"/>
      <c r="ANZ22" s="53"/>
      <c r="AOA22" s="53"/>
      <c r="AOB22" s="53"/>
      <c r="AOC22" s="53"/>
      <c r="AOD22" s="53"/>
      <c r="AOE22" s="53"/>
      <c r="AOF22" s="53"/>
      <c r="AOG22" s="53"/>
      <c r="AOH22" s="53"/>
      <c r="AOI22" s="53"/>
      <c r="AOJ22" s="53"/>
      <c r="AOK22" s="53"/>
      <c r="AOL22" s="53"/>
      <c r="AOM22" s="53"/>
      <c r="AON22" s="53"/>
      <c r="AOO22" s="53"/>
      <c r="AOP22" s="53"/>
      <c r="AOQ22" s="53"/>
      <c r="AOR22" s="53"/>
      <c r="AOS22" s="53"/>
      <c r="AOT22" s="53"/>
      <c r="AOU22" s="53"/>
      <c r="AOV22" s="53"/>
      <c r="AOW22" s="53"/>
      <c r="AOX22" s="53"/>
      <c r="AOY22" s="53"/>
      <c r="AOZ22" s="53"/>
      <c r="APA22" s="53"/>
      <c r="APB22" s="53"/>
      <c r="APC22" s="53"/>
      <c r="APD22" s="53"/>
      <c r="APE22" s="53"/>
      <c r="APF22" s="53"/>
      <c r="APG22" s="53"/>
      <c r="APH22" s="53"/>
      <c r="API22" s="53"/>
      <c r="APJ22" s="53"/>
      <c r="APK22" s="53"/>
      <c r="APL22" s="53"/>
      <c r="APM22" s="53"/>
      <c r="APN22" s="53"/>
      <c r="APO22" s="53"/>
      <c r="APP22" s="53"/>
      <c r="APQ22" s="53"/>
      <c r="APR22" s="53"/>
      <c r="APS22" s="53"/>
      <c r="APT22" s="53"/>
      <c r="APU22" s="53"/>
      <c r="APV22" s="53"/>
      <c r="APW22" s="53"/>
      <c r="APX22" s="53"/>
      <c r="APY22" s="53"/>
      <c r="APZ22" s="53"/>
      <c r="AQA22" s="53"/>
      <c r="AQB22" s="53"/>
      <c r="AQC22" s="53"/>
      <c r="AQD22" s="53"/>
      <c r="AQE22" s="53"/>
      <c r="AQF22" s="53"/>
      <c r="AQG22" s="53"/>
      <c r="AQH22" s="53"/>
      <c r="AQI22" s="53"/>
      <c r="AQJ22" s="53"/>
      <c r="AQK22" s="53"/>
      <c r="AQL22" s="53"/>
      <c r="AQM22" s="53"/>
      <c r="AQN22" s="53"/>
      <c r="AQO22" s="53"/>
      <c r="AQP22" s="53"/>
      <c r="AQQ22" s="53"/>
      <c r="AQR22" s="53"/>
      <c r="AQS22" s="53"/>
      <c r="AQT22" s="53"/>
      <c r="AQU22" s="53"/>
      <c r="AQV22" s="53"/>
      <c r="AQW22" s="53"/>
      <c r="AQX22" s="53"/>
      <c r="AQY22" s="53"/>
      <c r="AQZ22" s="53"/>
      <c r="ARA22" s="53"/>
      <c r="ARB22" s="53"/>
      <c r="ARC22" s="53"/>
      <c r="ARD22" s="53"/>
      <c r="ARE22" s="53"/>
      <c r="ARF22" s="53"/>
      <c r="ARG22" s="53"/>
      <c r="ARH22" s="53"/>
      <c r="ARI22" s="53"/>
      <c r="ARJ22" s="53"/>
      <c r="ARK22" s="53"/>
      <c r="ARL22" s="53"/>
      <c r="ARM22" s="53"/>
      <c r="ARN22" s="53"/>
      <c r="ARO22" s="53"/>
      <c r="ARP22" s="53"/>
      <c r="ARQ22" s="53"/>
      <c r="ARR22" s="53"/>
      <c r="ARS22" s="53"/>
      <c r="ART22" s="53"/>
      <c r="ARU22" s="53"/>
      <c r="ARV22" s="53"/>
      <c r="ARW22" s="53"/>
      <c r="ARX22" s="53"/>
      <c r="ARY22" s="53"/>
      <c r="ARZ22" s="53"/>
      <c r="ASA22" s="53"/>
      <c r="ASB22" s="53"/>
      <c r="ASC22" s="53"/>
      <c r="ASD22" s="53"/>
      <c r="ASE22" s="53"/>
      <c r="ASF22" s="53"/>
      <c r="ASG22" s="53"/>
      <c r="ASH22" s="53"/>
      <c r="ASI22" s="53"/>
      <c r="ASJ22" s="53"/>
      <c r="ASK22" s="53"/>
      <c r="ASL22" s="53"/>
      <c r="ASM22" s="53"/>
      <c r="ASN22" s="53"/>
      <c r="ASO22" s="53"/>
      <c r="ASP22" s="53"/>
      <c r="ASQ22" s="53"/>
      <c r="ASR22" s="53"/>
      <c r="ASS22" s="53"/>
      <c r="AST22" s="53"/>
      <c r="ASU22" s="53"/>
      <c r="ASV22" s="53"/>
      <c r="ASW22" s="53"/>
      <c r="ASX22" s="53"/>
      <c r="ASY22" s="53"/>
      <c r="ASZ22" s="53"/>
      <c r="ATA22" s="53"/>
      <c r="ATB22" s="53"/>
      <c r="ATC22" s="53"/>
      <c r="ATD22" s="53"/>
      <c r="ATE22" s="53"/>
      <c r="ATF22" s="53"/>
      <c r="ATG22" s="53"/>
      <c r="ATH22" s="53"/>
      <c r="ATI22" s="53"/>
      <c r="ATJ22" s="53"/>
      <c r="ATK22" s="53"/>
      <c r="ATL22" s="53"/>
      <c r="ATM22" s="53"/>
      <c r="ATN22" s="53"/>
      <c r="ATO22" s="53"/>
      <c r="ATP22" s="53"/>
      <c r="ATQ22" s="53"/>
      <c r="ATR22" s="53"/>
      <c r="ATS22" s="53"/>
      <c r="ATT22" s="53"/>
      <c r="ATU22" s="53"/>
      <c r="ATV22" s="53"/>
      <c r="ATW22" s="53"/>
      <c r="ATX22" s="53"/>
      <c r="ATY22" s="53"/>
      <c r="ATZ22" s="53"/>
      <c r="AUA22" s="53"/>
      <c r="AUB22" s="53"/>
      <c r="AUC22" s="53"/>
      <c r="AUD22" s="53"/>
      <c r="AUE22" s="53"/>
      <c r="AUF22" s="53"/>
      <c r="AUG22" s="53"/>
      <c r="AUH22" s="53"/>
      <c r="AUI22" s="53"/>
      <c r="AUJ22" s="53"/>
      <c r="AUK22" s="53"/>
      <c r="AUL22" s="53"/>
      <c r="AUM22" s="53"/>
      <c r="AUN22" s="53"/>
      <c r="AUO22" s="53"/>
      <c r="AUP22" s="53"/>
      <c r="AUQ22" s="53"/>
      <c r="AUR22" s="53"/>
      <c r="AUS22" s="53"/>
      <c r="AUT22" s="53"/>
      <c r="AUU22" s="53"/>
      <c r="AUV22" s="53"/>
      <c r="AUW22" s="53"/>
      <c r="AUX22" s="53"/>
      <c r="AUY22" s="53"/>
      <c r="AUZ22" s="53"/>
      <c r="AVA22" s="53"/>
      <c r="AVB22" s="53"/>
      <c r="AVC22" s="53"/>
      <c r="AVD22" s="53"/>
      <c r="AVE22" s="53"/>
      <c r="AVF22" s="53"/>
      <c r="AVG22" s="53"/>
      <c r="AVH22" s="53"/>
      <c r="AVI22" s="53"/>
      <c r="AVJ22" s="53"/>
      <c r="AVK22" s="53"/>
      <c r="AVL22" s="53"/>
      <c r="AVM22" s="53"/>
      <c r="AVN22" s="53"/>
      <c r="AVO22" s="53"/>
      <c r="AVP22" s="53"/>
      <c r="AVQ22" s="53"/>
      <c r="AVR22" s="53"/>
      <c r="AVS22" s="53"/>
      <c r="AVT22" s="53"/>
      <c r="AVU22" s="53"/>
      <c r="AVV22" s="53"/>
      <c r="AVW22" s="53"/>
      <c r="AVX22" s="53"/>
      <c r="AVY22" s="53"/>
      <c r="AVZ22" s="53"/>
      <c r="AWA22" s="53"/>
      <c r="AWB22" s="53"/>
      <c r="AWC22" s="53"/>
      <c r="AWD22" s="53"/>
      <c r="AWE22" s="53"/>
      <c r="AWF22" s="53"/>
      <c r="AWG22" s="53"/>
      <c r="AWH22" s="53"/>
      <c r="AWI22" s="53"/>
      <c r="AWJ22" s="53"/>
      <c r="AWK22" s="53"/>
      <c r="AWL22" s="53"/>
      <c r="AWM22" s="53"/>
      <c r="AWN22" s="53"/>
      <c r="AWO22" s="53"/>
      <c r="AWP22" s="53"/>
      <c r="AWQ22" s="53"/>
      <c r="AWR22" s="53"/>
      <c r="AWS22" s="53"/>
      <c r="AWT22" s="53"/>
      <c r="AWU22" s="53"/>
      <c r="AWV22" s="53"/>
      <c r="AWW22" s="53"/>
      <c r="AWX22" s="53"/>
      <c r="AWY22" s="53"/>
      <c r="AWZ22" s="53"/>
      <c r="AXA22" s="53"/>
      <c r="AXB22" s="53"/>
      <c r="AXC22" s="53"/>
      <c r="AXD22" s="53"/>
      <c r="AXE22" s="53"/>
      <c r="AXF22" s="53"/>
      <c r="AXG22" s="53"/>
      <c r="AXH22" s="53"/>
      <c r="AXI22" s="53"/>
      <c r="AXJ22" s="53"/>
      <c r="AXK22" s="53"/>
      <c r="AXL22" s="53"/>
      <c r="AXM22" s="53"/>
      <c r="AXN22" s="53"/>
      <c r="AXO22" s="53"/>
      <c r="AXP22" s="53"/>
      <c r="AXQ22" s="53"/>
      <c r="AXR22" s="53"/>
      <c r="AXS22" s="53"/>
      <c r="AXT22" s="53"/>
      <c r="AXU22" s="53"/>
      <c r="AXV22" s="53"/>
      <c r="AXW22" s="53"/>
      <c r="AXX22" s="53"/>
      <c r="AXY22" s="53"/>
      <c r="AXZ22" s="53"/>
      <c r="AYA22" s="53"/>
      <c r="AYB22" s="53"/>
      <c r="AYC22" s="53"/>
      <c r="AYD22" s="53"/>
      <c r="AYE22" s="53"/>
      <c r="AYF22" s="53"/>
      <c r="AYG22" s="53"/>
      <c r="AYH22" s="53"/>
      <c r="AYI22" s="53"/>
      <c r="AYJ22" s="53"/>
      <c r="AYK22" s="53"/>
      <c r="AYL22" s="53"/>
      <c r="AYM22" s="53"/>
      <c r="AYN22" s="53"/>
      <c r="AYO22" s="53"/>
      <c r="AYP22" s="53"/>
      <c r="AYQ22" s="53"/>
      <c r="AYR22" s="53"/>
      <c r="AYS22" s="53"/>
      <c r="AYT22" s="53"/>
      <c r="AYU22" s="53"/>
      <c r="AYV22" s="53"/>
      <c r="AYW22" s="53"/>
      <c r="AYX22" s="53"/>
      <c r="AYY22" s="53"/>
      <c r="AYZ22" s="53"/>
      <c r="AZA22" s="53"/>
      <c r="AZB22" s="53"/>
      <c r="AZC22" s="53"/>
      <c r="AZD22" s="53"/>
      <c r="AZE22" s="53"/>
      <c r="AZF22" s="53"/>
      <c r="AZG22" s="53"/>
      <c r="AZH22" s="53"/>
      <c r="AZI22" s="53"/>
      <c r="AZJ22" s="53"/>
      <c r="AZK22" s="53"/>
      <c r="AZL22" s="53"/>
      <c r="AZM22" s="53"/>
      <c r="AZN22" s="53"/>
      <c r="AZO22" s="53"/>
      <c r="AZP22" s="53"/>
      <c r="AZQ22" s="53"/>
      <c r="AZR22" s="53"/>
      <c r="AZS22" s="53"/>
      <c r="AZT22" s="53"/>
      <c r="AZU22" s="53"/>
      <c r="AZV22" s="53"/>
      <c r="AZW22" s="53"/>
      <c r="AZX22" s="53"/>
      <c r="AZY22" s="53"/>
      <c r="AZZ22" s="53"/>
      <c r="BAA22" s="53"/>
      <c r="BAB22" s="53"/>
      <c r="BAC22" s="53"/>
      <c r="BAD22" s="53"/>
      <c r="BAE22" s="53"/>
      <c r="BAF22" s="53"/>
      <c r="BAG22" s="53"/>
      <c r="BAH22" s="53"/>
      <c r="BAI22" s="53"/>
      <c r="BAJ22" s="53"/>
      <c r="BAK22" s="53"/>
      <c r="BAL22" s="53"/>
      <c r="BAM22" s="53"/>
      <c r="BAN22" s="53"/>
      <c r="BAO22" s="53"/>
      <c r="BAP22" s="53"/>
      <c r="BAQ22" s="53"/>
      <c r="BAR22" s="53"/>
      <c r="BAS22" s="53"/>
      <c r="BAT22" s="53"/>
      <c r="BAU22" s="53"/>
      <c r="BAV22" s="53"/>
      <c r="BAW22" s="53"/>
      <c r="BAX22" s="53"/>
      <c r="BAY22" s="53"/>
      <c r="BAZ22" s="53"/>
      <c r="BBA22" s="53"/>
      <c r="BBB22" s="53"/>
      <c r="BBC22" s="53"/>
      <c r="BBD22" s="53"/>
      <c r="BBE22" s="53"/>
      <c r="BBF22" s="53"/>
      <c r="BBG22" s="53"/>
      <c r="BBH22" s="53"/>
      <c r="BBI22" s="53"/>
      <c r="BBJ22" s="53"/>
      <c r="BBK22" s="53"/>
      <c r="BBL22" s="53"/>
      <c r="BBM22" s="53"/>
      <c r="BBN22" s="53"/>
      <c r="BBO22" s="53"/>
      <c r="BBP22" s="53"/>
      <c r="BBQ22" s="53"/>
      <c r="BBR22" s="53"/>
      <c r="BBS22" s="53"/>
      <c r="BBT22" s="53"/>
      <c r="BBU22" s="53"/>
      <c r="BBV22" s="53"/>
      <c r="BBW22" s="53"/>
      <c r="BBX22" s="53"/>
      <c r="BBY22" s="53"/>
      <c r="BBZ22" s="53"/>
      <c r="BCA22" s="53"/>
      <c r="BCB22" s="53"/>
      <c r="BCC22" s="53"/>
      <c r="BCD22" s="53"/>
      <c r="BCE22" s="53"/>
      <c r="BCF22" s="53"/>
      <c r="BCG22" s="53"/>
      <c r="BCH22" s="53"/>
      <c r="BCI22" s="53"/>
      <c r="BCJ22" s="53"/>
      <c r="BCK22" s="53"/>
      <c r="BCL22" s="53"/>
      <c r="BCM22" s="53"/>
      <c r="BCN22" s="53"/>
      <c r="BCO22" s="53"/>
      <c r="BCP22" s="53"/>
      <c r="BCQ22" s="53"/>
      <c r="BCR22" s="53"/>
      <c r="BCS22" s="53"/>
      <c r="BCT22" s="53"/>
      <c r="BCU22" s="53"/>
      <c r="BCV22" s="53"/>
      <c r="BCW22" s="53"/>
      <c r="BCX22" s="53"/>
      <c r="BCY22" s="53"/>
      <c r="BCZ22" s="53"/>
      <c r="BDA22" s="53"/>
      <c r="BDB22" s="53"/>
      <c r="BDC22" s="53"/>
      <c r="BDD22" s="53"/>
      <c r="BDE22" s="53"/>
      <c r="BDF22" s="53"/>
      <c r="BDG22" s="53"/>
      <c r="BDH22" s="53"/>
      <c r="BDI22" s="53"/>
      <c r="BDJ22" s="53"/>
      <c r="BDK22" s="53"/>
      <c r="BDL22" s="53"/>
      <c r="BDM22" s="53"/>
      <c r="BDN22" s="53"/>
      <c r="BDO22" s="53"/>
      <c r="BDP22" s="53"/>
      <c r="BDQ22" s="53"/>
      <c r="BDR22" s="53"/>
      <c r="BDS22" s="53"/>
      <c r="BDT22" s="53"/>
      <c r="BDU22" s="53"/>
      <c r="BDV22" s="53"/>
      <c r="BDW22" s="53"/>
      <c r="BDX22" s="53"/>
      <c r="BDY22" s="53"/>
      <c r="BDZ22" s="53"/>
      <c r="BEA22" s="53"/>
      <c r="BEB22" s="53"/>
      <c r="BEC22" s="53"/>
      <c r="BED22" s="53"/>
      <c r="BEE22" s="53"/>
      <c r="BEF22" s="53"/>
      <c r="BEG22" s="53"/>
      <c r="BEH22" s="53"/>
      <c r="BEI22" s="53"/>
      <c r="BEJ22" s="53"/>
      <c r="BEK22" s="53"/>
      <c r="BEL22" s="53"/>
      <c r="BEM22" s="53"/>
      <c r="BEN22" s="53"/>
      <c r="BEO22" s="53"/>
      <c r="BEP22" s="53"/>
      <c r="BEQ22" s="53"/>
      <c r="BER22" s="53"/>
      <c r="BES22" s="53"/>
      <c r="BET22" s="53"/>
      <c r="BEU22" s="53"/>
      <c r="BEV22" s="53"/>
      <c r="BEW22" s="53"/>
      <c r="BEX22" s="53"/>
      <c r="BEY22" s="53"/>
      <c r="BEZ22" s="53"/>
      <c r="BFA22" s="53"/>
      <c r="BFB22" s="53"/>
      <c r="BFC22" s="53"/>
      <c r="BFD22" s="53"/>
      <c r="BFE22" s="53"/>
      <c r="BFF22" s="53"/>
      <c r="BFG22" s="53"/>
      <c r="BFH22" s="53"/>
      <c r="BFI22" s="53"/>
      <c r="BFJ22" s="53"/>
      <c r="BFK22" s="53"/>
      <c r="BFL22" s="53"/>
      <c r="BFM22" s="53"/>
      <c r="BFN22" s="53"/>
      <c r="BFO22" s="53"/>
      <c r="BFP22" s="53"/>
      <c r="BFQ22" s="53"/>
      <c r="BFR22" s="53"/>
      <c r="BFS22" s="53"/>
      <c r="BFT22" s="53"/>
      <c r="BFU22" s="53"/>
      <c r="BFV22" s="53"/>
      <c r="BFW22" s="53"/>
      <c r="BFX22" s="53"/>
      <c r="BFY22" s="53"/>
      <c r="BFZ22" s="53"/>
      <c r="BGA22" s="53"/>
      <c r="BGB22" s="53"/>
      <c r="BGC22" s="53"/>
      <c r="BGD22" s="53"/>
      <c r="BGE22" s="53"/>
      <c r="BGF22" s="53"/>
      <c r="BGG22" s="53"/>
      <c r="BGH22" s="53"/>
      <c r="BGI22" s="53"/>
      <c r="BGJ22" s="53"/>
      <c r="BGK22" s="53"/>
      <c r="BGL22" s="53"/>
      <c r="BGM22" s="53"/>
      <c r="BGN22" s="53"/>
      <c r="BGO22" s="53"/>
      <c r="BGP22" s="53"/>
      <c r="BGQ22" s="53"/>
      <c r="BGR22" s="53"/>
      <c r="BGS22" s="53"/>
      <c r="BGT22" s="53"/>
      <c r="BGU22" s="53"/>
      <c r="BGV22" s="53"/>
      <c r="BGW22" s="53"/>
      <c r="BGX22" s="53"/>
      <c r="BGY22" s="53"/>
      <c r="BGZ22" s="53"/>
      <c r="BHA22" s="53"/>
      <c r="BHB22" s="53"/>
      <c r="BHC22" s="53"/>
      <c r="BHD22" s="53"/>
      <c r="BHE22" s="53"/>
      <c r="BHF22" s="53"/>
      <c r="BHG22" s="53"/>
      <c r="BHH22" s="53"/>
      <c r="BHI22" s="53"/>
      <c r="BHJ22" s="53"/>
      <c r="BHK22" s="53"/>
      <c r="BHL22" s="53"/>
      <c r="BHM22" s="53"/>
      <c r="BHN22" s="53"/>
      <c r="BHO22" s="53"/>
      <c r="BHP22" s="53"/>
      <c r="BHQ22" s="53"/>
      <c r="BHR22" s="53"/>
      <c r="BHS22" s="53"/>
      <c r="BHT22" s="53"/>
      <c r="BHU22" s="53"/>
      <c r="BHV22" s="53"/>
      <c r="BHW22" s="53"/>
      <c r="BHX22" s="53"/>
      <c r="BHY22" s="53"/>
      <c r="BHZ22" s="53"/>
      <c r="BIA22" s="53"/>
      <c r="BIB22" s="53"/>
      <c r="BIC22" s="53"/>
      <c r="BID22" s="53"/>
      <c r="BIE22" s="53"/>
      <c r="BIF22" s="53"/>
      <c r="BIG22" s="53"/>
      <c r="BIH22" s="53"/>
      <c r="BII22" s="53"/>
      <c r="BIJ22" s="53"/>
      <c r="BIK22" s="53"/>
      <c r="BIL22" s="53"/>
      <c r="BIM22" s="53"/>
      <c r="BIN22" s="53"/>
      <c r="BIO22" s="53"/>
      <c r="BIP22" s="53"/>
      <c r="BIQ22" s="53"/>
      <c r="BIR22" s="53"/>
      <c r="BIS22" s="53"/>
      <c r="BIT22" s="53"/>
      <c r="BIU22" s="53"/>
      <c r="BIV22" s="53"/>
      <c r="BIW22" s="53"/>
      <c r="BIX22" s="53"/>
      <c r="BIY22" s="53"/>
      <c r="BIZ22" s="53"/>
      <c r="BJA22" s="53"/>
      <c r="BJB22" s="53"/>
      <c r="BJC22" s="53"/>
      <c r="BJD22" s="53"/>
      <c r="BJE22" s="53"/>
      <c r="BJF22" s="53"/>
      <c r="BJG22" s="53"/>
      <c r="BJH22" s="53"/>
      <c r="BJI22" s="53"/>
      <c r="BJJ22" s="53"/>
      <c r="BJK22" s="53"/>
      <c r="BJL22" s="53"/>
      <c r="BJM22" s="53"/>
      <c r="BJN22" s="53"/>
      <c r="BJO22" s="53"/>
      <c r="BJP22" s="53"/>
      <c r="BJQ22" s="53"/>
      <c r="BJR22" s="53"/>
      <c r="BJS22" s="53"/>
      <c r="BJT22" s="53"/>
      <c r="BJU22" s="53"/>
      <c r="BJV22" s="53"/>
      <c r="BJW22" s="53"/>
      <c r="BJX22" s="53"/>
      <c r="BJY22" s="53"/>
      <c r="BJZ22" s="53"/>
      <c r="BKA22" s="53"/>
      <c r="BKB22" s="53"/>
      <c r="BKC22" s="53"/>
      <c r="BKD22" s="53"/>
      <c r="BKE22" s="53"/>
      <c r="BKF22" s="53"/>
      <c r="BKG22" s="53"/>
      <c r="BKH22" s="53"/>
      <c r="BKI22" s="53"/>
      <c r="BKJ22" s="53"/>
      <c r="BKK22" s="53"/>
      <c r="BKL22" s="53"/>
      <c r="BKM22" s="53"/>
      <c r="BKN22" s="53"/>
      <c r="BKO22" s="53"/>
      <c r="BKP22" s="53"/>
      <c r="BKQ22" s="53"/>
      <c r="BKR22" s="53"/>
      <c r="BKS22" s="53"/>
      <c r="BKT22" s="53"/>
      <c r="BKU22" s="53"/>
      <c r="BKV22" s="53"/>
      <c r="BKW22" s="53"/>
      <c r="BKX22" s="53"/>
      <c r="BKY22" s="53"/>
      <c r="BKZ22" s="53"/>
      <c r="BLA22" s="53"/>
      <c r="BLB22" s="53"/>
      <c r="BLC22" s="53"/>
      <c r="BLD22" s="53"/>
      <c r="BLE22" s="53"/>
      <c r="BLF22" s="53"/>
      <c r="BLG22" s="53"/>
      <c r="BLH22" s="53"/>
      <c r="BLI22" s="53"/>
      <c r="BLJ22" s="53"/>
      <c r="BLK22" s="53"/>
      <c r="BLL22" s="53"/>
      <c r="BLM22" s="53"/>
      <c r="BLN22" s="53"/>
      <c r="BLO22" s="53"/>
      <c r="BLP22" s="53"/>
      <c r="BLQ22" s="53"/>
      <c r="BLR22" s="53"/>
      <c r="BLS22" s="53"/>
      <c r="BLT22" s="53"/>
      <c r="BLU22" s="53"/>
      <c r="BLV22" s="53"/>
      <c r="BLW22" s="53"/>
      <c r="BLX22" s="53"/>
      <c r="BLY22" s="53"/>
      <c r="BLZ22" s="53"/>
      <c r="BMA22" s="53"/>
      <c r="BMB22" s="53"/>
      <c r="BMC22" s="53"/>
      <c r="BMD22" s="53"/>
      <c r="BME22" s="53"/>
      <c r="BMF22" s="53"/>
      <c r="BMG22" s="53"/>
      <c r="BMH22" s="53"/>
      <c r="BMI22" s="53"/>
      <c r="BMJ22" s="53"/>
      <c r="BMK22" s="53"/>
      <c r="BML22" s="53"/>
      <c r="BMM22" s="53"/>
      <c r="BMN22" s="53"/>
      <c r="BMO22" s="53"/>
      <c r="BMP22" s="53"/>
      <c r="BMQ22" s="53"/>
      <c r="BMR22" s="53"/>
      <c r="BMS22" s="53"/>
      <c r="BMT22" s="53"/>
      <c r="BMU22" s="53"/>
      <c r="BMV22" s="53"/>
      <c r="BMW22" s="53"/>
      <c r="BMX22" s="53"/>
      <c r="BMY22" s="53"/>
      <c r="BMZ22" s="53"/>
      <c r="BNA22" s="53"/>
      <c r="BNB22" s="53"/>
      <c r="BNC22" s="53"/>
      <c r="BND22" s="53"/>
      <c r="BNE22" s="53"/>
      <c r="BNF22" s="53"/>
      <c r="BNG22" s="53"/>
      <c r="BNH22" s="53"/>
      <c r="BNI22" s="53"/>
      <c r="BNJ22" s="53"/>
      <c r="BNK22" s="53"/>
      <c r="BNL22" s="53"/>
      <c r="BNM22" s="53"/>
      <c r="BNN22" s="53"/>
      <c r="BNO22" s="53"/>
      <c r="BNP22" s="53"/>
      <c r="BNQ22" s="53"/>
      <c r="BNR22" s="53"/>
      <c r="BNS22" s="53"/>
      <c r="BNT22" s="53"/>
      <c r="BNU22" s="53"/>
      <c r="BNV22" s="53"/>
      <c r="BNW22" s="53"/>
      <c r="BNX22" s="53"/>
      <c r="BNY22" s="53"/>
      <c r="BNZ22" s="53"/>
      <c r="BOA22" s="53"/>
      <c r="BOB22" s="53"/>
      <c r="BOC22" s="53"/>
      <c r="BOD22" s="53"/>
      <c r="BOE22" s="53"/>
      <c r="BOF22" s="53"/>
      <c r="BOG22" s="53"/>
      <c r="BOH22" s="53"/>
      <c r="BOI22" s="53"/>
      <c r="BOJ22" s="53"/>
      <c r="BOK22" s="53"/>
      <c r="BOL22" s="53"/>
      <c r="BOM22" s="53"/>
      <c r="BON22" s="53"/>
      <c r="BOO22" s="53"/>
      <c r="BOP22" s="53"/>
      <c r="BOQ22" s="53"/>
      <c r="BOR22" s="53"/>
      <c r="BOS22" s="53"/>
      <c r="BOT22" s="53"/>
      <c r="BOU22" s="53"/>
      <c r="BOV22" s="53"/>
    </row>
    <row r="23" ht="13.5" customHeight="1">
      <c r="A23" s="54" t="s">
        <v>1412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  <c r="ABW23" s="55"/>
      <c r="ABX23" s="55"/>
      <c r="ABY23" s="55"/>
      <c r="ABZ23" s="55"/>
      <c r="ACA23" s="55"/>
      <c r="ACB23" s="55"/>
      <c r="ACC23" s="55"/>
      <c r="ACD23" s="55"/>
      <c r="ACE23" s="55"/>
      <c r="ACF23" s="55"/>
      <c r="ACG23" s="55"/>
      <c r="ACH23" s="55"/>
      <c r="ACI23" s="55"/>
      <c r="ACJ23" s="55"/>
      <c r="ACK23" s="55"/>
      <c r="ACL23" s="55"/>
      <c r="ACM23" s="55"/>
      <c r="ACN23" s="55"/>
      <c r="ACO23" s="55"/>
      <c r="ACP23" s="55"/>
      <c r="ACQ23" s="55"/>
      <c r="ACR23" s="55"/>
      <c r="ACS23" s="55"/>
      <c r="ACT23" s="55"/>
      <c r="ACU23" s="55"/>
      <c r="ACV23" s="55"/>
      <c r="ACW23" s="55"/>
      <c r="ACX23" s="55"/>
      <c r="ACY23" s="55"/>
      <c r="ACZ23" s="55"/>
      <c r="ADA23" s="55"/>
      <c r="ADB23" s="55"/>
      <c r="ADC23" s="55"/>
      <c r="ADD23" s="55"/>
      <c r="ADE23" s="55"/>
      <c r="ADF23" s="55"/>
      <c r="ADG23" s="55"/>
      <c r="ADH23" s="55"/>
      <c r="ADI23" s="55"/>
      <c r="ADJ23" s="55"/>
      <c r="ADK23" s="55"/>
      <c r="ADL23" s="55"/>
      <c r="ADM23" s="55"/>
      <c r="ADN23" s="55"/>
      <c r="ADO23" s="55"/>
      <c r="ADP23" s="55"/>
      <c r="ADQ23" s="55"/>
      <c r="ADR23" s="55"/>
      <c r="ADS23" s="55"/>
      <c r="ADT23" s="55"/>
      <c r="ADU23" s="55"/>
      <c r="ADV23" s="55"/>
      <c r="ADW23" s="55"/>
      <c r="ADX23" s="55"/>
      <c r="ADY23" s="55"/>
      <c r="ADZ23" s="55"/>
      <c r="AEA23" s="55"/>
      <c r="AEB23" s="55"/>
      <c r="AEC23" s="55"/>
      <c r="AED23" s="55"/>
      <c r="AEE23" s="55"/>
      <c r="AEF23" s="55"/>
      <c r="AEG23" s="55"/>
      <c r="AEH23" s="55"/>
      <c r="AEI23" s="55"/>
      <c r="AEJ23" s="55"/>
      <c r="AEK23" s="55"/>
      <c r="AEL23" s="55"/>
      <c r="AEM23" s="55"/>
      <c r="AEN23" s="55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  <c r="AFY23" s="55"/>
      <c r="AFZ23" s="55"/>
      <c r="AGA23" s="55"/>
      <c r="AGB23" s="55"/>
      <c r="AGC23" s="55"/>
      <c r="AGD23" s="55"/>
      <c r="AGE23" s="55"/>
      <c r="AGF23" s="55"/>
      <c r="AGG23" s="55"/>
      <c r="AGH23" s="55"/>
      <c r="AGI23" s="55"/>
      <c r="AGJ23" s="55"/>
      <c r="AGK23" s="55"/>
      <c r="AGL23" s="55"/>
      <c r="AGM23" s="55"/>
      <c r="AGN23" s="55"/>
      <c r="AGO23" s="55"/>
      <c r="AGP23" s="55"/>
      <c r="AGQ23" s="55"/>
      <c r="AGR23" s="55"/>
      <c r="AGS23" s="55"/>
      <c r="AGT23" s="55"/>
      <c r="AGU23" s="55"/>
      <c r="AGV23" s="55"/>
      <c r="AGW23" s="55"/>
      <c r="AGX23" s="56"/>
      <c r="AGY23" s="56"/>
      <c r="AGZ23" s="56"/>
      <c r="AHA23" s="56"/>
      <c r="AHB23" s="56"/>
      <c r="AHC23" s="56"/>
      <c r="AHD23" s="56"/>
      <c r="AHE23" s="56"/>
      <c r="AHF23" s="56"/>
      <c r="AHG23" s="56"/>
      <c r="AHH23" s="56"/>
      <c r="AHI23" s="56"/>
      <c r="AHJ23" s="56"/>
      <c r="AHK23" s="56"/>
      <c r="AHL23" s="56"/>
      <c r="AHM23" s="56"/>
      <c r="AHN23" s="56"/>
      <c r="AHO23" s="56"/>
      <c r="AHP23" s="56"/>
      <c r="AHQ23" s="56"/>
      <c r="AHR23" s="56"/>
      <c r="AHS23" s="56"/>
      <c r="AHT23" s="56"/>
      <c r="AHU23" s="56"/>
      <c r="AHV23" s="56"/>
      <c r="AHW23" s="56"/>
      <c r="AHX23" s="56"/>
      <c r="AHY23" s="56"/>
      <c r="AHZ23" s="56"/>
      <c r="AIA23" s="56"/>
      <c r="AIB23" s="56"/>
      <c r="AIC23" s="56"/>
      <c r="AID23" s="56"/>
      <c r="AIE23" s="56"/>
      <c r="AIF23" s="56"/>
      <c r="AIG23" s="56"/>
      <c r="AIH23" s="56"/>
      <c r="AII23" s="56"/>
      <c r="AIJ23" s="56"/>
      <c r="AIK23" s="56"/>
      <c r="AIL23" s="56"/>
      <c r="AIM23" s="56"/>
      <c r="AIN23" s="56"/>
      <c r="AIO23" s="56"/>
      <c r="AIP23" s="56"/>
      <c r="AIQ23" s="56"/>
      <c r="AIR23" s="56"/>
      <c r="AIS23" s="56"/>
      <c r="AIT23" s="56"/>
      <c r="AIU23" s="56"/>
      <c r="AIV23" s="56"/>
      <c r="AIW23" s="56"/>
      <c r="AIX23" s="56"/>
      <c r="AIY23" s="56"/>
      <c r="AIZ23" s="56"/>
      <c r="AJA23" s="56"/>
      <c r="AJB23" s="56"/>
      <c r="AJC23" s="56"/>
      <c r="AJD23" s="56"/>
      <c r="AJE23" s="56"/>
      <c r="AJF23" s="56"/>
      <c r="AJG23" s="56"/>
      <c r="AJH23" s="56"/>
      <c r="AJI23" s="56"/>
      <c r="AJJ23" s="56"/>
      <c r="AJK23" s="56"/>
      <c r="AJL23" s="56"/>
      <c r="AJM23" s="56"/>
      <c r="AJN23" s="56"/>
      <c r="AJO23" s="56"/>
      <c r="AJP23" s="56"/>
      <c r="AJQ23" s="56"/>
      <c r="AJR23" s="56"/>
      <c r="AJS23" s="56"/>
      <c r="AJT23" s="56"/>
      <c r="AJU23" s="56"/>
      <c r="AJV23" s="56"/>
      <c r="AJW23" s="56"/>
      <c r="AJX23" s="56"/>
      <c r="AJY23" s="56"/>
      <c r="AJZ23" s="56"/>
      <c r="AKA23" s="56"/>
      <c r="AKB23" s="56"/>
      <c r="AKC23" s="56"/>
      <c r="AKD23" s="56"/>
      <c r="AKE23" s="56"/>
      <c r="AKF23" s="56"/>
      <c r="AKG23" s="56"/>
      <c r="AKH23" s="56"/>
      <c r="AKI23" s="56"/>
      <c r="AKJ23" s="56"/>
      <c r="AKK23" s="56"/>
      <c r="AKL23" s="56"/>
      <c r="AKM23" s="56"/>
      <c r="AKN23" s="56"/>
      <c r="AKO23" s="56"/>
      <c r="AKP23" s="56"/>
      <c r="AKQ23" s="56"/>
      <c r="AKR23" s="56"/>
      <c r="AKS23" s="56"/>
      <c r="AKT23" s="56"/>
      <c r="AKU23" s="56"/>
      <c r="AKV23" s="56"/>
      <c r="AKW23" s="56"/>
      <c r="AKX23" s="56"/>
      <c r="AKY23" s="56"/>
      <c r="AKZ23" s="56"/>
      <c r="ALA23" s="56"/>
      <c r="ALB23" s="56"/>
      <c r="ALC23" s="56"/>
      <c r="ALD23" s="56"/>
      <c r="ALE23" s="56"/>
      <c r="ALF23" s="56"/>
      <c r="ALG23" s="56"/>
      <c r="ALH23" s="56"/>
      <c r="ALI23" s="56"/>
      <c r="ALJ23" s="56"/>
      <c r="ALK23" s="56"/>
      <c r="ALL23" s="56"/>
      <c r="ALM23" s="56"/>
      <c r="ALN23" s="56"/>
      <c r="ALO23" s="56"/>
      <c r="ALP23" s="56"/>
      <c r="ALQ23" s="56"/>
      <c r="ALR23" s="56"/>
      <c r="ALS23" s="56"/>
      <c r="ALT23" s="56"/>
      <c r="ALU23" s="56"/>
      <c r="ALV23" s="56"/>
      <c r="ALW23" s="56"/>
      <c r="ALX23" s="56"/>
      <c r="ALY23" s="56"/>
      <c r="ALZ23" s="56"/>
      <c r="AMA23" s="56"/>
      <c r="AMB23" s="56"/>
      <c r="AMC23" s="56"/>
      <c r="AMD23" s="56"/>
      <c r="AME23" s="56"/>
      <c r="AMF23" s="56"/>
      <c r="AMG23" s="56"/>
      <c r="AMH23" s="56"/>
      <c r="AMI23" s="56"/>
      <c r="AMJ23" s="56"/>
      <c r="AMK23" s="56"/>
      <c r="AML23" s="56"/>
      <c r="AMM23" s="56"/>
      <c r="AMN23" s="56"/>
      <c r="AMO23" s="56"/>
      <c r="AMP23" s="56"/>
      <c r="AMQ23" s="56"/>
      <c r="AMR23" s="56"/>
      <c r="AMS23" s="56"/>
      <c r="AMT23" s="56"/>
      <c r="AMU23" s="56"/>
      <c r="AMV23" s="56"/>
      <c r="AMW23" s="56"/>
      <c r="AMX23" s="56"/>
      <c r="AMY23" s="56"/>
      <c r="AMZ23" s="56"/>
      <c r="ANA23" s="56"/>
      <c r="ANB23" s="56"/>
      <c r="ANC23" s="56"/>
      <c r="AND23" s="56"/>
      <c r="ANE23" s="56"/>
      <c r="ANF23" s="56"/>
      <c r="ANG23" s="56"/>
      <c r="ANH23" s="56"/>
      <c r="ANI23" s="56"/>
      <c r="ANJ23" s="56"/>
      <c r="ANK23" s="56"/>
      <c r="ANL23" s="56"/>
      <c r="ANM23" s="56"/>
      <c r="ANN23" s="56"/>
      <c r="ANO23" s="56"/>
      <c r="ANP23" s="56"/>
      <c r="ANQ23" s="56"/>
      <c r="ANR23" s="56"/>
      <c r="ANS23" s="56"/>
      <c r="ANT23" s="56"/>
      <c r="ANU23" s="56"/>
      <c r="ANV23" s="56"/>
      <c r="ANW23" s="56"/>
      <c r="ANX23" s="56"/>
      <c r="ANY23" s="56"/>
      <c r="ANZ23" s="56"/>
      <c r="AOA23" s="56"/>
      <c r="AOB23" s="56"/>
      <c r="AOC23" s="56"/>
      <c r="AOD23" s="56"/>
      <c r="AOE23" s="56"/>
      <c r="AOF23" s="56"/>
      <c r="AOG23" s="56"/>
      <c r="AOH23" s="56"/>
      <c r="AOI23" s="56"/>
      <c r="AOJ23" s="56"/>
      <c r="AOK23" s="56"/>
      <c r="AOL23" s="56"/>
      <c r="AOM23" s="56"/>
      <c r="AON23" s="56"/>
      <c r="AOO23" s="56"/>
      <c r="AOP23" s="56"/>
      <c r="AOQ23" s="56"/>
      <c r="AOR23" s="56"/>
      <c r="AOS23" s="56"/>
      <c r="AOT23" s="56"/>
      <c r="AOU23" s="56"/>
      <c r="AOV23" s="56"/>
      <c r="AOW23" s="56"/>
      <c r="AOX23" s="56"/>
      <c r="AOY23" s="56"/>
      <c r="AOZ23" s="56"/>
      <c r="APA23" s="56"/>
      <c r="APB23" s="56"/>
      <c r="APC23" s="56"/>
      <c r="APD23" s="56"/>
      <c r="APE23" s="56"/>
      <c r="APF23" s="56"/>
      <c r="APG23" s="56"/>
      <c r="APH23" s="56"/>
      <c r="API23" s="56"/>
      <c r="APJ23" s="56"/>
      <c r="APK23" s="56"/>
      <c r="APL23" s="56"/>
      <c r="APM23" s="56"/>
      <c r="APN23" s="56"/>
      <c r="APO23" s="56"/>
      <c r="APP23" s="56"/>
      <c r="APQ23" s="56"/>
      <c r="APR23" s="56"/>
      <c r="APS23" s="56"/>
      <c r="APT23" s="56"/>
      <c r="APU23" s="56"/>
      <c r="APV23" s="56"/>
      <c r="APW23" s="56"/>
      <c r="APX23" s="56"/>
      <c r="APY23" s="56"/>
      <c r="APZ23" s="56"/>
      <c r="AQA23" s="56"/>
      <c r="AQB23" s="56"/>
      <c r="AQC23" s="56"/>
      <c r="AQD23" s="56"/>
      <c r="AQE23" s="56"/>
      <c r="AQF23" s="56"/>
      <c r="AQG23" s="56"/>
      <c r="AQH23" s="56"/>
      <c r="AQI23" s="56"/>
      <c r="AQJ23" s="56"/>
      <c r="AQK23" s="56"/>
      <c r="AQL23" s="56"/>
      <c r="AQM23" s="56"/>
      <c r="AQN23" s="56"/>
      <c r="AQO23" s="56"/>
      <c r="AQP23" s="56"/>
      <c r="AQQ23" s="56"/>
      <c r="AQR23" s="56"/>
      <c r="AQS23" s="56"/>
      <c r="AQT23" s="56"/>
      <c r="AQU23" s="56"/>
      <c r="AQV23" s="56"/>
      <c r="AQW23" s="56"/>
      <c r="AQX23" s="56"/>
      <c r="AQY23" s="56"/>
      <c r="AQZ23" s="56"/>
      <c r="ARA23" s="56"/>
      <c r="ARB23" s="56"/>
      <c r="ARC23" s="56"/>
      <c r="ARD23" s="56"/>
      <c r="ARE23" s="56"/>
      <c r="ARF23" s="56"/>
      <c r="ARG23" s="56"/>
      <c r="ARH23" s="56"/>
      <c r="ARI23" s="56"/>
      <c r="ARJ23" s="56"/>
      <c r="ARK23" s="56"/>
      <c r="ARL23" s="56"/>
      <c r="ARM23" s="56"/>
      <c r="ARN23" s="56"/>
      <c r="ARO23" s="56"/>
      <c r="ARP23" s="56"/>
      <c r="ARQ23" s="56"/>
      <c r="ARR23" s="56"/>
      <c r="ARS23" s="56"/>
      <c r="ART23" s="56"/>
      <c r="ARU23" s="56"/>
      <c r="ARV23" s="56"/>
      <c r="ARW23" s="56"/>
      <c r="ARX23" s="56"/>
      <c r="ARY23" s="56"/>
      <c r="ARZ23" s="56"/>
      <c r="ASA23" s="56"/>
      <c r="ASB23" s="56"/>
      <c r="ASC23" s="56"/>
      <c r="ASD23" s="56"/>
      <c r="ASE23" s="56"/>
      <c r="ASF23" s="56"/>
      <c r="ASG23" s="56"/>
      <c r="ASH23" s="56"/>
      <c r="ASI23" s="56"/>
      <c r="ASJ23" s="56"/>
      <c r="ASK23" s="56"/>
      <c r="ASL23" s="56"/>
      <c r="ASM23" s="56"/>
      <c r="ASN23" s="56"/>
      <c r="ASO23" s="56"/>
      <c r="ASP23" s="56"/>
      <c r="ASQ23" s="56"/>
      <c r="ASR23" s="56"/>
      <c r="ASS23" s="56"/>
      <c r="AST23" s="56"/>
      <c r="ASU23" s="56"/>
      <c r="ASV23" s="56"/>
      <c r="ASW23" s="56"/>
      <c r="ASX23" s="56"/>
      <c r="ASY23" s="56"/>
      <c r="ASZ23" s="56"/>
      <c r="ATA23" s="56"/>
      <c r="ATB23" s="56"/>
      <c r="ATC23" s="56"/>
      <c r="ATD23" s="56"/>
      <c r="ATE23" s="56"/>
      <c r="ATF23" s="56"/>
      <c r="ATG23" s="56"/>
      <c r="ATH23" s="56"/>
      <c r="ATI23" s="56"/>
      <c r="ATJ23" s="56"/>
      <c r="ATK23" s="56"/>
      <c r="ATL23" s="56"/>
      <c r="ATM23" s="56"/>
      <c r="ATN23" s="56"/>
      <c r="ATO23" s="56"/>
      <c r="ATP23" s="56"/>
      <c r="ATQ23" s="56"/>
      <c r="ATR23" s="56"/>
      <c r="ATS23" s="56"/>
      <c r="ATT23" s="56"/>
      <c r="ATU23" s="56"/>
      <c r="ATV23" s="56"/>
      <c r="ATW23" s="56"/>
      <c r="ATX23" s="56"/>
      <c r="ATY23" s="56"/>
      <c r="ATZ23" s="56"/>
      <c r="AUA23" s="56"/>
      <c r="AUB23" s="56"/>
      <c r="AUC23" s="56"/>
      <c r="AUD23" s="56"/>
      <c r="AUE23" s="56"/>
      <c r="AUF23" s="56"/>
      <c r="AUG23" s="56"/>
      <c r="AUH23" s="56"/>
      <c r="AUI23" s="56"/>
      <c r="AUJ23" s="56"/>
      <c r="AUK23" s="56"/>
      <c r="AUL23" s="56"/>
      <c r="AUM23" s="56"/>
      <c r="AUN23" s="56"/>
      <c r="AUO23" s="56"/>
      <c r="AUP23" s="56"/>
      <c r="AUQ23" s="56"/>
      <c r="AUR23" s="56"/>
      <c r="AUS23" s="56"/>
      <c r="AUT23" s="56"/>
      <c r="AUU23" s="56"/>
      <c r="AUV23" s="56"/>
      <c r="AUW23" s="56"/>
      <c r="AUX23" s="56"/>
      <c r="AUY23" s="56"/>
      <c r="AUZ23" s="56"/>
      <c r="AVA23" s="56"/>
      <c r="AVB23" s="56"/>
      <c r="AVC23" s="56"/>
      <c r="AVD23" s="56"/>
      <c r="AVE23" s="56"/>
      <c r="AVF23" s="56"/>
      <c r="AVG23" s="56"/>
      <c r="AVH23" s="56"/>
      <c r="AVI23" s="56"/>
      <c r="AVJ23" s="56"/>
      <c r="AVK23" s="56"/>
      <c r="AVL23" s="56"/>
      <c r="AVM23" s="56"/>
      <c r="AVN23" s="56"/>
      <c r="AVO23" s="56"/>
      <c r="AVP23" s="56"/>
      <c r="AVQ23" s="56"/>
      <c r="AVR23" s="56"/>
      <c r="AVS23" s="56"/>
      <c r="AVT23" s="56"/>
      <c r="AVU23" s="56"/>
      <c r="AVV23" s="56"/>
      <c r="AVW23" s="56"/>
      <c r="AVX23" s="56"/>
      <c r="AVY23" s="56"/>
      <c r="AVZ23" s="56"/>
      <c r="AWA23" s="56"/>
      <c r="AWB23" s="56"/>
      <c r="AWC23" s="56"/>
      <c r="AWD23" s="56"/>
      <c r="AWE23" s="56"/>
      <c r="AWF23" s="56"/>
      <c r="AWG23" s="56"/>
      <c r="AWH23" s="56"/>
      <c r="AWI23" s="56"/>
      <c r="AWJ23" s="56"/>
      <c r="AWK23" s="56"/>
      <c r="AWL23" s="56"/>
      <c r="AWM23" s="56"/>
      <c r="AWN23" s="56"/>
      <c r="AWO23" s="56"/>
      <c r="AWP23" s="56"/>
      <c r="AWQ23" s="56"/>
      <c r="AWR23" s="56"/>
      <c r="AWS23" s="56"/>
      <c r="AWT23" s="56"/>
      <c r="AWU23" s="56"/>
      <c r="AWV23" s="56"/>
      <c r="AWW23" s="56"/>
      <c r="AWX23" s="56"/>
      <c r="AWY23" s="56"/>
      <c r="AWZ23" s="56"/>
      <c r="AXA23" s="56"/>
      <c r="AXB23" s="56"/>
      <c r="AXC23" s="56"/>
      <c r="AXD23" s="56"/>
      <c r="AXE23" s="56"/>
      <c r="AXF23" s="56"/>
      <c r="AXG23" s="56"/>
      <c r="AXH23" s="56"/>
      <c r="AXI23" s="56"/>
      <c r="AXJ23" s="56"/>
      <c r="AXK23" s="56"/>
      <c r="AXL23" s="56"/>
      <c r="AXM23" s="56"/>
      <c r="AXN23" s="56"/>
      <c r="AXO23" s="56"/>
      <c r="AXP23" s="56"/>
      <c r="AXQ23" s="56"/>
      <c r="AXR23" s="56"/>
      <c r="AXS23" s="56"/>
      <c r="AXT23" s="56"/>
      <c r="AXU23" s="56"/>
      <c r="AXV23" s="56"/>
      <c r="AXW23" s="56"/>
      <c r="AXX23" s="56"/>
      <c r="AXY23" s="56"/>
      <c r="AXZ23" s="56"/>
      <c r="AYA23" s="56"/>
      <c r="AYB23" s="56"/>
      <c r="AYC23" s="56"/>
      <c r="AYD23" s="56"/>
      <c r="AYE23" s="56"/>
      <c r="AYF23" s="56"/>
      <c r="AYG23" s="56"/>
      <c r="AYH23" s="56"/>
      <c r="AYI23" s="56"/>
      <c r="AYJ23" s="56"/>
      <c r="AYK23" s="56"/>
      <c r="AYL23" s="56"/>
      <c r="AYM23" s="56"/>
      <c r="AYN23" s="56"/>
      <c r="AYO23" s="56"/>
      <c r="AYP23" s="56"/>
      <c r="AYQ23" s="56"/>
      <c r="AYR23" s="56"/>
      <c r="AYS23" s="56"/>
      <c r="AYT23" s="56"/>
      <c r="AYU23" s="56"/>
      <c r="AYV23" s="56"/>
      <c r="AYW23" s="56"/>
      <c r="AYX23" s="56"/>
      <c r="AYY23" s="56"/>
      <c r="AYZ23" s="56"/>
      <c r="AZA23" s="56"/>
      <c r="AZB23" s="56"/>
      <c r="AZC23" s="56"/>
      <c r="AZD23" s="56"/>
      <c r="AZE23" s="56"/>
      <c r="AZF23" s="56"/>
      <c r="AZG23" s="56"/>
      <c r="AZH23" s="56"/>
      <c r="AZI23" s="56"/>
      <c r="AZJ23" s="56"/>
      <c r="AZK23" s="56"/>
      <c r="AZL23" s="56"/>
      <c r="AZM23" s="56"/>
      <c r="AZN23" s="56"/>
      <c r="AZO23" s="56"/>
      <c r="AZP23" s="56"/>
      <c r="AZQ23" s="56"/>
      <c r="AZR23" s="56"/>
      <c r="AZS23" s="56"/>
      <c r="AZT23" s="56"/>
      <c r="AZU23" s="56"/>
      <c r="AZV23" s="56"/>
      <c r="AZW23" s="56"/>
      <c r="AZX23" s="56"/>
      <c r="AZY23" s="56"/>
      <c r="AZZ23" s="56"/>
      <c r="BAA23" s="56"/>
      <c r="BAB23" s="56"/>
      <c r="BAC23" s="56"/>
      <c r="BAD23" s="56"/>
      <c r="BAE23" s="56"/>
      <c r="BAF23" s="56"/>
      <c r="BAG23" s="56"/>
      <c r="BAH23" s="56"/>
      <c r="BAI23" s="56"/>
      <c r="BAJ23" s="56"/>
      <c r="BAK23" s="56"/>
      <c r="BAL23" s="56"/>
      <c r="BAM23" s="56"/>
      <c r="BAN23" s="56"/>
      <c r="BAO23" s="56"/>
      <c r="BAP23" s="56"/>
      <c r="BAQ23" s="56"/>
      <c r="BAR23" s="56"/>
      <c r="BAS23" s="56"/>
      <c r="BAT23" s="56"/>
      <c r="BAU23" s="56"/>
      <c r="BAV23" s="56"/>
      <c r="BAW23" s="56"/>
      <c r="BAX23" s="56"/>
      <c r="BAY23" s="56"/>
      <c r="BAZ23" s="56"/>
      <c r="BBA23" s="56"/>
      <c r="BBB23" s="56"/>
      <c r="BBC23" s="56"/>
      <c r="BBD23" s="56"/>
      <c r="BBE23" s="56"/>
      <c r="BBF23" s="56"/>
      <c r="BBG23" s="56"/>
      <c r="BBH23" s="56"/>
      <c r="BBI23" s="56"/>
      <c r="BBJ23" s="56"/>
      <c r="BBK23" s="56"/>
      <c r="BBL23" s="56"/>
      <c r="BBM23" s="56"/>
      <c r="BBN23" s="56"/>
      <c r="BBO23" s="56"/>
      <c r="BBP23" s="56"/>
      <c r="BBQ23" s="56"/>
      <c r="BBR23" s="56"/>
      <c r="BBS23" s="56"/>
      <c r="BBT23" s="56"/>
      <c r="BBU23" s="56"/>
      <c r="BBV23" s="56"/>
      <c r="BBW23" s="56"/>
      <c r="BBX23" s="56"/>
      <c r="BBY23" s="56"/>
      <c r="BBZ23" s="56"/>
      <c r="BCA23" s="56"/>
      <c r="BCB23" s="56"/>
      <c r="BCC23" s="56"/>
      <c r="BCD23" s="56"/>
      <c r="BCE23" s="56"/>
      <c r="BCF23" s="56"/>
      <c r="BCG23" s="56"/>
      <c r="BCH23" s="56"/>
      <c r="BCI23" s="56"/>
      <c r="BCJ23" s="56"/>
      <c r="BCK23" s="56"/>
      <c r="BCL23" s="56"/>
      <c r="BCM23" s="56"/>
      <c r="BCN23" s="56"/>
      <c r="BCO23" s="56"/>
      <c r="BCP23" s="56"/>
      <c r="BCQ23" s="56"/>
      <c r="BCR23" s="56"/>
      <c r="BCS23" s="56"/>
      <c r="BCT23" s="56"/>
      <c r="BCU23" s="56"/>
      <c r="BCV23" s="56"/>
      <c r="BCW23" s="56"/>
      <c r="BCX23" s="56"/>
      <c r="BCY23" s="56"/>
      <c r="BCZ23" s="56"/>
      <c r="BDA23" s="56"/>
      <c r="BDB23" s="56"/>
      <c r="BDC23" s="56"/>
      <c r="BDD23" s="56"/>
      <c r="BDE23" s="56"/>
      <c r="BDF23" s="56"/>
      <c r="BDG23" s="56"/>
      <c r="BDH23" s="56"/>
      <c r="BDI23" s="56"/>
      <c r="BDJ23" s="56"/>
      <c r="BDK23" s="56"/>
      <c r="BDL23" s="56"/>
      <c r="BDM23" s="56"/>
      <c r="BDN23" s="56"/>
      <c r="BDO23" s="56"/>
      <c r="BDP23" s="56"/>
      <c r="BDQ23" s="56"/>
      <c r="BDR23" s="56"/>
      <c r="BDS23" s="56"/>
      <c r="BDT23" s="56"/>
      <c r="BDU23" s="56"/>
      <c r="BDV23" s="56"/>
      <c r="BDW23" s="56"/>
      <c r="BDX23" s="56"/>
      <c r="BDY23" s="56"/>
      <c r="BDZ23" s="56"/>
      <c r="BEA23" s="56"/>
      <c r="BEB23" s="56"/>
      <c r="BEC23" s="56"/>
      <c r="BED23" s="56"/>
      <c r="BEE23" s="56"/>
      <c r="BEF23" s="56"/>
      <c r="BEG23" s="56"/>
      <c r="BEH23" s="56"/>
      <c r="BEI23" s="56"/>
      <c r="BEJ23" s="56"/>
      <c r="BEK23" s="56"/>
      <c r="BEL23" s="56"/>
      <c r="BEM23" s="56"/>
      <c r="BEN23" s="56"/>
      <c r="BEO23" s="56"/>
      <c r="BEP23" s="56"/>
      <c r="BEQ23" s="56"/>
      <c r="BER23" s="56"/>
      <c r="BES23" s="56"/>
      <c r="BET23" s="56"/>
      <c r="BEU23" s="56"/>
      <c r="BEV23" s="56"/>
      <c r="BEW23" s="56"/>
      <c r="BEX23" s="56"/>
      <c r="BEY23" s="56"/>
      <c r="BEZ23" s="56"/>
      <c r="BFA23" s="56"/>
      <c r="BFB23" s="56"/>
      <c r="BFC23" s="56"/>
      <c r="BFD23" s="56"/>
      <c r="BFE23" s="56"/>
      <c r="BFF23" s="56"/>
      <c r="BFG23" s="56"/>
      <c r="BFH23" s="56"/>
      <c r="BFI23" s="56"/>
      <c r="BFJ23" s="56"/>
      <c r="BFK23" s="56"/>
      <c r="BFL23" s="56"/>
      <c r="BFM23" s="56"/>
      <c r="BFN23" s="56"/>
      <c r="BFO23" s="56"/>
      <c r="BFP23" s="56"/>
      <c r="BFQ23" s="56"/>
      <c r="BFR23" s="56"/>
      <c r="BFS23" s="56"/>
      <c r="BFT23" s="56"/>
      <c r="BFU23" s="56"/>
      <c r="BFV23" s="56"/>
      <c r="BFW23" s="56"/>
      <c r="BFX23" s="56"/>
      <c r="BFY23" s="56"/>
      <c r="BFZ23" s="56"/>
      <c r="BGA23" s="56"/>
      <c r="BGB23" s="56"/>
      <c r="BGC23" s="56"/>
      <c r="BGD23" s="56"/>
      <c r="BGE23" s="56"/>
      <c r="BGF23" s="56"/>
      <c r="BGG23" s="56"/>
      <c r="BGH23" s="56"/>
      <c r="BGI23" s="56"/>
      <c r="BGJ23" s="56"/>
      <c r="BGK23" s="56"/>
      <c r="BGL23" s="56"/>
      <c r="BGM23" s="56"/>
      <c r="BGN23" s="56"/>
      <c r="BGO23" s="56"/>
      <c r="BGP23" s="56"/>
      <c r="BGQ23" s="56"/>
      <c r="BGR23" s="56"/>
      <c r="BGS23" s="56"/>
      <c r="BGT23" s="56"/>
      <c r="BGU23" s="56"/>
      <c r="BGV23" s="56"/>
      <c r="BGW23" s="56"/>
      <c r="BGX23" s="56"/>
      <c r="BGY23" s="56"/>
      <c r="BGZ23" s="56"/>
      <c r="BHA23" s="56"/>
      <c r="BHB23" s="56"/>
      <c r="BHC23" s="56"/>
      <c r="BHD23" s="56"/>
      <c r="BHE23" s="56"/>
      <c r="BHF23" s="56"/>
      <c r="BHG23" s="56"/>
      <c r="BHH23" s="56"/>
      <c r="BHI23" s="56"/>
      <c r="BHJ23" s="56"/>
      <c r="BHK23" s="56"/>
      <c r="BHL23" s="56"/>
      <c r="BHM23" s="56"/>
      <c r="BHN23" s="56"/>
      <c r="BHO23" s="56"/>
      <c r="BHP23" s="56"/>
      <c r="BHQ23" s="56"/>
      <c r="BHR23" s="56"/>
      <c r="BHS23" s="56"/>
      <c r="BHT23" s="56"/>
      <c r="BHU23" s="56"/>
      <c r="BHV23" s="56"/>
      <c r="BHW23" s="56"/>
      <c r="BHX23" s="56"/>
      <c r="BHY23" s="56"/>
      <c r="BHZ23" s="56"/>
      <c r="BIA23" s="56"/>
      <c r="BIB23" s="56"/>
      <c r="BIC23" s="56"/>
      <c r="BID23" s="56"/>
      <c r="BIE23" s="56"/>
      <c r="BIF23" s="56"/>
      <c r="BIG23" s="56"/>
      <c r="BIH23" s="56"/>
      <c r="BII23" s="56"/>
      <c r="BIJ23" s="56"/>
      <c r="BIK23" s="56"/>
      <c r="BIL23" s="56"/>
      <c r="BIM23" s="56"/>
      <c r="BIN23" s="56"/>
      <c r="BIO23" s="56"/>
      <c r="BIP23" s="56"/>
      <c r="BIQ23" s="56"/>
      <c r="BIR23" s="56"/>
      <c r="BIS23" s="56"/>
      <c r="BIT23" s="56"/>
      <c r="BIU23" s="56"/>
      <c r="BIV23" s="56"/>
      <c r="BIW23" s="56"/>
      <c r="BIX23" s="56"/>
      <c r="BIY23" s="56"/>
      <c r="BIZ23" s="56"/>
      <c r="BJA23" s="56"/>
      <c r="BJB23" s="56"/>
      <c r="BJC23" s="56"/>
      <c r="BJD23" s="56"/>
      <c r="BJE23" s="56"/>
      <c r="BJF23" s="56"/>
      <c r="BJG23" s="56"/>
      <c r="BJH23" s="56"/>
      <c r="BJI23" s="56"/>
      <c r="BJJ23" s="56"/>
      <c r="BJK23" s="56"/>
      <c r="BJL23" s="56"/>
      <c r="BJM23" s="56"/>
      <c r="BJN23" s="56"/>
      <c r="BJO23" s="56"/>
      <c r="BJP23" s="56"/>
      <c r="BJQ23" s="56"/>
      <c r="BJR23" s="56"/>
      <c r="BJS23" s="56"/>
      <c r="BJT23" s="56"/>
      <c r="BJU23" s="56"/>
      <c r="BJV23" s="56"/>
      <c r="BJW23" s="56"/>
      <c r="BJX23" s="56"/>
      <c r="BJY23" s="56"/>
      <c r="BJZ23" s="56"/>
      <c r="BKA23" s="56"/>
      <c r="BKB23" s="56"/>
      <c r="BKC23" s="56"/>
      <c r="BKD23" s="56"/>
      <c r="BKE23" s="56"/>
      <c r="BKF23" s="56"/>
      <c r="BKG23" s="56"/>
      <c r="BKH23" s="56"/>
      <c r="BKI23" s="56"/>
      <c r="BKJ23" s="56"/>
      <c r="BKK23" s="56"/>
      <c r="BKL23" s="56"/>
      <c r="BKM23" s="56"/>
      <c r="BKN23" s="56"/>
      <c r="BKO23" s="56"/>
      <c r="BKP23" s="56"/>
      <c r="BKQ23" s="56"/>
      <c r="BKR23" s="56"/>
      <c r="BKS23" s="56"/>
      <c r="BKT23" s="56"/>
      <c r="BKU23" s="56"/>
      <c r="BKV23" s="56"/>
      <c r="BKW23" s="56"/>
      <c r="BKX23" s="56"/>
      <c r="BKY23" s="56"/>
      <c r="BKZ23" s="56"/>
      <c r="BLA23" s="56"/>
      <c r="BLB23" s="56"/>
      <c r="BLC23" s="56"/>
      <c r="BLD23" s="56"/>
      <c r="BLE23" s="56"/>
      <c r="BLF23" s="56"/>
      <c r="BLG23" s="56"/>
      <c r="BLH23" s="56"/>
      <c r="BLI23" s="56"/>
      <c r="BLJ23" s="56"/>
      <c r="BLK23" s="56"/>
      <c r="BLL23" s="56"/>
      <c r="BLM23" s="56"/>
      <c r="BLN23" s="56"/>
      <c r="BLO23" s="56"/>
      <c r="BLP23" s="56"/>
      <c r="BLQ23" s="56"/>
      <c r="BLR23" s="56"/>
      <c r="BLS23" s="56"/>
      <c r="BLT23" s="56"/>
      <c r="BLU23" s="56"/>
      <c r="BLV23" s="56"/>
      <c r="BLW23" s="56"/>
      <c r="BLX23" s="56"/>
      <c r="BLY23" s="56"/>
      <c r="BLZ23" s="56"/>
      <c r="BMA23" s="56"/>
      <c r="BMB23" s="56"/>
      <c r="BMC23" s="56"/>
      <c r="BMD23" s="56"/>
      <c r="BME23" s="56"/>
      <c r="BMF23" s="56"/>
      <c r="BMG23" s="56"/>
      <c r="BMH23" s="56"/>
      <c r="BMI23" s="56"/>
      <c r="BMJ23" s="56"/>
      <c r="BMK23" s="56"/>
      <c r="BML23" s="56"/>
      <c r="BMM23" s="56"/>
      <c r="BMN23" s="56"/>
      <c r="BMO23" s="56"/>
      <c r="BMP23" s="56"/>
      <c r="BMQ23" s="56"/>
      <c r="BMR23" s="56"/>
      <c r="BMS23" s="56"/>
      <c r="BMT23" s="56"/>
      <c r="BMU23" s="56"/>
      <c r="BMV23" s="56"/>
      <c r="BMW23" s="56"/>
      <c r="BMX23" s="56"/>
      <c r="BMY23" s="56"/>
      <c r="BMZ23" s="56"/>
      <c r="BNA23" s="56"/>
      <c r="BNB23" s="56"/>
      <c r="BNC23" s="56"/>
      <c r="BND23" s="56"/>
      <c r="BNE23" s="56"/>
      <c r="BNF23" s="56"/>
      <c r="BNG23" s="56"/>
      <c r="BNH23" s="56"/>
      <c r="BNI23" s="56"/>
      <c r="BNJ23" s="56"/>
      <c r="BNK23" s="56"/>
      <c r="BNL23" s="56"/>
      <c r="BNM23" s="56"/>
      <c r="BNN23" s="56"/>
      <c r="BNO23" s="56"/>
      <c r="BNP23" s="56"/>
      <c r="BNQ23" s="56"/>
      <c r="BNR23" s="56"/>
      <c r="BNS23" s="56"/>
      <c r="BNT23" s="56"/>
      <c r="BNU23" s="56"/>
      <c r="BNV23" s="56"/>
      <c r="BNW23" s="56"/>
      <c r="BNX23" s="56"/>
      <c r="BNY23" s="56"/>
      <c r="BNZ23" s="56"/>
      <c r="BOA23" s="56"/>
      <c r="BOB23" s="56"/>
      <c r="BOC23" s="56"/>
      <c r="BOD23" s="56"/>
      <c r="BOE23" s="56"/>
      <c r="BOF23" s="56"/>
      <c r="BOG23" s="56"/>
      <c r="BOH23" s="56"/>
      <c r="BOI23" s="56"/>
      <c r="BOJ23" s="56"/>
      <c r="BOK23" s="56"/>
      <c r="BOL23" s="56"/>
      <c r="BOM23" s="56"/>
      <c r="BON23" s="56"/>
      <c r="BOO23" s="56"/>
      <c r="BOP23" s="56"/>
      <c r="BOQ23" s="56"/>
      <c r="BOR23" s="56"/>
      <c r="BOS23" s="56"/>
      <c r="BOT23" s="56"/>
      <c r="BOU23" s="56"/>
      <c r="BOV23" s="56"/>
    </row>
    <row r="24" ht="13.5" customHeight="1">
      <c r="A24" s="54" t="s">
        <v>1413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53"/>
      <c r="ES24" s="53"/>
      <c r="ET24" s="53"/>
      <c r="EU24" s="53"/>
      <c r="EV24" s="53"/>
      <c r="EW24" s="53"/>
      <c r="EX24" s="53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/>
      <c r="GE24" s="53"/>
      <c r="GF24" s="53"/>
      <c r="GG24" s="53"/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/>
      <c r="II24" s="53"/>
      <c r="IJ24" s="53"/>
      <c r="IK24" s="53"/>
      <c r="IL24" s="53"/>
      <c r="IM24" s="53"/>
      <c r="IN24" s="53"/>
      <c r="IO24" s="53"/>
      <c r="IP24" s="53"/>
      <c r="IQ24" s="53"/>
      <c r="IR24" s="53"/>
      <c r="IS24" s="53"/>
      <c r="IT24" s="53"/>
      <c r="IU24" s="53"/>
      <c r="IV24" s="53"/>
      <c r="IW24" s="53"/>
      <c r="IX24" s="53"/>
      <c r="IY24" s="53"/>
      <c r="IZ24" s="53"/>
      <c r="JA24" s="53"/>
      <c r="JB24" s="53"/>
      <c r="JC24" s="53"/>
      <c r="JD24" s="53"/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/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/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/>
      <c r="MB24" s="53"/>
      <c r="MC24" s="53"/>
      <c r="MD24" s="53"/>
      <c r="ME24" s="53"/>
      <c r="MF24" s="53"/>
      <c r="MG24" s="53"/>
      <c r="MH24" s="53"/>
      <c r="MI24" s="53"/>
      <c r="MJ24" s="53"/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/>
      <c r="OJ24" s="53"/>
      <c r="OK24" s="53"/>
      <c r="OL24" s="53"/>
      <c r="OM24" s="53"/>
      <c r="ON24" s="53"/>
      <c r="OO24" s="53"/>
      <c r="OP24" s="53"/>
      <c r="OQ24" s="53"/>
      <c r="OR24" s="53"/>
      <c r="OS24" s="53"/>
      <c r="OT24" s="53"/>
      <c r="OU24" s="53"/>
      <c r="OV24" s="53"/>
      <c r="OW24" s="53"/>
      <c r="OX24" s="53"/>
      <c r="OY24" s="53"/>
      <c r="OZ24" s="53"/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3"/>
      <c r="PM24" s="53"/>
      <c r="PN24" s="53"/>
      <c r="PO24" s="53"/>
      <c r="PP24" s="53"/>
      <c r="PQ24" s="53"/>
      <c r="PR24" s="53"/>
      <c r="PS24" s="53"/>
      <c r="PT24" s="53"/>
      <c r="PU24" s="53"/>
      <c r="PV24" s="53"/>
      <c r="PW24" s="53"/>
      <c r="PX24" s="53"/>
      <c r="PY24" s="53"/>
      <c r="PZ24" s="53"/>
      <c r="QA24" s="53"/>
      <c r="QB24" s="53"/>
      <c r="QC24" s="53"/>
      <c r="QD24" s="53"/>
      <c r="QE24" s="53"/>
      <c r="QF24" s="53"/>
      <c r="QG24" s="53"/>
      <c r="QH24" s="53"/>
      <c r="QI24" s="53"/>
      <c r="QJ24" s="53"/>
      <c r="QK24" s="53"/>
      <c r="QL24" s="53"/>
      <c r="QM24" s="53"/>
      <c r="QN24" s="53"/>
      <c r="QO24" s="53"/>
      <c r="QP24" s="53"/>
      <c r="QQ24" s="53"/>
      <c r="QR24" s="53"/>
      <c r="QS24" s="53"/>
      <c r="QT24" s="53"/>
      <c r="QU24" s="53"/>
      <c r="QV24" s="53"/>
      <c r="QW24" s="53"/>
      <c r="QX24" s="53"/>
      <c r="QY24" s="53"/>
      <c r="QZ24" s="53"/>
      <c r="RA24" s="53"/>
      <c r="RB24" s="53"/>
      <c r="RC24" s="53"/>
      <c r="RD24" s="53"/>
      <c r="RE24" s="53"/>
      <c r="RF24" s="53"/>
      <c r="RG24" s="53"/>
      <c r="RH24" s="53"/>
      <c r="RI24" s="53"/>
      <c r="RJ24" s="53"/>
      <c r="RK24" s="53"/>
      <c r="RL24" s="53"/>
      <c r="RM24" s="53"/>
      <c r="RN24" s="53"/>
      <c r="RO24" s="53"/>
      <c r="RP24" s="53"/>
      <c r="RQ24" s="53"/>
      <c r="RR24" s="53"/>
      <c r="RS24" s="53"/>
      <c r="RT24" s="53"/>
      <c r="RU24" s="53"/>
      <c r="RV24" s="53"/>
      <c r="RW24" s="53"/>
      <c r="RX24" s="53"/>
      <c r="RY24" s="53"/>
      <c r="RZ24" s="53"/>
      <c r="SA24" s="53"/>
      <c r="SB24" s="53"/>
      <c r="SC24" s="53"/>
      <c r="SD24" s="53"/>
      <c r="SE24" s="53"/>
      <c r="SF24" s="53"/>
      <c r="SG24" s="53"/>
      <c r="SH24" s="53"/>
      <c r="SI24" s="53"/>
      <c r="SJ24" s="53"/>
      <c r="SK24" s="53"/>
      <c r="SL24" s="53"/>
      <c r="SM24" s="53"/>
      <c r="SN24" s="53"/>
      <c r="SO24" s="53"/>
      <c r="SP24" s="53"/>
      <c r="SQ24" s="53"/>
      <c r="SR24" s="53"/>
      <c r="SS24" s="53"/>
      <c r="ST24" s="53"/>
      <c r="SU24" s="53"/>
      <c r="SV24" s="53"/>
      <c r="SW24" s="53"/>
      <c r="SX24" s="53"/>
      <c r="SY24" s="53"/>
      <c r="SZ24" s="53"/>
      <c r="TA24" s="53"/>
      <c r="TB24" s="53"/>
      <c r="TC24" s="53"/>
      <c r="TD24" s="53"/>
      <c r="TE24" s="53"/>
      <c r="TF24" s="53"/>
      <c r="TG24" s="53"/>
      <c r="TH24" s="53"/>
      <c r="TI24" s="53"/>
      <c r="TJ24" s="53"/>
      <c r="TK24" s="53"/>
      <c r="TL24" s="53"/>
      <c r="TM24" s="53"/>
      <c r="TN24" s="53"/>
      <c r="TO24" s="53"/>
      <c r="TP24" s="53"/>
      <c r="TQ24" s="53"/>
      <c r="TR24" s="53"/>
      <c r="TS24" s="53"/>
      <c r="TT24" s="53"/>
      <c r="TU24" s="53"/>
      <c r="TV24" s="53"/>
      <c r="TW24" s="53"/>
      <c r="TX24" s="53"/>
      <c r="TY24" s="53"/>
      <c r="TZ24" s="53"/>
      <c r="UA24" s="53"/>
      <c r="UB24" s="53"/>
      <c r="UC24" s="53"/>
      <c r="UD24" s="53"/>
      <c r="UE24" s="53"/>
      <c r="UF24" s="53"/>
      <c r="UG24" s="53"/>
      <c r="UH24" s="53"/>
      <c r="UI24" s="53"/>
      <c r="UJ24" s="53"/>
      <c r="UK24" s="53"/>
      <c r="UL24" s="53"/>
      <c r="UM24" s="53"/>
      <c r="UN24" s="53"/>
      <c r="UO24" s="53"/>
      <c r="UP24" s="53"/>
      <c r="UQ24" s="53"/>
      <c r="UR24" s="53"/>
      <c r="US24" s="53"/>
      <c r="UT24" s="53"/>
      <c r="UU24" s="53"/>
      <c r="UV24" s="53"/>
      <c r="UW24" s="53"/>
      <c r="UX24" s="53"/>
      <c r="UY24" s="53"/>
      <c r="UZ24" s="53"/>
      <c r="VA24" s="53"/>
      <c r="VB24" s="53"/>
      <c r="VC24" s="53"/>
      <c r="VD24" s="53"/>
      <c r="VE24" s="53"/>
      <c r="VF24" s="53"/>
      <c r="VG24" s="53"/>
      <c r="VH24" s="53"/>
      <c r="VI24" s="53"/>
      <c r="VJ24" s="53"/>
      <c r="VK24" s="53"/>
      <c r="VL24" s="53"/>
      <c r="VM24" s="53"/>
      <c r="VN24" s="53"/>
      <c r="VO24" s="53"/>
      <c r="VP24" s="53"/>
      <c r="VQ24" s="53"/>
      <c r="VR24" s="53"/>
      <c r="VS24" s="53"/>
      <c r="VT24" s="53"/>
      <c r="VU24" s="53"/>
      <c r="VV24" s="53"/>
      <c r="VW24" s="53"/>
      <c r="VX24" s="53"/>
      <c r="VY24" s="53"/>
      <c r="VZ24" s="53"/>
      <c r="WA24" s="53"/>
      <c r="WB24" s="53"/>
      <c r="WC24" s="53"/>
      <c r="WD24" s="53"/>
      <c r="WE24" s="53"/>
      <c r="WF24" s="53"/>
      <c r="WG24" s="53"/>
      <c r="WH24" s="53"/>
      <c r="WI24" s="53"/>
      <c r="WJ24" s="53"/>
      <c r="WK24" s="53"/>
      <c r="WL24" s="53"/>
      <c r="WM24" s="53"/>
      <c r="WN24" s="53"/>
      <c r="WO24" s="53"/>
      <c r="WP24" s="53"/>
      <c r="WQ24" s="53"/>
      <c r="WR24" s="53"/>
      <c r="WS24" s="53"/>
      <c r="WT24" s="53"/>
      <c r="WU24" s="53"/>
      <c r="WV24" s="53"/>
      <c r="WW24" s="53"/>
      <c r="WX24" s="53"/>
      <c r="WY24" s="53"/>
      <c r="WZ24" s="53"/>
      <c r="XA24" s="53"/>
      <c r="XB24" s="53"/>
      <c r="XC24" s="53"/>
      <c r="XD24" s="53"/>
      <c r="XE24" s="53"/>
      <c r="XF24" s="53"/>
      <c r="XG24" s="53"/>
      <c r="XH24" s="53"/>
      <c r="XI24" s="53"/>
      <c r="XJ24" s="53"/>
      <c r="XK24" s="53"/>
      <c r="XL24" s="53"/>
      <c r="XM24" s="53"/>
      <c r="XN24" s="53"/>
      <c r="XO24" s="53"/>
      <c r="XP24" s="53"/>
      <c r="XQ24" s="53"/>
      <c r="XR24" s="53"/>
      <c r="XS24" s="53"/>
      <c r="XT24" s="53"/>
      <c r="XU24" s="53"/>
      <c r="XV24" s="53"/>
      <c r="XW24" s="53"/>
      <c r="XX24" s="53"/>
      <c r="XY24" s="53"/>
      <c r="XZ24" s="53"/>
      <c r="YA24" s="53"/>
      <c r="YB24" s="53"/>
      <c r="YC24" s="53"/>
      <c r="YD24" s="53"/>
      <c r="YE24" s="53"/>
      <c r="YF24" s="53"/>
      <c r="YG24" s="53"/>
      <c r="YH24" s="53"/>
      <c r="YI24" s="53"/>
      <c r="YJ24" s="53"/>
      <c r="YK24" s="53"/>
      <c r="YL24" s="53"/>
      <c r="YM24" s="53"/>
      <c r="YN24" s="53"/>
      <c r="YO24" s="53"/>
      <c r="YP24" s="53"/>
      <c r="YQ24" s="53"/>
      <c r="YR24" s="53"/>
      <c r="YS24" s="53"/>
      <c r="YT24" s="53"/>
      <c r="YU24" s="53"/>
      <c r="YV24" s="53"/>
      <c r="YW24" s="53"/>
      <c r="YX24" s="53"/>
      <c r="YY24" s="53"/>
      <c r="YZ24" s="53"/>
      <c r="ZA24" s="53"/>
      <c r="ZB24" s="53"/>
      <c r="ZC24" s="53"/>
      <c r="ZD24" s="53"/>
      <c r="ZE24" s="53"/>
      <c r="ZF24" s="53"/>
      <c r="ZG24" s="53"/>
      <c r="ZH24" s="53"/>
      <c r="ZI24" s="53"/>
      <c r="ZJ24" s="53"/>
      <c r="ZK24" s="53"/>
      <c r="ZL24" s="53"/>
      <c r="ZM24" s="53"/>
      <c r="ZN24" s="53"/>
      <c r="ZO24" s="53"/>
      <c r="ZP24" s="53"/>
      <c r="ZQ24" s="53"/>
      <c r="ZR24" s="53"/>
      <c r="ZS24" s="53"/>
      <c r="ZT24" s="53"/>
      <c r="ZU24" s="53"/>
      <c r="ZV24" s="53"/>
      <c r="ZW24" s="53"/>
      <c r="ZX24" s="53"/>
      <c r="ZY24" s="53"/>
      <c r="ZZ24" s="53"/>
      <c r="AAA24" s="53"/>
      <c r="AAB24" s="53"/>
      <c r="AAC24" s="53"/>
      <c r="AAD24" s="53"/>
      <c r="AAE24" s="53"/>
      <c r="AAF24" s="53"/>
      <c r="AAG24" s="53"/>
      <c r="AAH24" s="53"/>
      <c r="AAI24" s="53"/>
      <c r="AAJ24" s="53"/>
      <c r="AAK24" s="53"/>
      <c r="AAL24" s="53"/>
      <c r="AAM24" s="53"/>
      <c r="AAN24" s="53"/>
      <c r="AAO24" s="53"/>
      <c r="AAP24" s="53"/>
      <c r="AAQ24" s="53"/>
      <c r="AAR24" s="53"/>
      <c r="AAS24" s="53"/>
      <c r="AAT24" s="53"/>
      <c r="AAU24" s="53"/>
      <c r="AAV24" s="53"/>
      <c r="AAW24" s="53"/>
      <c r="AAX24" s="53"/>
      <c r="AAY24" s="53"/>
      <c r="AAZ24" s="53"/>
      <c r="ABA24" s="53"/>
      <c r="ABB24" s="53"/>
      <c r="ABC24" s="53"/>
      <c r="ABD24" s="53"/>
      <c r="ABE24" s="53"/>
      <c r="ABF24" s="53"/>
      <c r="ABG24" s="53"/>
      <c r="ABH24" s="53"/>
      <c r="ABI24" s="53"/>
      <c r="ABJ24" s="53"/>
      <c r="ABK24" s="53"/>
      <c r="ABL24" s="53"/>
      <c r="ABM24" s="53"/>
      <c r="ABN24" s="53"/>
      <c r="ABO24" s="53"/>
      <c r="ABP24" s="53"/>
      <c r="ABQ24" s="53"/>
      <c r="ABR24" s="53"/>
      <c r="ABS24" s="53"/>
      <c r="ABT24" s="53"/>
      <c r="ABU24" s="53"/>
      <c r="ABV24" s="53"/>
      <c r="ABW24" s="53"/>
      <c r="ABX24" s="53"/>
      <c r="ABY24" s="53"/>
      <c r="ABZ24" s="53"/>
      <c r="ACA24" s="53"/>
      <c r="ACB24" s="53"/>
      <c r="ACC24" s="53"/>
      <c r="ACD24" s="53"/>
      <c r="ACE24" s="53"/>
      <c r="ACF24" s="53"/>
      <c r="ACG24" s="53"/>
      <c r="ACH24" s="53"/>
      <c r="ACI24" s="53"/>
      <c r="ACJ24" s="53"/>
      <c r="ACK24" s="53"/>
      <c r="ACL24" s="53"/>
      <c r="ACM24" s="53"/>
      <c r="ACN24" s="53"/>
      <c r="ACO24" s="53"/>
      <c r="ACP24" s="53"/>
      <c r="ACQ24" s="53"/>
      <c r="ACR24" s="53"/>
      <c r="ACS24" s="53"/>
      <c r="ACT24" s="53"/>
      <c r="ACU24" s="53"/>
      <c r="ACV24" s="53"/>
      <c r="ACW24" s="53"/>
      <c r="ACX24" s="53"/>
      <c r="ACY24" s="53"/>
      <c r="ACZ24" s="53"/>
      <c r="ADA24" s="53"/>
      <c r="ADB24" s="53"/>
      <c r="ADC24" s="53"/>
      <c r="ADD24" s="53"/>
      <c r="ADE24" s="53"/>
      <c r="ADF24" s="53"/>
      <c r="ADG24" s="53"/>
      <c r="ADH24" s="53"/>
      <c r="ADI24" s="53"/>
      <c r="ADJ24" s="53"/>
      <c r="ADK24" s="53"/>
      <c r="ADL24" s="53"/>
      <c r="ADM24" s="53"/>
      <c r="ADN24" s="53"/>
      <c r="ADO24" s="53"/>
      <c r="ADP24" s="53"/>
      <c r="ADQ24" s="53"/>
      <c r="ADR24" s="53"/>
      <c r="ADS24" s="53"/>
      <c r="ADT24" s="53"/>
      <c r="ADU24" s="53"/>
      <c r="ADV24" s="53"/>
      <c r="ADW24" s="53"/>
      <c r="ADX24" s="53"/>
      <c r="ADY24" s="53"/>
      <c r="ADZ24" s="53"/>
      <c r="AEA24" s="53"/>
      <c r="AEB24" s="53"/>
      <c r="AEC24" s="53"/>
      <c r="AED24" s="53"/>
      <c r="AEE24" s="53"/>
      <c r="AEF24" s="53"/>
      <c r="AEG24" s="53"/>
      <c r="AEH24" s="53"/>
      <c r="AEI24" s="53"/>
      <c r="AEJ24" s="53"/>
      <c r="AEK24" s="53"/>
      <c r="AEL24" s="53"/>
      <c r="AEM24" s="53"/>
      <c r="AEN24" s="53"/>
      <c r="AEO24" s="53"/>
      <c r="AEP24" s="53"/>
      <c r="AEQ24" s="53"/>
      <c r="AER24" s="53"/>
      <c r="AES24" s="53"/>
      <c r="AET24" s="53"/>
      <c r="AEU24" s="53"/>
      <c r="AEV24" s="53"/>
      <c r="AEW24" s="53"/>
      <c r="AEX24" s="53"/>
      <c r="AEY24" s="53"/>
      <c r="AEZ24" s="53"/>
      <c r="AFA24" s="53"/>
      <c r="AFB24" s="53"/>
      <c r="AFC24" s="53"/>
      <c r="AFD24" s="53"/>
      <c r="AFE24" s="53"/>
      <c r="AFF24" s="53"/>
      <c r="AFG24" s="53"/>
      <c r="AFH24" s="53"/>
      <c r="AFI24" s="53"/>
      <c r="AFJ24" s="53"/>
      <c r="AFK24" s="53"/>
      <c r="AFL24" s="53"/>
      <c r="AFM24" s="53"/>
      <c r="AFN24" s="53"/>
      <c r="AFO24" s="53"/>
      <c r="AFP24" s="53"/>
      <c r="AFQ24" s="53"/>
      <c r="AFR24" s="53"/>
      <c r="AFS24" s="53"/>
      <c r="AFT24" s="53"/>
      <c r="AFU24" s="53"/>
      <c r="AFV24" s="53"/>
      <c r="AFW24" s="53"/>
      <c r="AFX24" s="53"/>
      <c r="AFY24" s="53"/>
      <c r="AFZ24" s="53"/>
      <c r="AGA24" s="53"/>
      <c r="AGB24" s="53"/>
      <c r="AGC24" s="53"/>
      <c r="AGD24" s="53"/>
      <c r="AGE24" s="53"/>
      <c r="AGF24" s="53"/>
      <c r="AGG24" s="53"/>
      <c r="AGH24" s="53"/>
      <c r="AGI24" s="53"/>
      <c r="AGJ24" s="53"/>
      <c r="AGK24" s="53"/>
      <c r="AGL24" s="53"/>
      <c r="AGM24" s="53"/>
      <c r="AGN24" s="53"/>
      <c r="AGO24" s="53"/>
      <c r="AGP24" s="53"/>
      <c r="AGQ24" s="53"/>
      <c r="AGR24" s="53"/>
      <c r="AGS24" s="53"/>
      <c r="AGT24" s="53"/>
      <c r="AGU24" s="53"/>
      <c r="AGV24" s="53"/>
      <c r="AGW24" s="53"/>
      <c r="AGX24" s="53"/>
      <c r="AGY24" s="53"/>
      <c r="AGZ24" s="53"/>
      <c r="AHA24" s="53"/>
      <c r="AHB24" s="53"/>
      <c r="AHC24" s="53"/>
      <c r="AHD24" s="53"/>
      <c r="AHE24" s="53"/>
      <c r="AHF24" s="53"/>
      <c r="AHG24" s="53"/>
      <c r="AHH24" s="53"/>
      <c r="AHI24" s="53"/>
      <c r="AHJ24" s="53"/>
      <c r="AHK24" s="53"/>
      <c r="AHL24" s="53"/>
      <c r="AHM24" s="53"/>
      <c r="AHN24" s="53"/>
      <c r="AHO24" s="53"/>
      <c r="AHP24" s="53"/>
      <c r="AHQ24" s="53"/>
      <c r="AHR24" s="53"/>
      <c r="AHS24" s="53"/>
      <c r="AHT24" s="53"/>
      <c r="AHU24" s="53"/>
      <c r="AHV24" s="53"/>
      <c r="AHW24" s="53"/>
      <c r="AHX24" s="53"/>
      <c r="AHY24" s="53"/>
      <c r="AHZ24" s="53"/>
      <c r="AIA24" s="53"/>
      <c r="AIB24" s="53"/>
      <c r="AIC24" s="53"/>
      <c r="AID24" s="53"/>
      <c r="AIE24" s="53"/>
      <c r="AIF24" s="53"/>
      <c r="AIG24" s="53"/>
      <c r="AIH24" s="53"/>
      <c r="AII24" s="53"/>
      <c r="AIJ24" s="53"/>
      <c r="AIK24" s="53"/>
      <c r="AIL24" s="53"/>
      <c r="AIM24" s="53"/>
      <c r="AIN24" s="53"/>
      <c r="AIO24" s="53"/>
      <c r="AIP24" s="53"/>
      <c r="AIQ24" s="53"/>
      <c r="AIR24" s="53"/>
      <c r="AIS24" s="53"/>
      <c r="AIT24" s="53"/>
      <c r="AIU24" s="53"/>
      <c r="AIV24" s="53"/>
      <c r="AIW24" s="53"/>
      <c r="AIX24" s="53"/>
      <c r="AIY24" s="53"/>
      <c r="AIZ24" s="53"/>
      <c r="AJA24" s="53"/>
      <c r="AJB24" s="53"/>
      <c r="AJC24" s="53"/>
      <c r="AJD24" s="53"/>
      <c r="AJE24" s="53"/>
      <c r="AJF24" s="53"/>
      <c r="AJG24" s="53"/>
      <c r="AJH24" s="53"/>
      <c r="AJI24" s="53"/>
      <c r="AJJ24" s="53"/>
      <c r="AJK24" s="53"/>
      <c r="AJL24" s="53"/>
      <c r="AJM24" s="53"/>
      <c r="AJN24" s="53"/>
      <c r="AJO24" s="53"/>
      <c r="AJP24" s="53"/>
      <c r="AJQ24" s="53"/>
      <c r="AJR24" s="53"/>
      <c r="AJS24" s="53"/>
      <c r="AJT24" s="53"/>
      <c r="AJU24" s="53"/>
      <c r="AJV24" s="53"/>
      <c r="AJW24" s="53"/>
      <c r="AJX24" s="53"/>
      <c r="AJY24" s="53"/>
      <c r="AJZ24" s="53"/>
      <c r="AKA24" s="53"/>
      <c r="AKB24" s="53"/>
      <c r="AKC24" s="53"/>
      <c r="AKD24" s="53"/>
      <c r="AKE24" s="53"/>
      <c r="AKF24" s="53"/>
      <c r="AKG24" s="53"/>
      <c r="AKH24" s="53"/>
      <c r="AKI24" s="53"/>
      <c r="AKJ24" s="53"/>
      <c r="AKK24" s="53"/>
      <c r="AKL24" s="53"/>
      <c r="AKM24" s="53"/>
      <c r="AKN24" s="53"/>
      <c r="AKO24" s="53"/>
      <c r="AKP24" s="53"/>
      <c r="AKQ24" s="53"/>
      <c r="AKR24" s="53"/>
      <c r="AKS24" s="53"/>
      <c r="AKT24" s="53"/>
      <c r="AKU24" s="53"/>
      <c r="AKV24" s="53"/>
      <c r="AKW24" s="53"/>
      <c r="AKX24" s="53"/>
      <c r="AKY24" s="53"/>
      <c r="AKZ24" s="53"/>
      <c r="ALA24" s="53"/>
      <c r="ALB24" s="53"/>
      <c r="ALC24" s="53"/>
      <c r="ALD24" s="53"/>
      <c r="ALE24" s="53"/>
      <c r="ALF24" s="53"/>
      <c r="ALG24" s="53"/>
      <c r="ALH24" s="53"/>
      <c r="ALI24" s="53"/>
      <c r="ALJ24" s="53"/>
      <c r="ALK24" s="53"/>
      <c r="ALL24" s="53"/>
      <c r="ALM24" s="53"/>
      <c r="ALN24" s="53"/>
      <c r="ALO24" s="53"/>
      <c r="ALP24" s="53"/>
      <c r="ALQ24" s="53"/>
      <c r="ALR24" s="53"/>
      <c r="ALS24" s="53"/>
      <c r="ALT24" s="53"/>
      <c r="ALU24" s="53"/>
      <c r="ALV24" s="53"/>
      <c r="ALW24" s="53"/>
      <c r="ALX24" s="53"/>
      <c r="ALY24" s="53"/>
      <c r="ALZ24" s="53"/>
      <c r="AMA24" s="53"/>
      <c r="AMB24" s="53"/>
      <c r="AMC24" s="53"/>
      <c r="AMD24" s="53"/>
      <c r="AME24" s="53"/>
      <c r="AMF24" s="53"/>
      <c r="AMG24" s="53"/>
      <c r="AMH24" s="53"/>
      <c r="AMI24" s="53"/>
      <c r="AMJ24" s="53"/>
      <c r="AMK24" s="53"/>
      <c r="AML24" s="53"/>
      <c r="AMM24" s="53"/>
      <c r="AMN24" s="53"/>
      <c r="AMO24" s="53"/>
      <c r="AMP24" s="53"/>
      <c r="AMQ24" s="53"/>
      <c r="AMR24" s="53"/>
      <c r="AMS24" s="53"/>
      <c r="AMT24" s="53"/>
      <c r="AMU24" s="53"/>
      <c r="AMV24" s="53"/>
      <c r="AMW24" s="53"/>
      <c r="AMX24" s="53"/>
      <c r="AMY24" s="53"/>
      <c r="AMZ24" s="53"/>
      <c r="ANA24" s="53"/>
      <c r="ANB24" s="53"/>
      <c r="ANC24" s="53"/>
      <c r="AND24" s="53"/>
      <c r="ANE24" s="53"/>
      <c r="ANF24" s="53"/>
      <c r="ANG24" s="53"/>
      <c r="ANH24" s="53"/>
      <c r="ANI24" s="53"/>
      <c r="ANJ24" s="53"/>
      <c r="ANK24" s="53"/>
      <c r="ANL24" s="53"/>
      <c r="ANM24" s="53"/>
      <c r="ANN24" s="53"/>
      <c r="ANO24" s="53"/>
      <c r="ANP24" s="53"/>
      <c r="ANQ24" s="53"/>
      <c r="ANR24" s="53"/>
      <c r="ANS24" s="53"/>
      <c r="ANT24" s="53"/>
      <c r="ANU24" s="53"/>
      <c r="ANV24" s="53"/>
      <c r="ANW24" s="53"/>
      <c r="ANX24" s="53"/>
      <c r="ANY24" s="53"/>
      <c r="ANZ24" s="53"/>
      <c r="AOA24" s="53"/>
      <c r="AOB24" s="53"/>
      <c r="AOC24" s="53"/>
      <c r="AOD24" s="53"/>
      <c r="AOE24" s="53"/>
      <c r="AOF24" s="53"/>
      <c r="AOG24" s="53"/>
      <c r="AOH24" s="53"/>
      <c r="AOI24" s="53"/>
      <c r="AOJ24" s="53"/>
      <c r="AOK24" s="53"/>
      <c r="AOL24" s="53"/>
      <c r="AOM24" s="53"/>
      <c r="AON24" s="53"/>
      <c r="AOO24" s="53"/>
      <c r="AOP24" s="53"/>
      <c r="AOQ24" s="53"/>
      <c r="AOR24" s="53"/>
      <c r="AOS24" s="53"/>
      <c r="AOT24" s="53"/>
      <c r="AOU24" s="53"/>
      <c r="AOV24" s="53"/>
      <c r="AOW24" s="53"/>
      <c r="AOX24" s="53"/>
      <c r="AOY24" s="53"/>
      <c r="AOZ24" s="53"/>
      <c r="APA24" s="53"/>
      <c r="APB24" s="53"/>
      <c r="APC24" s="53"/>
      <c r="APD24" s="53"/>
      <c r="APE24" s="53"/>
      <c r="APF24" s="53"/>
      <c r="APG24" s="53"/>
      <c r="APH24" s="53"/>
      <c r="API24" s="53"/>
      <c r="APJ24" s="53"/>
      <c r="APK24" s="53"/>
      <c r="APL24" s="53"/>
      <c r="APM24" s="53"/>
      <c r="APN24" s="53"/>
      <c r="APO24" s="53"/>
      <c r="APP24" s="53"/>
      <c r="APQ24" s="53"/>
      <c r="APR24" s="53"/>
      <c r="APS24" s="53"/>
      <c r="APT24" s="53"/>
      <c r="APU24" s="53"/>
      <c r="APV24" s="53"/>
      <c r="APW24" s="53"/>
      <c r="APX24" s="53"/>
      <c r="APY24" s="53"/>
      <c r="APZ24" s="53"/>
      <c r="AQA24" s="53"/>
      <c r="AQB24" s="53"/>
      <c r="AQC24" s="53"/>
      <c r="AQD24" s="53"/>
      <c r="AQE24" s="53"/>
      <c r="AQF24" s="53"/>
      <c r="AQG24" s="53"/>
      <c r="AQH24" s="53"/>
      <c r="AQI24" s="53"/>
      <c r="AQJ24" s="53"/>
      <c r="AQK24" s="53"/>
      <c r="AQL24" s="53"/>
      <c r="AQM24" s="53"/>
      <c r="AQN24" s="53"/>
      <c r="AQO24" s="53"/>
      <c r="AQP24" s="53"/>
      <c r="AQQ24" s="53"/>
      <c r="AQR24" s="53"/>
      <c r="AQS24" s="53"/>
      <c r="AQT24" s="53"/>
      <c r="AQU24" s="53"/>
      <c r="AQV24" s="53"/>
      <c r="AQW24" s="53"/>
      <c r="AQX24" s="53"/>
      <c r="AQY24" s="53"/>
      <c r="AQZ24" s="53"/>
      <c r="ARA24" s="53"/>
      <c r="ARB24" s="53"/>
      <c r="ARC24" s="53"/>
      <c r="ARD24" s="53"/>
      <c r="ARE24" s="53"/>
      <c r="ARF24" s="53"/>
      <c r="ARG24" s="53"/>
      <c r="ARH24" s="53"/>
      <c r="ARI24" s="53"/>
      <c r="ARJ24" s="53"/>
      <c r="ARK24" s="53"/>
      <c r="ARL24" s="53"/>
      <c r="ARM24" s="53"/>
      <c r="ARN24" s="53"/>
      <c r="ARO24" s="53"/>
      <c r="ARP24" s="53"/>
      <c r="ARQ24" s="53"/>
      <c r="ARR24" s="53"/>
      <c r="ARS24" s="53"/>
      <c r="ART24" s="53"/>
      <c r="ARU24" s="53"/>
      <c r="ARV24" s="53"/>
      <c r="ARW24" s="53"/>
      <c r="ARX24" s="53"/>
      <c r="ARY24" s="53"/>
      <c r="ARZ24" s="53"/>
      <c r="ASA24" s="53"/>
      <c r="ASB24" s="53"/>
      <c r="ASC24" s="53"/>
      <c r="ASD24" s="53"/>
      <c r="ASE24" s="53"/>
      <c r="ASF24" s="53"/>
      <c r="ASG24" s="53"/>
      <c r="ASH24" s="53"/>
      <c r="ASI24" s="53"/>
      <c r="ASJ24" s="53"/>
      <c r="ASK24" s="53"/>
      <c r="ASL24" s="53"/>
      <c r="ASM24" s="53"/>
      <c r="ASN24" s="53"/>
      <c r="ASO24" s="53"/>
      <c r="ASP24" s="53"/>
      <c r="ASQ24" s="53"/>
      <c r="ASR24" s="53"/>
      <c r="ASS24" s="53"/>
      <c r="AST24" s="53"/>
      <c r="ASU24" s="53"/>
      <c r="ASV24" s="53"/>
      <c r="ASW24" s="53"/>
      <c r="ASX24" s="53"/>
      <c r="ASY24" s="53"/>
      <c r="ASZ24" s="53"/>
      <c r="ATA24" s="53"/>
      <c r="ATB24" s="53"/>
      <c r="ATC24" s="53"/>
      <c r="ATD24" s="53"/>
      <c r="ATE24" s="53"/>
      <c r="ATF24" s="53"/>
      <c r="ATG24" s="53"/>
      <c r="ATH24" s="53"/>
      <c r="ATI24" s="53"/>
      <c r="ATJ24" s="53"/>
      <c r="ATK24" s="53"/>
      <c r="ATL24" s="53"/>
      <c r="ATM24" s="53"/>
      <c r="ATN24" s="53"/>
      <c r="ATO24" s="53"/>
      <c r="ATP24" s="53"/>
      <c r="ATQ24" s="53"/>
      <c r="ATR24" s="53"/>
      <c r="ATS24" s="53"/>
      <c r="ATT24" s="53"/>
      <c r="ATU24" s="53"/>
      <c r="ATV24" s="53"/>
      <c r="ATW24" s="53"/>
      <c r="ATX24" s="53"/>
      <c r="ATY24" s="53"/>
      <c r="ATZ24" s="53"/>
      <c r="AUA24" s="53"/>
      <c r="AUB24" s="53"/>
      <c r="AUC24" s="53"/>
      <c r="AUD24" s="53"/>
      <c r="AUE24" s="53"/>
      <c r="AUF24" s="53"/>
      <c r="AUG24" s="53"/>
      <c r="AUH24" s="53"/>
      <c r="AUI24" s="53"/>
      <c r="AUJ24" s="53"/>
      <c r="AUK24" s="53"/>
      <c r="AUL24" s="53"/>
      <c r="AUM24" s="53"/>
      <c r="AUN24" s="53"/>
      <c r="AUO24" s="53"/>
      <c r="AUP24" s="53"/>
      <c r="AUQ24" s="53"/>
      <c r="AUR24" s="53"/>
      <c r="AUS24" s="53"/>
      <c r="AUT24" s="53"/>
      <c r="AUU24" s="53"/>
      <c r="AUV24" s="53"/>
      <c r="AUW24" s="53"/>
      <c r="AUX24" s="53"/>
      <c r="AUY24" s="53"/>
      <c r="AUZ24" s="53"/>
      <c r="AVA24" s="53"/>
      <c r="AVB24" s="53"/>
      <c r="AVC24" s="53"/>
      <c r="AVD24" s="53"/>
      <c r="AVE24" s="53"/>
      <c r="AVF24" s="53"/>
      <c r="AVG24" s="53"/>
      <c r="AVH24" s="53"/>
      <c r="AVI24" s="53"/>
      <c r="AVJ24" s="53"/>
      <c r="AVK24" s="53"/>
      <c r="AVL24" s="53"/>
      <c r="AVM24" s="53"/>
      <c r="AVN24" s="53"/>
      <c r="AVO24" s="53"/>
      <c r="AVP24" s="53"/>
      <c r="AVQ24" s="53"/>
      <c r="AVR24" s="53"/>
      <c r="AVS24" s="53"/>
      <c r="AVT24" s="53"/>
      <c r="AVU24" s="53"/>
      <c r="AVV24" s="53"/>
      <c r="AVW24" s="53"/>
      <c r="AVX24" s="53"/>
      <c r="AVY24" s="53"/>
      <c r="AVZ24" s="53"/>
      <c r="AWA24" s="53"/>
      <c r="AWB24" s="53"/>
      <c r="AWC24" s="53"/>
      <c r="AWD24" s="53"/>
      <c r="AWE24" s="53"/>
      <c r="AWF24" s="53"/>
      <c r="AWG24" s="53"/>
      <c r="AWH24" s="53"/>
      <c r="AWI24" s="53"/>
      <c r="AWJ24" s="53"/>
      <c r="AWK24" s="53"/>
      <c r="AWL24" s="53"/>
      <c r="AWM24" s="53"/>
      <c r="AWN24" s="53"/>
      <c r="AWO24" s="53"/>
      <c r="AWP24" s="53"/>
      <c r="AWQ24" s="53"/>
      <c r="AWR24" s="53"/>
      <c r="AWS24" s="53"/>
      <c r="AWT24" s="53"/>
      <c r="AWU24" s="53"/>
      <c r="AWV24" s="53"/>
      <c r="AWW24" s="53"/>
      <c r="AWX24" s="53"/>
      <c r="AWY24" s="53"/>
      <c r="AWZ24" s="53"/>
      <c r="AXA24" s="53"/>
      <c r="AXB24" s="53"/>
      <c r="AXC24" s="53"/>
      <c r="AXD24" s="53"/>
      <c r="AXE24" s="53"/>
      <c r="AXF24" s="53"/>
      <c r="AXG24" s="53"/>
      <c r="AXH24" s="53"/>
      <c r="AXI24" s="53"/>
      <c r="AXJ24" s="53"/>
      <c r="AXK24" s="53"/>
      <c r="AXL24" s="53"/>
      <c r="AXM24" s="53"/>
      <c r="AXN24" s="53"/>
      <c r="AXO24" s="53"/>
      <c r="AXP24" s="53"/>
      <c r="AXQ24" s="53"/>
      <c r="AXR24" s="53"/>
      <c r="AXS24" s="53"/>
      <c r="AXT24" s="53"/>
      <c r="AXU24" s="53"/>
      <c r="AXV24" s="53"/>
      <c r="AXW24" s="53"/>
      <c r="AXX24" s="53"/>
      <c r="AXY24" s="53"/>
      <c r="AXZ24" s="53"/>
      <c r="AYA24" s="53"/>
      <c r="AYB24" s="53"/>
      <c r="AYC24" s="53"/>
      <c r="AYD24" s="53"/>
      <c r="AYE24" s="53"/>
      <c r="AYF24" s="53"/>
      <c r="AYG24" s="53"/>
      <c r="AYH24" s="53"/>
      <c r="AYI24" s="53"/>
      <c r="AYJ24" s="53"/>
      <c r="AYK24" s="53"/>
      <c r="AYL24" s="53"/>
      <c r="AYM24" s="53"/>
      <c r="AYN24" s="53"/>
      <c r="AYO24" s="53"/>
      <c r="AYP24" s="53"/>
      <c r="AYQ24" s="53"/>
      <c r="AYR24" s="53"/>
      <c r="AYS24" s="53"/>
      <c r="AYT24" s="53"/>
      <c r="AYU24" s="53"/>
      <c r="AYV24" s="53"/>
      <c r="AYW24" s="53"/>
      <c r="AYX24" s="53"/>
      <c r="AYY24" s="53"/>
      <c r="AYZ24" s="53"/>
      <c r="AZA24" s="53"/>
      <c r="AZB24" s="53"/>
      <c r="AZC24" s="53"/>
      <c r="AZD24" s="53"/>
      <c r="AZE24" s="53"/>
      <c r="AZF24" s="53"/>
      <c r="AZG24" s="53"/>
      <c r="AZH24" s="53"/>
      <c r="AZI24" s="53"/>
      <c r="AZJ24" s="53"/>
      <c r="AZK24" s="53"/>
      <c r="AZL24" s="53"/>
      <c r="AZM24" s="53"/>
      <c r="AZN24" s="53"/>
      <c r="AZO24" s="53"/>
      <c r="AZP24" s="53"/>
      <c r="AZQ24" s="53"/>
      <c r="AZR24" s="53"/>
      <c r="AZS24" s="53"/>
      <c r="AZT24" s="53"/>
      <c r="AZU24" s="53"/>
      <c r="AZV24" s="53"/>
      <c r="AZW24" s="53"/>
      <c r="AZX24" s="53"/>
      <c r="AZY24" s="53"/>
      <c r="AZZ24" s="53"/>
      <c r="BAA24" s="53"/>
      <c r="BAB24" s="53"/>
      <c r="BAC24" s="53"/>
      <c r="BAD24" s="53"/>
      <c r="BAE24" s="53"/>
      <c r="BAF24" s="53"/>
      <c r="BAG24" s="53"/>
      <c r="BAH24" s="53"/>
      <c r="BAI24" s="53"/>
      <c r="BAJ24" s="53"/>
      <c r="BAK24" s="53"/>
      <c r="BAL24" s="53"/>
      <c r="BAM24" s="53"/>
      <c r="BAN24" s="53"/>
      <c r="BAO24" s="53"/>
      <c r="BAP24" s="53"/>
      <c r="BAQ24" s="53"/>
      <c r="BAR24" s="53"/>
      <c r="BAS24" s="53"/>
      <c r="BAT24" s="53"/>
      <c r="BAU24" s="53"/>
      <c r="BAV24" s="53"/>
      <c r="BAW24" s="53"/>
      <c r="BAX24" s="53"/>
      <c r="BAY24" s="53"/>
      <c r="BAZ24" s="53"/>
      <c r="BBA24" s="53"/>
      <c r="BBB24" s="53"/>
      <c r="BBC24" s="53"/>
      <c r="BBD24" s="53"/>
      <c r="BBE24" s="53"/>
      <c r="BBF24" s="53"/>
      <c r="BBG24" s="53"/>
      <c r="BBH24" s="53"/>
      <c r="BBI24" s="53"/>
      <c r="BBJ24" s="53"/>
      <c r="BBK24" s="53"/>
      <c r="BBL24" s="53"/>
      <c r="BBM24" s="53"/>
      <c r="BBN24" s="53"/>
      <c r="BBO24" s="53"/>
      <c r="BBP24" s="53"/>
      <c r="BBQ24" s="53"/>
      <c r="BBR24" s="53"/>
      <c r="BBS24" s="53"/>
      <c r="BBT24" s="53"/>
      <c r="BBU24" s="53"/>
      <c r="BBV24" s="53"/>
      <c r="BBW24" s="53"/>
      <c r="BBX24" s="53"/>
      <c r="BBY24" s="53"/>
      <c r="BBZ24" s="53"/>
      <c r="BCA24" s="53"/>
      <c r="BCB24" s="53"/>
      <c r="BCC24" s="53"/>
      <c r="BCD24" s="53"/>
      <c r="BCE24" s="53"/>
      <c r="BCF24" s="53"/>
      <c r="BCG24" s="53"/>
      <c r="BCH24" s="53"/>
      <c r="BCI24" s="53"/>
      <c r="BCJ24" s="53"/>
      <c r="BCK24" s="53"/>
      <c r="BCL24" s="53"/>
      <c r="BCM24" s="53"/>
      <c r="BCN24" s="53"/>
      <c r="BCO24" s="53"/>
      <c r="BCP24" s="53"/>
      <c r="BCQ24" s="53"/>
      <c r="BCR24" s="53"/>
      <c r="BCS24" s="53"/>
      <c r="BCT24" s="53"/>
      <c r="BCU24" s="53"/>
      <c r="BCV24" s="53"/>
      <c r="BCW24" s="53"/>
      <c r="BCX24" s="53"/>
      <c r="BCY24" s="53"/>
      <c r="BCZ24" s="53"/>
      <c r="BDA24" s="53"/>
      <c r="BDB24" s="53"/>
      <c r="BDC24" s="53"/>
      <c r="BDD24" s="53"/>
      <c r="BDE24" s="53"/>
      <c r="BDF24" s="53"/>
      <c r="BDG24" s="53"/>
      <c r="BDH24" s="53"/>
      <c r="BDI24" s="53"/>
      <c r="BDJ24" s="53"/>
      <c r="BDK24" s="53"/>
      <c r="BDL24" s="53"/>
      <c r="BDM24" s="53"/>
      <c r="BDN24" s="53"/>
      <c r="BDO24" s="53"/>
      <c r="BDP24" s="53"/>
      <c r="BDQ24" s="53"/>
      <c r="BDR24" s="53"/>
      <c r="BDS24" s="53"/>
      <c r="BDT24" s="53"/>
      <c r="BDU24" s="53"/>
      <c r="BDV24" s="53"/>
      <c r="BDW24" s="53"/>
      <c r="BDX24" s="53"/>
      <c r="BDY24" s="53"/>
      <c r="BDZ24" s="53"/>
      <c r="BEA24" s="53"/>
      <c r="BEB24" s="53"/>
      <c r="BEC24" s="53"/>
      <c r="BED24" s="53"/>
      <c r="BEE24" s="53"/>
      <c r="BEF24" s="53"/>
      <c r="BEG24" s="53"/>
      <c r="BEH24" s="53"/>
      <c r="BEI24" s="53"/>
      <c r="BEJ24" s="53"/>
      <c r="BEK24" s="53"/>
      <c r="BEL24" s="53"/>
      <c r="BEM24" s="53"/>
      <c r="BEN24" s="53"/>
      <c r="BEO24" s="53"/>
      <c r="BEP24" s="53"/>
      <c r="BEQ24" s="53"/>
      <c r="BER24" s="53"/>
      <c r="BES24" s="53"/>
      <c r="BET24" s="53"/>
      <c r="BEU24" s="53"/>
      <c r="BEV24" s="53"/>
      <c r="BEW24" s="53"/>
      <c r="BEX24" s="53"/>
      <c r="BEY24" s="53"/>
      <c r="BEZ24" s="53"/>
      <c r="BFA24" s="53"/>
      <c r="BFB24" s="53"/>
      <c r="BFC24" s="53"/>
      <c r="BFD24" s="53"/>
      <c r="BFE24" s="53"/>
      <c r="BFF24" s="53"/>
      <c r="BFG24" s="53"/>
      <c r="BFH24" s="53"/>
      <c r="BFI24" s="53"/>
      <c r="BFJ24" s="53"/>
      <c r="BFK24" s="53"/>
      <c r="BFL24" s="53"/>
      <c r="BFM24" s="53"/>
      <c r="BFN24" s="53"/>
      <c r="BFO24" s="53"/>
      <c r="BFP24" s="53"/>
      <c r="BFQ24" s="53"/>
      <c r="BFR24" s="53"/>
      <c r="BFS24" s="53"/>
      <c r="BFT24" s="53"/>
      <c r="BFU24" s="53"/>
      <c r="BFV24" s="53"/>
      <c r="BFW24" s="53"/>
      <c r="BFX24" s="53"/>
      <c r="BFY24" s="53"/>
      <c r="BFZ24" s="53"/>
      <c r="BGA24" s="53"/>
      <c r="BGB24" s="53"/>
      <c r="BGC24" s="53"/>
      <c r="BGD24" s="53"/>
      <c r="BGE24" s="53"/>
      <c r="BGF24" s="53"/>
      <c r="BGG24" s="53"/>
      <c r="BGH24" s="53"/>
      <c r="BGI24" s="53"/>
      <c r="BGJ24" s="53"/>
      <c r="BGK24" s="53"/>
      <c r="BGL24" s="53"/>
      <c r="BGM24" s="53"/>
      <c r="BGN24" s="53"/>
      <c r="BGO24" s="53"/>
      <c r="BGP24" s="53"/>
      <c r="BGQ24" s="53"/>
      <c r="BGR24" s="53"/>
      <c r="BGS24" s="53"/>
      <c r="BGT24" s="53"/>
      <c r="BGU24" s="53"/>
      <c r="BGV24" s="53"/>
      <c r="BGW24" s="53"/>
      <c r="BGX24" s="53"/>
      <c r="BGY24" s="53"/>
      <c r="BGZ24" s="53"/>
      <c r="BHA24" s="53"/>
      <c r="BHB24" s="53"/>
      <c r="BHC24" s="53"/>
      <c r="BHD24" s="53"/>
      <c r="BHE24" s="53"/>
      <c r="BHF24" s="53"/>
      <c r="BHG24" s="53"/>
      <c r="BHH24" s="53"/>
      <c r="BHI24" s="53"/>
      <c r="BHJ24" s="53"/>
      <c r="BHK24" s="53"/>
      <c r="BHL24" s="53"/>
      <c r="BHM24" s="53"/>
      <c r="BHN24" s="53"/>
      <c r="BHO24" s="53"/>
      <c r="BHP24" s="53"/>
      <c r="BHQ24" s="53"/>
      <c r="BHR24" s="53"/>
      <c r="BHS24" s="53"/>
      <c r="BHT24" s="53"/>
      <c r="BHU24" s="53"/>
      <c r="BHV24" s="53"/>
      <c r="BHW24" s="53"/>
      <c r="BHX24" s="53"/>
      <c r="BHY24" s="53"/>
      <c r="BHZ24" s="53"/>
      <c r="BIA24" s="53"/>
      <c r="BIB24" s="53"/>
      <c r="BIC24" s="53"/>
      <c r="BID24" s="53"/>
      <c r="BIE24" s="53"/>
      <c r="BIF24" s="53"/>
      <c r="BIG24" s="53"/>
      <c r="BIH24" s="53"/>
      <c r="BII24" s="53"/>
      <c r="BIJ24" s="53"/>
      <c r="BIK24" s="53"/>
      <c r="BIL24" s="53"/>
      <c r="BIM24" s="53"/>
      <c r="BIN24" s="53"/>
      <c r="BIO24" s="53"/>
      <c r="BIP24" s="53"/>
      <c r="BIQ24" s="53"/>
      <c r="BIR24" s="53"/>
      <c r="BIS24" s="53"/>
      <c r="BIT24" s="53"/>
      <c r="BIU24" s="53"/>
      <c r="BIV24" s="53"/>
      <c r="BIW24" s="53"/>
      <c r="BIX24" s="53"/>
      <c r="BIY24" s="53"/>
      <c r="BIZ24" s="53"/>
      <c r="BJA24" s="53"/>
      <c r="BJB24" s="53"/>
      <c r="BJC24" s="53"/>
      <c r="BJD24" s="53"/>
      <c r="BJE24" s="53"/>
      <c r="BJF24" s="53"/>
      <c r="BJG24" s="53"/>
      <c r="BJH24" s="53"/>
      <c r="BJI24" s="53"/>
      <c r="BJJ24" s="53"/>
      <c r="BJK24" s="53"/>
      <c r="BJL24" s="53"/>
      <c r="BJM24" s="53"/>
      <c r="BJN24" s="53"/>
      <c r="BJO24" s="53"/>
      <c r="BJP24" s="53"/>
      <c r="BJQ24" s="53"/>
      <c r="BJR24" s="53"/>
      <c r="BJS24" s="53"/>
      <c r="BJT24" s="53"/>
      <c r="BJU24" s="53"/>
      <c r="BJV24" s="53"/>
      <c r="BJW24" s="53"/>
      <c r="BJX24" s="53"/>
      <c r="BJY24" s="53"/>
      <c r="BJZ24" s="53"/>
      <c r="BKA24" s="53"/>
      <c r="BKB24" s="53"/>
      <c r="BKC24" s="53"/>
      <c r="BKD24" s="53"/>
      <c r="BKE24" s="53"/>
      <c r="BKF24" s="53"/>
      <c r="BKG24" s="53"/>
      <c r="BKH24" s="53"/>
      <c r="BKI24" s="53"/>
      <c r="BKJ24" s="53"/>
      <c r="BKK24" s="53"/>
      <c r="BKL24" s="53"/>
      <c r="BKM24" s="53"/>
      <c r="BKN24" s="53"/>
      <c r="BKO24" s="53"/>
      <c r="BKP24" s="53"/>
      <c r="BKQ24" s="53"/>
      <c r="BKR24" s="53"/>
      <c r="BKS24" s="53"/>
      <c r="BKT24" s="53"/>
      <c r="BKU24" s="53"/>
      <c r="BKV24" s="53"/>
      <c r="BKW24" s="53"/>
      <c r="BKX24" s="53"/>
      <c r="BKY24" s="53"/>
      <c r="BKZ24" s="53"/>
      <c r="BLA24" s="53"/>
      <c r="BLB24" s="53"/>
      <c r="BLC24" s="53"/>
      <c r="BLD24" s="53"/>
      <c r="BLE24" s="53"/>
      <c r="BLF24" s="53"/>
      <c r="BLG24" s="53"/>
      <c r="BLH24" s="53"/>
      <c r="BLI24" s="53"/>
      <c r="BLJ24" s="53"/>
      <c r="BLK24" s="53"/>
      <c r="BLL24" s="53"/>
      <c r="BLM24" s="53"/>
      <c r="BLN24" s="53"/>
      <c r="BLO24" s="53"/>
      <c r="BLP24" s="53"/>
      <c r="BLQ24" s="53"/>
      <c r="BLR24" s="53"/>
      <c r="BLS24" s="53"/>
      <c r="BLT24" s="53"/>
      <c r="BLU24" s="53"/>
      <c r="BLV24" s="53"/>
      <c r="BLW24" s="53"/>
      <c r="BLX24" s="53"/>
      <c r="BLY24" s="53"/>
      <c r="BLZ24" s="53"/>
      <c r="BMA24" s="53"/>
      <c r="BMB24" s="53"/>
      <c r="BMC24" s="53"/>
      <c r="BMD24" s="53"/>
      <c r="BME24" s="53"/>
      <c r="BMF24" s="53"/>
      <c r="BMG24" s="53"/>
      <c r="BMH24" s="53"/>
      <c r="BMI24" s="53"/>
      <c r="BMJ24" s="53"/>
      <c r="BMK24" s="53"/>
      <c r="BML24" s="53"/>
      <c r="BMM24" s="53"/>
      <c r="BMN24" s="53"/>
      <c r="BMO24" s="53"/>
      <c r="BMP24" s="53"/>
      <c r="BMQ24" s="53"/>
      <c r="BMR24" s="53"/>
      <c r="BMS24" s="53"/>
      <c r="BMT24" s="53"/>
      <c r="BMU24" s="53"/>
      <c r="BMV24" s="53"/>
      <c r="BMW24" s="53"/>
      <c r="BMX24" s="53"/>
      <c r="BMY24" s="53"/>
      <c r="BMZ24" s="53"/>
      <c r="BNA24" s="53"/>
      <c r="BNB24" s="53"/>
      <c r="BNC24" s="53"/>
      <c r="BND24" s="53"/>
      <c r="BNE24" s="53"/>
      <c r="BNF24" s="53"/>
      <c r="BNG24" s="53"/>
      <c r="BNH24" s="53"/>
      <c r="BNI24" s="53"/>
      <c r="BNJ24" s="53"/>
      <c r="BNK24" s="53"/>
      <c r="BNL24" s="53"/>
      <c r="BNM24" s="53"/>
      <c r="BNN24" s="53"/>
      <c r="BNO24" s="53"/>
      <c r="BNP24" s="53"/>
      <c r="BNQ24" s="53"/>
      <c r="BNR24" s="53"/>
      <c r="BNS24" s="53"/>
      <c r="BNT24" s="53"/>
      <c r="BNU24" s="53"/>
      <c r="BNV24" s="53"/>
      <c r="BNW24" s="53"/>
      <c r="BNX24" s="53"/>
      <c r="BNY24" s="53"/>
      <c r="BNZ24" s="53"/>
      <c r="BOA24" s="53"/>
      <c r="BOB24" s="53"/>
      <c r="BOC24" s="53"/>
      <c r="BOD24" s="53"/>
      <c r="BOE24" s="53"/>
      <c r="BOF24" s="53"/>
      <c r="BOG24" s="53"/>
      <c r="BOH24" s="53"/>
      <c r="BOI24" s="53"/>
      <c r="BOJ24" s="53"/>
      <c r="BOK24" s="53"/>
      <c r="BOL24" s="53"/>
      <c r="BOM24" s="53"/>
      <c r="BON24" s="53"/>
      <c r="BOO24" s="53"/>
      <c r="BOP24" s="53"/>
      <c r="BOQ24" s="53"/>
      <c r="BOR24" s="53"/>
      <c r="BOS24" s="53"/>
      <c r="BOT24" s="53"/>
      <c r="BOU24" s="53"/>
      <c r="BOV24" s="53"/>
    </row>
    <row r="25" ht="13.5" customHeight="1">
      <c r="A25" s="54" t="s">
        <v>1414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  <c r="ZM25" s="55"/>
      <c r="ZN25" s="55"/>
      <c r="ZO25" s="55"/>
      <c r="ZP25" s="55"/>
      <c r="ZQ25" s="55"/>
      <c r="ZR25" s="55"/>
      <c r="ZS25" s="55"/>
      <c r="ZT25" s="55"/>
      <c r="ZU25" s="55"/>
      <c r="ZV25" s="55"/>
      <c r="ZW25" s="55"/>
      <c r="ZX25" s="55"/>
      <c r="ZY25" s="55"/>
      <c r="ZZ25" s="55"/>
      <c r="AAA25" s="55"/>
      <c r="AAB25" s="55"/>
      <c r="AAC25" s="55"/>
      <c r="AAD25" s="55"/>
      <c r="AAE25" s="55"/>
      <c r="AAF25" s="55"/>
      <c r="AAG25" s="55"/>
      <c r="AAH25" s="55"/>
      <c r="AAI25" s="55"/>
      <c r="AAJ25" s="55"/>
      <c r="AAK25" s="55"/>
      <c r="AAL25" s="55"/>
      <c r="AAM25" s="55"/>
      <c r="AAN25" s="55"/>
      <c r="AAO25" s="55"/>
      <c r="AAP25" s="55"/>
      <c r="AAQ25" s="55"/>
      <c r="AAR25" s="55"/>
      <c r="AAS25" s="55"/>
      <c r="AAT25" s="55"/>
      <c r="AAU25" s="55"/>
      <c r="AAV25" s="55"/>
      <c r="AAW25" s="55"/>
      <c r="AAX25" s="55"/>
      <c r="AAY25" s="55"/>
      <c r="AAZ25" s="55"/>
      <c r="ABA25" s="55"/>
      <c r="ABB25" s="55"/>
      <c r="ABC25" s="55"/>
      <c r="ABD25" s="55"/>
      <c r="ABE25" s="55"/>
      <c r="ABF25" s="55"/>
      <c r="ABG25" s="55"/>
      <c r="ABH25" s="55"/>
      <c r="ABI25" s="55"/>
      <c r="ABJ25" s="55"/>
      <c r="ABK25" s="55"/>
      <c r="ABL25" s="55"/>
      <c r="ABM25" s="55"/>
      <c r="ABN25" s="55"/>
      <c r="ABO25" s="55"/>
      <c r="ABP25" s="55"/>
      <c r="ABQ25" s="55"/>
      <c r="ABR25" s="55"/>
      <c r="ABS25" s="55"/>
      <c r="ABT25" s="55"/>
      <c r="ABU25" s="55"/>
      <c r="ABV25" s="55"/>
      <c r="ABW25" s="55"/>
      <c r="ABX25" s="55"/>
      <c r="ABY25" s="55"/>
      <c r="ABZ25" s="55"/>
      <c r="ACA25" s="55"/>
      <c r="ACB25" s="55"/>
      <c r="ACC25" s="55"/>
      <c r="ACD25" s="55"/>
      <c r="ACE25" s="55"/>
      <c r="ACF25" s="55"/>
      <c r="ACG25" s="55"/>
      <c r="ACH25" s="55"/>
      <c r="ACI25" s="55"/>
      <c r="ACJ25" s="55"/>
      <c r="ACK25" s="55"/>
      <c r="ACL25" s="55"/>
      <c r="ACM25" s="55"/>
      <c r="ACN25" s="55"/>
      <c r="ACO25" s="55"/>
      <c r="ACP25" s="55"/>
      <c r="ACQ25" s="55"/>
      <c r="ACR25" s="55"/>
      <c r="ACS25" s="55"/>
      <c r="ACT25" s="55"/>
      <c r="ACU25" s="55"/>
      <c r="ACV25" s="55"/>
      <c r="ACW25" s="55"/>
      <c r="ACX25" s="55"/>
      <c r="ACY25" s="55"/>
      <c r="ACZ25" s="55"/>
      <c r="ADA25" s="55"/>
      <c r="ADB25" s="55"/>
      <c r="ADC25" s="55"/>
      <c r="ADD25" s="55"/>
      <c r="ADE25" s="55"/>
      <c r="ADF25" s="55"/>
      <c r="ADG25" s="55"/>
      <c r="ADH25" s="55"/>
      <c r="ADI25" s="55"/>
      <c r="ADJ25" s="55"/>
      <c r="ADK25" s="55"/>
      <c r="ADL25" s="55"/>
      <c r="ADM25" s="55"/>
      <c r="ADN25" s="55"/>
      <c r="ADO25" s="55"/>
      <c r="ADP25" s="55"/>
      <c r="ADQ25" s="55"/>
      <c r="ADR25" s="55"/>
      <c r="ADS25" s="55"/>
      <c r="ADT25" s="55"/>
      <c r="ADU25" s="55"/>
      <c r="ADV25" s="55"/>
      <c r="ADW25" s="55"/>
      <c r="ADX25" s="55"/>
      <c r="ADY25" s="55"/>
      <c r="ADZ25" s="55"/>
      <c r="AEA25" s="55"/>
      <c r="AEB25" s="55"/>
      <c r="AEC25" s="55"/>
      <c r="AED25" s="55"/>
      <c r="AEE25" s="55"/>
      <c r="AEF25" s="55"/>
      <c r="AEG25" s="55"/>
      <c r="AEH25" s="55"/>
      <c r="AEI25" s="55"/>
      <c r="AEJ25" s="55"/>
      <c r="AEK25" s="55"/>
      <c r="AEL25" s="55"/>
      <c r="AEM25" s="55"/>
      <c r="AEN25" s="55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  <c r="AFY25" s="55"/>
      <c r="AFZ25" s="55"/>
      <c r="AGA25" s="55"/>
      <c r="AGB25" s="55"/>
      <c r="AGC25" s="55"/>
      <c r="AGD25" s="55"/>
      <c r="AGE25" s="55"/>
      <c r="AGF25" s="55"/>
      <c r="AGG25" s="55"/>
      <c r="AGH25" s="55"/>
      <c r="AGI25" s="55"/>
      <c r="AGJ25" s="55"/>
      <c r="AGK25" s="55"/>
      <c r="AGL25" s="55"/>
      <c r="AGM25" s="55"/>
      <c r="AGN25" s="55"/>
      <c r="AGO25" s="55"/>
      <c r="AGP25" s="55"/>
      <c r="AGQ25" s="55"/>
      <c r="AGR25" s="55"/>
      <c r="AGS25" s="55"/>
      <c r="AGT25" s="55"/>
      <c r="AGU25" s="55"/>
      <c r="AGV25" s="55"/>
      <c r="AGW25" s="55"/>
      <c r="AGX25" s="56"/>
      <c r="AGY25" s="56"/>
      <c r="AGZ25" s="56"/>
      <c r="AHA25" s="56"/>
      <c r="AHB25" s="56"/>
      <c r="AHC25" s="56"/>
      <c r="AHD25" s="56"/>
      <c r="AHE25" s="56"/>
      <c r="AHF25" s="56"/>
      <c r="AHG25" s="56"/>
      <c r="AHH25" s="56"/>
      <c r="AHI25" s="56"/>
      <c r="AHJ25" s="56"/>
      <c r="AHK25" s="56"/>
      <c r="AHL25" s="56"/>
      <c r="AHM25" s="56"/>
      <c r="AHN25" s="56"/>
      <c r="AHO25" s="56"/>
      <c r="AHP25" s="56"/>
      <c r="AHQ25" s="56"/>
      <c r="AHR25" s="56"/>
      <c r="AHS25" s="56"/>
      <c r="AHT25" s="56"/>
      <c r="AHU25" s="56"/>
      <c r="AHV25" s="56"/>
      <c r="AHW25" s="56"/>
      <c r="AHX25" s="56"/>
      <c r="AHY25" s="56"/>
      <c r="AHZ25" s="56"/>
      <c r="AIA25" s="56"/>
      <c r="AIB25" s="56"/>
      <c r="AIC25" s="56"/>
      <c r="AID25" s="56"/>
      <c r="AIE25" s="56"/>
      <c r="AIF25" s="56"/>
      <c r="AIG25" s="56"/>
      <c r="AIH25" s="56"/>
      <c r="AII25" s="56"/>
      <c r="AIJ25" s="56"/>
      <c r="AIK25" s="56"/>
      <c r="AIL25" s="56"/>
      <c r="AIM25" s="56"/>
      <c r="AIN25" s="56"/>
      <c r="AIO25" s="56"/>
      <c r="AIP25" s="56"/>
      <c r="AIQ25" s="56"/>
      <c r="AIR25" s="56"/>
      <c r="AIS25" s="56"/>
      <c r="AIT25" s="56"/>
      <c r="AIU25" s="56"/>
      <c r="AIV25" s="56"/>
      <c r="AIW25" s="56"/>
      <c r="AIX25" s="56"/>
      <c r="AIY25" s="56"/>
      <c r="AIZ25" s="56"/>
      <c r="AJA25" s="56"/>
      <c r="AJB25" s="56"/>
      <c r="AJC25" s="56"/>
      <c r="AJD25" s="56"/>
      <c r="AJE25" s="56"/>
      <c r="AJF25" s="56"/>
      <c r="AJG25" s="56"/>
      <c r="AJH25" s="56"/>
      <c r="AJI25" s="56"/>
      <c r="AJJ25" s="56"/>
      <c r="AJK25" s="56"/>
      <c r="AJL25" s="56"/>
      <c r="AJM25" s="56"/>
      <c r="AJN25" s="56"/>
      <c r="AJO25" s="56"/>
      <c r="AJP25" s="56"/>
      <c r="AJQ25" s="56"/>
      <c r="AJR25" s="56"/>
      <c r="AJS25" s="56"/>
      <c r="AJT25" s="56"/>
      <c r="AJU25" s="56"/>
      <c r="AJV25" s="56"/>
      <c r="AJW25" s="56"/>
      <c r="AJX25" s="56"/>
      <c r="AJY25" s="56"/>
      <c r="AJZ25" s="56"/>
      <c r="AKA25" s="56"/>
      <c r="AKB25" s="56"/>
      <c r="AKC25" s="56"/>
      <c r="AKD25" s="56"/>
      <c r="AKE25" s="56"/>
      <c r="AKF25" s="56"/>
      <c r="AKG25" s="56"/>
      <c r="AKH25" s="56"/>
      <c r="AKI25" s="56"/>
      <c r="AKJ25" s="56"/>
      <c r="AKK25" s="56"/>
      <c r="AKL25" s="56"/>
      <c r="AKM25" s="56"/>
      <c r="AKN25" s="56"/>
      <c r="AKO25" s="56"/>
      <c r="AKP25" s="56"/>
      <c r="AKQ25" s="56"/>
      <c r="AKR25" s="56"/>
      <c r="AKS25" s="56"/>
      <c r="AKT25" s="56"/>
      <c r="AKU25" s="56"/>
      <c r="AKV25" s="56"/>
      <c r="AKW25" s="56"/>
      <c r="AKX25" s="56"/>
      <c r="AKY25" s="56"/>
      <c r="AKZ25" s="56"/>
      <c r="ALA25" s="56"/>
      <c r="ALB25" s="56"/>
      <c r="ALC25" s="56"/>
      <c r="ALD25" s="56"/>
      <c r="ALE25" s="56"/>
      <c r="ALF25" s="56"/>
      <c r="ALG25" s="56"/>
      <c r="ALH25" s="56"/>
      <c r="ALI25" s="56"/>
      <c r="ALJ25" s="56"/>
      <c r="ALK25" s="56"/>
      <c r="ALL25" s="56"/>
      <c r="ALM25" s="56"/>
      <c r="ALN25" s="56"/>
      <c r="ALO25" s="56"/>
      <c r="ALP25" s="56"/>
      <c r="ALQ25" s="56"/>
      <c r="ALR25" s="56"/>
      <c r="ALS25" s="56"/>
      <c r="ALT25" s="56"/>
      <c r="ALU25" s="56"/>
      <c r="ALV25" s="56"/>
      <c r="ALW25" s="56"/>
      <c r="ALX25" s="56"/>
      <c r="ALY25" s="56"/>
      <c r="ALZ25" s="56"/>
      <c r="AMA25" s="56"/>
      <c r="AMB25" s="56"/>
      <c r="AMC25" s="56"/>
      <c r="AMD25" s="56"/>
      <c r="AME25" s="56"/>
      <c r="AMF25" s="56"/>
      <c r="AMG25" s="56"/>
      <c r="AMH25" s="56"/>
      <c r="AMI25" s="56"/>
      <c r="AMJ25" s="56"/>
      <c r="AMK25" s="56"/>
      <c r="AML25" s="56"/>
      <c r="AMM25" s="56"/>
      <c r="AMN25" s="56"/>
      <c r="AMO25" s="56"/>
      <c r="AMP25" s="56"/>
      <c r="AMQ25" s="56"/>
      <c r="AMR25" s="56"/>
      <c r="AMS25" s="56"/>
      <c r="AMT25" s="56"/>
      <c r="AMU25" s="56"/>
      <c r="AMV25" s="56"/>
      <c r="AMW25" s="56"/>
      <c r="AMX25" s="56"/>
      <c r="AMY25" s="56"/>
      <c r="AMZ25" s="56"/>
      <c r="ANA25" s="56"/>
      <c r="ANB25" s="56"/>
      <c r="ANC25" s="56"/>
      <c r="AND25" s="56"/>
      <c r="ANE25" s="56"/>
      <c r="ANF25" s="56"/>
      <c r="ANG25" s="56"/>
      <c r="ANH25" s="56"/>
      <c r="ANI25" s="56"/>
      <c r="ANJ25" s="56"/>
      <c r="ANK25" s="56"/>
      <c r="ANL25" s="56"/>
      <c r="ANM25" s="56"/>
      <c r="ANN25" s="56"/>
      <c r="ANO25" s="56"/>
      <c r="ANP25" s="56"/>
      <c r="ANQ25" s="56"/>
      <c r="ANR25" s="56"/>
      <c r="ANS25" s="56"/>
      <c r="ANT25" s="56"/>
      <c r="ANU25" s="56"/>
      <c r="ANV25" s="56"/>
      <c r="ANW25" s="56"/>
      <c r="ANX25" s="56"/>
      <c r="ANY25" s="56"/>
      <c r="ANZ25" s="56"/>
      <c r="AOA25" s="56"/>
      <c r="AOB25" s="56"/>
      <c r="AOC25" s="56"/>
      <c r="AOD25" s="56"/>
      <c r="AOE25" s="56"/>
      <c r="AOF25" s="56"/>
      <c r="AOG25" s="56"/>
      <c r="AOH25" s="56"/>
      <c r="AOI25" s="56"/>
      <c r="AOJ25" s="56"/>
      <c r="AOK25" s="56"/>
      <c r="AOL25" s="56"/>
      <c r="AOM25" s="56"/>
      <c r="AON25" s="56"/>
      <c r="AOO25" s="56"/>
      <c r="AOP25" s="56"/>
      <c r="AOQ25" s="56"/>
      <c r="AOR25" s="56"/>
      <c r="AOS25" s="56"/>
      <c r="AOT25" s="56"/>
      <c r="AOU25" s="56"/>
      <c r="AOV25" s="56"/>
      <c r="AOW25" s="56"/>
      <c r="AOX25" s="56"/>
      <c r="AOY25" s="56"/>
      <c r="AOZ25" s="56"/>
      <c r="APA25" s="56"/>
      <c r="APB25" s="56"/>
      <c r="APC25" s="56"/>
      <c r="APD25" s="56"/>
      <c r="APE25" s="56"/>
      <c r="APF25" s="56"/>
      <c r="APG25" s="56"/>
      <c r="APH25" s="56"/>
      <c r="API25" s="56"/>
      <c r="APJ25" s="56"/>
      <c r="APK25" s="56"/>
      <c r="APL25" s="56"/>
      <c r="APM25" s="56"/>
      <c r="APN25" s="56"/>
      <c r="APO25" s="56"/>
      <c r="APP25" s="56"/>
      <c r="APQ25" s="56"/>
      <c r="APR25" s="56"/>
      <c r="APS25" s="56"/>
      <c r="APT25" s="56"/>
      <c r="APU25" s="56"/>
      <c r="APV25" s="56"/>
      <c r="APW25" s="56"/>
      <c r="APX25" s="56"/>
      <c r="APY25" s="56"/>
      <c r="APZ25" s="56"/>
      <c r="AQA25" s="56"/>
      <c r="AQB25" s="56"/>
      <c r="AQC25" s="56"/>
      <c r="AQD25" s="56"/>
      <c r="AQE25" s="56"/>
      <c r="AQF25" s="56"/>
      <c r="AQG25" s="56"/>
      <c r="AQH25" s="56"/>
      <c r="AQI25" s="56"/>
      <c r="AQJ25" s="56"/>
      <c r="AQK25" s="56"/>
      <c r="AQL25" s="56"/>
      <c r="AQM25" s="56"/>
      <c r="AQN25" s="56"/>
      <c r="AQO25" s="56"/>
      <c r="AQP25" s="56"/>
      <c r="AQQ25" s="56"/>
      <c r="AQR25" s="56"/>
      <c r="AQS25" s="56"/>
      <c r="AQT25" s="56"/>
      <c r="AQU25" s="56"/>
      <c r="AQV25" s="56"/>
      <c r="AQW25" s="56"/>
      <c r="AQX25" s="56"/>
      <c r="AQY25" s="56"/>
      <c r="AQZ25" s="56"/>
      <c r="ARA25" s="56"/>
      <c r="ARB25" s="56"/>
      <c r="ARC25" s="56"/>
      <c r="ARD25" s="56"/>
      <c r="ARE25" s="56"/>
      <c r="ARF25" s="56"/>
      <c r="ARG25" s="56"/>
      <c r="ARH25" s="56"/>
      <c r="ARI25" s="56"/>
      <c r="ARJ25" s="56"/>
      <c r="ARK25" s="56"/>
      <c r="ARL25" s="56"/>
      <c r="ARM25" s="56"/>
      <c r="ARN25" s="56"/>
      <c r="ARO25" s="56"/>
      <c r="ARP25" s="56"/>
      <c r="ARQ25" s="56"/>
      <c r="ARR25" s="56"/>
      <c r="ARS25" s="56"/>
      <c r="ART25" s="56"/>
      <c r="ARU25" s="56"/>
      <c r="ARV25" s="56"/>
      <c r="ARW25" s="56"/>
      <c r="ARX25" s="56"/>
      <c r="ARY25" s="56"/>
      <c r="ARZ25" s="56"/>
      <c r="ASA25" s="56"/>
      <c r="ASB25" s="56"/>
      <c r="ASC25" s="56"/>
      <c r="ASD25" s="56"/>
      <c r="ASE25" s="56"/>
      <c r="ASF25" s="56"/>
      <c r="ASG25" s="56"/>
      <c r="ASH25" s="56"/>
      <c r="ASI25" s="56"/>
      <c r="ASJ25" s="56"/>
      <c r="ASK25" s="56"/>
      <c r="ASL25" s="56"/>
      <c r="ASM25" s="56"/>
      <c r="ASN25" s="56"/>
      <c r="ASO25" s="56"/>
      <c r="ASP25" s="56"/>
      <c r="ASQ25" s="56"/>
      <c r="ASR25" s="56"/>
      <c r="ASS25" s="56"/>
      <c r="AST25" s="56"/>
      <c r="ASU25" s="56"/>
      <c r="ASV25" s="56"/>
      <c r="ASW25" s="56"/>
      <c r="ASX25" s="56"/>
      <c r="ASY25" s="56"/>
      <c r="ASZ25" s="56"/>
      <c r="ATA25" s="56"/>
      <c r="ATB25" s="56"/>
      <c r="ATC25" s="56"/>
      <c r="ATD25" s="56"/>
      <c r="ATE25" s="56"/>
      <c r="ATF25" s="56"/>
      <c r="ATG25" s="56"/>
      <c r="ATH25" s="56"/>
      <c r="ATI25" s="56"/>
      <c r="ATJ25" s="56"/>
      <c r="ATK25" s="56"/>
      <c r="ATL25" s="56"/>
      <c r="ATM25" s="56"/>
      <c r="ATN25" s="56"/>
      <c r="ATO25" s="56"/>
      <c r="ATP25" s="56"/>
      <c r="ATQ25" s="56"/>
      <c r="ATR25" s="56"/>
      <c r="ATS25" s="56"/>
      <c r="ATT25" s="56"/>
      <c r="ATU25" s="56"/>
      <c r="ATV25" s="56"/>
      <c r="ATW25" s="56"/>
      <c r="ATX25" s="56"/>
      <c r="ATY25" s="56"/>
      <c r="ATZ25" s="56"/>
      <c r="AUA25" s="56"/>
      <c r="AUB25" s="56"/>
      <c r="AUC25" s="56"/>
      <c r="AUD25" s="56"/>
      <c r="AUE25" s="56"/>
      <c r="AUF25" s="56"/>
      <c r="AUG25" s="56"/>
      <c r="AUH25" s="56"/>
      <c r="AUI25" s="56"/>
      <c r="AUJ25" s="56"/>
      <c r="AUK25" s="56"/>
      <c r="AUL25" s="56"/>
      <c r="AUM25" s="56"/>
      <c r="AUN25" s="56"/>
      <c r="AUO25" s="56"/>
      <c r="AUP25" s="56"/>
      <c r="AUQ25" s="56"/>
      <c r="AUR25" s="56"/>
      <c r="AUS25" s="56"/>
      <c r="AUT25" s="56"/>
      <c r="AUU25" s="56"/>
      <c r="AUV25" s="56"/>
      <c r="AUW25" s="56"/>
      <c r="AUX25" s="56"/>
      <c r="AUY25" s="56"/>
      <c r="AUZ25" s="56"/>
      <c r="AVA25" s="56"/>
      <c r="AVB25" s="56"/>
      <c r="AVC25" s="56"/>
      <c r="AVD25" s="56"/>
      <c r="AVE25" s="56"/>
      <c r="AVF25" s="56"/>
      <c r="AVG25" s="56"/>
      <c r="AVH25" s="56"/>
      <c r="AVI25" s="56"/>
      <c r="AVJ25" s="56"/>
      <c r="AVK25" s="56"/>
      <c r="AVL25" s="56"/>
      <c r="AVM25" s="56"/>
      <c r="AVN25" s="56"/>
      <c r="AVO25" s="56"/>
      <c r="AVP25" s="56"/>
      <c r="AVQ25" s="56"/>
      <c r="AVR25" s="56"/>
      <c r="AVS25" s="56"/>
      <c r="AVT25" s="56"/>
      <c r="AVU25" s="56"/>
      <c r="AVV25" s="56"/>
      <c r="AVW25" s="56"/>
      <c r="AVX25" s="56"/>
      <c r="AVY25" s="56"/>
      <c r="AVZ25" s="56"/>
      <c r="AWA25" s="56"/>
      <c r="AWB25" s="56"/>
      <c r="AWC25" s="56"/>
      <c r="AWD25" s="56"/>
      <c r="AWE25" s="56"/>
      <c r="AWF25" s="56"/>
      <c r="AWG25" s="56"/>
      <c r="AWH25" s="56"/>
      <c r="AWI25" s="56"/>
      <c r="AWJ25" s="56"/>
      <c r="AWK25" s="56"/>
      <c r="AWL25" s="56"/>
      <c r="AWM25" s="56"/>
      <c r="AWN25" s="56"/>
      <c r="AWO25" s="56"/>
      <c r="AWP25" s="56"/>
      <c r="AWQ25" s="56"/>
      <c r="AWR25" s="56"/>
      <c r="AWS25" s="56"/>
      <c r="AWT25" s="56"/>
      <c r="AWU25" s="56"/>
      <c r="AWV25" s="56"/>
      <c r="AWW25" s="56"/>
      <c r="AWX25" s="56"/>
      <c r="AWY25" s="56"/>
      <c r="AWZ25" s="56"/>
      <c r="AXA25" s="56"/>
      <c r="AXB25" s="56"/>
      <c r="AXC25" s="56"/>
      <c r="AXD25" s="56"/>
      <c r="AXE25" s="56"/>
      <c r="AXF25" s="56"/>
      <c r="AXG25" s="56"/>
      <c r="AXH25" s="56"/>
      <c r="AXI25" s="56"/>
      <c r="AXJ25" s="56"/>
      <c r="AXK25" s="56"/>
      <c r="AXL25" s="56"/>
      <c r="AXM25" s="56"/>
      <c r="AXN25" s="56"/>
      <c r="AXO25" s="56"/>
      <c r="AXP25" s="56"/>
      <c r="AXQ25" s="56"/>
      <c r="AXR25" s="56"/>
      <c r="AXS25" s="56"/>
      <c r="AXT25" s="56"/>
      <c r="AXU25" s="56"/>
      <c r="AXV25" s="56"/>
      <c r="AXW25" s="56"/>
      <c r="AXX25" s="56"/>
      <c r="AXY25" s="56"/>
      <c r="AXZ25" s="56"/>
      <c r="AYA25" s="56"/>
      <c r="AYB25" s="56"/>
      <c r="AYC25" s="56"/>
      <c r="AYD25" s="56"/>
      <c r="AYE25" s="56"/>
      <c r="AYF25" s="56"/>
      <c r="AYG25" s="56"/>
      <c r="AYH25" s="56"/>
      <c r="AYI25" s="56"/>
      <c r="AYJ25" s="56"/>
      <c r="AYK25" s="56"/>
      <c r="AYL25" s="56"/>
      <c r="AYM25" s="56"/>
      <c r="AYN25" s="56"/>
      <c r="AYO25" s="56"/>
      <c r="AYP25" s="56"/>
      <c r="AYQ25" s="56"/>
      <c r="AYR25" s="56"/>
      <c r="AYS25" s="56"/>
      <c r="AYT25" s="56"/>
      <c r="AYU25" s="56"/>
      <c r="AYV25" s="56"/>
      <c r="AYW25" s="56"/>
      <c r="AYX25" s="56"/>
      <c r="AYY25" s="56"/>
      <c r="AYZ25" s="56"/>
      <c r="AZA25" s="56"/>
      <c r="AZB25" s="56"/>
      <c r="AZC25" s="56"/>
      <c r="AZD25" s="56"/>
      <c r="AZE25" s="56"/>
      <c r="AZF25" s="56"/>
      <c r="AZG25" s="56"/>
      <c r="AZH25" s="56"/>
      <c r="AZI25" s="56"/>
      <c r="AZJ25" s="56"/>
      <c r="AZK25" s="56"/>
      <c r="AZL25" s="56"/>
      <c r="AZM25" s="56"/>
      <c r="AZN25" s="56"/>
      <c r="AZO25" s="56"/>
      <c r="AZP25" s="56"/>
      <c r="AZQ25" s="56"/>
      <c r="AZR25" s="56"/>
      <c r="AZS25" s="56"/>
      <c r="AZT25" s="56"/>
      <c r="AZU25" s="56"/>
      <c r="AZV25" s="56"/>
      <c r="AZW25" s="56"/>
      <c r="AZX25" s="56"/>
      <c r="AZY25" s="56"/>
      <c r="AZZ25" s="56"/>
      <c r="BAA25" s="56"/>
      <c r="BAB25" s="56"/>
      <c r="BAC25" s="56"/>
      <c r="BAD25" s="56"/>
      <c r="BAE25" s="56"/>
      <c r="BAF25" s="56"/>
      <c r="BAG25" s="56"/>
      <c r="BAH25" s="56"/>
      <c r="BAI25" s="56"/>
      <c r="BAJ25" s="56"/>
      <c r="BAK25" s="56"/>
      <c r="BAL25" s="56"/>
      <c r="BAM25" s="56"/>
      <c r="BAN25" s="56"/>
      <c r="BAO25" s="56"/>
      <c r="BAP25" s="56"/>
      <c r="BAQ25" s="56"/>
      <c r="BAR25" s="56"/>
      <c r="BAS25" s="56"/>
      <c r="BAT25" s="56"/>
      <c r="BAU25" s="56"/>
      <c r="BAV25" s="56"/>
      <c r="BAW25" s="56"/>
      <c r="BAX25" s="56"/>
      <c r="BAY25" s="56"/>
      <c r="BAZ25" s="56"/>
      <c r="BBA25" s="56"/>
      <c r="BBB25" s="56"/>
      <c r="BBC25" s="56"/>
      <c r="BBD25" s="56"/>
      <c r="BBE25" s="56"/>
      <c r="BBF25" s="56"/>
      <c r="BBG25" s="56"/>
      <c r="BBH25" s="56"/>
      <c r="BBI25" s="56"/>
      <c r="BBJ25" s="56"/>
      <c r="BBK25" s="56"/>
      <c r="BBL25" s="56"/>
      <c r="BBM25" s="56"/>
      <c r="BBN25" s="56"/>
      <c r="BBO25" s="56"/>
      <c r="BBP25" s="56"/>
      <c r="BBQ25" s="56"/>
      <c r="BBR25" s="56"/>
      <c r="BBS25" s="56"/>
      <c r="BBT25" s="56"/>
      <c r="BBU25" s="56"/>
      <c r="BBV25" s="56"/>
      <c r="BBW25" s="56"/>
      <c r="BBX25" s="56"/>
      <c r="BBY25" s="56"/>
      <c r="BBZ25" s="56"/>
      <c r="BCA25" s="56"/>
      <c r="BCB25" s="56"/>
      <c r="BCC25" s="56"/>
      <c r="BCD25" s="56"/>
      <c r="BCE25" s="56"/>
      <c r="BCF25" s="56"/>
      <c r="BCG25" s="56"/>
      <c r="BCH25" s="56"/>
      <c r="BCI25" s="56"/>
      <c r="BCJ25" s="56"/>
      <c r="BCK25" s="56"/>
      <c r="BCL25" s="56"/>
      <c r="BCM25" s="56"/>
      <c r="BCN25" s="56"/>
      <c r="BCO25" s="56"/>
      <c r="BCP25" s="56"/>
      <c r="BCQ25" s="56"/>
      <c r="BCR25" s="56"/>
      <c r="BCS25" s="56"/>
      <c r="BCT25" s="56"/>
      <c r="BCU25" s="56"/>
      <c r="BCV25" s="56"/>
      <c r="BCW25" s="56"/>
      <c r="BCX25" s="56"/>
      <c r="BCY25" s="56"/>
      <c r="BCZ25" s="56"/>
      <c r="BDA25" s="56"/>
      <c r="BDB25" s="56"/>
      <c r="BDC25" s="56"/>
      <c r="BDD25" s="56"/>
      <c r="BDE25" s="56"/>
      <c r="BDF25" s="56"/>
      <c r="BDG25" s="56"/>
      <c r="BDH25" s="56"/>
      <c r="BDI25" s="56"/>
      <c r="BDJ25" s="56"/>
      <c r="BDK25" s="56"/>
      <c r="BDL25" s="56"/>
      <c r="BDM25" s="56"/>
      <c r="BDN25" s="56"/>
      <c r="BDO25" s="56"/>
      <c r="BDP25" s="56"/>
      <c r="BDQ25" s="56"/>
      <c r="BDR25" s="56"/>
      <c r="BDS25" s="56"/>
      <c r="BDT25" s="56"/>
      <c r="BDU25" s="56"/>
      <c r="BDV25" s="56"/>
      <c r="BDW25" s="56"/>
      <c r="BDX25" s="56"/>
      <c r="BDY25" s="56"/>
      <c r="BDZ25" s="56"/>
      <c r="BEA25" s="56"/>
      <c r="BEB25" s="56"/>
      <c r="BEC25" s="56"/>
      <c r="BED25" s="56"/>
      <c r="BEE25" s="56"/>
      <c r="BEF25" s="56"/>
      <c r="BEG25" s="56"/>
      <c r="BEH25" s="56"/>
      <c r="BEI25" s="56"/>
      <c r="BEJ25" s="56"/>
      <c r="BEK25" s="56"/>
      <c r="BEL25" s="56"/>
      <c r="BEM25" s="56"/>
      <c r="BEN25" s="56"/>
      <c r="BEO25" s="56"/>
      <c r="BEP25" s="56"/>
      <c r="BEQ25" s="56"/>
      <c r="BER25" s="56"/>
      <c r="BES25" s="56"/>
      <c r="BET25" s="56"/>
      <c r="BEU25" s="56"/>
      <c r="BEV25" s="56"/>
      <c r="BEW25" s="56"/>
      <c r="BEX25" s="56"/>
      <c r="BEY25" s="56"/>
      <c r="BEZ25" s="56"/>
      <c r="BFA25" s="56"/>
      <c r="BFB25" s="56"/>
      <c r="BFC25" s="56"/>
      <c r="BFD25" s="56"/>
      <c r="BFE25" s="56"/>
      <c r="BFF25" s="56"/>
      <c r="BFG25" s="56"/>
      <c r="BFH25" s="56"/>
      <c r="BFI25" s="56"/>
      <c r="BFJ25" s="56"/>
      <c r="BFK25" s="56"/>
      <c r="BFL25" s="56"/>
      <c r="BFM25" s="56"/>
      <c r="BFN25" s="56"/>
      <c r="BFO25" s="56"/>
      <c r="BFP25" s="56"/>
      <c r="BFQ25" s="56"/>
      <c r="BFR25" s="56"/>
      <c r="BFS25" s="56"/>
      <c r="BFT25" s="56"/>
      <c r="BFU25" s="56"/>
      <c r="BFV25" s="56"/>
      <c r="BFW25" s="56"/>
      <c r="BFX25" s="56"/>
      <c r="BFY25" s="56"/>
      <c r="BFZ25" s="56"/>
      <c r="BGA25" s="56"/>
      <c r="BGB25" s="56"/>
      <c r="BGC25" s="56"/>
      <c r="BGD25" s="56"/>
      <c r="BGE25" s="56"/>
      <c r="BGF25" s="56"/>
      <c r="BGG25" s="56"/>
      <c r="BGH25" s="56"/>
      <c r="BGI25" s="56"/>
      <c r="BGJ25" s="56"/>
      <c r="BGK25" s="56"/>
      <c r="BGL25" s="56"/>
      <c r="BGM25" s="56"/>
      <c r="BGN25" s="56"/>
      <c r="BGO25" s="56"/>
      <c r="BGP25" s="56"/>
      <c r="BGQ25" s="56"/>
      <c r="BGR25" s="56"/>
      <c r="BGS25" s="56"/>
      <c r="BGT25" s="56"/>
      <c r="BGU25" s="56"/>
      <c r="BGV25" s="56"/>
      <c r="BGW25" s="56"/>
      <c r="BGX25" s="56"/>
      <c r="BGY25" s="56"/>
      <c r="BGZ25" s="56"/>
      <c r="BHA25" s="56"/>
      <c r="BHB25" s="56"/>
      <c r="BHC25" s="56"/>
      <c r="BHD25" s="56"/>
      <c r="BHE25" s="56"/>
      <c r="BHF25" s="56"/>
      <c r="BHG25" s="56"/>
      <c r="BHH25" s="56"/>
      <c r="BHI25" s="56"/>
      <c r="BHJ25" s="56"/>
      <c r="BHK25" s="56"/>
      <c r="BHL25" s="56"/>
      <c r="BHM25" s="56"/>
      <c r="BHN25" s="56"/>
      <c r="BHO25" s="56"/>
      <c r="BHP25" s="56"/>
      <c r="BHQ25" s="56"/>
      <c r="BHR25" s="56"/>
      <c r="BHS25" s="56"/>
      <c r="BHT25" s="56"/>
      <c r="BHU25" s="56"/>
      <c r="BHV25" s="56"/>
      <c r="BHW25" s="56"/>
      <c r="BHX25" s="56"/>
      <c r="BHY25" s="56"/>
      <c r="BHZ25" s="56"/>
      <c r="BIA25" s="56"/>
      <c r="BIB25" s="56"/>
      <c r="BIC25" s="56"/>
      <c r="BID25" s="56"/>
      <c r="BIE25" s="56"/>
      <c r="BIF25" s="56"/>
      <c r="BIG25" s="56"/>
      <c r="BIH25" s="56"/>
      <c r="BII25" s="56"/>
      <c r="BIJ25" s="56"/>
      <c r="BIK25" s="56"/>
      <c r="BIL25" s="56"/>
      <c r="BIM25" s="56"/>
      <c r="BIN25" s="56"/>
      <c r="BIO25" s="56"/>
      <c r="BIP25" s="56"/>
      <c r="BIQ25" s="56"/>
      <c r="BIR25" s="56"/>
      <c r="BIS25" s="56"/>
      <c r="BIT25" s="56"/>
      <c r="BIU25" s="56"/>
      <c r="BIV25" s="56"/>
      <c r="BIW25" s="56"/>
      <c r="BIX25" s="56"/>
      <c r="BIY25" s="56"/>
      <c r="BIZ25" s="56"/>
      <c r="BJA25" s="56"/>
      <c r="BJB25" s="56"/>
      <c r="BJC25" s="56"/>
      <c r="BJD25" s="56"/>
      <c r="BJE25" s="56"/>
      <c r="BJF25" s="56"/>
      <c r="BJG25" s="56"/>
      <c r="BJH25" s="56"/>
      <c r="BJI25" s="56"/>
      <c r="BJJ25" s="56"/>
      <c r="BJK25" s="56"/>
      <c r="BJL25" s="56"/>
      <c r="BJM25" s="56"/>
      <c r="BJN25" s="56"/>
      <c r="BJO25" s="56"/>
      <c r="BJP25" s="56"/>
      <c r="BJQ25" s="56"/>
      <c r="BJR25" s="56"/>
      <c r="BJS25" s="56"/>
      <c r="BJT25" s="56"/>
      <c r="BJU25" s="56"/>
      <c r="BJV25" s="56"/>
      <c r="BJW25" s="56"/>
      <c r="BJX25" s="56"/>
      <c r="BJY25" s="56"/>
      <c r="BJZ25" s="56"/>
      <c r="BKA25" s="56"/>
      <c r="BKB25" s="56"/>
      <c r="BKC25" s="56"/>
      <c r="BKD25" s="56"/>
      <c r="BKE25" s="56"/>
      <c r="BKF25" s="56"/>
      <c r="BKG25" s="56"/>
      <c r="BKH25" s="56"/>
      <c r="BKI25" s="56"/>
      <c r="BKJ25" s="56"/>
      <c r="BKK25" s="56"/>
      <c r="BKL25" s="56"/>
      <c r="BKM25" s="56"/>
      <c r="BKN25" s="56"/>
      <c r="BKO25" s="56"/>
      <c r="BKP25" s="56"/>
      <c r="BKQ25" s="56"/>
      <c r="BKR25" s="56"/>
      <c r="BKS25" s="56"/>
      <c r="BKT25" s="56"/>
      <c r="BKU25" s="56"/>
      <c r="BKV25" s="56"/>
      <c r="BKW25" s="56"/>
      <c r="BKX25" s="56"/>
      <c r="BKY25" s="56"/>
      <c r="BKZ25" s="56"/>
      <c r="BLA25" s="56"/>
      <c r="BLB25" s="56"/>
      <c r="BLC25" s="56"/>
      <c r="BLD25" s="56"/>
      <c r="BLE25" s="56"/>
      <c r="BLF25" s="56"/>
      <c r="BLG25" s="56"/>
      <c r="BLH25" s="56"/>
      <c r="BLI25" s="56"/>
      <c r="BLJ25" s="56"/>
      <c r="BLK25" s="56"/>
      <c r="BLL25" s="56"/>
      <c r="BLM25" s="56"/>
      <c r="BLN25" s="56"/>
      <c r="BLO25" s="56"/>
      <c r="BLP25" s="56"/>
      <c r="BLQ25" s="56"/>
      <c r="BLR25" s="56"/>
      <c r="BLS25" s="56"/>
      <c r="BLT25" s="56"/>
      <c r="BLU25" s="56"/>
      <c r="BLV25" s="56"/>
      <c r="BLW25" s="56"/>
      <c r="BLX25" s="56"/>
      <c r="BLY25" s="56"/>
      <c r="BLZ25" s="56"/>
      <c r="BMA25" s="56"/>
      <c r="BMB25" s="56"/>
      <c r="BMC25" s="56"/>
      <c r="BMD25" s="56"/>
      <c r="BME25" s="56"/>
      <c r="BMF25" s="56"/>
      <c r="BMG25" s="56"/>
      <c r="BMH25" s="56"/>
      <c r="BMI25" s="56"/>
      <c r="BMJ25" s="56"/>
      <c r="BMK25" s="56"/>
      <c r="BML25" s="56"/>
      <c r="BMM25" s="56"/>
      <c r="BMN25" s="56"/>
      <c r="BMO25" s="56"/>
      <c r="BMP25" s="56"/>
      <c r="BMQ25" s="56"/>
      <c r="BMR25" s="56"/>
      <c r="BMS25" s="56"/>
      <c r="BMT25" s="56"/>
      <c r="BMU25" s="56"/>
      <c r="BMV25" s="56"/>
      <c r="BMW25" s="56"/>
      <c r="BMX25" s="56"/>
      <c r="BMY25" s="56"/>
      <c r="BMZ25" s="56"/>
      <c r="BNA25" s="56"/>
      <c r="BNB25" s="56"/>
      <c r="BNC25" s="56"/>
      <c r="BND25" s="56"/>
      <c r="BNE25" s="56"/>
      <c r="BNF25" s="56"/>
      <c r="BNG25" s="56"/>
      <c r="BNH25" s="56"/>
      <c r="BNI25" s="56"/>
      <c r="BNJ25" s="56"/>
      <c r="BNK25" s="56"/>
      <c r="BNL25" s="56"/>
      <c r="BNM25" s="56"/>
      <c r="BNN25" s="56"/>
      <c r="BNO25" s="56"/>
      <c r="BNP25" s="56"/>
      <c r="BNQ25" s="56"/>
      <c r="BNR25" s="56"/>
      <c r="BNS25" s="56"/>
      <c r="BNT25" s="56"/>
      <c r="BNU25" s="56"/>
      <c r="BNV25" s="56"/>
      <c r="BNW25" s="56"/>
      <c r="BNX25" s="56"/>
      <c r="BNY25" s="56"/>
      <c r="BNZ25" s="56"/>
      <c r="BOA25" s="56"/>
      <c r="BOB25" s="56"/>
      <c r="BOC25" s="56"/>
      <c r="BOD25" s="56"/>
      <c r="BOE25" s="56"/>
      <c r="BOF25" s="56"/>
      <c r="BOG25" s="56"/>
      <c r="BOH25" s="56"/>
      <c r="BOI25" s="56"/>
      <c r="BOJ25" s="56"/>
      <c r="BOK25" s="56"/>
      <c r="BOL25" s="56"/>
      <c r="BOM25" s="56"/>
      <c r="BON25" s="56"/>
      <c r="BOO25" s="56"/>
      <c r="BOP25" s="56"/>
      <c r="BOQ25" s="56"/>
      <c r="BOR25" s="56"/>
      <c r="BOS25" s="56"/>
      <c r="BOT25" s="56"/>
      <c r="BOU25" s="56"/>
      <c r="BOV25" s="56"/>
    </row>
    <row r="26" ht="13.5" customHeight="1">
      <c r="A26" s="54" t="s">
        <v>1415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/>
      <c r="GK26" s="53"/>
      <c r="GL26" s="53"/>
      <c r="GM26" s="53"/>
      <c r="GN26" s="53"/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3"/>
      <c r="IR26" s="53"/>
      <c r="IS26" s="53"/>
      <c r="IT26" s="53"/>
      <c r="IU26" s="53"/>
      <c r="IV26" s="53"/>
      <c r="IW26" s="53"/>
      <c r="IX26" s="53"/>
      <c r="IY26" s="53"/>
      <c r="IZ26" s="53"/>
      <c r="JA26" s="53"/>
      <c r="JB26" s="53"/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/>
      <c r="LB26" s="53"/>
      <c r="LC26" s="53"/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/>
      <c r="LP26" s="53"/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/>
      <c r="MB26" s="53"/>
      <c r="MC26" s="53"/>
      <c r="MD26" s="53"/>
      <c r="ME26" s="53"/>
      <c r="MF26" s="53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/>
      <c r="NX26" s="53"/>
      <c r="NY26" s="53"/>
      <c r="NZ26" s="53"/>
      <c r="OA26" s="53"/>
      <c r="OB26" s="53"/>
      <c r="OC26" s="53"/>
      <c r="OD26" s="53"/>
      <c r="OE26" s="53"/>
      <c r="OF26" s="53"/>
      <c r="OG26" s="53"/>
      <c r="OH26" s="53"/>
      <c r="OI26" s="53"/>
      <c r="OJ26" s="53"/>
      <c r="OK26" s="53"/>
      <c r="OL26" s="53"/>
      <c r="OM26" s="53"/>
      <c r="ON26" s="53"/>
      <c r="OO26" s="53"/>
      <c r="OP26" s="53"/>
      <c r="OQ26" s="53"/>
      <c r="OR26" s="53"/>
      <c r="OS26" s="53"/>
      <c r="OT26" s="53"/>
      <c r="OU26" s="53"/>
      <c r="OV26" s="53"/>
      <c r="OW26" s="53"/>
      <c r="OX26" s="53"/>
      <c r="OY26" s="53"/>
      <c r="OZ26" s="53"/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3"/>
      <c r="PM26" s="53"/>
      <c r="PN26" s="53"/>
      <c r="PO26" s="53"/>
      <c r="PP26" s="53"/>
      <c r="PQ26" s="53"/>
      <c r="PR26" s="53"/>
      <c r="PS26" s="53"/>
      <c r="PT26" s="53"/>
      <c r="PU26" s="53"/>
      <c r="PV26" s="53"/>
      <c r="PW26" s="53"/>
      <c r="PX26" s="53"/>
      <c r="PY26" s="53"/>
      <c r="PZ26" s="53"/>
      <c r="QA26" s="53"/>
      <c r="QB26" s="53"/>
      <c r="QC26" s="53"/>
      <c r="QD26" s="53"/>
      <c r="QE26" s="53"/>
      <c r="QF26" s="53"/>
      <c r="QG26" s="53"/>
      <c r="QH26" s="53"/>
      <c r="QI26" s="53"/>
      <c r="QJ26" s="53"/>
      <c r="QK26" s="53"/>
      <c r="QL26" s="53"/>
      <c r="QM26" s="53"/>
      <c r="QN26" s="53"/>
      <c r="QO26" s="53"/>
      <c r="QP26" s="53"/>
      <c r="QQ26" s="53"/>
      <c r="QR26" s="53"/>
      <c r="QS26" s="53"/>
      <c r="QT26" s="53"/>
      <c r="QU26" s="53"/>
      <c r="QV26" s="53"/>
      <c r="QW26" s="53"/>
      <c r="QX26" s="53"/>
      <c r="QY26" s="53"/>
      <c r="QZ26" s="53"/>
      <c r="RA26" s="53"/>
      <c r="RB26" s="53"/>
      <c r="RC26" s="53"/>
      <c r="RD26" s="53"/>
      <c r="RE26" s="53"/>
      <c r="RF26" s="53"/>
      <c r="RG26" s="53"/>
      <c r="RH26" s="53"/>
      <c r="RI26" s="53"/>
      <c r="RJ26" s="53"/>
      <c r="RK26" s="53"/>
      <c r="RL26" s="53"/>
      <c r="RM26" s="53"/>
      <c r="RN26" s="53"/>
      <c r="RO26" s="53"/>
      <c r="RP26" s="53"/>
      <c r="RQ26" s="53"/>
      <c r="RR26" s="53"/>
      <c r="RS26" s="53"/>
      <c r="RT26" s="53"/>
      <c r="RU26" s="53"/>
      <c r="RV26" s="53"/>
      <c r="RW26" s="53"/>
      <c r="RX26" s="53"/>
      <c r="RY26" s="53"/>
      <c r="RZ26" s="53"/>
      <c r="SA26" s="53"/>
      <c r="SB26" s="53"/>
      <c r="SC26" s="53"/>
      <c r="SD26" s="53"/>
      <c r="SE26" s="53"/>
      <c r="SF26" s="53"/>
      <c r="SG26" s="53"/>
      <c r="SH26" s="53"/>
      <c r="SI26" s="53"/>
      <c r="SJ26" s="53"/>
      <c r="SK26" s="53"/>
      <c r="SL26" s="53"/>
      <c r="SM26" s="53"/>
      <c r="SN26" s="53"/>
      <c r="SO26" s="53"/>
      <c r="SP26" s="53"/>
      <c r="SQ26" s="53"/>
      <c r="SR26" s="53"/>
      <c r="SS26" s="53"/>
      <c r="ST26" s="53"/>
      <c r="SU26" s="53"/>
      <c r="SV26" s="53"/>
      <c r="SW26" s="53"/>
      <c r="SX26" s="53"/>
      <c r="SY26" s="53"/>
      <c r="SZ26" s="53"/>
      <c r="TA26" s="53"/>
      <c r="TB26" s="53"/>
      <c r="TC26" s="53"/>
      <c r="TD26" s="53"/>
      <c r="TE26" s="53"/>
      <c r="TF26" s="53"/>
      <c r="TG26" s="53"/>
      <c r="TH26" s="53"/>
      <c r="TI26" s="53"/>
      <c r="TJ26" s="53"/>
      <c r="TK26" s="53"/>
      <c r="TL26" s="53"/>
      <c r="TM26" s="53"/>
      <c r="TN26" s="53"/>
      <c r="TO26" s="53"/>
      <c r="TP26" s="53"/>
      <c r="TQ26" s="53"/>
      <c r="TR26" s="53"/>
      <c r="TS26" s="53"/>
      <c r="TT26" s="53"/>
      <c r="TU26" s="53"/>
      <c r="TV26" s="53"/>
      <c r="TW26" s="53"/>
      <c r="TX26" s="53"/>
      <c r="TY26" s="53"/>
      <c r="TZ26" s="53"/>
      <c r="UA26" s="53"/>
      <c r="UB26" s="53"/>
      <c r="UC26" s="53"/>
      <c r="UD26" s="53"/>
      <c r="UE26" s="53"/>
      <c r="UF26" s="53"/>
      <c r="UG26" s="53"/>
      <c r="UH26" s="53"/>
      <c r="UI26" s="53"/>
      <c r="UJ26" s="53"/>
      <c r="UK26" s="53"/>
      <c r="UL26" s="53"/>
      <c r="UM26" s="53"/>
      <c r="UN26" s="53"/>
      <c r="UO26" s="53"/>
      <c r="UP26" s="53"/>
      <c r="UQ26" s="53"/>
      <c r="UR26" s="53"/>
      <c r="US26" s="53"/>
      <c r="UT26" s="53"/>
      <c r="UU26" s="53"/>
      <c r="UV26" s="53"/>
      <c r="UW26" s="53"/>
      <c r="UX26" s="53"/>
      <c r="UY26" s="53"/>
      <c r="UZ26" s="53"/>
      <c r="VA26" s="53"/>
      <c r="VB26" s="53"/>
      <c r="VC26" s="53"/>
      <c r="VD26" s="53"/>
      <c r="VE26" s="53"/>
      <c r="VF26" s="53"/>
      <c r="VG26" s="53"/>
      <c r="VH26" s="53"/>
      <c r="VI26" s="53"/>
      <c r="VJ26" s="53"/>
      <c r="VK26" s="53"/>
      <c r="VL26" s="53"/>
      <c r="VM26" s="53"/>
      <c r="VN26" s="53"/>
      <c r="VO26" s="53"/>
      <c r="VP26" s="53"/>
      <c r="VQ26" s="53"/>
      <c r="VR26" s="53"/>
      <c r="VS26" s="53"/>
      <c r="VT26" s="53"/>
      <c r="VU26" s="53"/>
      <c r="VV26" s="53"/>
      <c r="VW26" s="53"/>
      <c r="VX26" s="53"/>
      <c r="VY26" s="53"/>
      <c r="VZ26" s="53"/>
      <c r="WA26" s="53"/>
      <c r="WB26" s="53"/>
      <c r="WC26" s="53"/>
      <c r="WD26" s="53"/>
      <c r="WE26" s="53"/>
      <c r="WF26" s="53"/>
      <c r="WG26" s="53"/>
      <c r="WH26" s="53"/>
      <c r="WI26" s="53"/>
      <c r="WJ26" s="53"/>
      <c r="WK26" s="53"/>
      <c r="WL26" s="53"/>
      <c r="WM26" s="53"/>
      <c r="WN26" s="53"/>
      <c r="WO26" s="53"/>
      <c r="WP26" s="53"/>
      <c r="WQ26" s="53"/>
      <c r="WR26" s="53"/>
      <c r="WS26" s="53"/>
      <c r="WT26" s="53"/>
      <c r="WU26" s="53"/>
      <c r="WV26" s="53"/>
      <c r="WW26" s="53"/>
      <c r="WX26" s="53"/>
      <c r="WY26" s="53"/>
      <c r="WZ26" s="53"/>
      <c r="XA26" s="53"/>
      <c r="XB26" s="53"/>
      <c r="XC26" s="53"/>
      <c r="XD26" s="53"/>
      <c r="XE26" s="53"/>
      <c r="XF26" s="53"/>
      <c r="XG26" s="53"/>
      <c r="XH26" s="53"/>
      <c r="XI26" s="53"/>
      <c r="XJ26" s="53"/>
      <c r="XK26" s="53"/>
      <c r="XL26" s="53"/>
      <c r="XM26" s="53"/>
      <c r="XN26" s="53"/>
      <c r="XO26" s="53"/>
      <c r="XP26" s="53"/>
      <c r="XQ26" s="53"/>
      <c r="XR26" s="53"/>
      <c r="XS26" s="53"/>
      <c r="XT26" s="53"/>
      <c r="XU26" s="53"/>
      <c r="XV26" s="53"/>
      <c r="XW26" s="53"/>
      <c r="XX26" s="53"/>
      <c r="XY26" s="53"/>
      <c r="XZ26" s="53"/>
      <c r="YA26" s="53"/>
      <c r="YB26" s="53"/>
      <c r="YC26" s="53"/>
      <c r="YD26" s="53"/>
      <c r="YE26" s="53"/>
      <c r="YF26" s="53"/>
      <c r="YG26" s="53"/>
      <c r="YH26" s="53"/>
      <c r="YI26" s="53"/>
      <c r="YJ26" s="53"/>
      <c r="YK26" s="53"/>
      <c r="YL26" s="53"/>
      <c r="YM26" s="53"/>
      <c r="YN26" s="53"/>
      <c r="YO26" s="53"/>
      <c r="YP26" s="53"/>
      <c r="YQ26" s="53"/>
      <c r="YR26" s="53"/>
      <c r="YS26" s="53"/>
      <c r="YT26" s="53"/>
      <c r="YU26" s="53"/>
      <c r="YV26" s="53"/>
      <c r="YW26" s="53"/>
      <c r="YX26" s="53"/>
      <c r="YY26" s="53"/>
      <c r="YZ26" s="53"/>
      <c r="ZA26" s="53"/>
      <c r="ZB26" s="53"/>
      <c r="ZC26" s="53"/>
      <c r="ZD26" s="53"/>
      <c r="ZE26" s="53"/>
      <c r="ZF26" s="53"/>
      <c r="ZG26" s="53"/>
      <c r="ZH26" s="53"/>
      <c r="ZI26" s="53"/>
      <c r="ZJ26" s="53"/>
      <c r="ZK26" s="53"/>
      <c r="ZL26" s="53"/>
      <c r="ZM26" s="53"/>
      <c r="ZN26" s="53"/>
      <c r="ZO26" s="53"/>
      <c r="ZP26" s="53"/>
      <c r="ZQ26" s="53"/>
      <c r="ZR26" s="53"/>
      <c r="ZS26" s="53"/>
      <c r="ZT26" s="53"/>
      <c r="ZU26" s="53"/>
      <c r="ZV26" s="53"/>
      <c r="ZW26" s="53"/>
      <c r="ZX26" s="53"/>
      <c r="ZY26" s="53"/>
      <c r="ZZ26" s="53"/>
      <c r="AAA26" s="53"/>
      <c r="AAB26" s="53"/>
      <c r="AAC26" s="53"/>
      <c r="AAD26" s="53"/>
      <c r="AAE26" s="53"/>
      <c r="AAF26" s="53"/>
      <c r="AAG26" s="53"/>
      <c r="AAH26" s="53"/>
      <c r="AAI26" s="53"/>
      <c r="AAJ26" s="53"/>
      <c r="AAK26" s="53"/>
      <c r="AAL26" s="53"/>
      <c r="AAM26" s="53"/>
      <c r="AAN26" s="53"/>
      <c r="AAO26" s="53"/>
      <c r="AAP26" s="53"/>
      <c r="AAQ26" s="53"/>
      <c r="AAR26" s="53"/>
      <c r="AAS26" s="53"/>
      <c r="AAT26" s="53"/>
      <c r="AAU26" s="53"/>
      <c r="AAV26" s="53"/>
      <c r="AAW26" s="53"/>
      <c r="AAX26" s="53"/>
      <c r="AAY26" s="53"/>
      <c r="AAZ26" s="53"/>
      <c r="ABA26" s="53"/>
      <c r="ABB26" s="53"/>
      <c r="ABC26" s="53"/>
      <c r="ABD26" s="53"/>
      <c r="ABE26" s="53"/>
      <c r="ABF26" s="53"/>
      <c r="ABG26" s="53"/>
      <c r="ABH26" s="53"/>
      <c r="ABI26" s="53"/>
      <c r="ABJ26" s="53"/>
      <c r="ABK26" s="53"/>
      <c r="ABL26" s="53"/>
      <c r="ABM26" s="53"/>
      <c r="ABN26" s="53"/>
      <c r="ABO26" s="53"/>
      <c r="ABP26" s="53"/>
      <c r="ABQ26" s="53"/>
      <c r="ABR26" s="53"/>
      <c r="ABS26" s="53"/>
      <c r="ABT26" s="53"/>
      <c r="ABU26" s="53"/>
      <c r="ABV26" s="53"/>
      <c r="ABW26" s="53"/>
      <c r="ABX26" s="53"/>
      <c r="ABY26" s="53"/>
      <c r="ABZ26" s="53"/>
      <c r="ACA26" s="53"/>
      <c r="ACB26" s="53"/>
      <c r="ACC26" s="53"/>
      <c r="ACD26" s="53"/>
      <c r="ACE26" s="53"/>
      <c r="ACF26" s="53"/>
      <c r="ACG26" s="53"/>
      <c r="ACH26" s="53"/>
      <c r="ACI26" s="53"/>
      <c r="ACJ26" s="53"/>
      <c r="ACK26" s="53"/>
      <c r="ACL26" s="53"/>
      <c r="ACM26" s="53"/>
      <c r="ACN26" s="53"/>
      <c r="ACO26" s="53"/>
      <c r="ACP26" s="53"/>
      <c r="ACQ26" s="53"/>
      <c r="ACR26" s="53"/>
      <c r="ACS26" s="53"/>
      <c r="ACT26" s="53"/>
      <c r="ACU26" s="53"/>
      <c r="ACV26" s="53"/>
      <c r="ACW26" s="53"/>
      <c r="ACX26" s="53"/>
      <c r="ACY26" s="53"/>
      <c r="ACZ26" s="53"/>
      <c r="ADA26" s="53"/>
      <c r="ADB26" s="53"/>
      <c r="ADC26" s="53"/>
      <c r="ADD26" s="53"/>
      <c r="ADE26" s="53"/>
      <c r="ADF26" s="53"/>
      <c r="ADG26" s="53"/>
      <c r="ADH26" s="53"/>
      <c r="ADI26" s="53"/>
      <c r="ADJ26" s="53"/>
      <c r="ADK26" s="53"/>
      <c r="ADL26" s="53"/>
      <c r="ADM26" s="53"/>
      <c r="ADN26" s="53"/>
      <c r="ADO26" s="53"/>
      <c r="ADP26" s="53"/>
      <c r="ADQ26" s="53"/>
      <c r="ADR26" s="53"/>
      <c r="ADS26" s="53"/>
      <c r="ADT26" s="53"/>
      <c r="ADU26" s="53"/>
      <c r="ADV26" s="53"/>
      <c r="ADW26" s="53"/>
      <c r="ADX26" s="53"/>
      <c r="ADY26" s="53"/>
      <c r="ADZ26" s="53"/>
      <c r="AEA26" s="53"/>
      <c r="AEB26" s="53"/>
      <c r="AEC26" s="53"/>
      <c r="AED26" s="53"/>
      <c r="AEE26" s="53"/>
      <c r="AEF26" s="53"/>
      <c r="AEG26" s="53"/>
      <c r="AEH26" s="53"/>
      <c r="AEI26" s="53"/>
      <c r="AEJ26" s="53"/>
      <c r="AEK26" s="53"/>
      <c r="AEL26" s="53"/>
      <c r="AEM26" s="53"/>
      <c r="AEN26" s="53"/>
      <c r="AEO26" s="53"/>
      <c r="AEP26" s="53"/>
      <c r="AEQ26" s="53"/>
      <c r="AER26" s="53"/>
      <c r="AES26" s="53"/>
      <c r="AET26" s="53"/>
      <c r="AEU26" s="53"/>
      <c r="AEV26" s="53"/>
      <c r="AEW26" s="53"/>
      <c r="AEX26" s="53"/>
      <c r="AEY26" s="53"/>
      <c r="AEZ26" s="53"/>
      <c r="AFA26" s="53"/>
      <c r="AFB26" s="53"/>
      <c r="AFC26" s="53"/>
      <c r="AFD26" s="53"/>
      <c r="AFE26" s="53"/>
      <c r="AFF26" s="53"/>
      <c r="AFG26" s="53"/>
      <c r="AFH26" s="53"/>
      <c r="AFI26" s="53"/>
      <c r="AFJ26" s="53"/>
      <c r="AFK26" s="53"/>
      <c r="AFL26" s="53"/>
      <c r="AFM26" s="53"/>
      <c r="AFN26" s="53"/>
      <c r="AFO26" s="53"/>
      <c r="AFP26" s="53"/>
      <c r="AFQ26" s="53"/>
      <c r="AFR26" s="53"/>
      <c r="AFS26" s="53"/>
      <c r="AFT26" s="53"/>
      <c r="AFU26" s="53"/>
      <c r="AFV26" s="53"/>
      <c r="AFW26" s="53"/>
      <c r="AFX26" s="53"/>
      <c r="AFY26" s="53"/>
      <c r="AFZ26" s="53"/>
      <c r="AGA26" s="53"/>
      <c r="AGB26" s="53"/>
      <c r="AGC26" s="53"/>
      <c r="AGD26" s="53"/>
      <c r="AGE26" s="53"/>
      <c r="AGF26" s="53"/>
      <c r="AGG26" s="53"/>
      <c r="AGH26" s="53"/>
      <c r="AGI26" s="53"/>
      <c r="AGJ26" s="53"/>
      <c r="AGK26" s="53"/>
      <c r="AGL26" s="53"/>
      <c r="AGM26" s="53"/>
      <c r="AGN26" s="53"/>
      <c r="AGO26" s="53"/>
      <c r="AGP26" s="53"/>
      <c r="AGQ26" s="53"/>
      <c r="AGR26" s="53"/>
      <c r="AGS26" s="53"/>
      <c r="AGT26" s="53"/>
      <c r="AGU26" s="53"/>
      <c r="AGV26" s="53"/>
      <c r="AGW26" s="53"/>
      <c r="AGX26" s="53"/>
      <c r="AGY26" s="53"/>
      <c r="AGZ26" s="53"/>
      <c r="AHA26" s="53"/>
      <c r="AHB26" s="53"/>
      <c r="AHC26" s="53"/>
      <c r="AHD26" s="53"/>
      <c r="AHE26" s="53"/>
      <c r="AHF26" s="53"/>
      <c r="AHG26" s="53"/>
      <c r="AHH26" s="53"/>
      <c r="AHI26" s="53"/>
      <c r="AHJ26" s="53"/>
      <c r="AHK26" s="53"/>
      <c r="AHL26" s="53"/>
      <c r="AHM26" s="53"/>
      <c r="AHN26" s="53"/>
      <c r="AHO26" s="53"/>
      <c r="AHP26" s="53"/>
      <c r="AHQ26" s="53"/>
      <c r="AHR26" s="53"/>
      <c r="AHS26" s="53"/>
      <c r="AHT26" s="53"/>
      <c r="AHU26" s="53"/>
      <c r="AHV26" s="53"/>
      <c r="AHW26" s="53"/>
      <c r="AHX26" s="53"/>
      <c r="AHY26" s="53"/>
      <c r="AHZ26" s="53"/>
      <c r="AIA26" s="53"/>
      <c r="AIB26" s="53"/>
      <c r="AIC26" s="53"/>
      <c r="AID26" s="53"/>
      <c r="AIE26" s="53"/>
      <c r="AIF26" s="53"/>
      <c r="AIG26" s="53"/>
      <c r="AIH26" s="53"/>
      <c r="AII26" s="53"/>
      <c r="AIJ26" s="53"/>
      <c r="AIK26" s="53"/>
      <c r="AIL26" s="53"/>
      <c r="AIM26" s="53"/>
      <c r="AIN26" s="53"/>
      <c r="AIO26" s="53"/>
      <c r="AIP26" s="53"/>
      <c r="AIQ26" s="53"/>
      <c r="AIR26" s="53"/>
      <c r="AIS26" s="53"/>
      <c r="AIT26" s="53"/>
      <c r="AIU26" s="53"/>
      <c r="AIV26" s="53"/>
      <c r="AIW26" s="53"/>
      <c r="AIX26" s="53"/>
      <c r="AIY26" s="53"/>
      <c r="AIZ26" s="53"/>
      <c r="AJA26" s="53"/>
      <c r="AJB26" s="53"/>
      <c r="AJC26" s="53"/>
      <c r="AJD26" s="53"/>
      <c r="AJE26" s="53"/>
      <c r="AJF26" s="53"/>
      <c r="AJG26" s="53"/>
      <c r="AJH26" s="53"/>
      <c r="AJI26" s="53"/>
      <c r="AJJ26" s="53"/>
      <c r="AJK26" s="53"/>
      <c r="AJL26" s="53"/>
      <c r="AJM26" s="53"/>
      <c r="AJN26" s="53"/>
      <c r="AJO26" s="53"/>
      <c r="AJP26" s="53"/>
      <c r="AJQ26" s="53"/>
      <c r="AJR26" s="53"/>
      <c r="AJS26" s="53"/>
      <c r="AJT26" s="53"/>
      <c r="AJU26" s="53"/>
      <c r="AJV26" s="53"/>
      <c r="AJW26" s="53"/>
      <c r="AJX26" s="53"/>
      <c r="AJY26" s="53"/>
      <c r="AJZ26" s="53"/>
      <c r="AKA26" s="53"/>
      <c r="AKB26" s="53"/>
      <c r="AKC26" s="53"/>
      <c r="AKD26" s="53"/>
      <c r="AKE26" s="53"/>
      <c r="AKF26" s="53"/>
      <c r="AKG26" s="53"/>
      <c r="AKH26" s="53"/>
      <c r="AKI26" s="53"/>
      <c r="AKJ26" s="53"/>
      <c r="AKK26" s="53"/>
      <c r="AKL26" s="53"/>
      <c r="AKM26" s="53"/>
      <c r="AKN26" s="53"/>
      <c r="AKO26" s="53"/>
      <c r="AKP26" s="53"/>
      <c r="AKQ26" s="53"/>
      <c r="AKR26" s="53"/>
      <c r="AKS26" s="53"/>
      <c r="AKT26" s="53"/>
      <c r="AKU26" s="53"/>
      <c r="AKV26" s="53"/>
      <c r="AKW26" s="53"/>
      <c r="AKX26" s="53"/>
      <c r="AKY26" s="53"/>
      <c r="AKZ26" s="53"/>
      <c r="ALA26" s="53"/>
      <c r="ALB26" s="53"/>
      <c r="ALC26" s="53"/>
      <c r="ALD26" s="53"/>
      <c r="ALE26" s="53"/>
      <c r="ALF26" s="53"/>
      <c r="ALG26" s="53"/>
      <c r="ALH26" s="53"/>
      <c r="ALI26" s="53"/>
      <c r="ALJ26" s="53"/>
      <c r="ALK26" s="53"/>
      <c r="ALL26" s="53"/>
      <c r="ALM26" s="53"/>
      <c r="ALN26" s="53"/>
      <c r="ALO26" s="53"/>
      <c r="ALP26" s="53"/>
      <c r="ALQ26" s="53"/>
      <c r="ALR26" s="53"/>
      <c r="ALS26" s="53"/>
      <c r="ALT26" s="53"/>
      <c r="ALU26" s="53"/>
      <c r="ALV26" s="53"/>
      <c r="ALW26" s="53"/>
      <c r="ALX26" s="53"/>
      <c r="ALY26" s="53"/>
      <c r="ALZ26" s="53"/>
      <c r="AMA26" s="53"/>
      <c r="AMB26" s="53"/>
      <c r="AMC26" s="53"/>
      <c r="AMD26" s="53"/>
      <c r="AME26" s="53"/>
      <c r="AMF26" s="53"/>
      <c r="AMG26" s="53"/>
      <c r="AMH26" s="53"/>
      <c r="AMI26" s="53"/>
      <c r="AMJ26" s="53"/>
      <c r="AMK26" s="53"/>
      <c r="AML26" s="53"/>
      <c r="AMM26" s="53"/>
      <c r="AMN26" s="53"/>
      <c r="AMO26" s="53"/>
      <c r="AMP26" s="53"/>
      <c r="AMQ26" s="53"/>
      <c r="AMR26" s="53"/>
      <c r="AMS26" s="53"/>
      <c r="AMT26" s="53"/>
      <c r="AMU26" s="53"/>
      <c r="AMV26" s="53"/>
      <c r="AMW26" s="53"/>
      <c r="AMX26" s="53"/>
      <c r="AMY26" s="53"/>
      <c r="AMZ26" s="53"/>
      <c r="ANA26" s="53"/>
      <c r="ANB26" s="53"/>
      <c r="ANC26" s="53"/>
      <c r="AND26" s="53"/>
      <c r="ANE26" s="53"/>
      <c r="ANF26" s="53"/>
      <c r="ANG26" s="53"/>
      <c r="ANH26" s="53"/>
      <c r="ANI26" s="53"/>
      <c r="ANJ26" s="53"/>
      <c r="ANK26" s="53"/>
      <c r="ANL26" s="53"/>
      <c r="ANM26" s="53"/>
      <c r="ANN26" s="53"/>
      <c r="ANO26" s="53"/>
      <c r="ANP26" s="53"/>
      <c r="ANQ26" s="53"/>
      <c r="ANR26" s="53"/>
      <c r="ANS26" s="53"/>
      <c r="ANT26" s="53"/>
      <c r="ANU26" s="53"/>
      <c r="ANV26" s="53"/>
      <c r="ANW26" s="53"/>
      <c r="ANX26" s="53"/>
      <c r="ANY26" s="53"/>
      <c r="ANZ26" s="53"/>
      <c r="AOA26" s="53"/>
      <c r="AOB26" s="53"/>
      <c r="AOC26" s="53"/>
      <c r="AOD26" s="53"/>
      <c r="AOE26" s="53"/>
      <c r="AOF26" s="53"/>
      <c r="AOG26" s="53"/>
      <c r="AOH26" s="53"/>
      <c r="AOI26" s="53"/>
      <c r="AOJ26" s="53"/>
      <c r="AOK26" s="53"/>
      <c r="AOL26" s="53"/>
      <c r="AOM26" s="53"/>
      <c r="AON26" s="53"/>
      <c r="AOO26" s="53"/>
      <c r="AOP26" s="53"/>
      <c r="AOQ26" s="53"/>
      <c r="AOR26" s="53"/>
      <c r="AOS26" s="53"/>
      <c r="AOT26" s="53"/>
      <c r="AOU26" s="53"/>
      <c r="AOV26" s="53"/>
      <c r="AOW26" s="53"/>
      <c r="AOX26" s="53"/>
      <c r="AOY26" s="53"/>
      <c r="AOZ26" s="53"/>
      <c r="APA26" s="53"/>
      <c r="APB26" s="53"/>
      <c r="APC26" s="53"/>
      <c r="APD26" s="53"/>
      <c r="APE26" s="53"/>
      <c r="APF26" s="53"/>
      <c r="APG26" s="53"/>
      <c r="APH26" s="53"/>
      <c r="API26" s="53"/>
      <c r="APJ26" s="53"/>
      <c r="APK26" s="53"/>
      <c r="APL26" s="53"/>
      <c r="APM26" s="53"/>
      <c r="APN26" s="53"/>
      <c r="APO26" s="53"/>
      <c r="APP26" s="53"/>
      <c r="APQ26" s="53"/>
      <c r="APR26" s="53"/>
      <c r="APS26" s="53"/>
      <c r="APT26" s="53"/>
      <c r="APU26" s="53"/>
      <c r="APV26" s="53"/>
      <c r="APW26" s="53"/>
      <c r="APX26" s="53"/>
      <c r="APY26" s="53"/>
      <c r="APZ26" s="53"/>
      <c r="AQA26" s="53"/>
      <c r="AQB26" s="53"/>
      <c r="AQC26" s="53"/>
      <c r="AQD26" s="53"/>
      <c r="AQE26" s="53"/>
      <c r="AQF26" s="53"/>
      <c r="AQG26" s="53"/>
      <c r="AQH26" s="53"/>
      <c r="AQI26" s="53"/>
      <c r="AQJ26" s="53"/>
      <c r="AQK26" s="53"/>
      <c r="AQL26" s="53"/>
      <c r="AQM26" s="53"/>
      <c r="AQN26" s="53"/>
      <c r="AQO26" s="53"/>
      <c r="AQP26" s="53"/>
      <c r="AQQ26" s="53"/>
      <c r="AQR26" s="53"/>
      <c r="AQS26" s="53"/>
      <c r="AQT26" s="53"/>
      <c r="AQU26" s="53"/>
      <c r="AQV26" s="53"/>
      <c r="AQW26" s="53"/>
      <c r="AQX26" s="53"/>
      <c r="AQY26" s="53"/>
      <c r="AQZ26" s="53"/>
      <c r="ARA26" s="53"/>
      <c r="ARB26" s="53"/>
      <c r="ARC26" s="53"/>
      <c r="ARD26" s="53"/>
      <c r="ARE26" s="53"/>
      <c r="ARF26" s="53"/>
      <c r="ARG26" s="53"/>
      <c r="ARH26" s="53"/>
      <c r="ARI26" s="53"/>
      <c r="ARJ26" s="53"/>
      <c r="ARK26" s="53"/>
      <c r="ARL26" s="53"/>
      <c r="ARM26" s="53"/>
      <c r="ARN26" s="53"/>
      <c r="ARO26" s="53"/>
      <c r="ARP26" s="53"/>
      <c r="ARQ26" s="53"/>
      <c r="ARR26" s="53"/>
      <c r="ARS26" s="53"/>
      <c r="ART26" s="53"/>
      <c r="ARU26" s="53"/>
      <c r="ARV26" s="53"/>
      <c r="ARW26" s="53"/>
      <c r="ARX26" s="53"/>
      <c r="ARY26" s="53"/>
      <c r="ARZ26" s="53"/>
      <c r="ASA26" s="53"/>
      <c r="ASB26" s="53"/>
      <c r="ASC26" s="53"/>
      <c r="ASD26" s="53"/>
      <c r="ASE26" s="53"/>
      <c r="ASF26" s="53"/>
      <c r="ASG26" s="53"/>
      <c r="ASH26" s="53"/>
      <c r="ASI26" s="53"/>
      <c r="ASJ26" s="53"/>
      <c r="ASK26" s="53"/>
      <c r="ASL26" s="53"/>
      <c r="ASM26" s="53"/>
      <c r="ASN26" s="53"/>
      <c r="ASO26" s="53"/>
      <c r="ASP26" s="53"/>
      <c r="ASQ26" s="53"/>
      <c r="ASR26" s="53"/>
      <c r="ASS26" s="53"/>
      <c r="AST26" s="53"/>
      <c r="ASU26" s="53"/>
      <c r="ASV26" s="53"/>
      <c r="ASW26" s="53"/>
      <c r="ASX26" s="53"/>
      <c r="ASY26" s="53"/>
      <c r="ASZ26" s="53"/>
      <c r="ATA26" s="53"/>
      <c r="ATB26" s="53"/>
      <c r="ATC26" s="53"/>
      <c r="ATD26" s="53"/>
      <c r="ATE26" s="53"/>
      <c r="ATF26" s="53"/>
      <c r="ATG26" s="53"/>
      <c r="ATH26" s="53"/>
      <c r="ATI26" s="53"/>
      <c r="ATJ26" s="53"/>
      <c r="ATK26" s="53"/>
      <c r="ATL26" s="53"/>
      <c r="ATM26" s="53"/>
      <c r="ATN26" s="53"/>
      <c r="ATO26" s="53"/>
      <c r="ATP26" s="53"/>
      <c r="ATQ26" s="53"/>
      <c r="ATR26" s="53"/>
      <c r="ATS26" s="53"/>
      <c r="ATT26" s="53"/>
      <c r="ATU26" s="53"/>
      <c r="ATV26" s="53"/>
      <c r="ATW26" s="53"/>
      <c r="ATX26" s="53"/>
      <c r="ATY26" s="53"/>
      <c r="ATZ26" s="53"/>
      <c r="AUA26" s="53"/>
      <c r="AUB26" s="53"/>
      <c r="AUC26" s="53"/>
      <c r="AUD26" s="53"/>
      <c r="AUE26" s="53"/>
      <c r="AUF26" s="53"/>
      <c r="AUG26" s="53"/>
      <c r="AUH26" s="53"/>
      <c r="AUI26" s="53"/>
      <c r="AUJ26" s="53"/>
      <c r="AUK26" s="53"/>
      <c r="AUL26" s="53"/>
      <c r="AUM26" s="53"/>
      <c r="AUN26" s="53"/>
      <c r="AUO26" s="53"/>
      <c r="AUP26" s="53"/>
      <c r="AUQ26" s="53"/>
      <c r="AUR26" s="53"/>
      <c r="AUS26" s="53"/>
      <c r="AUT26" s="53"/>
      <c r="AUU26" s="53"/>
      <c r="AUV26" s="53"/>
      <c r="AUW26" s="53"/>
      <c r="AUX26" s="53"/>
      <c r="AUY26" s="53"/>
      <c r="AUZ26" s="53"/>
      <c r="AVA26" s="53"/>
      <c r="AVB26" s="53"/>
      <c r="AVC26" s="53"/>
      <c r="AVD26" s="53"/>
      <c r="AVE26" s="53"/>
      <c r="AVF26" s="53"/>
      <c r="AVG26" s="53"/>
      <c r="AVH26" s="53"/>
      <c r="AVI26" s="53"/>
      <c r="AVJ26" s="53"/>
      <c r="AVK26" s="53"/>
      <c r="AVL26" s="53"/>
      <c r="AVM26" s="53"/>
      <c r="AVN26" s="53"/>
      <c r="AVO26" s="53"/>
      <c r="AVP26" s="53"/>
      <c r="AVQ26" s="53"/>
      <c r="AVR26" s="53"/>
      <c r="AVS26" s="53"/>
      <c r="AVT26" s="53"/>
      <c r="AVU26" s="53"/>
      <c r="AVV26" s="53"/>
      <c r="AVW26" s="53"/>
      <c r="AVX26" s="53"/>
      <c r="AVY26" s="53"/>
      <c r="AVZ26" s="53"/>
      <c r="AWA26" s="53"/>
      <c r="AWB26" s="53"/>
      <c r="AWC26" s="53"/>
      <c r="AWD26" s="53"/>
      <c r="AWE26" s="53"/>
      <c r="AWF26" s="53"/>
      <c r="AWG26" s="53"/>
      <c r="AWH26" s="53"/>
      <c r="AWI26" s="53"/>
      <c r="AWJ26" s="53"/>
      <c r="AWK26" s="53"/>
      <c r="AWL26" s="53"/>
      <c r="AWM26" s="53"/>
      <c r="AWN26" s="53"/>
      <c r="AWO26" s="53"/>
      <c r="AWP26" s="53"/>
      <c r="AWQ26" s="53"/>
      <c r="AWR26" s="53"/>
      <c r="AWS26" s="53"/>
      <c r="AWT26" s="53"/>
      <c r="AWU26" s="53"/>
      <c r="AWV26" s="53"/>
      <c r="AWW26" s="53"/>
      <c r="AWX26" s="53"/>
      <c r="AWY26" s="53"/>
      <c r="AWZ26" s="53"/>
      <c r="AXA26" s="53"/>
      <c r="AXB26" s="53"/>
      <c r="AXC26" s="53"/>
      <c r="AXD26" s="53"/>
      <c r="AXE26" s="53"/>
      <c r="AXF26" s="53"/>
      <c r="AXG26" s="53"/>
      <c r="AXH26" s="53"/>
      <c r="AXI26" s="53"/>
      <c r="AXJ26" s="53"/>
      <c r="AXK26" s="53"/>
      <c r="AXL26" s="53"/>
      <c r="AXM26" s="53"/>
      <c r="AXN26" s="53"/>
      <c r="AXO26" s="53"/>
      <c r="AXP26" s="53"/>
      <c r="AXQ26" s="53"/>
      <c r="AXR26" s="53"/>
      <c r="AXS26" s="53"/>
      <c r="AXT26" s="53"/>
      <c r="AXU26" s="53"/>
      <c r="AXV26" s="53"/>
      <c r="AXW26" s="53"/>
      <c r="AXX26" s="53"/>
      <c r="AXY26" s="53"/>
      <c r="AXZ26" s="53"/>
      <c r="AYA26" s="53"/>
      <c r="AYB26" s="53"/>
      <c r="AYC26" s="53"/>
      <c r="AYD26" s="53"/>
      <c r="AYE26" s="53"/>
      <c r="AYF26" s="53"/>
      <c r="AYG26" s="53"/>
      <c r="AYH26" s="53"/>
      <c r="AYI26" s="53"/>
      <c r="AYJ26" s="53"/>
      <c r="AYK26" s="53"/>
      <c r="AYL26" s="53"/>
      <c r="AYM26" s="53"/>
      <c r="AYN26" s="53"/>
      <c r="AYO26" s="53"/>
      <c r="AYP26" s="53"/>
      <c r="AYQ26" s="53"/>
      <c r="AYR26" s="53"/>
      <c r="AYS26" s="53"/>
      <c r="AYT26" s="53"/>
      <c r="AYU26" s="53"/>
      <c r="AYV26" s="53"/>
      <c r="AYW26" s="53"/>
      <c r="AYX26" s="53"/>
      <c r="AYY26" s="53"/>
      <c r="AYZ26" s="53"/>
      <c r="AZA26" s="53"/>
      <c r="AZB26" s="53"/>
      <c r="AZC26" s="53"/>
      <c r="AZD26" s="53"/>
      <c r="AZE26" s="53"/>
      <c r="AZF26" s="53"/>
      <c r="AZG26" s="53"/>
      <c r="AZH26" s="53"/>
      <c r="AZI26" s="53"/>
      <c r="AZJ26" s="53"/>
      <c r="AZK26" s="53"/>
      <c r="AZL26" s="53"/>
      <c r="AZM26" s="53"/>
      <c r="AZN26" s="53"/>
      <c r="AZO26" s="53"/>
      <c r="AZP26" s="53"/>
      <c r="AZQ26" s="53"/>
      <c r="AZR26" s="53"/>
      <c r="AZS26" s="53"/>
      <c r="AZT26" s="53"/>
      <c r="AZU26" s="53"/>
      <c r="AZV26" s="53"/>
      <c r="AZW26" s="53"/>
      <c r="AZX26" s="53"/>
      <c r="AZY26" s="53"/>
      <c r="AZZ26" s="53"/>
      <c r="BAA26" s="53"/>
      <c r="BAB26" s="53"/>
      <c r="BAC26" s="53"/>
      <c r="BAD26" s="53"/>
      <c r="BAE26" s="53"/>
      <c r="BAF26" s="53"/>
      <c r="BAG26" s="53"/>
      <c r="BAH26" s="53"/>
      <c r="BAI26" s="53"/>
      <c r="BAJ26" s="53"/>
      <c r="BAK26" s="53"/>
      <c r="BAL26" s="53"/>
      <c r="BAM26" s="53"/>
      <c r="BAN26" s="53"/>
      <c r="BAO26" s="53"/>
      <c r="BAP26" s="53"/>
      <c r="BAQ26" s="53"/>
      <c r="BAR26" s="53"/>
      <c r="BAS26" s="53"/>
      <c r="BAT26" s="53"/>
      <c r="BAU26" s="53"/>
      <c r="BAV26" s="53"/>
      <c r="BAW26" s="53"/>
      <c r="BAX26" s="53"/>
      <c r="BAY26" s="53"/>
      <c r="BAZ26" s="53"/>
      <c r="BBA26" s="53"/>
      <c r="BBB26" s="53"/>
      <c r="BBC26" s="53"/>
      <c r="BBD26" s="53"/>
      <c r="BBE26" s="53"/>
      <c r="BBF26" s="53"/>
      <c r="BBG26" s="53"/>
      <c r="BBH26" s="53"/>
      <c r="BBI26" s="53"/>
      <c r="BBJ26" s="53"/>
      <c r="BBK26" s="53"/>
      <c r="BBL26" s="53"/>
      <c r="BBM26" s="53"/>
      <c r="BBN26" s="53"/>
      <c r="BBO26" s="53"/>
      <c r="BBP26" s="53"/>
      <c r="BBQ26" s="53"/>
      <c r="BBR26" s="53"/>
      <c r="BBS26" s="53"/>
      <c r="BBT26" s="53"/>
      <c r="BBU26" s="53"/>
      <c r="BBV26" s="53"/>
      <c r="BBW26" s="53"/>
      <c r="BBX26" s="53"/>
      <c r="BBY26" s="53"/>
      <c r="BBZ26" s="53"/>
      <c r="BCA26" s="53"/>
      <c r="BCB26" s="53"/>
      <c r="BCC26" s="53"/>
      <c r="BCD26" s="53"/>
      <c r="BCE26" s="53"/>
      <c r="BCF26" s="53"/>
      <c r="BCG26" s="53"/>
      <c r="BCH26" s="53"/>
      <c r="BCI26" s="53"/>
      <c r="BCJ26" s="53"/>
      <c r="BCK26" s="53"/>
      <c r="BCL26" s="53"/>
      <c r="BCM26" s="53"/>
      <c r="BCN26" s="53"/>
      <c r="BCO26" s="53"/>
      <c r="BCP26" s="53"/>
      <c r="BCQ26" s="53"/>
      <c r="BCR26" s="53"/>
      <c r="BCS26" s="53"/>
      <c r="BCT26" s="53"/>
      <c r="BCU26" s="53"/>
      <c r="BCV26" s="53"/>
      <c r="BCW26" s="53"/>
      <c r="BCX26" s="53"/>
      <c r="BCY26" s="53"/>
      <c r="BCZ26" s="53"/>
      <c r="BDA26" s="53"/>
      <c r="BDB26" s="53"/>
      <c r="BDC26" s="53"/>
      <c r="BDD26" s="53"/>
      <c r="BDE26" s="53"/>
      <c r="BDF26" s="53"/>
      <c r="BDG26" s="53"/>
      <c r="BDH26" s="53"/>
      <c r="BDI26" s="53"/>
      <c r="BDJ26" s="53"/>
      <c r="BDK26" s="53"/>
      <c r="BDL26" s="53"/>
      <c r="BDM26" s="53"/>
      <c r="BDN26" s="53"/>
      <c r="BDO26" s="53"/>
      <c r="BDP26" s="53"/>
      <c r="BDQ26" s="53"/>
      <c r="BDR26" s="53"/>
      <c r="BDS26" s="53"/>
      <c r="BDT26" s="53"/>
      <c r="BDU26" s="53"/>
      <c r="BDV26" s="53"/>
      <c r="BDW26" s="53"/>
      <c r="BDX26" s="53"/>
      <c r="BDY26" s="53"/>
      <c r="BDZ26" s="53"/>
      <c r="BEA26" s="53"/>
      <c r="BEB26" s="53"/>
      <c r="BEC26" s="53"/>
      <c r="BED26" s="53"/>
      <c r="BEE26" s="53"/>
      <c r="BEF26" s="53"/>
      <c r="BEG26" s="53"/>
      <c r="BEH26" s="53"/>
      <c r="BEI26" s="53"/>
      <c r="BEJ26" s="53"/>
      <c r="BEK26" s="53"/>
      <c r="BEL26" s="53"/>
      <c r="BEM26" s="53"/>
      <c r="BEN26" s="53"/>
      <c r="BEO26" s="53"/>
      <c r="BEP26" s="53"/>
      <c r="BEQ26" s="53"/>
      <c r="BER26" s="53"/>
      <c r="BES26" s="53"/>
      <c r="BET26" s="53"/>
      <c r="BEU26" s="53"/>
      <c r="BEV26" s="53"/>
      <c r="BEW26" s="53"/>
      <c r="BEX26" s="53"/>
      <c r="BEY26" s="53"/>
      <c r="BEZ26" s="53"/>
      <c r="BFA26" s="53"/>
      <c r="BFB26" s="53"/>
      <c r="BFC26" s="53"/>
      <c r="BFD26" s="53"/>
      <c r="BFE26" s="53"/>
      <c r="BFF26" s="53"/>
      <c r="BFG26" s="53"/>
      <c r="BFH26" s="53"/>
      <c r="BFI26" s="53"/>
      <c r="BFJ26" s="53"/>
      <c r="BFK26" s="53"/>
      <c r="BFL26" s="53"/>
      <c r="BFM26" s="53"/>
      <c r="BFN26" s="53"/>
      <c r="BFO26" s="53"/>
      <c r="BFP26" s="53"/>
      <c r="BFQ26" s="53"/>
      <c r="BFR26" s="53"/>
      <c r="BFS26" s="53"/>
      <c r="BFT26" s="53"/>
      <c r="BFU26" s="53"/>
      <c r="BFV26" s="53"/>
      <c r="BFW26" s="53"/>
      <c r="BFX26" s="53"/>
      <c r="BFY26" s="53"/>
      <c r="BFZ26" s="53"/>
      <c r="BGA26" s="53"/>
      <c r="BGB26" s="53"/>
      <c r="BGC26" s="53"/>
      <c r="BGD26" s="53"/>
      <c r="BGE26" s="53"/>
      <c r="BGF26" s="53"/>
      <c r="BGG26" s="53"/>
      <c r="BGH26" s="53"/>
      <c r="BGI26" s="53"/>
      <c r="BGJ26" s="53"/>
      <c r="BGK26" s="53"/>
      <c r="BGL26" s="53"/>
      <c r="BGM26" s="53"/>
      <c r="BGN26" s="53"/>
      <c r="BGO26" s="53"/>
      <c r="BGP26" s="53"/>
      <c r="BGQ26" s="53"/>
      <c r="BGR26" s="53"/>
      <c r="BGS26" s="53"/>
      <c r="BGT26" s="53"/>
      <c r="BGU26" s="53"/>
      <c r="BGV26" s="53"/>
      <c r="BGW26" s="53"/>
      <c r="BGX26" s="53"/>
      <c r="BGY26" s="53"/>
      <c r="BGZ26" s="53"/>
      <c r="BHA26" s="53"/>
      <c r="BHB26" s="53"/>
      <c r="BHC26" s="53"/>
      <c r="BHD26" s="53"/>
      <c r="BHE26" s="53"/>
      <c r="BHF26" s="53"/>
      <c r="BHG26" s="53"/>
      <c r="BHH26" s="53"/>
      <c r="BHI26" s="53"/>
      <c r="BHJ26" s="53"/>
      <c r="BHK26" s="53"/>
      <c r="BHL26" s="53"/>
      <c r="BHM26" s="53"/>
      <c r="BHN26" s="53"/>
      <c r="BHO26" s="53"/>
      <c r="BHP26" s="53"/>
      <c r="BHQ26" s="53"/>
      <c r="BHR26" s="53"/>
      <c r="BHS26" s="53"/>
      <c r="BHT26" s="53"/>
      <c r="BHU26" s="53"/>
      <c r="BHV26" s="53"/>
      <c r="BHW26" s="53"/>
      <c r="BHX26" s="53"/>
      <c r="BHY26" s="53"/>
      <c r="BHZ26" s="53"/>
      <c r="BIA26" s="53"/>
      <c r="BIB26" s="53"/>
      <c r="BIC26" s="53"/>
      <c r="BID26" s="53"/>
      <c r="BIE26" s="53"/>
      <c r="BIF26" s="53"/>
      <c r="BIG26" s="53"/>
      <c r="BIH26" s="53"/>
      <c r="BII26" s="53"/>
      <c r="BIJ26" s="53"/>
      <c r="BIK26" s="53"/>
      <c r="BIL26" s="53"/>
      <c r="BIM26" s="53"/>
      <c r="BIN26" s="53"/>
      <c r="BIO26" s="53"/>
      <c r="BIP26" s="53"/>
      <c r="BIQ26" s="53"/>
      <c r="BIR26" s="53"/>
      <c r="BIS26" s="53"/>
      <c r="BIT26" s="53"/>
      <c r="BIU26" s="53"/>
      <c r="BIV26" s="53"/>
      <c r="BIW26" s="53"/>
      <c r="BIX26" s="53"/>
      <c r="BIY26" s="53"/>
      <c r="BIZ26" s="53"/>
      <c r="BJA26" s="53"/>
      <c r="BJB26" s="53"/>
      <c r="BJC26" s="53"/>
      <c r="BJD26" s="53"/>
      <c r="BJE26" s="53"/>
      <c r="BJF26" s="53"/>
      <c r="BJG26" s="53"/>
      <c r="BJH26" s="53"/>
      <c r="BJI26" s="53"/>
      <c r="BJJ26" s="53"/>
      <c r="BJK26" s="53"/>
      <c r="BJL26" s="53"/>
      <c r="BJM26" s="53"/>
      <c r="BJN26" s="53"/>
      <c r="BJO26" s="53"/>
      <c r="BJP26" s="53"/>
      <c r="BJQ26" s="53"/>
      <c r="BJR26" s="53"/>
      <c r="BJS26" s="53"/>
      <c r="BJT26" s="53"/>
      <c r="BJU26" s="53"/>
      <c r="BJV26" s="53"/>
      <c r="BJW26" s="53"/>
      <c r="BJX26" s="53"/>
      <c r="BJY26" s="53"/>
      <c r="BJZ26" s="53"/>
      <c r="BKA26" s="53"/>
      <c r="BKB26" s="53"/>
      <c r="BKC26" s="53"/>
      <c r="BKD26" s="53"/>
      <c r="BKE26" s="53"/>
      <c r="BKF26" s="53"/>
      <c r="BKG26" s="53"/>
      <c r="BKH26" s="53"/>
      <c r="BKI26" s="53"/>
      <c r="BKJ26" s="53"/>
      <c r="BKK26" s="53"/>
      <c r="BKL26" s="53"/>
      <c r="BKM26" s="53"/>
      <c r="BKN26" s="53"/>
      <c r="BKO26" s="53"/>
      <c r="BKP26" s="53"/>
      <c r="BKQ26" s="53"/>
      <c r="BKR26" s="53"/>
      <c r="BKS26" s="53"/>
      <c r="BKT26" s="53"/>
      <c r="BKU26" s="53"/>
      <c r="BKV26" s="53"/>
      <c r="BKW26" s="53"/>
      <c r="BKX26" s="53"/>
      <c r="BKY26" s="53"/>
      <c r="BKZ26" s="53"/>
      <c r="BLA26" s="53"/>
      <c r="BLB26" s="53"/>
      <c r="BLC26" s="53"/>
      <c r="BLD26" s="53"/>
      <c r="BLE26" s="53"/>
      <c r="BLF26" s="53"/>
      <c r="BLG26" s="53"/>
      <c r="BLH26" s="53"/>
      <c r="BLI26" s="53"/>
      <c r="BLJ26" s="53"/>
      <c r="BLK26" s="53"/>
      <c r="BLL26" s="53"/>
      <c r="BLM26" s="53"/>
      <c r="BLN26" s="53"/>
      <c r="BLO26" s="53"/>
      <c r="BLP26" s="53"/>
      <c r="BLQ26" s="53"/>
      <c r="BLR26" s="53"/>
      <c r="BLS26" s="53"/>
      <c r="BLT26" s="53"/>
      <c r="BLU26" s="53"/>
      <c r="BLV26" s="53"/>
      <c r="BLW26" s="53"/>
      <c r="BLX26" s="53"/>
      <c r="BLY26" s="53"/>
      <c r="BLZ26" s="53"/>
      <c r="BMA26" s="53"/>
      <c r="BMB26" s="53"/>
      <c r="BMC26" s="53"/>
      <c r="BMD26" s="53"/>
      <c r="BME26" s="53"/>
      <c r="BMF26" s="53"/>
      <c r="BMG26" s="53"/>
      <c r="BMH26" s="53"/>
      <c r="BMI26" s="53"/>
      <c r="BMJ26" s="53"/>
      <c r="BMK26" s="53"/>
      <c r="BML26" s="53"/>
      <c r="BMM26" s="53"/>
      <c r="BMN26" s="53"/>
      <c r="BMO26" s="53"/>
      <c r="BMP26" s="53"/>
      <c r="BMQ26" s="53"/>
      <c r="BMR26" s="53"/>
      <c r="BMS26" s="53"/>
      <c r="BMT26" s="53"/>
      <c r="BMU26" s="53"/>
      <c r="BMV26" s="53"/>
      <c r="BMW26" s="53"/>
      <c r="BMX26" s="53"/>
      <c r="BMY26" s="53"/>
      <c r="BMZ26" s="53"/>
      <c r="BNA26" s="53"/>
      <c r="BNB26" s="53"/>
      <c r="BNC26" s="53"/>
      <c r="BND26" s="53"/>
      <c r="BNE26" s="53"/>
      <c r="BNF26" s="53"/>
      <c r="BNG26" s="53"/>
      <c r="BNH26" s="53"/>
      <c r="BNI26" s="53"/>
      <c r="BNJ26" s="53"/>
      <c r="BNK26" s="53"/>
      <c r="BNL26" s="53"/>
      <c r="BNM26" s="53"/>
      <c r="BNN26" s="53"/>
      <c r="BNO26" s="53"/>
      <c r="BNP26" s="53"/>
      <c r="BNQ26" s="53"/>
      <c r="BNR26" s="53"/>
      <c r="BNS26" s="53"/>
      <c r="BNT26" s="53"/>
      <c r="BNU26" s="53"/>
      <c r="BNV26" s="53"/>
      <c r="BNW26" s="53"/>
      <c r="BNX26" s="53"/>
      <c r="BNY26" s="53"/>
      <c r="BNZ26" s="53"/>
      <c r="BOA26" s="53"/>
      <c r="BOB26" s="53"/>
      <c r="BOC26" s="53"/>
      <c r="BOD26" s="53"/>
      <c r="BOE26" s="53"/>
      <c r="BOF26" s="53"/>
      <c r="BOG26" s="53"/>
      <c r="BOH26" s="53"/>
      <c r="BOI26" s="53"/>
      <c r="BOJ26" s="53"/>
      <c r="BOK26" s="53"/>
      <c r="BOL26" s="53"/>
      <c r="BOM26" s="53"/>
      <c r="BON26" s="53"/>
      <c r="BOO26" s="53"/>
      <c r="BOP26" s="53"/>
      <c r="BOQ26" s="53"/>
      <c r="BOR26" s="53"/>
      <c r="BOS26" s="53"/>
      <c r="BOT26" s="53"/>
      <c r="BOU26" s="53"/>
      <c r="BOV26" s="53"/>
    </row>
    <row r="27" ht="13.5" customHeight="1">
      <c r="A27" s="54" t="s">
        <v>1416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  <c r="ZM27" s="55"/>
      <c r="ZN27" s="55"/>
      <c r="ZO27" s="55"/>
      <c r="ZP27" s="55"/>
      <c r="ZQ27" s="55"/>
      <c r="ZR27" s="55"/>
      <c r="ZS27" s="55"/>
      <c r="ZT27" s="55"/>
      <c r="ZU27" s="55"/>
      <c r="ZV27" s="55"/>
      <c r="ZW27" s="55"/>
      <c r="ZX27" s="55"/>
      <c r="ZY27" s="55"/>
      <c r="ZZ27" s="55"/>
      <c r="AAA27" s="55"/>
      <c r="AAB27" s="55"/>
      <c r="AAC27" s="55"/>
      <c r="AAD27" s="55"/>
      <c r="AAE27" s="55"/>
      <c r="AAF27" s="55"/>
      <c r="AAG27" s="55"/>
      <c r="AAH27" s="55"/>
      <c r="AAI27" s="55"/>
      <c r="AAJ27" s="55"/>
      <c r="AAK27" s="55"/>
      <c r="AAL27" s="55"/>
      <c r="AAM27" s="55"/>
      <c r="AAN27" s="55"/>
      <c r="AAO27" s="55"/>
      <c r="AAP27" s="55"/>
      <c r="AAQ27" s="55"/>
      <c r="AAR27" s="55"/>
      <c r="AAS27" s="55"/>
      <c r="AAT27" s="55"/>
      <c r="AAU27" s="55"/>
      <c r="AAV27" s="55"/>
      <c r="AAW27" s="55"/>
      <c r="AAX27" s="55"/>
      <c r="AAY27" s="55"/>
      <c r="AAZ27" s="55"/>
      <c r="ABA27" s="55"/>
      <c r="ABB27" s="55"/>
      <c r="ABC27" s="55"/>
      <c r="ABD27" s="55"/>
      <c r="ABE27" s="55"/>
      <c r="ABF27" s="55"/>
      <c r="ABG27" s="55"/>
      <c r="ABH27" s="55"/>
      <c r="ABI27" s="55"/>
      <c r="ABJ27" s="55"/>
      <c r="ABK27" s="55"/>
      <c r="ABL27" s="55"/>
      <c r="ABM27" s="55"/>
      <c r="ABN27" s="55"/>
      <c r="ABO27" s="55"/>
      <c r="ABP27" s="55"/>
      <c r="ABQ27" s="55"/>
      <c r="ABR27" s="55"/>
      <c r="ABS27" s="55"/>
      <c r="ABT27" s="55"/>
      <c r="ABU27" s="55"/>
      <c r="ABV27" s="55"/>
      <c r="ABW27" s="55"/>
      <c r="ABX27" s="55"/>
      <c r="ABY27" s="55"/>
      <c r="ABZ27" s="55"/>
      <c r="ACA27" s="55"/>
      <c r="ACB27" s="55"/>
      <c r="ACC27" s="55"/>
      <c r="ACD27" s="55"/>
      <c r="ACE27" s="55"/>
      <c r="ACF27" s="55"/>
      <c r="ACG27" s="55"/>
      <c r="ACH27" s="55"/>
      <c r="ACI27" s="55"/>
      <c r="ACJ27" s="55"/>
      <c r="ACK27" s="55"/>
      <c r="ACL27" s="55"/>
      <c r="ACM27" s="55"/>
      <c r="ACN27" s="55"/>
      <c r="ACO27" s="55"/>
      <c r="ACP27" s="55"/>
      <c r="ACQ27" s="55"/>
      <c r="ACR27" s="55"/>
      <c r="ACS27" s="55"/>
      <c r="ACT27" s="55"/>
      <c r="ACU27" s="55"/>
      <c r="ACV27" s="55"/>
      <c r="ACW27" s="55"/>
      <c r="ACX27" s="55"/>
      <c r="ACY27" s="55"/>
      <c r="ACZ27" s="55"/>
      <c r="ADA27" s="55"/>
      <c r="ADB27" s="55"/>
      <c r="ADC27" s="55"/>
      <c r="ADD27" s="55"/>
      <c r="ADE27" s="55"/>
      <c r="ADF27" s="55"/>
      <c r="ADG27" s="55"/>
      <c r="ADH27" s="55"/>
      <c r="ADI27" s="55"/>
      <c r="ADJ27" s="55"/>
      <c r="ADK27" s="55"/>
      <c r="ADL27" s="55"/>
      <c r="ADM27" s="55"/>
      <c r="ADN27" s="55"/>
      <c r="ADO27" s="55"/>
      <c r="ADP27" s="55"/>
      <c r="ADQ27" s="55"/>
      <c r="ADR27" s="55"/>
      <c r="ADS27" s="55"/>
      <c r="ADT27" s="55"/>
      <c r="ADU27" s="55"/>
      <c r="ADV27" s="55"/>
      <c r="ADW27" s="55"/>
      <c r="ADX27" s="55"/>
      <c r="ADY27" s="55"/>
      <c r="ADZ27" s="55"/>
      <c r="AEA27" s="55"/>
      <c r="AEB27" s="55"/>
      <c r="AEC27" s="55"/>
      <c r="AED27" s="55"/>
      <c r="AEE27" s="55"/>
      <c r="AEF27" s="55"/>
      <c r="AEG27" s="55"/>
      <c r="AEH27" s="55"/>
      <c r="AEI27" s="55"/>
      <c r="AEJ27" s="55"/>
      <c r="AEK27" s="55"/>
      <c r="AEL27" s="55"/>
      <c r="AEM27" s="55"/>
      <c r="AEN27" s="55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  <c r="AFY27" s="55"/>
      <c r="AFZ27" s="55"/>
      <c r="AGA27" s="55"/>
      <c r="AGB27" s="55"/>
      <c r="AGC27" s="55"/>
      <c r="AGD27" s="55"/>
      <c r="AGE27" s="55"/>
      <c r="AGF27" s="55"/>
      <c r="AGG27" s="55"/>
      <c r="AGH27" s="55"/>
      <c r="AGI27" s="55"/>
      <c r="AGJ27" s="55"/>
      <c r="AGK27" s="55"/>
      <c r="AGL27" s="55"/>
      <c r="AGM27" s="55"/>
      <c r="AGN27" s="55"/>
      <c r="AGO27" s="55"/>
      <c r="AGP27" s="55"/>
      <c r="AGQ27" s="55"/>
      <c r="AGR27" s="55"/>
      <c r="AGS27" s="55"/>
      <c r="AGT27" s="55"/>
      <c r="AGU27" s="55"/>
      <c r="AGV27" s="55"/>
      <c r="AGW27" s="55"/>
      <c r="AGX27" s="56"/>
      <c r="AGY27" s="56"/>
      <c r="AGZ27" s="56"/>
      <c r="AHA27" s="56"/>
      <c r="AHB27" s="56"/>
      <c r="AHC27" s="56"/>
      <c r="AHD27" s="56"/>
      <c r="AHE27" s="56"/>
      <c r="AHF27" s="56"/>
      <c r="AHG27" s="56"/>
      <c r="AHH27" s="56"/>
      <c r="AHI27" s="56"/>
      <c r="AHJ27" s="56"/>
      <c r="AHK27" s="56"/>
      <c r="AHL27" s="56"/>
      <c r="AHM27" s="56"/>
      <c r="AHN27" s="56"/>
      <c r="AHO27" s="56"/>
      <c r="AHP27" s="56"/>
      <c r="AHQ27" s="56"/>
      <c r="AHR27" s="56"/>
      <c r="AHS27" s="56"/>
      <c r="AHT27" s="56"/>
      <c r="AHU27" s="56"/>
      <c r="AHV27" s="56"/>
      <c r="AHW27" s="56"/>
      <c r="AHX27" s="56"/>
      <c r="AHY27" s="56"/>
      <c r="AHZ27" s="56"/>
      <c r="AIA27" s="56"/>
      <c r="AIB27" s="56"/>
      <c r="AIC27" s="56"/>
      <c r="AID27" s="56"/>
      <c r="AIE27" s="56"/>
      <c r="AIF27" s="56"/>
      <c r="AIG27" s="56"/>
      <c r="AIH27" s="56"/>
      <c r="AII27" s="56"/>
      <c r="AIJ27" s="56"/>
      <c r="AIK27" s="56"/>
      <c r="AIL27" s="56"/>
      <c r="AIM27" s="56"/>
      <c r="AIN27" s="56"/>
      <c r="AIO27" s="56"/>
      <c r="AIP27" s="56"/>
      <c r="AIQ27" s="56"/>
      <c r="AIR27" s="56"/>
      <c r="AIS27" s="56"/>
      <c r="AIT27" s="56"/>
      <c r="AIU27" s="56"/>
      <c r="AIV27" s="56"/>
      <c r="AIW27" s="56"/>
      <c r="AIX27" s="56"/>
      <c r="AIY27" s="56"/>
      <c r="AIZ27" s="56"/>
      <c r="AJA27" s="56"/>
      <c r="AJB27" s="56"/>
      <c r="AJC27" s="56"/>
      <c r="AJD27" s="56"/>
      <c r="AJE27" s="56"/>
      <c r="AJF27" s="56"/>
      <c r="AJG27" s="56"/>
      <c r="AJH27" s="56"/>
      <c r="AJI27" s="56"/>
      <c r="AJJ27" s="56"/>
      <c r="AJK27" s="56"/>
      <c r="AJL27" s="56"/>
      <c r="AJM27" s="56"/>
      <c r="AJN27" s="56"/>
      <c r="AJO27" s="56"/>
      <c r="AJP27" s="56"/>
      <c r="AJQ27" s="56"/>
      <c r="AJR27" s="56"/>
      <c r="AJS27" s="56"/>
      <c r="AJT27" s="56"/>
      <c r="AJU27" s="56"/>
      <c r="AJV27" s="56"/>
      <c r="AJW27" s="56"/>
      <c r="AJX27" s="56"/>
      <c r="AJY27" s="56"/>
      <c r="AJZ27" s="56"/>
      <c r="AKA27" s="56"/>
      <c r="AKB27" s="56"/>
      <c r="AKC27" s="56"/>
      <c r="AKD27" s="56"/>
      <c r="AKE27" s="56"/>
      <c r="AKF27" s="56"/>
      <c r="AKG27" s="56"/>
      <c r="AKH27" s="56"/>
      <c r="AKI27" s="56"/>
      <c r="AKJ27" s="56"/>
      <c r="AKK27" s="56"/>
      <c r="AKL27" s="56"/>
      <c r="AKM27" s="56"/>
      <c r="AKN27" s="56"/>
      <c r="AKO27" s="56"/>
      <c r="AKP27" s="56"/>
      <c r="AKQ27" s="56"/>
      <c r="AKR27" s="56"/>
      <c r="AKS27" s="56"/>
      <c r="AKT27" s="56"/>
      <c r="AKU27" s="56"/>
      <c r="AKV27" s="56"/>
      <c r="AKW27" s="56"/>
      <c r="AKX27" s="56"/>
      <c r="AKY27" s="56"/>
      <c r="AKZ27" s="56"/>
      <c r="ALA27" s="56"/>
      <c r="ALB27" s="56"/>
      <c r="ALC27" s="56"/>
      <c r="ALD27" s="56"/>
      <c r="ALE27" s="56"/>
      <c r="ALF27" s="56"/>
      <c r="ALG27" s="56"/>
      <c r="ALH27" s="56"/>
      <c r="ALI27" s="56"/>
      <c r="ALJ27" s="56"/>
      <c r="ALK27" s="56"/>
      <c r="ALL27" s="56"/>
      <c r="ALM27" s="56"/>
      <c r="ALN27" s="56"/>
      <c r="ALO27" s="56"/>
      <c r="ALP27" s="56"/>
      <c r="ALQ27" s="56"/>
      <c r="ALR27" s="56"/>
      <c r="ALS27" s="56"/>
      <c r="ALT27" s="56"/>
      <c r="ALU27" s="56"/>
      <c r="ALV27" s="56"/>
      <c r="ALW27" s="56"/>
      <c r="ALX27" s="56"/>
      <c r="ALY27" s="56"/>
      <c r="ALZ27" s="56"/>
      <c r="AMA27" s="56"/>
      <c r="AMB27" s="56"/>
      <c r="AMC27" s="56"/>
      <c r="AMD27" s="56"/>
      <c r="AME27" s="56"/>
      <c r="AMF27" s="56"/>
      <c r="AMG27" s="56"/>
      <c r="AMH27" s="56"/>
      <c r="AMI27" s="56"/>
      <c r="AMJ27" s="56"/>
      <c r="AMK27" s="56"/>
      <c r="AML27" s="56"/>
      <c r="AMM27" s="56"/>
      <c r="AMN27" s="56"/>
      <c r="AMO27" s="56"/>
      <c r="AMP27" s="56"/>
      <c r="AMQ27" s="56"/>
      <c r="AMR27" s="56"/>
      <c r="AMS27" s="56"/>
      <c r="AMT27" s="56"/>
      <c r="AMU27" s="56"/>
      <c r="AMV27" s="56"/>
      <c r="AMW27" s="56"/>
      <c r="AMX27" s="56"/>
      <c r="AMY27" s="56"/>
      <c r="AMZ27" s="56"/>
      <c r="ANA27" s="56"/>
      <c r="ANB27" s="56"/>
      <c r="ANC27" s="56"/>
      <c r="AND27" s="56"/>
      <c r="ANE27" s="56"/>
      <c r="ANF27" s="56"/>
      <c r="ANG27" s="56"/>
      <c r="ANH27" s="56"/>
      <c r="ANI27" s="56"/>
      <c r="ANJ27" s="56"/>
      <c r="ANK27" s="56"/>
      <c r="ANL27" s="56"/>
      <c r="ANM27" s="56"/>
      <c r="ANN27" s="56"/>
      <c r="ANO27" s="56"/>
      <c r="ANP27" s="56"/>
      <c r="ANQ27" s="56"/>
      <c r="ANR27" s="56"/>
      <c r="ANS27" s="56"/>
      <c r="ANT27" s="56"/>
      <c r="ANU27" s="56"/>
      <c r="ANV27" s="56"/>
      <c r="ANW27" s="56"/>
      <c r="ANX27" s="56"/>
      <c r="ANY27" s="56"/>
      <c r="ANZ27" s="56"/>
      <c r="AOA27" s="56"/>
      <c r="AOB27" s="56"/>
      <c r="AOC27" s="56"/>
      <c r="AOD27" s="56"/>
      <c r="AOE27" s="56"/>
      <c r="AOF27" s="56"/>
      <c r="AOG27" s="56"/>
      <c r="AOH27" s="56"/>
      <c r="AOI27" s="56"/>
      <c r="AOJ27" s="56"/>
      <c r="AOK27" s="56"/>
      <c r="AOL27" s="56"/>
      <c r="AOM27" s="56"/>
      <c r="AON27" s="56"/>
      <c r="AOO27" s="56"/>
      <c r="AOP27" s="56"/>
      <c r="AOQ27" s="56"/>
      <c r="AOR27" s="56"/>
      <c r="AOS27" s="56"/>
      <c r="AOT27" s="56"/>
      <c r="AOU27" s="56"/>
      <c r="AOV27" s="56"/>
      <c r="AOW27" s="56"/>
      <c r="AOX27" s="56"/>
      <c r="AOY27" s="56"/>
      <c r="AOZ27" s="56"/>
      <c r="APA27" s="56"/>
      <c r="APB27" s="56"/>
      <c r="APC27" s="56"/>
      <c r="APD27" s="56"/>
      <c r="APE27" s="56"/>
      <c r="APF27" s="56"/>
      <c r="APG27" s="56"/>
      <c r="APH27" s="56"/>
      <c r="API27" s="56"/>
      <c r="APJ27" s="56"/>
      <c r="APK27" s="56"/>
      <c r="APL27" s="56"/>
      <c r="APM27" s="56"/>
      <c r="APN27" s="56"/>
      <c r="APO27" s="56"/>
      <c r="APP27" s="56"/>
      <c r="APQ27" s="56"/>
      <c r="APR27" s="56"/>
      <c r="APS27" s="56"/>
      <c r="APT27" s="56"/>
      <c r="APU27" s="56"/>
      <c r="APV27" s="56"/>
      <c r="APW27" s="56"/>
      <c r="APX27" s="56"/>
      <c r="APY27" s="56"/>
      <c r="APZ27" s="56"/>
      <c r="AQA27" s="56"/>
      <c r="AQB27" s="56"/>
      <c r="AQC27" s="56"/>
      <c r="AQD27" s="56"/>
      <c r="AQE27" s="56"/>
      <c r="AQF27" s="56"/>
      <c r="AQG27" s="56"/>
      <c r="AQH27" s="56"/>
      <c r="AQI27" s="56"/>
      <c r="AQJ27" s="56"/>
      <c r="AQK27" s="56"/>
      <c r="AQL27" s="56"/>
      <c r="AQM27" s="56"/>
      <c r="AQN27" s="56"/>
      <c r="AQO27" s="56"/>
      <c r="AQP27" s="56"/>
      <c r="AQQ27" s="56"/>
      <c r="AQR27" s="56"/>
      <c r="AQS27" s="56"/>
      <c r="AQT27" s="56"/>
      <c r="AQU27" s="56"/>
      <c r="AQV27" s="56"/>
      <c r="AQW27" s="56"/>
      <c r="AQX27" s="56"/>
      <c r="AQY27" s="56"/>
      <c r="AQZ27" s="56"/>
      <c r="ARA27" s="56"/>
      <c r="ARB27" s="56"/>
      <c r="ARC27" s="56"/>
      <c r="ARD27" s="56"/>
      <c r="ARE27" s="56"/>
      <c r="ARF27" s="56"/>
      <c r="ARG27" s="56"/>
      <c r="ARH27" s="56"/>
      <c r="ARI27" s="56"/>
      <c r="ARJ27" s="56"/>
      <c r="ARK27" s="56"/>
      <c r="ARL27" s="56"/>
      <c r="ARM27" s="56"/>
      <c r="ARN27" s="56"/>
      <c r="ARO27" s="56"/>
      <c r="ARP27" s="56"/>
      <c r="ARQ27" s="56"/>
      <c r="ARR27" s="56"/>
      <c r="ARS27" s="56"/>
      <c r="ART27" s="56"/>
      <c r="ARU27" s="56"/>
      <c r="ARV27" s="56"/>
      <c r="ARW27" s="56"/>
      <c r="ARX27" s="56"/>
      <c r="ARY27" s="56"/>
      <c r="ARZ27" s="56"/>
      <c r="ASA27" s="56"/>
      <c r="ASB27" s="56"/>
      <c r="ASC27" s="56"/>
      <c r="ASD27" s="56"/>
      <c r="ASE27" s="56"/>
      <c r="ASF27" s="56"/>
      <c r="ASG27" s="56"/>
      <c r="ASH27" s="56"/>
      <c r="ASI27" s="56"/>
      <c r="ASJ27" s="56"/>
      <c r="ASK27" s="56"/>
      <c r="ASL27" s="56"/>
      <c r="ASM27" s="56"/>
      <c r="ASN27" s="56"/>
      <c r="ASO27" s="56"/>
      <c r="ASP27" s="56"/>
      <c r="ASQ27" s="56"/>
      <c r="ASR27" s="56"/>
      <c r="ASS27" s="56"/>
      <c r="AST27" s="56"/>
      <c r="ASU27" s="56"/>
      <c r="ASV27" s="56"/>
      <c r="ASW27" s="56"/>
      <c r="ASX27" s="56"/>
      <c r="ASY27" s="56"/>
      <c r="ASZ27" s="56"/>
      <c r="ATA27" s="56"/>
      <c r="ATB27" s="56"/>
      <c r="ATC27" s="56"/>
      <c r="ATD27" s="56"/>
      <c r="ATE27" s="56"/>
      <c r="ATF27" s="56"/>
      <c r="ATG27" s="56"/>
      <c r="ATH27" s="56"/>
      <c r="ATI27" s="56"/>
      <c r="ATJ27" s="56"/>
      <c r="ATK27" s="56"/>
      <c r="ATL27" s="56"/>
      <c r="ATM27" s="56"/>
      <c r="ATN27" s="56"/>
      <c r="ATO27" s="56"/>
      <c r="ATP27" s="56"/>
      <c r="ATQ27" s="56"/>
      <c r="ATR27" s="56"/>
      <c r="ATS27" s="56"/>
      <c r="ATT27" s="56"/>
      <c r="ATU27" s="56"/>
      <c r="ATV27" s="56"/>
      <c r="ATW27" s="56"/>
      <c r="ATX27" s="56"/>
      <c r="ATY27" s="56"/>
      <c r="ATZ27" s="56"/>
      <c r="AUA27" s="56"/>
      <c r="AUB27" s="56"/>
      <c r="AUC27" s="56"/>
      <c r="AUD27" s="56"/>
      <c r="AUE27" s="56"/>
      <c r="AUF27" s="56"/>
      <c r="AUG27" s="56"/>
      <c r="AUH27" s="56"/>
      <c r="AUI27" s="56"/>
      <c r="AUJ27" s="56"/>
      <c r="AUK27" s="56"/>
      <c r="AUL27" s="56"/>
      <c r="AUM27" s="56"/>
      <c r="AUN27" s="56"/>
      <c r="AUO27" s="56"/>
      <c r="AUP27" s="56"/>
      <c r="AUQ27" s="56"/>
      <c r="AUR27" s="56"/>
      <c r="AUS27" s="56"/>
      <c r="AUT27" s="56"/>
      <c r="AUU27" s="56"/>
      <c r="AUV27" s="56"/>
      <c r="AUW27" s="56"/>
      <c r="AUX27" s="56"/>
      <c r="AUY27" s="56"/>
      <c r="AUZ27" s="56"/>
      <c r="AVA27" s="56"/>
      <c r="AVB27" s="56"/>
      <c r="AVC27" s="56"/>
      <c r="AVD27" s="56"/>
      <c r="AVE27" s="56"/>
      <c r="AVF27" s="56"/>
      <c r="AVG27" s="56"/>
      <c r="AVH27" s="56"/>
      <c r="AVI27" s="56"/>
      <c r="AVJ27" s="56"/>
      <c r="AVK27" s="56"/>
      <c r="AVL27" s="56"/>
      <c r="AVM27" s="56"/>
      <c r="AVN27" s="56"/>
      <c r="AVO27" s="56"/>
      <c r="AVP27" s="56"/>
      <c r="AVQ27" s="56"/>
      <c r="AVR27" s="56"/>
      <c r="AVS27" s="56"/>
      <c r="AVT27" s="56"/>
      <c r="AVU27" s="56"/>
      <c r="AVV27" s="56"/>
      <c r="AVW27" s="56"/>
      <c r="AVX27" s="56"/>
      <c r="AVY27" s="56"/>
      <c r="AVZ27" s="56"/>
      <c r="AWA27" s="56"/>
      <c r="AWB27" s="56"/>
      <c r="AWC27" s="56"/>
      <c r="AWD27" s="56"/>
      <c r="AWE27" s="56"/>
      <c r="AWF27" s="56"/>
      <c r="AWG27" s="56"/>
      <c r="AWH27" s="56"/>
      <c r="AWI27" s="56"/>
      <c r="AWJ27" s="56"/>
      <c r="AWK27" s="56"/>
      <c r="AWL27" s="56"/>
      <c r="AWM27" s="56"/>
      <c r="AWN27" s="56"/>
      <c r="AWO27" s="56"/>
      <c r="AWP27" s="56"/>
      <c r="AWQ27" s="56"/>
      <c r="AWR27" s="56"/>
      <c r="AWS27" s="56"/>
      <c r="AWT27" s="56"/>
      <c r="AWU27" s="56"/>
      <c r="AWV27" s="56"/>
      <c r="AWW27" s="56"/>
      <c r="AWX27" s="56"/>
      <c r="AWY27" s="56"/>
      <c r="AWZ27" s="56"/>
      <c r="AXA27" s="56"/>
      <c r="AXB27" s="56"/>
      <c r="AXC27" s="56"/>
      <c r="AXD27" s="56"/>
      <c r="AXE27" s="56"/>
      <c r="AXF27" s="56"/>
      <c r="AXG27" s="56"/>
      <c r="AXH27" s="56"/>
      <c r="AXI27" s="56"/>
      <c r="AXJ27" s="56"/>
      <c r="AXK27" s="56"/>
      <c r="AXL27" s="56"/>
      <c r="AXM27" s="56"/>
      <c r="AXN27" s="56"/>
      <c r="AXO27" s="56"/>
      <c r="AXP27" s="56"/>
      <c r="AXQ27" s="56"/>
      <c r="AXR27" s="56"/>
      <c r="AXS27" s="56"/>
      <c r="AXT27" s="56"/>
      <c r="AXU27" s="56"/>
      <c r="AXV27" s="56"/>
      <c r="AXW27" s="56"/>
      <c r="AXX27" s="56"/>
      <c r="AXY27" s="56"/>
      <c r="AXZ27" s="56"/>
      <c r="AYA27" s="56"/>
      <c r="AYB27" s="56"/>
      <c r="AYC27" s="56"/>
      <c r="AYD27" s="56"/>
      <c r="AYE27" s="56"/>
      <c r="AYF27" s="56"/>
      <c r="AYG27" s="56"/>
      <c r="AYH27" s="56"/>
      <c r="AYI27" s="56"/>
      <c r="AYJ27" s="56"/>
      <c r="AYK27" s="56"/>
      <c r="AYL27" s="56"/>
      <c r="AYM27" s="56"/>
      <c r="AYN27" s="56"/>
      <c r="AYO27" s="56"/>
      <c r="AYP27" s="56"/>
      <c r="AYQ27" s="56"/>
      <c r="AYR27" s="56"/>
      <c r="AYS27" s="56"/>
      <c r="AYT27" s="56"/>
      <c r="AYU27" s="56"/>
      <c r="AYV27" s="56"/>
      <c r="AYW27" s="56"/>
      <c r="AYX27" s="56"/>
      <c r="AYY27" s="56"/>
      <c r="AYZ27" s="56"/>
      <c r="AZA27" s="56"/>
      <c r="AZB27" s="56"/>
      <c r="AZC27" s="56"/>
      <c r="AZD27" s="56"/>
      <c r="AZE27" s="56"/>
      <c r="AZF27" s="56"/>
      <c r="AZG27" s="56"/>
      <c r="AZH27" s="56"/>
      <c r="AZI27" s="56"/>
      <c r="AZJ27" s="56"/>
      <c r="AZK27" s="56"/>
      <c r="AZL27" s="56"/>
      <c r="AZM27" s="56"/>
      <c r="AZN27" s="56"/>
      <c r="AZO27" s="56"/>
      <c r="AZP27" s="56"/>
      <c r="AZQ27" s="56"/>
      <c r="AZR27" s="56"/>
      <c r="AZS27" s="56"/>
      <c r="AZT27" s="56"/>
      <c r="AZU27" s="56"/>
      <c r="AZV27" s="56"/>
      <c r="AZW27" s="56"/>
      <c r="AZX27" s="56"/>
      <c r="AZY27" s="56"/>
      <c r="AZZ27" s="56"/>
      <c r="BAA27" s="56"/>
      <c r="BAB27" s="56"/>
      <c r="BAC27" s="56"/>
      <c r="BAD27" s="56"/>
      <c r="BAE27" s="56"/>
      <c r="BAF27" s="56"/>
      <c r="BAG27" s="56"/>
      <c r="BAH27" s="56"/>
      <c r="BAI27" s="56"/>
      <c r="BAJ27" s="56"/>
      <c r="BAK27" s="56"/>
      <c r="BAL27" s="56"/>
      <c r="BAM27" s="56"/>
      <c r="BAN27" s="56"/>
      <c r="BAO27" s="56"/>
      <c r="BAP27" s="56"/>
      <c r="BAQ27" s="56"/>
      <c r="BAR27" s="56"/>
      <c r="BAS27" s="56"/>
      <c r="BAT27" s="56"/>
      <c r="BAU27" s="56"/>
      <c r="BAV27" s="56"/>
      <c r="BAW27" s="56"/>
      <c r="BAX27" s="56"/>
      <c r="BAY27" s="56"/>
      <c r="BAZ27" s="56"/>
      <c r="BBA27" s="56"/>
      <c r="BBB27" s="56"/>
      <c r="BBC27" s="56"/>
      <c r="BBD27" s="56"/>
      <c r="BBE27" s="56"/>
      <c r="BBF27" s="56"/>
      <c r="BBG27" s="56"/>
      <c r="BBH27" s="56"/>
      <c r="BBI27" s="56"/>
      <c r="BBJ27" s="56"/>
      <c r="BBK27" s="56"/>
      <c r="BBL27" s="56"/>
      <c r="BBM27" s="56"/>
      <c r="BBN27" s="56"/>
      <c r="BBO27" s="56"/>
      <c r="BBP27" s="56"/>
      <c r="BBQ27" s="56"/>
      <c r="BBR27" s="56"/>
      <c r="BBS27" s="56"/>
      <c r="BBT27" s="56"/>
      <c r="BBU27" s="56"/>
      <c r="BBV27" s="56"/>
      <c r="BBW27" s="56"/>
      <c r="BBX27" s="56"/>
      <c r="BBY27" s="56"/>
      <c r="BBZ27" s="56"/>
      <c r="BCA27" s="56"/>
      <c r="BCB27" s="56"/>
      <c r="BCC27" s="56"/>
      <c r="BCD27" s="56"/>
      <c r="BCE27" s="56"/>
      <c r="BCF27" s="56"/>
      <c r="BCG27" s="56"/>
      <c r="BCH27" s="56"/>
      <c r="BCI27" s="56"/>
      <c r="BCJ27" s="56"/>
      <c r="BCK27" s="56"/>
      <c r="BCL27" s="56"/>
      <c r="BCM27" s="56"/>
      <c r="BCN27" s="56"/>
      <c r="BCO27" s="56"/>
      <c r="BCP27" s="56"/>
      <c r="BCQ27" s="56"/>
      <c r="BCR27" s="56"/>
      <c r="BCS27" s="56"/>
      <c r="BCT27" s="56"/>
      <c r="BCU27" s="56"/>
      <c r="BCV27" s="56"/>
      <c r="BCW27" s="56"/>
      <c r="BCX27" s="56"/>
      <c r="BCY27" s="56"/>
      <c r="BCZ27" s="56"/>
      <c r="BDA27" s="56"/>
      <c r="BDB27" s="56"/>
      <c r="BDC27" s="56"/>
      <c r="BDD27" s="56"/>
      <c r="BDE27" s="56"/>
      <c r="BDF27" s="56"/>
      <c r="BDG27" s="56"/>
      <c r="BDH27" s="56"/>
      <c r="BDI27" s="56"/>
      <c r="BDJ27" s="56"/>
      <c r="BDK27" s="56"/>
      <c r="BDL27" s="56"/>
      <c r="BDM27" s="56"/>
      <c r="BDN27" s="56"/>
      <c r="BDO27" s="56"/>
      <c r="BDP27" s="56"/>
      <c r="BDQ27" s="56"/>
      <c r="BDR27" s="56"/>
      <c r="BDS27" s="56"/>
      <c r="BDT27" s="56"/>
      <c r="BDU27" s="56"/>
      <c r="BDV27" s="56"/>
      <c r="BDW27" s="56"/>
      <c r="BDX27" s="56"/>
      <c r="BDY27" s="56"/>
      <c r="BDZ27" s="56"/>
      <c r="BEA27" s="56"/>
      <c r="BEB27" s="56"/>
      <c r="BEC27" s="56"/>
      <c r="BED27" s="56"/>
      <c r="BEE27" s="56"/>
      <c r="BEF27" s="56"/>
      <c r="BEG27" s="56"/>
      <c r="BEH27" s="56"/>
      <c r="BEI27" s="56"/>
      <c r="BEJ27" s="56"/>
      <c r="BEK27" s="56"/>
      <c r="BEL27" s="56"/>
      <c r="BEM27" s="56"/>
      <c r="BEN27" s="56"/>
      <c r="BEO27" s="56"/>
      <c r="BEP27" s="56"/>
      <c r="BEQ27" s="56"/>
      <c r="BER27" s="56"/>
      <c r="BES27" s="56"/>
      <c r="BET27" s="56"/>
      <c r="BEU27" s="56"/>
      <c r="BEV27" s="56"/>
      <c r="BEW27" s="56"/>
      <c r="BEX27" s="56"/>
      <c r="BEY27" s="56"/>
      <c r="BEZ27" s="56"/>
      <c r="BFA27" s="56"/>
      <c r="BFB27" s="56"/>
      <c r="BFC27" s="56"/>
      <c r="BFD27" s="56"/>
      <c r="BFE27" s="56"/>
      <c r="BFF27" s="56"/>
      <c r="BFG27" s="56"/>
      <c r="BFH27" s="56"/>
      <c r="BFI27" s="56"/>
      <c r="BFJ27" s="56"/>
      <c r="BFK27" s="56"/>
      <c r="BFL27" s="56"/>
      <c r="BFM27" s="56"/>
      <c r="BFN27" s="56"/>
      <c r="BFO27" s="56"/>
      <c r="BFP27" s="56"/>
      <c r="BFQ27" s="56"/>
      <c r="BFR27" s="56"/>
      <c r="BFS27" s="56"/>
      <c r="BFT27" s="56"/>
      <c r="BFU27" s="56"/>
      <c r="BFV27" s="56"/>
      <c r="BFW27" s="56"/>
      <c r="BFX27" s="56"/>
      <c r="BFY27" s="56"/>
      <c r="BFZ27" s="56"/>
      <c r="BGA27" s="56"/>
      <c r="BGB27" s="56"/>
      <c r="BGC27" s="56"/>
      <c r="BGD27" s="56"/>
      <c r="BGE27" s="56"/>
      <c r="BGF27" s="56"/>
      <c r="BGG27" s="56"/>
      <c r="BGH27" s="56"/>
      <c r="BGI27" s="56"/>
      <c r="BGJ27" s="56"/>
      <c r="BGK27" s="56"/>
      <c r="BGL27" s="56"/>
      <c r="BGM27" s="56"/>
      <c r="BGN27" s="56"/>
      <c r="BGO27" s="56"/>
      <c r="BGP27" s="56"/>
      <c r="BGQ27" s="56"/>
      <c r="BGR27" s="56"/>
      <c r="BGS27" s="56"/>
      <c r="BGT27" s="56"/>
      <c r="BGU27" s="56"/>
      <c r="BGV27" s="56"/>
      <c r="BGW27" s="56"/>
      <c r="BGX27" s="56"/>
      <c r="BGY27" s="56"/>
      <c r="BGZ27" s="56"/>
      <c r="BHA27" s="56"/>
      <c r="BHB27" s="56"/>
      <c r="BHC27" s="56"/>
      <c r="BHD27" s="56"/>
      <c r="BHE27" s="56"/>
      <c r="BHF27" s="56"/>
      <c r="BHG27" s="56"/>
      <c r="BHH27" s="56"/>
      <c r="BHI27" s="56"/>
      <c r="BHJ27" s="56"/>
      <c r="BHK27" s="56"/>
      <c r="BHL27" s="56"/>
      <c r="BHM27" s="56"/>
      <c r="BHN27" s="56"/>
      <c r="BHO27" s="56"/>
      <c r="BHP27" s="56"/>
      <c r="BHQ27" s="56"/>
      <c r="BHR27" s="56"/>
      <c r="BHS27" s="56"/>
      <c r="BHT27" s="56"/>
      <c r="BHU27" s="56"/>
      <c r="BHV27" s="56"/>
      <c r="BHW27" s="56"/>
      <c r="BHX27" s="56"/>
      <c r="BHY27" s="56"/>
      <c r="BHZ27" s="56"/>
      <c r="BIA27" s="56"/>
      <c r="BIB27" s="56"/>
      <c r="BIC27" s="56"/>
      <c r="BID27" s="56"/>
      <c r="BIE27" s="56"/>
      <c r="BIF27" s="56"/>
      <c r="BIG27" s="56"/>
      <c r="BIH27" s="56"/>
      <c r="BII27" s="56"/>
      <c r="BIJ27" s="56"/>
      <c r="BIK27" s="56"/>
      <c r="BIL27" s="56"/>
      <c r="BIM27" s="56"/>
      <c r="BIN27" s="56"/>
      <c r="BIO27" s="56"/>
      <c r="BIP27" s="56"/>
      <c r="BIQ27" s="56"/>
      <c r="BIR27" s="56"/>
      <c r="BIS27" s="56"/>
      <c r="BIT27" s="56"/>
      <c r="BIU27" s="56"/>
      <c r="BIV27" s="56"/>
      <c r="BIW27" s="56"/>
      <c r="BIX27" s="56"/>
      <c r="BIY27" s="56"/>
      <c r="BIZ27" s="56"/>
      <c r="BJA27" s="56"/>
      <c r="BJB27" s="56"/>
      <c r="BJC27" s="56"/>
      <c r="BJD27" s="56"/>
      <c r="BJE27" s="56"/>
      <c r="BJF27" s="56"/>
      <c r="BJG27" s="56"/>
      <c r="BJH27" s="56"/>
      <c r="BJI27" s="56"/>
      <c r="BJJ27" s="56"/>
      <c r="BJK27" s="56"/>
      <c r="BJL27" s="56"/>
      <c r="BJM27" s="56"/>
      <c r="BJN27" s="56"/>
      <c r="BJO27" s="56"/>
      <c r="BJP27" s="56"/>
      <c r="BJQ27" s="56"/>
      <c r="BJR27" s="56"/>
      <c r="BJS27" s="56"/>
      <c r="BJT27" s="56"/>
      <c r="BJU27" s="56"/>
      <c r="BJV27" s="56"/>
      <c r="BJW27" s="56"/>
      <c r="BJX27" s="56"/>
      <c r="BJY27" s="56"/>
      <c r="BJZ27" s="56"/>
      <c r="BKA27" s="56"/>
      <c r="BKB27" s="56"/>
      <c r="BKC27" s="56"/>
      <c r="BKD27" s="56"/>
      <c r="BKE27" s="56"/>
      <c r="BKF27" s="56"/>
      <c r="BKG27" s="56"/>
      <c r="BKH27" s="56"/>
      <c r="BKI27" s="56"/>
      <c r="BKJ27" s="56"/>
      <c r="BKK27" s="56"/>
      <c r="BKL27" s="56"/>
      <c r="BKM27" s="56"/>
      <c r="BKN27" s="56"/>
      <c r="BKO27" s="56"/>
      <c r="BKP27" s="56"/>
      <c r="BKQ27" s="56"/>
      <c r="BKR27" s="56"/>
      <c r="BKS27" s="56"/>
      <c r="BKT27" s="56"/>
      <c r="BKU27" s="56"/>
      <c r="BKV27" s="56"/>
      <c r="BKW27" s="56"/>
      <c r="BKX27" s="56"/>
      <c r="BKY27" s="56"/>
      <c r="BKZ27" s="56"/>
      <c r="BLA27" s="56"/>
      <c r="BLB27" s="56"/>
      <c r="BLC27" s="56"/>
      <c r="BLD27" s="56"/>
      <c r="BLE27" s="56"/>
      <c r="BLF27" s="56"/>
      <c r="BLG27" s="56"/>
      <c r="BLH27" s="56"/>
      <c r="BLI27" s="56"/>
      <c r="BLJ27" s="56"/>
      <c r="BLK27" s="56"/>
      <c r="BLL27" s="56"/>
      <c r="BLM27" s="56"/>
      <c r="BLN27" s="56"/>
      <c r="BLO27" s="56"/>
      <c r="BLP27" s="56"/>
      <c r="BLQ27" s="56"/>
      <c r="BLR27" s="56"/>
      <c r="BLS27" s="56"/>
      <c r="BLT27" s="56"/>
      <c r="BLU27" s="56"/>
      <c r="BLV27" s="56"/>
      <c r="BLW27" s="56"/>
      <c r="BLX27" s="56"/>
      <c r="BLY27" s="56"/>
      <c r="BLZ27" s="56"/>
      <c r="BMA27" s="56"/>
      <c r="BMB27" s="56"/>
      <c r="BMC27" s="56"/>
      <c r="BMD27" s="56"/>
      <c r="BME27" s="56"/>
      <c r="BMF27" s="56"/>
      <c r="BMG27" s="56"/>
      <c r="BMH27" s="56"/>
      <c r="BMI27" s="56"/>
      <c r="BMJ27" s="56"/>
      <c r="BMK27" s="56"/>
      <c r="BML27" s="56"/>
      <c r="BMM27" s="56"/>
      <c r="BMN27" s="56"/>
      <c r="BMO27" s="56"/>
      <c r="BMP27" s="56"/>
      <c r="BMQ27" s="56"/>
      <c r="BMR27" s="56"/>
      <c r="BMS27" s="56"/>
      <c r="BMT27" s="56"/>
      <c r="BMU27" s="56"/>
      <c r="BMV27" s="56"/>
      <c r="BMW27" s="56"/>
      <c r="BMX27" s="56"/>
      <c r="BMY27" s="56"/>
      <c r="BMZ27" s="56"/>
      <c r="BNA27" s="56"/>
      <c r="BNB27" s="56"/>
      <c r="BNC27" s="56"/>
      <c r="BND27" s="56"/>
      <c r="BNE27" s="56"/>
      <c r="BNF27" s="56"/>
      <c r="BNG27" s="56"/>
      <c r="BNH27" s="56"/>
      <c r="BNI27" s="56"/>
      <c r="BNJ27" s="56"/>
      <c r="BNK27" s="56"/>
      <c r="BNL27" s="56"/>
      <c r="BNM27" s="56"/>
      <c r="BNN27" s="56"/>
      <c r="BNO27" s="56"/>
      <c r="BNP27" s="56"/>
      <c r="BNQ27" s="56"/>
      <c r="BNR27" s="56"/>
      <c r="BNS27" s="56"/>
      <c r="BNT27" s="56"/>
      <c r="BNU27" s="56"/>
      <c r="BNV27" s="56"/>
      <c r="BNW27" s="56"/>
      <c r="BNX27" s="56"/>
      <c r="BNY27" s="56"/>
      <c r="BNZ27" s="56"/>
      <c r="BOA27" s="56"/>
      <c r="BOB27" s="56"/>
      <c r="BOC27" s="56"/>
      <c r="BOD27" s="56"/>
      <c r="BOE27" s="56"/>
      <c r="BOF27" s="56"/>
      <c r="BOG27" s="56"/>
      <c r="BOH27" s="56"/>
      <c r="BOI27" s="56"/>
      <c r="BOJ27" s="56"/>
      <c r="BOK27" s="56"/>
      <c r="BOL27" s="56"/>
      <c r="BOM27" s="56"/>
      <c r="BON27" s="56"/>
      <c r="BOO27" s="56"/>
      <c r="BOP27" s="56"/>
      <c r="BOQ27" s="56"/>
      <c r="BOR27" s="56"/>
      <c r="BOS27" s="56"/>
      <c r="BOT27" s="56"/>
      <c r="BOU27" s="56"/>
      <c r="BOV27" s="56"/>
    </row>
    <row r="28" ht="13.5" customHeight="1">
      <c r="A28" s="54" t="s">
        <v>1417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/>
      <c r="ME28" s="53"/>
      <c r="MF28" s="53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3"/>
      <c r="OS28" s="53"/>
      <c r="OT28" s="53"/>
      <c r="OU28" s="53"/>
      <c r="OV28" s="53"/>
      <c r="OW28" s="53"/>
      <c r="OX28" s="53"/>
      <c r="OY28" s="53"/>
      <c r="OZ28" s="53"/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3"/>
      <c r="PM28" s="53"/>
      <c r="PN28" s="53"/>
      <c r="PO28" s="53"/>
      <c r="PP28" s="53"/>
      <c r="PQ28" s="53"/>
      <c r="PR28" s="53"/>
      <c r="PS28" s="53"/>
      <c r="PT28" s="53"/>
      <c r="PU28" s="53"/>
      <c r="PV28" s="53"/>
      <c r="PW28" s="53"/>
      <c r="PX28" s="53"/>
      <c r="PY28" s="53"/>
      <c r="PZ28" s="53"/>
      <c r="QA28" s="53"/>
      <c r="QB28" s="53"/>
      <c r="QC28" s="53"/>
      <c r="QD28" s="53"/>
      <c r="QE28" s="53"/>
      <c r="QF28" s="53"/>
      <c r="QG28" s="53"/>
      <c r="QH28" s="53"/>
      <c r="QI28" s="53"/>
      <c r="QJ28" s="53"/>
      <c r="QK28" s="53"/>
      <c r="QL28" s="53"/>
      <c r="QM28" s="53"/>
      <c r="QN28" s="53"/>
      <c r="QO28" s="53"/>
      <c r="QP28" s="53"/>
      <c r="QQ28" s="53"/>
      <c r="QR28" s="53"/>
      <c r="QS28" s="53"/>
      <c r="QT28" s="53"/>
      <c r="QU28" s="53"/>
      <c r="QV28" s="53"/>
      <c r="QW28" s="53"/>
      <c r="QX28" s="53"/>
      <c r="QY28" s="53"/>
      <c r="QZ28" s="53"/>
      <c r="RA28" s="53"/>
      <c r="RB28" s="53"/>
      <c r="RC28" s="53"/>
      <c r="RD28" s="53"/>
      <c r="RE28" s="53"/>
      <c r="RF28" s="53"/>
      <c r="RG28" s="53"/>
      <c r="RH28" s="53"/>
      <c r="RI28" s="53"/>
      <c r="RJ28" s="53"/>
      <c r="RK28" s="53"/>
      <c r="RL28" s="53"/>
      <c r="RM28" s="53"/>
      <c r="RN28" s="53"/>
      <c r="RO28" s="53"/>
      <c r="RP28" s="53"/>
      <c r="RQ28" s="53"/>
      <c r="RR28" s="53"/>
      <c r="RS28" s="53"/>
      <c r="RT28" s="53"/>
      <c r="RU28" s="53"/>
      <c r="RV28" s="53"/>
      <c r="RW28" s="53"/>
      <c r="RX28" s="53"/>
      <c r="RY28" s="53"/>
      <c r="RZ28" s="53"/>
      <c r="SA28" s="53"/>
      <c r="SB28" s="53"/>
      <c r="SC28" s="53"/>
      <c r="SD28" s="53"/>
      <c r="SE28" s="53"/>
      <c r="SF28" s="53"/>
      <c r="SG28" s="53"/>
      <c r="SH28" s="53"/>
      <c r="SI28" s="53"/>
      <c r="SJ28" s="53"/>
      <c r="SK28" s="53"/>
      <c r="SL28" s="53"/>
      <c r="SM28" s="53"/>
      <c r="SN28" s="53"/>
      <c r="SO28" s="53"/>
      <c r="SP28" s="53"/>
      <c r="SQ28" s="53"/>
      <c r="SR28" s="53"/>
      <c r="SS28" s="53"/>
      <c r="ST28" s="53"/>
      <c r="SU28" s="53"/>
      <c r="SV28" s="53"/>
      <c r="SW28" s="53"/>
      <c r="SX28" s="53"/>
      <c r="SY28" s="53"/>
      <c r="SZ28" s="53"/>
      <c r="TA28" s="53"/>
      <c r="TB28" s="53"/>
      <c r="TC28" s="53"/>
      <c r="TD28" s="53"/>
      <c r="TE28" s="53"/>
      <c r="TF28" s="53"/>
      <c r="TG28" s="53"/>
      <c r="TH28" s="53"/>
      <c r="TI28" s="53"/>
      <c r="TJ28" s="53"/>
      <c r="TK28" s="53"/>
      <c r="TL28" s="53"/>
      <c r="TM28" s="53"/>
      <c r="TN28" s="53"/>
      <c r="TO28" s="53"/>
      <c r="TP28" s="53"/>
      <c r="TQ28" s="53"/>
      <c r="TR28" s="53"/>
      <c r="TS28" s="53"/>
      <c r="TT28" s="53"/>
      <c r="TU28" s="53"/>
      <c r="TV28" s="53"/>
      <c r="TW28" s="53"/>
      <c r="TX28" s="53"/>
      <c r="TY28" s="53"/>
      <c r="TZ28" s="53"/>
      <c r="UA28" s="53"/>
      <c r="UB28" s="53"/>
      <c r="UC28" s="53"/>
      <c r="UD28" s="53"/>
      <c r="UE28" s="53"/>
      <c r="UF28" s="53"/>
      <c r="UG28" s="53"/>
      <c r="UH28" s="53"/>
      <c r="UI28" s="53"/>
      <c r="UJ28" s="53"/>
      <c r="UK28" s="53"/>
      <c r="UL28" s="53"/>
      <c r="UM28" s="53"/>
      <c r="UN28" s="53"/>
      <c r="UO28" s="53"/>
      <c r="UP28" s="53"/>
      <c r="UQ28" s="53"/>
      <c r="UR28" s="53"/>
      <c r="US28" s="53"/>
      <c r="UT28" s="53"/>
      <c r="UU28" s="53"/>
      <c r="UV28" s="53"/>
      <c r="UW28" s="53"/>
      <c r="UX28" s="53"/>
      <c r="UY28" s="53"/>
      <c r="UZ28" s="53"/>
      <c r="VA28" s="53"/>
      <c r="VB28" s="53"/>
      <c r="VC28" s="53"/>
      <c r="VD28" s="53"/>
      <c r="VE28" s="53"/>
      <c r="VF28" s="53"/>
      <c r="VG28" s="53"/>
      <c r="VH28" s="53"/>
      <c r="VI28" s="53"/>
      <c r="VJ28" s="53"/>
      <c r="VK28" s="53"/>
      <c r="VL28" s="53"/>
      <c r="VM28" s="53"/>
      <c r="VN28" s="53"/>
      <c r="VO28" s="53"/>
      <c r="VP28" s="53"/>
      <c r="VQ28" s="53"/>
      <c r="VR28" s="53"/>
      <c r="VS28" s="53"/>
      <c r="VT28" s="53"/>
      <c r="VU28" s="53"/>
      <c r="VV28" s="53"/>
      <c r="VW28" s="53"/>
      <c r="VX28" s="53"/>
      <c r="VY28" s="53"/>
      <c r="VZ28" s="53"/>
      <c r="WA28" s="53"/>
      <c r="WB28" s="53"/>
      <c r="WC28" s="53"/>
      <c r="WD28" s="53"/>
      <c r="WE28" s="53"/>
      <c r="WF28" s="53"/>
      <c r="WG28" s="53"/>
      <c r="WH28" s="53"/>
      <c r="WI28" s="53"/>
      <c r="WJ28" s="53"/>
      <c r="WK28" s="53"/>
      <c r="WL28" s="53"/>
      <c r="WM28" s="53"/>
      <c r="WN28" s="53"/>
      <c r="WO28" s="53"/>
      <c r="WP28" s="53"/>
      <c r="WQ28" s="53"/>
      <c r="WR28" s="53"/>
      <c r="WS28" s="53"/>
      <c r="WT28" s="53"/>
      <c r="WU28" s="53"/>
      <c r="WV28" s="53"/>
      <c r="WW28" s="53"/>
      <c r="WX28" s="53"/>
      <c r="WY28" s="53"/>
      <c r="WZ28" s="53"/>
      <c r="XA28" s="53"/>
      <c r="XB28" s="53"/>
      <c r="XC28" s="53"/>
      <c r="XD28" s="53"/>
      <c r="XE28" s="53"/>
      <c r="XF28" s="53"/>
      <c r="XG28" s="53"/>
      <c r="XH28" s="53"/>
      <c r="XI28" s="53"/>
      <c r="XJ28" s="53"/>
      <c r="XK28" s="53"/>
      <c r="XL28" s="53"/>
      <c r="XM28" s="53"/>
      <c r="XN28" s="53"/>
      <c r="XO28" s="53"/>
      <c r="XP28" s="53"/>
      <c r="XQ28" s="53"/>
      <c r="XR28" s="53"/>
      <c r="XS28" s="53"/>
      <c r="XT28" s="53"/>
      <c r="XU28" s="53"/>
      <c r="XV28" s="53"/>
      <c r="XW28" s="53"/>
      <c r="XX28" s="53"/>
      <c r="XY28" s="53"/>
      <c r="XZ28" s="53"/>
      <c r="YA28" s="53"/>
      <c r="YB28" s="53"/>
      <c r="YC28" s="53"/>
      <c r="YD28" s="53"/>
      <c r="YE28" s="53"/>
      <c r="YF28" s="53"/>
      <c r="YG28" s="53"/>
      <c r="YH28" s="53"/>
      <c r="YI28" s="53"/>
      <c r="YJ28" s="53"/>
      <c r="YK28" s="53"/>
      <c r="YL28" s="53"/>
      <c r="YM28" s="53"/>
      <c r="YN28" s="53"/>
      <c r="YO28" s="53"/>
      <c r="YP28" s="53"/>
      <c r="YQ28" s="53"/>
      <c r="YR28" s="53"/>
      <c r="YS28" s="53"/>
      <c r="YT28" s="53"/>
      <c r="YU28" s="53"/>
      <c r="YV28" s="53"/>
      <c r="YW28" s="53"/>
      <c r="YX28" s="53"/>
      <c r="YY28" s="53"/>
      <c r="YZ28" s="53"/>
      <c r="ZA28" s="53"/>
      <c r="ZB28" s="53"/>
      <c r="ZC28" s="53"/>
      <c r="ZD28" s="53"/>
      <c r="ZE28" s="53"/>
      <c r="ZF28" s="53"/>
      <c r="ZG28" s="53"/>
      <c r="ZH28" s="53"/>
      <c r="ZI28" s="53"/>
      <c r="ZJ28" s="53"/>
      <c r="ZK28" s="53"/>
      <c r="ZL28" s="53"/>
      <c r="ZM28" s="53"/>
      <c r="ZN28" s="53"/>
      <c r="ZO28" s="53"/>
      <c r="ZP28" s="53"/>
      <c r="ZQ28" s="53"/>
      <c r="ZR28" s="53"/>
      <c r="ZS28" s="53"/>
      <c r="ZT28" s="53"/>
      <c r="ZU28" s="53"/>
      <c r="ZV28" s="53"/>
      <c r="ZW28" s="53"/>
      <c r="ZX28" s="53"/>
      <c r="ZY28" s="53"/>
      <c r="ZZ28" s="53"/>
      <c r="AAA28" s="53"/>
      <c r="AAB28" s="53"/>
      <c r="AAC28" s="53"/>
      <c r="AAD28" s="53"/>
      <c r="AAE28" s="53"/>
      <c r="AAF28" s="53"/>
      <c r="AAG28" s="53"/>
      <c r="AAH28" s="53"/>
      <c r="AAI28" s="53"/>
      <c r="AAJ28" s="53"/>
      <c r="AAK28" s="53"/>
      <c r="AAL28" s="53"/>
      <c r="AAM28" s="53"/>
      <c r="AAN28" s="53"/>
      <c r="AAO28" s="53"/>
      <c r="AAP28" s="53"/>
      <c r="AAQ28" s="53"/>
      <c r="AAR28" s="53"/>
      <c r="AAS28" s="53"/>
      <c r="AAT28" s="53"/>
      <c r="AAU28" s="53"/>
      <c r="AAV28" s="53"/>
      <c r="AAW28" s="53"/>
      <c r="AAX28" s="53"/>
      <c r="AAY28" s="53"/>
      <c r="AAZ28" s="53"/>
      <c r="ABA28" s="53"/>
      <c r="ABB28" s="53"/>
      <c r="ABC28" s="53"/>
      <c r="ABD28" s="53"/>
      <c r="ABE28" s="53"/>
      <c r="ABF28" s="53"/>
      <c r="ABG28" s="53"/>
      <c r="ABH28" s="53"/>
      <c r="ABI28" s="53"/>
      <c r="ABJ28" s="53"/>
      <c r="ABK28" s="53"/>
      <c r="ABL28" s="53"/>
      <c r="ABM28" s="53"/>
      <c r="ABN28" s="53"/>
      <c r="ABO28" s="53"/>
      <c r="ABP28" s="53"/>
      <c r="ABQ28" s="53"/>
      <c r="ABR28" s="53"/>
      <c r="ABS28" s="53"/>
      <c r="ABT28" s="53"/>
      <c r="ABU28" s="53"/>
      <c r="ABV28" s="53"/>
      <c r="ABW28" s="53"/>
      <c r="ABX28" s="53"/>
      <c r="ABY28" s="53"/>
      <c r="ABZ28" s="53"/>
      <c r="ACA28" s="53"/>
      <c r="ACB28" s="53"/>
      <c r="ACC28" s="53"/>
      <c r="ACD28" s="53"/>
      <c r="ACE28" s="53"/>
      <c r="ACF28" s="53"/>
      <c r="ACG28" s="53"/>
      <c r="ACH28" s="53"/>
      <c r="ACI28" s="53"/>
      <c r="ACJ28" s="53"/>
      <c r="ACK28" s="53"/>
      <c r="ACL28" s="53"/>
      <c r="ACM28" s="53"/>
      <c r="ACN28" s="53"/>
      <c r="ACO28" s="53"/>
      <c r="ACP28" s="53"/>
      <c r="ACQ28" s="53"/>
      <c r="ACR28" s="53"/>
      <c r="ACS28" s="53"/>
      <c r="ACT28" s="53"/>
      <c r="ACU28" s="53"/>
      <c r="ACV28" s="53"/>
      <c r="ACW28" s="53"/>
      <c r="ACX28" s="53"/>
      <c r="ACY28" s="53"/>
      <c r="ACZ28" s="53"/>
      <c r="ADA28" s="53"/>
      <c r="ADB28" s="53"/>
      <c r="ADC28" s="53"/>
      <c r="ADD28" s="53"/>
      <c r="ADE28" s="53"/>
      <c r="ADF28" s="53"/>
      <c r="ADG28" s="53"/>
      <c r="ADH28" s="53"/>
      <c r="ADI28" s="53"/>
      <c r="ADJ28" s="53"/>
      <c r="ADK28" s="53"/>
      <c r="ADL28" s="53"/>
      <c r="ADM28" s="53"/>
      <c r="ADN28" s="53"/>
      <c r="ADO28" s="53"/>
      <c r="ADP28" s="53"/>
      <c r="ADQ28" s="53"/>
      <c r="ADR28" s="53"/>
      <c r="ADS28" s="53"/>
      <c r="ADT28" s="53"/>
      <c r="ADU28" s="53"/>
      <c r="ADV28" s="53"/>
      <c r="ADW28" s="53"/>
      <c r="ADX28" s="53"/>
      <c r="ADY28" s="53"/>
      <c r="ADZ28" s="53"/>
      <c r="AEA28" s="53"/>
      <c r="AEB28" s="53"/>
      <c r="AEC28" s="53"/>
      <c r="AED28" s="53"/>
      <c r="AEE28" s="53"/>
      <c r="AEF28" s="53"/>
      <c r="AEG28" s="53"/>
      <c r="AEH28" s="53"/>
      <c r="AEI28" s="53"/>
      <c r="AEJ28" s="53"/>
      <c r="AEK28" s="53"/>
      <c r="AEL28" s="53"/>
      <c r="AEM28" s="53"/>
      <c r="AEN28" s="53"/>
      <c r="AEO28" s="53"/>
      <c r="AEP28" s="53"/>
      <c r="AEQ28" s="53"/>
      <c r="AER28" s="53"/>
      <c r="AES28" s="53"/>
      <c r="AET28" s="53"/>
      <c r="AEU28" s="53"/>
      <c r="AEV28" s="53"/>
      <c r="AEW28" s="53"/>
      <c r="AEX28" s="53"/>
      <c r="AEY28" s="53"/>
      <c r="AEZ28" s="53"/>
      <c r="AFA28" s="53"/>
      <c r="AFB28" s="53"/>
      <c r="AFC28" s="53"/>
      <c r="AFD28" s="53"/>
      <c r="AFE28" s="53"/>
      <c r="AFF28" s="53"/>
      <c r="AFG28" s="53"/>
      <c r="AFH28" s="53"/>
      <c r="AFI28" s="53"/>
      <c r="AFJ28" s="53"/>
      <c r="AFK28" s="53"/>
      <c r="AFL28" s="53"/>
      <c r="AFM28" s="53"/>
      <c r="AFN28" s="53"/>
      <c r="AFO28" s="53"/>
      <c r="AFP28" s="53"/>
      <c r="AFQ28" s="53"/>
      <c r="AFR28" s="53"/>
      <c r="AFS28" s="53"/>
      <c r="AFT28" s="53"/>
      <c r="AFU28" s="53"/>
      <c r="AFV28" s="53"/>
      <c r="AFW28" s="53"/>
      <c r="AFX28" s="53"/>
      <c r="AFY28" s="53"/>
      <c r="AFZ28" s="53"/>
      <c r="AGA28" s="53"/>
      <c r="AGB28" s="53"/>
      <c r="AGC28" s="53"/>
      <c r="AGD28" s="53"/>
      <c r="AGE28" s="53"/>
      <c r="AGF28" s="53"/>
      <c r="AGG28" s="53"/>
      <c r="AGH28" s="53"/>
      <c r="AGI28" s="53"/>
      <c r="AGJ28" s="53"/>
      <c r="AGK28" s="53"/>
      <c r="AGL28" s="53"/>
      <c r="AGM28" s="53"/>
      <c r="AGN28" s="53"/>
      <c r="AGO28" s="53"/>
      <c r="AGP28" s="53"/>
      <c r="AGQ28" s="53"/>
      <c r="AGR28" s="53"/>
      <c r="AGS28" s="53"/>
      <c r="AGT28" s="53"/>
      <c r="AGU28" s="53"/>
      <c r="AGV28" s="53"/>
      <c r="AGW28" s="53"/>
      <c r="AGX28" s="53"/>
      <c r="AGY28" s="53"/>
      <c r="AGZ28" s="53"/>
      <c r="AHA28" s="53"/>
      <c r="AHB28" s="53"/>
      <c r="AHC28" s="53"/>
      <c r="AHD28" s="53"/>
      <c r="AHE28" s="53"/>
      <c r="AHF28" s="53"/>
      <c r="AHG28" s="53"/>
      <c r="AHH28" s="53"/>
      <c r="AHI28" s="53"/>
      <c r="AHJ28" s="53"/>
      <c r="AHK28" s="53"/>
      <c r="AHL28" s="53"/>
      <c r="AHM28" s="53"/>
      <c r="AHN28" s="53"/>
      <c r="AHO28" s="53"/>
      <c r="AHP28" s="53"/>
      <c r="AHQ28" s="53"/>
      <c r="AHR28" s="53"/>
      <c r="AHS28" s="53"/>
      <c r="AHT28" s="53"/>
      <c r="AHU28" s="53"/>
      <c r="AHV28" s="53"/>
      <c r="AHW28" s="53"/>
      <c r="AHX28" s="53"/>
      <c r="AHY28" s="53"/>
      <c r="AHZ28" s="53"/>
      <c r="AIA28" s="53"/>
      <c r="AIB28" s="53"/>
      <c r="AIC28" s="53"/>
      <c r="AID28" s="53"/>
      <c r="AIE28" s="53"/>
      <c r="AIF28" s="53"/>
      <c r="AIG28" s="53"/>
      <c r="AIH28" s="53"/>
      <c r="AII28" s="53"/>
      <c r="AIJ28" s="53"/>
      <c r="AIK28" s="53"/>
      <c r="AIL28" s="53"/>
      <c r="AIM28" s="53"/>
      <c r="AIN28" s="53"/>
      <c r="AIO28" s="53"/>
      <c r="AIP28" s="53"/>
      <c r="AIQ28" s="53"/>
      <c r="AIR28" s="53"/>
      <c r="AIS28" s="53"/>
      <c r="AIT28" s="53"/>
      <c r="AIU28" s="53"/>
      <c r="AIV28" s="53"/>
      <c r="AIW28" s="53"/>
      <c r="AIX28" s="53"/>
      <c r="AIY28" s="53"/>
      <c r="AIZ28" s="53"/>
      <c r="AJA28" s="53"/>
      <c r="AJB28" s="53"/>
      <c r="AJC28" s="53"/>
      <c r="AJD28" s="53"/>
      <c r="AJE28" s="53"/>
      <c r="AJF28" s="53"/>
      <c r="AJG28" s="53"/>
      <c r="AJH28" s="53"/>
      <c r="AJI28" s="53"/>
      <c r="AJJ28" s="53"/>
      <c r="AJK28" s="53"/>
      <c r="AJL28" s="53"/>
      <c r="AJM28" s="53"/>
      <c r="AJN28" s="53"/>
      <c r="AJO28" s="53"/>
      <c r="AJP28" s="53"/>
      <c r="AJQ28" s="53"/>
      <c r="AJR28" s="53"/>
      <c r="AJS28" s="53"/>
      <c r="AJT28" s="53"/>
      <c r="AJU28" s="53"/>
      <c r="AJV28" s="53"/>
      <c r="AJW28" s="53"/>
      <c r="AJX28" s="53"/>
      <c r="AJY28" s="53"/>
      <c r="AJZ28" s="53"/>
      <c r="AKA28" s="53"/>
      <c r="AKB28" s="53"/>
      <c r="AKC28" s="53"/>
      <c r="AKD28" s="53"/>
      <c r="AKE28" s="53"/>
      <c r="AKF28" s="53"/>
      <c r="AKG28" s="53"/>
      <c r="AKH28" s="53"/>
      <c r="AKI28" s="53"/>
      <c r="AKJ28" s="53"/>
      <c r="AKK28" s="53"/>
      <c r="AKL28" s="53"/>
      <c r="AKM28" s="53"/>
      <c r="AKN28" s="53"/>
      <c r="AKO28" s="53"/>
      <c r="AKP28" s="53"/>
      <c r="AKQ28" s="53"/>
      <c r="AKR28" s="53"/>
      <c r="AKS28" s="53"/>
      <c r="AKT28" s="53"/>
      <c r="AKU28" s="53"/>
      <c r="AKV28" s="53"/>
      <c r="AKW28" s="53"/>
      <c r="AKX28" s="53"/>
      <c r="AKY28" s="53"/>
      <c r="AKZ28" s="53"/>
      <c r="ALA28" s="53"/>
      <c r="ALB28" s="53"/>
      <c r="ALC28" s="53"/>
      <c r="ALD28" s="53"/>
      <c r="ALE28" s="53"/>
      <c r="ALF28" s="53"/>
      <c r="ALG28" s="53"/>
      <c r="ALH28" s="53"/>
      <c r="ALI28" s="53"/>
      <c r="ALJ28" s="53"/>
      <c r="ALK28" s="53"/>
      <c r="ALL28" s="53"/>
      <c r="ALM28" s="53"/>
      <c r="ALN28" s="53"/>
      <c r="ALO28" s="53"/>
      <c r="ALP28" s="53"/>
      <c r="ALQ28" s="53"/>
      <c r="ALR28" s="53"/>
      <c r="ALS28" s="53"/>
      <c r="ALT28" s="53"/>
      <c r="ALU28" s="53"/>
      <c r="ALV28" s="53"/>
      <c r="ALW28" s="53"/>
      <c r="ALX28" s="53"/>
      <c r="ALY28" s="53"/>
      <c r="ALZ28" s="53"/>
      <c r="AMA28" s="53"/>
      <c r="AMB28" s="53"/>
      <c r="AMC28" s="53"/>
      <c r="AMD28" s="53"/>
      <c r="AME28" s="53"/>
      <c r="AMF28" s="53"/>
      <c r="AMG28" s="53"/>
      <c r="AMH28" s="53"/>
      <c r="AMI28" s="53"/>
      <c r="AMJ28" s="53"/>
      <c r="AMK28" s="53"/>
      <c r="AML28" s="53"/>
      <c r="AMM28" s="53"/>
      <c r="AMN28" s="53"/>
      <c r="AMO28" s="53"/>
      <c r="AMP28" s="53"/>
      <c r="AMQ28" s="53"/>
      <c r="AMR28" s="53"/>
      <c r="AMS28" s="53"/>
      <c r="AMT28" s="53"/>
      <c r="AMU28" s="53"/>
      <c r="AMV28" s="53"/>
      <c r="AMW28" s="53"/>
      <c r="AMX28" s="53"/>
      <c r="AMY28" s="53"/>
      <c r="AMZ28" s="53"/>
      <c r="ANA28" s="53"/>
      <c r="ANB28" s="53"/>
      <c r="ANC28" s="53"/>
      <c r="AND28" s="53"/>
      <c r="ANE28" s="53"/>
      <c r="ANF28" s="53"/>
      <c r="ANG28" s="53"/>
      <c r="ANH28" s="53"/>
      <c r="ANI28" s="53"/>
      <c r="ANJ28" s="53"/>
      <c r="ANK28" s="53"/>
      <c r="ANL28" s="53"/>
      <c r="ANM28" s="53"/>
      <c r="ANN28" s="53"/>
      <c r="ANO28" s="53"/>
      <c r="ANP28" s="53"/>
      <c r="ANQ28" s="53"/>
      <c r="ANR28" s="53"/>
      <c r="ANS28" s="53"/>
      <c r="ANT28" s="53"/>
      <c r="ANU28" s="53"/>
      <c r="ANV28" s="53"/>
      <c r="ANW28" s="53"/>
      <c r="ANX28" s="53"/>
      <c r="ANY28" s="53"/>
      <c r="ANZ28" s="53"/>
      <c r="AOA28" s="53"/>
      <c r="AOB28" s="53"/>
      <c r="AOC28" s="53"/>
      <c r="AOD28" s="53"/>
      <c r="AOE28" s="53"/>
      <c r="AOF28" s="53"/>
      <c r="AOG28" s="53"/>
      <c r="AOH28" s="53"/>
      <c r="AOI28" s="53"/>
      <c r="AOJ28" s="53"/>
      <c r="AOK28" s="53"/>
      <c r="AOL28" s="53"/>
      <c r="AOM28" s="53"/>
      <c r="AON28" s="53"/>
      <c r="AOO28" s="53"/>
      <c r="AOP28" s="53"/>
      <c r="AOQ28" s="53"/>
      <c r="AOR28" s="53"/>
      <c r="AOS28" s="53"/>
      <c r="AOT28" s="53"/>
      <c r="AOU28" s="53"/>
      <c r="AOV28" s="53"/>
      <c r="AOW28" s="53"/>
      <c r="AOX28" s="53"/>
      <c r="AOY28" s="53"/>
      <c r="AOZ28" s="53"/>
      <c r="APA28" s="53"/>
      <c r="APB28" s="53"/>
      <c r="APC28" s="53"/>
      <c r="APD28" s="53"/>
      <c r="APE28" s="53"/>
      <c r="APF28" s="53"/>
      <c r="APG28" s="53"/>
      <c r="APH28" s="53"/>
      <c r="API28" s="53"/>
      <c r="APJ28" s="53"/>
      <c r="APK28" s="53"/>
      <c r="APL28" s="53"/>
      <c r="APM28" s="53"/>
      <c r="APN28" s="53"/>
      <c r="APO28" s="53"/>
      <c r="APP28" s="53"/>
      <c r="APQ28" s="53"/>
      <c r="APR28" s="53"/>
      <c r="APS28" s="53"/>
      <c r="APT28" s="53"/>
      <c r="APU28" s="53"/>
      <c r="APV28" s="53"/>
      <c r="APW28" s="53"/>
      <c r="APX28" s="53"/>
      <c r="APY28" s="53"/>
      <c r="APZ28" s="53"/>
      <c r="AQA28" s="53"/>
      <c r="AQB28" s="53"/>
      <c r="AQC28" s="53"/>
      <c r="AQD28" s="53"/>
      <c r="AQE28" s="53"/>
      <c r="AQF28" s="53"/>
      <c r="AQG28" s="53"/>
      <c r="AQH28" s="53"/>
      <c r="AQI28" s="53"/>
      <c r="AQJ28" s="53"/>
      <c r="AQK28" s="53"/>
      <c r="AQL28" s="53"/>
      <c r="AQM28" s="53"/>
      <c r="AQN28" s="53"/>
      <c r="AQO28" s="53"/>
      <c r="AQP28" s="53"/>
      <c r="AQQ28" s="53"/>
      <c r="AQR28" s="53"/>
      <c r="AQS28" s="53"/>
      <c r="AQT28" s="53"/>
      <c r="AQU28" s="53"/>
      <c r="AQV28" s="53"/>
      <c r="AQW28" s="53"/>
      <c r="AQX28" s="53"/>
      <c r="AQY28" s="53"/>
      <c r="AQZ28" s="53"/>
      <c r="ARA28" s="53"/>
      <c r="ARB28" s="53"/>
      <c r="ARC28" s="53"/>
      <c r="ARD28" s="53"/>
      <c r="ARE28" s="53"/>
      <c r="ARF28" s="53"/>
      <c r="ARG28" s="53"/>
      <c r="ARH28" s="53"/>
      <c r="ARI28" s="53"/>
      <c r="ARJ28" s="53"/>
      <c r="ARK28" s="53"/>
      <c r="ARL28" s="53"/>
      <c r="ARM28" s="53"/>
      <c r="ARN28" s="53"/>
      <c r="ARO28" s="53"/>
      <c r="ARP28" s="53"/>
      <c r="ARQ28" s="53"/>
      <c r="ARR28" s="53"/>
      <c r="ARS28" s="53"/>
      <c r="ART28" s="53"/>
      <c r="ARU28" s="53"/>
      <c r="ARV28" s="53"/>
      <c r="ARW28" s="53"/>
      <c r="ARX28" s="53"/>
      <c r="ARY28" s="53"/>
      <c r="ARZ28" s="53"/>
      <c r="ASA28" s="53"/>
      <c r="ASB28" s="53"/>
      <c r="ASC28" s="53"/>
      <c r="ASD28" s="53"/>
      <c r="ASE28" s="53"/>
      <c r="ASF28" s="53"/>
      <c r="ASG28" s="53"/>
      <c r="ASH28" s="53"/>
      <c r="ASI28" s="53"/>
      <c r="ASJ28" s="53"/>
      <c r="ASK28" s="53"/>
      <c r="ASL28" s="53"/>
      <c r="ASM28" s="53"/>
      <c r="ASN28" s="53"/>
      <c r="ASO28" s="53"/>
      <c r="ASP28" s="53"/>
      <c r="ASQ28" s="53"/>
      <c r="ASR28" s="53"/>
      <c r="ASS28" s="53"/>
      <c r="AST28" s="53"/>
      <c r="ASU28" s="53"/>
      <c r="ASV28" s="53"/>
      <c r="ASW28" s="53"/>
      <c r="ASX28" s="53"/>
      <c r="ASY28" s="53"/>
      <c r="ASZ28" s="53"/>
      <c r="ATA28" s="53"/>
      <c r="ATB28" s="53"/>
      <c r="ATC28" s="53"/>
      <c r="ATD28" s="53"/>
      <c r="ATE28" s="53"/>
      <c r="ATF28" s="53"/>
      <c r="ATG28" s="53"/>
      <c r="ATH28" s="53"/>
      <c r="ATI28" s="53"/>
      <c r="ATJ28" s="53"/>
      <c r="ATK28" s="53"/>
      <c r="ATL28" s="53"/>
      <c r="ATM28" s="53"/>
      <c r="ATN28" s="53"/>
      <c r="ATO28" s="53"/>
      <c r="ATP28" s="53"/>
      <c r="ATQ28" s="53"/>
      <c r="ATR28" s="53"/>
      <c r="ATS28" s="53"/>
      <c r="ATT28" s="53"/>
      <c r="ATU28" s="53"/>
      <c r="ATV28" s="53"/>
      <c r="ATW28" s="53"/>
      <c r="ATX28" s="53"/>
      <c r="ATY28" s="53"/>
      <c r="ATZ28" s="53"/>
      <c r="AUA28" s="53"/>
      <c r="AUB28" s="53"/>
      <c r="AUC28" s="53"/>
      <c r="AUD28" s="53"/>
      <c r="AUE28" s="53"/>
      <c r="AUF28" s="53"/>
      <c r="AUG28" s="53"/>
      <c r="AUH28" s="53"/>
      <c r="AUI28" s="53"/>
      <c r="AUJ28" s="53"/>
      <c r="AUK28" s="53"/>
      <c r="AUL28" s="53"/>
      <c r="AUM28" s="53"/>
      <c r="AUN28" s="53"/>
      <c r="AUO28" s="53"/>
      <c r="AUP28" s="53"/>
      <c r="AUQ28" s="53"/>
      <c r="AUR28" s="53"/>
      <c r="AUS28" s="53"/>
      <c r="AUT28" s="53"/>
      <c r="AUU28" s="53"/>
      <c r="AUV28" s="53"/>
      <c r="AUW28" s="53"/>
      <c r="AUX28" s="53"/>
      <c r="AUY28" s="53"/>
      <c r="AUZ28" s="53"/>
      <c r="AVA28" s="53"/>
      <c r="AVB28" s="53"/>
      <c r="AVC28" s="53"/>
      <c r="AVD28" s="53"/>
      <c r="AVE28" s="53"/>
      <c r="AVF28" s="53"/>
      <c r="AVG28" s="53"/>
      <c r="AVH28" s="53"/>
      <c r="AVI28" s="53"/>
      <c r="AVJ28" s="53"/>
      <c r="AVK28" s="53"/>
      <c r="AVL28" s="53"/>
      <c r="AVM28" s="53"/>
      <c r="AVN28" s="53"/>
      <c r="AVO28" s="53"/>
      <c r="AVP28" s="53"/>
      <c r="AVQ28" s="53"/>
      <c r="AVR28" s="53"/>
      <c r="AVS28" s="53"/>
      <c r="AVT28" s="53"/>
      <c r="AVU28" s="53"/>
      <c r="AVV28" s="53"/>
      <c r="AVW28" s="53"/>
      <c r="AVX28" s="53"/>
      <c r="AVY28" s="53"/>
      <c r="AVZ28" s="53"/>
      <c r="AWA28" s="53"/>
      <c r="AWB28" s="53"/>
      <c r="AWC28" s="53"/>
      <c r="AWD28" s="53"/>
      <c r="AWE28" s="53"/>
      <c r="AWF28" s="53"/>
      <c r="AWG28" s="53"/>
      <c r="AWH28" s="53"/>
      <c r="AWI28" s="53"/>
      <c r="AWJ28" s="53"/>
      <c r="AWK28" s="53"/>
      <c r="AWL28" s="53"/>
      <c r="AWM28" s="53"/>
      <c r="AWN28" s="53"/>
      <c r="AWO28" s="53"/>
      <c r="AWP28" s="53"/>
      <c r="AWQ28" s="53"/>
      <c r="AWR28" s="53"/>
      <c r="AWS28" s="53"/>
      <c r="AWT28" s="53"/>
      <c r="AWU28" s="53"/>
      <c r="AWV28" s="53"/>
      <c r="AWW28" s="53"/>
      <c r="AWX28" s="53"/>
      <c r="AWY28" s="53"/>
      <c r="AWZ28" s="53"/>
      <c r="AXA28" s="53"/>
      <c r="AXB28" s="53"/>
      <c r="AXC28" s="53"/>
      <c r="AXD28" s="53"/>
      <c r="AXE28" s="53"/>
      <c r="AXF28" s="53"/>
      <c r="AXG28" s="53"/>
      <c r="AXH28" s="53"/>
      <c r="AXI28" s="53"/>
      <c r="AXJ28" s="53"/>
      <c r="AXK28" s="53"/>
      <c r="AXL28" s="53"/>
      <c r="AXM28" s="53"/>
      <c r="AXN28" s="53"/>
      <c r="AXO28" s="53"/>
      <c r="AXP28" s="53"/>
      <c r="AXQ28" s="53"/>
      <c r="AXR28" s="53"/>
      <c r="AXS28" s="53"/>
      <c r="AXT28" s="53"/>
      <c r="AXU28" s="53"/>
      <c r="AXV28" s="53"/>
      <c r="AXW28" s="53"/>
      <c r="AXX28" s="53"/>
      <c r="AXY28" s="53"/>
      <c r="AXZ28" s="53"/>
      <c r="AYA28" s="53"/>
      <c r="AYB28" s="53"/>
      <c r="AYC28" s="53"/>
      <c r="AYD28" s="53"/>
      <c r="AYE28" s="53"/>
      <c r="AYF28" s="53"/>
      <c r="AYG28" s="53"/>
      <c r="AYH28" s="53"/>
      <c r="AYI28" s="53"/>
      <c r="AYJ28" s="53"/>
      <c r="AYK28" s="53"/>
      <c r="AYL28" s="53"/>
      <c r="AYM28" s="53"/>
      <c r="AYN28" s="53"/>
      <c r="AYO28" s="53"/>
      <c r="AYP28" s="53"/>
      <c r="AYQ28" s="53"/>
      <c r="AYR28" s="53"/>
      <c r="AYS28" s="53"/>
      <c r="AYT28" s="53"/>
      <c r="AYU28" s="53"/>
      <c r="AYV28" s="53"/>
      <c r="AYW28" s="53"/>
      <c r="AYX28" s="53"/>
      <c r="AYY28" s="53"/>
      <c r="AYZ28" s="53"/>
      <c r="AZA28" s="53"/>
      <c r="AZB28" s="53"/>
      <c r="AZC28" s="53"/>
      <c r="AZD28" s="53"/>
      <c r="AZE28" s="53"/>
      <c r="AZF28" s="53"/>
      <c r="AZG28" s="53"/>
      <c r="AZH28" s="53"/>
      <c r="AZI28" s="53"/>
      <c r="AZJ28" s="53"/>
      <c r="AZK28" s="53"/>
      <c r="AZL28" s="53"/>
      <c r="AZM28" s="53"/>
      <c r="AZN28" s="53"/>
      <c r="AZO28" s="53"/>
      <c r="AZP28" s="53"/>
      <c r="AZQ28" s="53"/>
      <c r="AZR28" s="53"/>
      <c r="AZS28" s="53"/>
      <c r="AZT28" s="53"/>
      <c r="AZU28" s="53"/>
      <c r="AZV28" s="53"/>
      <c r="AZW28" s="53"/>
      <c r="AZX28" s="53"/>
      <c r="AZY28" s="53"/>
      <c r="AZZ28" s="53"/>
      <c r="BAA28" s="53"/>
      <c r="BAB28" s="53"/>
      <c r="BAC28" s="53"/>
      <c r="BAD28" s="53"/>
      <c r="BAE28" s="53"/>
      <c r="BAF28" s="53"/>
      <c r="BAG28" s="53"/>
      <c r="BAH28" s="53"/>
      <c r="BAI28" s="53"/>
      <c r="BAJ28" s="53"/>
      <c r="BAK28" s="53"/>
      <c r="BAL28" s="53"/>
      <c r="BAM28" s="53"/>
      <c r="BAN28" s="53"/>
      <c r="BAO28" s="53"/>
      <c r="BAP28" s="53"/>
      <c r="BAQ28" s="53"/>
      <c r="BAR28" s="53"/>
      <c r="BAS28" s="53"/>
      <c r="BAT28" s="53"/>
      <c r="BAU28" s="53"/>
      <c r="BAV28" s="53"/>
      <c r="BAW28" s="53"/>
      <c r="BAX28" s="53"/>
      <c r="BAY28" s="53"/>
      <c r="BAZ28" s="53"/>
      <c r="BBA28" s="53"/>
      <c r="BBB28" s="53"/>
      <c r="BBC28" s="53"/>
      <c r="BBD28" s="53"/>
      <c r="BBE28" s="53"/>
      <c r="BBF28" s="53"/>
      <c r="BBG28" s="53"/>
      <c r="BBH28" s="53"/>
      <c r="BBI28" s="53"/>
      <c r="BBJ28" s="53"/>
      <c r="BBK28" s="53"/>
      <c r="BBL28" s="53"/>
      <c r="BBM28" s="53"/>
      <c r="BBN28" s="53"/>
      <c r="BBO28" s="53"/>
      <c r="BBP28" s="53"/>
      <c r="BBQ28" s="53"/>
      <c r="BBR28" s="53"/>
      <c r="BBS28" s="53"/>
      <c r="BBT28" s="53"/>
      <c r="BBU28" s="53"/>
      <c r="BBV28" s="53"/>
      <c r="BBW28" s="53"/>
      <c r="BBX28" s="53"/>
      <c r="BBY28" s="53"/>
      <c r="BBZ28" s="53"/>
      <c r="BCA28" s="53"/>
      <c r="BCB28" s="53"/>
      <c r="BCC28" s="53"/>
      <c r="BCD28" s="53"/>
      <c r="BCE28" s="53"/>
      <c r="BCF28" s="53"/>
      <c r="BCG28" s="53"/>
      <c r="BCH28" s="53"/>
      <c r="BCI28" s="53"/>
      <c r="BCJ28" s="53"/>
      <c r="BCK28" s="53"/>
      <c r="BCL28" s="53"/>
      <c r="BCM28" s="53"/>
      <c r="BCN28" s="53"/>
      <c r="BCO28" s="53"/>
      <c r="BCP28" s="53"/>
      <c r="BCQ28" s="53"/>
      <c r="BCR28" s="53"/>
      <c r="BCS28" s="53"/>
      <c r="BCT28" s="53"/>
      <c r="BCU28" s="53"/>
      <c r="BCV28" s="53"/>
      <c r="BCW28" s="53"/>
      <c r="BCX28" s="53"/>
      <c r="BCY28" s="53"/>
      <c r="BCZ28" s="53"/>
      <c r="BDA28" s="53"/>
      <c r="BDB28" s="53"/>
      <c r="BDC28" s="53"/>
      <c r="BDD28" s="53"/>
      <c r="BDE28" s="53"/>
      <c r="BDF28" s="53"/>
      <c r="BDG28" s="53"/>
      <c r="BDH28" s="53"/>
      <c r="BDI28" s="53"/>
      <c r="BDJ28" s="53"/>
      <c r="BDK28" s="53"/>
      <c r="BDL28" s="53"/>
      <c r="BDM28" s="53"/>
      <c r="BDN28" s="53"/>
      <c r="BDO28" s="53"/>
      <c r="BDP28" s="53"/>
      <c r="BDQ28" s="53"/>
      <c r="BDR28" s="53"/>
      <c r="BDS28" s="53"/>
      <c r="BDT28" s="53"/>
      <c r="BDU28" s="53"/>
      <c r="BDV28" s="53"/>
      <c r="BDW28" s="53"/>
      <c r="BDX28" s="53"/>
      <c r="BDY28" s="53"/>
      <c r="BDZ28" s="53"/>
      <c r="BEA28" s="53"/>
      <c r="BEB28" s="53"/>
      <c r="BEC28" s="53"/>
      <c r="BED28" s="53"/>
      <c r="BEE28" s="53"/>
      <c r="BEF28" s="53"/>
      <c r="BEG28" s="53"/>
      <c r="BEH28" s="53"/>
      <c r="BEI28" s="53"/>
      <c r="BEJ28" s="53"/>
      <c r="BEK28" s="53"/>
      <c r="BEL28" s="53"/>
      <c r="BEM28" s="53"/>
      <c r="BEN28" s="53"/>
      <c r="BEO28" s="53"/>
      <c r="BEP28" s="53"/>
      <c r="BEQ28" s="53"/>
      <c r="BER28" s="53"/>
      <c r="BES28" s="53"/>
      <c r="BET28" s="53"/>
      <c r="BEU28" s="53"/>
      <c r="BEV28" s="53"/>
      <c r="BEW28" s="53"/>
      <c r="BEX28" s="53"/>
      <c r="BEY28" s="53"/>
      <c r="BEZ28" s="53"/>
      <c r="BFA28" s="53"/>
      <c r="BFB28" s="53"/>
      <c r="BFC28" s="53"/>
      <c r="BFD28" s="53"/>
      <c r="BFE28" s="53"/>
      <c r="BFF28" s="53"/>
      <c r="BFG28" s="53"/>
      <c r="BFH28" s="53"/>
      <c r="BFI28" s="53"/>
      <c r="BFJ28" s="53"/>
      <c r="BFK28" s="53"/>
      <c r="BFL28" s="53"/>
      <c r="BFM28" s="53"/>
      <c r="BFN28" s="53"/>
      <c r="BFO28" s="53"/>
      <c r="BFP28" s="53"/>
      <c r="BFQ28" s="53"/>
      <c r="BFR28" s="53"/>
      <c r="BFS28" s="53"/>
      <c r="BFT28" s="53"/>
      <c r="BFU28" s="53"/>
      <c r="BFV28" s="53"/>
      <c r="BFW28" s="53"/>
      <c r="BFX28" s="53"/>
      <c r="BFY28" s="53"/>
      <c r="BFZ28" s="53"/>
      <c r="BGA28" s="53"/>
      <c r="BGB28" s="53"/>
      <c r="BGC28" s="53"/>
      <c r="BGD28" s="53"/>
      <c r="BGE28" s="53"/>
      <c r="BGF28" s="53"/>
      <c r="BGG28" s="53"/>
      <c r="BGH28" s="53"/>
      <c r="BGI28" s="53"/>
      <c r="BGJ28" s="53"/>
      <c r="BGK28" s="53"/>
      <c r="BGL28" s="53"/>
      <c r="BGM28" s="53"/>
      <c r="BGN28" s="53"/>
      <c r="BGO28" s="53"/>
      <c r="BGP28" s="53"/>
      <c r="BGQ28" s="53"/>
      <c r="BGR28" s="53"/>
      <c r="BGS28" s="53"/>
      <c r="BGT28" s="53"/>
      <c r="BGU28" s="53"/>
      <c r="BGV28" s="53"/>
      <c r="BGW28" s="53"/>
      <c r="BGX28" s="53"/>
      <c r="BGY28" s="53"/>
      <c r="BGZ28" s="53"/>
      <c r="BHA28" s="53"/>
      <c r="BHB28" s="53"/>
      <c r="BHC28" s="53"/>
      <c r="BHD28" s="53"/>
      <c r="BHE28" s="53"/>
      <c r="BHF28" s="53"/>
      <c r="BHG28" s="53"/>
      <c r="BHH28" s="53"/>
      <c r="BHI28" s="53"/>
      <c r="BHJ28" s="53"/>
      <c r="BHK28" s="53"/>
      <c r="BHL28" s="53"/>
      <c r="BHM28" s="53"/>
      <c r="BHN28" s="53"/>
      <c r="BHO28" s="53"/>
      <c r="BHP28" s="53"/>
      <c r="BHQ28" s="53"/>
      <c r="BHR28" s="53"/>
      <c r="BHS28" s="53"/>
      <c r="BHT28" s="53"/>
      <c r="BHU28" s="53"/>
      <c r="BHV28" s="53"/>
      <c r="BHW28" s="53"/>
      <c r="BHX28" s="53"/>
      <c r="BHY28" s="53"/>
      <c r="BHZ28" s="53"/>
      <c r="BIA28" s="53"/>
      <c r="BIB28" s="53"/>
      <c r="BIC28" s="53"/>
      <c r="BID28" s="53"/>
      <c r="BIE28" s="53"/>
      <c r="BIF28" s="53"/>
      <c r="BIG28" s="53"/>
      <c r="BIH28" s="53"/>
      <c r="BII28" s="53"/>
      <c r="BIJ28" s="53"/>
      <c r="BIK28" s="53"/>
      <c r="BIL28" s="53"/>
      <c r="BIM28" s="53"/>
      <c r="BIN28" s="53"/>
      <c r="BIO28" s="53"/>
      <c r="BIP28" s="53"/>
      <c r="BIQ28" s="53"/>
      <c r="BIR28" s="53"/>
      <c r="BIS28" s="53"/>
      <c r="BIT28" s="53"/>
      <c r="BIU28" s="53"/>
      <c r="BIV28" s="53"/>
      <c r="BIW28" s="53"/>
      <c r="BIX28" s="53"/>
      <c r="BIY28" s="53"/>
      <c r="BIZ28" s="53"/>
      <c r="BJA28" s="53"/>
      <c r="BJB28" s="53"/>
      <c r="BJC28" s="53"/>
      <c r="BJD28" s="53"/>
      <c r="BJE28" s="53"/>
      <c r="BJF28" s="53"/>
      <c r="BJG28" s="53"/>
      <c r="BJH28" s="53"/>
      <c r="BJI28" s="53"/>
      <c r="BJJ28" s="53"/>
      <c r="BJK28" s="53"/>
      <c r="BJL28" s="53"/>
      <c r="BJM28" s="53"/>
      <c r="BJN28" s="53"/>
      <c r="BJO28" s="53"/>
      <c r="BJP28" s="53"/>
      <c r="BJQ28" s="53"/>
      <c r="BJR28" s="53"/>
      <c r="BJS28" s="53"/>
      <c r="BJT28" s="53"/>
      <c r="BJU28" s="53"/>
      <c r="BJV28" s="53"/>
      <c r="BJW28" s="53"/>
      <c r="BJX28" s="53"/>
      <c r="BJY28" s="53"/>
      <c r="BJZ28" s="53"/>
      <c r="BKA28" s="53"/>
      <c r="BKB28" s="53"/>
      <c r="BKC28" s="53"/>
      <c r="BKD28" s="53"/>
      <c r="BKE28" s="53"/>
      <c r="BKF28" s="53"/>
      <c r="BKG28" s="53"/>
      <c r="BKH28" s="53"/>
      <c r="BKI28" s="53"/>
      <c r="BKJ28" s="53"/>
      <c r="BKK28" s="53"/>
      <c r="BKL28" s="53"/>
      <c r="BKM28" s="53"/>
      <c r="BKN28" s="53"/>
      <c r="BKO28" s="53"/>
      <c r="BKP28" s="53"/>
      <c r="BKQ28" s="53"/>
      <c r="BKR28" s="53"/>
      <c r="BKS28" s="53"/>
      <c r="BKT28" s="53"/>
      <c r="BKU28" s="53"/>
      <c r="BKV28" s="53"/>
      <c r="BKW28" s="53"/>
      <c r="BKX28" s="53"/>
      <c r="BKY28" s="53"/>
      <c r="BKZ28" s="53"/>
      <c r="BLA28" s="53"/>
      <c r="BLB28" s="53"/>
      <c r="BLC28" s="53"/>
      <c r="BLD28" s="53"/>
      <c r="BLE28" s="53"/>
      <c r="BLF28" s="53"/>
      <c r="BLG28" s="53"/>
      <c r="BLH28" s="53"/>
      <c r="BLI28" s="53"/>
      <c r="BLJ28" s="53"/>
      <c r="BLK28" s="53"/>
      <c r="BLL28" s="53"/>
      <c r="BLM28" s="53"/>
      <c r="BLN28" s="53"/>
      <c r="BLO28" s="53"/>
      <c r="BLP28" s="53"/>
      <c r="BLQ28" s="53"/>
      <c r="BLR28" s="53"/>
      <c r="BLS28" s="53"/>
      <c r="BLT28" s="53"/>
      <c r="BLU28" s="53"/>
      <c r="BLV28" s="53"/>
      <c r="BLW28" s="53"/>
      <c r="BLX28" s="53"/>
      <c r="BLY28" s="53"/>
      <c r="BLZ28" s="53"/>
      <c r="BMA28" s="53"/>
      <c r="BMB28" s="53"/>
      <c r="BMC28" s="53"/>
      <c r="BMD28" s="53"/>
      <c r="BME28" s="53"/>
      <c r="BMF28" s="53"/>
      <c r="BMG28" s="53"/>
      <c r="BMH28" s="53"/>
      <c r="BMI28" s="53"/>
      <c r="BMJ28" s="53"/>
      <c r="BMK28" s="53"/>
      <c r="BML28" s="53"/>
      <c r="BMM28" s="53"/>
      <c r="BMN28" s="53"/>
      <c r="BMO28" s="53"/>
      <c r="BMP28" s="53"/>
      <c r="BMQ28" s="53"/>
      <c r="BMR28" s="53"/>
      <c r="BMS28" s="53"/>
      <c r="BMT28" s="53"/>
      <c r="BMU28" s="53"/>
      <c r="BMV28" s="53"/>
      <c r="BMW28" s="53"/>
      <c r="BMX28" s="53"/>
      <c r="BMY28" s="53"/>
      <c r="BMZ28" s="53"/>
      <c r="BNA28" s="53"/>
      <c r="BNB28" s="53"/>
      <c r="BNC28" s="53"/>
      <c r="BND28" s="53"/>
      <c r="BNE28" s="53"/>
      <c r="BNF28" s="53"/>
      <c r="BNG28" s="53"/>
      <c r="BNH28" s="53"/>
      <c r="BNI28" s="53"/>
      <c r="BNJ28" s="53"/>
      <c r="BNK28" s="53"/>
      <c r="BNL28" s="53"/>
      <c r="BNM28" s="53"/>
      <c r="BNN28" s="53"/>
      <c r="BNO28" s="53"/>
      <c r="BNP28" s="53"/>
      <c r="BNQ28" s="53"/>
      <c r="BNR28" s="53"/>
      <c r="BNS28" s="53"/>
      <c r="BNT28" s="53"/>
      <c r="BNU28" s="53"/>
      <c r="BNV28" s="53"/>
      <c r="BNW28" s="53"/>
      <c r="BNX28" s="53"/>
      <c r="BNY28" s="53"/>
      <c r="BNZ28" s="53"/>
      <c r="BOA28" s="53"/>
      <c r="BOB28" s="53"/>
      <c r="BOC28" s="53"/>
      <c r="BOD28" s="53"/>
      <c r="BOE28" s="53"/>
      <c r="BOF28" s="53"/>
      <c r="BOG28" s="53"/>
      <c r="BOH28" s="53"/>
      <c r="BOI28" s="53"/>
      <c r="BOJ28" s="53"/>
      <c r="BOK28" s="53"/>
      <c r="BOL28" s="53"/>
      <c r="BOM28" s="53"/>
      <c r="BON28" s="53"/>
      <c r="BOO28" s="53"/>
      <c r="BOP28" s="53"/>
      <c r="BOQ28" s="53"/>
      <c r="BOR28" s="53"/>
      <c r="BOS28" s="53"/>
      <c r="BOT28" s="53"/>
      <c r="BOU28" s="53"/>
      <c r="BOV28" s="53"/>
    </row>
    <row r="29" ht="13.5" customHeight="1">
      <c r="A29" s="54" t="s">
        <v>1418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  <c r="ZM29" s="55"/>
      <c r="ZN29" s="55"/>
      <c r="ZO29" s="55"/>
      <c r="ZP29" s="55"/>
      <c r="ZQ29" s="55"/>
      <c r="ZR29" s="55"/>
      <c r="ZS29" s="55"/>
      <c r="ZT29" s="55"/>
      <c r="ZU29" s="55"/>
      <c r="ZV29" s="55"/>
      <c r="ZW29" s="55"/>
      <c r="ZX29" s="55"/>
      <c r="ZY29" s="55"/>
      <c r="ZZ29" s="55"/>
      <c r="AAA29" s="55"/>
      <c r="AAB29" s="55"/>
      <c r="AAC29" s="55"/>
      <c r="AAD29" s="55"/>
      <c r="AAE29" s="55"/>
      <c r="AAF29" s="55"/>
      <c r="AAG29" s="55"/>
      <c r="AAH29" s="55"/>
      <c r="AAI29" s="55"/>
      <c r="AAJ29" s="55"/>
      <c r="AAK29" s="55"/>
      <c r="AAL29" s="55"/>
      <c r="AAM29" s="55"/>
      <c r="AAN29" s="55"/>
      <c r="AAO29" s="55"/>
      <c r="AAP29" s="55"/>
      <c r="AAQ29" s="55"/>
      <c r="AAR29" s="55"/>
      <c r="AAS29" s="55"/>
      <c r="AAT29" s="55"/>
      <c r="AAU29" s="55"/>
      <c r="AAV29" s="55"/>
      <c r="AAW29" s="55"/>
      <c r="AAX29" s="55"/>
      <c r="AAY29" s="55"/>
      <c r="AAZ29" s="55"/>
      <c r="ABA29" s="55"/>
      <c r="ABB29" s="55"/>
      <c r="ABC29" s="55"/>
      <c r="ABD29" s="55"/>
      <c r="ABE29" s="55"/>
      <c r="ABF29" s="55"/>
      <c r="ABG29" s="55"/>
      <c r="ABH29" s="55"/>
      <c r="ABI29" s="55"/>
      <c r="ABJ29" s="55"/>
      <c r="ABK29" s="55"/>
      <c r="ABL29" s="55"/>
      <c r="ABM29" s="55"/>
      <c r="ABN29" s="55"/>
      <c r="ABO29" s="55"/>
      <c r="ABP29" s="55"/>
      <c r="ABQ29" s="55"/>
      <c r="ABR29" s="55"/>
      <c r="ABS29" s="55"/>
      <c r="ABT29" s="55"/>
      <c r="ABU29" s="55"/>
      <c r="ABV29" s="55"/>
      <c r="ABW29" s="55"/>
      <c r="ABX29" s="55"/>
      <c r="ABY29" s="55"/>
      <c r="ABZ29" s="55"/>
      <c r="ACA29" s="55"/>
      <c r="ACB29" s="55"/>
      <c r="ACC29" s="55"/>
      <c r="ACD29" s="55"/>
      <c r="ACE29" s="55"/>
      <c r="ACF29" s="55"/>
      <c r="ACG29" s="55"/>
      <c r="ACH29" s="55"/>
      <c r="ACI29" s="55"/>
      <c r="ACJ29" s="55"/>
      <c r="ACK29" s="55"/>
      <c r="ACL29" s="55"/>
      <c r="ACM29" s="55"/>
      <c r="ACN29" s="55"/>
      <c r="ACO29" s="55"/>
      <c r="ACP29" s="55"/>
      <c r="ACQ29" s="55"/>
      <c r="ACR29" s="55"/>
      <c r="ACS29" s="55"/>
      <c r="ACT29" s="55"/>
      <c r="ACU29" s="55"/>
      <c r="ACV29" s="55"/>
      <c r="ACW29" s="55"/>
      <c r="ACX29" s="55"/>
      <c r="ACY29" s="55"/>
      <c r="ACZ29" s="55"/>
      <c r="ADA29" s="55"/>
      <c r="ADB29" s="55"/>
      <c r="ADC29" s="55"/>
      <c r="ADD29" s="55"/>
      <c r="ADE29" s="55"/>
      <c r="ADF29" s="55"/>
      <c r="ADG29" s="55"/>
      <c r="ADH29" s="55"/>
      <c r="ADI29" s="55"/>
      <c r="ADJ29" s="55"/>
      <c r="ADK29" s="55"/>
      <c r="ADL29" s="55"/>
      <c r="ADM29" s="55"/>
      <c r="ADN29" s="55"/>
      <c r="ADO29" s="55"/>
      <c r="ADP29" s="55"/>
      <c r="ADQ29" s="55"/>
      <c r="ADR29" s="55"/>
      <c r="ADS29" s="55"/>
      <c r="ADT29" s="55"/>
      <c r="ADU29" s="55"/>
      <c r="ADV29" s="55"/>
      <c r="ADW29" s="55"/>
      <c r="ADX29" s="55"/>
      <c r="ADY29" s="55"/>
      <c r="ADZ29" s="55"/>
      <c r="AEA29" s="55"/>
      <c r="AEB29" s="55"/>
      <c r="AEC29" s="55"/>
      <c r="AED29" s="55"/>
      <c r="AEE29" s="55"/>
      <c r="AEF29" s="55"/>
      <c r="AEG29" s="55"/>
      <c r="AEH29" s="55"/>
      <c r="AEI29" s="55"/>
      <c r="AEJ29" s="55"/>
      <c r="AEK29" s="55"/>
      <c r="AEL29" s="55"/>
      <c r="AEM29" s="55"/>
      <c r="AEN29" s="55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  <c r="AFY29" s="55"/>
      <c r="AFZ29" s="55"/>
      <c r="AGA29" s="55"/>
      <c r="AGB29" s="55"/>
      <c r="AGC29" s="55"/>
      <c r="AGD29" s="55"/>
      <c r="AGE29" s="55"/>
      <c r="AGF29" s="55"/>
      <c r="AGG29" s="55"/>
      <c r="AGH29" s="55"/>
      <c r="AGI29" s="55"/>
      <c r="AGJ29" s="55"/>
      <c r="AGK29" s="55"/>
      <c r="AGL29" s="55"/>
      <c r="AGM29" s="55"/>
      <c r="AGN29" s="55"/>
      <c r="AGO29" s="55"/>
      <c r="AGP29" s="55"/>
      <c r="AGQ29" s="55"/>
      <c r="AGR29" s="55"/>
      <c r="AGS29" s="55"/>
      <c r="AGT29" s="55"/>
      <c r="AGU29" s="55"/>
      <c r="AGV29" s="55"/>
      <c r="AGW29" s="55"/>
      <c r="AGX29" s="56"/>
      <c r="AGY29" s="56"/>
      <c r="AGZ29" s="56"/>
      <c r="AHA29" s="56"/>
      <c r="AHB29" s="56"/>
      <c r="AHC29" s="56"/>
      <c r="AHD29" s="56"/>
      <c r="AHE29" s="56"/>
      <c r="AHF29" s="56"/>
      <c r="AHG29" s="56"/>
      <c r="AHH29" s="56"/>
      <c r="AHI29" s="56"/>
      <c r="AHJ29" s="56"/>
      <c r="AHK29" s="56"/>
      <c r="AHL29" s="56"/>
      <c r="AHM29" s="56"/>
      <c r="AHN29" s="56"/>
      <c r="AHO29" s="56"/>
      <c r="AHP29" s="56"/>
      <c r="AHQ29" s="56"/>
      <c r="AHR29" s="56"/>
      <c r="AHS29" s="56"/>
      <c r="AHT29" s="56"/>
      <c r="AHU29" s="56"/>
      <c r="AHV29" s="56"/>
      <c r="AHW29" s="56"/>
      <c r="AHX29" s="56"/>
      <c r="AHY29" s="56"/>
      <c r="AHZ29" s="56"/>
      <c r="AIA29" s="56"/>
      <c r="AIB29" s="56"/>
      <c r="AIC29" s="56"/>
      <c r="AID29" s="56"/>
      <c r="AIE29" s="56"/>
      <c r="AIF29" s="56"/>
      <c r="AIG29" s="56"/>
      <c r="AIH29" s="56"/>
      <c r="AII29" s="56"/>
      <c r="AIJ29" s="56"/>
      <c r="AIK29" s="56"/>
      <c r="AIL29" s="56"/>
      <c r="AIM29" s="56"/>
      <c r="AIN29" s="56"/>
      <c r="AIO29" s="56"/>
      <c r="AIP29" s="56"/>
      <c r="AIQ29" s="56"/>
      <c r="AIR29" s="56"/>
      <c r="AIS29" s="56"/>
      <c r="AIT29" s="56"/>
      <c r="AIU29" s="56"/>
      <c r="AIV29" s="56"/>
      <c r="AIW29" s="56"/>
      <c r="AIX29" s="56"/>
      <c r="AIY29" s="56"/>
      <c r="AIZ29" s="56"/>
      <c r="AJA29" s="56"/>
      <c r="AJB29" s="56"/>
      <c r="AJC29" s="56"/>
      <c r="AJD29" s="56"/>
      <c r="AJE29" s="56"/>
      <c r="AJF29" s="56"/>
      <c r="AJG29" s="56"/>
      <c r="AJH29" s="56"/>
      <c r="AJI29" s="56"/>
      <c r="AJJ29" s="56"/>
      <c r="AJK29" s="56"/>
      <c r="AJL29" s="56"/>
      <c r="AJM29" s="56"/>
      <c r="AJN29" s="56"/>
      <c r="AJO29" s="56"/>
      <c r="AJP29" s="56"/>
      <c r="AJQ29" s="56"/>
      <c r="AJR29" s="56"/>
      <c r="AJS29" s="56"/>
      <c r="AJT29" s="56"/>
      <c r="AJU29" s="56"/>
      <c r="AJV29" s="56"/>
      <c r="AJW29" s="56"/>
      <c r="AJX29" s="56"/>
      <c r="AJY29" s="56"/>
      <c r="AJZ29" s="56"/>
      <c r="AKA29" s="56"/>
      <c r="AKB29" s="56"/>
      <c r="AKC29" s="56"/>
      <c r="AKD29" s="56"/>
      <c r="AKE29" s="56"/>
      <c r="AKF29" s="56"/>
      <c r="AKG29" s="56"/>
      <c r="AKH29" s="56"/>
      <c r="AKI29" s="56"/>
      <c r="AKJ29" s="56"/>
      <c r="AKK29" s="56"/>
      <c r="AKL29" s="56"/>
      <c r="AKM29" s="56"/>
      <c r="AKN29" s="56"/>
      <c r="AKO29" s="56"/>
      <c r="AKP29" s="56"/>
      <c r="AKQ29" s="56"/>
      <c r="AKR29" s="56"/>
      <c r="AKS29" s="56"/>
      <c r="AKT29" s="56"/>
      <c r="AKU29" s="56"/>
      <c r="AKV29" s="56"/>
      <c r="AKW29" s="56"/>
      <c r="AKX29" s="56"/>
      <c r="AKY29" s="56"/>
      <c r="AKZ29" s="56"/>
      <c r="ALA29" s="56"/>
      <c r="ALB29" s="56"/>
      <c r="ALC29" s="56"/>
      <c r="ALD29" s="56"/>
      <c r="ALE29" s="56"/>
      <c r="ALF29" s="56"/>
      <c r="ALG29" s="56"/>
      <c r="ALH29" s="56"/>
      <c r="ALI29" s="56"/>
      <c r="ALJ29" s="56"/>
      <c r="ALK29" s="56"/>
      <c r="ALL29" s="56"/>
      <c r="ALM29" s="56"/>
      <c r="ALN29" s="56"/>
      <c r="ALO29" s="56"/>
      <c r="ALP29" s="56"/>
      <c r="ALQ29" s="56"/>
      <c r="ALR29" s="56"/>
      <c r="ALS29" s="56"/>
      <c r="ALT29" s="56"/>
      <c r="ALU29" s="56"/>
      <c r="ALV29" s="56"/>
      <c r="ALW29" s="56"/>
      <c r="ALX29" s="56"/>
      <c r="ALY29" s="56"/>
      <c r="ALZ29" s="56"/>
      <c r="AMA29" s="56"/>
      <c r="AMB29" s="56"/>
      <c r="AMC29" s="56"/>
      <c r="AMD29" s="56"/>
      <c r="AME29" s="56"/>
      <c r="AMF29" s="56"/>
      <c r="AMG29" s="56"/>
      <c r="AMH29" s="56"/>
      <c r="AMI29" s="56"/>
      <c r="AMJ29" s="56"/>
      <c r="AMK29" s="56"/>
      <c r="AML29" s="56"/>
      <c r="AMM29" s="56"/>
      <c r="AMN29" s="56"/>
      <c r="AMO29" s="56"/>
      <c r="AMP29" s="56"/>
      <c r="AMQ29" s="56"/>
      <c r="AMR29" s="56"/>
      <c r="AMS29" s="56"/>
      <c r="AMT29" s="56"/>
      <c r="AMU29" s="56"/>
      <c r="AMV29" s="56"/>
      <c r="AMW29" s="56"/>
      <c r="AMX29" s="56"/>
      <c r="AMY29" s="56"/>
      <c r="AMZ29" s="56"/>
      <c r="ANA29" s="56"/>
      <c r="ANB29" s="56"/>
      <c r="ANC29" s="56"/>
      <c r="AND29" s="56"/>
      <c r="ANE29" s="56"/>
      <c r="ANF29" s="56"/>
      <c r="ANG29" s="56"/>
      <c r="ANH29" s="56"/>
      <c r="ANI29" s="56"/>
      <c r="ANJ29" s="56"/>
      <c r="ANK29" s="56"/>
      <c r="ANL29" s="56"/>
      <c r="ANM29" s="56"/>
      <c r="ANN29" s="56"/>
      <c r="ANO29" s="56"/>
      <c r="ANP29" s="56"/>
      <c r="ANQ29" s="56"/>
      <c r="ANR29" s="56"/>
      <c r="ANS29" s="56"/>
      <c r="ANT29" s="56"/>
      <c r="ANU29" s="56"/>
      <c r="ANV29" s="56"/>
      <c r="ANW29" s="56"/>
      <c r="ANX29" s="56"/>
      <c r="ANY29" s="56"/>
      <c r="ANZ29" s="56"/>
      <c r="AOA29" s="56"/>
      <c r="AOB29" s="56"/>
      <c r="AOC29" s="56"/>
      <c r="AOD29" s="56"/>
      <c r="AOE29" s="56"/>
      <c r="AOF29" s="56"/>
      <c r="AOG29" s="56"/>
      <c r="AOH29" s="56"/>
      <c r="AOI29" s="56"/>
      <c r="AOJ29" s="56"/>
      <c r="AOK29" s="56"/>
      <c r="AOL29" s="56"/>
      <c r="AOM29" s="56"/>
      <c r="AON29" s="56"/>
      <c r="AOO29" s="56"/>
      <c r="AOP29" s="56"/>
      <c r="AOQ29" s="56"/>
      <c r="AOR29" s="56"/>
      <c r="AOS29" s="56"/>
      <c r="AOT29" s="56"/>
      <c r="AOU29" s="56"/>
      <c r="AOV29" s="56"/>
      <c r="AOW29" s="56"/>
      <c r="AOX29" s="56"/>
      <c r="AOY29" s="56"/>
      <c r="AOZ29" s="56"/>
      <c r="APA29" s="56"/>
      <c r="APB29" s="56"/>
      <c r="APC29" s="56"/>
      <c r="APD29" s="56"/>
      <c r="APE29" s="56"/>
      <c r="APF29" s="56"/>
      <c r="APG29" s="56"/>
      <c r="APH29" s="56"/>
      <c r="API29" s="56"/>
      <c r="APJ29" s="56"/>
      <c r="APK29" s="56"/>
      <c r="APL29" s="56"/>
      <c r="APM29" s="56"/>
      <c r="APN29" s="56"/>
      <c r="APO29" s="56"/>
      <c r="APP29" s="56"/>
      <c r="APQ29" s="56"/>
      <c r="APR29" s="56"/>
      <c r="APS29" s="56"/>
      <c r="APT29" s="56"/>
      <c r="APU29" s="56"/>
      <c r="APV29" s="56"/>
      <c r="APW29" s="56"/>
      <c r="APX29" s="56"/>
      <c r="APY29" s="56"/>
      <c r="APZ29" s="56"/>
      <c r="AQA29" s="56"/>
      <c r="AQB29" s="56"/>
      <c r="AQC29" s="56"/>
      <c r="AQD29" s="56"/>
      <c r="AQE29" s="56"/>
      <c r="AQF29" s="56"/>
      <c r="AQG29" s="56"/>
      <c r="AQH29" s="56"/>
      <c r="AQI29" s="56"/>
      <c r="AQJ29" s="56"/>
      <c r="AQK29" s="56"/>
      <c r="AQL29" s="56"/>
      <c r="AQM29" s="56"/>
      <c r="AQN29" s="56"/>
      <c r="AQO29" s="56"/>
      <c r="AQP29" s="56"/>
      <c r="AQQ29" s="56"/>
      <c r="AQR29" s="56"/>
      <c r="AQS29" s="56"/>
      <c r="AQT29" s="56"/>
      <c r="AQU29" s="56"/>
      <c r="AQV29" s="56"/>
      <c r="AQW29" s="56"/>
      <c r="AQX29" s="56"/>
      <c r="AQY29" s="56"/>
      <c r="AQZ29" s="56"/>
      <c r="ARA29" s="56"/>
      <c r="ARB29" s="56"/>
      <c r="ARC29" s="56"/>
      <c r="ARD29" s="56"/>
      <c r="ARE29" s="56"/>
      <c r="ARF29" s="56"/>
      <c r="ARG29" s="56"/>
      <c r="ARH29" s="56"/>
      <c r="ARI29" s="56"/>
      <c r="ARJ29" s="56"/>
      <c r="ARK29" s="56"/>
      <c r="ARL29" s="56"/>
      <c r="ARM29" s="56"/>
      <c r="ARN29" s="56"/>
      <c r="ARO29" s="56"/>
      <c r="ARP29" s="56"/>
      <c r="ARQ29" s="56"/>
      <c r="ARR29" s="56"/>
      <c r="ARS29" s="56"/>
      <c r="ART29" s="56"/>
      <c r="ARU29" s="56"/>
      <c r="ARV29" s="56"/>
      <c r="ARW29" s="56"/>
      <c r="ARX29" s="56"/>
      <c r="ARY29" s="56"/>
      <c r="ARZ29" s="56"/>
      <c r="ASA29" s="56"/>
      <c r="ASB29" s="56"/>
      <c r="ASC29" s="56"/>
      <c r="ASD29" s="56"/>
      <c r="ASE29" s="56"/>
      <c r="ASF29" s="56"/>
      <c r="ASG29" s="56"/>
      <c r="ASH29" s="56"/>
      <c r="ASI29" s="56"/>
      <c r="ASJ29" s="56"/>
      <c r="ASK29" s="56"/>
      <c r="ASL29" s="56"/>
      <c r="ASM29" s="56"/>
      <c r="ASN29" s="56"/>
      <c r="ASO29" s="56"/>
      <c r="ASP29" s="56"/>
      <c r="ASQ29" s="56"/>
      <c r="ASR29" s="56"/>
      <c r="ASS29" s="56"/>
      <c r="AST29" s="56"/>
      <c r="ASU29" s="56"/>
      <c r="ASV29" s="56"/>
      <c r="ASW29" s="56"/>
      <c r="ASX29" s="56"/>
      <c r="ASY29" s="56"/>
      <c r="ASZ29" s="56"/>
      <c r="ATA29" s="56"/>
      <c r="ATB29" s="56"/>
      <c r="ATC29" s="56"/>
      <c r="ATD29" s="56"/>
      <c r="ATE29" s="56"/>
      <c r="ATF29" s="56"/>
      <c r="ATG29" s="56"/>
      <c r="ATH29" s="56"/>
      <c r="ATI29" s="56"/>
      <c r="ATJ29" s="56"/>
      <c r="ATK29" s="56"/>
      <c r="ATL29" s="56"/>
      <c r="ATM29" s="56"/>
      <c r="ATN29" s="56"/>
      <c r="ATO29" s="56"/>
      <c r="ATP29" s="56"/>
      <c r="ATQ29" s="56"/>
      <c r="ATR29" s="56"/>
      <c r="ATS29" s="56"/>
      <c r="ATT29" s="56"/>
      <c r="ATU29" s="56"/>
      <c r="ATV29" s="56"/>
      <c r="ATW29" s="56"/>
      <c r="ATX29" s="56"/>
      <c r="ATY29" s="56"/>
      <c r="ATZ29" s="56"/>
      <c r="AUA29" s="56"/>
      <c r="AUB29" s="56"/>
      <c r="AUC29" s="56"/>
      <c r="AUD29" s="56"/>
      <c r="AUE29" s="56"/>
      <c r="AUF29" s="56"/>
      <c r="AUG29" s="56"/>
      <c r="AUH29" s="56"/>
      <c r="AUI29" s="56"/>
      <c r="AUJ29" s="56"/>
      <c r="AUK29" s="56"/>
      <c r="AUL29" s="56"/>
      <c r="AUM29" s="56"/>
      <c r="AUN29" s="56"/>
      <c r="AUO29" s="56"/>
      <c r="AUP29" s="56"/>
      <c r="AUQ29" s="56"/>
      <c r="AUR29" s="56"/>
      <c r="AUS29" s="56"/>
      <c r="AUT29" s="56"/>
      <c r="AUU29" s="56"/>
      <c r="AUV29" s="56"/>
      <c r="AUW29" s="56"/>
      <c r="AUX29" s="56"/>
      <c r="AUY29" s="56"/>
      <c r="AUZ29" s="56"/>
      <c r="AVA29" s="56"/>
      <c r="AVB29" s="56"/>
      <c r="AVC29" s="56"/>
      <c r="AVD29" s="56"/>
      <c r="AVE29" s="56"/>
      <c r="AVF29" s="56"/>
      <c r="AVG29" s="56"/>
      <c r="AVH29" s="56"/>
      <c r="AVI29" s="56"/>
      <c r="AVJ29" s="56"/>
      <c r="AVK29" s="56"/>
      <c r="AVL29" s="56"/>
      <c r="AVM29" s="56"/>
      <c r="AVN29" s="56"/>
      <c r="AVO29" s="56"/>
      <c r="AVP29" s="56"/>
      <c r="AVQ29" s="56"/>
      <c r="AVR29" s="56"/>
      <c r="AVS29" s="56"/>
      <c r="AVT29" s="56"/>
      <c r="AVU29" s="56"/>
      <c r="AVV29" s="56"/>
      <c r="AVW29" s="56"/>
      <c r="AVX29" s="56"/>
      <c r="AVY29" s="56"/>
      <c r="AVZ29" s="56"/>
      <c r="AWA29" s="56"/>
      <c r="AWB29" s="56"/>
      <c r="AWC29" s="56"/>
      <c r="AWD29" s="56"/>
      <c r="AWE29" s="56"/>
      <c r="AWF29" s="56"/>
      <c r="AWG29" s="56"/>
      <c r="AWH29" s="56"/>
      <c r="AWI29" s="56"/>
      <c r="AWJ29" s="56"/>
      <c r="AWK29" s="56"/>
      <c r="AWL29" s="56"/>
      <c r="AWM29" s="56"/>
      <c r="AWN29" s="56"/>
      <c r="AWO29" s="56"/>
      <c r="AWP29" s="56"/>
      <c r="AWQ29" s="56"/>
      <c r="AWR29" s="56"/>
      <c r="AWS29" s="56"/>
      <c r="AWT29" s="56"/>
      <c r="AWU29" s="56"/>
      <c r="AWV29" s="56"/>
      <c r="AWW29" s="56"/>
      <c r="AWX29" s="56"/>
      <c r="AWY29" s="56"/>
      <c r="AWZ29" s="56"/>
      <c r="AXA29" s="56"/>
      <c r="AXB29" s="56"/>
      <c r="AXC29" s="56"/>
      <c r="AXD29" s="56"/>
      <c r="AXE29" s="56"/>
      <c r="AXF29" s="56"/>
      <c r="AXG29" s="56"/>
      <c r="AXH29" s="56"/>
      <c r="AXI29" s="56"/>
      <c r="AXJ29" s="56"/>
      <c r="AXK29" s="56"/>
      <c r="AXL29" s="56"/>
      <c r="AXM29" s="56"/>
      <c r="AXN29" s="56"/>
      <c r="AXO29" s="56"/>
      <c r="AXP29" s="56"/>
      <c r="AXQ29" s="56"/>
      <c r="AXR29" s="56"/>
      <c r="AXS29" s="56"/>
      <c r="AXT29" s="56"/>
      <c r="AXU29" s="56"/>
      <c r="AXV29" s="56"/>
      <c r="AXW29" s="56"/>
      <c r="AXX29" s="56"/>
      <c r="AXY29" s="56"/>
      <c r="AXZ29" s="56"/>
      <c r="AYA29" s="56"/>
      <c r="AYB29" s="56"/>
      <c r="AYC29" s="56"/>
      <c r="AYD29" s="56"/>
      <c r="AYE29" s="56"/>
      <c r="AYF29" s="56"/>
      <c r="AYG29" s="56"/>
      <c r="AYH29" s="56"/>
      <c r="AYI29" s="56"/>
      <c r="AYJ29" s="56"/>
      <c r="AYK29" s="56"/>
      <c r="AYL29" s="56"/>
      <c r="AYM29" s="56"/>
      <c r="AYN29" s="56"/>
      <c r="AYO29" s="56"/>
      <c r="AYP29" s="56"/>
      <c r="AYQ29" s="56"/>
      <c r="AYR29" s="56"/>
      <c r="AYS29" s="56"/>
      <c r="AYT29" s="56"/>
      <c r="AYU29" s="56"/>
      <c r="AYV29" s="56"/>
      <c r="AYW29" s="56"/>
      <c r="AYX29" s="56"/>
      <c r="AYY29" s="56"/>
      <c r="AYZ29" s="56"/>
      <c r="AZA29" s="56"/>
      <c r="AZB29" s="56"/>
      <c r="AZC29" s="56"/>
      <c r="AZD29" s="56"/>
      <c r="AZE29" s="56"/>
      <c r="AZF29" s="56"/>
      <c r="AZG29" s="56"/>
      <c r="AZH29" s="56"/>
      <c r="AZI29" s="56"/>
      <c r="AZJ29" s="56"/>
      <c r="AZK29" s="56"/>
      <c r="AZL29" s="56"/>
      <c r="AZM29" s="56"/>
      <c r="AZN29" s="56"/>
      <c r="AZO29" s="56"/>
      <c r="AZP29" s="56"/>
      <c r="AZQ29" s="56"/>
      <c r="AZR29" s="56"/>
      <c r="AZS29" s="56"/>
      <c r="AZT29" s="56"/>
      <c r="AZU29" s="56"/>
      <c r="AZV29" s="56"/>
      <c r="AZW29" s="56"/>
      <c r="AZX29" s="56"/>
      <c r="AZY29" s="56"/>
      <c r="AZZ29" s="56"/>
      <c r="BAA29" s="56"/>
      <c r="BAB29" s="56"/>
      <c r="BAC29" s="56"/>
      <c r="BAD29" s="56"/>
      <c r="BAE29" s="56"/>
      <c r="BAF29" s="56"/>
      <c r="BAG29" s="56"/>
      <c r="BAH29" s="56"/>
      <c r="BAI29" s="56"/>
      <c r="BAJ29" s="56"/>
      <c r="BAK29" s="56"/>
      <c r="BAL29" s="56"/>
      <c r="BAM29" s="56"/>
      <c r="BAN29" s="56"/>
      <c r="BAO29" s="56"/>
      <c r="BAP29" s="56"/>
      <c r="BAQ29" s="56"/>
      <c r="BAR29" s="56"/>
      <c r="BAS29" s="56"/>
      <c r="BAT29" s="56"/>
      <c r="BAU29" s="56"/>
      <c r="BAV29" s="56"/>
      <c r="BAW29" s="56"/>
      <c r="BAX29" s="56"/>
      <c r="BAY29" s="56"/>
      <c r="BAZ29" s="56"/>
      <c r="BBA29" s="56"/>
      <c r="BBB29" s="56"/>
      <c r="BBC29" s="56"/>
      <c r="BBD29" s="56"/>
      <c r="BBE29" s="56"/>
      <c r="BBF29" s="56"/>
      <c r="BBG29" s="56"/>
      <c r="BBH29" s="56"/>
      <c r="BBI29" s="56"/>
      <c r="BBJ29" s="56"/>
      <c r="BBK29" s="56"/>
      <c r="BBL29" s="56"/>
      <c r="BBM29" s="56"/>
      <c r="BBN29" s="56"/>
      <c r="BBO29" s="56"/>
      <c r="BBP29" s="56"/>
      <c r="BBQ29" s="56"/>
      <c r="BBR29" s="56"/>
      <c r="BBS29" s="56"/>
      <c r="BBT29" s="56"/>
      <c r="BBU29" s="56"/>
      <c r="BBV29" s="56"/>
      <c r="BBW29" s="56"/>
      <c r="BBX29" s="56"/>
      <c r="BBY29" s="56"/>
      <c r="BBZ29" s="56"/>
      <c r="BCA29" s="56"/>
      <c r="BCB29" s="56"/>
      <c r="BCC29" s="56"/>
      <c r="BCD29" s="56"/>
      <c r="BCE29" s="56"/>
      <c r="BCF29" s="56"/>
      <c r="BCG29" s="56"/>
      <c r="BCH29" s="56"/>
      <c r="BCI29" s="56"/>
      <c r="BCJ29" s="56"/>
      <c r="BCK29" s="56"/>
      <c r="BCL29" s="56"/>
      <c r="BCM29" s="56"/>
      <c r="BCN29" s="56"/>
      <c r="BCO29" s="56"/>
      <c r="BCP29" s="56"/>
      <c r="BCQ29" s="56"/>
      <c r="BCR29" s="56"/>
      <c r="BCS29" s="56"/>
      <c r="BCT29" s="56"/>
      <c r="BCU29" s="56"/>
      <c r="BCV29" s="56"/>
      <c r="BCW29" s="56"/>
      <c r="BCX29" s="56"/>
      <c r="BCY29" s="56"/>
      <c r="BCZ29" s="56"/>
      <c r="BDA29" s="56"/>
      <c r="BDB29" s="56"/>
      <c r="BDC29" s="56"/>
      <c r="BDD29" s="56"/>
      <c r="BDE29" s="56"/>
      <c r="BDF29" s="56"/>
      <c r="BDG29" s="56"/>
      <c r="BDH29" s="56"/>
      <c r="BDI29" s="56"/>
      <c r="BDJ29" s="56"/>
      <c r="BDK29" s="56"/>
      <c r="BDL29" s="56"/>
      <c r="BDM29" s="56"/>
      <c r="BDN29" s="56"/>
      <c r="BDO29" s="56"/>
      <c r="BDP29" s="56"/>
      <c r="BDQ29" s="56"/>
      <c r="BDR29" s="56"/>
      <c r="BDS29" s="56"/>
      <c r="BDT29" s="56"/>
      <c r="BDU29" s="56"/>
      <c r="BDV29" s="56"/>
      <c r="BDW29" s="56"/>
      <c r="BDX29" s="56"/>
      <c r="BDY29" s="56"/>
      <c r="BDZ29" s="56"/>
      <c r="BEA29" s="56"/>
      <c r="BEB29" s="56"/>
      <c r="BEC29" s="56"/>
      <c r="BED29" s="56"/>
      <c r="BEE29" s="56"/>
      <c r="BEF29" s="56"/>
      <c r="BEG29" s="56"/>
      <c r="BEH29" s="56"/>
      <c r="BEI29" s="56"/>
      <c r="BEJ29" s="56"/>
      <c r="BEK29" s="56"/>
      <c r="BEL29" s="56"/>
      <c r="BEM29" s="56"/>
      <c r="BEN29" s="56"/>
      <c r="BEO29" s="56"/>
      <c r="BEP29" s="56"/>
      <c r="BEQ29" s="56"/>
      <c r="BER29" s="56"/>
      <c r="BES29" s="56"/>
      <c r="BET29" s="56"/>
      <c r="BEU29" s="56"/>
      <c r="BEV29" s="56"/>
      <c r="BEW29" s="56"/>
      <c r="BEX29" s="56"/>
      <c r="BEY29" s="56"/>
      <c r="BEZ29" s="56"/>
      <c r="BFA29" s="56"/>
      <c r="BFB29" s="56"/>
      <c r="BFC29" s="56"/>
      <c r="BFD29" s="56"/>
      <c r="BFE29" s="56"/>
      <c r="BFF29" s="56"/>
      <c r="BFG29" s="56"/>
      <c r="BFH29" s="56"/>
      <c r="BFI29" s="56"/>
      <c r="BFJ29" s="56"/>
      <c r="BFK29" s="56"/>
      <c r="BFL29" s="56"/>
      <c r="BFM29" s="56"/>
      <c r="BFN29" s="56"/>
      <c r="BFO29" s="56"/>
      <c r="BFP29" s="56"/>
      <c r="BFQ29" s="56"/>
      <c r="BFR29" s="56"/>
      <c r="BFS29" s="56"/>
      <c r="BFT29" s="56"/>
      <c r="BFU29" s="56"/>
      <c r="BFV29" s="56"/>
      <c r="BFW29" s="56"/>
      <c r="BFX29" s="56"/>
      <c r="BFY29" s="56"/>
      <c r="BFZ29" s="56"/>
      <c r="BGA29" s="56"/>
      <c r="BGB29" s="56"/>
      <c r="BGC29" s="56"/>
      <c r="BGD29" s="56"/>
      <c r="BGE29" s="56"/>
      <c r="BGF29" s="56"/>
      <c r="BGG29" s="56"/>
      <c r="BGH29" s="56"/>
      <c r="BGI29" s="56"/>
      <c r="BGJ29" s="56"/>
      <c r="BGK29" s="56"/>
      <c r="BGL29" s="56"/>
      <c r="BGM29" s="56"/>
      <c r="BGN29" s="56"/>
      <c r="BGO29" s="56"/>
      <c r="BGP29" s="56"/>
      <c r="BGQ29" s="56"/>
      <c r="BGR29" s="56"/>
      <c r="BGS29" s="56"/>
      <c r="BGT29" s="56"/>
      <c r="BGU29" s="56"/>
      <c r="BGV29" s="56"/>
      <c r="BGW29" s="56"/>
      <c r="BGX29" s="56"/>
      <c r="BGY29" s="56"/>
      <c r="BGZ29" s="56"/>
      <c r="BHA29" s="56"/>
      <c r="BHB29" s="56"/>
      <c r="BHC29" s="56"/>
      <c r="BHD29" s="56"/>
      <c r="BHE29" s="56"/>
      <c r="BHF29" s="56"/>
      <c r="BHG29" s="56"/>
      <c r="BHH29" s="56"/>
      <c r="BHI29" s="56"/>
      <c r="BHJ29" s="56"/>
      <c r="BHK29" s="56"/>
      <c r="BHL29" s="56"/>
      <c r="BHM29" s="56"/>
      <c r="BHN29" s="56"/>
      <c r="BHO29" s="56"/>
      <c r="BHP29" s="56"/>
      <c r="BHQ29" s="56"/>
      <c r="BHR29" s="56"/>
      <c r="BHS29" s="56"/>
      <c r="BHT29" s="56"/>
      <c r="BHU29" s="56"/>
      <c r="BHV29" s="56"/>
      <c r="BHW29" s="56"/>
      <c r="BHX29" s="56"/>
      <c r="BHY29" s="56"/>
      <c r="BHZ29" s="56"/>
      <c r="BIA29" s="56"/>
      <c r="BIB29" s="56"/>
      <c r="BIC29" s="56"/>
      <c r="BID29" s="56"/>
      <c r="BIE29" s="56"/>
      <c r="BIF29" s="56"/>
      <c r="BIG29" s="56"/>
      <c r="BIH29" s="56"/>
      <c r="BII29" s="56"/>
      <c r="BIJ29" s="56"/>
      <c r="BIK29" s="56"/>
      <c r="BIL29" s="56"/>
      <c r="BIM29" s="56"/>
      <c r="BIN29" s="56"/>
      <c r="BIO29" s="56"/>
      <c r="BIP29" s="56"/>
      <c r="BIQ29" s="56"/>
      <c r="BIR29" s="56"/>
      <c r="BIS29" s="56"/>
      <c r="BIT29" s="56"/>
      <c r="BIU29" s="56"/>
      <c r="BIV29" s="56"/>
      <c r="BIW29" s="56"/>
      <c r="BIX29" s="56"/>
      <c r="BIY29" s="56"/>
      <c r="BIZ29" s="56"/>
      <c r="BJA29" s="56"/>
      <c r="BJB29" s="56"/>
      <c r="BJC29" s="56"/>
      <c r="BJD29" s="56"/>
      <c r="BJE29" s="56"/>
      <c r="BJF29" s="56"/>
      <c r="BJG29" s="56"/>
      <c r="BJH29" s="56"/>
      <c r="BJI29" s="56"/>
      <c r="BJJ29" s="56"/>
      <c r="BJK29" s="56"/>
      <c r="BJL29" s="56"/>
      <c r="BJM29" s="56"/>
      <c r="BJN29" s="56"/>
      <c r="BJO29" s="56"/>
      <c r="BJP29" s="56"/>
      <c r="BJQ29" s="56"/>
      <c r="BJR29" s="56"/>
      <c r="BJS29" s="56"/>
      <c r="BJT29" s="56"/>
      <c r="BJU29" s="56"/>
      <c r="BJV29" s="56"/>
      <c r="BJW29" s="56"/>
      <c r="BJX29" s="56"/>
      <c r="BJY29" s="56"/>
      <c r="BJZ29" s="56"/>
      <c r="BKA29" s="56"/>
      <c r="BKB29" s="56"/>
      <c r="BKC29" s="56"/>
      <c r="BKD29" s="56"/>
      <c r="BKE29" s="56"/>
      <c r="BKF29" s="56"/>
      <c r="BKG29" s="56"/>
      <c r="BKH29" s="56"/>
      <c r="BKI29" s="56"/>
      <c r="BKJ29" s="56"/>
      <c r="BKK29" s="56"/>
      <c r="BKL29" s="56"/>
      <c r="BKM29" s="56"/>
      <c r="BKN29" s="56"/>
      <c r="BKO29" s="56"/>
      <c r="BKP29" s="56"/>
      <c r="BKQ29" s="56"/>
      <c r="BKR29" s="56"/>
      <c r="BKS29" s="56"/>
      <c r="BKT29" s="56"/>
      <c r="BKU29" s="56"/>
      <c r="BKV29" s="56"/>
      <c r="BKW29" s="56"/>
      <c r="BKX29" s="56"/>
      <c r="BKY29" s="56"/>
      <c r="BKZ29" s="56"/>
      <c r="BLA29" s="56"/>
      <c r="BLB29" s="56"/>
      <c r="BLC29" s="56"/>
      <c r="BLD29" s="56"/>
      <c r="BLE29" s="56"/>
      <c r="BLF29" s="56"/>
      <c r="BLG29" s="56"/>
      <c r="BLH29" s="56"/>
      <c r="BLI29" s="56"/>
      <c r="BLJ29" s="56"/>
      <c r="BLK29" s="56"/>
      <c r="BLL29" s="56"/>
      <c r="BLM29" s="56"/>
      <c r="BLN29" s="56"/>
      <c r="BLO29" s="56"/>
      <c r="BLP29" s="56"/>
      <c r="BLQ29" s="56"/>
      <c r="BLR29" s="56"/>
      <c r="BLS29" s="56"/>
      <c r="BLT29" s="56"/>
      <c r="BLU29" s="56"/>
      <c r="BLV29" s="56"/>
      <c r="BLW29" s="56"/>
      <c r="BLX29" s="56"/>
      <c r="BLY29" s="56"/>
      <c r="BLZ29" s="56"/>
      <c r="BMA29" s="56"/>
      <c r="BMB29" s="56"/>
      <c r="BMC29" s="56"/>
      <c r="BMD29" s="56"/>
      <c r="BME29" s="56"/>
      <c r="BMF29" s="56"/>
      <c r="BMG29" s="56"/>
      <c r="BMH29" s="56"/>
      <c r="BMI29" s="56"/>
      <c r="BMJ29" s="56"/>
      <c r="BMK29" s="56"/>
      <c r="BML29" s="56"/>
      <c r="BMM29" s="56"/>
      <c r="BMN29" s="56"/>
      <c r="BMO29" s="56"/>
      <c r="BMP29" s="56"/>
      <c r="BMQ29" s="56"/>
      <c r="BMR29" s="56"/>
      <c r="BMS29" s="56"/>
      <c r="BMT29" s="56"/>
      <c r="BMU29" s="56"/>
      <c r="BMV29" s="56"/>
      <c r="BMW29" s="56"/>
      <c r="BMX29" s="56"/>
      <c r="BMY29" s="56"/>
      <c r="BMZ29" s="56"/>
      <c r="BNA29" s="56"/>
      <c r="BNB29" s="56"/>
      <c r="BNC29" s="56"/>
      <c r="BND29" s="56"/>
      <c r="BNE29" s="56"/>
      <c r="BNF29" s="56"/>
      <c r="BNG29" s="56"/>
      <c r="BNH29" s="56"/>
      <c r="BNI29" s="56"/>
      <c r="BNJ29" s="56"/>
      <c r="BNK29" s="56"/>
      <c r="BNL29" s="56"/>
      <c r="BNM29" s="56"/>
      <c r="BNN29" s="56"/>
      <c r="BNO29" s="56"/>
      <c r="BNP29" s="56"/>
      <c r="BNQ29" s="56"/>
      <c r="BNR29" s="56"/>
      <c r="BNS29" s="56"/>
      <c r="BNT29" s="56"/>
      <c r="BNU29" s="56"/>
      <c r="BNV29" s="56"/>
      <c r="BNW29" s="56"/>
      <c r="BNX29" s="56"/>
      <c r="BNY29" s="56"/>
      <c r="BNZ29" s="56"/>
      <c r="BOA29" s="56"/>
      <c r="BOB29" s="56"/>
      <c r="BOC29" s="56"/>
      <c r="BOD29" s="56"/>
      <c r="BOE29" s="56"/>
      <c r="BOF29" s="56"/>
      <c r="BOG29" s="56"/>
      <c r="BOH29" s="56"/>
      <c r="BOI29" s="56"/>
      <c r="BOJ29" s="56"/>
      <c r="BOK29" s="56"/>
      <c r="BOL29" s="56"/>
      <c r="BOM29" s="56"/>
      <c r="BON29" s="56"/>
      <c r="BOO29" s="56"/>
      <c r="BOP29" s="56"/>
      <c r="BOQ29" s="56"/>
      <c r="BOR29" s="56"/>
      <c r="BOS29" s="56"/>
      <c r="BOT29" s="56"/>
      <c r="BOU29" s="56"/>
      <c r="BOV29" s="56"/>
    </row>
    <row r="30" ht="13.5" customHeight="1">
      <c r="A30" s="54" t="s">
        <v>1419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/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D30" s="53"/>
      <c r="GE30" s="53"/>
      <c r="GF30" s="53"/>
      <c r="GG30" s="53"/>
      <c r="GH30" s="53"/>
      <c r="GI30" s="53"/>
      <c r="GJ30" s="53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/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P30" s="53"/>
      <c r="HQ30" s="53"/>
      <c r="HR30" s="53"/>
      <c r="HS30" s="53"/>
      <c r="HT30" s="53"/>
      <c r="HU30" s="53"/>
      <c r="HV30" s="53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/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B30" s="53"/>
      <c r="JC30" s="53"/>
      <c r="JD30" s="53"/>
      <c r="JE30" s="53"/>
      <c r="JF30" s="53"/>
      <c r="JG30" s="53"/>
      <c r="JH30" s="53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/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N30" s="53"/>
      <c r="KO30" s="53"/>
      <c r="KP30" s="53"/>
      <c r="KQ30" s="53"/>
      <c r="KR30" s="53"/>
      <c r="KS30" s="53"/>
      <c r="KT30" s="53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/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LZ30" s="53"/>
      <c r="MA30" s="53"/>
      <c r="MB30" s="53"/>
      <c r="MC30" s="53"/>
      <c r="MD30" s="53"/>
      <c r="ME30" s="53"/>
      <c r="MF30" s="53"/>
      <c r="MG30" s="53"/>
      <c r="MH30" s="53"/>
      <c r="MI30" s="53"/>
      <c r="MJ30" s="53"/>
      <c r="MK30" s="53"/>
      <c r="ML30" s="53"/>
      <c r="MM30" s="53"/>
      <c r="MN30" s="53"/>
      <c r="MO30" s="53"/>
      <c r="MP30" s="53"/>
      <c r="MQ30" s="53"/>
      <c r="MR30" s="53"/>
      <c r="MS30" s="53"/>
      <c r="MT30" s="53"/>
      <c r="MU30" s="53"/>
      <c r="MV30" s="53"/>
      <c r="MW30" s="53"/>
      <c r="MX30" s="53"/>
      <c r="MY30" s="53"/>
      <c r="MZ30" s="53"/>
      <c r="NA30" s="53"/>
      <c r="NB30" s="53"/>
      <c r="NC30" s="53"/>
      <c r="ND30" s="53"/>
      <c r="NE30" s="53"/>
      <c r="NF30" s="53"/>
      <c r="NG30" s="53"/>
      <c r="NH30" s="53"/>
      <c r="NI30" s="53"/>
      <c r="NJ30" s="53"/>
      <c r="NK30" s="53"/>
      <c r="NL30" s="53"/>
      <c r="NM30" s="53"/>
      <c r="NN30" s="53"/>
      <c r="NO30" s="53"/>
      <c r="NP30" s="53"/>
      <c r="NQ30" s="53"/>
      <c r="NR30" s="53"/>
      <c r="NS30" s="53"/>
      <c r="NT30" s="53"/>
      <c r="NU30" s="53"/>
      <c r="NV30" s="53"/>
      <c r="NW30" s="53"/>
      <c r="NX30" s="53"/>
      <c r="NY30" s="53"/>
      <c r="NZ30" s="53"/>
      <c r="OA30" s="53"/>
      <c r="OB30" s="53"/>
      <c r="OC30" s="53"/>
      <c r="OD30" s="53"/>
      <c r="OE30" s="53"/>
      <c r="OF30" s="53"/>
      <c r="OG30" s="53"/>
      <c r="OH30" s="53"/>
      <c r="OI30" s="53"/>
      <c r="OJ30" s="53"/>
      <c r="OK30" s="53"/>
      <c r="OL30" s="53"/>
      <c r="OM30" s="53"/>
      <c r="ON30" s="53"/>
      <c r="OO30" s="53"/>
      <c r="OP30" s="53"/>
      <c r="OQ30" s="53"/>
      <c r="OR30" s="53"/>
      <c r="OS30" s="53"/>
      <c r="OT30" s="53"/>
      <c r="OU30" s="53"/>
      <c r="OV30" s="53"/>
      <c r="OW30" s="53"/>
      <c r="OX30" s="53"/>
      <c r="OY30" s="53"/>
      <c r="OZ30" s="53"/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3"/>
      <c r="PM30" s="53"/>
      <c r="PN30" s="53"/>
      <c r="PO30" s="53"/>
      <c r="PP30" s="53"/>
      <c r="PQ30" s="53"/>
      <c r="PR30" s="53"/>
      <c r="PS30" s="53"/>
      <c r="PT30" s="53"/>
      <c r="PU30" s="53"/>
      <c r="PV30" s="53"/>
      <c r="PW30" s="53"/>
      <c r="PX30" s="53"/>
      <c r="PY30" s="53"/>
      <c r="PZ30" s="53"/>
      <c r="QA30" s="53"/>
      <c r="QB30" s="53"/>
      <c r="QC30" s="53"/>
      <c r="QD30" s="53"/>
      <c r="QE30" s="53"/>
      <c r="QF30" s="53"/>
      <c r="QG30" s="53"/>
      <c r="QH30" s="53"/>
      <c r="QI30" s="53"/>
      <c r="QJ30" s="53"/>
      <c r="QK30" s="53"/>
      <c r="QL30" s="53"/>
      <c r="QM30" s="53"/>
      <c r="QN30" s="53"/>
      <c r="QO30" s="53"/>
      <c r="QP30" s="53"/>
      <c r="QQ30" s="53"/>
      <c r="QR30" s="53"/>
      <c r="QS30" s="53"/>
      <c r="QT30" s="53"/>
      <c r="QU30" s="53"/>
      <c r="QV30" s="53"/>
      <c r="QW30" s="53"/>
      <c r="QX30" s="53"/>
      <c r="QY30" s="53"/>
      <c r="QZ30" s="53"/>
      <c r="RA30" s="53"/>
      <c r="RB30" s="53"/>
      <c r="RC30" s="53"/>
      <c r="RD30" s="53"/>
      <c r="RE30" s="53"/>
      <c r="RF30" s="53"/>
      <c r="RG30" s="53"/>
      <c r="RH30" s="53"/>
      <c r="RI30" s="53"/>
      <c r="RJ30" s="53"/>
      <c r="RK30" s="53"/>
      <c r="RL30" s="53"/>
      <c r="RM30" s="53"/>
      <c r="RN30" s="53"/>
      <c r="RO30" s="53"/>
      <c r="RP30" s="53"/>
      <c r="RQ30" s="53"/>
      <c r="RR30" s="53"/>
      <c r="RS30" s="53"/>
      <c r="RT30" s="53"/>
      <c r="RU30" s="53"/>
      <c r="RV30" s="53"/>
      <c r="RW30" s="53"/>
      <c r="RX30" s="53"/>
      <c r="RY30" s="53"/>
      <c r="RZ30" s="53"/>
      <c r="SA30" s="53"/>
      <c r="SB30" s="53"/>
      <c r="SC30" s="53"/>
      <c r="SD30" s="53"/>
      <c r="SE30" s="53"/>
      <c r="SF30" s="53"/>
      <c r="SG30" s="53"/>
      <c r="SH30" s="53"/>
      <c r="SI30" s="53"/>
      <c r="SJ30" s="53"/>
      <c r="SK30" s="53"/>
      <c r="SL30" s="53"/>
      <c r="SM30" s="53"/>
      <c r="SN30" s="53"/>
      <c r="SO30" s="53"/>
      <c r="SP30" s="53"/>
      <c r="SQ30" s="53"/>
      <c r="SR30" s="53"/>
      <c r="SS30" s="53"/>
      <c r="ST30" s="53"/>
      <c r="SU30" s="53"/>
      <c r="SV30" s="53"/>
      <c r="SW30" s="53"/>
      <c r="SX30" s="53"/>
      <c r="SY30" s="53"/>
      <c r="SZ30" s="53"/>
      <c r="TA30" s="53"/>
      <c r="TB30" s="53"/>
      <c r="TC30" s="53"/>
      <c r="TD30" s="53"/>
      <c r="TE30" s="53"/>
      <c r="TF30" s="53"/>
      <c r="TG30" s="53"/>
      <c r="TH30" s="53"/>
      <c r="TI30" s="53"/>
      <c r="TJ30" s="53"/>
      <c r="TK30" s="53"/>
      <c r="TL30" s="53"/>
      <c r="TM30" s="53"/>
      <c r="TN30" s="53"/>
      <c r="TO30" s="53"/>
      <c r="TP30" s="53"/>
      <c r="TQ30" s="53"/>
      <c r="TR30" s="53"/>
      <c r="TS30" s="53"/>
      <c r="TT30" s="53"/>
      <c r="TU30" s="53"/>
      <c r="TV30" s="53"/>
      <c r="TW30" s="53"/>
      <c r="TX30" s="53"/>
      <c r="TY30" s="53"/>
      <c r="TZ30" s="53"/>
      <c r="UA30" s="53"/>
      <c r="UB30" s="53"/>
      <c r="UC30" s="53"/>
      <c r="UD30" s="53"/>
      <c r="UE30" s="53"/>
      <c r="UF30" s="53"/>
      <c r="UG30" s="53"/>
      <c r="UH30" s="53"/>
      <c r="UI30" s="53"/>
      <c r="UJ30" s="53"/>
      <c r="UK30" s="53"/>
      <c r="UL30" s="53"/>
      <c r="UM30" s="53"/>
      <c r="UN30" s="53"/>
      <c r="UO30" s="53"/>
      <c r="UP30" s="53"/>
      <c r="UQ30" s="53"/>
      <c r="UR30" s="53"/>
      <c r="US30" s="53"/>
      <c r="UT30" s="53"/>
      <c r="UU30" s="53"/>
      <c r="UV30" s="53"/>
      <c r="UW30" s="53"/>
      <c r="UX30" s="53"/>
      <c r="UY30" s="53"/>
      <c r="UZ30" s="53"/>
      <c r="VA30" s="53"/>
      <c r="VB30" s="53"/>
      <c r="VC30" s="53"/>
      <c r="VD30" s="53"/>
      <c r="VE30" s="53"/>
      <c r="VF30" s="53"/>
      <c r="VG30" s="53"/>
      <c r="VH30" s="53"/>
      <c r="VI30" s="53"/>
      <c r="VJ30" s="53"/>
      <c r="VK30" s="53"/>
      <c r="VL30" s="53"/>
      <c r="VM30" s="53"/>
      <c r="VN30" s="53"/>
      <c r="VO30" s="53"/>
      <c r="VP30" s="53"/>
      <c r="VQ30" s="53"/>
      <c r="VR30" s="53"/>
      <c r="VS30" s="53"/>
      <c r="VT30" s="53"/>
      <c r="VU30" s="53"/>
      <c r="VV30" s="53"/>
      <c r="VW30" s="53"/>
      <c r="VX30" s="53"/>
      <c r="VY30" s="53"/>
      <c r="VZ30" s="53"/>
      <c r="WA30" s="53"/>
      <c r="WB30" s="53"/>
      <c r="WC30" s="53"/>
      <c r="WD30" s="53"/>
      <c r="WE30" s="53"/>
      <c r="WF30" s="53"/>
      <c r="WG30" s="53"/>
      <c r="WH30" s="53"/>
      <c r="WI30" s="53"/>
      <c r="WJ30" s="53"/>
      <c r="WK30" s="53"/>
      <c r="WL30" s="53"/>
      <c r="WM30" s="53"/>
      <c r="WN30" s="53"/>
      <c r="WO30" s="53"/>
      <c r="WP30" s="53"/>
      <c r="WQ30" s="53"/>
      <c r="WR30" s="53"/>
      <c r="WS30" s="53"/>
      <c r="WT30" s="53"/>
      <c r="WU30" s="53"/>
      <c r="WV30" s="53"/>
      <c r="WW30" s="53"/>
      <c r="WX30" s="53"/>
      <c r="WY30" s="53"/>
      <c r="WZ30" s="53"/>
      <c r="XA30" s="53"/>
      <c r="XB30" s="53"/>
      <c r="XC30" s="53"/>
      <c r="XD30" s="53"/>
      <c r="XE30" s="53"/>
      <c r="XF30" s="53"/>
      <c r="XG30" s="53"/>
      <c r="XH30" s="53"/>
      <c r="XI30" s="53"/>
      <c r="XJ30" s="53"/>
      <c r="XK30" s="53"/>
      <c r="XL30" s="53"/>
      <c r="XM30" s="53"/>
      <c r="XN30" s="53"/>
      <c r="XO30" s="53"/>
      <c r="XP30" s="53"/>
      <c r="XQ30" s="53"/>
      <c r="XR30" s="53"/>
      <c r="XS30" s="53"/>
      <c r="XT30" s="53"/>
      <c r="XU30" s="53"/>
      <c r="XV30" s="53"/>
      <c r="XW30" s="53"/>
      <c r="XX30" s="53"/>
      <c r="XY30" s="53"/>
      <c r="XZ30" s="53"/>
      <c r="YA30" s="53"/>
      <c r="YB30" s="53"/>
      <c r="YC30" s="53"/>
      <c r="YD30" s="53"/>
      <c r="YE30" s="53"/>
      <c r="YF30" s="53"/>
      <c r="YG30" s="53"/>
      <c r="YH30" s="53"/>
      <c r="YI30" s="53"/>
      <c r="YJ30" s="53"/>
      <c r="YK30" s="53"/>
      <c r="YL30" s="53"/>
      <c r="YM30" s="53"/>
      <c r="YN30" s="53"/>
      <c r="YO30" s="53"/>
      <c r="YP30" s="53"/>
      <c r="YQ30" s="53"/>
      <c r="YR30" s="53"/>
      <c r="YS30" s="53"/>
      <c r="YT30" s="53"/>
      <c r="YU30" s="53"/>
      <c r="YV30" s="53"/>
      <c r="YW30" s="53"/>
      <c r="YX30" s="53"/>
      <c r="YY30" s="53"/>
      <c r="YZ30" s="53"/>
      <c r="ZA30" s="53"/>
      <c r="ZB30" s="53"/>
      <c r="ZC30" s="53"/>
      <c r="ZD30" s="53"/>
      <c r="ZE30" s="53"/>
      <c r="ZF30" s="53"/>
      <c r="ZG30" s="53"/>
      <c r="ZH30" s="53"/>
      <c r="ZI30" s="53"/>
      <c r="ZJ30" s="53"/>
      <c r="ZK30" s="53"/>
      <c r="ZL30" s="53"/>
      <c r="ZM30" s="53"/>
      <c r="ZN30" s="53"/>
      <c r="ZO30" s="53"/>
      <c r="ZP30" s="53"/>
      <c r="ZQ30" s="53"/>
      <c r="ZR30" s="53"/>
      <c r="ZS30" s="53"/>
      <c r="ZT30" s="53"/>
      <c r="ZU30" s="53"/>
      <c r="ZV30" s="53"/>
      <c r="ZW30" s="53"/>
      <c r="ZX30" s="53"/>
      <c r="ZY30" s="53"/>
      <c r="ZZ30" s="53"/>
      <c r="AAA30" s="53"/>
      <c r="AAB30" s="53"/>
      <c r="AAC30" s="53"/>
      <c r="AAD30" s="53"/>
      <c r="AAE30" s="53"/>
      <c r="AAF30" s="53"/>
      <c r="AAG30" s="53"/>
      <c r="AAH30" s="53"/>
      <c r="AAI30" s="53"/>
      <c r="AAJ30" s="53"/>
      <c r="AAK30" s="53"/>
      <c r="AAL30" s="53"/>
      <c r="AAM30" s="53"/>
      <c r="AAN30" s="53"/>
      <c r="AAO30" s="53"/>
      <c r="AAP30" s="53"/>
      <c r="AAQ30" s="53"/>
      <c r="AAR30" s="53"/>
      <c r="AAS30" s="53"/>
      <c r="AAT30" s="53"/>
      <c r="AAU30" s="53"/>
      <c r="AAV30" s="53"/>
      <c r="AAW30" s="53"/>
      <c r="AAX30" s="53"/>
      <c r="AAY30" s="53"/>
      <c r="AAZ30" s="53"/>
      <c r="ABA30" s="53"/>
      <c r="ABB30" s="53"/>
      <c r="ABC30" s="53"/>
      <c r="ABD30" s="53"/>
      <c r="ABE30" s="53"/>
      <c r="ABF30" s="53"/>
      <c r="ABG30" s="53"/>
      <c r="ABH30" s="53"/>
      <c r="ABI30" s="53"/>
      <c r="ABJ30" s="53"/>
      <c r="ABK30" s="53"/>
      <c r="ABL30" s="53"/>
      <c r="ABM30" s="53"/>
      <c r="ABN30" s="53"/>
      <c r="ABO30" s="53"/>
      <c r="ABP30" s="53"/>
      <c r="ABQ30" s="53"/>
      <c r="ABR30" s="53"/>
      <c r="ABS30" s="53"/>
      <c r="ABT30" s="53"/>
      <c r="ABU30" s="53"/>
      <c r="ABV30" s="53"/>
      <c r="ABW30" s="53"/>
      <c r="ABX30" s="53"/>
      <c r="ABY30" s="53"/>
      <c r="ABZ30" s="53"/>
      <c r="ACA30" s="53"/>
      <c r="ACB30" s="53"/>
      <c r="ACC30" s="53"/>
      <c r="ACD30" s="53"/>
      <c r="ACE30" s="53"/>
      <c r="ACF30" s="53"/>
      <c r="ACG30" s="53"/>
      <c r="ACH30" s="53"/>
      <c r="ACI30" s="53"/>
      <c r="ACJ30" s="53"/>
      <c r="ACK30" s="53"/>
      <c r="ACL30" s="53"/>
      <c r="ACM30" s="53"/>
      <c r="ACN30" s="53"/>
      <c r="ACO30" s="53"/>
      <c r="ACP30" s="53"/>
      <c r="ACQ30" s="53"/>
      <c r="ACR30" s="53"/>
      <c r="ACS30" s="53"/>
      <c r="ACT30" s="53"/>
      <c r="ACU30" s="53"/>
      <c r="ACV30" s="53"/>
      <c r="ACW30" s="53"/>
      <c r="ACX30" s="53"/>
      <c r="ACY30" s="53"/>
      <c r="ACZ30" s="53"/>
      <c r="ADA30" s="53"/>
      <c r="ADB30" s="53"/>
      <c r="ADC30" s="53"/>
      <c r="ADD30" s="53"/>
      <c r="ADE30" s="53"/>
      <c r="ADF30" s="53"/>
      <c r="ADG30" s="53"/>
      <c r="ADH30" s="53"/>
      <c r="ADI30" s="53"/>
      <c r="ADJ30" s="53"/>
      <c r="ADK30" s="53"/>
      <c r="ADL30" s="53"/>
      <c r="ADM30" s="53"/>
      <c r="ADN30" s="53"/>
      <c r="ADO30" s="53"/>
      <c r="ADP30" s="53"/>
      <c r="ADQ30" s="53"/>
      <c r="ADR30" s="53"/>
      <c r="ADS30" s="53"/>
      <c r="ADT30" s="53"/>
      <c r="ADU30" s="53"/>
      <c r="ADV30" s="53"/>
      <c r="ADW30" s="53"/>
      <c r="ADX30" s="53"/>
      <c r="ADY30" s="53"/>
      <c r="ADZ30" s="53"/>
      <c r="AEA30" s="53"/>
      <c r="AEB30" s="53"/>
      <c r="AEC30" s="53"/>
      <c r="AED30" s="53"/>
      <c r="AEE30" s="53"/>
      <c r="AEF30" s="53"/>
      <c r="AEG30" s="53"/>
      <c r="AEH30" s="53"/>
      <c r="AEI30" s="53"/>
      <c r="AEJ30" s="53"/>
      <c r="AEK30" s="53"/>
      <c r="AEL30" s="53"/>
      <c r="AEM30" s="53"/>
      <c r="AEN30" s="53"/>
      <c r="AEO30" s="53"/>
      <c r="AEP30" s="53"/>
      <c r="AEQ30" s="53"/>
      <c r="AER30" s="53"/>
      <c r="AES30" s="53"/>
      <c r="AET30" s="53"/>
      <c r="AEU30" s="53"/>
      <c r="AEV30" s="53"/>
      <c r="AEW30" s="53"/>
      <c r="AEX30" s="53"/>
      <c r="AEY30" s="53"/>
      <c r="AEZ30" s="53"/>
      <c r="AFA30" s="53"/>
      <c r="AFB30" s="53"/>
      <c r="AFC30" s="53"/>
      <c r="AFD30" s="53"/>
      <c r="AFE30" s="53"/>
      <c r="AFF30" s="53"/>
      <c r="AFG30" s="53"/>
      <c r="AFH30" s="53"/>
      <c r="AFI30" s="53"/>
      <c r="AFJ30" s="53"/>
      <c r="AFK30" s="53"/>
      <c r="AFL30" s="53"/>
      <c r="AFM30" s="53"/>
      <c r="AFN30" s="53"/>
      <c r="AFO30" s="53"/>
      <c r="AFP30" s="53"/>
      <c r="AFQ30" s="53"/>
      <c r="AFR30" s="53"/>
      <c r="AFS30" s="53"/>
      <c r="AFT30" s="53"/>
      <c r="AFU30" s="53"/>
      <c r="AFV30" s="53"/>
      <c r="AFW30" s="53"/>
      <c r="AFX30" s="53"/>
      <c r="AFY30" s="53"/>
      <c r="AFZ30" s="53"/>
      <c r="AGA30" s="53"/>
      <c r="AGB30" s="53"/>
      <c r="AGC30" s="53"/>
      <c r="AGD30" s="53"/>
      <c r="AGE30" s="53"/>
      <c r="AGF30" s="53"/>
      <c r="AGG30" s="53"/>
      <c r="AGH30" s="53"/>
      <c r="AGI30" s="53"/>
      <c r="AGJ30" s="53"/>
      <c r="AGK30" s="53"/>
      <c r="AGL30" s="53"/>
      <c r="AGM30" s="53"/>
      <c r="AGN30" s="53"/>
      <c r="AGO30" s="53"/>
      <c r="AGP30" s="53"/>
      <c r="AGQ30" s="53"/>
      <c r="AGR30" s="53"/>
      <c r="AGS30" s="53"/>
      <c r="AGT30" s="53"/>
      <c r="AGU30" s="53"/>
      <c r="AGV30" s="53"/>
      <c r="AGW30" s="53"/>
      <c r="AGX30" s="53"/>
      <c r="AGY30" s="53"/>
      <c r="AGZ30" s="53"/>
      <c r="AHA30" s="53"/>
      <c r="AHB30" s="53"/>
      <c r="AHC30" s="53"/>
      <c r="AHD30" s="53"/>
      <c r="AHE30" s="53"/>
      <c r="AHF30" s="53"/>
      <c r="AHG30" s="53"/>
      <c r="AHH30" s="53"/>
      <c r="AHI30" s="53"/>
      <c r="AHJ30" s="53"/>
      <c r="AHK30" s="53"/>
      <c r="AHL30" s="53"/>
      <c r="AHM30" s="53"/>
      <c r="AHN30" s="53"/>
      <c r="AHO30" s="53"/>
      <c r="AHP30" s="53"/>
      <c r="AHQ30" s="53"/>
      <c r="AHR30" s="53"/>
      <c r="AHS30" s="53"/>
      <c r="AHT30" s="53"/>
      <c r="AHU30" s="53"/>
      <c r="AHV30" s="53"/>
      <c r="AHW30" s="53"/>
      <c r="AHX30" s="53"/>
      <c r="AHY30" s="53"/>
      <c r="AHZ30" s="53"/>
      <c r="AIA30" s="53"/>
      <c r="AIB30" s="53"/>
      <c r="AIC30" s="53"/>
      <c r="AID30" s="53"/>
      <c r="AIE30" s="53"/>
      <c r="AIF30" s="53"/>
      <c r="AIG30" s="53"/>
      <c r="AIH30" s="53"/>
      <c r="AII30" s="53"/>
      <c r="AIJ30" s="53"/>
      <c r="AIK30" s="53"/>
      <c r="AIL30" s="53"/>
      <c r="AIM30" s="53"/>
      <c r="AIN30" s="53"/>
      <c r="AIO30" s="53"/>
      <c r="AIP30" s="53"/>
      <c r="AIQ30" s="53"/>
      <c r="AIR30" s="53"/>
      <c r="AIS30" s="53"/>
      <c r="AIT30" s="53"/>
      <c r="AIU30" s="53"/>
      <c r="AIV30" s="53"/>
      <c r="AIW30" s="53"/>
      <c r="AIX30" s="53"/>
      <c r="AIY30" s="53"/>
      <c r="AIZ30" s="53"/>
      <c r="AJA30" s="53"/>
      <c r="AJB30" s="53"/>
      <c r="AJC30" s="53"/>
      <c r="AJD30" s="53"/>
      <c r="AJE30" s="53"/>
      <c r="AJF30" s="53"/>
      <c r="AJG30" s="53"/>
      <c r="AJH30" s="53"/>
      <c r="AJI30" s="53"/>
      <c r="AJJ30" s="53"/>
      <c r="AJK30" s="53"/>
      <c r="AJL30" s="53"/>
      <c r="AJM30" s="53"/>
      <c r="AJN30" s="53"/>
      <c r="AJO30" s="53"/>
      <c r="AJP30" s="53"/>
      <c r="AJQ30" s="53"/>
      <c r="AJR30" s="53"/>
      <c r="AJS30" s="53"/>
      <c r="AJT30" s="53"/>
      <c r="AJU30" s="53"/>
      <c r="AJV30" s="53"/>
      <c r="AJW30" s="53"/>
      <c r="AJX30" s="53"/>
      <c r="AJY30" s="53"/>
      <c r="AJZ30" s="53"/>
      <c r="AKA30" s="53"/>
      <c r="AKB30" s="53"/>
      <c r="AKC30" s="53"/>
      <c r="AKD30" s="53"/>
      <c r="AKE30" s="53"/>
      <c r="AKF30" s="53"/>
      <c r="AKG30" s="53"/>
      <c r="AKH30" s="53"/>
      <c r="AKI30" s="53"/>
      <c r="AKJ30" s="53"/>
      <c r="AKK30" s="53"/>
      <c r="AKL30" s="53"/>
      <c r="AKM30" s="53"/>
      <c r="AKN30" s="53"/>
      <c r="AKO30" s="53"/>
      <c r="AKP30" s="53"/>
      <c r="AKQ30" s="53"/>
      <c r="AKR30" s="53"/>
      <c r="AKS30" s="53"/>
      <c r="AKT30" s="53"/>
      <c r="AKU30" s="53"/>
      <c r="AKV30" s="53"/>
      <c r="AKW30" s="53"/>
      <c r="AKX30" s="53"/>
      <c r="AKY30" s="53"/>
      <c r="AKZ30" s="53"/>
      <c r="ALA30" s="53"/>
      <c r="ALB30" s="53"/>
      <c r="ALC30" s="53"/>
      <c r="ALD30" s="53"/>
      <c r="ALE30" s="53"/>
      <c r="ALF30" s="53"/>
      <c r="ALG30" s="53"/>
      <c r="ALH30" s="53"/>
      <c r="ALI30" s="53"/>
      <c r="ALJ30" s="53"/>
      <c r="ALK30" s="53"/>
      <c r="ALL30" s="53"/>
      <c r="ALM30" s="53"/>
      <c r="ALN30" s="53"/>
      <c r="ALO30" s="53"/>
      <c r="ALP30" s="53"/>
      <c r="ALQ30" s="53"/>
      <c r="ALR30" s="53"/>
      <c r="ALS30" s="53"/>
      <c r="ALT30" s="53"/>
      <c r="ALU30" s="53"/>
      <c r="ALV30" s="53"/>
      <c r="ALW30" s="53"/>
      <c r="ALX30" s="53"/>
      <c r="ALY30" s="53"/>
      <c r="ALZ30" s="53"/>
      <c r="AMA30" s="53"/>
      <c r="AMB30" s="53"/>
      <c r="AMC30" s="53"/>
      <c r="AMD30" s="53"/>
      <c r="AME30" s="53"/>
      <c r="AMF30" s="53"/>
      <c r="AMG30" s="53"/>
      <c r="AMH30" s="53"/>
      <c r="AMI30" s="53"/>
      <c r="AMJ30" s="53"/>
      <c r="AMK30" s="53"/>
      <c r="AML30" s="53"/>
      <c r="AMM30" s="53"/>
      <c r="AMN30" s="53"/>
      <c r="AMO30" s="53"/>
      <c r="AMP30" s="53"/>
      <c r="AMQ30" s="53"/>
      <c r="AMR30" s="53"/>
      <c r="AMS30" s="53"/>
      <c r="AMT30" s="53"/>
      <c r="AMU30" s="53"/>
      <c r="AMV30" s="53"/>
      <c r="AMW30" s="53"/>
      <c r="AMX30" s="53"/>
      <c r="AMY30" s="53"/>
      <c r="AMZ30" s="53"/>
      <c r="ANA30" s="53"/>
      <c r="ANB30" s="53"/>
      <c r="ANC30" s="53"/>
      <c r="AND30" s="53"/>
      <c r="ANE30" s="53"/>
      <c r="ANF30" s="53"/>
      <c r="ANG30" s="53"/>
      <c r="ANH30" s="53"/>
      <c r="ANI30" s="53"/>
      <c r="ANJ30" s="53"/>
      <c r="ANK30" s="53"/>
      <c r="ANL30" s="53"/>
      <c r="ANM30" s="53"/>
      <c r="ANN30" s="53"/>
      <c r="ANO30" s="53"/>
      <c r="ANP30" s="53"/>
      <c r="ANQ30" s="53"/>
      <c r="ANR30" s="53"/>
      <c r="ANS30" s="53"/>
      <c r="ANT30" s="53"/>
      <c r="ANU30" s="53"/>
      <c r="ANV30" s="53"/>
      <c r="ANW30" s="53"/>
      <c r="ANX30" s="53"/>
      <c r="ANY30" s="53"/>
      <c r="ANZ30" s="53"/>
      <c r="AOA30" s="53"/>
      <c r="AOB30" s="53"/>
      <c r="AOC30" s="53"/>
      <c r="AOD30" s="53"/>
      <c r="AOE30" s="53"/>
      <c r="AOF30" s="53"/>
      <c r="AOG30" s="53"/>
      <c r="AOH30" s="53"/>
      <c r="AOI30" s="53"/>
      <c r="AOJ30" s="53"/>
      <c r="AOK30" s="53"/>
      <c r="AOL30" s="53"/>
      <c r="AOM30" s="53"/>
      <c r="AON30" s="53"/>
      <c r="AOO30" s="53"/>
      <c r="AOP30" s="53"/>
      <c r="AOQ30" s="53"/>
      <c r="AOR30" s="53"/>
      <c r="AOS30" s="53"/>
      <c r="AOT30" s="53"/>
      <c r="AOU30" s="53"/>
      <c r="AOV30" s="53"/>
      <c r="AOW30" s="53"/>
      <c r="AOX30" s="53"/>
      <c r="AOY30" s="53"/>
      <c r="AOZ30" s="53"/>
      <c r="APA30" s="53"/>
      <c r="APB30" s="53"/>
      <c r="APC30" s="53"/>
      <c r="APD30" s="53"/>
      <c r="APE30" s="53"/>
      <c r="APF30" s="53"/>
      <c r="APG30" s="53"/>
      <c r="APH30" s="53"/>
      <c r="API30" s="53"/>
      <c r="APJ30" s="53"/>
      <c r="APK30" s="53"/>
      <c r="APL30" s="53"/>
      <c r="APM30" s="53"/>
      <c r="APN30" s="53"/>
      <c r="APO30" s="53"/>
      <c r="APP30" s="53"/>
      <c r="APQ30" s="53"/>
      <c r="APR30" s="53"/>
      <c r="APS30" s="53"/>
      <c r="APT30" s="53"/>
      <c r="APU30" s="53"/>
      <c r="APV30" s="53"/>
      <c r="APW30" s="53"/>
      <c r="APX30" s="53"/>
      <c r="APY30" s="53"/>
      <c r="APZ30" s="53"/>
      <c r="AQA30" s="53"/>
      <c r="AQB30" s="53"/>
      <c r="AQC30" s="53"/>
      <c r="AQD30" s="53"/>
      <c r="AQE30" s="53"/>
      <c r="AQF30" s="53"/>
      <c r="AQG30" s="53"/>
      <c r="AQH30" s="53"/>
      <c r="AQI30" s="53"/>
      <c r="AQJ30" s="53"/>
      <c r="AQK30" s="53"/>
      <c r="AQL30" s="53"/>
      <c r="AQM30" s="53"/>
      <c r="AQN30" s="53"/>
      <c r="AQO30" s="53"/>
      <c r="AQP30" s="53"/>
      <c r="AQQ30" s="53"/>
      <c r="AQR30" s="53"/>
      <c r="AQS30" s="53"/>
      <c r="AQT30" s="53"/>
      <c r="AQU30" s="53"/>
      <c r="AQV30" s="53"/>
      <c r="AQW30" s="53"/>
      <c r="AQX30" s="53"/>
      <c r="AQY30" s="53"/>
      <c r="AQZ30" s="53"/>
      <c r="ARA30" s="53"/>
      <c r="ARB30" s="53"/>
      <c r="ARC30" s="53"/>
      <c r="ARD30" s="53"/>
      <c r="ARE30" s="53"/>
      <c r="ARF30" s="53"/>
      <c r="ARG30" s="53"/>
      <c r="ARH30" s="53"/>
      <c r="ARI30" s="53"/>
      <c r="ARJ30" s="53"/>
      <c r="ARK30" s="53"/>
      <c r="ARL30" s="53"/>
      <c r="ARM30" s="53"/>
      <c r="ARN30" s="53"/>
      <c r="ARO30" s="53"/>
      <c r="ARP30" s="53"/>
      <c r="ARQ30" s="53"/>
      <c r="ARR30" s="53"/>
      <c r="ARS30" s="53"/>
      <c r="ART30" s="53"/>
      <c r="ARU30" s="53"/>
      <c r="ARV30" s="53"/>
      <c r="ARW30" s="53"/>
      <c r="ARX30" s="53"/>
      <c r="ARY30" s="53"/>
      <c r="ARZ30" s="53"/>
      <c r="ASA30" s="53"/>
      <c r="ASB30" s="53"/>
      <c r="ASC30" s="53"/>
      <c r="ASD30" s="53"/>
      <c r="ASE30" s="53"/>
      <c r="ASF30" s="53"/>
      <c r="ASG30" s="53"/>
      <c r="ASH30" s="53"/>
      <c r="ASI30" s="53"/>
      <c r="ASJ30" s="53"/>
      <c r="ASK30" s="53"/>
      <c r="ASL30" s="53"/>
      <c r="ASM30" s="53"/>
      <c r="ASN30" s="53"/>
      <c r="ASO30" s="53"/>
      <c r="ASP30" s="53"/>
      <c r="ASQ30" s="53"/>
      <c r="ASR30" s="53"/>
      <c r="ASS30" s="53"/>
      <c r="AST30" s="53"/>
      <c r="ASU30" s="53"/>
      <c r="ASV30" s="53"/>
      <c r="ASW30" s="53"/>
      <c r="ASX30" s="53"/>
      <c r="ASY30" s="53"/>
      <c r="ASZ30" s="53"/>
      <c r="ATA30" s="53"/>
      <c r="ATB30" s="53"/>
      <c r="ATC30" s="53"/>
      <c r="ATD30" s="53"/>
      <c r="ATE30" s="53"/>
      <c r="ATF30" s="53"/>
      <c r="ATG30" s="53"/>
      <c r="ATH30" s="53"/>
      <c r="ATI30" s="53"/>
      <c r="ATJ30" s="53"/>
      <c r="ATK30" s="53"/>
      <c r="ATL30" s="53"/>
      <c r="ATM30" s="53"/>
      <c r="ATN30" s="53"/>
      <c r="ATO30" s="53"/>
      <c r="ATP30" s="53"/>
      <c r="ATQ30" s="53"/>
      <c r="ATR30" s="53"/>
      <c r="ATS30" s="53"/>
      <c r="ATT30" s="53"/>
      <c r="ATU30" s="53"/>
      <c r="ATV30" s="53"/>
      <c r="ATW30" s="53"/>
      <c r="ATX30" s="53"/>
      <c r="ATY30" s="53"/>
      <c r="ATZ30" s="53"/>
      <c r="AUA30" s="53"/>
      <c r="AUB30" s="53"/>
      <c r="AUC30" s="53"/>
      <c r="AUD30" s="53"/>
      <c r="AUE30" s="53"/>
      <c r="AUF30" s="53"/>
      <c r="AUG30" s="53"/>
      <c r="AUH30" s="53"/>
      <c r="AUI30" s="53"/>
      <c r="AUJ30" s="53"/>
      <c r="AUK30" s="53"/>
      <c r="AUL30" s="53"/>
      <c r="AUM30" s="53"/>
      <c r="AUN30" s="53"/>
      <c r="AUO30" s="53"/>
      <c r="AUP30" s="53"/>
      <c r="AUQ30" s="53"/>
      <c r="AUR30" s="53"/>
      <c r="AUS30" s="53"/>
      <c r="AUT30" s="53"/>
      <c r="AUU30" s="53"/>
      <c r="AUV30" s="53"/>
      <c r="AUW30" s="53"/>
      <c r="AUX30" s="53"/>
      <c r="AUY30" s="53"/>
      <c r="AUZ30" s="53"/>
      <c r="AVA30" s="53"/>
      <c r="AVB30" s="53"/>
      <c r="AVC30" s="53"/>
      <c r="AVD30" s="53"/>
      <c r="AVE30" s="53"/>
      <c r="AVF30" s="53"/>
      <c r="AVG30" s="53"/>
      <c r="AVH30" s="53"/>
      <c r="AVI30" s="53"/>
      <c r="AVJ30" s="53"/>
      <c r="AVK30" s="53"/>
      <c r="AVL30" s="53"/>
      <c r="AVM30" s="53"/>
      <c r="AVN30" s="53"/>
      <c r="AVO30" s="53"/>
      <c r="AVP30" s="53"/>
      <c r="AVQ30" s="53"/>
      <c r="AVR30" s="53"/>
      <c r="AVS30" s="53"/>
      <c r="AVT30" s="53"/>
      <c r="AVU30" s="53"/>
      <c r="AVV30" s="53"/>
      <c r="AVW30" s="53"/>
      <c r="AVX30" s="53"/>
      <c r="AVY30" s="53"/>
      <c r="AVZ30" s="53"/>
      <c r="AWA30" s="53"/>
      <c r="AWB30" s="53"/>
      <c r="AWC30" s="53"/>
      <c r="AWD30" s="53"/>
      <c r="AWE30" s="53"/>
      <c r="AWF30" s="53"/>
      <c r="AWG30" s="53"/>
      <c r="AWH30" s="53"/>
      <c r="AWI30" s="53"/>
      <c r="AWJ30" s="53"/>
      <c r="AWK30" s="53"/>
      <c r="AWL30" s="53"/>
      <c r="AWM30" s="53"/>
      <c r="AWN30" s="53"/>
      <c r="AWO30" s="53"/>
      <c r="AWP30" s="53"/>
      <c r="AWQ30" s="53"/>
      <c r="AWR30" s="53"/>
      <c r="AWS30" s="53"/>
      <c r="AWT30" s="53"/>
      <c r="AWU30" s="53"/>
      <c r="AWV30" s="53"/>
      <c r="AWW30" s="53"/>
      <c r="AWX30" s="53"/>
      <c r="AWY30" s="53"/>
      <c r="AWZ30" s="53"/>
      <c r="AXA30" s="53"/>
      <c r="AXB30" s="53"/>
      <c r="AXC30" s="53"/>
      <c r="AXD30" s="53"/>
      <c r="AXE30" s="53"/>
      <c r="AXF30" s="53"/>
      <c r="AXG30" s="53"/>
      <c r="AXH30" s="53"/>
      <c r="AXI30" s="53"/>
      <c r="AXJ30" s="53"/>
      <c r="AXK30" s="53"/>
      <c r="AXL30" s="53"/>
      <c r="AXM30" s="53"/>
      <c r="AXN30" s="53"/>
      <c r="AXO30" s="53"/>
      <c r="AXP30" s="53"/>
      <c r="AXQ30" s="53"/>
      <c r="AXR30" s="53"/>
      <c r="AXS30" s="53"/>
      <c r="AXT30" s="53"/>
      <c r="AXU30" s="53"/>
      <c r="AXV30" s="53"/>
      <c r="AXW30" s="53"/>
      <c r="AXX30" s="53"/>
      <c r="AXY30" s="53"/>
      <c r="AXZ30" s="53"/>
      <c r="AYA30" s="53"/>
      <c r="AYB30" s="53"/>
      <c r="AYC30" s="53"/>
      <c r="AYD30" s="53"/>
      <c r="AYE30" s="53"/>
      <c r="AYF30" s="53"/>
      <c r="AYG30" s="53"/>
      <c r="AYH30" s="53"/>
      <c r="AYI30" s="53"/>
      <c r="AYJ30" s="53"/>
      <c r="AYK30" s="53"/>
      <c r="AYL30" s="53"/>
      <c r="AYM30" s="53"/>
      <c r="AYN30" s="53"/>
      <c r="AYO30" s="53"/>
      <c r="AYP30" s="53"/>
      <c r="AYQ30" s="53"/>
      <c r="AYR30" s="53"/>
      <c r="AYS30" s="53"/>
      <c r="AYT30" s="53"/>
      <c r="AYU30" s="53"/>
      <c r="AYV30" s="53"/>
      <c r="AYW30" s="53"/>
      <c r="AYX30" s="53"/>
      <c r="AYY30" s="53"/>
      <c r="AYZ30" s="53"/>
      <c r="AZA30" s="53"/>
      <c r="AZB30" s="53"/>
      <c r="AZC30" s="53"/>
      <c r="AZD30" s="53"/>
      <c r="AZE30" s="53"/>
      <c r="AZF30" s="53"/>
      <c r="AZG30" s="53"/>
      <c r="AZH30" s="53"/>
      <c r="AZI30" s="53"/>
      <c r="AZJ30" s="53"/>
      <c r="AZK30" s="53"/>
      <c r="AZL30" s="53"/>
      <c r="AZM30" s="53"/>
      <c r="AZN30" s="53"/>
      <c r="AZO30" s="53"/>
      <c r="AZP30" s="53"/>
      <c r="AZQ30" s="53"/>
      <c r="AZR30" s="53"/>
      <c r="AZS30" s="53"/>
      <c r="AZT30" s="53"/>
      <c r="AZU30" s="53"/>
      <c r="AZV30" s="53"/>
      <c r="AZW30" s="53"/>
      <c r="AZX30" s="53"/>
      <c r="AZY30" s="53"/>
      <c r="AZZ30" s="53"/>
      <c r="BAA30" s="53"/>
      <c r="BAB30" s="53"/>
      <c r="BAC30" s="53"/>
      <c r="BAD30" s="53"/>
      <c r="BAE30" s="53"/>
      <c r="BAF30" s="53"/>
      <c r="BAG30" s="53"/>
      <c r="BAH30" s="53"/>
      <c r="BAI30" s="53"/>
      <c r="BAJ30" s="53"/>
      <c r="BAK30" s="53"/>
      <c r="BAL30" s="53"/>
      <c r="BAM30" s="53"/>
      <c r="BAN30" s="53"/>
      <c r="BAO30" s="53"/>
      <c r="BAP30" s="53"/>
      <c r="BAQ30" s="53"/>
      <c r="BAR30" s="53"/>
      <c r="BAS30" s="53"/>
      <c r="BAT30" s="53"/>
      <c r="BAU30" s="53"/>
      <c r="BAV30" s="53"/>
      <c r="BAW30" s="53"/>
      <c r="BAX30" s="53"/>
      <c r="BAY30" s="53"/>
      <c r="BAZ30" s="53"/>
      <c r="BBA30" s="53"/>
      <c r="BBB30" s="53"/>
      <c r="BBC30" s="53"/>
      <c r="BBD30" s="53"/>
      <c r="BBE30" s="53"/>
      <c r="BBF30" s="53"/>
      <c r="BBG30" s="53"/>
      <c r="BBH30" s="53"/>
      <c r="BBI30" s="53"/>
      <c r="BBJ30" s="53"/>
      <c r="BBK30" s="53"/>
      <c r="BBL30" s="53"/>
      <c r="BBM30" s="53"/>
      <c r="BBN30" s="53"/>
      <c r="BBO30" s="53"/>
      <c r="BBP30" s="53"/>
      <c r="BBQ30" s="53"/>
      <c r="BBR30" s="53"/>
      <c r="BBS30" s="53"/>
      <c r="BBT30" s="53"/>
      <c r="BBU30" s="53"/>
      <c r="BBV30" s="53"/>
      <c r="BBW30" s="53"/>
      <c r="BBX30" s="53"/>
      <c r="BBY30" s="53"/>
      <c r="BBZ30" s="53"/>
      <c r="BCA30" s="53"/>
      <c r="BCB30" s="53"/>
      <c r="BCC30" s="53"/>
      <c r="BCD30" s="53"/>
      <c r="BCE30" s="53"/>
      <c r="BCF30" s="53"/>
      <c r="BCG30" s="53"/>
      <c r="BCH30" s="53"/>
      <c r="BCI30" s="53"/>
      <c r="BCJ30" s="53"/>
      <c r="BCK30" s="53"/>
      <c r="BCL30" s="53"/>
      <c r="BCM30" s="53"/>
      <c r="BCN30" s="53"/>
      <c r="BCO30" s="53"/>
      <c r="BCP30" s="53"/>
      <c r="BCQ30" s="53"/>
      <c r="BCR30" s="53"/>
      <c r="BCS30" s="53"/>
      <c r="BCT30" s="53"/>
      <c r="BCU30" s="53"/>
      <c r="BCV30" s="53"/>
      <c r="BCW30" s="53"/>
      <c r="BCX30" s="53"/>
      <c r="BCY30" s="53"/>
      <c r="BCZ30" s="53"/>
      <c r="BDA30" s="53"/>
      <c r="BDB30" s="53"/>
      <c r="BDC30" s="53"/>
      <c r="BDD30" s="53"/>
      <c r="BDE30" s="53"/>
      <c r="BDF30" s="53"/>
      <c r="BDG30" s="53"/>
      <c r="BDH30" s="53"/>
      <c r="BDI30" s="53"/>
      <c r="BDJ30" s="53"/>
      <c r="BDK30" s="53"/>
      <c r="BDL30" s="53"/>
      <c r="BDM30" s="53"/>
      <c r="BDN30" s="53"/>
      <c r="BDO30" s="53"/>
      <c r="BDP30" s="53"/>
      <c r="BDQ30" s="53"/>
      <c r="BDR30" s="53"/>
      <c r="BDS30" s="53"/>
      <c r="BDT30" s="53"/>
      <c r="BDU30" s="53"/>
      <c r="BDV30" s="53"/>
      <c r="BDW30" s="53"/>
      <c r="BDX30" s="53"/>
      <c r="BDY30" s="53"/>
      <c r="BDZ30" s="53"/>
      <c r="BEA30" s="53"/>
      <c r="BEB30" s="53"/>
      <c r="BEC30" s="53"/>
      <c r="BED30" s="53"/>
      <c r="BEE30" s="53"/>
      <c r="BEF30" s="53"/>
      <c r="BEG30" s="53"/>
      <c r="BEH30" s="53"/>
      <c r="BEI30" s="53"/>
      <c r="BEJ30" s="53"/>
      <c r="BEK30" s="53"/>
      <c r="BEL30" s="53"/>
      <c r="BEM30" s="53"/>
      <c r="BEN30" s="53"/>
      <c r="BEO30" s="53"/>
      <c r="BEP30" s="53"/>
      <c r="BEQ30" s="53"/>
      <c r="BER30" s="53"/>
      <c r="BES30" s="53"/>
      <c r="BET30" s="53"/>
      <c r="BEU30" s="53"/>
      <c r="BEV30" s="53"/>
      <c r="BEW30" s="53"/>
      <c r="BEX30" s="53"/>
      <c r="BEY30" s="53"/>
      <c r="BEZ30" s="53"/>
      <c r="BFA30" s="53"/>
      <c r="BFB30" s="53"/>
      <c r="BFC30" s="53"/>
      <c r="BFD30" s="53"/>
      <c r="BFE30" s="53"/>
      <c r="BFF30" s="53"/>
      <c r="BFG30" s="53"/>
      <c r="BFH30" s="53"/>
      <c r="BFI30" s="53"/>
      <c r="BFJ30" s="53"/>
      <c r="BFK30" s="53"/>
      <c r="BFL30" s="53"/>
      <c r="BFM30" s="53"/>
      <c r="BFN30" s="53"/>
      <c r="BFO30" s="53"/>
      <c r="BFP30" s="53"/>
      <c r="BFQ30" s="53"/>
      <c r="BFR30" s="53"/>
      <c r="BFS30" s="53"/>
      <c r="BFT30" s="53"/>
      <c r="BFU30" s="53"/>
      <c r="BFV30" s="53"/>
      <c r="BFW30" s="53"/>
      <c r="BFX30" s="53"/>
      <c r="BFY30" s="53"/>
      <c r="BFZ30" s="53"/>
      <c r="BGA30" s="53"/>
      <c r="BGB30" s="53"/>
      <c r="BGC30" s="53"/>
      <c r="BGD30" s="53"/>
      <c r="BGE30" s="53"/>
      <c r="BGF30" s="53"/>
      <c r="BGG30" s="53"/>
      <c r="BGH30" s="53"/>
      <c r="BGI30" s="53"/>
      <c r="BGJ30" s="53"/>
      <c r="BGK30" s="53"/>
      <c r="BGL30" s="53"/>
      <c r="BGM30" s="53"/>
      <c r="BGN30" s="53"/>
      <c r="BGO30" s="53"/>
      <c r="BGP30" s="53"/>
      <c r="BGQ30" s="53"/>
      <c r="BGR30" s="53"/>
      <c r="BGS30" s="53"/>
      <c r="BGT30" s="53"/>
      <c r="BGU30" s="53"/>
      <c r="BGV30" s="53"/>
      <c r="BGW30" s="53"/>
      <c r="BGX30" s="53"/>
      <c r="BGY30" s="53"/>
      <c r="BGZ30" s="53"/>
      <c r="BHA30" s="53"/>
      <c r="BHB30" s="53"/>
      <c r="BHC30" s="53"/>
      <c r="BHD30" s="53"/>
      <c r="BHE30" s="53"/>
      <c r="BHF30" s="53"/>
      <c r="BHG30" s="53"/>
      <c r="BHH30" s="53"/>
      <c r="BHI30" s="53"/>
      <c r="BHJ30" s="53"/>
      <c r="BHK30" s="53"/>
      <c r="BHL30" s="53"/>
      <c r="BHM30" s="53"/>
      <c r="BHN30" s="53"/>
      <c r="BHO30" s="53"/>
      <c r="BHP30" s="53"/>
      <c r="BHQ30" s="53"/>
      <c r="BHR30" s="53"/>
      <c r="BHS30" s="53"/>
      <c r="BHT30" s="53"/>
      <c r="BHU30" s="53"/>
      <c r="BHV30" s="53"/>
      <c r="BHW30" s="53"/>
      <c r="BHX30" s="53"/>
      <c r="BHY30" s="53"/>
      <c r="BHZ30" s="53"/>
      <c r="BIA30" s="53"/>
      <c r="BIB30" s="53"/>
      <c r="BIC30" s="53"/>
      <c r="BID30" s="53"/>
      <c r="BIE30" s="53"/>
      <c r="BIF30" s="53"/>
      <c r="BIG30" s="53"/>
      <c r="BIH30" s="53"/>
      <c r="BII30" s="53"/>
      <c r="BIJ30" s="53"/>
      <c r="BIK30" s="53"/>
      <c r="BIL30" s="53"/>
      <c r="BIM30" s="53"/>
      <c r="BIN30" s="53"/>
      <c r="BIO30" s="53"/>
      <c r="BIP30" s="53"/>
      <c r="BIQ30" s="53"/>
      <c r="BIR30" s="53"/>
      <c r="BIS30" s="53"/>
      <c r="BIT30" s="53"/>
      <c r="BIU30" s="53"/>
      <c r="BIV30" s="53"/>
      <c r="BIW30" s="53"/>
      <c r="BIX30" s="53"/>
      <c r="BIY30" s="53"/>
      <c r="BIZ30" s="53"/>
      <c r="BJA30" s="53"/>
      <c r="BJB30" s="53"/>
      <c r="BJC30" s="53"/>
      <c r="BJD30" s="53"/>
      <c r="BJE30" s="53"/>
      <c r="BJF30" s="53"/>
      <c r="BJG30" s="53"/>
      <c r="BJH30" s="53"/>
      <c r="BJI30" s="53"/>
      <c r="BJJ30" s="53"/>
      <c r="BJK30" s="53"/>
      <c r="BJL30" s="53"/>
      <c r="BJM30" s="53"/>
      <c r="BJN30" s="53"/>
      <c r="BJO30" s="53"/>
      <c r="BJP30" s="53"/>
      <c r="BJQ30" s="53"/>
      <c r="BJR30" s="53"/>
      <c r="BJS30" s="53"/>
      <c r="BJT30" s="53"/>
      <c r="BJU30" s="53"/>
      <c r="BJV30" s="53"/>
      <c r="BJW30" s="53"/>
      <c r="BJX30" s="53"/>
      <c r="BJY30" s="53"/>
      <c r="BJZ30" s="53"/>
      <c r="BKA30" s="53"/>
      <c r="BKB30" s="53"/>
      <c r="BKC30" s="53"/>
      <c r="BKD30" s="53"/>
      <c r="BKE30" s="53"/>
      <c r="BKF30" s="53"/>
      <c r="BKG30" s="53"/>
      <c r="BKH30" s="53"/>
      <c r="BKI30" s="53"/>
      <c r="BKJ30" s="53"/>
      <c r="BKK30" s="53"/>
      <c r="BKL30" s="53"/>
      <c r="BKM30" s="53"/>
      <c r="BKN30" s="53"/>
      <c r="BKO30" s="53"/>
      <c r="BKP30" s="53"/>
      <c r="BKQ30" s="53"/>
      <c r="BKR30" s="53"/>
      <c r="BKS30" s="53"/>
      <c r="BKT30" s="53"/>
      <c r="BKU30" s="53"/>
      <c r="BKV30" s="53"/>
      <c r="BKW30" s="53"/>
      <c r="BKX30" s="53"/>
      <c r="BKY30" s="53"/>
      <c r="BKZ30" s="53"/>
      <c r="BLA30" s="53"/>
      <c r="BLB30" s="53"/>
      <c r="BLC30" s="53"/>
      <c r="BLD30" s="53"/>
      <c r="BLE30" s="53"/>
      <c r="BLF30" s="53"/>
      <c r="BLG30" s="53"/>
      <c r="BLH30" s="53"/>
      <c r="BLI30" s="53"/>
      <c r="BLJ30" s="53"/>
      <c r="BLK30" s="53"/>
      <c r="BLL30" s="53"/>
      <c r="BLM30" s="53"/>
      <c r="BLN30" s="53"/>
      <c r="BLO30" s="53"/>
      <c r="BLP30" s="53"/>
      <c r="BLQ30" s="53"/>
      <c r="BLR30" s="53"/>
      <c r="BLS30" s="53"/>
      <c r="BLT30" s="53"/>
      <c r="BLU30" s="53"/>
      <c r="BLV30" s="53"/>
      <c r="BLW30" s="53"/>
      <c r="BLX30" s="53"/>
      <c r="BLY30" s="53"/>
      <c r="BLZ30" s="53"/>
      <c r="BMA30" s="53"/>
      <c r="BMB30" s="53"/>
      <c r="BMC30" s="53"/>
      <c r="BMD30" s="53"/>
      <c r="BME30" s="53"/>
      <c r="BMF30" s="53"/>
      <c r="BMG30" s="53"/>
      <c r="BMH30" s="53"/>
      <c r="BMI30" s="53"/>
      <c r="BMJ30" s="53"/>
      <c r="BMK30" s="53"/>
      <c r="BML30" s="53"/>
      <c r="BMM30" s="53"/>
      <c r="BMN30" s="53"/>
      <c r="BMO30" s="53"/>
      <c r="BMP30" s="53"/>
      <c r="BMQ30" s="53"/>
      <c r="BMR30" s="53"/>
      <c r="BMS30" s="53"/>
      <c r="BMT30" s="53"/>
      <c r="BMU30" s="53"/>
      <c r="BMV30" s="53"/>
      <c r="BMW30" s="53"/>
      <c r="BMX30" s="53"/>
      <c r="BMY30" s="53"/>
      <c r="BMZ30" s="53"/>
      <c r="BNA30" s="53"/>
      <c r="BNB30" s="53"/>
      <c r="BNC30" s="53"/>
      <c r="BND30" s="53"/>
      <c r="BNE30" s="53"/>
      <c r="BNF30" s="53"/>
      <c r="BNG30" s="53"/>
      <c r="BNH30" s="53"/>
      <c r="BNI30" s="53"/>
      <c r="BNJ30" s="53"/>
      <c r="BNK30" s="53"/>
      <c r="BNL30" s="53"/>
      <c r="BNM30" s="53"/>
      <c r="BNN30" s="53"/>
      <c r="BNO30" s="53"/>
      <c r="BNP30" s="53"/>
      <c r="BNQ30" s="53"/>
      <c r="BNR30" s="53"/>
      <c r="BNS30" s="53"/>
      <c r="BNT30" s="53"/>
      <c r="BNU30" s="53"/>
      <c r="BNV30" s="53"/>
      <c r="BNW30" s="53"/>
      <c r="BNX30" s="53"/>
      <c r="BNY30" s="53"/>
      <c r="BNZ30" s="53"/>
      <c r="BOA30" s="53"/>
      <c r="BOB30" s="53"/>
      <c r="BOC30" s="53"/>
      <c r="BOD30" s="53"/>
      <c r="BOE30" s="53"/>
      <c r="BOF30" s="53"/>
      <c r="BOG30" s="53"/>
      <c r="BOH30" s="53"/>
      <c r="BOI30" s="53"/>
      <c r="BOJ30" s="53"/>
      <c r="BOK30" s="53"/>
      <c r="BOL30" s="53"/>
      <c r="BOM30" s="53"/>
      <c r="BON30" s="53"/>
      <c r="BOO30" s="53"/>
      <c r="BOP30" s="53"/>
      <c r="BOQ30" s="53"/>
      <c r="BOR30" s="53"/>
      <c r="BOS30" s="53"/>
      <c r="BOT30" s="53"/>
      <c r="BOU30" s="53"/>
      <c r="BOV30" s="53"/>
    </row>
    <row r="31" ht="13.5" customHeight="1">
      <c r="A31" s="60" t="s">
        <v>1420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  <c r="ZM31" s="55"/>
      <c r="ZN31" s="55"/>
      <c r="ZO31" s="55"/>
      <c r="ZP31" s="55"/>
      <c r="ZQ31" s="55"/>
      <c r="ZR31" s="55"/>
      <c r="ZS31" s="55"/>
      <c r="ZT31" s="55"/>
      <c r="ZU31" s="55"/>
      <c r="ZV31" s="55"/>
      <c r="ZW31" s="55"/>
      <c r="ZX31" s="55"/>
      <c r="ZY31" s="55"/>
      <c r="ZZ31" s="55"/>
      <c r="AAA31" s="55"/>
      <c r="AAB31" s="55"/>
      <c r="AAC31" s="55"/>
      <c r="AAD31" s="55"/>
      <c r="AAE31" s="55"/>
      <c r="AAF31" s="55"/>
      <c r="AAG31" s="55"/>
      <c r="AAH31" s="55"/>
      <c r="AAI31" s="55"/>
      <c r="AAJ31" s="55"/>
      <c r="AAK31" s="55"/>
      <c r="AAL31" s="55"/>
      <c r="AAM31" s="55"/>
      <c r="AAN31" s="55"/>
      <c r="AAO31" s="55"/>
      <c r="AAP31" s="55"/>
      <c r="AAQ31" s="55"/>
      <c r="AAR31" s="55"/>
      <c r="AAS31" s="55"/>
      <c r="AAT31" s="55"/>
      <c r="AAU31" s="55"/>
      <c r="AAV31" s="55"/>
      <c r="AAW31" s="55"/>
      <c r="AAX31" s="55"/>
      <c r="AAY31" s="55"/>
      <c r="AAZ31" s="55"/>
      <c r="ABA31" s="55"/>
      <c r="ABB31" s="55"/>
      <c r="ABC31" s="55"/>
      <c r="ABD31" s="55"/>
      <c r="ABE31" s="55"/>
      <c r="ABF31" s="55"/>
      <c r="ABG31" s="55"/>
      <c r="ABH31" s="55"/>
      <c r="ABI31" s="55"/>
      <c r="ABJ31" s="55"/>
      <c r="ABK31" s="55"/>
      <c r="ABL31" s="55"/>
      <c r="ABM31" s="55"/>
      <c r="ABN31" s="55"/>
      <c r="ABO31" s="55"/>
      <c r="ABP31" s="55"/>
      <c r="ABQ31" s="55"/>
      <c r="ABR31" s="55"/>
      <c r="ABS31" s="55"/>
      <c r="ABT31" s="55"/>
      <c r="ABU31" s="55"/>
      <c r="ABV31" s="55"/>
      <c r="ABW31" s="55"/>
      <c r="ABX31" s="55"/>
      <c r="ABY31" s="55"/>
      <c r="ABZ31" s="55"/>
      <c r="ACA31" s="55"/>
      <c r="ACB31" s="55"/>
      <c r="ACC31" s="55"/>
      <c r="ACD31" s="55"/>
      <c r="ACE31" s="55"/>
      <c r="ACF31" s="55"/>
      <c r="ACG31" s="55"/>
      <c r="ACH31" s="55"/>
      <c r="ACI31" s="55"/>
      <c r="ACJ31" s="55"/>
      <c r="ACK31" s="55"/>
      <c r="ACL31" s="55"/>
      <c r="ACM31" s="55"/>
      <c r="ACN31" s="55"/>
      <c r="ACO31" s="55"/>
      <c r="ACP31" s="55"/>
      <c r="ACQ31" s="55"/>
      <c r="ACR31" s="55"/>
      <c r="ACS31" s="55"/>
      <c r="ACT31" s="55"/>
      <c r="ACU31" s="55"/>
      <c r="ACV31" s="55"/>
      <c r="ACW31" s="55"/>
      <c r="ACX31" s="55"/>
      <c r="ACY31" s="55"/>
      <c r="ACZ31" s="55"/>
      <c r="ADA31" s="55"/>
      <c r="ADB31" s="55"/>
      <c r="ADC31" s="55"/>
      <c r="ADD31" s="55"/>
      <c r="ADE31" s="55"/>
      <c r="ADF31" s="55"/>
      <c r="ADG31" s="55"/>
      <c r="ADH31" s="55"/>
      <c r="ADI31" s="55"/>
      <c r="ADJ31" s="55"/>
      <c r="ADK31" s="55"/>
      <c r="ADL31" s="55"/>
      <c r="ADM31" s="55"/>
      <c r="ADN31" s="55"/>
      <c r="ADO31" s="55"/>
      <c r="ADP31" s="55"/>
      <c r="ADQ31" s="55"/>
      <c r="ADR31" s="55"/>
      <c r="ADS31" s="55"/>
      <c r="ADT31" s="55"/>
      <c r="ADU31" s="55"/>
      <c r="ADV31" s="55"/>
      <c r="ADW31" s="55"/>
      <c r="ADX31" s="55"/>
      <c r="ADY31" s="55"/>
      <c r="ADZ31" s="55"/>
      <c r="AEA31" s="55"/>
      <c r="AEB31" s="55"/>
      <c r="AEC31" s="55"/>
      <c r="AED31" s="55"/>
      <c r="AEE31" s="55"/>
      <c r="AEF31" s="55"/>
      <c r="AEG31" s="55"/>
      <c r="AEH31" s="55"/>
      <c r="AEI31" s="55"/>
      <c r="AEJ31" s="55"/>
      <c r="AEK31" s="55"/>
      <c r="AEL31" s="55"/>
      <c r="AEM31" s="55"/>
      <c r="AEN31" s="55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  <c r="AFY31" s="55"/>
      <c r="AFZ31" s="55"/>
      <c r="AGA31" s="55"/>
      <c r="AGB31" s="55"/>
      <c r="AGC31" s="55"/>
      <c r="AGD31" s="55"/>
      <c r="AGE31" s="55"/>
      <c r="AGF31" s="55"/>
      <c r="AGG31" s="55"/>
      <c r="AGH31" s="55"/>
      <c r="AGI31" s="55"/>
      <c r="AGJ31" s="55"/>
      <c r="AGK31" s="55"/>
      <c r="AGL31" s="55"/>
      <c r="AGM31" s="55"/>
      <c r="AGN31" s="55"/>
      <c r="AGO31" s="55"/>
      <c r="AGP31" s="55"/>
      <c r="AGQ31" s="55"/>
      <c r="AGR31" s="55"/>
      <c r="AGS31" s="55"/>
      <c r="AGT31" s="55"/>
      <c r="AGU31" s="55"/>
      <c r="AGV31" s="55"/>
      <c r="AGW31" s="55"/>
      <c r="AGX31" s="56"/>
      <c r="AGY31" s="56"/>
      <c r="AGZ31" s="56"/>
      <c r="AHA31" s="56"/>
      <c r="AHB31" s="56"/>
      <c r="AHC31" s="56"/>
      <c r="AHD31" s="56"/>
      <c r="AHE31" s="56"/>
      <c r="AHF31" s="56"/>
      <c r="AHG31" s="56"/>
      <c r="AHH31" s="56"/>
      <c r="AHI31" s="56"/>
      <c r="AHJ31" s="56"/>
      <c r="AHK31" s="56"/>
      <c r="AHL31" s="56"/>
      <c r="AHM31" s="56"/>
      <c r="AHN31" s="56"/>
      <c r="AHO31" s="56"/>
      <c r="AHP31" s="56"/>
      <c r="AHQ31" s="56"/>
      <c r="AHR31" s="56"/>
      <c r="AHS31" s="56"/>
      <c r="AHT31" s="56"/>
      <c r="AHU31" s="56"/>
      <c r="AHV31" s="56"/>
      <c r="AHW31" s="56"/>
      <c r="AHX31" s="56"/>
      <c r="AHY31" s="56"/>
      <c r="AHZ31" s="56"/>
      <c r="AIA31" s="56"/>
      <c r="AIB31" s="56"/>
      <c r="AIC31" s="56"/>
      <c r="AID31" s="56"/>
      <c r="AIE31" s="56"/>
      <c r="AIF31" s="56"/>
      <c r="AIG31" s="56"/>
      <c r="AIH31" s="56"/>
      <c r="AII31" s="56"/>
      <c r="AIJ31" s="56"/>
      <c r="AIK31" s="56"/>
      <c r="AIL31" s="56"/>
      <c r="AIM31" s="56"/>
      <c r="AIN31" s="56"/>
      <c r="AIO31" s="56"/>
      <c r="AIP31" s="56"/>
      <c r="AIQ31" s="56"/>
      <c r="AIR31" s="56"/>
      <c r="AIS31" s="56"/>
      <c r="AIT31" s="56"/>
      <c r="AIU31" s="56"/>
      <c r="AIV31" s="56"/>
      <c r="AIW31" s="56"/>
      <c r="AIX31" s="56"/>
      <c r="AIY31" s="56"/>
      <c r="AIZ31" s="56"/>
      <c r="AJA31" s="56"/>
      <c r="AJB31" s="56"/>
      <c r="AJC31" s="56"/>
      <c r="AJD31" s="56"/>
      <c r="AJE31" s="56"/>
      <c r="AJF31" s="56"/>
      <c r="AJG31" s="56"/>
      <c r="AJH31" s="56"/>
      <c r="AJI31" s="56"/>
      <c r="AJJ31" s="56"/>
      <c r="AJK31" s="56"/>
      <c r="AJL31" s="56"/>
      <c r="AJM31" s="56"/>
      <c r="AJN31" s="56"/>
      <c r="AJO31" s="56"/>
      <c r="AJP31" s="56"/>
      <c r="AJQ31" s="56"/>
      <c r="AJR31" s="56"/>
      <c r="AJS31" s="56"/>
      <c r="AJT31" s="56"/>
      <c r="AJU31" s="56"/>
      <c r="AJV31" s="56"/>
      <c r="AJW31" s="56"/>
      <c r="AJX31" s="56"/>
      <c r="AJY31" s="56"/>
      <c r="AJZ31" s="56"/>
      <c r="AKA31" s="56"/>
      <c r="AKB31" s="56"/>
      <c r="AKC31" s="56"/>
      <c r="AKD31" s="56"/>
      <c r="AKE31" s="56"/>
      <c r="AKF31" s="56"/>
      <c r="AKG31" s="56"/>
      <c r="AKH31" s="56"/>
      <c r="AKI31" s="56"/>
      <c r="AKJ31" s="56"/>
      <c r="AKK31" s="56"/>
      <c r="AKL31" s="56"/>
      <c r="AKM31" s="56"/>
      <c r="AKN31" s="56"/>
      <c r="AKO31" s="56"/>
      <c r="AKP31" s="56"/>
      <c r="AKQ31" s="56"/>
      <c r="AKR31" s="56"/>
      <c r="AKS31" s="56"/>
      <c r="AKT31" s="56"/>
      <c r="AKU31" s="56"/>
      <c r="AKV31" s="56"/>
      <c r="AKW31" s="56"/>
      <c r="AKX31" s="56"/>
      <c r="AKY31" s="56"/>
      <c r="AKZ31" s="56"/>
      <c r="ALA31" s="56"/>
      <c r="ALB31" s="56"/>
      <c r="ALC31" s="56"/>
      <c r="ALD31" s="56"/>
      <c r="ALE31" s="56"/>
      <c r="ALF31" s="56"/>
      <c r="ALG31" s="56"/>
      <c r="ALH31" s="56"/>
      <c r="ALI31" s="56"/>
      <c r="ALJ31" s="56"/>
      <c r="ALK31" s="56"/>
      <c r="ALL31" s="56"/>
      <c r="ALM31" s="56"/>
      <c r="ALN31" s="56"/>
      <c r="ALO31" s="56"/>
      <c r="ALP31" s="56"/>
      <c r="ALQ31" s="56"/>
      <c r="ALR31" s="56"/>
      <c r="ALS31" s="56"/>
      <c r="ALT31" s="56"/>
      <c r="ALU31" s="56"/>
      <c r="ALV31" s="56"/>
      <c r="ALW31" s="56"/>
      <c r="ALX31" s="56"/>
      <c r="ALY31" s="56"/>
      <c r="ALZ31" s="56"/>
      <c r="AMA31" s="56"/>
      <c r="AMB31" s="56"/>
      <c r="AMC31" s="56"/>
      <c r="AMD31" s="56"/>
      <c r="AME31" s="56"/>
      <c r="AMF31" s="56"/>
      <c r="AMG31" s="56"/>
      <c r="AMH31" s="56"/>
      <c r="AMI31" s="56"/>
      <c r="AMJ31" s="56"/>
      <c r="AMK31" s="56"/>
      <c r="AML31" s="56"/>
      <c r="AMM31" s="56"/>
      <c r="AMN31" s="56"/>
      <c r="AMO31" s="56"/>
      <c r="AMP31" s="56"/>
      <c r="AMQ31" s="56"/>
      <c r="AMR31" s="56"/>
      <c r="AMS31" s="56"/>
      <c r="AMT31" s="56"/>
      <c r="AMU31" s="56"/>
      <c r="AMV31" s="56"/>
      <c r="AMW31" s="56"/>
      <c r="AMX31" s="56"/>
      <c r="AMY31" s="56"/>
      <c r="AMZ31" s="56"/>
      <c r="ANA31" s="56"/>
      <c r="ANB31" s="56"/>
      <c r="ANC31" s="56"/>
      <c r="AND31" s="56"/>
      <c r="ANE31" s="56"/>
      <c r="ANF31" s="56"/>
      <c r="ANG31" s="56"/>
      <c r="ANH31" s="56"/>
      <c r="ANI31" s="56"/>
      <c r="ANJ31" s="56"/>
      <c r="ANK31" s="56"/>
      <c r="ANL31" s="56"/>
      <c r="ANM31" s="56"/>
      <c r="ANN31" s="56"/>
      <c r="ANO31" s="56"/>
      <c r="ANP31" s="56"/>
      <c r="ANQ31" s="56"/>
      <c r="ANR31" s="56"/>
      <c r="ANS31" s="56"/>
      <c r="ANT31" s="56"/>
      <c r="ANU31" s="56"/>
      <c r="ANV31" s="56"/>
      <c r="ANW31" s="56"/>
      <c r="ANX31" s="56"/>
      <c r="ANY31" s="56"/>
      <c r="ANZ31" s="56"/>
      <c r="AOA31" s="56"/>
      <c r="AOB31" s="56"/>
      <c r="AOC31" s="56"/>
      <c r="AOD31" s="56"/>
      <c r="AOE31" s="56"/>
      <c r="AOF31" s="56"/>
      <c r="AOG31" s="56"/>
      <c r="AOH31" s="56"/>
      <c r="AOI31" s="56"/>
      <c r="AOJ31" s="56"/>
      <c r="AOK31" s="56"/>
      <c r="AOL31" s="56"/>
      <c r="AOM31" s="56"/>
      <c r="AON31" s="56"/>
      <c r="AOO31" s="56"/>
      <c r="AOP31" s="56"/>
      <c r="AOQ31" s="56"/>
      <c r="AOR31" s="56"/>
      <c r="AOS31" s="56"/>
      <c r="AOT31" s="56"/>
      <c r="AOU31" s="56"/>
      <c r="AOV31" s="56"/>
      <c r="AOW31" s="56"/>
      <c r="AOX31" s="56"/>
      <c r="AOY31" s="56"/>
      <c r="AOZ31" s="56"/>
      <c r="APA31" s="56"/>
      <c r="APB31" s="56"/>
      <c r="APC31" s="56"/>
      <c r="APD31" s="56"/>
      <c r="APE31" s="56"/>
      <c r="APF31" s="56"/>
      <c r="APG31" s="56"/>
      <c r="APH31" s="56"/>
      <c r="API31" s="56"/>
      <c r="APJ31" s="56"/>
      <c r="APK31" s="56"/>
      <c r="APL31" s="56"/>
      <c r="APM31" s="56"/>
      <c r="APN31" s="56"/>
      <c r="APO31" s="56"/>
      <c r="APP31" s="56"/>
      <c r="APQ31" s="56"/>
      <c r="APR31" s="56"/>
      <c r="APS31" s="56"/>
      <c r="APT31" s="56"/>
      <c r="APU31" s="56"/>
      <c r="APV31" s="56"/>
      <c r="APW31" s="56"/>
      <c r="APX31" s="56"/>
      <c r="APY31" s="56"/>
      <c r="APZ31" s="56"/>
      <c r="AQA31" s="56"/>
      <c r="AQB31" s="56"/>
      <c r="AQC31" s="56"/>
      <c r="AQD31" s="56"/>
      <c r="AQE31" s="56"/>
      <c r="AQF31" s="56"/>
      <c r="AQG31" s="56"/>
      <c r="AQH31" s="56"/>
      <c r="AQI31" s="56"/>
      <c r="AQJ31" s="56"/>
      <c r="AQK31" s="56"/>
      <c r="AQL31" s="56"/>
      <c r="AQM31" s="56"/>
      <c r="AQN31" s="56"/>
      <c r="AQO31" s="56"/>
      <c r="AQP31" s="56"/>
      <c r="AQQ31" s="56"/>
      <c r="AQR31" s="56"/>
      <c r="AQS31" s="56"/>
      <c r="AQT31" s="56"/>
      <c r="AQU31" s="56"/>
      <c r="AQV31" s="56"/>
      <c r="AQW31" s="56"/>
      <c r="AQX31" s="56"/>
      <c r="AQY31" s="56"/>
      <c r="AQZ31" s="56"/>
      <c r="ARA31" s="56"/>
      <c r="ARB31" s="56"/>
      <c r="ARC31" s="56"/>
      <c r="ARD31" s="56"/>
      <c r="ARE31" s="56"/>
      <c r="ARF31" s="56"/>
      <c r="ARG31" s="56"/>
      <c r="ARH31" s="56"/>
      <c r="ARI31" s="56"/>
      <c r="ARJ31" s="56"/>
      <c r="ARK31" s="56"/>
      <c r="ARL31" s="56"/>
      <c r="ARM31" s="56"/>
      <c r="ARN31" s="56"/>
      <c r="ARO31" s="56"/>
      <c r="ARP31" s="56"/>
      <c r="ARQ31" s="56"/>
      <c r="ARR31" s="56"/>
      <c r="ARS31" s="56"/>
      <c r="ART31" s="56"/>
      <c r="ARU31" s="56"/>
      <c r="ARV31" s="56"/>
      <c r="ARW31" s="56"/>
      <c r="ARX31" s="56"/>
      <c r="ARY31" s="56"/>
      <c r="ARZ31" s="56"/>
      <c r="ASA31" s="56"/>
      <c r="ASB31" s="56"/>
      <c r="ASC31" s="56"/>
      <c r="ASD31" s="56"/>
      <c r="ASE31" s="56"/>
      <c r="ASF31" s="56"/>
      <c r="ASG31" s="56"/>
      <c r="ASH31" s="56"/>
      <c r="ASI31" s="56"/>
      <c r="ASJ31" s="56"/>
      <c r="ASK31" s="56"/>
      <c r="ASL31" s="56"/>
      <c r="ASM31" s="56"/>
      <c r="ASN31" s="56"/>
      <c r="ASO31" s="56"/>
      <c r="ASP31" s="56"/>
      <c r="ASQ31" s="56"/>
      <c r="ASR31" s="56"/>
      <c r="ASS31" s="56"/>
      <c r="AST31" s="56"/>
      <c r="ASU31" s="56"/>
      <c r="ASV31" s="56"/>
      <c r="ASW31" s="56"/>
      <c r="ASX31" s="56"/>
      <c r="ASY31" s="56"/>
      <c r="ASZ31" s="56"/>
      <c r="ATA31" s="56"/>
      <c r="ATB31" s="56"/>
      <c r="ATC31" s="56"/>
      <c r="ATD31" s="56"/>
      <c r="ATE31" s="56"/>
      <c r="ATF31" s="56"/>
      <c r="ATG31" s="56"/>
      <c r="ATH31" s="56"/>
      <c r="ATI31" s="56"/>
      <c r="ATJ31" s="56"/>
      <c r="ATK31" s="56"/>
      <c r="ATL31" s="56"/>
      <c r="ATM31" s="56"/>
      <c r="ATN31" s="56"/>
      <c r="ATO31" s="56"/>
      <c r="ATP31" s="56"/>
      <c r="ATQ31" s="56"/>
      <c r="ATR31" s="56"/>
      <c r="ATS31" s="56"/>
      <c r="ATT31" s="56"/>
      <c r="ATU31" s="56"/>
      <c r="ATV31" s="56"/>
      <c r="ATW31" s="56"/>
      <c r="ATX31" s="56"/>
      <c r="ATY31" s="56"/>
      <c r="ATZ31" s="56"/>
      <c r="AUA31" s="56"/>
      <c r="AUB31" s="56"/>
      <c r="AUC31" s="56"/>
      <c r="AUD31" s="56"/>
      <c r="AUE31" s="56"/>
      <c r="AUF31" s="56"/>
      <c r="AUG31" s="56"/>
      <c r="AUH31" s="56"/>
      <c r="AUI31" s="56"/>
      <c r="AUJ31" s="56"/>
      <c r="AUK31" s="56"/>
      <c r="AUL31" s="56"/>
      <c r="AUM31" s="56"/>
      <c r="AUN31" s="56"/>
      <c r="AUO31" s="56"/>
      <c r="AUP31" s="56"/>
      <c r="AUQ31" s="56"/>
      <c r="AUR31" s="56"/>
      <c r="AUS31" s="56"/>
      <c r="AUT31" s="56"/>
      <c r="AUU31" s="56"/>
      <c r="AUV31" s="56"/>
      <c r="AUW31" s="56"/>
      <c r="AUX31" s="56"/>
      <c r="AUY31" s="56"/>
      <c r="AUZ31" s="56"/>
      <c r="AVA31" s="56"/>
      <c r="AVB31" s="56"/>
      <c r="AVC31" s="56"/>
      <c r="AVD31" s="56"/>
      <c r="AVE31" s="56"/>
      <c r="AVF31" s="56"/>
      <c r="AVG31" s="56"/>
      <c r="AVH31" s="56"/>
      <c r="AVI31" s="56"/>
      <c r="AVJ31" s="56"/>
      <c r="AVK31" s="56"/>
      <c r="AVL31" s="56"/>
      <c r="AVM31" s="56"/>
      <c r="AVN31" s="56"/>
      <c r="AVO31" s="56"/>
      <c r="AVP31" s="56"/>
      <c r="AVQ31" s="56"/>
      <c r="AVR31" s="56"/>
      <c r="AVS31" s="56"/>
      <c r="AVT31" s="56"/>
      <c r="AVU31" s="56"/>
      <c r="AVV31" s="56"/>
      <c r="AVW31" s="56"/>
      <c r="AVX31" s="56"/>
      <c r="AVY31" s="56"/>
      <c r="AVZ31" s="56"/>
      <c r="AWA31" s="56"/>
      <c r="AWB31" s="56"/>
      <c r="AWC31" s="56"/>
      <c r="AWD31" s="56"/>
      <c r="AWE31" s="56"/>
      <c r="AWF31" s="56"/>
      <c r="AWG31" s="56"/>
      <c r="AWH31" s="56"/>
      <c r="AWI31" s="56"/>
      <c r="AWJ31" s="56"/>
      <c r="AWK31" s="56"/>
      <c r="AWL31" s="56"/>
      <c r="AWM31" s="56"/>
      <c r="AWN31" s="56"/>
      <c r="AWO31" s="56"/>
      <c r="AWP31" s="56"/>
      <c r="AWQ31" s="56"/>
      <c r="AWR31" s="56"/>
      <c r="AWS31" s="56"/>
      <c r="AWT31" s="56"/>
      <c r="AWU31" s="56"/>
      <c r="AWV31" s="56"/>
      <c r="AWW31" s="56"/>
      <c r="AWX31" s="56"/>
      <c r="AWY31" s="56"/>
      <c r="AWZ31" s="56"/>
      <c r="AXA31" s="56"/>
      <c r="AXB31" s="56"/>
      <c r="AXC31" s="56"/>
      <c r="AXD31" s="56"/>
      <c r="AXE31" s="56"/>
      <c r="AXF31" s="56"/>
      <c r="AXG31" s="56"/>
      <c r="AXH31" s="56"/>
      <c r="AXI31" s="56"/>
      <c r="AXJ31" s="56"/>
      <c r="AXK31" s="56"/>
      <c r="AXL31" s="56"/>
      <c r="AXM31" s="56"/>
      <c r="AXN31" s="56"/>
      <c r="AXO31" s="56"/>
      <c r="AXP31" s="56"/>
      <c r="AXQ31" s="56"/>
      <c r="AXR31" s="56"/>
      <c r="AXS31" s="56"/>
      <c r="AXT31" s="56"/>
      <c r="AXU31" s="56"/>
      <c r="AXV31" s="56"/>
      <c r="AXW31" s="56"/>
      <c r="AXX31" s="56"/>
      <c r="AXY31" s="56"/>
      <c r="AXZ31" s="56"/>
      <c r="AYA31" s="56"/>
      <c r="AYB31" s="56"/>
      <c r="AYC31" s="56"/>
      <c r="AYD31" s="56"/>
      <c r="AYE31" s="56"/>
      <c r="AYF31" s="56"/>
      <c r="AYG31" s="56"/>
      <c r="AYH31" s="56"/>
      <c r="AYI31" s="56"/>
      <c r="AYJ31" s="56"/>
      <c r="AYK31" s="56"/>
      <c r="AYL31" s="56"/>
      <c r="AYM31" s="56"/>
      <c r="AYN31" s="56"/>
      <c r="AYO31" s="56"/>
      <c r="AYP31" s="56"/>
      <c r="AYQ31" s="56"/>
      <c r="AYR31" s="56"/>
      <c r="AYS31" s="56"/>
      <c r="AYT31" s="56"/>
      <c r="AYU31" s="56"/>
      <c r="AYV31" s="56"/>
      <c r="AYW31" s="56"/>
      <c r="AYX31" s="56"/>
      <c r="AYY31" s="56"/>
      <c r="AYZ31" s="56"/>
      <c r="AZA31" s="56"/>
      <c r="AZB31" s="56"/>
      <c r="AZC31" s="56"/>
      <c r="AZD31" s="56"/>
      <c r="AZE31" s="56"/>
      <c r="AZF31" s="56"/>
      <c r="AZG31" s="56"/>
      <c r="AZH31" s="56"/>
      <c r="AZI31" s="56"/>
      <c r="AZJ31" s="56"/>
      <c r="AZK31" s="56"/>
      <c r="AZL31" s="56"/>
      <c r="AZM31" s="56"/>
      <c r="AZN31" s="56"/>
      <c r="AZO31" s="56"/>
      <c r="AZP31" s="56"/>
      <c r="AZQ31" s="56"/>
      <c r="AZR31" s="56"/>
      <c r="AZS31" s="56"/>
      <c r="AZT31" s="56"/>
      <c r="AZU31" s="56"/>
      <c r="AZV31" s="56"/>
      <c r="AZW31" s="56"/>
      <c r="AZX31" s="56"/>
      <c r="AZY31" s="56"/>
      <c r="AZZ31" s="56"/>
      <c r="BAA31" s="56"/>
      <c r="BAB31" s="56"/>
      <c r="BAC31" s="56"/>
      <c r="BAD31" s="56"/>
      <c r="BAE31" s="56"/>
      <c r="BAF31" s="56"/>
      <c r="BAG31" s="56"/>
      <c r="BAH31" s="56"/>
      <c r="BAI31" s="56"/>
      <c r="BAJ31" s="56"/>
      <c r="BAK31" s="56"/>
      <c r="BAL31" s="56"/>
      <c r="BAM31" s="56"/>
      <c r="BAN31" s="56"/>
      <c r="BAO31" s="56"/>
      <c r="BAP31" s="56"/>
      <c r="BAQ31" s="56"/>
      <c r="BAR31" s="56"/>
      <c r="BAS31" s="56"/>
      <c r="BAT31" s="56"/>
      <c r="BAU31" s="56"/>
      <c r="BAV31" s="56"/>
      <c r="BAW31" s="56"/>
      <c r="BAX31" s="56"/>
      <c r="BAY31" s="56"/>
      <c r="BAZ31" s="56"/>
      <c r="BBA31" s="56"/>
      <c r="BBB31" s="56"/>
      <c r="BBC31" s="56"/>
      <c r="BBD31" s="56"/>
      <c r="BBE31" s="56"/>
      <c r="BBF31" s="56"/>
      <c r="BBG31" s="56"/>
      <c r="BBH31" s="56"/>
      <c r="BBI31" s="56"/>
      <c r="BBJ31" s="56"/>
      <c r="BBK31" s="56"/>
      <c r="BBL31" s="56"/>
      <c r="BBM31" s="56"/>
      <c r="BBN31" s="56"/>
      <c r="BBO31" s="56"/>
      <c r="BBP31" s="56"/>
      <c r="BBQ31" s="56"/>
      <c r="BBR31" s="56"/>
      <c r="BBS31" s="56"/>
      <c r="BBT31" s="56"/>
      <c r="BBU31" s="56"/>
      <c r="BBV31" s="56"/>
      <c r="BBW31" s="56"/>
      <c r="BBX31" s="56"/>
      <c r="BBY31" s="56"/>
      <c r="BBZ31" s="56"/>
      <c r="BCA31" s="56"/>
      <c r="BCB31" s="56"/>
      <c r="BCC31" s="56"/>
      <c r="BCD31" s="56"/>
      <c r="BCE31" s="56"/>
      <c r="BCF31" s="56"/>
      <c r="BCG31" s="56"/>
      <c r="BCH31" s="56"/>
      <c r="BCI31" s="56"/>
      <c r="BCJ31" s="56"/>
      <c r="BCK31" s="56"/>
      <c r="BCL31" s="56"/>
      <c r="BCM31" s="56"/>
      <c r="BCN31" s="56"/>
      <c r="BCO31" s="56"/>
      <c r="BCP31" s="56"/>
      <c r="BCQ31" s="56"/>
      <c r="BCR31" s="56"/>
      <c r="BCS31" s="56"/>
      <c r="BCT31" s="56"/>
      <c r="BCU31" s="56"/>
      <c r="BCV31" s="56"/>
      <c r="BCW31" s="56"/>
      <c r="BCX31" s="56"/>
      <c r="BCY31" s="56"/>
      <c r="BCZ31" s="56"/>
      <c r="BDA31" s="56"/>
      <c r="BDB31" s="56"/>
      <c r="BDC31" s="56"/>
      <c r="BDD31" s="56"/>
      <c r="BDE31" s="56"/>
      <c r="BDF31" s="56"/>
      <c r="BDG31" s="56"/>
      <c r="BDH31" s="56"/>
      <c r="BDI31" s="56"/>
      <c r="BDJ31" s="56"/>
      <c r="BDK31" s="56"/>
      <c r="BDL31" s="56"/>
      <c r="BDM31" s="56"/>
      <c r="BDN31" s="56"/>
      <c r="BDO31" s="56"/>
      <c r="BDP31" s="56"/>
      <c r="BDQ31" s="56"/>
      <c r="BDR31" s="56"/>
      <c r="BDS31" s="56"/>
      <c r="BDT31" s="56"/>
      <c r="BDU31" s="56"/>
      <c r="BDV31" s="56"/>
      <c r="BDW31" s="56"/>
      <c r="BDX31" s="56"/>
      <c r="BDY31" s="56"/>
      <c r="BDZ31" s="56"/>
      <c r="BEA31" s="56"/>
      <c r="BEB31" s="56"/>
      <c r="BEC31" s="56"/>
      <c r="BED31" s="56"/>
      <c r="BEE31" s="56"/>
      <c r="BEF31" s="56"/>
      <c r="BEG31" s="56"/>
      <c r="BEH31" s="56"/>
      <c r="BEI31" s="56"/>
      <c r="BEJ31" s="56"/>
      <c r="BEK31" s="56"/>
      <c r="BEL31" s="56"/>
      <c r="BEM31" s="56"/>
      <c r="BEN31" s="56"/>
      <c r="BEO31" s="56"/>
      <c r="BEP31" s="56"/>
      <c r="BEQ31" s="56"/>
      <c r="BER31" s="56"/>
      <c r="BES31" s="56"/>
      <c r="BET31" s="56"/>
      <c r="BEU31" s="56"/>
      <c r="BEV31" s="56"/>
      <c r="BEW31" s="56"/>
      <c r="BEX31" s="56"/>
      <c r="BEY31" s="56"/>
      <c r="BEZ31" s="56"/>
      <c r="BFA31" s="56"/>
      <c r="BFB31" s="56"/>
      <c r="BFC31" s="56"/>
      <c r="BFD31" s="56"/>
      <c r="BFE31" s="56"/>
      <c r="BFF31" s="56"/>
      <c r="BFG31" s="56"/>
      <c r="BFH31" s="56"/>
      <c r="BFI31" s="56"/>
      <c r="BFJ31" s="56"/>
      <c r="BFK31" s="56"/>
      <c r="BFL31" s="56"/>
      <c r="BFM31" s="56"/>
      <c r="BFN31" s="56"/>
      <c r="BFO31" s="56"/>
      <c r="BFP31" s="56"/>
      <c r="BFQ31" s="56"/>
      <c r="BFR31" s="56"/>
      <c r="BFS31" s="56"/>
      <c r="BFT31" s="56"/>
      <c r="BFU31" s="56"/>
      <c r="BFV31" s="56"/>
      <c r="BFW31" s="56"/>
      <c r="BFX31" s="56"/>
      <c r="BFY31" s="56"/>
      <c r="BFZ31" s="56"/>
      <c r="BGA31" s="56"/>
      <c r="BGB31" s="56"/>
      <c r="BGC31" s="56"/>
      <c r="BGD31" s="56"/>
      <c r="BGE31" s="56"/>
      <c r="BGF31" s="56"/>
      <c r="BGG31" s="56"/>
      <c r="BGH31" s="56"/>
      <c r="BGI31" s="56"/>
      <c r="BGJ31" s="56"/>
      <c r="BGK31" s="56"/>
      <c r="BGL31" s="56"/>
      <c r="BGM31" s="56"/>
      <c r="BGN31" s="56"/>
      <c r="BGO31" s="56"/>
      <c r="BGP31" s="56"/>
      <c r="BGQ31" s="56"/>
      <c r="BGR31" s="56"/>
      <c r="BGS31" s="56"/>
      <c r="BGT31" s="56"/>
      <c r="BGU31" s="56"/>
      <c r="BGV31" s="56"/>
      <c r="BGW31" s="56"/>
      <c r="BGX31" s="56"/>
      <c r="BGY31" s="56"/>
      <c r="BGZ31" s="56"/>
      <c r="BHA31" s="56"/>
      <c r="BHB31" s="56"/>
      <c r="BHC31" s="56"/>
      <c r="BHD31" s="56"/>
      <c r="BHE31" s="56"/>
      <c r="BHF31" s="56"/>
      <c r="BHG31" s="56"/>
      <c r="BHH31" s="56"/>
      <c r="BHI31" s="56"/>
      <c r="BHJ31" s="56"/>
      <c r="BHK31" s="56"/>
      <c r="BHL31" s="56"/>
      <c r="BHM31" s="56"/>
      <c r="BHN31" s="56"/>
      <c r="BHO31" s="56"/>
      <c r="BHP31" s="56"/>
      <c r="BHQ31" s="56"/>
      <c r="BHR31" s="56"/>
      <c r="BHS31" s="56"/>
      <c r="BHT31" s="56"/>
      <c r="BHU31" s="56"/>
      <c r="BHV31" s="56"/>
      <c r="BHW31" s="56"/>
      <c r="BHX31" s="56"/>
      <c r="BHY31" s="56"/>
      <c r="BHZ31" s="56"/>
      <c r="BIA31" s="56"/>
      <c r="BIB31" s="56"/>
      <c r="BIC31" s="56"/>
      <c r="BID31" s="56"/>
      <c r="BIE31" s="56"/>
      <c r="BIF31" s="56"/>
      <c r="BIG31" s="56"/>
      <c r="BIH31" s="56"/>
      <c r="BII31" s="56"/>
      <c r="BIJ31" s="56"/>
      <c r="BIK31" s="56"/>
      <c r="BIL31" s="56"/>
      <c r="BIM31" s="56"/>
      <c r="BIN31" s="56"/>
      <c r="BIO31" s="56"/>
      <c r="BIP31" s="56"/>
      <c r="BIQ31" s="56"/>
      <c r="BIR31" s="56"/>
      <c r="BIS31" s="56"/>
      <c r="BIT31" s="56"/>
      <c r="BIU31" s="56"/>
      <c r="BIV31" s="56"/>
      <c r="BIW31" s="56"/>
      <c r="BIX31" s="56"/>
      <c r="BIY31" s="56"/>
      <c r="BIZ31" s="56"/>
      <c r="BJA31" s="56"/>
      <c r="BJB31" s="56"/>
      <c r="BJC31" s="56"/>
      <c r="BJD31" s="56"/>
      <c r="BJE31" s="56"/>
      <c r="BJF31" s="56"/>
      <c r="BJG31" s="56"/>
      <c r="BJH31" s="56"/>
      <c r="BJI31" s="56"/>
      <c r="BJJ31" s="56"/>
      <c r="BJK31" s="56"/>
      <c r="BJL31" s="56"/>
      <c r="BJM31" s="56"/>
      <c r="BJN31" s="56"/>
      <c r="BJO31" s="56"/>
      <c r="BJP31" s="56"/>
      <c r="BJQ31" s="56"/>
      <c r="BJR31" s="56"/>
      <c r="BJS31" s="56"/>
      <c r="BJT31" s="56"/>
      <c r="BJU31" s="56"/>
      <c r="BJV31" s="56"/>
      <c r="BJW31" s="56"/>
      <c r="BJX31" s="56"/>
      <c r="BJY31" s="56"/>
      <c r="BJZ31" s="56"/>
      <c r="BKA31" s="56"/>
      <c r="BKB31" s="56"/>
      <c r="BKC31" s="56"/>
      <c r="BKD31" s="56"/>
      <c r="BKE31" s="56"/>
      <c r="BKF31" s="56"/>
      <c r="BKG31" s="56"/>
      <c r="BKH31" s="56"/>
      <c r="BKI31" s="56"/>
      <c r="BKJ31" s="56"/>
      <c r="BKK31" s="56"/>
      <c r="BKL31" s="56"/>
      <c r="BKM31" s="56"/>
      <c r="BKN31" s="56"/>
      <c r="BKO31" s="56"/>
      <c r="BKP31" s="56"/>
      <c r="BKQ31" s="56"/>
      <c r="BKR31" s="56"/>
      <c r="BKS31" s="56"/>
      <c r="BKT31" s="56"/>
      <c r="BKU31" s="56"/>
      <c r="BKV31" s="56"/>
      <c r="BKW31" s="56"/>
      <c r="BKX31" s="56"/>
      <c r="BKY31" s="56"/>
      <c r="BKZ31" s="56"/>
      <c r="BLA31" s="56"/>
      <c r="BLB31" s="56"/>
      <c r="BLC31" s="56"/>
      <c r="BLD31" s="56"/>
      <c r="BLE31" s="56"/>
      <c r="BLF31" s="56"/>
      <c r="BLG31" s="56"/>
      <c r="BLH31" s="56"/>
      <c r="BLI31" s="56"/>
      <c r="BLJ31" s="56"/>
      <c r="BLK31" s="56"/>
      <c r="BLL31" s="56"/>
      <c r="BLM31" s="56"/>
      <c r="BLN31" s="56"/>
      <c r="BLO31" s="56"/>
      <c r="BLP31" s="56"/>
      <c r="BLQ31" s="56"/>
      <c r="BLR31" s="56"/>
      <c r="BLS31" s="56"/>
      <c r="BLT31" s="56"/>
      <c r="BLU31" s="56"/>
      <c r="BLV31" s="56"/>
      <c r="BLW31" s="56"/>
      <c r="BLX31" s="56"/>
      <c r="BLY31" s="56"/>
      <c r="BLZ31" s="56"/>
      <c r="BMA31" s="56"/>
      <c r="BMB31" s="56"/>
      <c r="BMC31" s="56"/>
      <c r="BMD31" s="56"/>
      <c r="BME31" s="56"/>
      <c r="BMF31" s="56"/>
      <c r="BMG31" s="56"/>
      <c r="BMH31" s="56"/>
      <c r="BMI31" s="56"/>
      <c r="BMJ31" s="56"/>
      <c r="BMK31" s="56"/>
      <c r="BML31" s="56"/>
      <c r="BMM31" s="56"/>
      <c r="BMN31" s="56"/>
      <c r="BMO31" s="56"/>
      <c r="BMP31" s="56"/>
      <c r="BMQ31" s="56"/>
      <c r="BMR31" s="56"/>
      <c r="BMS31" s="56"/>
      <c r="BMT31" s="56"/>
      <c r="BMU31" s="56"/>
      <c r="BMV31" s="56"/>
      <c r="BMW31" s="56"/>
      <c r="BMX31" s="56"/>
      <c r="BMY31" s="56"/>
      <c r="BMZ31" s="56"/>
      <c r="BNA31" s="56"/>
      <c r="BNB31" s="56"/>
      <c r="BNC31" s="56"/>
      <c r="BND31" s="56"/>
      <c r="BNE31" s="56"/>
      <c r="BNF31" s="56"/>
      <c r="BNG31" s="56"/>
      <c r="BNH31" s="56"/>
      <c r="BNI31" s="56"/>
      <c r="BNJ31" s="56"/>
      <c r="BNK31" s="56"/>
      <c r="BNL31" s="56"/>
      <c r="BNM31" s="56"/>
      <c r="BNN31" s="56"/>
      <c r="BNO31" s="56"/>
      <c r="BNP31" s="56"/>
      <c r="BNQ31" s="56"/>
      <c r="BNR31" s="56"/>
      <c r="BNS31" s="56"/>
      <c r="BNT31" s="56"/>
      <c r="BNU31" s="56"/>
      <c r="BNV31" s="56"/>
      <c r="BNW31" s="56"/>
      <c r="BNX31" s="56"/>
      <c r="BNY31" s="56"/>
      <c r="BNZ31" s="56"/>
      <c r="BOA31" s="56"/>
      <c r="BOB31" s="56"/>
      <c r="BOC31" s="56"/>
      <c r="BOD31" s="56"/>
      <c r="BOE31" s="56"/>
      <c r="BOF31" s="56"/>
      <c r="BOG31" s="56"/>
      <c r="BOH31" s="56"/>
      <c r="BOI31" s="56"/>
      <c r="BOJ31" s="56"/>
      <c r="BOK31" s="56"/>
      <c r="BOL31" s="56"/>
      <c r="BOM31" s="56"/>
      <c r="BON31" s="56"/>
      <c r="BOO31" s="56"/>
      <c r="BOP31" s="56"/>
      <c r="BOQ31" s="56"/>
      <c r="BOR31" s="56"/>
      <c r="BOS31" s="56"/>
      <c r="BOT31" s="56"/>
      <c r="BOU31" s="56"/>
      <c r="BOV31" s="56"/>
    </row>
  </sheetData>
  <mergeCells count="2">
    <mergeCell ref="A1:G1"/>
    <mergeCell ref="A2:G2"/>
  </mergeCells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32.0"/>
    <col customWidth="1" hidden="1" min="2" max="2" width="9.71"/>
    <col customWidth="1" hidden="1" min="3" max="493" width="10.0"/>
    <col customWidth="1" min="494" max="841" width="10.0"/>
    <col customWidth="1" hidden="1" min="842" max="862" width="10.0"/>
    <col customWidth="1" min="863" max="1724" width="10.0"/>
  </cols>
  <sheetData>
    <row r="1" ht="21.75" customHeight="1">
      <c r="A1" s="66" t="s">
        <v>1423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</row>
    <row r="2" ht="19.5" customHeight="1">
      <c r="A2" s="46" t="s">
        <v>371</v>
      </c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  <c r="AMK2" s="47"/>
      <c r="AML2" s="47"/>
      <c r="AMM2" s="47"/>
      <c r="AMN2" s="47"/>
      <c r="AMO2" s="47"/>
      <c r="AMP2" s="47"/>
      <c r="AMQ2" s="47"/>
      <c r="AMR2" s="47"/>
      <c r="AMS2" s="47"/>
      <c r="AMT2" s="47"/>
      <c r="AMU2" s="47"/>
      <c r="AMV2" s="47"/>
      <c r="AMW2" s="47"/>
      <c r="AMX2" s="47"/>
      <c r="AMY2" s="47"/>
      <c r="AMZ2" s="47"/>
      <c r="ANA2" s="47"/>
      <c r="ANB2" s="47"/>
      <c r="ANC2" s="47"/>
      <c r="AND2" s="47"/>
      <c r="ANE2" s="47"/>
      <c r="ANF2" s="47"/>
      <c r="ANG2" s="47"/>
      <c r="ANH2" s="47"/>
      <c r="ANI2" s="47"/>
      <c r="ANJ2" s="47"/>
      <c r="ANK2" s="47"/>
      <c r="ANL2" s="47"/>
      <c r="ANM2" s="47"/>
      <c r="ANN2" s="47"/>
      <c r="ANO2" s="47"/>
      <c r="ANP2" s="47"/>
      <c r="ANQ2" s="47"/>
      <c r="ANR2" s="47"/>
      <c r="ANS2" s="47"/>
      <c r="ANT2" s="47"/>
      <c r="ANU2" s="47"/>
      <c r="ANV2" s="47"/>
      <c r="ANW2" s="47"/>
      <c r="ANX2" s="47"/>
      <c r="ANY2" s="47"/>
      <c r="ANZ2" s="47"/>
      <c r="AOA2" s="47"/>
      <c r="AOB2" s="47"/>
      <c r="AOC2" s="47"/>
      <c r="AOD2" s="47"/>
      <c r="AOE2" s="47"/>
      <c r="AOF2" s="47"/>
      <c r="AOG2" s="47"/>
      <c r="AOH2" s="47"/>
      <c r="AOI2" s="47"/>
      <c r="AOJ2" s="47"/>
      <c r="AOK2" s="47"/>
      <c r="AOL2" s="47"/>
      <c r="AOM2" s="47"/>
      <c r="AON2" s="47"/>
      <c r="AOO2" s="47"/>
      <c r="AOP2" s="47"/>
      <c r="AOQ2" s="47"/>
      <c r="AOR2" s="47"/>
      <c r="AOS2" s="47"/>
      <c r="AOT2" s="47"/>
      <c r="AOU2" s="47"/>
      <c r="AOV2" s="47"/>
      <c r="AOW2" s="47"/>
      <c r="AOX2" s="47"/>
      <c r="AOY2" s="47"/>
      <c r="AOZ2" s="47"/>
      <c r="APA2" s="47"/>
      <c r="APB2" s="47"/>
      <c r="APC2" s="47"/>
      <c r="APD2" s="47"/>
      <c r="APE2" s="47"/>
      <c r="APF2" s="47"/>
      <c r="APG2" s="47"/>
      <c r="APH2" s="47"/>
      <c r="API2" s="47"/>
      <c r="APJ2" s="47"/>
      <c r="APK2" s="47"/>
      <c r="APL2" s="47"/>
      <c r="APM2" s="47"/>
      <c r="APN2" s="47"/>
      <c r="APO2" s="47"/>
      <c r="APP2" s="47"/>
      <c r="APQ2" s="47"/>
      <c r="APR2" s="47"/>
      <c r="APS2" s="47"/>
      <c r="APT2" s="47"/>
      <c r="APU2" s="47"/>
      <c r="APV2" s="47"/>
      <c r="APW2" s="47"/>
      <c r="APX2" s="47"/>
      <c r="APY2" s="47"/>
      <c r="APZ2" s="47"/>
      <c r="AQA2" s="47"/>
      <c r="AQB2" s="47"/>
      <c r="AQC2" s="47"/>
      <c r="AQD2" s="47"/>
      <c r="AQE2" s="47"/>
      <c r="AQF2" s="47"/>
      <c r="AQG2" s="47"/>
      <c r="AQH2" s="47"/>
      <c r="AQI2" s="47"/>
      <c r="AQJ2" s="47"/>
      <c r="AQK2" s="47"/>
      <c r="AQL2" s="47"/>
      <c r="AQM2" s="47"/>
      <c r="AQN2" s="47"/>
      <c r="AQO2" s="47"/>
      <c r="AQP2" s="47"/>
      <c r="AQQ2" s="47"/>
      <c r="AQR2" s="47"/>
      <c r="AQS2" s="47"/>
      <c r="AQT2" s="47"/>
      <c r="AQU2" s="47"/>
      <c r="AQV2" s="47"/>
      <c r="AQW2" s="47"/>
      <c r="AQX2" s="47"/>
      <c r="AQY2" s="47"/>
      <c r="AQZ2" s="47"/>
      <c r="ARA2" s="47"/>
      <c r="ARB2" s="47"/>
      <c r="ARC2" s="47"/>
      <c r="ARD2" s="47"/>
      <c r="ARE2" s="47"/>
      <c r="ARF2" s="47"/>
      <c r="ARG2" s="47"/>
      <c r="ARH2" s="47"/>
      <c r="ARI2" s="47"/>
      <c r="ARJ2" s="47"/>
      <c r="ARK2" s="47"/>
      <c r="ARL2" s="47"/>
      <c r="ARM2" s="47"/>
      <c r="ARN2" s="47"/>
      <c r="ARO2" s="47"/>
      <c r="ARP2" s="47"/>
      <c r="ARQ2" s="47"/>
      <c r="ARR2" s="47"/>
      <c r="ARS2" s="47"/>
      <c r="ART2" s="47"/>
      <c r="ARU2" s="47"/>
      <c r="ARV2" s="47"/>
      <c r="ARW2" s="47"/>
      <c r="ARX2" s="47"/>
      <c r="ARY2" s="47"/>
      <c r="ARZ2" s="47"/>
      <c r="ASA2" s="47"/>
      <c r="ASB2" s="47"/>
      <c r="ASC2" s="47"/>
      <c r="ASD2" s="47"/>
      <c r="ASE2" s="47"/>
      <c r="ASF2" s="47"/>
      <c r="ASG2" s="47"/>
      <c r="ASH2" s="47"/>
      <c r="ASI2" s="47"/>
      <c r="ASJ2" s="47"/>
      <c r="ASK2" s="47"/>
      <c r="ASL2" s="47"/>
      <c r="ASM2" s="47"/>
      <c r="ASN2" s="47"/>
      <c r="ASO2" s="47"/>
      <c r="ASP2" s="47"/>
      <c r="ASQ2" s="47"/>
      <c r="ASR2" s="47"/>
      <c r="ASS2" s="47"/>
      <c r="AST2" s="47"/>
      <c r="ASU2" s="47"/>
      <c r="ASV2" s="47"/>
      <c r="ASW2" s="47"/>
      <c r="ASX2" s="47"/>
      <c r="ASY2" s="47"/>
      <c r="ASZ2" s="47"/>
      <c r="ATA2" s="47"/>
      <c r="ATB2" s="47"/>
      <c r="ATC2" s="47"/>
      <c r="ATD2" s="47"/>
      <c r="ATE2" s="47"/>
      <c r="ATF2" s="47"/>
      <c r="ATG2" s="47"/>
      <c r="ATH2" s="47"/>
      <c r="ATI2" s="47"/>
      <c r="ATJ2" s="47"/>
      <c r="ATK2" s="47"/>
      <c r="ATL2" s="47"/>
      <c r="ATM2" s="47"/>
      <c r="ATN2" s="47"/>
      <c r="ATO2" s="47"/>
      <c r="ATP2" s="47"/>
      <c r="ATQ2" s="47"/>
      <c r="ATR2" s="47"/>
      <c r="ATS2" s="47"/>
      <c r="ATT2" s="47"/>
      <c r="ATU2" s="47"/>
      <c r="ATV2" s="47"/>
      <c r="ATW2" s="47"/>
      <c r="ATX2" s="47"/>
      <c r="ATY2" s="47"/>
      <c r="ATZ2" s="47"/>
      <c r="AUA2" s="47"/>
      <c r="AUB2" s="47"/>
      <c r="AUC2" s="47"/>
      <c r="AUD2" s="47"/>
      <c r="AUE2" s="47"/>
      <c r="AUF2" s="47"/>
      <c r="AUG2" s="47"/>
      <c r="AUH2" s="47"/>
      <c r="AUI2" s="47"/>
      <c r="AUJ2" s="47"/>
      <c r="AUK2" s="47"/>
      <c r="AUL2" s="47"/>
      <c r="AUM2" s="47"/>
      <c r="AUN2" s="47"/>
      <c r="AUO2" s="47"/>
      <c r="AUP2" s="47"/>
      <c r="AUQ2" s="47"/>
      <c r="AUR2" s="47"/>
      <c r="AUS2" s="47"/>
      <c r="AUT2" s="47"/>
      <c r="AUU2" s="47"/>
      <c r="AUV2" s="47"/>
      <c r="AUW2" s="47"/>
      <c r="AUX2" s="47"/>
      <c r="AUY2" s="47"/>
      <c r="AUZ2" s="47"/>
      <c r="AVA2" s="47"/>
      <c r="AVB2" s="47"/>
      <c r="AVC2" s="47"/>
      <c r="AVD2" s="47"/>
      <c r="AVE2" s="47"/>
      <c r="AVF2" s="47"/>
      <c r="AVG2" s="47"/>
      <c r="AVH2" s="47"/>
      <c r="AVI2" s="47"/>
      <c r="AVJ2" s="47"/>
      <c r="AVK2" s="47"/>
      <c r="AVL2" s="47"/>
      <c r="AVM2" s="47"/>
      <c r="AVN2" s="47"/>
      <c r="AVO2" s="47"/>
      <c r="AVP2" s="47"/>
      <c r="AVQ2" s="47"/>
      <c r="AVR2" s="47"/>
      <c r="AVS2" s="47"/>
      <c r="AVT2" s="47"/>
      <c r="AVU2" s="47"/>
      <c r="AVV2" s="47"/>
      <c r="AVW2" s="47"/>
      <c r="AVX2" s="47"/>
      <c r="AVY2" s="47"/>
      <c r="AVZ2" s="47"/>
      <c r="AWA2" s="47"/>
      <c r="AWB2" s="47"/>
      <c r="AWC2" s="47"/>
      <c r="AWD2" s="47"/>
      <c r="AWE2" s="47"/>
      <c r="AWF2" s="47"/>
      <c r="AWG2" s="47"/>
      <c r="AWH2" s="47"/>
      <c r="AWI2" s="47"/>
      <c r="AWJ2" s="47"/>
      <c r="AWK2" s="47"/>
      <c r="AWL2" s="47"/>
      <c r="AWM2" s="47"/>
      <c r="AWN2" s="47"/>
      <c r="AWO2" s="47"/>
      <c r="AWP2" s="47"/>
      <c r="AWQ2" s="47"/>
      <c r="AWR2" s="47"/>
      <c r="AWS2" s="47"/>
      <c r="AWT2" s="47"/>
      <c r="AWU2" s="47"/>
      <c r="AWV2" s="47"/>
      <c r="AWW2" s="47"/>
      <c r="AWX2" s="47"/>
      <c r="AWY2" s="47"/>
      <c r="AWZ2" s="47"/>
      <c r="AXA2" s="47"/>
      <c r="AXB2" s="47"/>
      <c r="AXC2" s="47"/>
      <c r="AXD2" s="47"/>
      <c r="AXE2" s="47"/>
      <c r="AXF2" s="47"/>
      <c r="AXG2" s="47"/>
      <c r="AXH2" s="47"/>
      <c r="AXI2" s="47"/>
      <c r="AXJ2" s="47"/>
      <c r="AXK2" s="47"/>
      <c r="AXL2" s="47"/>
      <c r="AXM2" s="47"/>
      <c r="AXN2" s="47"/>
      <c r="AXO2" s="47"/>
      <c r="AXP2" s="47"/>
      <c r="AXQ2" s="47"/>
      <c r="AXR2" s="47"/>
      <c r="AXS2" s="47"/>
      <c r="AXT2" s="47"/>
      <c r="AXU2" s="47"/>
      <c r="AXV2" s="47"/>
      <c r="AXW2" s="47"/>
      <c r="AXX2" s="47"/>
      <c r="AXY2" s="47"/>
      <c r="AXZ2" s="47"/>
      <c r="AYA2" s="47"/>
      <c r="AYB2" s="47"/>
      <c r="AYC2" s="47"/>
      <c r="AYD2" s="47"/>
      <c r="AYE2" s="47"/>
      <c r="AYF2" s="47"/>
      <c r="AYG2" s="47"/>
      <c r="AYH2" s="47"/>
      <c r="AYI2" s="47"/>
      <c r="AYJ2" s="47"/>
      <c r="AYK2" s="47"/>
      <c r="AYL2" s="47"/>
      <c r="AYM2" s="47"/>
      <c r="AYN2" s="47"/>
      <c r="AYO2" s="47"/>
      <c r="AYP2" s="47"/>
      <c r="AYQ2" s="47"/>
      <c r="AYR2" s="47"/>
      <c r="AYS2" s="47"/>
      <c r="AYT2" s="47"/>
      <c r="AYU2" s="47"/>
      <c r="AYV2" s="47"/>
      <c r="AYW2" s="47"/>
      <c r="AYX2" s="47"/>
      <c r="AYY2" s="47"/>
      <c r="AYZ2" s="47"/>
      <c r="AZA2" s="47"/>
      <c r="AZB2" s="47"/>
      <c r="AZC2" s="47"/>
      <c r="AZD2" s="47"/>
      <c r="AZE2" s="47"/>
      <c r="AZF2" s="47"/>
      <c r="AZG2" s="47"/>
      <c r="AZH2" s="47"/>
      <c r="AZI2" s="47"/>
      <c r="AZJ2" s="47"/>
      <c r="AZK2" s="47"/>
      <c r="AZL2" s="47"/>
      <c r="AZM2" s="47"/>
      <c r="AZN2" s="47"/>
      <c r="AZO2" s="47"/>
      <c r="AZP2" s="47"/>
      <c r="AZQ2" s="47"/>
      <c r="AZR2" s="47"/>
      <c r="AZS2" s="47"/>
      <c r="AZT2" s="47"/>
      <c r="AZU2" s="47"/>
      <c r="AZV2" s="47"/>
      <c r="AZW2" s="47"/>
      <c r="AZX2" s="47"/>
      <c r="AZY2" s="47"/>
      <c r="AZZ2" s="47"/>
      <c r="BAA2" s="47"/>
      <c r="BAB2" s="47"/>
      <c r="BAC2" s="47"/>
      <c r="BAD2" s="47"/>
      <c r="BAE2" s="47"/>
      <c r="BAF2" s="47"/>
      <c r="BAG2" s="47"/>
      <c r="BAH2" s="47"/>
      <c r="BAI2" s="47"/>
      <c r="BAJ2" s="47"/>
      <c r="BAK2" s="47"/>
      <c r="BAL2" s="47"/>
      <c r="BAM2" s="47"/>
      <c r="BAN2" s="47"/>
      <c r="BAO2" s="47"/>
      <c r="BAP2" s="47"/>
      <c r="BAQ2" s="47"/>
      <c r="BAR2" s="47"/>
      <c r="BAS2" s="47"/>
      <c r="BAT2" s="47"/>
      <c r="BAU2" s="47"/>
      <c r="BAV2" s="47"/>
      <c r="BAW2" s="47"/>
      <c r="BAX2" s="47"/>
      <c r="BAY2" s="47"/>
      <c r="BAZ2" s="47"/>
      <c r="BBA2" s="47"/>
      <c r="BBB2" s="47"/>
      <c r="BBC2" s="47"/>
      <c r="BBD2" s="47"/>
      <c r="BBE2" s="47"/>
      <c r="BBF2" s="47"/>
      <c r="BBG2" s="47"/>
      <c r="BBH2" s="47"/>
      <c r="BBI2" s="47"/>
      <c r="BBJ2" s="47"/>
      <c r="BBK2" s="47"/>
      <c r="BBL2" s="47"/>
      <c r="BBM2" s="47"/>
      <c r="BBN2" s="47"/>
      <c r="BBO2" s="47"/>
      <c r="BBP2" s="47"/>
      <c r="BBQ2" s="47"/>
      <c r="BBR2" s="47"/>
      <c r="BBS2" s="47"/>
      <c r="BBT2" s="47"/>
      <c r="BBU2" s="47"/>
      <c r="BBV2" s="47"/>
      <c r="BBW2" s="47"/>
      <c r="BBX2" s="47"/>
      <c r="BBY2" s="47"/>
      <c r="BBZ2" s="47"/>
      <c r="BCA2" s="47"/>
      <c r="BCB2" s="47"/>
      <c r="BCC2" s="47"/>
      <c r="BCD2" s="47"/>
      <c r="BCE2" s="47"/>
      <c r="BCF2" s="47"/>
      <c r="BCG2" s="47"/>
      <c r="BCH2" s="47"/>
      <c r="BCI2" s="47"/>
      <c r="BCJ2" s="47"/>
      <c r="BCK2" s="47"/>
      <c r="BCL2" s="47"/>
      <c r="BCM2" s="47"/>
      <c r="BCN2" s="47"/>
      <c r="BCO2" s="47"/>
      <c r="BCP2" s="47"/>
      <c r="BCQ2" s="47"/>
      <c r="BCR2" s="47"/>
      <c r="BCS2" s="47"/>
      <c r="BCT2" s="47"/>
      <c r="BCU2" s="47"/>
      <c r="BCV2" s="47"/>
      <c r="BCW2" s="47"/>
      <c r="BCX2" s="47"/>
      <c r="BCY2" s="47"/>
      <c r="BCZ2" s="47"/>
      <c r="BDA2" s="47"/>
      <c r="BDB2" s="47"/>
      <c r="BDC2" s="47"/>
      <c r="BDD2" s="47"/>
      <c r="BDE2" s="47"/>
      <c r="BDF2" s="47"/>
      <c r="BDG2" s="47"/>
      <c r="BDH2" s="47"/>
      <c r="BDI2" s="47"/>
      <c r="BDJ2" s="47"/>
      <c r="BDK2" s="47"/>
      <c r="BDL2" s="47"/>
      <c r="BDM2" s="47"/>
      <c r="BDN2" s="47"/>
      <c r="BDO2" s="47"/>
      <c r="BDP2" s="47"/>
      <c r="BDQ2" s="47"/>
      <c r="BDR2" s="47"/>
      <c r="BDS2" s="47"/>
      <c r="BDT2" s="47"/>
      <c r="BDU2" s="47"/>
      <c r="BDV2" s="47"/>
      <c r="BDW2" s="47"/>
      <c r="BDX2" s="47"/>
      <c r="BDY2" s="47"/>
      <c r="BDZ2" s="47"/>
      <c r="BEA2" s="47"/>
      <c r="BEB2" s="47"/>
      <c r="BEC2" s="47"/>
      <c r="BED2" s="47"/>
      <c r="BEE2" s="47"/>
      <c r="BEF2" s="47"/>
      <c r="BEG2" s="47"/>
      <c r="BEH2" s="47"/>
      <c r="BEI2" s="47"/>
      <c r="BEJ2" s="47"/>
      <c r="BEK2" s="47"/>
      <c r="BEL2" s="47"/>
      <c r="BEM2" s="47"/>
      <c r="BEN2" s="47"/>
      <c r="BEO2" s="47"/>
      <c r="BEP2" s="47"/>
      <c r="BEQ2" s="47"/>
      <c r="BER2" s="47"/>
      <c r="BES2" s="47"/>
      <c r="BET2" s="47"/>
      <c r="BEU2" s="47"/>
      <c r="BEV2" s="47"/>
      <c r="BEW2" s="47"/>
      <c r="BEX2" s="47"/>
      <c r="BEY2" s="47"/>
      <c r="BEZ2" s="47"/>
      <c r="BFA2" s="47"/>
      <c r="BFB2" s="47"/>
      <c r="BFC2" s="47"/>
      <c r="BFD2" s="47"/>
      <c r="BFE2" s="47"/>
      <c r="BFF2" s="47"/>
      <c r="BFG2" s="47"/>
      <c r="BFH2" s="47"/>
      <c r="BFI2" s="47"/>
      <c r="BFJ2" s="47"/>
      <c r="BFK2" s="47"/>
      <c r="BFL2" s="47"/>
      <c r="BFM2" s="47"/>
      <c r="BFN2" s="47"/>
      <c r="BFO2" s="47"/>
      <c r="BFP2" s="47"/>
      <c r="BFQ2" s="47"/>
      <c r="BFR2" s="47"/>
      <c r="BFS2" s="47"/>
      <c r="BFT2" s="47"/>
      <c r="BFU2" s="47"/>
      <c r="BFV2" s="47"/>
      <c r="BFW2" s="47"/>
      <c r="BFX2" s="47"/>
      <c r="BFY2" s="47"/>
      <c r="BFZ2" s="47"/>
      <c r="BGA2" s="47"/>
      <c r="BGB2" s="47"/>
      <c r="BGC2" s="47"/>
      <c r="BGD2" s="47"/>
      <c r="BGE2" s="47"/>
      <c r="BGF2" s="47"/>
      <c r="BGG2" s="47"/>
      <c r="BGH2" s="47"/>
      <c r="BGI2" s="47"/>
      <c r="BGJ2" s="47"/>
      <c r="BGK2" s="47"/>
      <c r="BGL2" s="47"/>
      <c r="BGM2" s="47"/>
      <c r="BGN2" s="47"/>
      <c r="BGO2" s="47"/>
      <c r="BGP2" s="47"/>
      <c r="BGQ2" s="47"/>
      <c r="BGR2" s="47"/>
      <c r="BGS2" s="47"/>
      <c r="BGT2" s="47"/>
      <c r="BGU2" s="47"/>
      <c r="BGV2" s="47"/>
      <c r="BGW2" s="47"/>
      <c r="BGX2" s="47"/>
      <c r="BGY2" s="47"/>
      <c r="BGZ2" s="47"/>
      <c r="BHA2" s="47"/>
      <c r="BHB2" s="47"/>
      <c r="BHC2" s="47"/>
      <c r="BHD2" s="47"/>
      <c r="BHE2" s="47"/>
      <c r="BHF2" s="47"/>
      <c r="BHG2" s="47"/>
      <c r="BHH2" s="47"/>
      <c r="BHI2" s="47"/>
      <c r="BHJ2" s="47"/>
      <c r="BHK2" s="47"/>
      <c r="BHL2" s="47"/>
      <c r="BHM2" s="47"/>
      <c r="BHN2" s="47"/>
      <c r="BHO2" s="47"/>
      <c r="BHP2" s="47"/>
      <c r="BHQ2" s="47"/>
      <c r="BHR2" s="47"/>
      <c r="BHS2" s="47"/>
      <c r="BHT2" s="47"/>
      <c r="BHU2" s="47"/>
      <c r="BHV2" s="47"/>
      <c r="BHW2" s="47"/>
      <c r="BHX2" s="47"/>
      <c r="BHY2" s="47"/>
      <c r="BHZ2" s="47"/>
      <c r="BIA2" s="47"/>
      <c r="BIB2" s="47"/>
      <c r="BIC2" s="47"/>
      <c r="BID2" s="47"/>
      <c r="BIE2" s="47"/>
      <c r="BIF2" s="47"/>
      <c r="BIG2" s="47"/>
      <c r="BIH2" s="47"/>
      <c r="BII2" s="47"/>
      <c r="BIJ2" s="47"/>
      <c r="BIK2" s="47"/>
      <c r="BIL2" s="47"/>
      <c r="BIM2" s="47"/>
      <c r="BIN2" s="47"/>
      <c r="BIO2" s="47"/>
      <c r="BIP2" s="47"/>
      <c r="BIQ2" s="47"/>
      <c r="BIR2" s="47"/>
      <c r="BIS2" s="47"/>
      <c r="BIT2" s="47"/>
      <c r="BIU2" s="47"/>
      <c r="BIV2" s="47"/>
      <c r="BIW2" s="47"/>
      <c r="BIX2" s="47"/>
      <c r="BIY2" s="47"/>
      <c r="BIZ2" s="47"/>
      <c r="BJA2" s="47"/>
      <c r="BJB2" s="47"/>
      <c r="BJC2" s="47"/>
      <c r="BJD2" s="47"/>
      <c r="BJE2" s="47"/>
      <c r="BJF2" s="47"/>
      <c r="BJG2" s="47"/>
      <c r="BJH2" s="47"/>
      <c r="BJI2" s="47"/>
      <c r="BJJ2" s="47"/>
      <c r="BJK2" s="47"/>
      <c r="BJL2" s="47"/>
      <c r="BJM2" s="47"/>
      <c r="BJN2" s="47"/>
      <c r="BJO2" s="47"/>
      <c r="BJP2" s="47"/>
      <c r="BJQ2" s="47"/>
      <c r="BJR2" s="47"/>
      <c r="BJS2" s="47"/>
      <c r="BJT2" s="47"/>
      <c r="BJU2" s="47"/>
      <c r="BJV2" s="47"/>
      <c r="BJW2" s="47"/>
      <c r="BJX2" s="47"/>
      <c r="BJY2" s="47"/>
      <c r="BJZ2" s="47"/>
      <c r="BKA2" s="47"/>
      <c r="BKB2" s="47"/>
      <c r="BKC2" s="47"/>
      <c r="BKD2" s="47"/>
      <c r="BKE2" s="47"/>
      <c r="BKF2" s="47"/>
      <c r="BKG2" s="47"/>
      <c r="BKH2" s="47"/>
      <c r="BKI2" s="47"/>
      <c r="BKJ2" s="47"/>
      <c r="BKK2" s="47"/>
      <c r="BKL2" s="47"/>
      <c r="BKM2" s="47"/>
      <c r="BKN2" s="47"/>
      <c r="BKO2" s="47"/>
      <c r="BKP2" s="47"/>
      <c r="BKQ2" s="47"/>
      <c r="BKR2" s="47"/>
      <c r="BKS2" s="47"/>
      <c r="BKT2" s="47"/>
      <c r="BKU2" s="47"/>
      <c r="BKV2" s="47"/>
      <c r="BKW2" s="47"/>
      <c r="BKX2" s="47"/>
      <c r="BKY2" s="47"/>
      <c r="BKZ2" s="47"/>
      <c r="BLA2" s="47"/>
      <c r="BLB2" s="47"/>
      <c r="BLC2" s="47"/>
      <c r="BLD2" s="47"/>
      <c r="BLE2" s="47"/>
      <c r="BLF2" s="47"/>
      <c r="BLG2" s="47"/>
      <c r="BLH2" s="47"/>
      <c r="BLI2" s="47"/>
      <c r="BLJ2" s="47"/>
      <c r="BLK2" s="47"/>
      <c r="BLL2" s="47"/>
      <c r="BLM2" s="47"/>
      <c r="BLN2" s="47"/>
      <c r="BLO2" s="47"/>
      <c r="BLP2" s="47"/>
      <c r="BLQ2" s="47"/>
      <c r="BLR2" s="47"/>
      <c r="BLS2" s="47"/>
      <c r="BLT2" s="47"/>
      <c r="BLU2" s="47"/>
      <c r="BLV2" s="47"/>
      <c r="BLW2" s="47"/>
      <c r="BLX2" s="47"/>
      <c r="BLY2" s="47"/>
      <c r="BLZ2" s="47"/>
      <c r="BMA2" s="47"/>
      <c r="BMB2" s="47"/>
      <c r="BMC2" s="47"/>
      <c r="BMD2" s="47"/>
      <c r="BME2" s="47"/>
      <c r="BMF2" s="47"/>
      <c r="BMG2" s="47"/>
      <c r="BMH2" s="47"/>
      <c r="BMI2" s="47"/>
      <c r="BMJ2" s="47"/>
      <c r="BMK2" s="47"/>
      <c r="BML2" s="47"/>
      <c r="BMM2" s="47"/>
      <c r="BMN2" s="47"/>
      <c r="BMO2" s="47"/>
      <c r="BMP2" s="47"/>
      <c r="BMQ2" s="47"/>
      <c r="BMR2" s="47"/>
      <c r="BMS2" s="47"/>
      <c r="BMT2" s="47"/>
      <c r="BMU2" s="47"/>
      <c r="BMV2" s="47"/>
      <c r="BMW2" s="47"/>
      <c r="BMX2" s="47"/>
      <c r="BMY2" s="47"/>
      <c r="BMZ2" s="47"/>
      <c r="BNA2" s="47"/>
      <c r="BNB2" s="47"/>
      <c r="BNC2" s="47"/>
      <c r="BND2" s="47"/>
      <c r="BNE2" s="47"/>
      <c r="BNF2" s="47"/>
      <c r="BNG2" s="47"/>
      <c r="BNH2" s="47"/>
    </row>
    <row r="3" ht="14.25" customHeight="1">
      <c r="A3" s="67"/>
      <c r="B3" s="68" t="s">
        <v>1424</v>
      </c>
      <c r="C3" s="49" t="s">
        <v>1425</v>
      </c>
      <c r="D3" s="49" t="s">
        <v>1426</v>
      </c>
      <c r="E3" s="49" t="s">
        <v>1427</v>
      </c>
      <c r="F3" s="49" t="s">
        <v>1428</v>
      </c>
      <c r="G3" s="49" t="s">
        <v>1429</v>
      </c>
      <c r="H3" s="49" t="s">
        <v>1430</v>
      </c>
      <c r="I3" s="49" t="s">
        <v>1431</v>
      </c>
      <c r="J3" s="49" t="s">
        <v>1432</v>
      </c>
      <c r="K3" s="49" t="s">
        <v>1433</v>
      </c>
      <c r="L3" s="49" t="s">
        <v>1434</v>
      </c>
      <c r="M3" s="49" t="s">
        <v>1435</v>
      </c>
      <c r="N3" s="49" t="s">
        <v>1436</v>
      </c>
      <c r="O3" s="49" t="s">
        <v>1437</v>
      </c>
      <c r="P3" s="49" t="s">
        <v>1438</v>
      </c>
      <c r="Q3" s="49" t="s">
        <v>1439</v>
      </c>
      <c r="R3" s="49" t="s">
        <v>1440</v>
      </c>
      <c r="S3" s="49" t="s">
        <v>1441</v>
      </c>
      <c r="T3" s="49" t="s">
        <v>1442</v>
      </c>
      <c r="U3" s="49" t="s">
        <v>1443</v>
      </c>
      <c r="V3" s="49" t="s">
        <v>1444</v>
      </c>
      <c r="W3" s="49" t="s">
        <v>1445</v>
      </c>
      <c r="X3" s="49" t="s">
        <v>1446</v>
      </c>
      <c r="Y3" s="49" t="s">
        <v>1447</v>
      </c>
      <c r="Z3" s="49" t="s">
        <v>1448</v>
      </c>
      <c r="AA3" s="49" t="s">
        <v>1449</v>
      </c>
      <c r="AB3" s="49" t="s">
        <v>1450</v>
      </c>
      <c r="AC3" s="49" t="s">
        <v>1451</v>
      </c>
      <c r="AD3" s="49" t="s">
        <v>1452</v>
      </c>
      <c r="AE3" s="49" t="s">
        <v>1453</v>
      </c>
      <c r="AF3" s="49" t="s">
        <v>1454</v>
      </c>
      <c r="AG3" s="49" t="s">
        <v>1455</v>
      </c>
      <c r="AH3" s="49" t="s">
        <v>1456</v>
      </c>
      <c r="AI3" s="49" t="s">
        <v>1457</v>
      </c>
      <c r="AJ3" s="49" t="s">
        <v>1458</v>
      </c>
      <c r="AK3" s="49" t="s">
        <v>1459</v>
      </c>
      <c r="AL3" s="49" t="s">
        <v>1460</v>
      </c>
      <c r="AM3" s="49" t="s">
        <v>1461</v>
      </c>
      <c r="AN3" s="49" t="s">
        <v>1462</v>
      </c>
      <c r="AO3" s="49" t="s">
        <v>1463</v>
      </c>
      <c r="AP3" s="49" t="s">
        <v>1464</v>
      </c>
      <c r="AQ3" s="49" t="s">
        <v>1465</v>
      </c>
      <c r="AR3" s="49" t="s">
        <v>1466</v>
      </c>
      <c r="AS3" s="49" t="s">
        <v>1467</v>
      </c>
      <c r="AT3" s="49" t="s">
        <v>1468</v>
      </c>
      <c r="AU3" s="49" t="s">
        <v>1469</v>
      </c>
      <c r="AV3" s="49" t="s">
        <v>1470</v>
      </c>
      <c r="AW3" s="49" t="s">
        <v>1471</v>
      </c>
      <c r="AX3" s="49" t="s">
        <v>1472</v>
      </c>
      <c r="AY3" s="49" t="s">
        <v>1473</v>
      </c>
      <c r="AZ3" s="49" t="s">
        <v>1474</v>
      </c>
      <c r="BA3" s="49" t="s">
        <v>1475</v>
      </c>
      <c r="BB3" s="49" t="s">
        <v>1476</v>
      </c>
      <c r="BC3" s="49" t="s">
        <v>1477</v>
      </c>
      <c r="BD3" s="49" t="s">
        <v>1478</v>
      </c>
      <c r="BE3" s="49" t="s">
        <v>1479</v>
      </c>
      <c r="BF3" s="49" t="s">
        <v>1480</v>
      </c>
      <c r="BG3" s="49" t="s">
        <v>1481</v>
      </c>
      <c r="BH3" s="49" t="s">
        <v>1482</v>
      </c>
      <c r="BI3" s="49" t="s">
        <v>1483</v>
      </c>
      <c r="BJ3" s="49" t="s">
        <v>1484</v>
      </c>
      <c r="BK3" s="49" t="s">
        <v>1485</v>
      </c>
      <c r="BL3" s="49" t="s">
        <v>1486</v>
      </c>
      <c r="BM3" s="49" t="s">
        <v>1487</v>
      </c>
      <c r="BN3" s="49" t="s">
        <v>1488</v>
      </c>
      <c r="BO3" s="49" t="s">
        <v>1489</v>
      </c>
      <c r="BP3" s="49" t="s">
        <v>1490</v>
      </c>
      <c r="BQ3" s="49" t="s">
        <v>1491</v>
      </c>
      <c r="BR3" s="49" t="s">
        <v>1492</v>
      </c>
      <c r="BS3" s="49" t="s">
        <v>1493</v>
      </c>
      <c r="BT3" s="49" t="s">
        <v>1494</v>
      </c>
      <c r="BU3" s="49" t="s">
        <v>1495</v>
      </c>
      <c r="BV3" s="49" t="s">
        <v>1496</v>
      </c>
      <c r="BW3" s="49" t="s">
        <v>1497</v>
      </c>
      <c r="BX3" s="49" t="s">
        <v>1498</v>
      </c>
      <c r="BY3" s="49" t="s">
        <v>1499</v>
      </c>
      <c r="BZ3" s="49" t="s">
        <v>1500</v>
      </c>
      <c r="CA3" s="49" t="s">
        <v>1501</v>
      </c>
      <c r="CB3" s="49" t="s">
        <v>1502</v>
      </c>
      <c r="CC3" s="49" t="s">
        <v>1503</v>
      </c>
      <c r="CD3" s="49" t="s">
        <v>1504</v>
      </c>
      <c r="CE3" s="49" t="s">
        <v>1505</v>
      </c>
      <c r="CF3" s="49" t="s">
        <v>1506</v>
      </c>
      <c r="CG3" s="49" t="s">
        <v>1507</v>
      </c>
      <c r="CH3" s="49" t="s">
        <v>1508</v>
      </c>
      <c r="CI3" s="49" t="s">
        <v>1509</v>
      </c>
      <c r="CJ3" s="49" t="s">
        <v>1510</v>
      </c>
      <c r="CK3" s="49" t="s">
        <v>1511</v>
      </c>
      <c r="CL3" s="49" t="s">
        <v>1512</v>
      </c>
      <c r="CM3" s="49" t="s">
        <v>1513</v>
      </c>
      <c r="CN3" s="49" t="s">
        <v>1514</v>
      </c>
      <c r="CO3" s="49" t="s">
        <v>1515</v>
      </c>
      <c r="CP3" s="49" t="s">
        <v>1516</v>
      </c>
      <c r="CQ3" s="49" t="s">
        <v>1517</v>
      </c>
      <c r="CR3" s="49" t="s">
        <v>1518</v>
      </c>
      <c r="CS3" s="49" t="s">
        <v>1519</v>
      </c>
      <c r="CT3" s="49" t="s">
        <v>1520</v>
      </c>
      <c r="CU3" s="49" t="s">
        <v>1521</v>
      </c>
      <c r="CV3" s="49" t="s">
        <v>1522</v>
      </c>
      <c r="CW3" s="49" t="s">
        <v>1523</v>
      </c>
      <c r="CX3" s="49" t="s">
        <v>1524</v>
      </c>
      <c r="CY3" s="49" t="s">
        <v>1525</v>
      </c>
      <c r="CZ3" s="49" t="s">
        <v>1526</v>
      </c>
      <c r="DA3" s="49" t="s">
        <v>1527</v>
      </c>
      <c r="DB3" s="49" t="s">
        <v>1528</v>
      </c>
      <c r="DC3" s="49" t="s">
        <v>1529</v>
      </c>
      <c r="DD3" s="49" t="s">
        <v>1530</v>
      </c>
      <c r="DE3" s="49" t="s">
        <v>1531</v>
      </c>
      <c r="DF3" s="49" t="s">
        <v>1532</v>
      </c>
      <c r="DG3" s="49" t="s">
        <v>1533</v>
      </c>
      <c r="DH3" s="49" t="s">
        <v>1534</v>
      </c>
      <c r="DI3" s="49" t="s">
        <v>1535</v>
      </c>
      <c r="DJ3" s="49" t="s">
        <v>1536</v>
      </c>
      <c r="DK3" s="49" t="s">
        <v>1537</v>
      </c>
      <c r="DL3" s="49" t="s">
        <v>1538</v>
      </c>
      <c r="DM3" s="49" t="s">
        <v>1539</v>
      </c>
      <c r="DN3" s="49" t="s">
        <v>1540</v>
      </c>
      <c r="DO3" s="49" t="s">
        <v>1541</v>
      </c>
      <c r="DP3" s="49" t="s">
        <v>1542</v>
      </c>
      <c r="DQ3" s="49" t="s">
        <v>1543</v>
      </c>
      <c r="DR3" s="49" t="s">
        <v>1544</v>
      </c>
      <c r="DS3" s="49" t="s">
        <v>1545</v>
      </c>
      <c r="DT3" s="49" t="s">
        <v>1546</v>
      </c>
      <c r="DU3" s="49" t="s">
        <v>1547</v>
      </c>
      <c r="DV3" s="49" t="s">
        <v>1548</v>
      </c>
      <c r="DW3" s="49" t="s">
        <v>1549</v>
      </c>
      <c r="DX3" s="49" t="s">
        <v>1550</v>
      </c>
      <c r="DY3" s="49" t="s">
        <v>1551</v>
      </c>
      <c r="DZ3" s="49" t="s">
        <v>1552</v>
      </c>
      <c r="EA3" s="49" t="s">
        <v>1553</v>
      </c>
      <c r="EB3" s="49" t="s">
        <v>1554</v>
      </c>
      <c r="EC3" s="49" t="s">
        <v>1555</v>
      </c>
      <c r="ED3" s="49" t="s">
        <v>1556</v>
      </c>
      <c r="EE3" s="49" t="s">
        <v>1557</v>
      </c>
      <c r="EF3" s="49" t="s">
        <v>1558</v>
      </c>
      <c r="EG3" s="49" t="s">
        <v>1559</v>
      </c>
      <c r="EH3" s="49" t="s">
        <v>1560</v>
      </c>
      <c r="EI3" s="49" t="s">
        <v>1561</v>
      </c>
      <c r="EJ3" s="49" t="s">
        <v>1562</v>
      </c>
      <c r="EK3" s="49" t="s">
        <v>1563</v>
      </c>
      <c r="EL3" s="49" t="s">
        <v>1564</v>
      </c>
      <c r="EM3" s="49" t="s">
        <v>1565</v>
      </c>
      <c r="EN3" s="49" t="s">
        <v>1566</v>
      </c>
      <c r="EO3" s="49" t="s">
        <v>1567</v>
      </c>
      <c r="EP3" s="49" t="s">
        <v>1568</v>
      </c>
      <c r="EQ3" s="49" t="s">
        <v>1569</v>
      </c>
      <c r="ER3" s="49" t="s">
        <v>1570</v>
      </c>
      <c r="ES3" s="49" t="s">
        <v>1571</v>
      </c>
      <c r="ET3" s="49" t="s">
        <v>1572</v>
      </c>
      <c r="EU3" s="49" t="s">
        <v>1573</v>
      </c>
      <c r="EV3" s="49" t="s">
        <v>1574</v>
      </c>
      <c r="EW3" s="49" t="s">
        <v>1575</v>
      </c>
      <c r="EX3" s="49" t="s">
        <v>1576</v>
      </c>
      <c r="EY3" s="49" t="s">
        <v>1577</v>
      </c>
      <c r="EZ3" s="49" t="s">
        <v>1578</v>
      </c>
      <c r="FA3" s="49" t="s">
        <v>1579</v>
      </c>
      <c r="FB3" s="49" t="s">
        <v>1580</v>
      </c>
      <c r="FC3" s="49" t="s">
        <v>1581</v>
      </c>
      <c r="FD3" s="49" t="s">
        <v>1582</v>
      </c>
      <c r="FE3" s="49" t="s">
        <v>1583</v>
      </c>
      <c r="FF3" s="49" t="s">
        <v>1584</v>
      </c>
      <c r="FG3" s="49" t="s">
        <v>1585</v>
      </c>
      <c r="FH3" s="49" t="s">
        <v>1586</v>
      </c>
      <c r="FI3" s="49" t="s">
        <v>1587</v>
      </c>
      <c r="FJ3" s="49" t="s">
        <v>1588</v>
      </c>
      <c r="FK3" s="49" t="s">
        <v>1589</v>
      </c>
      <c r="FL3" s="49" t="s">
        <v>1590</v>
      </c>
      <c r="FM3" s="49" t="s">
        <v>1591</v>
      </c>
      <c r="FN3" s="49" t="s">
        <v>1592</v>
      </c>
      <c r="FO3" s="49" t="s">
        <v>1593</v>
      </c>
      <c r="FP3" s="49" t="s">
        <v>1594</v>
      </c>
      <c r="FQ3" s="49" t="s">
        <v>1595</v>
      </c>
      <c r="FR3" s="49" t="s">
        <v>1596</v>
      </c>
      <c r="FS3" s="49" t="s">
        <v>1597</v>
      </c>
      <c r="FT3" s="49" t="s">
        <v>1598</v>
      </c>
      <c r="FU3" s="49" t="s">
        <v>1599</v>
      </c>
      <c r="FV3" s="49" t="s">
        <v>1600</v>
      </c>
      <c r="FW3" s="49" t="s">
        <v>1601</v>
      </c>
      <c r="FX3" s="49" t="s">
        <v>1602</v>
      </c>
      <c r="FY3" s="49" t="s">
        <v>1603</v>
      </c>
      <c r="FZ3" s="49" t="s">
        <v>1604</v>
      </c>
      <c r="GA3" s="49" t="s">
        <v>1605</v>
      </c>
      <c r="GB3" s="49" t="s">
        <v>1606</v>
      </c>
      <c r="GC3" s="49" t="s">
        <v>1607</v>
      </c>
      <c r="GD3" s="49" t="s">
        <v>1608</v>
      </c>
      <c r="GE3" s="49" t="s">
        <v>1609</v>
      </c>
      <c r="GF3" s="49" t="s">
        <v>1610</v>
      </c>
      <c r="GG3" s="49" t="s">
        <v>1611</v>
      </c>
      <c r="GH3" s="49" t="s">
        <v>1612</v>
      </c>
      <c r="GI3" s="49" t="s">
        <v>1613</v>
      </c>
      <c r="GJ3" s="49" t="s">
        <v>1614</v>
      </c>
      <c r="GK3" s="49" t="s">
        <v>1615</v>
      </c>
      <c r="GL3" s="49" t="s">
        <v>1616</v>
      </c>
      <c r="GM3" s="49" t="s">
        <v>1617</v>
      </c>
      <c r="GN3" s="49" t="s">
        <v>1618</v>
      </c>
      <c r="GO3" s="49" t="s">
        <v>1619</v>
      </c>
      <c r="GP3" s="49" t="s">
        <v>1620</v>
      </c>
      <c r="GQ3" s="49" t="s">
        <v>1621</v>
      </c>
      <c r="GR3" s="49" t="s">
        <v>1622</v>
      </c>
      <c r="GS3" s="49" t="s">
        <v>1623</v>
      </c>
      <c r="GT3" s="49" t="s">
        <v>1624</v>
      </c>
      <c r="GU3" s="49" t="s">
        <v>1625</v>
      </c>
      <c r="GV3" s="49" t="s">
        <v>1626</v>
      </c>
      <c r="GW3" s="49" t="s">
        <v>1627</v>
      </c>
      <c r="GX3" s="49" t="s">
        <v>1628</v>
      </c>
      <c r="GY3" s="49" t="s">
        <v>1629</v>
      </c>
      <c r="GZ3" s="49" t="s">
        <v>1630</v>
      </c>
      <c r="HA3" s="49" t="s">
        <v>1631</v>
      </c>
      <c r="HB3" s="49" t="s">
        <v>1632</v>
      </c>
      <c r="HC3" s="49" t="s">
        <v>1633</v>
      </c>
      <c r="HD3" s="49" t="s">
        <v>1634</v>
      </c>
      <c r="HE3" s="49" t="s">
        <v>1635</v>
      </c>
      <c r="HF3" s="49" t="s">
        <v>1636</v>
      </c>
      <c r="HG3" s="49" t="s">
        <v>1637</v>
      </c>
      <c r="HH3" s="49" t="s">
        <v>1638</v>
      </c>
      <c r="HI3" s="49" t="s">
        <v>1639</v>
      </c>
      <c r="HJ3" s="49" t="s">
        <v>1640</v>
      </c>
      <c r="HK3" s="49" t="s">
        <v>1641</v>
      </c>
      <c r="HL3" s="49" t="s">
        <v>1642</v>
      </c>
      <c r="HM3" s="49" t="s">
        <v>1643</v>
      </c>
      <c r="HN3" s="49" t="s">
        <v>1644</v>
      </c>
      <c r="HO3" s="49" t="s">
        <v>1645</v>
      </c>
      <c r="HP3" s="49" t="s">
        <v>1646</v>
      </c>
      <c r="HQ3" s="49" t="s">
        <v>1647</v>
      </c>
      <c r="HR3" s="49" t="s">
        <v>1648</v>
      </c>
      <c r="HS3" s="49" t="s">
        <v>1649</v>
      </c>
      <c r="HT3" s="49" t="s">
        <v>1650</v>
      </c>
      <c r="HU3" s="49" t="s">
        <v>1651</v>
      </c>
      <c r="HV3" s="49" t="s">
        <v>1652</v>
      </c>
      <c r="HW3" s="49" t="s">
        <v>1653</v>
      </c>
      <c r="HX3" s="49" t="s">
        <v>1654</v>
      </c>
      <c r="HY3" s="49" t="s">
        <v>1655</v>
      </c>
      <c r="HZ3" s="49" t="s">
        <v>1656</v>
      </c>
      <c r="IA3" s="49" t="s">
        <v>1657</v>
      </c>
      <c r="IB3" s="49" t="s">
        <v>1658</v>
      </c>
      <c r="IC3" s="49" t="s">
        <v>1659</v>
      </c>
      <c r="ID3" s="49" t="s">
        <v>1660</v>
      </c>
      <c r="IE3" s="49" t="s">
        <v>1661</v>
      </c>
      <c r="IF3" s="49" t="s">
        <v>1662</v>
      </c>
      <c r="IG3" s="49" t="s">
        <v>1663</v>
      </c>
      <c r="IH3" s="49" t="s">
        <v>1664</v>
      </c>
      <c r="II3" s="49" t="s">
        <v>1665</v>
      </c>
      <c r="IJ3" s="49" t="s">
        <v>1666</v>
      </c>
      <c r="IK3" s="49" t="s">
        <v>1667</v>
      </c>
      <c r="IL3" s="49" t="s">
        <v>1668</v>
      </c>
      <c r="IM3" s="49" t="s">
        <v>1669</v>
      </c>
      <c r="IN3" s="49" t="s">
        <v>1670</v>
      </c>
      <c r="IO3" s="49" t="s">
        <v>1671</v>
      </c>
      <c r="IP3" s="49" t="s">
        <v>1672</v>
      </c>
      <c r="IQ3" s="49" t="s">
        <v>1673</v>
      </c>
      <c r="IR3" s="49" t="s">
        <v>1674</v>
      </c>
      <c r="IS3" s="49" t="s">
        <v>1675</v>
      </c>
      <c r="IT3" s="49" t="s">
        <v>1676</v>
      </c>
      <c r="IU3" s="49" t="s">
        <v>1677</v>
      </c>
      <c r="IV3" s="49" t="s">
        <v>1678</v>
      </c>
      <c r="IW3" s="49" t="s">
        <v>1679</v>
      </c>
      <c r="IX3" s="49" t="s">
        <v>1680</v>
      </c>
      <c r="IY3" s="49" t="s">
        <v>1681</v>
      </c>
      <c r="IZ3" s="49" t="s">
        <v>1682</v>
      </c>
      <c r="JA3" s="49" t="s">
        <v>1683</v>
      </c>
      <c r="JB3" s="49" t="s">
        <v>1684</v>
      </c>
      <c r="JC3" s="49" t="s">
        <v>1685</v>
      </c>
      <c r="JD3" s="49" t="s">
        <v>1686</v>
      </c>
      <c r="JE3" s="49" t="s">
        <v>1687</v>
      </c>
      <c r="JF3" s="49" t="s">
        <v>1688</v>
      </c>
      <c r="JG3" s="49" t="s">
        <v>1689</v>
      </c>
      <c r="JH3" s="49" t="s">
        <v>1690</v>
      </c>
      <c r="JI3" s="49" t="s">
        <v>1691</v>
      </c>
      <c r="JJ3" s="49" t="s">
        <v>1692</v>
      </c>
      <c r="JK3" s="49" t="s">
        <v>1693</v>
      </c>
      <c r="JL3" s="49" t="s">
        <v>1694</v>
      </c>
      <c r="JM3" s="49" t="s">
        <v>1695</v>
      </c>
      <c r="JN3" s="49" t="s">
        <v>1696</v>
      </c>
      <c r="JO3" s="49" t="s">
        <v>1697</v>
      </c>
      <c r="JP3" s="49" t="s">
        <v>1698</v>
      </c>
      <c r="JQ3" s="49" t="s">
        <v>1699</v>
      </c>
      <c r="JR3" s="49" t="s">
        <v>1700</v>
      </c>
      <c r="JS3" s="49" t="s">
        <v>1701</v>
      </c>
      <c r="JT3" s="49" t="s">
        <v>1702</v>
      </c>
      <c r="JU3" s="49" t="s">
        <v>1703</v>
      </c>
      <c r="JV3" s="49" t="s">
        <v>1704</v>
      </c>
      <c r="JW3" s="49" t="s">
        <v>1705</v>
      </c>
      <c r="JX3" s="49" t="s">
        <v>1706</v>
      </c>
      <c r="JY3" s="49" t="s">
        <v>1707</v>
      </c>
      <c r="JZ3" s="49" t="s">
        <v>1708</v>
      </c>
      <c r="KA3" s="49" t="s">
        <v>1709</v>
      </c>
      <c r="KB3" s="49" t="s">
        <v>1710</v>
      </c>
      <c r="KC3" s="49" t="s">
        <v>1711</v>
      </c>
      <c r="KD3" s="49" t="s">
        <v>1712</v>
      </c>
      <c r="KE3" s="49" t="s">
        <v>1713</v>
      </c>
      <c r="KF3" s="49" t="s">
        <v>1714</v>
      </c>
      <c r="KG3" s="49" t="s">
        <v>1715</v>
      </c>
      <c r="KH3" s="49" t="s">
        <v>1716</v>
      </c>
      <c r="KI3" s="49" t="s">
        <v>1717</v>
      </c>
      <c r="KJ3" s="49" t="s">
        <v>1718</v>
      </c>
      <c r="KK3" s="49" t="s">
        <v>1719</v>
      </c>
      <c r="KL3" s="49" t="s">
        <v>1720</v>
      </c>
      <c r="KM3" s="49" t="s">
        <v>1721</v>
      </c>
      <c r="KN3" s="49" t="s">
        <v>1722</v>
      </c>
      <c r="KO3" s="49" t="s">
        <v>1723</v>
      </c>
      <c r="KP3" s="49" t="s">
        <v>1724</v>
      </c>
      <c r="KQ3" s="49" t="s">
        <v>1725</v>
      </c>
      <c r="KR3" s="49" t="s">
        <v>1726</v>
      </c>
      <c r="KS3" s="49" t="s">
        <v>1727</v>
      </c>
      <c r="KT3" s="49" t="s">
        <v>1728</v>
      </c>
      <c r="KU3" s="49" t="s">
        <v>1729</v>
      </c>
      <c r="KV3" s="49" t="s">
        <v>1730</v>
      </c>
      <c r="KW3" s="49" t="s">
        <v>1731</v>
      </c>
      <c r="KX3" s="49" t="s">
        <v>1732</v>
      </c>
      <c r="KY3" s="49" t="s">
        <v>1733</v>
      </c>
      <c r="KZ3" s="49" t="s">
        <v>1734</v>
      </c>
      <c r="LA3" s="49" t="s">
        <v>1735</v>
      </c>
      <c r="LB3" s="49" t="s">
        <v>1736</v>
      </c>
      <c r="LC3" s="49" t="s">
        <v>1737</v>
      </c>
      <c r="LD3" s="49" t="s">
        <v>1738</v>
      </c>
      <c r="LE3" s="49" t="s">
        <v>1739</v>
      </c>
      <c r="LF3" s="49" t="s">
        <v>1740</v>
      </c>
      <c r="LG3" s="49" t="s">
        <v>1741</v>
      </c>
      <c r="LH3" s="49" t="s">
        <v>1742</v>
      </c>
      <c r="LI3" s="49" t="s">
        <v>1743</v>
      </c>
      <c r="LJ3" s="49" t="s">
        <v>1744</v>
      </c>
      <c r="LK3" s="49" t="s">
        <v>1745</v>
      </c>
      <c r="LL3" s="49" t="s">
        <v>1746</v>
      </c>
      <c r="LM3" s="49" t="s">
        <v>1747</v>
      </c>
      <c r="LN3" s="49" t="s">
        <v>1748</v>
      </c>
      <c r="LO3" s="49" t="s">
        <v>1749</v>
      </c>
      <c r="LP3" s="49" t="s">
        <v>1750</v>
      </c>
      <c r="LQ3" s="49" t="s">
        <v>1751</v>
      </c>
      <c r="LR3" s="49" t="s">
        <v>1752</v>
      </c>
      <c r="LS3" s="49" t="s">
        <v>1753</v>
      </c>
      <c r="LT3" s="49" t="s">
        <v>1754</v>
      </c>
      <c r="LU3" s="49" t="s">
        <v>1755</v>
      </c>
      <c r="LV3" s="49" t="s">
        <v>1756</v>
      </c>
      <c r="LW3" s="49" t="s">
        <v>1757</v>
      </c>
      <c r="LX3" s="49" t="s">
        <v>1758</v>
      </c>
      <c r="LY3" s="49" t="s">
        <v>1759</v>
      </c>
      <c r="LZ3" s="49" t="s">
        <v>1760</v>
      </c>
      <c r="MA3" s="49" t="s">
        <v>1761</v>
      </c>
      <c r="MB3" s="49" t="s">
        <v>1762</v>
      </c>
      <c r="MC3" s="49" t="s">
        <v>1763</v>
      </c>
      <c r="MD3" s="49" t="s">
        <v>1764</v>
      </c>
      <c r="ME3" s="49" t="s">
        <v>1765</v>
      </c>
      <c r="MF3" s="49" t="s">
        <v>1766</v>
      </c>
      <c r="MG3" s="49" t="s">
        <v>1767</v>
      </c>
      <c r="MH3" s="49" t="s">
        <v>1768</v>
      </c>
      <c r="MI3" s="49" t="s">
        <v>1769</v>
      </c>
      <c r="MJ3" s="49" t="s">
        <v>1770</v>
      </c>
      <c r="MK3" s="49" t="s">
        <v>1771</v>
      </c>
      <c r="ML3" s="49" t="s">
        <v>1772</v>
      </c>
      <c r="MM3" s="49" t="s">
        <v>1773</v>
      </c>
      <c r="MN3" s="49" t="s">
        <v>1774</v>
      </c>
      <c r="MO3" s="49" t="s">
        <v>1775</v>
      </c>
      <c r="MP3" s="49" t="s">
        <v>1776</v>
      </c>
      <c r="MQ3" s="49" t="s">
        <v>1777</v>
      </c>
      <c r="MR3" s="49" t="s">
        <v>1778</v>
      </c>
      <c r="MS3" s="49" t="s">
        <v>1779</v>
      </c>
      <c r="MT3" s="49" t="s">
        <v>1780</v>
      </c>
      <c r="MU3" s="49" t="s">
        <v>1781</v>
      </c>
      <c r="MV3" s="49" t="s">
        <v>1782</v>
      </c>
      <c r="MW3" s="49" t="s">
        <v>1783</v>
      </c>
      <c r="MX3" s="49" t="s">
        <v>1784</v>
      </c>
      <c r="MY3" s="49" t="s">
        <v>1785</v>
      </c>
      <c r="MZ3" s="49" t="s">
        <v>1786</v>
      </c>
      <c r="NA3" s="49" t="s">
        <v>1787</v>
      </c>
      <c r="NB3" s="49" t="s">
        <v>1788</v>
      </c>
      <c r="NC3" s="49" t="s">
        <v>1789</v>
      </c>
      <c r="ND3" s="49" t="s">
        <v>1790</v>
      </c>
      <c r="NE3" s="49" t="s">
        <v>1791</v>
      </c>
      <c r="NF3" s="49" t="s">
        <v>1792</v>
      </c>
      <c r="NG3" s="49" t="s">
        <v>1793</v>
      </c>
      <c r="NH3" s="49" t="s">
        <v>1794</v>
      </c>
      <c r="NI3" s="49" t="s">
        <v>1795</v>
      </c>
      <c r="NJ3" s="49" t="s">
        <v>1796</v>
      </c>
      <c r="NK3" s="49" t="s">
        <v>1797</v>
      </c>
      <c r="NL3" s="49" t="s">
        <v>1798</v>
      </c>
      <c r="NM3" s="49" t="s">
        <v>1799</v>
      </c>
      <c r="NN3" s="49" t="s">
        <v>1800</v>
      </c>
      <c r="NO3" s="49" t="s">
        <v>1801</v>
      </c>
      <c r="NP3" s="49" t="s">
        <v>1802</v>
      </c>
      <c r="NQ3" s="49" t="s">
        <v>1803</v>
      </c>
      <c r="NR3" s="49" t="s">
        <v>1804</v>
      </c>
      <c r="NS3" s="49" t="s">
        <v>1805</v>
      </c>
      <c r="NT3" s="49" t="s">
        <v>1806</v>
      </c>
      <c r="NU3" s="49" t="s">
        <v>1807</v>
      </c>
      <c r="NV3" s="49" t="s">
        <v>1808</v>
      </c>
      <c r="NW3" s="49" t="s">
        <v>1809</v>
      </c>
      <c r="NX3" s="49" t="s">
        <v>1810</v>
      </c>
      <c r="NY3" s="49" t="s">
        <v>1811</v>
      </c>
      <c r="NZ3" s="49" t="s">
        <v>1812</v>
      </c>
      <c r="OA3" s="49" t="s">
        <v>1813</v>
      </c>
      <c r="OB3" s="49" t="s">
        <v>1814</v>
      </c>
      <c r="OC3" s="49" t="s">
        <v>1815</v>
      </c>
      <c r="OD3" s="49" t="s">
        <v>1816</v>
      </c>
      <c r="OE3" s="49" t="s">
        <v>1817</v>
      </c>
      <c r="OF3" s="49" t="s">
        <v>1818</v>
      </c>
      <c r="OG3" s="49" t="s">
        <v>1819</v>
      </c>
      <c r="OH3" s="49" t="s">
        <v>1820</v>
      </c>
      <c r="OI3" s="49" t="s">
        <v>1821</v>
      </c>
      <c r="OJ3" s="49" t="s">
        <v>1822</v>
      </c>
      <c r="OK3" s="49" t="s">
        <v>1823</v>
      </c>
      <c r="OL3" s="49" t="s">
        <v>1824</v>
      </c>
      <c r="OM3" s="49" t="s">
        <v>1825</v>
      </c>
      <c r="ON3" s="49" t="s">
        <v>1826</v>
      </c>
      <c r="OO3" s="49" t="s">
        <v>1827</v>
      </c>
      <c r="OP3" s="49" t="s">
        <v>1828</v>
      </c>
      <c r="OQ3" s="49" t="s">
        <v>1829</v>
      </c>
      <c r="OR3" s="49" t="s">
        <v>1830</v>
      </c>
      <c r="OS3" s="49" t="s">
        <v>1831</v>
      </c>
      <c r="OT3" s="49" t="s">
        <v>1832</v>
      </c>
      <c r="OU3" s="49" t="s">
        <v>1833</v>
      </c>
      <c r="OV3" s="49" t="s">
        <v>1834</v>
      </c>
      <c r="OW3" s="49" t="s">
        <v>1835</v>
      </c>
      <c r="OX3" s="49" t="s">
        <v>1836</v>
      </c>
      <c r="OY3" s="49" t="s">
        <v>1837</v>
      </c>
      <c r="OZ3" s="49" t="s">
        <v>1838</v>
      </c>
      <c r="PA3" s="49" t="s">
        <v>1839</v>
      </c>
      <c r="PB3" s="49" t="s">
        <v>1840</v>
      </c>
      <c r="PC3" s="49" t="s">
        <v>1841</v>
      </c>
      <c r="PD3" s="49" t="s">
        <v>1842</v>
      </c>
      <c r="PE3" s="49" t="s">
        <v>1843</v>
      </c>
      <c r="PF3" s="49" t="s">
        <v>1844</v>
      </c>
      <c r="PG3" s="49" t="s">
        <v>1845</v>
      </c>
      <c r="PH3" s="49" t="s">
        <v>1846</v>
      </c>
      <c r="PI3" s="49" t="s">
        <v>1847</v>
      </c>
      <c r="PJ3" s="49" t="s">
        <v>1848</v>
      </c>
      <c r="PK3" s="49" t="s">
        <v>1849</v>
      </c>
      <c r="PL3" s="49" t="s">
        <v>1850</v>
      </c>
      <c r="PM3" s="49" t="s">
        <v>1851</v>
      </c>
      <c r="PN3" s="49" t="s">
        <v>1852</v>
      </c>
      <c r="PO3" s="49" t="s">
        <v>1853</v>
      </c>
      <c r="PP3" s="49" t="s">
        <v>1854</v>
      </c>
      <c r="PQ3" s="49" t="s">
        <v>1855</v>
      </c>
      <c r="PR3" s="49" t="s">
        <v>1856</v>
      </c>
      <c r="PS3" s="49" t="s">
        <v>1857</v>
      </c>
      <c r="PT3" s="49" t="s">
        <v>1858</v>
      </c>
      <c r="PU3" s="49" t="s">
        <v>1859</v>
      </c>
      <c r="PV3" s="49" t="s">
        <v>1860</v>
      </c>
      <c r="PW3" s="49" t="s">
        <v>1861</v>
      </c>
      <c r="PX3" s="49" t="s">
        <v>1862</v>
      </c>
      <c r="PY3" s="49" t="s">
        <v>1863</v>
      </c>
      <c r="PZ3" s="49" t="s">
        <v>1864</v>
      </c>
      <c r="QA3" s="49" t="s">
        <v>1865</v>
      </c>
      <c r="QB3" s="49" t="s">
        <v>1866</v>
      </c>
      <c r="QC3" s="49" t="s">
        <v>1867</v>
      </c>
      <c r="QD3" s="49" t="s">
        <v>1868</v>
      </c>
      <c r="QE3" s="49" t="s">
        <v>1869</v>
      </c>
      <c r="QF3" s="49" t="s">
        <v>1870</v>
      </c>
      <c r="QG3" s="49" t="s">
        <v>1871</v>
      </c>
      <c r="QH3" s="49" t="s">
        <v>1872</v>
      </c>
      <c r="QI3" s="49" t="s">
        <v>1873</v>
      </c>
      <c r="QJ3" s="49" t="s">
        <v>1874</v>
      </c>
      <c r="QK3" s="49" t="s">
        <v>1875</v>
      </c>
      <c r="QL3" s="49" t="s">
        <v>1876</v>
      </c>
      <c r="QM3" s="49" t="s">
        <v>1877</v>
      </c>
      <c r="QN3" s="49" t="s">
        <v>1878</v>
      </c>
      <c r="QO3" s="49" t="s">
        <v>1879</v>
      </c>
      <c r="QP3" s="49" t="s">
        <v>1880</v>
      </c>
      <c r="QQ3" s="49" t="s">
        <v>1881</v>
      </c>
      <c r="QR3" s="49" t="s">
        <v>1882</v>
      </c>
      <c r="QS3" s="49" t="s">
        <v>1883</v>
      </c>
      <c r="QT3" s="49" t="s">
        <v>1884</v>
      </c>
      <c r="QU3" s="49" t="s">
        <v>1885</v>
      </c>
      <c r="QV3" s="49" t="s">
        <v>1886</v>
      </c>
      <c r="QW3" s="49" t="s">
        <v>1887</v>
      </c>
      <c r="QX3" s="49" t="s">
        <v>1888</v>
      </c>
      <c r="QY3" s="49" t="s">
        <v>1889</v>
      </c>
      <c r="QZ3" s="49" t="s">
        <v>1890</v>
      </c>
      <c r="RA3" s="49" t="s">
        <v>1891</v>
      </c>
      <c r="RB3" s="49" t="s">
        <v>1892</v>
      </c>
      <c r="RC3" s="49" t="s">
        <v>1893</v>
      </c>
      <c r="RD3" s="49" t="s">
        <v>1894</v>
      </c>
      <c r="RE3" s="49" t="s">
        <v>1895</v>
      </c>
      <c r="RF3" s="49" t="s">
        <v>1896</v>
      </c>
      <c r="RG3" s="49" t="s">
        <v>1897</v>
      </c>
      <c r="RH3" s="49" t="s">
        <v>1898</v>
      </c>
      <c r="RI3" s="49" t="s">
        <v>1899</v>
      </c>
      <c r="RJ3" s="49" t="s">
        <v>1900</v>
      </c>
      <c r="RK3" s="49" t="s">
        <v>1901</v>
      </c>
      <c r="RL3" s="49" t="s">
        <v>1902</v>
      </c>
      <c r="RM3" s="49" t="s">
        <v>1903</v>
      </c>
      <c r="RN3" s="49" t="s">
        <v>1904</v>
      </c>
      <c r="RO3" s="49" t="s">
        <v>1905</v>
      </c>
      <c r="RP3" s="49" t="s">
        <v>1906</v>
      </c>
      <c r="RQ3" s="49" t="s">
        <v>1907</v>
      </c>
      <c r="RR3" s="49" t="s">
        <v>1908</v>
      </c>
      <c r="RS3" s="49" t="s">
        <v>1909</v>
      </c>
      <c r="RT3" s="49" t="s">
        <v>1910</v>
      </c>
      <c r="RU3" s="49" t="s">
        <v>1911</v>
      </c>
      <c r="RV3" s="49" t="s">
        <v>1912</v>
      </c>
      <c r="RW3" s="49" t="s">
        <v>1913</v>
      </c>
      <c r="RX3" s="49" t="s">
        <v>1914</v>
      </c>
      <c r="RY3" s="49" t="s">
        <v>1915</v>
      </c>
      <c r="RZ3" s="49" t="s">
        <v>1112</v>
      </c>
      <c r="SA3" s="49" t="s">
        <v>1113</v>
      </c>
      <c r="SB3" s="49" t="s">
        <v>1114</v>
      </c>
      <c r="SC3" s="49" t="s">
        <v>1115</v>
      </c>
      <c r="SD3" s="49" t="s">
        <v>1116</v>
      </c>
      <c r="SE3" s="49" t="s">
        <v>1117</v>
      </c>
      <c r="SF3" s="49" t="s">
        <v>1118</v>
      </c>
      <c r="SG3" s="49" t="s">
        <v>1119</v>
      </c>
      <c r="SH3" s="49" t="s">
        <v>1120</v>
      </c>
      <c r="SI3" s="49" t="s">
        <v>16</v>
      </c>
      <c r="SJ3" s="49" t="s">
        <v>17</v>
      </c>
      <c r="SK3" s="49" t="s">
        <v>18</v>
      </c>
      <c r="SL3" s="49" t="s">
        <v>1121</v>
      </c>
      <c r="SM3" s="49" t="s">
        <v>1122</v>
      </c>
      <c r="SN3" s="49" t="s">
        <v>1123</v>
      </c>
      <c r="SO3" s="49" t="s">
        <v>1124</v>
      </c>
      <c r="SP3" s="49" t="s">
        <v>1125</v>
      </c>
      <c r="SQ3" s="49" t="s">
        <v>1126</v>
      </c>
      <c r="SR3" s="49" t="s">
        <v>1127</v>
      </c>
      <c r="SS3" s="49" t="s">
        <v>1128</v>
      </c>
      <c r="ST3" s="49" t="s">
        <v>1129</v>
      </c>
      <c r="SU3" s="49" t="s">
        <v>28</v>
      </c>
      <c r="SV3" s="49" t="s">
        <v>29</v>
      </c>
      <c r="SW3" s="49" t="s">
        <v>30</v>
      </c>
      <c r="SX3" s="49" t="s">
        <v>1130</v>
      </c>
      <c r="SY3" s="49" t="s">
        <v>1131</v>
      </c>
      <c r="SZ3" s="49" t="s">
        <v>1132</v>
      </c>
      <c r="TA3" s="49" t="s">
        <v>1133</v>
      </c>
      <c r="TB3" s="49" t="s">
        <v>1134</v>
      </c>
      <c r="TC3" s="49" t="s">
        <v>1135</v>
      </c>
      <c r="TD3" s="49" t="s">
        <v>1136</v>
      </c>
      <c r="TE3" s="49" t="s">
        <v>1137</v>
      </c>
      <c r="TF3" s="49" t="s">
        <v>1138</v>
      </c>
      <c r="TG3" s="49" t="s">
        <v>40</v>
      </c>
      <c r="TH3" s="49" t="s">
        <v>41</v>
      </c>
      <c r="TI3" s="49" t="s">
        <v>42</v>
      </c>
      <c r="TJ3" s="49" t="s">
        <v>1139</v>
      </c>
      <c r="TK3" s="49" t="s">
        <v>1140</v>
      </c>
      <c r="TL3" s="49" t="s">
        <v>1141</v>
      </c>
      <c r="TM3" s="49" t="s">
        <v>1142</v>
      </c>
      <c r="TN3" s="49" t="s">
        <v>1143</v>
      </c>
      <c r="TO3" s="49" t="s">
        <v>1144</v>
      </c>
      <c r="TP3" s="49" t="s">
        <v>1145</v>
      </c>
      <c r="TQ3" s="49" t="s">
        <v>1146</v>
      </c>
      <c r="TR3" s="49" t="s">
        <v>1147</v>
      </c>
      <c r="TS3" s="49" t="s">
        <v>52</v>
      </c>
      <c r="TT3" s="49" t="s">
        <v>53</v>
      </c>
      <c r="TU3" s="49" t="s">
        <v>54</v>
      </c>
      <c r="TV3" s="49" t="s">
        <v>1148</v>
      </c>
      <c r="TW3" s="49" t="s">
        <v>1149</v>
      </c>
      <c r="TX3" s="49" t="s">
        <v>1150</v>
      </c>
      <c r="TY3" s="49" t="s">
        <v>1151</v>
      </c>
      <c r="TZ3" s="49" t="s">
        <v>1152</v>
      </c>
      <c r="UA3" s="49" t="s">
        <v>1153</v>
      </c>
      <c r="UB3" s="49" t="s">
        <v>1154</v>
      </c>
      <c r="UC3" s="49" t="s">
        <v>1155</v>
      </c>
      <c r="UD3" s="49" t="s">
        <v>1156</v>
      </c>
      <c r="UE3" s="49" t="s">
        <v>64</v>
      </c>
      <c r="UF3" s="49" t="s">
        <v>65</v>
      </c>
      <c r="UG3" s="49" t="s">
        <v>66</v>
      </c>
      <c r="UH3" s="49" t="s">
        <v>1157</v>
      </c>
      <c r="UI3" s="49" t="s">
        <v>1158</v>
      </c>
      <c r="UJ3" s="49" t="s">
        <v>1159</v>
      </c>
      <c r="UK3" s="49" t="s">
        <v>1160</v>
      </c>
      <c r="UL3" s="49" t="s">
        <v>1161</v>
      </c>
      <c r="UM3" s="49" t="s">
        <v>1162</v>
      </c>
      <c r="UN3" s="49" t="s">
        <v>1163</v>
      </c>
      <c r="UO3" s="49" t="s">
        <v>1164</v>
      </c>
      <c r="UP3" s="49" t="s">
        <v>1165</v>
      </c>
      <c r="UQ3" s="49" t="s">
        <v>76</v>
      </c>
      <c r="UR3" s="49" t="s">
        <v>77</v>
      </c>
      <c r="US3" s="49" t="s">
        <v>78</v>
      </c>
      <c r="UT3" s="49" t="s">
        <v>1166</v>
      </c>
      <c r="UU3" s="49" t="s">
        <v>1167</v>
      </c>
      <c r="UV3" s="49" t="s">
        <v>1168</v>
      </c>
      <c r="UW3" s="49" t="s">
        <v>1169</v>
      </c>
      <c r="UX3" s="49" t="s">
        <v>1170</v>
      </c>
      <c r="UY3" s="49" t="s">
        <v>1171</v>
      </c>
      <c r="UZ3" s="49" t="s">
        <v>1172</v>
      </c>
      <c r="VA3" s="49" t="s">
        <v>1173</v>
      </c>
      <c r="VB3" s="49" t="s">
        <v>1174</v>
      </c>
      <c r="VC3" s="49" t="s">
        <v>88</v>
      </c>
      <c r="VD3" s="49" t="s">
        <v>89</v>
      </c>
      <c r="VE3" s="49" t="s">
        <v>90</v>
      </c>
      <c r="VF3" s="49" t="s">
        <v>1175</v>
      </c>
      <c r="VG3" s="49" t="s">
        <v>1176</v>
      </c>
      <c r="VH3" s="49" t="s">
        <v>1177</v>
      </c>
      <c r="VI3" s="49" t="s">
        <v>1178</v>
      </c>
      <c r="VJ3" s="49" t="s">
        <v>1179</v>
      </c>
      <c r="VK3" s="49" t="s">
        <v>1180</v>
      </c>
      <c r="VL3" s="49" t="s">
        <v>1181</v>
      </c>
      <c r="VM3" s="49" t="s">
        <v>1182</v>
      </c>
      <c r="VN3" s="49" t="s">
        <v>1183</v>
      </c>
      <c r="VO3" s="49" t="s">
        <v>100</v>
      </c>
      <c r="VP3" s="49" t="s">
        <v>101</v>
      </c>
      <c r="VQ3" s="49" t="s">
        <v>102</v>
      </c>
      <c r="VR3" s="49" t="s">
        <v>1184</v>
      </c>
      <c r="VS3" s="49" t="s">
        <v>1185</v>
      </c>
      <c r="VT3" s="49" t="s">
        <v>1186</v>
      </c>
      <c r="VU3" s="49" t="s">
        <v>1187</v>
      </c>
      <c r="VV3" s="49" t="s">
        <v>1188</v>
      </c>
      <c r="VW3" s="49" t="s">
        <v>1189</v>
      </c>
      <c r="VX3" s="49" t="s">
        <v>1190</v>
      </c>
      <c r="VY3" s="49" t="s">
        <v>1191</v>
      </c>
      <c r="VZ3" s="49" t="s">
        <v>1192</v>
      </c>
      <c r="WA3" s="49" t="s">
        <v>112</v>
      </c>
      <c r="WB3" s="49" t="s">
        <v>113</v>
      </c>
      <c r="WC3" s="49" t="s">
        <v>114</v>
      </c>
      <c r="WD3" s="49" t="s">
        <v>1193</v>
      </c>
      <c r="WE3" s="49" t="s">
        <v>1194</v>
      </c>
      <c r="WF3" s="49" t="s">
        <v>1195</v>
      </c>
      <c r="WG3" s="49" t="s">
        <v>1196</v>
      </c>
      <c r="WH3" s="49" t="s">
        <v>1197</v>
      </c>
      <c r="WI3" s="49" t="s">
        <v>1198</v>
      </c>
      <c r="WJ3" s="49" t="s">
        <v>1199</v>
      </c>
      <c r="WK3" s="49" t="s">
        <v>1200</v>
      </c>
      <c r="WL3" s="49" t="s">
        <v>1201</v>
      </c>
      <c r="WM3" s="49" t="s">
        <v>124</v>
      </c>
      <c r="WN3" s="49" t="s">
        <v>125</v>
      </c>
      <c r="WO3" s="49" t="s">
        <v>126</v>
      </c>
      <c r="WP3" s="49" t="s">
        <v>1202</v>
      </c>
      <c r="WQ3" s="49" t="s">
        <v>1203</v>
      </c>
      <c r="WR3" s="49" t="s">
        <v>1204</v>
      </c>
      <c r="WS3" s="49" t="s">
        <v>1205</v>
      </c>
      <c r="WT3" s="49" t="s">
        <v>1206</v>
      </c>
      <c r="WU3" s="49" t="s">
        <v>1207</v>
      </c>
      <c r="WV3" s="49" t="s">
        <v>1208</v>
      </c>
      <c r="WW3" s="49" t="s">
        <v>1209</v>
      </c>
      <c r="WX3" s="49" t="s">
        <v>1210</v>
      </c>
      <c r="WY3" s="49" t="s">
        <v>136</v>
      </c>
      <c r="WZ3" s="49" t="s">
        <v>137</v>
      </c>
      <c r="XA3" s="49" t="s">
        <v>138</v>
      </c>
      <c r="XB3" s="49" t="s">
        <v>1211</v>
      </c>
      <c r="XC3" s="49" t="s">
        <v>1212</v>
      </c>
      <c r="XD3" s="49" t="s">
        <v>1213</v>
      </c>
      <c r="XE3" s="49" t="s">
        <v>1214</v>
      </c>
      <c r="XF3" s="49" t="s">
        <v>1215</v>
      </c>
      <c r="XG3" s="49" t="s">
        <v>1216</v>
      </c>
      <c r="XH3" s="49" t="s">
        <v>1217</v>
      </c>
      <c r="XI3" s="49" t="s">
        <v>1218</v>
      </c>
      <c r="XJ3" s="49" t="s">
        <v>1219</v>
      </c>
      <c r="XK3" s="49" t="s">
        <v>148</v>
      </c>
      <c r="XL3" s="49" t="s">
        <v>149</v>
      </c>
      <c r="XM3" s="49" t="s">
        <v>150</v>
      </c>
      <c r="XN3" s="49" t="s">
        <v>1220</v>
      </c>
      <c r="XO3" s="49" t="s">
        <v>1221</v>
      </c>
      <c r="XP3" s="49" t="s">
        <v>1222</v>
      </c>
      <c r="XQ3" s="49" t="s">
        <v>1223</v>
      </c>
      <c r="XR3" s="49" t="s">
        <v>1224</v>
      </c>
      <c r="XS3" s="49" t="s">
        <v>1225</v>
      </c>
      <c r="XT3" s="49" t="s">
        <v>1226</v>
      </c>
      <c r="XU3" s="49" t="s">
        <v>1227</v>
      </c>
      <c r="XV3" s="49" t="s">
        <v>1228</v>
      </c>
      <c r="XW3" s="49" t="s">
        <v>160</v>
      </c>
      <c r="XX3" s="49" t="s">
        <v>161</v>
      </c>
      <c r="XY3" s="49" t="s">
        <v>162</v>
      </c>
      <c r="XZ3" s="49" t="s">
        <v>1229</v>
      </c>
      <c r="YA3" s="49" t="s">
        <v>1230</v>
      </c>
      <c r="YB3" s="49" t="s">
        <v>1231</v>
      </c>
      <c r="YC3" s="49" t="s">
        <v>1232</v>
      </c>
      <c r="YD3" s="49" t="s">
        <v>1233</v>
      </c>
      <c r="YE3" s="49" t="s">
        <v>1234</v>
      </c>
      <c r="YF3" s="49" t="s">
        <v>1235</v>
      </c>
      <c r="YG3" s="49" t="s">
        <v>1236</v>
      </c>
      <c r="YH3" s="49" t="s">
        <v>1237</v>
      </c>
      <c r="YI3" s="49" t="s">
        <v>172</v>
      </c>
      <c r="YJ3" s="49" t="s">
        <v>173</v>
      </c>
      <c r="YK3" s="49" t="s">
        <v>174</v>
      </c>
      <c r="YL3" s="49" t="s">
        <v>1238</v>
      </c>
      <c r="YM3" s="49" t="s">
        <v>1239</v>
      </c>
      <c r="YN3" s="49" t="s">
        <v>1240</v>
      </c>
      <c r="YO3" s="49" t="s">
        <v>1241</v>
      </c>
      <c r="YP3" s="49" t="s">
        <v>1242</v>
      </c>
      <c r="YQ3" s="49" t="s">
        <v>1243</v>
      </c>
      <c r="YR3" s="49" t="s">
        <v>1244</v>
      </c>
      <c r="YS3" s="49" t="s">
        <v>1245</v>
      </c>
      <c r="YT3" s="49" t="s">
        <v>1246</v>
      </c>
      <c r="YU3" s="49" t="s">
        <v>184</v>
      </c>
      <c r="YV3" s="49" t="s">
        <v>185</v>
      </c>
      <c r="YW3" s="49" t="s">
        <v>186</v>
      </c>
      <c r="YX3" s="49" t="s">
        <v>1247</v>
      </c>
      <c r="YY3" s="49" t="s">
        <v>1248</v>
      </c>
      <c r="YZ3" s="49" t="s">
        <v>1249</v>
      </c>
      <c r="ZA3" s="49" t="s">
        <v>1250</v>
      </c>
      <c r="ZB3" s="49" t="s">
        <v>1251</v>
      </c>
      <c r="ZC3" s="49" t="s">
        <v>1252</v>
      </c>
      <c r="ZD3" s="49" t="s">
        <v>1253</v>
      </c>
      <c r="ZE3" s="49" t="s">
        <v>1254</v>
      </c>
      <c r="ZF3" s="49" t="s">
        <v>1255</v>
      </c>
      <c r="ZG3" s="49" t="s">
        <v>196</v>
      </c>
      <c r="ZH3" s="49" t="s">
        <v>197</v>
      </c>
      <c r="ZI3" s="49" t="s">
        <v>198</v>
      </c>
      <c r="ZJ3" s="49" t="s">
        <v>1256</v>
      </c>
      <c r="ZK3" s="49" t="s">
        <v>1257</v>
      </c>
      <c r="ZL3" s="49" t="s">
        <v>1258</v>
      </c>
      <c r="ZM3" s="49" t="s">
        <v>1259</v>
      </c>
      <c r="ZN3" s="49" t="s">
        <v>1260</v>
      </c>
      <c r="ZO3" s="49" t="s">
        <v>1261</v>
      </c>
      <c r="ZP3" s="49" t="s">
        <v>1262</v>
      </c>
      <c r="ZQ3" s="49" t="s">
        <v>1263</v>
      </c>
      <c r="ZR3" s="49" t="s">
        <v>1264</v>
      </c>
      <c r="ZS3" s="49" t="s">
        <v>208</v>
      </c>
      <c r="ZT3" s="49" t="s">
        <v>209</v>
      </c>
      <c r="ZU3" s="49" t="s">
        <v>210</v>
      </c>
      <c r="ZV3" s="49" t="s">
        <v>1265</v>
      </c>
      <c r="ZW3" s="49" t="s">
        <v>1266</v>
      </c>
      <c r="ZX3" s="49" t="s">
        <v>1267</v>
      </c>
      <c r="ZY3" s="49" t="s">
        <v>1268</v>
      </c>
      <c r="ZZ3" s="49" t="s">
        <v>1269</v>
      </c>
      <c r="AAA3" s="49" t="s">
        <v>1270</v>
      </c>
      <c r="AAB3" s="49" t="s">
        <v>1271</v>
      </c>
      <c r="AAC3" s="49" t="s">
        <v>1272</v>
      </c>
      <c r="AAD3" s="49" t="s">
        <v>1273</v>
      </c>
      <c r="AAE3" s="49" t="s">
        <v>220</v>
      </c>
      <c r="AAF3" s="49" t="s">
        <v>221</v>
      </c>
      <c r="AAG3" s="49" t="s">
        <v>222</v>
      </c>
      <c r="AAH3" s="49" t="s">
        <v>1274</v>
      </c>
      <c r="AAI3" s="49" t="s">
        <v>1275</v>
      </c>
      <c r="AAJ3" s="49" t="s">
        <v>1276</v>
      </c>
      <c r="AAK3" s="49" t="s">
        <v>1277</v>
      </c>
      <c r="AAL3" s="49" t="s">
        <v>1278</v>
      </c>
      <c r="AAM3" s="49" t="s">
        <v>1279</v>
      </c>
      <c r="AAN3" s="49" t="s">
        <v>1280</v>
      </c>
      <c r="AAO3" s="49" t="s">
        <v>1281</v>
      </c>
      <c r="AAP3" s="49" t="s">
        <v>1282</v>
      </c>
      <c r="AAQ3" s="49" t="s">
        <v>232</v>
      </c>
      <c r="AAR3" s="49" t="s">
        <v>233</v>
      </c>
      <c r="AAS3" s="49" t="s">
        <v>234</v>
      </c>
      <c r="AAT3" s="49" t="s">
        <v>1283</v>
      </c>
      <c r="AAU3" s="49" t="s">
        <v>1284</v>
      </c>
      <c r="AAV3" s="49" t="s">
        <v>1285</v>
      </c>
      <c r="AAW3" s="49" t="s">
        <v>1286</v>
      </c>
      <c r="AAX3" s="49" t="s">
        <v>1287</v>
      </c>
      <c r="AAY3" s="49" t="s">
        <v>1288</v>
      </c>
      <c r="AAZ3" s="49" t="s">
        <v>1289</v>
      </c>
      <c r="ABA3" s="49" t="s">
        <v>1290</v>
      </c>
      <c r="ABB3" s="49" t="s">
        <v>1291</v>
      </c>
      <c r="ABC3" s="49" t="s">
        <v>244</v>
      </c>
      <c r="ABD3" s="49" t="s">
        <v>245</v>
      </c>
      <c r="ABE3" s="49" t="s">
        <v>246</v>
      </c>
      <c r="ABF3" s="49" t="s">
        <v>1292</v>
      </c>
      <c r="ABG3" s="49" t="s">
        <v>1293</v>
      </c>
      <c r="ABH3" s="49" t="s">
        <v>1294</v>
      </c>
      <c r="ABI3" s="49" t="s">
        <v>1295</v>
      </c>
      <c r="ABJ3" s="49" t="s">
        <v>1296</v>
      </c>
      <c r="ABK3" s="49" t="s">
        <v>1297</v>
      </c>
      <c r="ABL3" s="49" t="s">
        <v>1298</v>
      </c>
      <c r="ABM3" s="49" t="s">
        <v>1299</v>
      </c>
      <c r="ABN3" s="49" t="s">
        <v>1300</v>
      </c>
      <c r="ABO3" s="49" t="s">
        <v>256</v>
      </c>
      <c r="ABP3" s="49" t="s">
        <v>257</v>
      </c>
      <c r="ABQ3" s="49" t="s">
        <v>258</v>
      </c>
      <c r="ABR3" s="49" t="s">
        <v>1301</v>
      </c>
      <c r="ABS3" s="49" t="s">
        <v>1302</v>
      </c>
      <c r="ABT3" s="49" t="s">
        <v>1303</v>
      </c>
      <c r="ABU3" s="49" t="s">
        <v>1304</v>
      </c>
      <c r="ABV3" s="49" t="s">
        <v>1305</v>
      </c>
      <c r="ABW3" s="49" t="s">
        <v>1306</v>
      </c>
      <c r="ABX3" s="49" t="s">
        <v>1307</v>
      </c>
      <c r="ABY3" s="49" t="s">
        <v>1308</v>
      </c>
      <c r="ABZ3" s="49" t="s">
        <v>1309</v>
      </c>
      <c r="ACA3" s="49" t="s">
        <v>268</v>
      </c>
      <c r="ACB3" s="49" t="s">
        <v>269</v>
      </c>
      <c r="ACC3" s="49" t="s">
        <v>270</v>
      </c>
      <c r="ACD3" s="49" t="s">
        <v>1310</v>
      </c>
      <c r="ACE3" s="49" t="s">
        <v>1311</v>
      </c>
      <c r="ACF3" s="49" t="s">
        <v>1312</v>
      </c>
      <c r="ACG3" s="49" t="s">
        <v>1313</v>
      </c>
      <c r="ACH3" s="49" t="s">
        <v>1314</v>
      </c>
      <c r="ACI3" s="49" t="s">
        <v>1315</v>
      </c>
      <c r="ACJ3" s="49" t="s">
        <v>1316</v>
      </c>
      <c r="ACK3" s="49" t="s">
        <v>1317</v>
      </c>
      <c r="ACL3" s="49" t="s">
        <v>1318</v>
      </c>
      <c r="ACM3" s="49" t="s">
        <v>280</v>
      </c>
      <c r="ACN3" s="49" t="s">
        <v>281</v>
      </c>
      <c r="ACO3" s="49" t="s">
        <v>282</v>
      </c>
      <c r="ACP3" s="49" t="s">
        <v>1319</v>
      </c>
      <c r="ACQ3" s="49" t="s">
        <v>1320</v>
      </c>
      <c r="ACR3" s="49" t="s">
        <v>1321</v>
      </c>
      <c r="ACS3" s="49" t="s">
        <v>1322</v>
      </c>
      <c r="ACT3" s="49" t="s">
        <v>1323</v>
      </c>
      <c r="ACU3" s="49" t="s">
        <v>1324</v>
      </c>
      <c r="ACV3" s="49" t="s">
        <v>1325</v>
      </c>
      <c r="ACW3" s="49" t="s">
        <v>1326</v>
      </c>
      <c r="ACX3" s="49" t="s">
        <v>1327</v>
      </c>
      <c r="ACY3" s="49" t="s">
        <v>292</v>
      </c>
      <c r="ACZ3" s="49" t="s">
        <v>293</v>
      </c>
      <c r="ADA3" s="49" t="s">
        <v>294</v>
      </c>
      <c r="ADB3" s="49" t="s">
        <v>1328</v>
      </c>
      <c r="ADC3" s="49" t="s">
        <v>1329</v>
      </c>
      <c r="ADD3" s="49" t="s">
        <v>1330</v>
      </c>
      <c r="ADE3" s="49" t="s">
        <v>1331</v>
      </c>
      <c r="ADF3" s="49" t="s">
        <v>1332</v>
      </c>
      <c r="ADG3" s="49" t="s">
        <v>1333</v>
      </c>
      <c r="ADH3" s="49" t="s">
        <v>1334</v>
      </c>
      <c r="ADI3" s="49" t="s">
        <v>1335</v>
      </c>
      <c r="ADJ3" s="49" t="s">
        <v>1336</v>
      </c>
      <c r="ADK3" s="49" t="s">
        <v>304</v>
      </c>
      <c r="ADL3" s="49" t="s">
        <v>305</v>
      </c>
      <c r="ADM3" s="49" t="s">
        <v>306</v>
      </c>
      <c r="ADN3" s="49" t="s">
        <v>1337</v>
      </c>
      <c r="ADO3" s="49" t="s">
        <v>1338</v>
      </c>
      <c r="ADP3" s="49" t="s">
        <v>1339</v>
      </c>
      <c r="ADQ3" s="49" t="s">
        <v>1340</v>
      </c>
      <c r="ADR3" s="49" t="s">
        <v>1341</v>
      </c>
      <c r="ADS3" s="49" t="s">
        <v>1342</v>
      </c>
      <c r="ADT3" s="49" t="s">
        <v>1343</v>
      </c>
      <c r="ADU3" s="49" t="s">
        <v>1344</v>
      </c>
      <c r="ADV3" s="49" t="s">
        <v>1345</v>
      </c>
      <c r="ADW3" s="49" t="s">
        <v>316</v>
      </c>
      <c r="ADX3" s="49" t="s">
        <v>317</v>
      </c>
      <c r="ADY3" s="49" t="s">
        <v>318</v>
      </c>
      <c r="ADZ3" s="49" t="s">
        <v>1346</v>
      </c>
      <c r="AEA3" s="49" t="s">
        <v>1347</v>
      </c>
      <c r="AEB3" s="49" t="s">
        <v>1348</v>
      </c>
      <c r="AEC3" s="49" t="s">
        <v>1349</v>
      </c>
      <c r="AED3" s="49" t="s">
        <v>1350</v>
      </c>
      <c r="AEE3" s="49" t="s">
        <v>1351</v>
      </c>
      <c r="AEF3" s="49" t="s">
        <v>1352</v>
      </c>
      <c r="AEG3" s="49" t="s">
        <v>1353</v>
      </c>
      <c r="AEH3" s="49" t="s">
        <v>1354</v>
      </c>
      <c r="AEI3" s="49" t="s">
        <v>328</v>
      </c>
      <c r="AEJ3" s="49" t="s">
        <v>329</v>
      </c>
      <c r="AEK3" s="49" t="s">
        <v>330</v>
      </c>
      <c r="AEL3" s="49" t="s">
        <v>1355</v>
      </c>
      <c r="AEM3" s="49" t="s">
        <v>1356</v>
      </c>
      <c r="AEN3" s="49" t="s">
        <v>1357</v>
      </c>
      <c r="AEO3" s="49" t="s">
        <v>1358</v>
      </c>
      <c r="AEP3" s="49" t="s">
        <v>1359</v>
      </c>
      <c r="AEQ3" s="49" t="s">
        <v>1360</v>
      </c>
      <c r="AER3" s="49" t="s">
        <v>1361</v>
      </c>
      <c r="AES3" s="49" t="s">
        <v>1362</v>
      </c>
      <c r="AET3" s="49" t="s">
        <v>1363</v>
      </c>
      <c r="AEU3" s="49" t="s">
        <v>340</v>
      </c>
      <c r="AEV3" s="49" t="s">
        <v>341</v>
      </c>
      <c r="AEW3" s="49" t="s">
        <v>342</v>
      </c>
      <c r="AEX3" s="49" t="s">
        <v>1364</v>
      </c>
      <c r="AEY3" s="49" t="s">
        <v>1365</v>
      </c>
      <c r="AEZ3" s="49" t="s">
        <v>1366</v>
      </c>
      <c r="AFA3" s="49" t="s">
        <v>1367</v>
      </c>
      <c r="AFB3" s="49" t="s">
        <v>1368</v>
      </c>
      <c r="AFC3" s="49" t="s">
        <v>1369</v>
      </c>
      <c r="AFD3" s="49" t="s">
        <v>1370</v>
      </c>
      <c r="AFE3" s="49" t="s">
        <v>1371</v>
      </c>
      <c r="AFF3" s="49" t="s">
        <v>1372</v>
      </c>
      <c r="AFG3" s="49" t="s">
        <v>352</v>
      </c>
      <c r="AFH3" s="49" t="s">
        <v>353</v>
      </c>
      <c r="AFI3" s="49" t="s">
        <v>354</v>
      </c>
      <c r="AFJ3" s="49" t="s">
        <v>1373</v>
      </c>
      <c r="AFK3" s="49" t="s">
        <v>1374</v>
      </c>
      <c r="AFL3" s="49" t="s">
        <v>1375</v>
      </c>
      <c r="AFM3" s="49" t="s">
        <v>1376</v>
      </c>
      <c r="AFN3" s="49" t="s">
        <v>1377</v>
      </c>
      <c r="AFO3" s="49" t="s">
        <v>1378</v>
      </c>
      <c r="AFP3" s="49" t="s">
        <v>1379</v>
      </c>
      <c r="AFQ3" s="49" t="s">
        <v>1380</v>
      </c>
      <c r="AFR3" s="49" t="s">
        <v>1381</v>
      </c>
      <c r="AFS3" s="49" t="s">
        <v>1382</v>
      </c>
      <c r="AFT3" s="49" t="s">
        <v>1383</v>
      </c>
      <c r="AFU3" s="49" t="s">
        <v>1384</v>
      </c>
      <c r="AFV3" s="49" t="s">
        <v>1385</v>
      </c>
      <c r="AFW3" s="49" t="s">
        <v>1386</v>
      </c>
      <c r="AFX3" s="49" t="s">
        <v>1387</v>
      </c>
      <c r="AFY3" s="49" t="s">
        <v>1388</v>
      </c>
      <c r="AFZ3" s="49" t="s">
        <v>1389</v>
      </c>
      <c r="AGA3" s="49" t="s">
        <v>1390</v>
      </c>
      <c r="AGB3" s="49" t="s">
        <v>1391</v>
      </c>
      <c r="AGC3" s="49" t="s">
        <v>1392</v>
      </c>
      <c r="AGD3" s="50" t="s">
        <v>1393</v>
      </c>
      <c r="AGE3" s="51">
        <v>1991.0</v>
      </c>
      <c r="AGF3" s="51">
        <v>1992.0</v>
      </c>
      <c r="AGG3" s="51">
        <v>1993.0</v>
      </c>
      <c r="AGH3" s="51">
        <v>1994.0</v>
      </c>
      <c r="AGI3" s="51">
        <v>1995.0</v>
      </c>
      <c r="AGJ3" s="51">
        <v>1996.0</v>
      </c>
      <c r="AGK3" s="51">
        <v>1997.0</v>
      </c>
      <c r="AGL3" s="51">
        <v>1998.0</v>
      </c>
      <c r="AGM3" s="51">
        <v>1999.0</v>
      </c>
      <c r="AGN3" s="51">
        <v>2000.0</v>
      </c>
      <c r="AGO3" s="51">
        <v>2001.0</v>
      </c>
      <c r="AGP3" s="51">
        <v>2002.0</v>
      </c>
      <c r="AGQ3" s="51">
        <v>2003.0</v>
      </c>
      <c r="AGR3" s="51">
        <v>2004.0</v>
      </c>
      <c r="AGS3" s="51">
        <v>2005.0</v>
      </c>
      <c r="AGT3" s="51">
        <v>2006.0</v>
      </c>
      <c r="AGU3" s="51">
        <v>2007.0</v>
      </c>
      <c r="AGV3" s="51">
        <v>2008.0</v>
      </c>
      <c r="AGW3" s="51">
        <v>2009.0</v>
      </c>
      <c r="AGX3" s="51">
        <v>2010.0</v>
      </c>
      <c r="AGY3" s="51">
        <v>2011.0</v>
      </c>
      <c r="AGZ3" s="51">
        <v>2012.0</v>
      </c>
      <c r="AHA3" s="51">
        <v>2013.0</v>
      </c>
      <c r="AHB3" s="51">
        <v>2014.0</v>
      </c>
      <c r="AHC3" s="51">
        <v>2015.0</v>
      </c>
      <c r="AHD3" s="51">
        <v>2016.0</v>
      </c>
      <c r="AHE3" s="51">
        <v>2017.0</v>
      </c>
      <c r="AHF3" s="51">
        <v>2018.0</v>
      </c>
      <c r="AHG3" s="51">
        <v>2019.0</v>
      </c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  <c r="AIC3" s="69"/>
      <c r="AID3" s="69"/>
      <c r="AIE3" s="69"/>
      <c r="AIF3" s="69"/>
      <c r="AIG3" s="69"/>
      <c r="AIH3" s="69"/>
      <c r="AII3" s="69"/>
      <c r="AIJ3" s="69"/>
      <c r="AIK3" s="69"/>
      <c r="AIL3" s="69"/>
      <c r="AIM3" s="69"/>
      <c r="AIN3" s="69"/>
      <c r="AIO3" s="69"/>
      <c r="AIP3" s="69"/>
      <c r="AIQ3" s="69"/>
      <c r="AIR3" s="69"/>
      <c r="AIS3" s="69"/>
      <c r="AIT3" s="69"/>
      <c r="AIU3" s="69"/>
      <c r="AIV3" s="69"/>
      <c r="AIW3" s="69"/>
      <c r="AIX3" s="69"/>
      <c r="AIY3" s="69"/>
      <c r="AIZ3" s="69"/>
      <c r="AJA3" s="69"/>
      <c r="AJB3" s="69"/>
      <c r="AJC3" s="69"/>
      <c r="AJD3" s="69"/>
      <c r="AJE3" s="69"/>
      <c r="AJF3" s="69"/>
      <c r="AJG3" s="69"/>
      <c r="AJH3" s="69"/>
      <c r="AJI3" s="69"/>
      <c r="AJJ3" s="69"/>
      <c r="AJK3" s="69"/>
      <c r="AJL3" s="69"/>
      <c r="AJM3" s="69"/>
      <c r="AJN3" s="69"/>
      <c r="AJO3" s="69"/>
      <c r="AJP3" s="69"/>
      <c r="AJQ3" s="69"/>
      <c r="AJR3" s="69"/>
      <c r="AJS3" s="69"/>
      <c r="AJT3" s="69"/>
      <c r="AJU3" s="69"/>
      <c r="AJV3" s="69"/>
      <c r="AJW3" s="69"/>
      <c r="AJX3" s="69"/>
      <c r="AJY3" s="69"/>
      <c r="AJZ3" s="69"/>
      <c r="AKA3" s="69"/>
      <c r="AKB3" s="69"/>
      <c r="AKC3" s="69"/>
      <c r="AKD3" s="69"/>
      <c r="AKE3" s="69"/>
      <c r="AKF3" s="69"/>
      <c r="AKG3" s="69"/>
      <c r="AKH3" s="69"/>
      <c r="AKI3" s="69"/>
      <c r="AKJ3" s="69"/>
      <c r="AKK3" s="69"/>
      <c r="AKL3" s="69"/>
      <c r="AKM3" s="69"/>
      <c r="AKN3" s="69"/>
      <c r="AKO3" s="69"/>
      <c r="AKP3" s="69"/>
      <c r="AKQ3" s="69"/>
      <c r="AKR3" s="69"/>
      <c r="AKS3" s="69"/>
      <c r="AKT3" s="69"/>
      <c r="AKU3" s="69"/>
      <c r="AKV3" s="69"/>
      <c r="AKW3" s="69"/>
      <c r="AKX3" s="69"/>
      <c r="AKY3" s="69"/>
      <c r="AKZ3" s="69"/>
      <c r="ALA3" s="69"/>
      <c r="ALB3" s="69"/>
      <c r="ALC3" s="69"/>
      <c r="ALD3" s="69"/>
      <c r="ALE3" s="69"/>
      <c r="ALF3" s="69"/>
      <c r="ALG3" s="69"/>
      <c r="ALH3" s="69"/>
      <c r="ALI3" s="69"/>
      <c r="ALJ3" s="69"/>
      <c r="ALK3" s="69"/>
      <c r="ALL3" s="69"/>
      <c r="ALM3" s="69"/>
      <c r="ALN3" s="69"/>
      <c r="ALO3" s="69"/>
      <c r="ALP3" s="69"/>
      <c r="ALQ3" s="69"/>
      <c r="ALR3" s="69"/>
      <c r="ALS3" s="69"/>
      <c r="ALT3" s="69"/>
      <c r="ALU3" s="69"/>
      <c r="ALV3" s="69"/>
      <c r="ALW3" s="69"/>
      <c r="ALX3" s="69"/>
      <c r="ALY3" s="69"/>
      <c r="ALZ3" s="69"/>
      <c r="AMA3" s="69"/>
      <c r="AMB3" s="69"/>
      <c r="AMC3" s="69"/>
      <c r="AMD3" s="69"/>
      <c r="AME3" s="69"/>
      <c r="AMF3" s="69"/>
      <c r="AMG3" s="69"/>
      <c r="AMH3" s="69"/>
      <c r="AMI3" s="69"/>
      <c r="AMJ3" s="69"/>
      <c r="AMK3" s="69"/>
      <c r="AML3" s="69"/>
      <c r="AMM3" s="69"/>
      <c r="AMN3" s="69"/>
      <c r="AMO3" s="69"/>
      <c r="AMP3" s="69"/>
      <c r="AMQ3" s="69"/>
      <c r="AMR3" s="69"/>
      <c r="AMS3" s="69"/>
      <c r="AMT3" s="69"/>
      <c r="AMU3" s="69"/>
      <c r="AMV3" s="69"/>
      <c r="AMW3" s="69"/>
      <c r="AMX3" s="69"/>
      <c r="AMY3" s="69"/>
      <c r="AMZ3" s="69"/>
      <c r="ANA3" s="69"/>
      <c r="ANB3" s="69"/>
      <c r="ANC3" s="69"/>
      <c r="AND3" s="69"/>
      <c r="ANE3" s="69"/>
      <c r="ANF3" s="69"/>
      <c r="ANG3" s="69"/>
      <c r="ANH3" s="69"/>
      <c r="ANI3" s="69"/>
      <c r="ANJ3" s="69"/>
      <c r="ANK3" s="69"/>
      <c r="ANL3" s="69"/>
      <c r="ANM3" s="69"/>
      <c r="ANN3" s="69"/>
      <c r="ANO3" s="69"/>
      <c r="ANP3" s="69"/>
      <c r="ANQ3" s="69"/>
      <c r="ANR3" s="69"/>
      <c r="ANS3" s="69"/>
      <c r="ANT3" s="69"/>
      <c r="ANU3" s="69"/>
      <c r="ANV3" s="69"/>
      <c r="ANW3" s="69"/>
      <c r="ANX3" s="69"/>
      <c r="ANY3" s="69"/>
      <c r="ANZ3" s="69"/>
      <c r="AOA3" s="69"/>
      <c r="AOB3" s="69"/>
      <c r="AOC3" s="69"/>
      <c r="AOD3" s="69"/>
      <c r="AOE3" s="69"/>
      <c r="AOF3" s="69"/>
      <c r="AOG3" s="69"/>
      <c r="AOH3" s="69"/>
      <c r="AOI3" s="69"/>
      <c r="AOJ3" s="69"/>
      <c r="AOK3" s="69"/>
      <c r="AOL3" s="69"/>
      <c r="AOM3" s="69"/>
      <c r="AON3" s="69"/>
      <c r="AOO3" s="69"/>
      <c r="AOP3" s="69"/>
      <c r="AOQ3" s="69"/>
      <c r="AOR3" s="69"/>
      <c r="AOS3" s="69"/>
      <c r="AOT3" s="69"/>
      <c r="AOU3" s="69"/>
      <c r="AOV3" s="69"/>
      <c r="AOW3" s="69"/>
      <c r="AOX3" s="69"/>
      <c r="AOY3" s="69"/>
      <c r="AOZ3" s="69"/>
      <c r="APA3" s="69"/>
      <c r="APB3" s="69"/>
      <c r="APC3" s="69"/>
      <c r="APD3" s="69"/>
      <c r="APE3" s="69"/>
      <c r="APF3" s="69"/>
      <c r="APG3" s="69"/>
      <c r="APH3" s="69"/>
      <c r="API3" s="69"/>
      <c r="APJ3" s="69"/>
      <c r="APK3" s="69"/>
      <c r="APL3" s="69"/>
      <c r="APM3" s="69"/>
      <c r="APN3" s="69"/>
      <c r="APO3" s="69"/>
      <c r="APP3" s="69"/>
      <c r="APQ3" s="69"/>
      <c r="APR3" s="69"/>
      <c r="APS3" s="69"/>
      <c r="APT3" s="69"/>
      <c r="APU3" s="69"/>
      <c r="APV3" s="69"/>
      <c r="APW3" s="69"/>
      <c r="APX3" s="69"/>
      <c r="APY3" s="69"/>
      <c r="APZ3" s="69"/>
      <c r="AQA3" s="69"/>
      <c r="AQB3" s="69"/>
      <c r="AQC3" s="69"/>
      <c r="AQD3" s="69"/>
      <c r="AQE3" s="69"/>
      <c r="AQF3" s="69"/>
      <c r="AQG3" s="69"/>
      <c r="AQH3" s="69"/>
      <c r="AQI3" s="69"/>
      <c r="AQJ3" s="69"/>
      <c r="AQK3" s="69"/>
      <c r="AQL3" s="69"/>
      <c r="AQM3" s="69"/>
      <c r="AQN3" s="69"/>
      <c r="AQO3" s="69"/>
      <c r="AQP3" s="69"/>
      <c r="AQQ3" s="69"/>
      <c r="AQR3" s="69"/>
      <c r="AQS3" s="69"/>
      <c r="AQT3" s="69"/>
      <c r="AQU3" s="69"/>
      <c r="AQV3" s="69"/>
      <c r="AQW3" s="69"/>
      <c r="AQX3" s="69"/>
      <c r="AQY3" s="69"/>
      <c r="AQZ3" s="69"/>
      <c r="ARA3" s="69"/>
      <c r="ARB3" s="69"/>
      <c r="ARC3" s="69"/>
      <c r="ARD3" s="69"/>
      <c r="ARE3" s="69"/>
      <c r="ARF3" s="69"/>
      <c r="ARG3" s="69"/>
      <c r="ARH3" s="69"/>
      <c r="ARI3" s="69"/>
      <c r="ARJ3" s="69"/>
      <c r="ARK3" s="69"/>
      <c r="ARL3" s="69"/>
      <c r="ARM3" s="69"/>
      <c r="ARN3" s="69"/>
      <c r="ARO3" s="69"/>
      <c r="ARP3" s="69"/>
      <c r="ARQ3" s="69"/>
      <c r="ARR3" s="69"/>
      <c r="ARS3" s="69"/>
      <c r="ART3" s="69"/>
      <c r="ARU3" s="69"/>
      <c r="ARV3" s="69"/>
      <c r="ARW3" s="69"/>
      <c r="ARX3" s="69"/>
      <c r="ARY3" s="69"/>
      <c r="ARZ3" s="69"/>
      <c r="ASA3" s="69"/>
      <c r="ASB3" s="69"/>
      <c r="ASC3" s="69"/>
      <c r="ASD3" s="69"/>
      <c r="ASE3" s="69"/>
      <c r="ASF3" s="69"/>
      <c r="ASG3" s="69"/>
      <c r="ASH3" s="69"/>
      <c r="ASI3" s="69"/>
      <c r="ASJ3" s="69"/>
      <c r="ASK3" s="69"/>
      <c r="ASL3" s="69"/>
      <c r="ASM3" s="69"/>
      <c r="ASN3" s="69"/>
      <c r="ASO3" s="69"/>
      <c r="ASP3" s="69"/>
      <c r="ASQ3" s="69"/>
      <c r="ASR3" s="69"/>
      <c r="ASS3" s="69"/>
      <c r="AST3" s="69"/>
      <c r="ASU3" s="69"/>
      <c r="ASV3" s="69"/>
      <c r="ASW3" s="69"/>
      <c r="ASX3" s="69"/>
      <c r="ASY3" s="69"/>
      <c r="ASZ3" s="69"/>
      <c r="ATA3" s="69"/>
      <c r="ATB3" s="69"/>
      <c r="ATC3" s="69"/>
      <c r="ATD3" s="69"/>
      <c r="ATE3" s="69"/>
      <c r="ATF3" s="69"/>
      <c r="ATG3" s="69"/>
      <c r="ATH3" s="69"/>
      <c r="ATI3" s="69"/>
      <c r="ATJ3" s="69"/>
      <c r="ATK3" s="69"/>
      <c r="ATL3" s="69"/>
      <c r="ATM3" s="69"/>
      <c r="ATN3" s="69"/>
      <c r="ATO3" s="69"/>
      <c r="ATP3" s="69"/>
      <c r="ATQ3" s="69"/>
      <c r="ATR3" s="69"/>
      <c r="ATS3" s="69"/>
      <c r="ATT3" s="69"/>
      <c r="ATU3" s="69"/>
      <c r="ATV3" s="69"/>
      <c r="ATW3" s="69"/>
      <c r="ATX3" s="69"/>
      <c r="ATY3" s="69"/>
      <c r="ATZ3" s="69"/>
      <c r="AUA3" s="69"/>
      <c r="AUB3" s="69"/>
      <c r="AUC3" s="69"/>
      <c r="AUD3" s="69"/>
      <c r="AUE3" s="69"/>
      <c r="AUF3" s="69"/>
      <c r="AUG3" s="69"/>
      <c r="AUH3" s="69"/>
      <c r="AUI3" s="69"/>
      <c r="AUJ3" s="69"/>
      <c r="AUK3" s="69"/>
      <c r="AUL3" s="69"/>
      <c r="AUM3" s="69"/>
      <c r="AUN3" s="69"/>
      <c r="AUO3" s="69"/>
      <c r="AUP3" s="69"/>
      <c r="AUQ3" s="69"/>
      <c r="AUR3" s="69"/>
      <c r="AUS3" s="69"/>
      <c r="AUT3" s="69"/>
      <c r="AUU3" s="69"/>
      <c r="AUV3" s="69"/>
      <c r="AUW3" s="69"/>
      <c r="AUX3" s="69"/>
      <c r="AUY3" s="69"/>
      <c r="AUZ3" s="69"/>
      <c r="AVA3" s="69"/>
      <c r="AVB3" s="69"/>
      <c r="AVC3" s="69"/>
      <c r="AVD3" s="69"/>
      <c r="AVE3" s="69"/>
      <c r="AVF3" s="69"/>
      <c r="AVG3" s="69"/>
      <c r="AVH3" s="69"/>
      <c r="AVI3" s="69"/>
      <c r="AVJ3" s="69"/>
      <c r="AVK3" s="69"/>
      <c r="AVL3" s="69"/>
      <c r="AVM3" s="69"/>
      <c r="AVN3" s="69"/>
      <c r="AVO3" s="69"/>
      <c r="AVP3" s="69"/>
      <c r="AVQ3" s="69"/>
      <c r="AVR3" s="69"/>
      <c r="AVS3" s="69"/>
      <c r="AVT3" s="69"/>
      <c r="AVU3" s="69"/>
      <c r="AVV3" s="69"/>
      <c r="AVW3" s="69"/>
      <c r="AVX3" s="69"/>
      <c r="AVY3" s="69"/>
      <c r="AVZ3" s="69"/>
      <c r="AWA3" s="69"/>
      <c r="AWB3" s="69"/>
      <c r="AWC3" s="69"/>
      <c r="AWD3" s="69"/>
      <c r="AWE3" s="69"/>
      <c r="AWF3" s="69"/>
      <c r="AWG3" s="69"/>
      <c r="AWH3" s="69"/>
      <c r="AWI3" s="69"/>
      <c r="AWJ3" s="69"/>
      <c r="AWK3" s="69"/>
      <c r="AWL3" s="69"/>
      <c r="AWM3" s="69"/>
      <c r="AWN3" s="69"/>
      <c r="AWO3" s="69"/>
      <c r="AWP3" s="69"/>
      <c r="AWQ3" s="69"/>
      <c r="AWR3" s="69"/>
      <c r="AWS3" s="69"/>
      <c r="AWT3" s="69"/>
      <c r="AWU3" s="69"/>
      <c r="AWV3" s="69"/>
      <c r="AWW3" s="69"/>
      <c r="AWX3" s="69"/>
      <c r="AWY3" s="69"/>
      <c r="AWZ3" s="69"/>
      <c r="AXA3" s="69"/>
      <c r="AXB3" s="69"/>
      <c r="AXC3" s="69"/>
      <c r="AXD3" s="69"/>
      <c r="AXE3" s="69"/>
      <c r="AXF3" s="69"/>
      <c r="AXG3" s="69"/>
      <c r="AXH3" s="69"/>
      <c r="AXI3" s="69"/>
      <c r="AXJ3" s="69"/>
      <c r="AXK3" s="69"/>
      <c r="AXL3" s="69"/>
      <c r="AXM3" s="69"/>
      <c r="AXN3" s="69"/>
      <c r="AXO3" s="69"/>
      <c r="AXP3" s="69"/>
      <c r="AXQ3" s="69"/>
      <c r="AXR3" s="69"/>
      <c r="AXS3" s="69"/>
      <c r="AXT3" s="69"/>
      <c r="AXU3" s="69"/>
      <c r="AXV3" s="69"/>
      <c r="AXW3" s="69"/>
      <c r="AXX3" s="69"/>
      <c r="AXY3" s="69"/>
      <c r="AXZ3" s="69"/>
      <c r="AYA3" s="69"/>
      <c r="AYB3" s="69"/>
      <c r="AYC3" s="69"/>
      <c r="AYD3" s="69"/>
      <c r="AYE3" s="69"/>
      <c r="AYF3" s="69"/>
      <c r="AYG3" s="69"/>
      <c r="AYH3" s="69"/>
      <c r="AYI3" s="69"/>
      <c r="AYJ3" s="69"/>
      <c r="AYK3" s="69"/>
      <c r="AYL3" s="69"/>
      <c r="AYM3" s="69"/>
      <c r="AYN3" s="69"/>
      <c r="AYO3" s="69"/>
      <c r="AYP3" s="69"/>
      <c r="AYQ3" s="69"/>
      <c r="AYR3" s="69"/>
      <c r="AYS3" s="69"/>
      <c r="AYT3" s="69"/>
      <c r="AYU3" s="69"/>
      <c r="AYV3" s="69"/>
      <c r="AYW3" s="69"/>
      <c r="AYX3" s="69"/>
      <c r="AYY3" s="69"/>
      <c r="AYZ3" s="69"/>
      <c r="AZA3" s="69"/>
      <c r="AZB3" s="69"/>
      <c r="AZC3" s="69"/>
      <c r="AZD3" s="69"/>
      <c r="AZE3" s="69"/>
      <c r="AZF3" s="69"/>
      <c r="AZG3" s="69"/>
      <c r="AZH3" s="69"/>
      <c r="AZI3" s="69"/>
      <c r="AZJ3" s="69"/>
      <c r="AZK3" s="69"/>
      <c r="AZL3" s="69"/>
      <c r="AZM3" s="69"/>
      <c r="AZN3" s="69"/>
      <c r="AZO3" s="69"/>
      <c r="AZP3" s="69"/>
      <c r="AZQ3" s="69"/>
      <c r="AZR3" s="69"/>
      <c r="AZS3" s="69"/>
      <c r="AZT3" s="69"/>
      <c r="AZU3" s="69"/>
      <c r="AZV3" s="69"/>
      <c r="AZW3" s="69"/>
      <c r="AZX3" s="69"/>
      <c r="AZY3" s="69"/>
      <c r="AZZ3" s="69"/>
      <c r="BAA3" s="69"/>
      <c r="BAB3" s="69"/>
      <c r="BAC3" s="69"/>
      <c r="BAD3" s="69"/>
      <c r="BAE3" s="69"/>
      <c r="BAF3" s="69"/>
      <c r="BAG3" s="69"/>
      <c r="BAH3" s="69"/>
      <c r="BAI3" s="69"/>
      <c r="BAJ3" s="69"/>
      <c r="BAK3" s="69"/>
      <c r="BAL3" s="69"/>
      <c r="BAM3" s="69"/>
      <c r="BAN3" s="69"/>
      <c r="BAO3" s="69"/>
      <c r="BAP3" s="69"/>
      <c r="BAQ3" s="69"/>
      <c r="BAR3" s="69"/>
      <c r="BAS3" s="69"/>
      <c r="BAT3" s="69"/>
      <c r="BAU3" s="69"/>
      <c r="BAV3" s="69"/>
      <c r="BAW3" s="69"/>
      <c r="BAX3" s="69"/>
      <c r="BAY3" s="69"/>
      <c r="BAZ3" s="69"/>
      <c r="BBA3" s="69"/>
      <c r="BBB3" s="69"/>
      <c r="BBC3" s="69"/>
      <c r="BBD3" s="69"/>
      <c r="BBE3" s="69"/>
      <c r="BBF3" s="69"/>
      <c r="BBG3" s="69"/>
      <c r="BBH3" s="69"/>
      <c r="BBI3" s="69"/>
      <c r="BBJ3" s="69"/>
      <c r="BBK3" s="69"/>
      <c r="BBL3" s="69"/>
      <c r="BBM3" s="69"/>
      <c r="BBN3" s="69"/>
      <c r="BBO3" s="69"/>
      <c r="BBP3" s="69"/>
      <c r="BBQ3" s="69"/>
      <c r="BBR3" s="69"/>
      <c r="BBS3" s="69"/>
      <c r="BBT3" s="69"/>
      <c r="BBU3" s="69"/>
      <c r="BBV3" s="69"/>
      <c r="BBW3" s="69"/>
      <c r="BBX3" s="69"/>
      <c r="BBY3" s="69"/>
      <c r="BBZ3" s="69"/>
      <c r="BCA3" s="69"/>
      <c r="BCB3" s="69"/>
      <c r="BCC3" s="69"/>
      <c r="BCD3" s="69"/>
      <c r="BCE3" s="69"/>
      <c r="BCF3" s="69"/>
      <c r="BCG3" s="69"/>
      <c r="BCH3" s="69"/>
      <c r="BCI3" s="69"/>
      <c r="BCJ3" s="69"/>
      <c r="BCK3" s="69"/>
      <c r="BCL3" s="69"/>
      <c r="BCM3" s="69"/>
      <c r="BCN3" s="69"/>
      <c r="BCO3" s="69"/>
      <c r="BCP3" s="69"/>
      <c r="BCQ3" s="69"/>
      <c r="BCR3" s="69"/>
      <c r="BCS3" s="69"/>
      <c r="BCT3" s="69"/>
      <c r="BCU3" s="69"/>
      <c r="BCV3" s="69"/>
      <c r="BCW3" s="69"/>
      <c r="BCX3" s="69"/>
      <c r="BCY3" s="69"/>
      <c r="BCZ3" s="69"/>
      <c r="BDA3" s="69"/>
      <c r="BDB3" s="69"/>
      <c r="BDC3" s="69"/>
      <c r="BDD3" s="69"/>
      <c r="BDE3" s="69"/>
      <c r="BDF3" s="69"/>
      <c r="BDG3" s="69"/>
      <c r="BDH3" s="69"/>
      <c r="BDI3" s="69"/>
      <c r="BDJ3" s="69"/>
      <c r="BDK3" s="69"/>
      <c r="BDL3" s="69"/>
      <c r="BDM3" s="69"/>
      <c r="BDN3" s="69"/>
      <c r="BDO3" s="69"/>
      <c r="BDP3" s="69"/>
      <c r="BDQ3" s="69"/>
      <c r="BDR3" s="69"/>
      <c r="BDS3" s="69"/>
      <c r="BDT3" s="69"/>
      <c r="BDU3" s="69"/>
      <c r="BDV3" s="69"/>
      <c r="BDW3" s="69"/>
      <c r="BDX3" s="69"/>
      <c r="BDY3" s="69"/>
      <c r="BDZ3" s="69"/>
      <c r="BEA3" s="69"/>
      <c r="BEB3" s="69"/>
      <c r="BEC3" s="69"/>
      <c r="BED3" s="69"/>
      <c r="BEE3" s="69"/>
      <c r="BEF3" s="69"/>
      <c r="BEG3" s="69"/>
      <c r="BEH3" s="69"/>
      <c r="BEI3" s="69"/>
      <c r="BEJ3" s="69"/>
      <c r="BEK3" s="69"/>
      <c r="BEL3" s="69"/>
      <c r="BEM3" s="69"/>
      <c r="BEN3" s="69"/>
      <c r="BEO3" s="69"/>
      <c r="BEP3" s="69"/>
      <c r="BEQ3" s="69"/>
      <c r="BER3" s="69"/>
      <c r="BES3" s="69"/>
      <c r="BET3" s="69"/>
      <c r="BEU3" s="69"/>
      <c r="BEV3" s="69"/>
      <c r="BEW3" s="69"/>
      <c r="BEX3" s="69"/>
      <c r="BEY3" s="69"/>
      <c r="BEZ3" s="69"/>
      <c r="BFA3" s="69"/>
      <c r="BFB3" s="69"/>
      <c r="BFC3" s="69"/>
      <c r="BFD3" s="69"/>
      <c r="BFE3" s="69"/>
      <c r="BFF3" s="69"/>
      <c r="BFG3" s="69"/>
      <c r="BFH3" s="69"/>
      <c r="BFI3" s="69"/>
      <c r="BFJ3" s="69"/>
      <c r="BFK3" s="69"/>
      <c r="BFL3" s="69"/>
      <c r="BFM3" s="69"/>
      <c r="BFN3" s="69"/>
      <c r="BFO3" s="69"/>
      <c r="BFP3" s="69"/>
      <c r="BFQ3" s="69"/>
      <c r="BFR3" s="69"/>
      <c r="BFS3" s="69"/>
      <c r="BFT3" s="69"/>
      <c r="BFU3" s="69"/>
      <c r="BFV3" s="69"/>
      <c r="BFW3" s="69"/>
      <c r="BFX3" s="69"/>
      <c r="BFY3" s="69"/>
      <c r="BFZ3" s="69"/>
      <c r="BGA3" s="69"/>
      <c r="BGB3" s="69"/>
      <c r="BGC3" s="69"/>
      <c r="BGD3" s="69"/>
      <c r="BGE3" s="69"/>
      <c r="BGF3" s="69"/>
      <c r="BGG3" s="69"/>
      <c r="BGH3" s="69"/>
      <c r="BGI3" s="69"/>
      <c r="BGJ3" s="69"/>
      <c r="BGK3" s="69"/>
      <c r="BGL3" s="69"/>
      <c r="BGM3" s="69"/>
      <c r="BGN3" s="69"/>
      <c r="BGO3" s="69"/>
      <c r="BGP3" s="69"/>
      <c r="BGQ3" s="69"/>
      <c r="BGR3" s="69"/>
      <c r="BGS3" s="69"/>
      <c r="BGT3" s="69"/>
      <c r="BGU3" s="69"/>
      <c r="BGV3" s="69"/>
      <c r="BGW3" s="69"/>
      <c r="BGX3" s="69"/>
      <c r="BGY3" s="69"/>
      <c r="BGZ3" s="69"/>
      <c r="BHA3" s="69"/>
      <c r="BHB3" s="69"/>
      <c r="BHC3" s="69"/>
      <c r="BHD3" s="69"/>
      <c r="BHE3" s="69"/>
      <c r="BHF3" s="69"/>
      <c r="BHG3" s="69"/>
      <c r="BHH3" s="69"/>
      <c r="BHI3" s="69"/>
      <c r="BHJ3" s="69"/>
      <c r="BHK3" s="69"/>
      <c r="BHL3" s="69"/>
      <c r="BHM3" s="69"/>
      <c r="BHN3" s="69"/>
      <c r="BHO3" s="69"/>
      <c r="BHP3" s="69"/>
      <c r="BHQ3" s="69"/>
      <c r="BHR3" s="69"/>
      <c r="BHS3" s="69"/>
      <c r="BHT3" s="69"/>
      <c r="BHU3" s="69"/>
      <c r="BHV3" s="69"/>
      <c r="BHW3" s="69"/>
      <c r="BHX3" s="69"/>
      <c r="BHY3" s="69"/>
      <c r="BHZ3" s="69"/>
      <c r="BIA3" s="69"/>
      <c r="BIB3" s="69"/>
      <c r="BIC3" s="69"/>
      <c r="BID3" s="69"/>
      <c r="BIE3" s="69"/>
      <c r="BIF3" s="69"/>
      <c r="BIG3" s="69"/>
      <c r="BIH3" s="69"/>
      <c r="BII3" s="69"/>
      <c r="BIJ3" s="69"/>
      <c r="BIK3" s="69"/>
      <c r="BIL3" s="69"/>
      <c r="BIM3" s="69"/>
      <c r="BIN3" s="69"/>
      <c r="BIO3" s="69"/>
      <c r="BIP3" s="69"/>
      <c r="BIQ3" s="69"/>
      <c r="BIR3" s="69"/>
      <c r="BIS3" s="69"/>
      <c r="BIT3" s="69"/>
      <c r="BIU3" s="69"/>
      <c r="BIV3" s="69"/>
      <c r="BIW3" s="69"/>
      <c r="BIX3" s="69"/>
      <c r="BIY3" s="69"/>
      <c r="BIZ3" s="69"/>
      <c r="BJA3" s="69"/>
      <c r="BJB3" s="69"/>
      <c r="BJC3" s="69"/>
      <c r="BJD3" s="69"/>
      <c r="BJE3" s="69"/>
      <c r="BJF3" s="69"/>
      <c r="BJG3" s="69"/>
      <c r="BJH3" s="69"/>
      <c r="BJI3" s="69"/>
      <c r="BJJ3" s="69"/>
      <c r="BJK3" s="69"/>
      <c r="BJL3" s="69"/>
      <c r="BJM3" s="69"/>
      <c r="BJN3" s="69"/>
      <c r="BJO3" s="69"/>
      <c r="BJP3" s="69"/>
      <c r="BJQ3" s="69"/>
      <c r="BJR3" s="69"/>
      <c r="BJS3" s="69"/>
      <c r="BJT3" s="69"/>
      <c r="BJU3" s="69"/>
      <c r="BJV3" s="69"/>
      <c r="BJW3" s="69"/>
      <c r="BJX3" s="69"/>
      <c r="BJY3" s="69"/>
      <c r="BJZ3" s="69"/>
      <c r="BKA3" s="69"/>
      <c r="BKB3" s="69"/>
      <c r="BKC3" s="69"/>
      <c r="BKD3" s="69"/>
      <c r="BKE3" s="69"/>
      <c r="BKF3" s="69"/>
      <c r="BKG3" s="69"/>
      <c r="BKH3" s="69"/>
      <c r="BKI3" s="69"/>
      <c r="BKJ3" s="69"/>
      <c r="BKK3" s="69"/>
      <c r="BKL3" s="69"/>
      <c r="BKM3" s="69"/>
      <c r="BKN3" s="69"/>
      <c r="BKO3" s="69"/>
      <c r="BKP3" s="69"/>
      <c r="BKQ3" s="69"/>
      <c r="BKR3" s="69"/>
      <c r="BKS3" s="69"/>
      <c r="BKT3" s="69"/>
      <c r="BKU3" s="69"/>
      <c r="BKV3" s="69"/>
      <c r="BKW3" s="69"/>
      <c r="BKX3" s="69"/>
      <c r="BKY3" s="69"/>
      <c r="BKZ3" s="69"/>
      <c r="BLA3" s="69"/>
      <c r="BLB3" s="69"/>
      <c r="BLC3" s="69"/>
      <c r="BLD3" s="69"/>
      <c r="BLE3" s="69"/>
      <c r="BLF3" s="69"/>
      <c r="BLG3" s="69"/>
      <c r="BLH3" s="69"/>
      <c r="BLI3" s="69"/>
      <c r="BLJ3" s="69"/>
      <c r="BLK3" s="69"/>
      <c r="BLL3" s="69"/>
      <c r="BLM3" s="69"/>
      <c r="BLN3" s="69"/>
      <c r="BLO3" s="69"/>
      <c r="BLP3" s="69"/>
      <c r="BLQ3" s="69"/>
      <c r="BLR3" s="69"/>
      <c r="BLS3" s="69"/>
      <c r="BLT3" s="69"/>
      <c r="BLU3" s="69"/>
      <c r="BLV3" s="69"/>
      <c r="BLW3" s="69"/>
      <c r="BLX3" s="69"/>
      <c r="BLY3" s="69"/>
      <c r="BLZ3" s="69"/>
      <c r="BMA3" s="69"/>
      <c r="BMB3" s="69"/>
      <c r="BMC3" s="69"/>
      <c r="BMD3" s="69"/>
      <c r="BME3" s="69"/>
      <c r="BMF3" s="69"/>
      <c r="BMG3" s="69"/>
      <c r="BMH3" s="69"/>
      <c r="BMI3" s="69"/>
      <c r="BMJ3" s="69"/>
      <c r="BMK3" s="69"/>
      <c r="BML3" s="69"/>
      <c r="BMM3" s="69"/>
      <c r="BMN3" s="69"/>
      <c r="BMO3" s="69"/>
      <c r="BMP3" s="69"/>
      <c r="BMQ3" s="69"/>
      <c r="BMR3" s="69"/>
      <c r="BMS3" s="69"/>
      <c r="BMT3" s="69"/>
      <c r="BMU3" s="69"/>
      <c r="BMV3" s="69"/>
      <c r="BMW3" s="69"/>
      <c r="BMX3" s="69"/>
      <c r="BMY3" s="69"/>
      <c r="BMZ3" s="69"/>
      <c r="BNA3" s="69"/>
      <c r="BNB3" s="69"/>
      <c r="BNC3" s="69"/>
      <c r="BND3" s="69"/>
      <c r="BNE3" s="69"/>
      <c r="BNF3" s="69"/>
      <c r="BNG3" s="69"/>
      <c r="BNH3" s="69"/>
    </row>
    <row r="4" ht="13.5" hidden="1" customHeight="1">
      <c r="A4" s="52" t="s">
        <v>1394</v>
      </c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3"/>
      <c r="DY4" s="53"/>
      <c r="DZ4" s="53"/>
      <c r="EA4" s="53"/>
      <c r="EB4" s="53"/>
      <c r="EC4" s="53"/>
      <c r="ED4" s="53"/>
      <c r="EE4" s="53"/>
      <c r="EF4" s="53"/>
      <c r="EG4" s="53"/>
      <c r="EH4" s="53"/>
      <c r="EI4" s="53"/>
      <c r="EJ4" s="53"/>
      <c r="EK4" s="53"/>
      <c r="EL4" s="53"/>
      <c r="EM4" s="53"/>
      <c r="EN4" s="53"/>
      <c r="EO4" s="53"/>
      <c r="EP4" s="53"/>
      <c r="EQ4" s="53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GS4" s="53"/>
      <c r="GT4" s="53"/>
      <c r="GU4" s="53"/>
      <c r="GV4" s="53"/>
      <c r="GW4" s="53"/>
      <c r="GX4" s="53"/>
      <c r="GY4" s="53"/>
      <c r="GZ4" s="53"/>
      <c r="HA4" s="53"/>
      <c r="HB4" s="53"/>
      <c r="HC4" s="53"/>
      <c r="HD4" s="53"/>
      <c r="HE4" s="53"/>
      <c r="HF4" s="53"/>
      <c r="HG4" s="53"/>
      <c r="HH4" s="53"/>
      <c r="HI4" s="53"/>
      <c r="HJ4" s="53"/>
      <c r="HK4" s="53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3"/>
      <c r="IR4" s="53"/>
      <c r="IS4" s="53"/>
      <c r="IT4" s="53"/>
      <c r="IU4" s="53"/>
      <c r="IV4" s="53"/>
      <c r="IW4" s="53"/>
      <c r="IX4" s="53"/>
      <c r="IY4" s="53"/>
      <c r="IZ4" s="53"/>
      <c r="JA4" s="53"/>
      <c r="JB4" s="53"/>
      <c r="JC4" s="53"/>
      <c r="JD4" s="53"/>
      <c r="JE4" s="53"/>
      <c r="JF4" s="53"/>
      <c r="JG4" s="53"/>
      <c r="JH4" s="53"/>
      <c r="JI4" s="53"/>
      <c r="JJ4" s="53"/>
      <c r="JK4" s="53"/>
      <c r="JL4" s="53"/>
      <c r="JM4" s="53"/>
      <c r="JN4" s="53"/>
      <c r="JO4" s="53"/>
      <c r="JP4" s="53"/>
      <c r="JQ4" s="53"/>
      <c r="JR4" s="53"/>
      <c r="JS4" s="53"/>
      <c r="JT4" s="53"/>
      <c r="JU4" s="53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3"/>
      <c r="LC4" s="53"/>
      <c r="LD4" s="53"/>
      <c r="LE4" s="53"/>
      <c r="LF4" s="53"/>
      <c r="LG4" s="53"/>
      <c r="LH4" s="53"/>
      <c r="LI4" s="53"/>
      <c r="LJ4" s="53"/>
      <c r="LK4" s="53"/>
      <c r="LL4" s="53"/>
      <c r="LM4" s="53"/>
      <c r="LN4" s="53"/>
      <c r="LO4" s="53"/>
      <c r="LP4" s="53"/>
      <c r="LQ4" s="53"/>
      <c r="LR4" s="53"/>
      <c r="LS4" s="53"/>
      <c r="LT4" s="53"/>
      <c r="LU4" s="53"/>
      <c r="LV4" s="53"/>
      <c r="LW4" s="53"/>
      <c r="LX4" s="53"/>
      <c r="LY4" s="53"/>
      <c r="LZ4" s="53"/>
      <c r="MA4" s="53"/>
      <c r="MB4" s="53"/>
      <c r="MC4" s="53"/>
      <c r="MD4" s="53"/>
      <c r="ME4" s="53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  <c r="NL4" s="53"/>
      <c r="NM4" s="53"/>
      <c r="NN4" s="53"/>
      <c r="NO4" s="53"/>
      <c r="NP4" s="53"/>
      <c r="NQ4" s="53"/>
      <c r="NR4" s="53"/>
      <c r="NS4" s="53"/>
      <c r="NT4" s="53"/>
      <c r="NU4" s="53"/>
      <c r="NV4" s="53"/>
      <c r="NW4" s="53"/>
      <c r="NX4" s="53"/>
      <c r="NY4" s="53"/>
      <c r="NZ4" s="53"/>
      <c r="OA4" s="53"/>
      <c r="OB4" s="53"/>
      <c r="OC4" s="53"/>
      <c r="OD4" s="53"/>
      <c r="OE4" s="53"/>
      <c r="OF4" s="53"/>
      <c r="OG4" s="53"/>
      <c r="OH4" s="53"/>
      <c r="OI4" s="53"/>
      <c r="OJ4" s="53"/>
      <c r="OK4" s="53"/>
      <c r="OL4" s="53"/>
      <c r="OM4" s="53"/>
      <c r="ON4" s="53"/>
      <c r="OO4" s="53"/>
      <c r="OP4" s="53"/>
      <c r="OQ4" s="53"/>
      <c r="OR4" s="53"/>
      <c r="OS4" s="53"/>
      <c r="OT4" s="53"/>
      <c r="OU4" s="53"/>
      <c r="OV4" s="53"/>
      <c r="OW4" s="53"/>
      <c r="OX4" s="53"/>
      <c r="OY4" s="53"/>
      <c r="OZ4" s="53"/>
      <c r="PA4" s="53"/>
      <c r="PB4" s="53"/>
      <c r="PC4" s="53"/>
      <c r="PD4" s="53"/>
      <c r="PE4" s="53"/>
      <c r="PF4" s="53"/>
      <c r="PG4" s="53"/>
      <c r="PH4" s="53"/>
      <c r="PI4" s="53"/>
      <c r="PJ4" s="53"/>
      <c r="PK4" s="53"/>
      <c r="PL4" s="53"/>
      <c r="PM4" s="53"/>
      <c r="PN4" s="53"/>
      <c r="PO4" s="53"/>
      <c r="PP4" s="53"/>
      <c r="PQ4" s="53"/>
      <c r="PR4" s="53"/>
      <c r="PS4" s="53"/>
      <c r="PT4" s="53"/>
      <c r="PU4" s="53"/>
      <c r="PV4" s="53"/>
      <c r="PW4" s="53"/>
      <c r="PX4" s="53"/>
      <c r="PY4" s="53"/>
      <c r="PZ4" s="53"/>
      <c r="QA4" s="53"/>
      <c r="QB4" s="53"/>
      <c r="QC4" s="53"/>
      <c r="QD4" s="53"/>
      <c r="QE4" s="53"/>
      <c r="QF4" s="53"/>
      <c r="QG4" s="53"/>
      <c r="QH4" s="53"/>
      <c r="QI4" s="53"/>
      <c r="QJ4" s="53"/>
      <c r="QK4" s="53"/>
      <c r="QL4" s="53"/>
      <c r="QM4" s="53"/>
      <c r="QN4" s="53"/>
      <c r="QO4" s="53"/>
      <c r="QP4" s="53"/>
      <c r="QQ4" s="53"/>
      <c r="QR4" s="53"/>
      <c r="QS4" s="53"/>
      <c r="QT4" s="53"/>
      <c r="QU4" s="53"/>
      <c r="QV4" s="53"/>
      <c r="QW4" s="53"/>
      <c r="QX4" s="53"/>
      <c r="QY4" s="53"/>
      <c r="QZ4" s="53"/>
      <c r="RA4" s="53"/>
      <c r="RB4" s="53"/>
      <c r="RC4" s="53"/>
      <c r="RD4" s="53"/>
      <c r="RE4" s="53"/>
      <c r="RF4" s="53"/>
      <c r="RG4" s="53"/>
      <c r="RH4" s="53"/>
      <c r="RI4" s="53"/>
      <c r="RJ4" s="53"/>
      <c r="RK4" s="53"/>
      <c r="RL4" s="53"/>
      <c r="RM4" s="53"/>
      <c r="RN4" s="53"/>
      <c r="RO4" s="53"/>
      <c r="RP4" s="53"/>
      <c r="RQ4" s="53"/>
      <c r="RR4" s="53"/>
      <c r="RS4" s="53"/>
      <c r="RT4" s="53"/>
      <c r="RU4" s="53"/>
      <c r="RV4" s="53"/>
      <c r="RW4" s="53"/>
      <c r="RX4" s="53"/>
      <c r="RY4" s="53"/>
      <c r="RZ4" s="53"/>
      <c r="SA4" s="53"/>
      <c r="SB4" s="53"/>
      <c r="SC4" s="53"/>
      <c r="SD4" s="53"/>
      <c r="SE4" s="53"/>
      <c r="SF4" s="53"/>
      <c r="SG4" s="53"/>
      <c r="SH4" s="53"/>
      <c r="SI4" s="53"/>
      <c r="SJ4" s="53"/>
      <c r="SK4" s="53"/>
      <c r="SL4" s="53"/>
      <c r="SM4" s="53"/>
      <c r="SN4" s="53"/>
      <c r="SO4" s="53"/>
      <c r="SP4" s="53"/>
      <c r="SQ4" s="53"/>
      <c r="SR4" s="53"/>
      <c r="SS4" s="53"/>
      <c r="ST4" s="53"/>
      <c r="SU4" s="53"/>
      <c r="SV4" s="53"/>
      <c r="SW4" s="53"/>
      <c r="SX4" s="53"/>
      <c r="SY4" s="53"/>
      <c r="SZ4" s="53"/>
      <c r="TA4" s="53"/>
      <c r="TB4" s="53"/>
      <c r="TC4" s="53"/>
      <c r="TD4" s="53"/>
      <c r="TE4" s="53"/>
      <c r="TF4" s="53"/>
      <c r="TG4" s="53"/>
      <c r="TH4" s="53"/>
      <c r="TI4" s="53"/>
      <c r="TJ4" s="53"/>
      <c r="TK4" s="53"/>
      <c r="TL4" s="53"/>
      <c r="TM4" s="53"/>
      <c r="TN4" s="53"/>
      <c r="TO4" s="53"/>
      <c r="TP4" s="53"/>
      <c r="TQ4" s="53"/>
      <c r="TR4" s="53"/>
      <c r="TS4" s="53"/>
      <c r="TT4" s="53"/>
      <c r="TU4" s="53"/>
      <c r="TV4" s="53"/>
      <c r="TW4" s="53"/>
      <c r="TX4" s="53"/>
      <c r="TY4" s="53"/>
      <c r="TZ4" s="53"/>
      <c r="UA4" s="53"/>
      <c r="UB4" s="53"/>
      <c r="UC4" s="53"/>
      <c r="UD4" s="53"/>
      <c r="UE4" s="53"/>
      <c r="UF4" s="53"/>
      <c r="UG4" s="53"/>
      <c r="UH4" s="53"/>
      <c r="UI4" s="53"/>
      <c r="UJ4" s="53"/>
      <c r="UK4" s="53"/>
      <c r="UL4" s="53"/>
      <c r="UM4" s="53"/>
      <c r="UN4" s="53"/>
      <c r="UO4" s="53"/>
      <c r="UP4" s="53"/>
      <c r="UQ4" s="53"/>
      <c r="UR4" s="53"/>
      <c r="US4" s="53"/>
      <c r="UT4" s="53"/>
      <c r="UU4" s="53"/>
      <c r="UV4" s="53"/>
      <c r="UW4" s="53"/>
      <c r="UX4" s="53"/>
      <c r="UY4" s="53"/>
      <c r="UZ4" s="53"/>
      <c r="VA4" s="53"/>
      <c r="VB4" s="53"/>
      <c r="VC4" s="53"/>
      <c r="VD4" s="53"/>
      <c r="VE4" s="53"/>
      <c r="VF4" s="53"/>
      <c r="VG4" s="53"/>
      <c r="VH4" s="53"/>
      <c r="VI4" s="53"/>
      <c r="VJ4" s="53"/>
      <c r="VK4" s="53"/>
      <c r="VL4" s="53"/>
      <c r="VM4" s="53"/>
      <c r="VN4" s="53"/>
      <c r="VO4" s="53"/>
      <c r="VP4" s="53"/>
      <c r="VQ4" s="53"/>
      <c r="VR4" s="53"/>
      <c r="VS4" s="53"/>
      <c r="VT4" s="53"/>
      <c r="VU4" s="53"/>
      <c r="VV4" s="53"/>
      <c r="VW4" s="53"/>
      <c r="VX4" s="53"/>
      <c r="VY4" s="53"/>
      <c r="VZ4" s="53"/>
      <c r="WA4" s="53"/>
      <c r="WB4" s="53"/>
      <c r="WC4" s="53"/>
      <c r="WD4" s="53"/>
      <c r="WE4" s="53"/>
      <c r="WF4" s="53"/>
      <c r="WG4" s="53"/>
      <c r="WH4" s="53"/>
      <c r="WI4" s="53"/>
      <c r="WJ4" s="53"/>
      <c r="WK4" s="53"/>
      <c r="WL4" s="53"/>
      <c r="WM4" s="53"/>
      <c r="WN4" s="53"/>
      <c r="WO4" s="53"/>
      <c r="WP4" s="53"/>
      <c r="WQ4" s="53"/>
      <c r="WR4" s="53"/>
      <c r="WS4" s="53"/>
      <c r="WT4" s="53"/>
      <c r="WU4" s="53"/>
      <c r="WV4" s="53"/>
      <c r="WW4" s="53"/>
      <c r="WX4" s="53"/>
      <c r="WY4" s="53"/>
      <c r="WZ4" s="53"/>
      <c r="XA4" s="53"/>
      <c r="XB4" s="53"/>
      <c r="XC4" s="53"/>
      <c r="XD4" s="53"/>
      <c r="XE4" s="53"/>
      <c r="XF4" s="53"/>
      <c r="XG4" s="53"/>
      <c r="XH4" s="53"/>
      <c r="XI4" s="53"/>
      <c r="XJ4" s="53"/>
      <c r="XK4" s="53"/>
      <c r="XL4" s="53"/>
      <c r="XM4" s="53"/>
      <c r="XN4" s="53"/>
      <c r="XO4" s="53"/>
      <c r="XP4" s="53"/>
      <c r="XQ4" s="53"/>
      <c r="XR4" s="53"/>
      <c r="XS4" s="53"/>
      <c r="XT4" s="53"/>
      <c r="XU4" s="53"/>
      <c r="XV4" s="53"/>
      <c r="XW4" s="53"/>
      <c r="XX4" s="53"/>
      <c r="XY4" s="53"/>
      <c r="XZ4" s="53"/>
      <c r="YA4" s="53"/>
      <c r="YB4" s="53"/>
      <c r="YC4" s="53"/>
      <c r="YD4" s="53"/>
      <c r="YE4" s="53"/>
      <c r="YF4" s="53"/>
      <c r="YG4" s="53"/>
      <c r="YH4" s="53"/>
      <c r="YI4" s="53"/>
      <c r="YJ4" s="53"/>
      <c r="YK4" s="53"/>
      <c r="YL4" s="53"/>
      <c r="YM4" s="53"/>
      <c r="YN4" s="53"/>
      <c r="YO4" s="53"/>
      <c r="YP4" s="53"/>
      <c r="YQ4" s="53"/>
      <c r="YR4" s="53"/>
      <c r="YS4" s="53"/>
      <c r="YT4" s="53"/>
      <c r="YU4" s="53"/>
      <c r="YV4" s="53"/>
      <c r="YW4" s="53"/>
      <c r="YX4" s="53"/>
      <c r="YY4" s="53"/>
      <c r="YZ4" s="53"/>
      <c r="ZA4" s="53"/>
      <c r="ZB4" s="53"/>
      <c r="ZC4" s="53"/>
      <c r="ZD4" s="53"/>
      <c r="ZE4" s="53"/>
      <c r="ZF4" s="53"/>
      <c r="ZG4" s="53"/>
      <c r="ZH4" s="53"/>
      <c r="ZI4" s="53"/>
      <c r="ZJ4" s="53"/>
      <c r="ZK4" s="53"/>
      <c r="ZL4" s="53"/>
      <c r="ZM4" s="53"/>
      <c r="ZN4" s="53"/>
      <c r="ZO4" s="53"/>
      <c r="ZP4" s="53"/>
      <c r="ZQ4" s="53"/>
      <c r="ZR4" s="53"/>
      <c r="ZS4" s="53"/>
      <c r="ZT4" s="53"/>
      <c r="ZU4" s="53"/>
      <c r="ZV4" s="53"/>
      <c r="ZW4" s="53"/>
      <c r="ZX4" s="53"/>
      <c r="ZY4" s="53"/>
      <c r="ZZ4" s="53"/>
      <c r="AAA4" s="53"/>
      <c r="AAB4" s="53"/>
      <c r="AAC4" s="53"/>
      <c r="AAD4" s="53"/>
      <c r="AAE4" s="53"/>
      <c r="AAF4" s="53"/>
      <c r="AAG4" s="53"/>
      <c r="AAH4" s="53"/>
      <c r="AAI4" s="53"/>
      <c r="AAJ4" s="53"/>
      <c r="AAK4" s="53"/>
      <c r="AAL4" s="53"/>
      <c r="AAM4" s="53"/>
      <c r="AAN4" s="53"/>
      <c r="AAO4" s="53"/>
      <c r="AAP4" s="53"/>
      <c r="AAQ4" s="53"/>
      <c r="AAR4" s="53"/>
      <c r="AAS4" s="53"/>
      <c r="AAT4" s="53"/>
      <c r="AAU4" s="53"/>
      <c r="AAV4" s="53"/>
      <c r="AAW4" s="53"/>
      <c r="AAX4" s="53"/>
      <c r="AAY4" s="53"/>
      <c r="AAZ4" s="53"/>
      <c r="ABA4" s="53"/>
      <c r="ABB4" s="53"/>
      <c r="ABC4" s="53"/>
      <c r="ABD4" s="53"/>
      <c r="ABE4" s="53"/>
      <c r="ABF4" s="53"/>
      <c r="ABG4" s="53"/>
      <c r="ABH4" s="53"/>
      <c r="ABI4" s="53"/>
      <c r="ABJ4" s="53"/>
      <c r="ABK4" s="53"/>
      <c r="ABL4" s="53"/>
      <c r="ABM4" s="53"/>
      <c r="ABN4" s="53"/>
      <c r="ABO4" s="53"/>
      <c r="ABP4" s="53"/>
      <c r="ABQ4" s="53"/>
      <c r="ABR4" s="53"/>
      <c r="ABS4" s="53"/>
      <c r="ABT4" s="53"/>
      <c r="ABU4" s="53"/>
      <c r="ABV4" s="53"/>
      <c r="ABW4" s="53"/>
      <c r="ABX4" s="53"/>
      <c r="ABY4" s="53"/>
      <c r="ABZ4" s="53"/>
      <c r="ACA4" s="53"/>
      <c r="ACB4" s="53"/>
      <c r="ACC4" s="53"/>
      <c r="ACD4" s="53"/>
      <c r="ACE4" s="53"/>
      <c r="ACF4" s="53"/>
      <c r="ACG4" s="53"/>
      <c r="ACH4" s="53"/>
      <c r="ACI4" s="53"/>
      <c r="ACJ4" s="53"/>
      <c r="ACK4" s="53"/>
      <c r="ACL4" s="53"/>
      <c r="ACM4" s="53"/>
      <c r="ACN4" s="53"/>
      <c r="ACO4" s="53"/>
      <c r="ACP4" s="53"/>
      <c r="ACQ4" s="53"/>
      <c r="ACR4" s="53"/>
      <c r="ACS4" s="53"/>
      <c r="ACT4" s="53"/>
      <c r="ACU4" s="53"/>
      <c r="ACV4" s="53"/>
      <c r="ACW4" s="53"/>
      <c r="ACX4" s="53"/>
      <c r="ACY4" s="53"/>
      <c r="ACZ4" s="53"/>
      <c r="ADA4" s="53"/>
      <c r="ADB4" s="53"/>
      <c r="ADC4" s="53"/>
      <c r="ADD4" s="53"/>
      <c r="ADE4" s="53"/>
      <c r="ADF4" s="53"/>
      <c r="ADG4" s="53"/>
      <c r="ADH4" s="53"/>
      <c r="ADI4" s="53"/>
      <c r="ADJ4" s="53"/>
      <c r="ADK4" s="53"/>
      <c r="ADL4" s="53"/>
      <c r="ADM4" s="53"/>
      <c r="ADN4" s="53"/>
      <c r="ADO4" s="53"/>
      <c r="ADP4" s="53"/>
      <c r="ADQ4" s="53"/>
      <c r="ADR4" s="53"/>
      <c r="ADS4" s="53"/>
      <c r="ADT4" s="53"/>
      <c r="ADU4" s="53"/>
      <c r="ADV4" s="53"/>
      <c r="ADW4" s="53"/>
      <c r="ADX4" s="53"/>
      <c r="ADY4" s="53"/>
      <c r="ADZ4" s="53"/>
      <c r="AEA4" s="53"/>
      <c r="AEB4" s="53"/>
      <c r="AEC4" s="53"/>
      <c r="AED4" s="53"/>
      <c r="AEE4" s="53"/>
      <c r="AEF4" s="53"/>
      <c r="AEG4" s="53"/>
      <c r="AEH4" s="53"/>
      <c r="AEI4" s="53"/>
      <c r="AEJ4" s="53"/>
      <c r="AEK4" s="53"/>
      <c r="AEL4" s="53"/>
      <c r="AEM4" s="53"/>
      <c r="AEN4" s="53"/>
      <c r="AEO4" s="53"/>
      <c r="AEP4" s="53"/>
      <c r="AEQ4" s="53"/>
      <c r="AER4" s="53"/>
      <c r="AES4" s="53"/>
      <c r="AET4" s="53"/>
      <c r="AEU4" s="53"/>
      <c r="AEV4" s="53"/>
      <c r="AEW4" s="53"/>
      <c r="AEX4" s="53"/>
      <c r="AEY4" s="53"/>
      <c r="AEZ4" s="53"/>
      <c r="AFA4" s="53"/>
      <c r="AFB4" s="53"/>
      <c r="AFC4" s="53"/>
      <c r="AFD4" s="53"/>
      <c r="AFE4" s="53"/>
      <c r="AFF4" s="53"/>
      <c r="AFG4" s="53"/>
      <c r="AFH4" s="53"/>
      <c r="AFI4" s="53"/>
      <c r="AFJ4" s="53"/>
      <c r="AFK4" s="53"/>
      <c r="AFL4" s="53"/>
      <c r="AFM4" s="53"/>
      <c r="AFN4" s="53"/>
      <c r="AFO4" s="53"/>
      <c r="AFP4" s="53"/>
      <c r="AFQ4" s="53"/>
      <c r="AFR4" s="53"/>
      <c r="AFS4" s="53"/>
      <c r="AFT4" s="53"/>
      <c r="AFU4" s="53"/>
      <c r="AFV4" s="53"/>
      <c r="AFW4" s="53"/>
      <c r="AFX4" s="53"/>
      <c r="AFY4" s="53"/>
      <c r="AFZ4" s="53"/>
      <c r="AGA4" s="53"/>
      <c r="AGB4" s="53"/>
      <c r="AGC4" s="53"/>
      <c r="AGD4" s="53"/>
      <c r="AGE4" s="53"/>
      <c r="AGF4" s="53"/>
      <c r="AGG4" s="53"/>
      <c r="AGH4" s="53"/>
      <c r="AGI4" s="53"/>
      <c r="AGJ4" s="53"/>
      <c r="AGK4" s="53"/>
      <c r="AGL4" s="53"/>
      <c r="AGM4" s="53"/>
      <c r="AGN4" s="53"/>
      <c r="AGO4" s="53"/>
      <c r="AGP4" s="53"/>
      <c r="AGQ4" s="53"/>
      <c r="AGR4" s="53"/>
      <c r="AGS4" s="53"/>
      <c r="AGT4" s="53"/>
      <c r="AGU4" s="53"/>
      <c r="AGV4" s="53"/>
      <c r="AGW4" s="53"/>
      <c r="AGX4" s="53"/>
      <c r="AGY4" s="53"/>
      <c r="AGZ4" s="53"/>
      <c r="AHA4" s="53"/>
      <c r="AHB4" s="53"/>
      <c r="AHC4" s="53"/>
      <c r="AHD4" s="53"/>
      <c r="AHE4" s="53"/>
      <c r="AHF4" s="53"/>
      <c r="AHG4" s="53"/>
      <c r="AHH4" s="53"/>
      <c r="AHI4" s="53"/>
      <c r="AHJ4" s="53"/>
      <c r="AHK4" s="53"/>
      <c r="AHL4" s="53"/>
      <c r="AHM4" s="53"/>
      <c r="AHN4" s="53"/>
      <c r="AHO4" s="53"/>
      <c r="AHP4" s="53"/>
      <c r="AHQ4" s="53"/>
      <c r="AHR4" s="53"/>
      <c r="AHS4" s="53"/>
      <c r="AHT4" s="53"/>
      <c r="AHU4" s="53"/>
      <c r="AHV4" s="53"/>
      <c r="AHW4" s="53"/>
      <c r="AHX4" s="53"/>
      <c r="AHY4" s="53"/>
      <c r="AHZ4" s="53"/>
      <c r="AIA4" s="53"/>
      <c r="AIB4" s="53"/>
      <c r="AIC4" s="53"/>
      <c r="AID4" s="53"/>
      <c r="AIE4" s="53"/>
      <c r="AIF4" s="53"/>
      <c r="AIG4" s="53"/>
      <c r="AIH4" s="53"/>
      <c r="AII4" s="53"/>
      <c r="AIJ4" s="53"/>
      <c r="AIK4" s="53"/>
      <c r="AIL4" s="53"/>
      <c r="AIM4" s="53"/>
      <c r="AIN4" s="53"/>
      <c r="AIO4" s="53"/>
      <c r="AIP4" s="53"/>
      <c r="AIQ4" s="53"/>
      <c r="AIR4" s="53"/>
      <c r="AIS4" s="53"/>
      <c r="AIT4" s="53"/>
      <c r="AIU4" s="53"/>
      <c r="AIV4" s="53"/>
      <c r="AIW4" s="53"/>
      <c r="AIX4" s="53"/>
      <c r="AIY4" s="53"/>
      <c r="AIZ4" s="53"/>
      <c r="AJA4" s="53"/>
      <c r="AJB4" s="53"/>
      <c r="AJC4" s="53"/>
      <c r="AJD4" s="53"/>
      <c r="AJE4" s="53"/>
      <c r="AJF4" s="53"/>
      <c r="AJG4" s="53"/>
      <c r="AJH4" s="53"/>
      <c r="AJI4" s="53"/>
      <c r="AJJ4" s="53"/>
      <c r="AJK4" s="53"/>
      <c r="AJL4" s="53"/>
      <c r="AJM4" s="53"/>
      <c r="AJN4" s="53"/>
      <c r="AJO4" s="53"/>
      <c r="AJP4" s="53"/>
      <c r="AJQ4" s="53"/>
      <c r="AJR4" s="53"/>
      <c r="AJS4" s="53"/>
      <c r="AJT4" s="53"/>
      <c r="AJU4" s="53"/>
      <c r="AJV4" s="53"/>
      <c r="AJW4" s="53"/>
      <c r="AJX4" s="53"/>
      <c r="AJY4" s="53"/>
      <c r="AJZ4" s="53"/>
      <c r="AKA4" s="53"/>
      <c r="AKB4" s="53"/>
      <c r="AKC4" s="53"/>
      <c r="AKD4" s="53"/>
      <c r="AKE4" s="53"/>
      <c r="AKF4" s="53"/>
      <c r="AKG4" s="53"/>
      <c r="AKH4" s="53"/>
      <c r="AKI4" s="53"/>
      <c r="AKJ4" s="53"/>
      <c r="AKK4" s="53"/>
      <c r="AKL4" s="53"/>
      <c r="AKM4" s="53"/>
      <c r="AKN4" s="53"/>
      <c r="AKO4" s="53"/>
      <c r="AKP4" s="53"/>
      <c r="AKQ4" s="53"/>
      <c r="AKR4" s="53"/>
      <c r="AKS4" s="53"/>
      <c r="AKT4" s="53"/>
      <c r="AKU4" s="53"/>
      <c r="AKV4" s="53"/>
      <c r="AKW4" s="53"/>
      <c r="AKX4" s="53"/>
      <c r="AKY4" s="53"/>
      <c r="AKZ4" s="53"/>
      <c r="ALA4" s="53"/>
      <c r="ALB4" s="53"/>
      <c r="ALC4" s="53"/>
      <c r="ALD4" s="53"/>
      <c r="ALE4" s="53"/>
      <c r="ALF4" s="53"/>
      <c r="ALG4" s="53"/>
      <c r="ALH4" s="53"/>
      <c r="ALI4" s="53"/>
      <c r="ALJ4" s="53"/>
      <c r="ALK4" s="53"/>
      <c r="ALL4" s="53"/>
      <c r="ALM4" s="53"/>
      <c r="ALN4" s="53"/>
      <c r="ALO4" s="53"/>
      <c r="ALP4" s="53"/>
      <c r="ALQ4" s="53"/>
      <c r="ALR4" s="53"/>
      <c r="ALS4" s="53"/>
      <c r="ALT4" s="53"/>
      <c r="ALU4" s="53"/>
      <c r="ALV4" s="53"/>
      <c r="ALW4" s="53"/>
      <c r="ALX4" s="53"/>
      <c r="ALY4" s="53"/>
      <c r="ALZ4" s="53"/>
      <c r="AMA4" s="53"/>
      <c r="AMB4" s="53"/>
      <c r="AMC4" s="53"/>
      <c r="AMD4" s="53"/>
      <c r="AME4" s="53"/>
      <c r="AMF4" s="53"/>
      <c r="AMG4" s="53"/>
      <c r="AMH4" s="53"/>
      <c r="AMI4" s="53"/>
      <c r="AMJ4" s="53"/>
      <c r="AMK4" s="53"/>
      <c r="AML4" s="53"/>
      <c r="AMM4" s="53"/>
      <c r="AMN4" s="53"/>
      <c r="AMO4" s="53"/>
      <c r="AMP4" s="53"/>
      <c r="AMQ4" s="53"/>
      <c r="AMR4" s="53"/>
      <c r="AMS4" s="53"/>
      <c r="AMT4" s="53"/>
      <c r="AMU4" s="53"/>
      <c r="AMV4" s="53"/>
      <c r="AMW4" s="53"/>
      <c r="AMX4" s="53"/>
      <c r="AMY4" s="53"/>
      <c r="AMZ4" s="53"/>
      <c r="ANA4" s="53"/>
      <c r="ANB4" s="53"/>
      <c r="ANC4" s="53"/>
      <c r="AND4" s="53"/>
      <c r="ANE4" s="53"/>
      <c r="ANF4" s="53"/>
      <c r="ANG4" s="53"/>
      <c r="ANH4" s="53"/>
      <c r="ANI4" s="53"/>
      <c r="ANJ4" s="53"/>
      <c r="ANK4" s="53"/>
      <c r="ANL4" s="53"/>
      <c r="ANM4" s="53"/>
      <c r="ANN4" s="53"/>
      <c r="ANO4" s="53"/>
      <c r="ANP4" s="53"/>
      <c r="ANQ4" s="53"/>
      <c r="ANR4" s="53"/>
      <c r="ANS4" s="53"/>
      <c r="ANT4" s="53"/>
      <c r="ANU4" s="53"/>
      <c r="ANV4" s="53"/>
      <c r="ANW4" s="53"/>
      <c r="ANX4" s="53"/>
      <c r="ANY4" s="53"/>
      <c r="ANZ4" s="53"/>
      <c r="AOA4" s="53"/>
      <c r="AOB4" s="53"/>
      <c r="AOC4" s="53"/>
      <c r="AOD4" s="53"/>
      <c r="AOE4" s="53"/>
      <c r="AOF4" s="53"/>
      <c r="AOG4" s="53"/>
      <c r="AOH4" s="53"/>
      <c r="AOI4" s="53"/>
      <c r="AOJ4" s="53"/>
      <c r="AOK4" s="53"/>
      <c r="AOL4" s="53"/>
      <c r="AOM4" s="53"/>
      <c r="AON4" s="53"/>
      <c r="AOO4" s="53"/>
      <c r="AOP4" s="53"/>
      <c r="AOQ4" s="53"/>
      <c r="AOR4" s="53"/>
      <c r="AOS4" s="53"/>
      <c r="AOT4" s="53"/>
      <c r="AOU4" s="53"/>
      <c r="AOV4" s="53"/>
      <c r="AOW4" s="53"/>
      <c r="AOX4" s="53"/>
      <c r="AOY4" s="53"/>
      <c r="AOZ4" s="53"/>
      <c r="APA4" s="53"/>
      <c r="APB4" s="53"/>
      <c r="APC4" s="53"/>
      <c r="APD4" s="53"/>
      <c r="APE4" s="53"/>
      <c r="APF4" s="53"/>
      <c r="APG4" s="53"/>
      <c r="APH4" s="53"/>
      <c r="API4" s="53"/>
      <c r="APJ4" s="53"/>
      <c r="APK4" s="53"/>
      <c r="APL4" s="53"/>
      <c r="APM4" s="53"/>
      <c r="APN4" s="53"/>
      <c r="APO4" s="53"/>
      <c r="APP4" s="53"/>
      <c r="APQ4" s="53"/>
      <c r="APR4" s="53"/>
      <c r="APS4" s="53"/>
      <c r="APT4" s="53"/>
      <c r="APU4" s="53"/>
      <c r="APV4" s="53"/>
      <c r="APW4" s="53"/>
      <c r="APX4" s="53"/>
      <c r="APY4" s="53"/>
      <c r="APZ4" s="53"/>
      <c r="AQA4" s="53"/>
      <c r="AQB4" s="53"/>
      <c r="AQC4" s="53"/>
      <c r="AQD4" s="53"/>
      <c r="AQE4" s="53"/>
      <c r="AQF4" s="53"/>
      <c r="AQG4" s="53"/>
      <c r="AQH4" s="53"/>
      <c r="AQI4" s="53"/>
      <c r="AQJ4" s="53"/>
      <c r="AQK4" s="53"/>
      <c r="AQL4" s="53"/>
      <c r="AQM4" s="53"/>
      <c r="AQN4" s="53"/>
      <c r="AQO4" s="53"/>
      <c r="AQP4" s="53"/>
      <c r="AQQ4" s="53"/>
      <c r="AQR4" s="53"/>
      <c r="AQS4" s="53"/>
      <c r="AQT4" s="53"/>
      <c r="AQU4" s="53"/>
      <c r="AQV4" s="53"/>
      <c r="AQW4" s="53"/>
      <c r="AQX4" s="53"/>
      <c r="AQY4" s="53"/>
      <c r="AQZ4" s="53"/>
      <c r="ARA4" s="53"/>
      <c r="ARB4" s="53"/>
      <c r="ARC4" s="53"/>
      <c r="ARD4" s="53"/>
      <c r="ARE4" s="53"/>
      <c r="ARF4" s="53"/>
      <c r="ARG4" s="53"/>
      <c r="ARH4" s="53"/>
      <c r="ARI4" s="53"/>
      <c r="ARJ4" s="53"/>
      <c r="ARK4" s="53"/>
      <c r="ARL4" s="53"/>
      <c r="ARM4" s="53"/>
      <c r="ARN4" s="53"/>
      <c r="ARO4" s="53"/>
      <c r="ARP4" s="53"/>
      <c r="ARQ4" s="53"/>
      <c r="ARR4" s="53"/>
      <c r="ARS4" s="53"/>
      <c r="ART4" s="53"/>
      <c r="ARU4" s="53"/>
      <c r="ARV4" s="53"/>
      <c r="ARW4" s="53"/>
      <c r="ARX4" s="53"/>
      <c r="ARY4" s="53"/>
      <c r="ARZ4" s="53"/>
      <c r="ASA4" s="53"/>
      <c r="ASB4" s="53"/>
      <c r="ASC4" s="53"/>
      <c r="ASD4" s="53"/>
      <c r="ASE4" s="53"/>
      <c r="ASF4" s="53"/>
      <c r="ASG4" s="53"/>
      <c r="ASH4" s="53"/>
      <c r="ASI4" s="53"/>
      <c r="ASJ4" s="53"/>
      <c r="ASK4" s="53"/>
      <c r="ASL4" s="53"/>
      <c r="ASM4" s="53"/>
      <c r="ASN4" s="53"/>
      <c r="ASO4" s="53"/>
      <c r="ASP4" s="53"/>
      <c r="ASQ4" s="53"/>
      <c r="ASR4" s="53"/>
      <c r="ASS4" s="53"/>
      <c r="AST4" s="53"/>
      <c r="ASU4" s="53"/>
      <c r="ASV4" s="53"/>
      <c r="ASW4" s="53"/>
      <c r="ASX4" s="53"/>
      <c r="ASY4" s="53"/>
      <c r="ASZ4" s="53"/>
      <c r="ATA4" s="53"/>
      <c r="ATB4" s="53"/>
      <c r="ATC4" s="53"/>
      <c r="ATD4" s="53"/>
      <c r="ATE4" s="53"/>
      <c r="ATF4" s="53"/>
      <c r="ATG4" s="53"/>
      <c r="ATH4" s="53"/>
      <c r="ATI4" s="53"/>
      <c r="ATJ4" s="53"/>
      <c r="ATK4" s="53"/>
      <c r="ATL4" s="53"/>
      <c r="ATM4" s="53"/>
      <c r="ATN4" s="53"/>
      <c r="ATO4" s="53"/>
      <c r="ATP4" s="53"/>
      <c r="ATQ4" s="53"/>
      <c r="ATR4" s="53"/>
      <c r="ATS4" s="53"/>
      <c r="ATT4" s="53"/>
      <c r="ATU4" s="53"/>
      <c r="ATV4" s="53"/>
      <c r="ATW4" s="53"/>
      <c r="ATX4" s="53"/>
      <c r="ATY4" s="53"/>
      <c r="ATZ4" s="53"/>
      <c r="AUA4" s="53"/>
      <c r="AUB4" s="53"/>
      <c r="AUC4" s="53"/>
      <c r="AUD4" s="53"/>
      <c r="AUE4" s="53"/>
      <c r="AUF4" s="53"/>
      <c r="AUG4" s="53"/>
      <c r="AUH4" s="53"/>
      <c r="AUI4" s="53"/>
      <c r="AUJ4" s="53"/>
      <c r="AUK4" s="53"/>
      <c r="AUL4" s="53"/>
      <c r="AUM4" s="53"/>
      <c r="AUN4" s="53"/>
      <c r="AUO4" s="53"/>
      <c r="AUP4" s="53"/>
      <c r="AUQ4" s="53"/>
      <c r="AUR4" s="53"/>
      <c r="AUS4" s="53"/>
      <c r="AUT4" s="53"/>
      <c r="AUU4" s="53"/>
      <c r="AUV4" s="53"/>
      <c r="AUW4" s="53"/>
      <c r="AUX4" s="53"/>
      <c r="AUY4" s="53"/>
      <c r="AUZ4" s="53"/>
      <c r="AVA4" s="53"/>
      <c r="AVB4" s="53"/>
      <c r="AVC4" s="53"/>
      <c r="AVD4" s="53"/>
      <c r="AVE4" s="53"/>
      <c r="AVF4" s="53"/>
      <c r="AVG4" s="53"/>
      <c r="AVH4" s="53"/>
      <c r="AVI4" s="53"/>
      <c r="AVJ4" s="53"/>
      <c r="AVK4" s="53"/>
      <c r="AVL4" s="53"/>
      <c r="AVM4" s="53"/>
      <c r="AVN4" s="53"/>
      <c r="AVO4" s="53"/>
      <c r="AVP4" s="53"/>
      <c r="AVQ4" s="53"/>
      <c r="AVR4" s="53"/>
      <c r="AVS4" s="53"/>
      <c r="AVT4" s="53"/>
      <c r="AVU4" s="53"/>
      <c r="AVV4" s="53"/>
      <c r="AVW4" s="53"/>
      <c r="AVX4" s="53"/>
      <c r="AVY4" s="53"/>
      <c r="AVZ4" s="53"/>
      <c r="AWA4" s="53"/>
      <c r="AWB4" s="53"/>
      <c r="AWC4" s="53"/>
      <c r="AWD4" s="53"/>
      <c r="AWE4" s="53"/>
      <c r="AWF4" s="53"/>
      <c r="AWG4" s="53"/>
      <c r="AWH4" s="53"/>
      <c r="AWI4" s="53"/>
      <c r="AWJ4" s="53"/>
      <c r="AWK4" s="53"/>
      <c r="AWL4" s="53"/>
      <c r="AWM4" s="53"/>
      <c r="AWN4" s="53"/>
      <c r="AWO4" s="53"/>
      <c r="AWP4" s="53"/>
      <c r="AWQ4" s="53"/>
      <c r="AWR4" s="53"/>
      <c r="AWS4" s="53"/>
      <c r="AWT4" s="53"/>
      <c r="AWU4" s="53"/>
      <c r="AWV4" s="53"/>
      <c r="AWW4" s="53"/>
      <c r="AWX4" s="53"/>
      <c r="AWY4" s="53"/>
      <c r="AWZ4" s="53"/>
      <c r="AXA4" s="53"/>
      <c r="AXB4" s="53"/>
      <c r="AXC4" s="53"/>
      <c r="AXD4" s="53"/>
      <c r="AXE4" s="53"/>
      <c r="AXF4" s="53"/>
      <c r="AXG4" s="53"/>
      <c r="AXH4" s="53"/>
      <c r="AXI4" s="53"/>
      <c r="AXJ4" s="53"/>
      <c r="AXK4" s="53"/>
      <c r="AXL4" s="53"/>
      <c r="AXM4" s="53"/>
      <c r="AXN4" s="53"/>
      <c r="AXO4" s="53"/>
      <c r="AXP4" s="53"/>
      <c r="AXQ4" s="53"/>
      <c r="AXR4" s="53"/>
      <c r="AXS4" s="53"/>
      <c r="AXT4" s="53"/>
      <c r="AXU4" s="53"/>
      <c r="AXV4" s="53"/>
      <c r="AXW4" s="53"/>
      <c r="AXX4" s="53"/>
      <c r="AXY4" s="53"/>
      <c r="AXZ4" s="53"/>
      <c r="AYA4" s="53"/>
      <c r="AYB4" s="53"/>
      <c r="AYC4" s="53"/>
      <c r="AYD4" s="53"/>
      <c r="AYE4" s="53"/>
      <c r="AYF4" s="53"/>
      <c r="AYG4" s="53"/>
      <c r="AYH4" s="53"/>
      <c r="AYI4" s="53"/>
      <c r="AYJ4" s="53"/>
      <c r="AYK4" s="53"/>
      <c r="AYL4" s="53"/>
      <c r="AYM4" s="53"/>
      <c r="AYN4" s="53"/>
      <c r="AYO4" s="53"/>
      <c r="AYP4" s="53"/>
      <c r="AYQ4" s="53"/>
      <c r="AYR4" s="53"/>
      <c r="AYS4" s="53"/>
      <c r="AYT4" s="53"/>
      <c r="AYU4" s="53"/>
      <c r="AYV4" s="53"/>
      <c r="AYW4" s="53"/>
      <c r="AYX4" s="53"/>
      <c r="AYY4" s="53"/>
      <c r="AYZ4" s="53"/>
      <c r="AZA4" s="53"/>
      <c r="AZB4" s="53"/>
      <c r="AZC4" s="53"/>
      <c r="AZD4" s="53"/>
      <c r="AZE4" s="53"/>
      <c r="AZF4" s="53"/>
      <c r="AZG4" s="53"/>
      <c r="AZH4" s="53"/>
      <c r="AZI4" s="53"/>
      <c r="AZJ4" s="53"/>
      <c r="AZK4" s="53"/>
      <c r="AZL4" s="53"/>
      <c r="AZM4" s="53"/>
      <c r="AZN4" s="53"/>
      <c r="AZO4" s="53"/>
      <c r="AZP4" s="53"/>
      <c r="AZQ4" s="53"/>
      <c r="AZR4" s="53"/>
      <c r="AZS4" s="53"/>
      <c r="AZT4" s="53"/>
      <c r="AZU4" s="53"/>
      <c r="AZV4" s="53"/>
      <c r="AZW4" s="53"/>
      <c r="AZX4" s="53"/>
      <c r="AZY4" s="53"/>
      <c r="AZZ4" s="53"/>
      <c r="BAA4" s="53"/>
      <c r="BAB4" s="53"/>
      <c r="BAC4" s="53"/>
      <c r="BAD4" s="53"/>
      <c r="BAE4" s="53"/>
      <c r="BAF4" s="53"/>
      <c r="BAG4" s="53"/>
      <c r="BAH4" s="53"/>
      <c r="BAI4" s="53"/>
      <c r="BAJ4" s="53"/>
      <c r="BAK4" s="53"/>
      <c r="BAL4" s="53"/>
      <c r="BAM4" s="53"/>
      <c r="BAN4" s="53"/>
      <c r="BAO4" s="53"/>
      <c r="BAP4" s="53"/>
      <c r="BAQ4" s="53"/>
      <c r="BAR4" s="53"/>
      <c r="BAS4" s="53"/>
      <c r="BAT4" s="53"/>
      <c r="BAU4" s="53"/>
      <c r="BAV4" s="53"/>
      <c r="BAW4" s="53"/>
      <c r="BAX4" s="53"/>
      <c r="BAY4" s="53"/>
      <c r="BAZ4" s="53"/>
      <c r="BBA4" s="53"/>
      <c r="BBB4" s="53"/>
      <c r="BBC4" s="53"/>
      <c r="BBD4" s="53"/>
      <c r="BBE4" s="53"/>
      <c r="BBF4" s="53"/>
      <c r="BBG4" s="53"/>
      <c r="BBH4" s="53"/>
      <c r="BBI4" s="53"/>
      <c r="BBJ4" s="53"/>
      <c r="BBK4" s="53"/>
      <c r="BBL4" s="53"/>
      <c r="BBM4" s="53"/>
      <c r="BBN4" s="53"/>
      <c r="BBO4" s="53"/>
      <c r="BBP4" s="53"/>
      <c r="BBQ4" s="53"/>
      <c r="BBR4" s="53"/>
      <c r="BBS4" s="53"/>
      <c r="BBT4" s="53"/>
      <c r="BBU4" s="53"/>
      <c r="BBV4" s="53"/>
      <c r="BBW4" s="53"/>
      <c r="BBX4" s="53"/>
      <c r="BBY4" s="53"/>
      <c r="BBZ4" s="53"/>
      <c r="BCA4" s="53"/>
      <c r="BCB4" s="53"/>
      <c r="BCC4" s="53"/>
      <c r="BCD4" s="53"/>
      <c r="BCE4" s="53"/>
      <c r="BCF4" s="53"/>
      <c r="BCG4" s="53"/>
      <c r="BCH4" s="53"/>
      <c r="BCI4" s="53"/>
      <c r="BCJ4" s="53"/>
      <c r="BCK4" s="53"/>
      <c r="BCL4" s="53"/>
      <c r="BCM4" s="53"/>
      <c r="BCN4" s="53"/>
      <c r="BCO4" s="53"/>
      <c r="BCP4" s="53"/>
      <c r="BCQ4" s="53"/>
      <c r="BCR4" s="53"/>
      <c r="BCS4" s="53"/>
      <c r="BCT4" s="53"/>
      <c r="BCU4" s="53"/>
      <c r="BCV4" s="53"/>
      <c r="BCW4" s="53"/>
      <c r="BCX4" s="53"/>
      <c r="BCY4" s="53"/>
      <c r="BCZ4" s="53"/>
      <c r="BDA4" s="53"/>
      <c r="BDB4" s="53"/>
      <c r="BDC4" s="53"/>
      <c r="BDD4" s="53"/>
      <c r="BDE4" s="53"/>
      <c r="BDF4" s="53"/>
      <c r="BDG4" s="53"/>
      <c r="BDH4" s="53"/>
      <c r="BDI4" s="53"/>
      <c r="BDJ4" s="53"/>
      <c r="BDK4" s="53"/>
      <c r="BDL4" s="53"/>
      <c r="BDM4" s="53"/>
      <c r="BDN4" s="53"/>
      <c r="BDO4" s="53"/>
      <c r="BDP4" s="53"/>
      <c r="BDQ4" s="53"/>
      <c r="BDR4" s="53"/>
      <c r="BDS4" s="53"/>
      <c r="BDT4" s="53"/>
      <c r="BDU4" s="53"/>
      <c r="BDV4" s="53"/>
      <c r="BDW4" s="53"/>
      <c r="BDX4" s="53"/>
      <c r="BDY4" s="53"/>
      <c r="BDZ4" s="53"/>
      <c r="BEA4" s="53"/>
      <c r="BEB4" s="53"/>
      <c r="BEC4" s="53"/>
      <c r="BED4" s="53"/>
      <c r="BEE4" s="53"/>
      <c r="BEF4" s="53"/>
      <c r="BEG4" s="53"/>
      <c r="BEH4" s="53"/>
      <c r="BEI4" s="53"/>
      <c r="BEJ4" s="53"/>
      <c r="BEK4" s="53"/>
      <c r="BEL4" s="53"/>
      <c r="BEM4" s="53"/>
      <c r="BEN4" s="53"/>
      <c r="BEO4" s="53"/>
      <c r="BEP4" s="53"/>
      <c r="BEQ4" s="53"/>
      <c r="BER4" s="53"/>
      <c r="BES4" s="53"/>
      <c r="BET4" s="53"/>
      <c r="BEU4" s="53"/>
      <c r="BEV4" s="53"/>
      <c r="BEW4" s="53"/>
      <c r="BEX4" s="53"/>
      <c r="BEY4" s="53"/>
      <c r="BEZ4" s="53"/>
      <c r="BFA4" s="53"/>
      <c r="BFB4" s="53"/>
      <c r="BFC4" s="53"/>
      <c r="BFD4" s="53"/>
      <c r="BFE4" s="53"/>
      <c r="BFF4" s="53"/>
      <c r="BFG4" s="53"/>
      <c r="BFH4" s="53"/>
      <c r="BFI4" s="53"/>
      <c r="BFJ4" s="53"/>
      <c r="BFK4" s="53"/>
      <c r="BFL4" s="53"/>
      <c r="BFM4" s="53"/>
      <c r="BFN4" s="53"/>
      <c r="BFO4" s="53"/>
      <c r="BFP4" s="53"/>
      <c r="BFQ4" s="53"/>
      <c r="BFR4" s="53"/>
      <c r="BFS4" s="53"/>
      <c r="BFT4" s="53"/>
      <c r="BFU4" s="53"/>
      <c r="BFV4" s="53"/>
      <c r="BFW4" s="53"/>
      <c r="BFX4" s="53"/>
      <c r="BFY4" s="53"/>
      <c r="BFZ4" s="53"/>
      <c r="BGA4" s="53"/>
      <c r="BGB4" s="53"/>
      <c r="BGC4" s="53"/>
      <c r="BGD4" s="53"/>
      <c r="BGE4" s="53"/>
      <c r="BGF4" s="53"/>
      <c r="BGG4" s="53"/>
      <c r="BGH4" s="53"/>
      <c r="BGI4" s="53"/>
      <c r="BGJ4" s="53"/>
      <c r="BGK4" s="53"/>
      <c r="BGL4" s="53"/>
      <c r="BGM4" s="53"/>
      <c r="BGN4" s="53"/>
      <c r="BGO4" s="53"/>
      <c r="BGP4" s="53"/>
      <c r="BGQ4" s="53"/>
      <c r="BGR4" s="53"/>
      <c r="BGS4" s="53"/>
      <c r="BGT4" s="53"/>
      <c r="BGU4" s="53"/>
      <c r="BGV4" s="53"/>
      <c r="BGW4" s="53"/>
      <c r="BGX4" s="53"/>
      <c r="BGY4" s="53"/>
      <c r="BGZ4" s="53"/>
      <c r="BHA4" s="53"/>
      <c r="BHB4" s="53"/>
      <c r="BHC4" s="53"/>
      <c r="BHD4" s="53"/>
      <c r="BHE4" s="53"/>
      <c r="BHF4" s="53"/>
      <c r="BHG4" s="53"/>
      <c r="BHH4" s="53"/>
      <c r="BHI4" s="53"/>
      <c r="BHJ4" s="53"/>
      <c r="BHK4" s="53"/>
      <c r="BHL4" s="53"/>
      <c r="BHM4" s="53"/>
      <c r="BHN4" s="53"/>
      <c r="BHO4" s="53"/>
      <c r="BHP4" s="53"/>
      <c r="BHQ4" s="53"/>
      <c r="BHR4" s="53"/>
      <c r="BHS4" s="53"/>
      <c r="BHT4" s="53"/>
      <c r="BHU4" s="53"/>
      <c r="BHV4" s="53"/>
      <c r="BHW4" s="53"/>
      <c r="BHX4" s="53"/>
      <c r="BHY4" s="53"/>
      <c r="BHZ4" s="53"/>
      <c r="BIA4" s="53"/>
      <c r="BIB4" s="53"/>
      <c r="BIC4" s="53"/>
      <c r="BID4" s="53"/>
      <c r="BIE4" s="53"/>
      <c r="BIF4" s="53"/>
      <c r="BIG4" s="53"/>
      <c r="BIH4" s="53"/>
      <c r="BII4" s="53"/>
      <c r="BIJ4" s="53"/>
      <c r="BIK4" s="53"/>
      <c r="BIL4" s="53"/>
      <c r="BIM4" s="53"/>
      <c r="BIN4" s="53"/>
      <c r="BIO4" s="53"/>
      <c r="BIP4" s="53"/>
      <c r="BIQ4" s="53"/>
      <c r="BIR4" s="53"/>
      <c r="BIS4" s="53"/>
      <c r="BIT4" s="53"/>
      <c r="BIU4" s="53"/>
      <c r="BIV4" s="53"/>
      <c r="BIW4" s="53"/>
      <c r="BIX4" s="53"/>
      <c r="BIY4" s="53"/>
      <c r="BIZ4" s="53"/>
      <c r="BJA4" s="53"/>
      <c r="BJB4" s="53"/>
      <c r="BJC4" s="53"/>
      <c r="BJD4" s="53"/>
      <c r="BJE4" s="53"/>
      <c r="BJF4" s="53"/>
      <c r="BJG4" s="53"/>
      <c r="BJH4" s="53"/>
      <c r="BJI4" s="53"/>
      <c r="BJJ4" s="53"/>
      <c r="BJK4" s="53"/>
      <c r="BJL4" s="53"/>
      <c r="BJM4" s="53"/>
      <c r="BJN4" s="53"/>
      <c r="BJO4" s="53"/>
      <c r="BJP4" s="53"/>
      <c r="BJQ4" s="53"/>
      <c r="BJR4" s="53"/>
      <c r="BJS4" s="53"/>
      <c r="BJT4" s="53"/>
      <c r="BJU4" s="53"/>
      <c r="BJV4" s="53"/>
      <c r="BJW4" s="53"/>
      <c r="BJX4" s="53"/>
      <c r="BJY4" s="53"/>
      <c r="BJZ4" s="53"/>
      <c r="BKA4" s="53"/>
      <c r="BKB4" s="53"/>
      <c r="BKC4" s="53"/>
      <c r="BKD4" s="53"/>
      <c r="BKE4" s="53"/>
      <c r="BKF4" s="53"/>
      <c r="BKG4" s="53"/>
      <c r="BKH4" s="53"/>
      <c r="BKI4" s="53"/>
      <c r="BKJ4" s="53"/>
      <c r="BKK4" s="53"/>
      <c r="BKL4" s="53"/>
      <c r="BKM4" s="53"/>
      <c r="BKN4" s="53"/>
      <c r="BKO4" s="53"/>
      <c r="BKP4" s="53"/>
      <c r="BKQ4" s="53"/>
      <c r="BKR4" s="53"/>
      <c r="BKS4" s="53"/>
      <c r="BKT4" s="53"/>
      <c r="BKU4" s="53"/>
      <c r="BKV4" s="53"/>
      <c r="BKW4" s="53"/>
      <c r="BKX4" s="53"/>
      <c r="BKY4" s="53"/>
      <c r="BKZ4" s="53"/>
      <c r="BLA4" s="53"/>
      <c r="BLB4" s="53"/>
      <c r="BLC4" s="53"/>
      <c r="BLD4" s="53"/>
      <c r="BLE4" s="53"/>
      <c r="BLF4" s="53"/>
      <c r="BLG4" s="53"/>
      <c r="BLH4" s="53"/>
      <c r="BLI4" s="53"/>
      <c r="BLJ4" s="53"/>
      <c r="BLK4" s="53"/>
      <c r="BLL4" s="53"/>
      <c r="BLM4" s="53"/>
      <c r="BLN4" s="53"/>
      <c r="BLO4" s="53"/>
      <c r="BLP4" s="53"/>
      <c r="BLQ4" s="53"/>
      <c r="BLR4" s="53"/>
      <c r="BLS4" s="53"/>
      <c r="BLT4" s="53"/>
      <c r="BLU4" s="53"/>
      <c r="BLV4" s="53"/>
      <c r="BLW4" s="53"/>
      <c r="BLX4" s="53"/>
      <c r="BLY4" s="53"/>
      <c r="BLZ4" s="53"/>
      <c r="BMA4" s="53"/>
      <c r="BMB4" s="53"/>
      <c r="BMC4" s="53"/>
      <c r="BMD4" s="53"/>
      <c r="BME4" s="53"/>
      <c r="BMF4" s="53"/>
      <c r="BMG4" s="53"/>
      <c r="BMH4" s="53"/>
      <c r="BMI4" s="53"/>
      <c r="BMJ4" s="53"/>
      <c r="BMK4" s="53"/>
      <c r="BML4" s="53"/>
      <c r="BMM4" s="53"/>
      <c r="BMN4" s="53"/>
      <c r="BMO4" s="53"/>
      <c r="BMP4" s="53"/>
      <c r="BMQ4" s="53"/>
      <c r="BMR4" s="53"/>
      <c r="BMS4" s="53"/>
      <c r="BMT4" s="53"/>
      <c r="BMU4" s="53"/>
      <c r="BMV4" s="53"/>
      <c r="BMW4" s="53"/>
      <c r="BMX4" s="53"/>
      <c r="BMY4" s="53"/>
      <c r="BMZ4" s="53"/>
      <c r="BNA4" s="53"/>
      <c r="BNB4" s="53"/>
      <c r="BNC4" s="53"/>
      <c r="BND4" s="53"/>
      <c r="BNE4" s="53"/>
      <c r="BNF4" s="53"/>
      <c r="BNG4" s="53"/>
      <c r="BNH4" s="53"/>
    </row>
    <row r="5" ht="13.5" hidden="1" customHeight="1">
      <c r="A5" s="54" t="s">
        <v>1395</v>
      </c>
      <c r="B5" s="55" t="s">
        <v>1944</v>
      </c>
      <c r="C5" s="55" t="s">
        <v>1944</v>
      </c>
      <c r="D5" s="55" t="s">
        <v>1944</v>
      </c>
      <c r="E5" s="55" t="s">
        <v>1944</v>
      </c>
      <c r="F5" s="55" t="s">
        <v>1944</v>
      </c>
      <c r="G5" s="55" t="s">
        <v>1944</v>
      </c>
      <c r="H5" s="55" t="s">
        <v>1944</v>
      </c>
      <c r="I5" s="55" t="s">
        <v>1944</v>
      </c>
      <c r="J5" s="55" t="s">
        <v>1944</v>
      </c>
      <c r="K5" s="55" t="s">
        <v>1944</v>
      </c>
      <c r="L5" s="55" t="s">
        <v>1944</v>
      </c>
      <c r="M5" s="55" t="s">
        <v>1944</v>
      </c>
      <c r="N5" s="55" t="s">
        <v>1944</v>
      </c>
      <c r="O5" s="55" t="s">
        <v>1944</v>
      </c>
      <c r="P5" s="55" t="s">
        <v>1944</v>
      </c>
      <c r="Q5" s="55" t="s">
        <v>1944</v>
      </c>
      <c r="R5" s="55" t="s">
        <v>1944</v>
      </c>
      <c r="S5" s="55" t="s">
        <v>1944</v>
      </c>
      <c r="T5" s="55" t="s">
        <v>1944</v>
      </c>
      <c r="U5" s="55" t="s">
        <v>1944</v>
      </c>
      <c r="V5" s="55" t="s">
        <v>1944</v>
      </c>
      <c r="W5" s="55" t="s">
        <v>1944</v>
      </c>
      <c r="X5" s="55" t="s">
        <v>1944</v>
      </c>
      <c r="Y5" s="55" t="s">
        <v>1944</v>
      </c>
      <c r="Z5" s="55" t="s">
        <v>1944</v>
      </c>
      <c r="AA5" s="55" t="s">
        <v>1944</v>
      </c>
      <c r="AB5" s="55" t="s">
        <v>1944</v>
      </c>
      <c r="AC5" s="55" t="s">
        <v>1944</v>
      </c>
      <c r="AD5" s="55" t="s">
        <v>1944</v>
      </c>
      <c r="AE5" s="55" t="s">
        <v>1944</v>
      </c>
      <c r="AF5" s="55" t="s">
        <v>1944</v>
      </c>
      <c r="AG5" s="55" t="s">
        <v>1944</v>
      </c>
      <c r="AH5" s="55" t="s">
        <v>1944</v>
      </c>
      <c r="AI5" s="55" t="s">
        <v>1944</v>
      </c>
      <c r="AJ5" s="55" t="s">
        <v>1944</v>
      </c>
      <c r="AK5" s="55" t="s">
        <v>1944</v>
      </c>
      <c r="AL5" s="55" t="s">
        <v>1944</v>
      </c>
      <c r="AM5" s="55" t="s">
        <v>1944</v>
      </c>
      <c r="AN5" s="55" t="s">
        <v>1944</v>
      </c>
      <c r="AO5" s="55" t="s">
        <v>1944</v>
      </c>
      <c r="AP5" s="55" t="s">
        <v>1944</v>
      </c>
      <c r="AQ5" s="55" t="s">
        <v>1944</v>
      </c>
      <c r="AR5" s="55" t="s">
        <v>1944</v>
      </c>
      <c r="AS5" s="55" t="s">
        <v>1944</v>
      </c>
      <c r="AT5" s="55" t="s">
        <v>1944</v>
      </c>
      <c r="AU5" s="55" t="s">
        <v>1944</v>
      </c>
      <c r="AV5" s="55" t="s">
        <v>1944</v>
      </c>
      <c r="AW5" s="55" t="s">
        <v>1944</v>
      </c>
      <c r="AX5" s="55" t="s">
        <v>1944</v>
      </c>
      <c r="AY5" s="55" t="s">
        <v>1944</v>
      </c>
      <c r="AZ5" s="55" t="s">
        <v>1944</v>
      </c>
      <c r="BA5" s="55" t="s">
        <v>1944</v>
      </c>
      <c r="BB5" s="55" t="s">
        <v>1944</v>
      </c>
      <c r="BC5" s="55" t="s">
        <v>1944</v>
      </c>
      <c r="BD5" s="55" t="s">
        <v>1944</v>
      </c>
      <c r="BE5" s="55" t="s">
        <v>1944</v>
      </c>
      <c r="BF5" s="55" t="s">
        <v>1944</v>
      </c>
      <c r="BG5" s="55" t="s">
        <v>1944</v>
      </c>
      <c r="BH5" s="55" t="s">
        <v>1944</v>
      </c>
      <c r="BI5" s="55" t="s">
        <v>1944</v>
      </c>
      <c r="BJ5" s="55" t="s">
        <v>1944</v>
      </c>
      <c r="BK5" s="55" t="s">
        <v>1944</v>
      </c>
      <c r="BL5" s="55" t="s">
        <v>1944</v>
      </c>
      <c r="BM5" s="55" t="s">
        <v>1944</v>
      </c>
      <c r="BN5" s="55" t="s">
        <v>1944</v>
      </c>
      <c r="BO5" s="55" t="s">
        <v>1944</v>
      </c>
      <c r="BP5" s="55" t="s">
        <v>1944</v>
      </c>
      <c r="BQ5" s="55" t="s">
        <v>1944</v>
      </c>
      <c r="BR5" s="55" t="s">
        <v>1944</v>
      </c>
      <c r="BS5" s="55" t="s">
        <v>1944</v>
      </c>
      <c r="BT5" s="55" t="s">
        <v>1944</v>
      </c>
      <c r="BU5" s="55" t="s">
        <v>1944</v>
      </c>
      <c r="BV5" s="55" t="s">
        <v>1944</v>
      </c>
      <c r="BW5" s="55" t="s">
        <v>1944</v>
      </c>
      <c r="BX5" s="55" t="s">
        <v>1944</v>
      </c>
      <c r="BY5" s="55" t="s">
        <v>1944</v>
      </c>
      <c r="BZ5" s="55" t="s">
        <v>1944</v>
      </c>
      <c r="CA5" s="55" t="s">
        <v>1944</v>
      </c>
      <c r="CB5" s="55" t="s">
        <v>1944</v>
      </c>
      <c r="CC5" s="55" t="s">
        <v>1944</v>
      </c>
      <c r="CD5" s="55" t="s">
        <v>1944</v>
      </c>
      <c r="CE5" s="55" t="s">
        <v>1944</v>
      </c>
      <c r="CF5" s="55" t="s">
        <v>1944</v>
      </c>
      <c r="CG5" s="55" t="s">
        <v>1944</v>
      </c>
      <c r="CH5" s="55" t="s">
        <v>1944</v>
      </c>
      <c r="CI5" s="55" t="s">
        <v>1944</v>
      </c>
      <c r="CJ5" s="55" t="s">
        <v>1944</v>
      </c>
      <c r="CK5" s="55" t="s">
        <v>1944</v>
      </c>
      <c r="CL5" s="55" t="s">
        <v>1944</v>
      </c>
      <c r="CM5" s="55" t="s">
        <v>1944</v>
      </c>
      <c r="CN5" s="55" t="s">
        <v>1944</v>
      </c>
      <c r="CO5" s="55" t="s">
        <v>1944</v>
      </c>
      <c r="CP5" s="55" t="s">
        <v>1944</v>
      </c>
      <c r="CQ5" s="55" t="s">
        <v>1944</v>
      </c>
      <c r="CR5" s="55" t="s">
        <v>1944</v>
      </c>
      <c r="CS5" s="55" t="s">
        <v>1944</v>
      </c>
      <c r="CT5" s="55" t="s">
        <v>1944</v>
      </c>
      <c r="CU5" s="55" t="s">
        <v>1944</v>
      </c>
      <c r="CV5" s="55" t="s">
        <v>1944</v>
      </c>
      <c r="CW5" s="55" t="s">
        <v>1944</v>
      </c>
      <c r="CX5" s="55" t="s">
        <v>1944</v>
      </c>
      <c r="CY5" s="55" t="s">
        <v>1944</v>
      </c>
      <c r="CZ5" s="55" t="s">
        <v>1944</v>
      </c>
      <c r="DA5" s="55" t="s">
        <v>1944</v>
      </c>
      <c r="DB5" s="55" t="s">
        <v>1944</v>
      </c>
      <c r="DC5" s="55" t="s">
        <v>1944</v>
      </c>
      <c r="DD5" s="55" t="s">
        <v>1944</v>
      </c>
      <c r="DE5" s="55" t="s">
        <v>1944</v>
      </c>
      <c r="DF5" s="55" t="s">
        <v>1944</v>
      </c>
      <c r="DG5" s="55" t="s">
        <v>1944</v>
      </c>
      <c r="DH5" s="55" t="s">
        <v>1944</v>
      </c>
      <c r="DI5" s="55" t="s">
        <v>1944</v>
      </c>
      <c r="DJ5" s="55" t="s">
        <v>1944</v>
      </c>
      <c r="DK5" s="55" t="s">
        <v>1944</v>
      </c>
      <c r="DL5" s="55" t="s">
        <v>1944</v>
      </c>
      <c r="DM5" s="55" t="s">
        <v>1944</v>
      </c>
      <c r="DN5" s="55" t="s">
        <v>1944</v>
      </c>
      <c r="DO5" s="55" t="s">
        <v>1944</v>
      </c>
      <c r="DP5" s="55" t="s">
        <v>1944</v>
      </c>
      <c r="DQ5" s="55" t="s">
        <v>1944</v>
      </c>
      <c r="DR5" s="55" t="s">
        <v>1944</v>
      </c>
      <c r="DS5" s="55" t="s">
        <v>1944</v>
      </c>
      <c r="DT5" s="55" t="s">
        <v>1944</v>
      </c>
      <c r="DU5" s="55" t="s">
        <v>1944</v>
      </c>
      <c r="DV5" s="55" t="s">
        <v>1944</v>
      </c>
      <c r="DW5" s="55" t="s">
        <v>1944</v>
      </c>
      <c r="DX5" s="55" t="s">
        <v>1944</v>
      </c>
      <c r="DY5" s="55" t="s">
        <v>1944</v>
      </c>
      <c r="DZ5" s="55" t="s">
        <v>1944</v>
      </c>
      <c r="EA5" s="55" t="s">
        <v>1944</v>
      </c>
      <c r="EB5" s="55" t="s">
        <v>1944</v>
      </c>
      <c r="EC5" s="55" t="s">
        <v>1944</v>
      </c>
      <c r="ED5" s="55" t="s">
        <v>1944</v>
      </c>
      <c r="EE5" s="55" t="s">
        <v>1944</v>
      </c>
      <c r="EF5" s="55" t="s">
        <v>1944</v>
      </c>
      <c r="EG5" s="55" t="s">
        <v>1944</v>
      </c>
      <c r="EH5" s="55" t="s">
        <v>1944</v>
      </c>
      <c r="EI5" s="55" t="s">
        <v>1944</v>
      </c>
      <c r="EJ5" s="55" t="s">
        <v>1944</v>
      </c>
      <c r="EK5" s="55" t="s">
        <v>1944</v>
      </c>
      <c r="EL5" s="55" t="s">
        <v>1944</v>
      </c>
      <c r="EM5" s="55" t="s">
        <v>1944</v>
      </c>
      <c r="EN5" s="55" t="s">
        <v>1944</v>
      </c>
      <c r="EO5" s="55" t="s">
        <v>1944</v>
      </c>
      <c r="EP5" s="55" t="s">
        <v>1944</v>
      </c>
      <c r="EQ5" s="55" t="s">
        <v>1944</v>
      </c>
      <c r="ER5" s="55" t="s">
        <v>1944</v>
      </c>
      <c r="ES5" s="55" t="s">
        <v>1944</v>
      </c>
      <c r="ET5" s="55" t="s">
        <v>1944</v>
      </c>
      <c r="EU5" s="55" t="s">
        <v>1944</v>
      </c>
      <c r="EV5" s="55" t="s">
        <v>1944</v>
      </c>
      <c r="EW5" s="55" t="s">
        <v>1944</v>
      </c>
      <c r="EX5" s="55" t="s">
        <v>1944</v>
      </c>
      <c r="EY5" s="55" t="s">
        <v>1944</v>
      </c>
      <c r="EZ5" s="55" t="s">
        <v>1944</v>
      </c>
      <c r="FA5" s="55" t="s">
        <v>1944</v>
      </c>
      <c r="FB5" s="55" t="s">
        <v>1944</v>
      </c>
      <c r="FC5" s="55" t="s">
        <v>1944</v>
      </c>
      <c r="FD5" s="55" t="s">
        <v>1944</v>
      </c>
      <c r="FE5" s="55" t="s">
        <v>1944</v>
      </c>
      <c r="FF5" s="55" t="s">
        <v>1944</v>
      </c>
      <c r="FG5" s="55" t="s">
        <v>1944</v>
      </c>
      <c r="FH5" s="55" t="s">
        <v>1944</v>
      </c>
      <c r="FI5" s="55" t="s">
        <v>1944</v>
      </c>
      <c r="FJ5" s="55" t="s">
        <v>1944</v>
      </c>
      <c r="FK5" s="55" t="s">
        <v>1944</v>
      </c>
      <c r="FL5" s="55" t="s">
        <v>1944</v>
      </c>
      <c r="FM5" s="55" t="s">
        <v>1944</v>
      </c>
      <c r="FN5" s="55" t="s">
        <v>1944</v>
      </c>
      <c r="FO5" s="55" t="s">
        <v>1944</v>
      </c>
      <c r="FP5" s="55" t="s">
        <v>1944</v>
      </c>
      <c r="FQ5" s="55" t="s">
        <v>1944</v>
      </c>
      <c r="FR5" s="55" t="s">
        <v>1944</v>
      </c>
      <c r="FS5" s="55" t="s">
        <v>1944</v>
      </c>
      <c r="FT5" s="55" t="s">
        <v>1944</v>
      </c>
      <c r="FU5" s="55" t="s">
        <v>1944</v>
      </c>
      <c r="FV5" s="55" t="s">
        <v>1944</v>
      </c>
      <c r="FW5" s="55" t="s">
        <v>1944</v>
      </c>
      <c r="FX5" s="55" t="s">
        <v>1944</v>
      </c>
      <c r="FY5" s="55" t="s">
        <v>1944</v>
      </c>
      <c r="FZ5" s="55" t="s">
        <v>1944</v>
      </c>
      <c r="GA5" s="55" t="s">
        <v>1944</v>
      </c>
      <c r="GB5" s="55" t="s">
        <v>1944</v>
      </c>
      <c r="GC5" s="55" t="s">
        <v>1944</v>
      </c>
      <c r="GD5" s="55" t="s">
        <v>1944</v>
      </c>
      <c r="GE5" s="55" t="s">
        <v>1944</v>
      </c>
      <c r="GF5" s="55" t="s">
        <v>1944</v>
      </c>
      <c r="GG5" s="55" t="s">
        <v>1944</v>
      </c>
      <c r="GH5" s="55" t="s">
        <v>1944</v>
      </c>
      <c r="GI5" s="55" t="s">
        <v>1944</v>
      </c>
      <c r="GJ5" s="55" t="s">
        <v>1944</v>
      </c>
      <c r="GK5" s="55" t="s">
        <v>1944</v>
      </c>
      <c r="GL5" s="55" t="s">
        <v>1944</v>
      </c>
      <c r="GM5" s="55" t="s">
        <v>1944</v>
      </c>
      <c r="GN5" s="55" t="s">
        <v>1944</v>
      </c>
      <c r="GO5" s="55" t="s">
        <v>1944</v>
      </c>
      <c r="GP5" s="55" t="s">
        <v>1944</v>
      </c>
      <c r="GQ5" s="55" t="s">
        <v>1944</v>
      </c>
      <c r="GR5" s="55" t="s">
        <v>1944</v>
      </c>
      <c r="GS5" s="55" t="s">
        <v>1944</v>
      </c>
      <c r="GT5" s="55" t="s">
        <v>1944</v>
      </c>
      <c r="GU5" s="55" t="s">
        <v>1944</v>
      </c>
      <c r="GV5" s="55" t="s">
        <v>1944</v>
      </c>
      <c r="GW5" s="55" t="s">
        <v>1944</v>
      </c>
      <c r="GX5" s="55" t="s">
        <v>1944</v>
      </c>
      <c r="GY5" s="55" t="s">
        <v>1944</v>
      </c>
      <c r="GZ5" s="55" t="s">
        <v>1944</v>
      </c>
      <c r="HA5" s="55" t="s">
        <v>1944</v>
      </c>
      <c r="HB5" s="55" t="s">
        <v>1944</v>
      </c>
      <c r="HC5" s="55" t="s">
        <v>1944</v>
      </c>
      <c r="HD5" s="55" t="s">
        <v>1944</v>
      </c>
      <c r="HE5" s="55" t="s">
        <v>1944</v>
      </c>
      <c r="HF5" s="55" t="s">
        <v>1944</v>
      </c>
      <c r="HG5" s="55" t="s">
        <v>1944</v>
      </c>
      <c r="HH5" s="55" t="s">
        <v>1944</v>
      </c>
      <c r="HI5" s="55" t="s">
        <v>1944</v>
      </c>
      <c r="HJ5" s="55" t="s">
        <v>1944</v>
      </c>
      <c r="HK5" s="55" t="s">
        <v>1944</v>
      </c>
      <c r="HL5" s="55" t="s">
        <v>1944</v>
      </c>
      <c r="HM5" s="55" t="s">
        <v>1944</v>
      </c>
      <c r="HN5" s="55" t="s">
        <v>1944</v>
      </c>
      <c r="HO5" s="55" t="s">
        <v>1944</v>
      </c>
      <c r="HP5" s="55" t="s">
        <v>1944</v>
      </c>
      <c r="HQ5" s="55" t="s">
        <v>1944</v>
      </c>
      <c r="HR5" s="55" t="s">
        <v>1944</v>
      </c>
      <c r="HS5" s="55" t="s">
        <v>1944</v>
      </c>
      <c r="HT5" s="55" t="s">
        <v>1944</v>
      </c>
      <c r="HU5" s="55" t="s">
        <v>1944</v>
      </c>
      <c r="HV5" s="55" t="s">
        <v>1944</v>
      </c>
      <c r="HW5" s="55" t="s">
        <v>1944</v>
      </c>
      <c r="HX5" s="55" t="s">
        <v>1944</v>
      </c>
      <c r="HY5" s="55" t="s">
        <v>1944</v>
      </c>
      <c r="HZ5" s="55" t="s">
        <v>1944</v>
      </c>
      <c r="IA5" s="55" t="s">
        <v>1944</v>
      </c>
      <c r="IB5" s="55" t="s">
        <v>1944</v>
      </c>
      <c r="IC5" s="55" t="s">
        <v>1944</v>
      </c>
      <c r="ID5" s="55" t="s">
        <v>1944</v>
      </c>
      <c r="IE5" s="55" t="s">
        <v>1944</v>
      </c>
      <c r="IF5" s="55" t="s">
        <v>1944</v>
      </c>
      <c r="IG5" s="55" t="s">
        <v>1944</v>
      </c>
      <c r="IH5" s="55" t="s">
        <v>1944</v>
      </c>
      <c r="II5" s="55" t="s">
        <v>1944</v>
      </c>
      <c r="IJ5" s="55" t="s">
        <v>1944</v>
      </c>
      <c r="IK5" s="55" t="s">
        <v>1944</v>
      </c>
      <c r="IL5" s="55" t="s">
        <v>1944</v>
      </c>
      <c r="IM5" s="55" t="s">
        <v>1944</v>
      </c>
      <c r="IN5" s="55" t="s">
        <v>1944</v>
      </c>
      <c r="IO5" s="55" t="s">
        <v>1944</v>
      </c>
      <c r="IP5" s="55" t="s">
        <v>1944</v>
      </c>
      <c r="IQ5" s="55" t="s">
        <v>1944</v>
      </c>
      <c r="IR5" s="55" t="s">
        <v>1944</v>
      </c>
      <c r="IS5" s="55" t="s">
        <v>1944</v>
      </c>
      <c r="IT5" s="55" t="s">
        <v>1944</v>
      </c>
      <c r="IU5" s="55" t="s">
        <v>1944</v>
      </c>
      <c r="IV5" s="55" t="s">
        <v>1944</v>
      </c>
      <c r="IW5" s="55" t="s">
        <v>1944</v>
      </c>
      <c r="IX5" s="55" t="s">
        <v>1944</v>
      </c>
      <c r="IY5" s="55" t="s">
        <v>1944</v>
      </c>
      <c r="IZ5" s="55" t="s">
        <v>1944</v>
      </c>
      <c r="JA5" s="55" t="s">
        <v>1944</v>
      </c>
      <c r="JB5" s="55" t="s">
        <v>1944</v>
      </c>
      <c r="JC5" s="55" t="s">
        <v>1944</v>
      </c>
      <c r="JD5" s="55" t="s">
        <v>1944</v>
      </c>
      <c r="JE5" s="55" t="s">
        <v>1944</v>
      </c>
      <c r="JF5" s="55" t="s">
        <v>1944</v>
      </c>
      <c r="JG5" s="55" t="s">
        <v>1944</v>
      </c>
      <c r="JH5" s="55" t="s">
        <v>1944</v>
      </c>
      <c r="JI5" s="55" t="s">
        <v>1944</v>
      </c>
      <c r="JJ5" s="55" t="s">
        <v>1944</v>
      </c>
      <c r="JK5" s="55" t="s">
        <v>1944</v>
      </c>
      <c r="JL5" s="55" t="s">
        <v>1944</v>
      </c>
      <c r="JM5" s="55" t="s">
        <v>1944</v>
      </c>
      <c r="JN5" s="55" t="s">
        <v>1944</v>
      </c>
      <c r="JO5" s="55" t="s">
        <v>1944</v>
      </c>
      <c r="JP5" s="55" t="s">
        <v>1944</v>
      </c>
      <c r="JQ5" s="55" t="s">
        <v>1944</v>
      </c>
      <c r="JR5" s="55" t="s">
        <v>1944</v>
      </c>
      <c r="JS5" s="55" t="s">
        <v>1944</v>
      </c>
      <c r="JT5" s="55" t="s">
        <v>1944</v>
      </c>
      <c r="JU5" s="55" t="s">
        <v>1944</v>
      </c>
      <c r="JV5" s="55" t="s">
        <v>1944</v>
      </c>
      <c r="JW5" s="55" t="s">
        <v>1944</v>
      </c>
      <c r="JX5" s="55" t="s">
        <v>1944</v>
      </c>
      <c r="JY5" s="55" t="s">
        <v>1944</v>
      </c>
      <c r="JZ5" s="55" t="s">
        <v>1944</v>
      </c>
      <c r="KA5" s="55" t="s">
        <v>1944</v>
      </c>
      <c r="KB5" s="55" t="s">
        <v>1944</v>
      </c>
      <c r="KC5" s="55" t="s">
        <v>1944</v>
      </c>
      <c r="KD5" s="55" t="s">
        <v>1944</v>
      </c>
      <c r="KE5" s="55" t="s">
        <v>1944</v>
      </c>
      <c r="KF5" s="55" t="s">
        <v>1944</v>
      </c>
      <c r="KG5" s="55" t="s">
        <v>1944</v>
      </c>
      <c r="KH5" s="55" t="s">
        <v>1944</v>
      </c>
      <c r="KI5" s="55" t="s">
        <v>1944</v>
      </c>
      <c r="KJ5" s="55" t="s">
        <v>1944</v>
      </c>
      <c r="KK5" s="55" t="s">
        <v>1944</v>
      </c>
      <c r="KL5" s="55" t="s">
        <v>1944</v>
      </c>
      <c r="KM5" s="55" t="s">
        <v>1944</v>
      </c>
      <c r="KN5" s="55" t="s">
        <v>1944</v>
      </c>
      <c r="KO5" s="55" t="s">
        <v>1944</v>
      </c>
      <c r="KP5" s="55" t="s">
        <v>1944</v>
      </c>
      <c r="KQ5" s="55" t="s">
        <v>1944</v>
      </c>
      <c r="KR5" s="55" t="s">
        <v>1944</v>
      </c>
      <c r="KS5" s="55" t="s">
        <v>1944</v>
      </c>
      <c r="KT5" s="55" t="s">
        <v>1944</v>
      </c>
      <c r="KU5" s="55" t="s">
        <v>1944</v>
      </c>
      <c r="KV5" s="55" t="s">
        <v>1944</v>
      </c>
      <c r="KW5" s="55" t="s">
        <v>1944</v>
      </c>
      <c r="KX5" s="55" t="s">
        <v>1944</v>
      </c>
      <c r="KY5" s="55" t="s">
        <v>1944</v>
      </c>
      <c r="KZ5" s="55" t="s">
        <v>1944</v>
      </c>
      <c r="LA5" s="55" t="s">
        <v>1944</v>
      </c>
      <c r="LB5" s="55" t="s">
        <v>1944</v>
      </c>
      <c r="LC5" s="55" t="s">
        <v>1944</v>
      </c>
      <c r="LD5" s="55" t="s">
        <v>1944</v>
      </c>
      <c r="LE5" s="55" t="s">
        <v>1944</v>
      </c>
      <c r="LF5" s="55" t="s">
        <v>1944</v>
      </c>
      <c r="LG5" s="55" t="s">
        <v>1944</v>
      </c>
      <c r="LH5" s="55" t="s">
        <v>1944</v>
      </c>
      <c r="LI5" s="55" t="s">
        <v>1944</v>
      </c>
      <c r="LJ5" s="55" t="s">
        <v>1944</v>
      </c>
      <c r="LK5" s="55" t="s">
        <v>1944</v>
      </c>
      <c r="LL5" s="55" t="s">
        <v>1944</v>
      </c>
      <c r="LM5" s="55" t="s">
        <v>1944</v>
      </c>
      <c r="LN5" s="55" t="s">
        <v>1944</v>
      </c>
      <c r="LO5" s="55" t="s">
        <v>1944</v>
      </c>
      <c r="LP5" s="55" t="s">
        <v>1944</v>
      </c>
      <c r="LQ5" s="55" t="s">
        <v>1944</v>
      </c>
      <c r="LR5" s="55" t="s">
        <v>1944</v>
      </c>
      <c r="LS5" s="55" t="s">
        <v>1944</v>
      </c>
      <c r="LT5" s="55" t="s">
        <v>1944</v>
      </c>
      <c r="LU5" s="55" t="s">
        <v>1944</v>
      </c>
      <c r="LV5" s="55" t="s">
        <v>1944</v>
      </c>
      <c r="LW5" s="55" t="s">
        <v>1944</v>
      </c>
      <c r="LX5" s="55" t="s">
        <v>1944</v>
      </c>
      <c r="LY5" s="55" t="s">
        <v>1944</v>
      </c>
      <c r="LZ5" s="55" t="s">
        <v>1944</v>
      </c>
      <c r="MA5" s="55" t="s">
        <v>1944</v>
      </c>
      <c r="MB5" s="55" t="s">
        <v>1944</v>
      </c>
      <c r="MC5" s="55" t="s">
        <v>1944</v>
      </c>
      <c r="MD5" s="55" t="s">
        <v>1944</v>
      </c>
      <c r="ME5" s="55" t="s">
        <v>1944</v>
      </c>
      <c r="MF5" s="55" t="s">
        <v>1944</v>
      </c>
      <c r="MG5" s="55" t="s">
        <v>1944</v>
      </c>
      <c r="MH5" s="55" t="s">
        <v>1944</v>
      </c>
      <c r="MI5" s="55" t="s">
        <v>1944</v>
      </c>
      <c r="MJ5" s="55" t="s">
        <v>1944</v>
      </c>
      <c r="MK5" s="55" t="s">
        <v>1944</v>
      </c>
      <c r="ML5" s="55" t="s">
        <v>1944</v>
      </c>
      <c r="MM5" s="55" t="s">
        <v>1944</v>
      </c>
      <c r="MN5" s="55" t="s">
        <v>1944</v>
      </c>
      <c r="MO5" s="55" t="s">
        <v>1944</v>
      </c>
      <c r="MP5" s="55" t="s">
        <v>1944</v>
      </c>
      <c r="MQ5" s="55" t="s">
        <v>1944</v>
      </c>
      <c r="MR5" s="55" t="s">
        <v>1944</v>
      </c>
      <c r="MS5" s="55" t="s">
        <v>1944</v>
      </c>
      <c r="MT5" s="55" t="s">
        <v>1944</v>
      </c>
      <c r="MU5" s="55" t="s">
        <v>1944</v>
      </c>
      <c r="MV5" s="55" t="s">
        <v>1944</v>
      </c>
      <c r="MW5" s="55" t="s">
        <v>1944</v>
      </c>
      <c r="MX5" s="55" t="s">
        <v>1944</v>
      </c>
      <c r="MY5" s="55" t="s">
        <v>1944</v>
      </c>
      <c r="MZ5" s="55" t="s">
        <v>1944</v>
      </c>
      <c r="NA5" s="55" t="s">
        <v>1944</v>
      </c>
      <c r="NB5" s="55" t="s">
        <v>1944</v>
      </c>
      <c r="NC5" s="55" t="s">
        <v>1944</v>
      </c>
      <c r="ND5" s="55" t="s">
        <v>1944</v>
      </c>
      <c r="NE5" s="55" t="s">
        <v>1944</v>
      </c>
      <c r="NF5" s="55" t="s">
        <v>1944</v>
      </c>
      <c r="NG5" s="55" t="s">
        <v>1944</v>
      </c>
      <c r="NH5" s="55" t="s">
        <v>1944</v>
      </c>
      <c r="NI5" s="55" t="s">
        <v>1944</v>
      </c>
      <c r="NJ5" s="55" t="s">
        <v>1944</v>
      </c>
      <c r="NK5" s="55" t="s">
        <v>1944</v>
      </c>
      <c r="NL5" s="55" t="s">
        <v>1944</v>
      </c>
      <c r="NM5" s="55" t="s">
        <v>1944</v>
      </c>
      <c r="NN5" s="55" t="s">
        <v>1944</v>
      </c>
      <c r="NO5" s="55" t="s">
        <v>1944</v>
      </c>
      <c r="NP5" s="55" t="s">
        <v>1944</v>
      </c>
      <c r="NQ5" s="55" t="s">
        <v>1944</v>
      </c>
      <c r="NR5" s="55" t="s">
        <v>1944</v>
      </c>
      <c r="NS5" s="55" t="s">
        <v>1944</v>
      </c>
      <c r="NT5" s="55" t="s">
        <v>1944</v>
      </c>
      <c r="NU5" s="55" t="s">
        <v>1944</v>
      </c>
      <c r="NV5" s="55" t="s">
        <v>1944</v>
      </c>
      <c r="NW5" s="55" t="s">
        <v>1944</v>
      </c>
      <c r="NX5" s="55" t="s">
        <v>1944</v>
      </c>
      <c r="NY5" s="55" t="s">
        <v>1944</v>
      </c>
      <c r="NZ5" s="55" t="s">
        <v>1944</v>
      </c>
      <c r="OA5" s="55" t="s">
        <v>1944</v>
      </c>
      <c r="OB5" s="55" t="s">
        <v>1944</v>
      </c>
      <c r="OC5" s="55" t="s">
        <v>1944</v>
      </c>
      <c r="OD5" s="55" t="s">
        <v>1944</v>
      </c>
      <c r="OE5" s="55" t="s">
        <v>1944</v>
      </c>
      <c r="OF5" s="55" t="s">
        <v>1944</v>
      </c>
      <c r="OG5" s="55" t="s">
        <v>1944</v>
      </c>
      <c r="OH5" s="55" t="s">
        <v>1944</v>
      </c>
      <c r="OI5" s="55" t="s">
        <v>1944</v>
      </c>
      <c r="OJ5" s="55" t="s">
        <v>1944</v>
      </c>
      <c r="OK5" s="55" t="s">
        <v>1944</v>
      </c>
      <c r="OL5" s="55" t="s">
        <v>1944</v>
      </c>
      <c r="OM5" s="55" t="s">
        <v>1944</v>
      </c>
      <c r="ON5" s="55" t="s">
        <v>1944</v>
      </c>
      <c r="OO5" s="55" t="s">
        <v>1944</v>
      </c>
      <c r="OP5" s="55" t="s">
        <v>1944</v>
      </c>
      <c r="OQ5" s="55" t="s">
        <v>1944</v>
      </c>
      <c r="OR5" s="55" t="s">
        <v>1944</v>
      </c>
      <c r="OS5" s="55" t="s">
        <v>1944</v>
      </c>
      <c r="OT5" s="55" t="s">
        <v>1944</v>
      </c>
      <c r="OU5" s="55" t="s">
        <v>1944</v>
      </c>
      <c r="OV5" s="55" t="s">
        <v>1944</v>
      </c>
      <c r="OW5" s="55" t="s">
        <v>1944</v>
      </c>
      <c r="OX5" s="55" t="s">
        <v>1944</v>
      </c>
      <c r="OY5" s="55" t="s">
        <v>1944</v>
      </c>
      <c r="OZ5" s="55" t="s">
        <v>1944</v>
      </c>
      <c r="PA5" s="55" t="s">
        <v>1944</v>
      </c>
      <c r="PB5" s="55" t="s">
        <v>1944</v>
      </c>
      <c r="PC5" s="55" t="s">
        <v>1944</v>
      </c>
      <c r="PD5" s="55" t="s">
        <v>1944</v>
      </c>
      <c r="PE5" s="55" t="s">
        <v>1944</v>
      </c>
      <c r="PF5" s="55" t="s">
        <v>1944</v>
      </c>
      <c r="PG5" s="55" t="s">
        <v>1944</v>
      </c>
      <c r="PH5" s="55" t="s">
        <v>1944</v>
      </c>
      <c r="PI5" s="55" t="s">
        <v>1944</v>
      </c>
      <c r="PJ5" s="55" t="s">
        <v>1944</v>
      </c>
      <c r="PK5" s="55" t="s">
        <v>1944</v>
      </c>
      <c r="PL5" s="55" t="s">
        <v>1944</v>
      </c>
      <c r="PM5" s="55" t="s">
        <v>1944</v>
      </c>
      <c r="PN5" s="55" t="s">
        <v>1944</v>
      </c>
      <c r="PO5" s="55" t="s">
        <v>1944</v>
      </c>
      <c r="PP5" s="55" t="s">
        <v>1944</v>
      </c>
      <c r="PQ5" s="55" t="s">
        <v>1944</v>
      </c>
      <c r="PR5" s="55" t="s">
        <v>1944</v>
      </c>
      <c r="PS5" s="55" t="s">
        <v>1944</v>
      </c>
      <c r="PT5" s="55" t="s">
        <v>1944</v>
      </c>
      <c r="PU5" s="55" t="s">
        <v>1944</v>
      </c>
      <c r="PV5" s="55" t="s">
        <v>1944</v>
      </c>
      <c r="PW5" s="55" t="s">
        <v>1944</v>
      </c>
      <c r="PX5" s="55" t="s">
        <v>1944</v>
      </c>
      <c r="PY5" s="55" t="s">
        <v>1944</v>
      </c>
      <c r="PZ5" s="55" t="s">
        <v>1944</v>
      </c>
      <c r="QA5" s="55" t="s">
        <v>1944</v>
      </c>
      <c r="QB5" s="55" t="s">
        <v>1944</v>
      </c>
      <c r="QC5" s="55" t="s">
        <v>1944</v>
      </c>
      <c r="QD5" s="55" t="s">
        <v>1944</v>
      </c>
      <c r="QE5" s="55" t="s">
        <v>1944</v>
      </c>
      <c r="QF5" s="55" t="s">
        <v>1944</v>
      </c>
      <c r="QG5" s="55" t="s">
        <v>1944</v>
      </c>
      <c r="QH5" s="55" t="s">
        <v>1944</v>
      </c>
      <c r="QI5" s="55" t="s">
        <v>1944</v>
      </c>
      <c r="QJ5" s="55" t="s">
        <v>1944</v>
      </c>
      <c r="QK5" s="55" t="s">
        <v>1944</v>
      </c>
      <c r="QL5" s="55" t="s">
        <v>1944</v>
      </c>
      <c r="QM5" s="55" t="s">
        <v>1944</v>
      </c>
      <c r="QN5" s="55" t="s">
        <v>1944</v>
      </c>
      <c r="QO5" s="55" t="s">
        <v>1944</v>
      </c>
      <c r="QP5" s="55" t="s">
        <v>1944</v>
      </c>
      <c r="QQ5" s="55" t="s">
        <v>1944</v>
      </c>
      <c r="QR5" s="55" t="s">
        <v>1944</v>
      </c>
      <c r="QS5" s="55" t="s">
        <v>1944</v>
      </c>
      <c r="QT5" s="55" t="s">
        <v>1944</v>
      </c>
      <c r="QU5" s="55" t="s">
        <v>1944</v>
      </c>
      <c r="QV5" s="55" t="s">
        <v>1944</v>
      </c>
      <c r="QW5" s="55" t="s">
        <v>1944</v>
      </c>
      <c r="QX5" s="55" t="s">
        <v>1944</v>
      </c>
      <c r="QY5" s="55" t="s">
        <v>1944</v>
      </c>
      <c r="QZ5" s="55" t="s">
        <v>1944</v>
      </c>
      <c r="RA5" s="55" t="s">
        <v>1944</v>
      </c>
      <c r="RB5" s="55" t="s">
        <v>1944</v>
      </c>
      <c r="RC5" s="55" t="s">
        <v>1944</v>
      </c>
      <c r="RD5" s="55" t="s">
        <v>1944</v>
      </c>
      <c r="RE5" s="55" t="s">
        <v>1944</v>
      </c>
      <c r="RF5" s="55" t="s">
        <v>1944</v>
      </c>
      <c r="RG5" s="55" t="s">
        <v>1944</v>
      </c>
      <c r="RH5" s="55" t="s">
        <v>1944</v>
      </c>
      <c r="RI5" s="55" t="s">
        <v>1944</v>
      </c>
      <c r="RJ5" s="55" t="s">
        <v>1944</v>
      </c>
      <c r="RK5" s="55" t="s">
        <v>1944</v>
      </c>
      <c r="RL5" s="55" t="s">
        <v>1944</v>
      </c>
      <c r="RM5" s="55" t="s">
        <v>1944</v>
      </c>
      <c r="RN5" s="55" t="s">
        <v>1944</v>
      </c>
      <c r="RO5" s="55" t="s">
        <v>1944</v>
      </c>
      <c r="RP5" s="55" t="s">
        <v>1944</v>
      </c>
      <c r="RQ5" s="55" t="s">
        <v>1944</v>
      </c>
      <c r="RR5" s="55" t="s">
        <v>1944</v>
      </c>
      <c r="RS5" s="55" t="s">
        <v>1944</v>
      </c>
      <c r="RT5" s="55" t="s">
        <v>1944</v>
      </c>
      <c r="RU5" s="55" t="s">
        <v>1944</v>
      </c>
      <c r="RV5" s="55" t="s">
        <v>1944</v>
      </c>
      <c r="RW5" s="55" t="s">
        <v>1944</v>
      </c>
      <c r="RX5" s="55" t="s">
        <v>1944</v>
      </c>
      <c r="RY5" s="55" t="s">
        <v>1944</v>
      </c>
      <c r="RZ5" s="55" t="s">
        <v>1944</v>
      </c>
      <c r="SA5" s="55" t="s">
        <v>1944</v>
      </c>
      <c r="SB5" s="55" t="s">
        <v>1944</v>
      </c>
      <c r="SC5" s="55" t="s">
        <v>1944</v>
      </c>
      <c r="SD5" s="55" t="s">
        <v>1944</v>
      </c>
      <c r="SE5" s="55" t="s">
        <v>1944</v>
      </c>
      <c r="SF5" s="55" t="s">
        <v>1944</v>
      </c>
      <c r="SG5" s="55" t="s">
        <v>1944</v>
      </c>
      <c r="SH5" s="55" t="s">
        <v>1944</v>
      </c>
      <c r="SI5" s="55" t="s">
        <v>1944</v>
      </c>
      <c r="SJ5" s="55" t="s">
        <v>1944</v>
      </c>
      <c r="SK5" s="55" t="s">
        <v>1944</v>
      </c>
      <c r="SL5" s="55" t="s">
        <v>1944</v>
      </c>
      <c r="SM5" s="55" t="s">
        <v>1944</v>
      </c>
      <c r="SN5" s="55" t="s">
        <v>1944</v>
      </c>
      <c r="SO5" s="55" t="s">
        <v>1944</v>
      </c>
      <c r="SP5" s="55" t="s">
        <v>1944</v>
      </c>
      <c r="SQ5" s="55" t="s">
        <v>1944</v>
      </c>
      <c r="SR5" s="55" t="s">
        <v>1944</v>
      </c>
      <c r="SS5" s="55" t="s">
        <v>1944</v>
      </c>
      <c r="ST5" s="55" t="s">
        <v>1944</v>
      </c>
      <c r="SU5" s="55" t="s">
        <v>1944</v>
      </c>
      <c r="SV5" s="55" t="s">
        <v>1944</v>
      </c>
      <c r="SW5" s="55" t="s">
        <v>1944</v>
      </c>
      <c r="SX5" s="55" t="s">
        <v>1944</v>
      </c>
      <c r="SY5" s="55" t="s">
        <v>1944</v>
      </c>
      <c r="SZ5" s="55" t="s">
        <v>1944</v>
      </c>
      <c r="TA5" s="55" t="s">
        <v>1944</v>
      </c>
      <c r="TB5" s="55" t="s">
        <v>1944</v>
      </c>
      <c r="TC5" s="55" t="s">
        <v>1944</v>
      </c>
      <c r="TD5" s="55" t="s">
        <v>1944</v>
      </c>
      <c r="TE5" s="55" t="s">
        <v>1944</v>
      </c>
      <c r="TF5" s="55" t="s">
        <v>1944</v>
      </c>
      <c r="TG5" s="55" t="s">
        <v>1944</v>
      </c>
      <c r="TH5" s="55" t="s">
        <v>1944</v>
      </c>
      <c r="TI5" s="55" t="s">
        <v>1944</v>
      </c>
      <c r="TJ5" s="55" t="s">
        <v>1944</v>
      </c>
      <c r="TK5" s="55" t="s">
        <v>1944</v>
      </c>
      <c r="TL5" s="55" t="s">
        <v>1944</v>
      </c>
      <c r="TM5" s="55" t="s">
        <v>1944</v>
      </c>
      <c r="TN5" s="55" t="s">
        <v>1944</v>
      </c>
      <c r="TO5" s="55" t="s">
        <v>1944</v>
      </c>
      <c r="TP5" s="55" t="s">
        <v>1944</v>
      </c>
      <c r="TQ5" s="55" t="s">
        <v>1944</v>
      </c>
      <c r="TR5" s="55" t="s">
        <v>1944</v>
      </c>
      <c r="TS5" s="55" t="s">
        <v>1944</v>
      </c>
      <c r="TT5" s="55" t="s">
        <v>1944</v>
      </c>
      <c r="TU5" s="55" t="s">
        <v>1944</v>
      </c>
      <c r="TV5" s="55" t="s">
        <v>1944</v>
      </c>
      <c r="TW5" s="55" t="s">
        <v>1944</v>
      </c>
      <c r="TX5" s="55" t="s">
        <v>1944</v>
      </c>
      <c r="TY5" s="55" t="s">
        <v>1944</v>
      </c>
      <c r="TZ5" s="55" t="s">
        <v>1944</v>
      </c>
      <c r="UA5" s="55" t="s">
        <v>1944</v>
      </c>
      <c r="UB5" s="55" t="s">
        <v>1944</v>
      </c>
      <c r="UC5" s="55" t="s">
        <v>1944</v>
      </c>
      <c r="UD5" s="55" t="s">
        <v>1944</v>
      </c>
      <c r="UE5" s="55" t="s">
        <v>1944</v>
      </c>
      <c r="UF5" s="55" t="s">
        <v>1944</v>
      </c>
      <c r="UG5" s="55" t="s">
        <v>1944</v>
      </c>
      <c r="UH5" s="55" t="s">
        <v>1944</v>
      </c>
      <c r="UI5" s="55" t="s">
        <v>1944</v>
      </c>
      <c r="UJ5" s="55" t="s">
        <v>1944</v>
      </c>
      <c r="UK5" s="55" t="s">
        <v>1944</v>
      </c>
      <c r="UL5" s="55" t="s">
        <v>1944</v>
      </c>
      <c r="UM5" s="55" t="s">
        <v>1944</v>
      </c>
      <c r="UN5" s="55" t="s">
        <v>1944</v>
      </c>
      <c r="UO5" s="55" t="s">
        <v>1944</v>
      </c>
      <c r="UP5" s="55" t="s">
        <v>1944</v>
      </c>
      <c r="UQ5" s="55" t="s">
        <v>1944</v>
      </c>
      <c r="UR5" s="55" t="s">
        <v>1944</v>
      </c>
      <c r="US5" s="55" t="s">
        <v>1944</v>
      </c>
      <c r="UT5" s="55" t="s">
        <v>1944</v>
      </c>
      <c r="UU5" s="55" t="s">
        <v>1944</v>
      </c>
      <c r="UV5" s="55" t="s">
        <v>1944</v>
      </c>
      <c r="UW5" s="55" t="s">
        <v>1944</v>
      </c>
      <c r="UX5" s="55" t="s">
        <v>1944</v>
      </c>
      <c r="UY5" s="55" t="s">
        <v>1944</v>
      </c>
      <c r="UZ5" s="55" t="s">
        <v>1944</v>
      </c>
      <c r="VA5" s="55" t="s">
        <v>1944</v>
      </c>
      <c r="VB5" s="55" t="s">
        <v>1944</v>
      </c>
      <c r="VC5" s="55" t="s">
        <v>1944</v>
      </c>
      <c r="VD5" s="55" t="s">
        <v>1944</v>
      </c>
      <c r="VE5" s="55" t="s">
        <v>1944</v>
      </c>
      <c r="VF5" s="55" t="s">
        <v>1944</v>
      </c>
      <c r="VG5" s="55" t="s">
        <v>1944</v>
      </c>
      <c r="VH5" s="55" t="s">
        <v>1944</v>
      </c>
      <c r="VI5" s="55" t="s">
        <v>1944</v>
      </c>
      <c r="VJ5" s="55" t="s">
        <v>1944</v>
      </c>
      <c r="VK5" s="55" t="s">
        <v>1944</v>
      </c>
      <c r="VL5" s="55" t="s">
        <v>1944</v>
      </c>
      <c r="VM5" s="55" t="s">
        <v>1944</v>
      </c>
      <c r="VN5" s="55" t="s">
        <v>1944</v>
      </c>
      <c r="VO5" s="55" t="s">
        <v>1944</v>
      </c>
      <c r="VP5" s="55" t="s">
        <v>1944</v>
      </c>
      <c r="VQ5" s="55" t="s">
        <v>1944</v>
      </c>
      <c r="VR5" s="55" t="s">
        <v>1944</v>
      </c>
      <c r="VS5" s="55" t="s">
        <v>1944</v>
      </c>
      <c r="VT5" s="55" t="s">
        <v>1944</v>
      </c>
      <c r="VU5" s="55" t="s">
        <v>1944</v>
      </c>
      <c r="VV5" s="55" t="s">
        <v>1944</v>
      </c>
      <c r="VW5" s="55" t="s">
        <v>1944</v>
      </c>
      <c r="VX5" s="55" t="s">
        <v>1944</v>
      </c>
      <c r="VY5" s="55" t="s">
        <v>1944</v>
      </c>
      <c r="VZ5" s="55" t="s">
        <v>1944</v>
      </c>
      <c r="WA5" s="55" t="s">
        <v>1944</v>
      </c>
      <c r="WB5" s="55" t="s">
        <v>1944</v>
      </c>
      <c r="WC5" s="55" t="s">
        <v>1944</v>
      </c>
      <c r="WD5" s="55" t="s">
        <v>1944</v>
      </c>
      <c r="WE5" s="55" t="s">
        <v>1944</v>
      </c>
      <c r="WF5" s="55" t="s">
        <v>1944</v>
      </c>
      <c r="WG5" s="55" t="s">
        <v>1944</v>
      </c>
      <c r="WH5" s="55" t="s">
        <v>1944</v>
      </c>
      <c r="WI5" s="55" t="s">
        <v>1944</v>
      </c>
      <c r="WJ5" s="55" t="s">
        <v>1944</v>
      </c>
      <c r="WK5" s="55" t="s">
        <v>1944</v>
      </c>
      <c r="WL5" s="55" t="s">
        <v>1944</v>
      </c>
      <c r="WM5" s="55" t="s">
        <v>1944</v>
      </c>
      <c r="WN5" s="55" t="s">
        <v>1944</v>
      </c>
      <c r="WO5" s="55" t="s">
        <v>1944</v>
      </c>
      <c r="WP5" s="55" t="s">
        <v>1944</v>
      </c>
      <c r="WQ5" s="55" t="s">
        <v>1944</v>
      </c>
      <c r="WR5" s="55" t="s">
        <v>1944</v>
      </c>
      <c r="WS5" s="55" t="s">
        <v>1944</v>
      </c>
      <c r="WT5" s="55" t="s">
        <v>1944</v>
      </c>
      <c r="WU5" s="55" t="s">
        <v>1944</v>
      </c>
      <c r="WV5" s="55" t="s">
        <v>1944</v>
      </c>
      <c r="WW5" s="55" t="s">
        <v>1944</v>
      </c>
      <c r="WX5" s="55" t="s">
        <v>1944</v>
      </c>
      <c r="WY5" s="55" t="s">
        <v>1944</v>
      </c>
      <c r="WZ5" s="55" t="s">
        <v>1944</v>
      </c>
      <c r="XA5" s="55" t="s">
        <v>1944</v>
      </c>
      <c r="XB5" s="55" t="s">
        <v>1944</v>
      </c>
      <c r="XC5" s="55" t="s">
        <v>1944</v>
      </c>
      <c r="XD5" s="55" t="s">
        <v>1944</v>
      </c>
      <c r="XE5" s="55" t="s">
        <v>1944</v>
      </c>
      <c r="XF5" s="55" t="s">
        <v>1944</v>
      </c>
      <c r="XG5" s="55" t="s">
        <v>1944</v>
      </c>
      <c r="XH5" s="55" t="s">
        <v>1944</v>
      </c>
      <c r="XI5" s="55" t="s">
        <v>1944</v>
      </c>
      <c r="XJ5" s="55" t="s">
        <v>1944</v>
      </c>
      <c r="XK5" s="55" t="s">
        <v>1944</v>
      </c>
      <c r="XL5" s="55" t="s">
        <v>1944</v>
      </c>
      <c r="XM5" s="55" t="s">
        <v>1944</v>
      </c>
      <c r="XN5" s="55" t="s">
        <v>1944</v>
      </c>
      <c r="XO5" s="55" t="s">
        <v>1944</v>
      </c>
      <c r="XP5" s="55" t="s">
        <v>1944</v>
      </c>
      <c r="XQ5" s="55" t="s">
        <v>1944</v>
      </c>
      <c r="XR5" s="55" t="s">
        <v>1944</v>
      </c>
      <c r="XS5" s="55" t="s">
        <v>1944</v>
      </c>
      <c r="XT5" s="55" t="s">
        <v>1944</v>
      </c>
      <c r="XU5" s="55" t="s">
        <v>1944</v>
      </c>
      <c r="XV5" s="55" t="s">
        <v>1944</v>
      </c>
      <c r="XW5" s="55" t="s">
        <v>1944</v>
      </c>
      <c r="XX5" s="55" t="s">
        <v>1944</v>
      </c>
      <c r="XY5" s="55" t="s">
        <v>1944</v>
      </c>
      <c r="XZ5" s="55" t="s">
        <v>1944</v>
      </c>
      <c r="YA5" s="55" t="s">
        <v>1944</v>
      </c>
      <c r="YB5" s="55" t="s">
        <v>1944</v>
      </c>
      <c r="YC5" s="55" t="s">
        <v>1944</v>
      </c>
      <c r="YD5" s="55" t="s">
        <v>1944</v>
      </c>
      <c r="YE5" s="55" t="s">
        <v>1944</v>
      </c>
      <c r="YF5" s="55" t="s">
        <v>1944</v>
      </c>
      <c r="YG5" s="55" t="s">
        <v>1944</v>
      </c>
      <c r="YH5" s="55" t="s">
        <v>1944</v>
      </c>
      <c r="YI5" s="55" t="s">
        <v>1944</v>
      </c>
      <c r="YJ5" s="55" t="s">
        <v>1944</v>
      </c>
      <c r="YK5" s="55" t="s">
        <v>1944</v>
      </c>
      <c r="YL5" s="55" t="s">
        <v>1944</v>
      </c>
      <c r="YM5" s="55" t="s">
        <v>1944</v>
      </c>
      <c r="YN5" s="55" t="s">
        <v>1944</v>
      </c>
      <c r="YO5" s="55" t="s">
        <v>1944</v>
      </c>
      <c r="YP5" s="55" t="s">
        <v>1944</v>
      </c>
      <c r="YQ5" s="55" t="s">
        <v>1944</v>
      </c>
      <c r="YR5" s="55" t="s">
        <v>1944</v>
      </c>
      <c r="YS5" s="55" t="s">
        <v>1944</v>
      </c>
      <c r="YT5" s="55" t="s">
        <v>1944</v>
      </c>
      <c r="YU5" s="55" t="s">
        <v>1944</v>
      </c>
      <c r="YV5" s="55" t="s">
        <v>1944</v>
      </c>
      <c r="YW5" s="55" t="s">
        <v>1944</v>
      </c>
      <c r="YX5" s="55" t="s">
        <v>1944</v>
      </c>
      <c r="YY5" s="55" t="s">
        <v>1944</v>
      </c>
      <c r="YZ5" s="55" t="s">
        <v>1944</v>
      </c>
      <c r="ZA5" s="55" t="s">
        <v>1944</v>
      </c>
      <c r="ZB5" s="55" t="s">
        <v>1944</v>
      </c>
      <c r="ZC5" s="55" t="s">
        <v>1944</v>
      </c>
      <c r="ZD5" s="55" t="s">
        <v>1944</v>
      </c>
      <c r="ZE5" s="55" t="s">
        <v>1944</v>
      </c>
      <c r="ZF5" s="55" t="s">
        <v>1944</v>
      </c>
      <c r="ZG5" s="55" t="s">
        <v>1944</v>
      </c>
      <c r="ZH5" s="55" t="s">
        <v>1944</v>
      </c>
      <c r="ZI5" s="55" t="s">
        <v>1944</v>
      </c>
      <c r="ZJ5" s="55" t="s">
        <v>1944</v>
      </c>
      <c r="ZK5" s="55" t="s">
        <v>1944</v>
      </c>
      <c r="ZL5" s="55" t="s">
        <v>1944</v>
      </c>
      <c r="ZM5" s="55" t="s">
        <v>1944</v>
      </c>
      <c r="ZN5" s="55" t="s">
        <v>1944</v>
      </c>
      <c r="ZO5" s="55" t="s">
        <v>1944</v>
      </c>
      <c r="ZP5" s="55" t="s">
        <v>1944</v>
      </c>
      <c r="ZQ5" s="55" t="s">
        <v>1944</v>
      </c>
      <c r="ZR5" s="55" t="s">
        <v>1944</v>
      </c>
      <c r="ZS5" s="55" t="s">
        <v>1944</v>
      </c>
      <c r="ZT5" s="55" t="s">
        <v>1944</v>
      </c>
      <c r="ZU5" s="55" t="s">
        <v>1944</v>
      </c>
      <c r="ZV5" s="55" t="s">
        <v>1944</v>
      </c>
      <c r="ZW5" s="55" t="s">
        <v>1944</v>
      </c>
      <c r="ZX5" s="55" t="s">
        <v>1944</v>
      </c>
      <c r="ZY5" s="55" t="s">
        <v>1944</v>
      </c>
      <c r="ZZ5" s="55" t="s">
        <v>1944</v>
      </c>
      <c r="AAA5" s="55" t="s">
        <v>1944</v>
      </c>
      <c r="AAB5" s="55" t="s">
        <v>1944</v>
      </c>
      <c r="AAC5" s="55" t="s">
        <v>1944</v>
      </c>
      <c r="AAD5" s="55" t="s">
        <v>1944</v>
      </c>
      <c r="AAE5" s="55" t="s">
        <v>1944</v>
      </c>
      <c r="AAF5" s="55" t="s">
        <v>1944</v>
      </c>
      <c r="AAG5" s="55" t="s">
        <v>1944</v>
      </c>
      <c r="AAH5" s="55" t="s">
        <v>1944</v>
      </c>
      <c r="AAI5" s="55" t="s">
        <v>1944</v>
      </c>
      <c r="AAJ5" s="55" t="s">
        <v>1944</v>
      </c>
      <c r="AAK5" s="55" t="s">
        <v>1944</v>
      </c>
      <c r="AAL5" s="55" t="s">
        <v>1944</v>
      </c>
      <c r="AAM5" s="55" t="s">
        <v>1944</v>
      </c>
      <c r="AAN5" s="55" t="s">
        <v>1944</v>
      </c>
      <c r="AAO5" s="55" t="s">
        <v>1944</v>
      </c>
      <c r="AAP5" s="55" t="s">
        <v>1944</v>
      </c>
      <c r="AAQ5" s="55" t="s">
        <v>1944</v>
      </c>
      <c r="AAR5" s="55" t="s">
        <v>1944</v>
      </c>
      <c r="AAS5" s="55" t="s">
        <v>1944</v>
      </c>
      <c r="AAT5" s="55" t="s">
        <v>1944</v>
      </c>
      <c r="AAU5" s="55" t="s">
        <v>1944</v>
      </c>
      <c r="AAV5" s="55" t="s">
        <v>1944</v>
      </c>
      <c r="AAW5" s="55" t="s">
        <v>1944</v>
      </c>
      <c r="AAX5" s="55" t="s">
        <v>1944</v>
      </c>
      <c r="AAY5" s="55" t="s">
        <v>1944</v>
      </c>
      <c r="AAZ5" s="55" t="s">
        <v>1944</v>
      </c>
      <c r="ABA5" s="55" t="s">
        <v>1944</v>
      </c>
      <c r="ABB5" s="55" t="s">
        <v>1944</v>
      </c>
      <c r="ABC5" s="55" t="s">
        <v>1944</v>
      </c>
      <c r="ABD5" s="55" t="s">
        <v>1944</v>
      </c>
      <c r="ABE5" s="55" t="s">
        <v>1944</v>
      </c>
      <c r="ABF5" s="55" t="s">
        <v>1944</v>
      </c>
      <c r="ABG5" s="55" t="s">
        <v>1944</v>
      </c>
      <c r="ABH5" s="55" t="s">
        <v>1944</v>
      </c>
      <c r="ABI5" s="55" t="s">
        <v>1944</v>
      </c>
      <c r="ABJ5" s="55" t="s">
        <v>1944</v>
      </c>
      <c r="ABK5" s="55" t="s">
        <v>1944</v>
      </c>
      <c r="ABL5" s="55" t="s">
        <v>1944</v>
      </c>
      <c r="ABM5" s="55" t="s">
        <v>1944</v>
      </c>
      <c r="ABN5" s="55" t="s">
        <v>1944</v>
      </c>
      <c r="ABO5" s="55" t="s">
        <v>1944</v>
      </c>
      <c r="ABP5" s="55" t="s">
        <v>1944</v>
      </c>
      <c r="ABQ5" s="55" t="s">
        <v>1944</v>
      </c>
      <c r="ABR5" s="55" t="s">
        <v>1944</v>
      </c>
      <c r="ABS5" s="55" t="s">
        <v>1944</v>
      </c>
      <c r="ABT5" s="55" t="s">
        <v>1944</v>
      </c>
      <c r="ABU5" s="55" t="s">
        <v>1944</v>
      </c>
      <c r="ABV5" s="55" t="s">
        <v>1944</v>
      </c>
      <c r="ABW5" s="55" t="s">
        <v>1944</v>
      </c>
      <c r="ABX5" s="55" t="s">
        <v>1944</v>
      </c>
      <c r="ABY5" s="55" t="s">
        <v>1944</v>
      </c>
      <c r="ABZ5" s="55" t="s">
        <v>1944</v>
      </c>
      <c r="ACA5" s="55" t="s">
        <v>1944</v>
      </c>
      <c r="ACB5" s="55" t="s">
        <v>1944</v>
      </c>
      <c r="ACC5" s="55" t="s">
        <v>1944</v>
      </c>
      <c r="ACD5" s="55" t="s">
        <v>1944</v>
      </c>
      <c r="ACE5" s="55" t="s">
        <v>1944</v>
      </c>
      <c r="ACF5" s="55" t="s">
        <v>1944</v>
      </c>
      <c r="ACG5" s="55" t="s">
        <v>1944</v>
      </c>
      <c r="ACH5" s="55" t="s">
        <v>1944</v>
      </c>
      <c r="ACI5" s="55" t="s">
        <v>1944</v>
      </c>
      <c r="ACJ5" s="55" t="s">
        <v>1944</v>
      </c>
      <c r="ACK5" s="55" t="s">
        <v>1944</v>
      </c>
      <c r="ACL5" s="55" t="s">
        <v>1944</v>
      </c>
      <c r="ACM5" s="55" t="s">
        <v>1944</v>
      </c>
      <c r="ACN5" s="55" t="s">
        <v>1944</v>
      </c>
      <c r="ACO5" s="55" t="s">
        <v>1944</v>
      </c>
      <c r="ACP5" s="55" t="s">
        <v>1944</v>
      </c>
      <c r="ACQ5" s="55" t="s">
        <v>1944</v>
      </c>
      <c r="ACR5" s="55" t="s">
        <v>1944</v>
      </c>
      <c r="ACS5" s="55" t="s">
        <v>1944</v>
      </c>
      <c r="ACT5" s="55" t="s">
        <v>1944</v>
      </c>
      <c r="ACU5" s="55" t="s">
        <v>1944</v>
      </c>
      <c r="ACV5" s="55" t="s">
        <v>1944</v>
      </c>
      <c r="ACW5" s="55" t="s">
        <v>1944</v>
      </c>
      <c r="ACX5" s="55" t="s">
        <v>1944</v>
      </c>
      <c r="ACY5" s="55" t="s">
        <v>1944</v>
      </c>
      <c r="ACZ5" s="55" t="s">
        <v>1944</v>
      </c>
      <c r="ADA5" s="55" t="s">
        <v>1944</v>
      </c>
      <c r="ADB5" s="55" t="s">
        <v>1944</v>
      </c>
      <c r="ADC5" s="55" t="s">
        <v>1944</v>
      </c>
      <c r="ADD5" s="55" t="s">
        <v>1944</v>
      </c>
      <c r="ADE5" s="55" t="s">
        <v>1944</v>
      </c>
      <c r="ADF5" s="55" t="s">
        <v>1944</v>
      </c>
      <c r="ADG5" s="55" t="s">
        <v>1944</v>
      </c>
      <c r="ADH5" s="55" t="s">
        <v>1944</v>
      </c>
      <c r="ADI5" s="55" t="s">
        <v>1944</v>
      </c>
      <c r="ADJ5" s="55" t="s">
        <v>1944</v>
      </c>
      <c r="ADK5" s="55" t="s">
        <v>1944</v>
      </c>
      <c r="ADL5" s="55" t="s">
        <v>1944</v>
      </c>
      <c r="ADM5" s="55" t="s">
        <v>1944</v>
      </c>
      <c r="ADN5" s="55" t="s">
        <v>1944</v>
      </c>
      <c r="ADO5" s="55" t="s">
        <v>1944</v>
      </c>
      <c r="ADP5" s="55" t="s">
        <v>1944</v>
      </c>
      <c r="ADQ5" s="55" t="s">
        <v>1944</v>
      </c>
      <c r="ADR5" s="55" t="s">
        <v>1944</v>
      </c>
      <c r="ADS5" s="55" t="s">
        <v>1944</v>
      </c>
      <c r="ADT5" s="55" t="s">
        <v>1944</v>
      </c>
      <c r="ADU5" s="55" t="s">
        <v>1944</v>
      </c>
      <c r="ADV5" s="55" t="s">
        <v>1944</v>
      </c>
      <c r="ADW5" s="55" t="s">
        <v>1944</v>
      </c>
      <c r="ADX5" s="55" t="s">
        <v>1944</v>
      </c>
      <c r="ADY5" s="55" t="s">
        <v>1944</v>
      </c>
      <c r="ADZ5" s="55" t="s">
        <v>1944</v>
      </c>
      <c r="AEA5" s="55" t="s">
        <v>1944</v>
      </c>
      <c r="AEB5" s="55" t="s">
        <v>1944</v>
      </c>
      <c r="AEC5" s="55" t="s">
        <v>1944</v>
      </c>
      <c r="AED5" s="55" t="s">
        <v>1944</v>
      </c>
      <c r="AEE5" s="55" t="s">
        <v>1944</v>
      </c>
      <c r="AEF5" s="55" t="s">
        <v>1944</v>
      </c>
      <c r="AEG5" s="55" t="s">
        <v>1944</v>
      </c>
      <c r="AEH5" s="55" t="s">
        <v>1944</v>
      </c>
      <c r="AEI5" s="55" t="s">
        <v>1944</v>
      </c>
      <c r="AEJ5" s="55" t="s">
        <v>1944</v>
      </c>
      <c r="AEK5" s="55" t="s">
        <v>1944</v>
      </c>
      <c r="AEL5" s="55" t="s">
        <v>1944</v>
      </c>
      <c r="AEM5" s="55" t="s">
        <v>1944</v>
      </c>
      <c r="AEN5" s="55" t="s">
        <v>1944</v>
      </c>
      <c r="AEO5" s="55" t="s">
        <v>1944</v>
      </c>
      <c r="AEP5" s="55" t="s">
        <v>1944</v>
      </c>
      <c r="AEQ5" s="55" t="s">
        <v>1944</v>
      </c>
      <c r="AER5" s="55" t="s">
        <v>1944</v>
      </c>
      <c r="AES5" s="55" t="s">
        <v>1944</v>
      </c>
      <c r="AET5" s="55" t="s">
        <v>1944</v>
      </c>
      <c r="AEU5" s="55" t="s">
        <v>1944</v>
      </c>
      <c r="AEV5" s="55" t="s">
        <v>1944</v>
      </c>
      <c r="AEW5" s="55" t="s">
        <v>1944</v>
      </c>
      <c r="AEX5" s="55" t="s">
        <v>1944</v>
      </c>
      <c r="AEY5" s="55" t="s">
        <v>1944</v>
      </c>
      <c r="AEZ5" s="55" t="s">
        <v>1944</v>
      </c>
      <c r="AFA5" s="55" t="s">
        <v>1944</v>
      </c>
      <c r="AFB5" s="55" t="s">
        <v>1944</v>
      </c>
      <c r="AFC5" s="55" t="s">
        <v>1944</v>
      </c>
      <c r="AFD5" s="55" t="s">
        <v>1944</v>
      </c>
      <c r="AFE5" s="55" t="s">
        <v>1944</v>
      </c>
      <c r="AFF5" s="55" t="s">
        <v>1944</v>
      </c>
      <c r="AFG5" s="55" t="s">
        <v>1944</v>
      </c>
      <c r="AFH5" s="55" t="s">
        <v>1944</v>
      </c>
      <c r="AFI5" s="55" t="s">
        <v>1944</v>
      </c>
      <c r="AFJ5" s="55" t="s">
        <v>1944</v>
      </c>
      <c r="AFK5" s="55" t="s">
        <v>1944</v>
      </c>
      <c r="AFL5" s="55" t="s">
        <v>1944</v>
      </c>
      <c r="AFM5" s="55" t="s">
        <v>1944</v>
      </c>
      <c r="AFN5" s="55" t="s">
        <v>1944</v>
      </c>
      <c r="AFO5" s="55" t="s">
        <v>1944</v>
      </c>
      <c r="AFP5" s="55" t="s">
        <v>1944</v>
      </c>
      <c r="AFQ5" s="55" t="s">
        <v>1944</v>
      </c>
      <c r="AFR5" s="55" t="s">
        <v>1944</v>
      </c>
      <c r="AFS5" s="55" t="s">
        <v>1944</v>
      </c>
      <c r="AFT5" s="55" t="s">
        <v>1944</v>
      </c>
      <c r="AFU5" s="55" t="s">
        <v>1944</v>
      </c>
      <c r="AFV5" s="55" t="s">
        <v>1944</v>
      </c>
      <c r="AFW5" s="55" t="s">
        <v>1944</v>
      </c>
      <c r="AFX5" s="55" t="s">
        <v>1944</v>
      </c>
      <c r="AFY5" s="55" t="s">
        <v>1944</v>
      </c>
      <c r="AFZ5" s="55" t="s">
        <v>1944</v>
      </c>
      <c r="AGA5" s="55" t="s">
        <v>1944</v>
      </c>
      <c r="AGB5" s="55" t="s">
        <v>1944</v>
      </c>
      <c r="AGC5" s="55" t="s">
        <v>1944</v>
      </c>
      <c r="AGD5" s="55" t="s">
        <v>1944</v>
      </c>
      <c r="AGE5" s="56"/>
      <c r="AGF5" s="56"/>
      <c r="AGG5" s="56"/>
      <c r="AGH5" s="56"/>
      <c r="AGI5" s="56"/>
      <c r="AGJ5" s="56"/>
      <c r="AGK5" s="56"/>
      <c r="AGL5" s="56"/>
      <c r="AGM5" s="56"/>
      <c r="AGN5" s="56"/>
      <c r="AGO5" s="56"/>
      <c r="AGP5" s="56"/>
      <c r="AGQ5" s="56"/>
      <c r="AGR5" s="56"/>
      <c r="AGS5" s="56"/>
      <c r="AGT5" s="56"/>
      <c r="AGU5" s="56"/>
      <c r="AGV5" s="56"/>
      <c r="AGW5" s="56"/>
      <c r="AGX5" s="56"/>
      <c r="AGY5" s="56"/>
      <c r="AGZ5" s="56"/>
      <c r="AHA5" s="56"/>
      <c r="AHB5" s="56"/>
      <c r="AHC5" s="56"/>
      <c r="AHD5" s="56"/>
      <c r="AHE5" s="56"/>
      <c r="AHF5" s="56"/>
      <c r="AHG5" s="56"/>
      <c r="AHH5" s="56"/>
      <c r="AHI5" s="56"/>
      <c r="AHJ5" s="56"/>
      <c r="AHK5" s="56"/>
      <c r="AHL5" s="56"/>
      <c r="AHM5" s="56"/>
      <c r="AHN5" s="56"/>
      <c r="AHO5" s="56"/>
      <c r="AHP5" s="56"/>
      <c r="AHQ5" s="56"/>
      <c r="AHR5" s="56"/>
      <c r="AHS5" s="56"/>
      <c r="AHT5" s="56"/>
      <c r="AHU5" s="56"/>
      <c r="AHV5" s="56"/>
      <c r="AHW5" s="56"/>
      <c r="AHX5" s="56"/>
      <c r="AHY5" s="56"/>
      <c r="AHZ5" s="56"/>
      <c r="AIA5" s="56"/>
      <c r="AIB5" s="56"/>
      <c r="AIC5" s="56"/>
      <c r="AID5" s="56"/>
      <c r="AIE5" s="56"/>
      <c r="AIF5" s="56"/>
      <c r="AIG5" s="56"/>
      <c r="AIH5" s="56"/>
      <c r="AII5" s="56"/>
      <c r="AIJ5" s="56"/>
      <c r="AIK5" s="56"/>
      <c r="AIL5" s="56"/>
      <c r="AIM5" s="56"/>
      <c r="AIN5" s="56"/>
      <c r="AIO5" s="56"/>
      <c r="AIP5" s="56"/>
      <c r="AIQ5" s="56"/>
      <c r="AIR5" s="56"/>
      <c r="AIS5" s="56"/>
      <c r="AIT5" s="56"/>
      <c r="AIU5" s="56"/>
      <c r="AIV5" s="56"/>
      <c r="AIW5" s="56"/>
      <c r="AIX5" s="56"/>
      <c r="AIY5" s="56"/>
      <c r="AIZ5" s="56"/>
      <c r="AJA5" s="56"/>
      <c r="AJB5" s="56"/>
      <c r="AJC5" s="56"/>
      <c r="AJD5" s="56"/>
      <c r="AJE5" s="56"/>
      <c r="AJF5" s="56"/>
      <c r="AJG5" s="56"/>
      <c r="AJH5" s="56"/>
      <c r="AJI5" s="56"/>
      <c r="AJJ5" s="56"/>
      <c r="AJK5" s="56"/>
      <c r="AJL5" s="56"/>
      <c r="AJM5" s="56"/>
      <c r="AJN5" s="56"/>
      <c r="AJO5" s="56"/>
      <c r="AJP5" s="56"/>
      <c r="AJQ5" s="56"/>
      <c r="AJR5" s="56"/>
      <c r="AJS5" s="56"/>
      <c r="AJT5" s="56"/>
      <c r="AJU5" s="56"/>
      <c r="AJV5" s="56"/>
      <c r="AJW5" s="56"/>
      <c r="AJX5" s="56"/>
      <c r="AJY5" s="56"/>
      <c r="AJZ5" s="56"/>
      <c r="AKA5" s="56"/>
      <c r="AKB5" s="56"/>
      <c r="AKC5" s="56"/>
      <c r="AKD5" s="56"/>
      <c r="AKE5" s="56"/>
      <c r="AKF5" s="56"/>
      <c r="AKG5" s="56"/>
      <c r="AKH5" s="56"/>
      <c r="AKI5" s="56"/>
      <c r="AKJ5" s="56"/>
      <c r="AKK5" s="56"/>
      <c r="AKL5" s="56"/>
      <c r="AKM5" s="56"/>
      <c r="AKN5" s="56"/>
      <c r="AKO5" s="56"/>
      <c r="AKP5" s="56"/>
      <c r="AKQ5" s="56"/>
      <c r="AKR5" s="56"/>
      <c r="AKS5" s="56"/>
      <c r="AKT5" s="56"/>
      <c r="AKU5" s="56"/>
      <c r="AKV5" s="56"/>
      <c r="AKW5" s="56"/>
      <c r="AKX5" s="56"/>
      <c r="AKY5" s="56"/>
      <c r="AKZ5" s="56"/>
      <c r="ALA5" s="56"/>
      <c r="ALB5" s="56"/>
      <c r="ALC5" s="56"/>
      <c r="ALD5" s="56"/>
      <c r="ALE5" s="56"/>
      <c r="ALF5" s="56"/>
      <c r="ALG5" s="56"/>
      <c r="ALH5" s="56"/>
      <c r="ALI5" s="56"/>
      <c r="ALJ5" s="56"/>
      <c r="ALK5" s="56"/>
      <c r="ALL5" s="56"/>
      <c r="ALM5" s="56"/>
      <c r="ALN5" s="56"/>
      <c r="ALO5" s="56"/>
      <c r="ALP5" s="56"/>
      <c r="ALQ5" s="56"/>
      <c r="ALR5" s="56"/>
      <c r="ALS5" s="56"/>
      <c r="ALT5" s="56"/>
      <c r="ALU5" s="56"/>
      <c r="ALV5" s="56"/>
      <c r="ALW5" s="56"/>
      <c r="ALX5" s="56"/>
      <c r="ALY5" s="56"/>
      <c r="ALZ5" s="56"/>
      <c r="AMA5" s="56"/>
      <c r="AMB5" s="56"/>
      <c r="AMC5" s="56"/>
      <c r="AMD5" s="56"/>
      <c r="AME5" s="56"/>
      <c r="AMF5" s="56"/>
      <c r="AMG5" s="56"/>
      <c r="AMH5" s="56"/>
      <c r="AMI5" s="56"/>
      <c r="AMJ5" s="56"/>
      <c r="AMK5" s="56"/>
      <c r="AML5" s="56"/>
      <c r="AMM5" s="56"/>
      <c r="AMN5" s="56"/>
      <c r="AMO5" s="56"/>
      <c r="AMP5" s="56"/>
      <c r="AMQ5" s="56"/>
      <c r="AMR5" s="56"/>
      <c r="AMS5" s="56"/>
      <c r="AMT5" s="56"/>
      <c r="AMU5" s="56"/>
      <c r="AMV5" s="56"/>
      <c r="AMW5" s="56"/>
      <c r="AMX5" s="56"/>
      <c r="AMY5" s="56"/>
      <c r="AMZ5" s="56"/>
      <c r="ANA5" s="56"/>
      <c r="ANB5" s="56"/>
      <c r="ANC5" s="56"/>
      <c r="AND5" s="56"/>
      <c r="ANE5" s="56"/>
      <c r="ANF5" s="56"/>
      <c r="ANG5" s="56"/>
      <c r="ANH5" s="56"/>
      <c r="ANI5" s="56"/>
      <c r="ANJ5" s="56"/>
      <c r="ANK5" s="56"/>
      <c r="ANL5" s="56"/>
      <c r="ANM5" s="56"/>
      <c r="ANN5" s="56"/>
      <c r="ANO5" s="56"/>
      <c r="ANP5" s="56"/>
      <c r="ANQ5" s="56"/>
      <c r="ANR5" s="56"/>
      <c r="ANS5" s="56"/>
      <c r="ANT5" s="56"/>
      <c r="ANU5" s="56"/>
      <c r="ANV5" s="56"/>
      <c r="ANW5" s="56"/>
      <c r="ANX5" s="56"/>
      <c r="ANY5" s="56"/>
      <c r="ANZ5" s="56"/>
      <c r="AOA5" s="56"/>
      <c r="AOB5" s="56"/>
      <c r="AOC5" s="56"/>
      <c r="AOD5" s="56"/>
      <c r="AOE5" s="56"/>
      <c r="AOF5" s="56"/>
      <c r="AOG5" s="56"/>
      <c r="AOH5" s="56"/>
      <c r="AOI5" s="56"/>
      <c r="AOJ5" s="56"/>
      <c r="AOK5" s="56"/>
      <c r="AOL5" s="56"/>
      <c r="AOM5" s="56"/>
      <c r="AON5" s="56"/>
      <c r="AOO5" s="56"/>
      <c r="AOP5" s="56"/>
      <c r="AOQ5" s="56"/>
      <c r="AOR5" s="56"/>
      <c r="AOS5" s="56"/>
      <c r="AOT5" s="56"/>
      <c r="AOU5" s="56"/>
      <c r="AOV5" s="56"/>
      <c r="AOW5" s="56"/>
      <c r="AOX5" s="56"/>
      <c r="AOY5" s="56"/>
      <c r="AOZ5" s="56"/>
      <c r="APA5" s="56"/>
      <c r="APB5" s="56"/>
      <c r="APC5" s="56"/>
      <c r="APD5" s="56"/>
      <c r="APE5" s="56"/>
      <c r="APF5" s="56"/>
      <c r="APG5" s="56"/>
      <c r="APH5" s="56"/>
      <c r="API5" s="56"/>
      <c r="APJ5" s="56"/>
      <c r="APK5" s="56"/>
      <c r="APL5" s="56"/>
      <c r="APM5" s="56"/>
      <c r="APN5" s="56"/>
      <c r="APO5" s="56"/>
      <c r="APP5" s="56"/>
      <c r="APQ5" s="56"/>
      <c r="APR5" s="56"/>
      <c r="APS5" s="56"/>
      <c r="APT5" s="56"/>
      <c r="APU5" s="56"/>
      <c r="APV5" s="56"/>
      <c r="APW5" s="56"/>
      <c r="APX5" s="56"/>
      <c r="APY5" s="56"/>
      <c r="APZ5" s="56"/>
      <c r="AQA5" s="56"/>
      <c r="AQB5" s="56"/>
      <c r="AQC5" s="56"/>
      <c r="AQD5" s="56"/>
      <c r="AQE5" s="56"/>
      <c r="AQF5" s="56"/>
      <c r="AQG5" s="56"/>
      <c r="AQH5" s="56"/>
      <c r="AQI5" s="56"/>
      <c r="AQJ5" s="56"/>
      <c r="AQK5" s="56"/>
      <c r="AQL5" s="56"/>
      <c r="AQM5" s="56"/>
      <c r="AQN5" s="56"/>
      <c r="AQO5" s="56"/>
      <c r="AQP5" s="56"/>
      <c r="AQQ5" s="56"/>
      <c r="AQR5" s="56"/>
      <c r="AQS5" s="56"/>
      <c r="AQT5" s="56"/>
      <c r="AQU5" s="56"/>
      <c r="AQV5" s="56"/>
      <c r="AQW5" s="56"/>
      <c r="AQX5" s="56"/>
      <c r="AQY5" s="56"/>
      <c r="AQZ5" s="56"/>
      <c r="ARA5" s="56"/>
      <c r="ARB5" s="56"/>
      <c r="ARC5" s="56"/>
      <c r="ARD5" s="56"/>
      <c r="ARE5" s="56"/>
      <c r="ARF5" s="56"/>
      <c r="ARG5" s="56"/>
      <c r="ARH5" s="56"/>
      <c r="ARI5" s="56"/>
      <c r="ARJ5" s="56"/>
      <c r="ARK5" s="56"/>
      <c r="ARL5" s="56"/>
      <c r="ARM5" s="56"/>
      <c r="ARN5" s="56"/>
      <c r="ARO5" s="56"/>
      <c r="ARP5" s="56"/>
      <c r="ARQ5" s="56"/>
      <c r="ARR5" s="56"/>
      <c r="ARS5" s="56"/>
      <c r="ART5" s="56"/>
      <c r="ARU5" s="56"/>
      <c r="ARV5" s="56"/>
      <c r="ARW5" s="56"/>
      <c r="ARX5" s="56"/>
      <c r="ARY5" s="56"/>
      <c r="ARZ5" s="56"/>
      <c r="ASA5" s="56"/>
      <c r="ASB5" s="56"/>
      <c r="ASC5" s="56"/>
      <c r="ASD5" s="56"/>
      <c r="ASE5" s="56"/>
      <c r="ASF5" s="56"/>
      <c r="ASG5" s="56"/>
      <c r="ASH5" s="56"/>
      <c r="ASI5" s="56"/>
      <c r="ASJ5" s="56"/>
      <c r="ASK5" s="56"/>
      <c r="ASL5" s="56"/>
      <c r="ASM5" s="56"/>
      <c r="ASN5" s="56"/>
      <c r="ASO5" s="56"/>
      <c r="ASP5" s="56"/>
      <c r="ASQ5" s="56"/>
      <c r="ASR5" s="56"/>
      <c r="ASS5" s="56"/>
      <c r="AST5" s="56"/>
      <c r="ASU5" s="56"/>
      <c r="ASV5" s="56"/>
      <c r="ASW5" s="56"/>
      <c r="ASX5" s="56"/>
      <c r="ASY5" s="56"/>
      <c r="ASZ5" s="56"/>
      <c r="ATA5" s="56"/>
      <c r="ATB5" s="56"/>
      <c r="ATC5" s="56"/>
      <c r="ATD5" s="56"/>
      <c r="ATE5" s="56"/>
      <c r="ATF5" s="56"/>
      <c r="ATG5" s="56"/>
      <c r="ATH5" s="56"/>
      <c r="ATI5" s="56"/>
      <c r="ATJ5" s="56"/>
      <c r="ATK5" s="56"/>
      <c r="ATL5" s="56"/>
      <c r="ATM5" s="56"/>
      <c r="ATN5" s="56"/>
      <c r="ATO5" s="56"/>
      <c r="ATP5" s="56"/>
      <c r="ATQ5" s="56"/>
      <c r="ATR5" s="56"/>
      <c r="ATS5" s="56"/>
      <c r="ATT5" s="56"/>
      <c r="ATU5" s="56"/>
      <c r="ATV5" s="56"/>
      <c r="ATW5" s="56"/>
      <c r="ATX5" s="56"/>
      <c r="ATY5" s="56"/>
      <c r="ATZ5" s="56"/>
      <c r="AUA5" s="56"/>
      <c r="AUB5" s="56"/>
      <c r="AUC5" s="56"/>
      <c r="AUD5" s="56"/>
      <c r="AUE5" s="56"/>
      <c r="AUF5" s="56"/>
      <c r="AUG5" s="56"/>
      <c r="AUH5" s="56"/>
      <c r="AUI5" s="56"/>
      <c r="AUJ5" s="56"/>
      <c r="AUK5" s="56"/>
      <c r="AUL5" s="56"/>
      <c r="AUM5" s="56"/>
      <c r="AUN5" s="56"/>
      <c r="AUO5" s="56"/>
      <c r="AUP5" s="56"/>
      <c r="AUQ5" s="56"/>
      <c r="AUR5" s="56"/>
      <c r="AUS5" s="56"/>
      <c r="AUT5" s="56"/>
      <c r="AUU5" s="56"/>
      <c r="AUV5" s="56"/>
      <c r="AUW5" s="56"/>
      <c r="AUX5" s="56"/>
      <c r="AUY5" s="56"/>
      <c r="AUZ5" s="56"/>
      <c r="AVA5" s="56"/>
      <c r="AVB5" s="56"/>
      <c r="AVC5" s="56"/>
      <c r="AVD5" s="56"/>
      <c r="AVE5" s="56"/>
      <c r="AVF5" s="56"/>
      <c r="AVG5" s="56"/>
      <c r="AVH5" s="56"/>
      <c r="AVI5" s="56"/>
      <c r="AVJ5" s="56"/>
      <c r="AVK5" s="56"/>
      <c r="AVL5" s="56"/>
      <c r="AVM5" s="56"/>
      <c r="AVN5" s="56"/>
      <c r="AVO5" s="56"/>
      <c r="AVP5" s="56"/>
      <c r="AVQ5" s="56"/>
      <c r="AVR5" s="56"/>
      <c r="AVS5" s="56"/>
      <c r="AVT5" s="56"/>
      <c r="AVU5" s="56"/>
      <c r="AVV5" s="56"/>
      <c r="AVW5" s="56"/>
      <c r="AVX5" s="56"/>
      <c r="AVY5" s="56"/>
      <c r="AVZ5" s="56"/>
      <c r="AWA5" s="56"/>
      <c r="AWB5" s="56"/>
      <c r="AWC5" s="56"/>
      <c r="AWD5" s="56"/>
      <c r="AWE5" s="56"/>
      <c r="AWF5" s="56"/>
      <c r="AWG5" s="56"/>
      <c r="AWH5" s="56"/>
      <c r="AWI5" s="56"/>
      <c r="AWJ5" s="56"/>
      <c r="AWK5" s="56"/>
      <c r="AWL5" s="56"/>
      <c r="AWM5" s="56"/>
      <c r="AWN5" s="56"/>
      <c r="AWO5" s="56"/>
      <c r="AWP5" s="56"/>
      <c r="AWQ5" s="56"/>
      <c r="AWR5" s="56"/>
      <c r="AWS5" s="56"/>
      <c r="AWT5" s="56"/>
      <c r="AWU5" s="56"/>
      <c r="AWV5" s="56"/>
      <c r="AWW5" s="56"/>
      <c r="AWX5" s="56"/>
      <c r="AWY5" s="56"/>
      <c r="AWZ5" s="56"/>
      <c r="AXA5" s="56"/>
      <c r="AXB5" s="56"/>
      <c r="AXC5" s="56"/>
      <c r="AXD5" s="56"/>
      <c r="AXE5" s="56"/>
      <c r="AXF5" s="56"/>
      <c r="AXG5" s="56"/>
      <c r="AXH5" s="56"/>
      <c r="AXI5" s="56"/>
      <c r="AXJ5" s="56"/>
      <c r="AXK5" s="56"/>
      <c r="AXL5" s="56"/>
      <c r="AXM5" s="56"/>
      <c r="AXN5" s="56"/>
      <c r="AXO5" s="56"/>
      <c r="AXP5" s="56"/>
      <c r="AXQ5" s="56"/>
      <c r="AXR5" s="56"/>
      <c r="AXS5" s="56"/>
      <c r="AXT5" s="56"/>
      <c r="AXU5" s="56"/>
      <c r="AXV5" s="56"/>
      <c r="AXW5" s="56"/>
      <c r="AXX5" s="56"/>
      <c r="AXY5" s="56"/>
      <c r="AXZ5" s="56"/>
      <c r="AYA5" s="56"/>
      <c r="AYB5" s="56"/>
      <c r="AYC5" s="56"/>
      <c r="AYD5" s="56"/>
      <c r="AYE5" s="56"/>
      <c r="AYF5" s="56"/>
      <c r="AYG5" s="56"/>
      <c r="AYH5" s="56"/>
      <c r="AYI5" s="56"/>
      <c r="AYJ5" s="56"/>
      <c r="AYK5" s="56"/>
      <c r="AYL5" s="56"/>
      <c r="AYM5" s="56"/>
      <c r="AYN5" s="56"/>
      <c r="AYO5" s="56"/>
      <c r="AYP5" s="56"/>
      <c r="AYQ5" s="56"/>
      <c r="AYR5" s="56"/>
      <c r="AYS5" s="56"/>
      <c r="AYT5" s="56"/>
      <c r="AYU5" s="56"/>
      <c r="AYV5" s="56"/>
      <c r="AYW5" s="56"/>
      <c r="AYX5" s="56"/>
      <c r="AYY5" s="56"/>
      <c r="AYZ5" s="56"/>
      <c r="AZA5" s="56"/>
      <c r="AZB5" s="56"/>
      <c r="AZC5" s="56"/>
      <c r="AZD5" s="56"/>
      <c r="AZE5" s="56"/>
      <c r="AZF5" s="56"/>
      <c r="AZG5" s="56"/>
      <c r="AZH5" s="56"/>
      <c r="AZI5" s="56"/>
      <c r="AZJ5" s="56"/>
      <c r="AZK5" s="56"/>
      <c r="AZL5" s="56"/>
      <c r="AZM5" s="56"/>
      <c r="AZN5" s="56"/>
      <c r="AZO5" s="56"/>
      <c r="AZP5" s="56"/>
      <c r="AZQ5" s="56"/>
      <c r="AZR5" s="56"/>
      <c r="AZS5" s="56"/>
      <c r="AZT5" s="56"/>
      <c r="AZU5" s="56"/>
      <c r="AZV5" s="56"/>
      <c r="AZW5" s="56"/>
      <c r="AZX5" s="56"/>
      <c r="AZY5" s="56"/>
      <c r="AZZ5" s="56"/>
      <c r="BAA5" s="56"/>
      <c r="BAB5" s="56"/>
      <c r="BAC5" s="56"/>
      <c r="BAD5" s="56"/>
      <c r="BAE5" s="56"/>
      <c r="BAF5" s="56"/>
      <c r="BAG5" s="56"/>
      <c r="BAH5" s="56"/>
      <c r="BAI5" s="56"/>
      <c r="BAJ5" s="56"/>
      <c r="BAK5" s="56"/>
      <c r="BAL5" s="56"/>
      <c r="BAM5" s="56"/>
      <c r="BAN5" s="56"/>
      <c r="BAO5" s="56"/>
      <c r="BAP5" s="56"/>
      <c r="BAQ5" s="56"/>
      <c r="BAR5" s="56"/>
      <c r="BAS5" s="56"/>
      <c r="BAT5" s="56"/>
      <c r="BAU5" s="56"/>
      <c r="BAV5" s="56"/>
      <c r="BAW5" s="56"/>
      <c r="BAX5" s="56"/>
      <c r="BAY5" s="56"/>
      <c r="BAZ5" s="56"/>
      <c r="BBA5" s="56"/>
      <c r="BBB5" s="56"/>
      <c r="BBC5" s="56"/>
      <c r="BBD5" s="56"/>
      <c r="BBE5" s="56"/>
      <c r="BBF5" s="56"/>
      <c r="BBG5" s="56"/>
      <c r="BBH5" s="56"/>
      <c r="BBI5" s="56"/>
      <c r="BBJ5" s="56"/>
      <c r="BBK5" s="56"/>
      <c r="BBL5" s="56"/>
      <c r="BBM5" s="56"/>
      <c r="BBN5" s="56"/>
      <c r="BBO5" s="56"/>
      <c r="BBP5" s="56"/>
      <c r="BBQ5" s="56"/>
      <c r="BBR5" s="56"/>
      <c r="BBS5" s="56"/>
      <c r="BBT5" s="56"/>
      <c r="BBU5" s="56"/>
      <c r="BBV5" s="56"/>
      <c r="BBW5" s="56"/>
      <c r="BBX5" s="56"/>
      <c r="BBY5" s="56"/>
      <c r="BBZ5" s="56"/>
      <c r="BCA5" s="56"/>
      <c r="BCB5" s="56"/>
      <c r="BCC5" s="56"/>
      <c r="BCD5" s="56"/>
      <c r="BCE5" s="56"/>
      <c r="BCF5" s="56"/>
      <c r="BCG5" s="56"/>
      <c r="BCH5" s="56"/>
      <c r="BCI5" s="56"/>
      <c r="BCJ5" s="56"/>
      <c r="BCK5" s="56"/>
      <c r="BCL5" s="56"/>
      <c r="BCM5" s="56"/>
      <c r="BCN5" s="56"/>
      <c r="BCO5" s="56"/>
      <c r="BCP5" s="56"/>
      <c r="BCQ5" s="56"/>
      <c r="BCR5" s="56"/>
      <c r="BCS5" s="56"/>
      <c r="BCT5" s="56"/>
      <c r="BCU5" s="56"/>
      <c r="BCV5" s="56"/>
      <c r="BCW5" s="56"/>
      <c r="BCX5" s="56"/>
      <c r="BCY5" s="56"/>
      <c r="BCZ5" s="56"/>
      <c r="BDA5" s="56"/>
      <c r="BDB5" s="56"/>
      <c r="BDC5" s="56"/>
      <c r="BDD5" s="56"/>
      <c r="BDE5" s="56"/>
      <c r="BDF5" s="56"/>
      <c r="BDG5" s="56"/>
      <c r="BDH5" s="56"/>
      <c r="BDI5" s="56"/>
      <c r="BDJ5" s="56"/>
      <c r="BDK5" s="56"/>
      <c r="BDL5" s="56"/>
      <c r="BDM5" s="56"/>
      <c r="BDN5" s="56"/>
      <c r="BDO5" s="56"/>
      <c r="BDP5" s="56"/>
      <c r="BDQ5" s="56"/>
      <c r="BDR5" s="56"/>
      <c r="BDS5" s="56"/>
      <c r="BDT5" s="56"/>
      <c r="BDU5" s="56"/>
      <c r="BDV5" s="56"/>
      <c r="BDW5" s="56"/>
      <c r="BDX5" s="56"/>
      <c r="BDY5" s="56"/>
      <c r="BDZ5" s="56"/>
      <c r="BEA5" s="56"/>
      <c r="BEB5" s="56"/>
      <c r="BEC5" s="56"/>
      <c r="BED5" s="56"/>
      <c r="BEE5" s="56"/>
      <c r="BEF5" s="56"/>
      <c r="BEG5" s="56"/>
      <c r="BEH5" s="56"/>
      <c r="BEI5" s="56"/>
      <c r="BEJ5" s="56"/>
      <c r="BEK5" s="56"/>
      <c r="BEL5" s="56"/>
      <c r="BEM5" s="56"/>
      <c r="BEN5" s="56"/>
      <c r="BEO5" s="56"/>
      <c r="BEP5" s="56"/>
      <c r="BEQ5" s="56"/>
      <c r="BER5" s="56"/>
      <c r="BES5" s="56"/>
      <c r="BET5" s="56"/>
      <c r="BEU5" s="56"/>
      <c r="BEV5" s="56"/>
      <c r="BEW5" s="56"/>
      <c r="BEX5" s="56"/>
      <c r="BEY5" s="56"/>
      <c r="BEZ5" s="56"/>
      <c r="BFA5" s="56"/>
      <c r="BFB5" s="56"/>
      <c r="BFC5" s="56"/>
      <c r="BFD5" s="56"/>
      <c r="BFE5" s="56"/>
      <c r="BFF5" s="56"/>
      <c r="BFG5" s="56"/>
      <c r="BFH5" s="56"/>
      <c r="BFI5" s="56"/>
      <c r="BFJ5" s="56"/>
      <c r="BFK5" s="56"/>
      <c r="BFL5" s="56"/>
      <c r="BFM5" s="56"/>
      <c r="BFN5" s="56"/>
      <c r="BFO5" s="56"/>
      <c r="BFP5" s="56"/>
      <c r="BFQ5" s="56"/>
      <c r="BFR5" s="56"/>
      <c r="BFS5" s="56"/>
      <c r="BFT5" s="56"/>
      <c r="BFU5" s="56"/>
      <c r="BFV5" s="56"/>
      <c r="BFW5" s="56"/>
      <c r="BFX5" s="56"/>
      <c r="BFY5" s="56"/>
      <c r="BFZ5" s="56"/>
      <c r="BGA5" s="56"/>
      <c r="BGB5" s="56"/>
      <c r="BGC5" s="56"/>
      <c r="BGD5" s="56"/>
      <c r="BGE5" s="56"/>
      <c r="BGF5" s="56"/>
      <c r="BGG5" s="56"/>
      <c r="BGH5" s="56"/>
      <c r="BGI5" s="56"/>
      <c r="BGJ5" s="56"/>
      <c r="BGK5" s="56"/>
      <c r="BGL5" s="56"/>
      <c r="BGM5" s="56"/>
      <c r="BGN5" s="56"/>
      <c r="BGO5" s="56"/>
      <c r="BGP5" s="56"/>
      <c r="BGQ5" s="56"/>
      <c r="BGR5" s="56"/>
      <c r="BGS5" s="56"/>
      <c r="BGT5" s="56"/>
      <c r="BGU5" s="56"/>
      <c r="BGV5" s="56"/>
      <c r="BGW5" s="56"/>
      <c r="BGX5" s="56"/>
      <c r="BGY5" s="56"/>
      <c r="BGZ5" s="56"/>
      <c r="BHA5" s="56"/>
      <c r="BHB5" s="56"/>
      <c r="BHC5" s="56"/>
      <c r="BHD5" s="56"/>
      <c r="BHE5" s="56"/>
      <c r="BHF5" s="56"/>
      <c r="BHG5" s="56"/>
      <c r="BHH5" s="56"/>
      <c r="BHI5" s="56"/>
      <c r="BHJ5" s="56"/>
      <c r="BHK5" s="56"/>
      <c r="BHL5" s="56"/>
      <c r="BHM5" s="56"/>
      <c r="BHN5" s="56"/>
      <c r="BHO5" s="56"/>
      <c r="BHP5" s="56"/>
      <c r="BHQ5" s="56"/>
      <c r="BHR5" s="56"/>
      <c r="BHS5" s="56"/>
      <c r="BHT5" s="56"/>
      <c r="BHU5" s="56"/>
      <c r="BHV5" s="56"/>
      <c r="BHW5" s="56"/>
      <c r="BHX5" s="56"/>
      <c r="BHY5" s="56"/>
      <c r="BHZ5" s="56"/>
      <c r="BIA5" s="56"/>
      <c r="BIB5" s="56"/>
      <c r="BIC5" s="56"/>
      <c r="BID5" s="56"/>
      <c r="BIE5" s="56"/>
      <c r="BIF5" s="56"/>
      <c r="BIG5" s="56"/>
      <c r="BIH5" s="56"/>
      <c r="BII5" s="56"/>
      <c r="BIJ5" s="56"/>
      <c r="BIK5" s="56"/>
      <c r="BIL5" s="56"/>
      <c r="BIM5" s="56"/>
      <c r="BIN5" s="56"/>
      <c r="BIO5" s="56"/>
      <c r="BIP5" s="56"/>
      <c r="BIQ5" s="56"/>
      <c r="BIR5" s="56"/>
      <c r="BIS5" s="56"/>
      <c r="BIT5" s="56"/>
      <c r="BIU5" s="56"/>
      <c r="BIV5" s="56"/>
      <c r="BIW5" s="56"/>
      <c r="BIX5" s="56"/>
      <c r="BIY5" s="56"/>
      <c r="BIZ5" s="56"/>
      <c r="BJA5" s="56"/>
      <c r="BJB5" s="56"/>
      <c r="BJC5" s="56"/>
      <c r="BJD5" s="56"/>
      <c r="BJE5" s="56"/>
      <c r="BJF5" s="56"/>
      <c r="BJG5" s="56"/>
      <c r="BJH5" s="56"/>
      <c r="BJI5" s="56"/>
      <c r="BJJ5" s="56"/>
      <c r="BJK5" s="56"/>
      <c r="BJL5" s="56"/>
      <c r="BJM5" s="56"/>
      <c r="BJN5" s="56"/>
      <c r="BJO5" s="56"/>
      <c r="BJP5" s="56"/>
      <c r="BJQ5" s="56"/>
      <c r="BJR5" s="56"/>
      <c r="BJS5" s="56"/>
      <c r="BJT5" s="56"/>
      <c r="BJU5" s="56"/>
      <c r="BJV5" s="56"/>
      <c r="BJW5" s="56"/>
      <c r="BJX5" s="56"/>
      <c r="BJY5" s="56"/>
      <c r="BJZ5" s="56"/>
      <c r="BKA5" s="56"/>
      <c r="BKB5" s="56"/>
      <c r="BKC5" s="56"/>
      <c r="BKD5" s="56"/>
      <c r="BKE5" s="56"/>
      <c r="BKF5" s="56"/>
      <c r="BKG5" s="56"/>
      <c r="BKH5" s="56"/>
      <c r="BKI5" s="56"/>
      <c r="BKJ5" s="56"/>
      <c r="BKK5" s="56"/>
      <c r="BKL5" s="56"/>
      <c r="BKM5" s="56"/>
      <c r="BKN5" s="56"/>
      <c r="BKO5" s="56"/>
      <c r="BKP5" s="56"/>
      <c r="BKQ5" s="56"/>
      <c r="BKR5" s="56"/>
      <c r="BKS5" s="56"/>
      <c r="BKT5" s="56"/>
      <c r="BKU5" s="56"/>
      <c r="BKV5" s="56"/>
      <c r="BKW5" s="56"/>
      <c r="BKX5" s="56"/>
      <c r="BKY5" s="56"/>
      <c r="BKZ5" s="56"/>
      <c r="BLA5" s="56"/>
      <c r="BLB5" s="56"/>
      <c r="BLC5" s="56"/>
      <c r="BLD5" s="56"/>
      <c r="BLE5" s="56"/>
      <c r="BLF5" s="56"/>
      <c r="BLG5" s="56"/>
      <c r="BLH5" s="56"/>
      <c r="BLI5" s="56"/>
      <c r="BLJ5" s="56"/>
      <c r="BLK5" s="56"/>
      <c r="BLL5" s="56"/>
      <c r="BLM5" s="56"/>
      <c r="BLN5" s="56"/>
      <c r="BLO5" s="56"/>
      <c r="BLP5" s="56"/>
      <c r="BLQ5" s="56"/>
      <c r="BLR5" s="56"/>
      <c r="BLS5" s="56"/>
      <c r="BLT5" s="56"/>
      <c r="BLU5" s="56"/>
      <c r="BLV5" s="56"/>
      <c r="BLW5" s="56"/>
      <c r="BLX5" s="56"/>
      <c r="BLY5" s="56"/>
      <c r="BLZ5" s="56"/>
      <c r="BMA5" s="56"/>
      <c r="BMB5" s="56"/>
      <c r="BMC5" s="56"/>
      <c r="BMD5" s="56"/>
      <c r="BME5" s="56"/>
      <c r="BMF5" s="56"/>
      <c r="BMG5" s="56"/>
      <c r="BMH5" s="56"/>
      <c r="BMI5" s="56"/>
      <c r="BMJ5" s="56"/>
      <c r="BMK5" s="56"/>
      <c r="BML5" s="56"/>
      <c r="BMM5" s="56"/>
      <c r="BMN5" s="56"/>
      <c r="BMO5" s="56"/>
      <c r="BMP5" s="56"/>
      <c r="BMQ5" s="56"/>
      <c r="BMR5" s="56"/>
      <c r="BMS5" s="56"/>
      <c r="BMT5" s="56"/>
      <c r="BMU5" s="56"/>
      <c r="BMV5" s="56"/>
      <c r="BMW5" s="56"/>
      <c r="BMX5" s="56"/>
      <c r="BMY5" s="56"/>
      <c r="BMZ5" s="56"/>
      <c r="BNA5" s="56"/>
      <c r="BNB5" s="56"/>
      <c r="BNC5" s="56"/>
      <c r="BND5" s="56"/>
      <c r="BNE5" s="56"/>
      <c r="BNF5" s="56"/>
      <c r="BNG5" s="56"/>
      <c r="BNH5" s="56"/>
    </row>
    <row r="6" ht="13.5" customHeight="1">
      <c r="A6" s="54" t="s">
        <v>1942</v>
      </c>
      <c r="B6" s="53">
        <v>12.1</v>
      </c>
      <c r="C6" s="53">
        <v>12.2</v>
      </c>
      <c r="D6" s="53">
        <v>12.3</v>
      </c>
      <c r="E6" s="53">
        <v>12.3</v>
      </c>
      <c r="F6" s="53">
        <v>12.3</v>
      </c>
      <c r="G6" s="53">
        <v>12.3</v>
      </c>
      <c r="H6" s="53">
        <v>12.4</v>
      </c>
      <c r="I6" s="53">
        <v>12.5</v>
      </c>
      <c r="J6" s="53">
        <v>12.7</v>
      </c>
      <c r="K6" s="53">
        <v>12.9</v>
      </c>
      <c r="L6" s="53">
        <v>12.9</v>
      </c>
      <c r="M6" s="53">
        <v>12.9</v>
      </c>
      <c r="N6" s="53">
        <v>13.0</v>
      </c>
      <c r="O6" s="53">
        <v>13.3</v>
      </c>
      <c r="P6" s="53">
        <v>13.4</v>
      </c>
      <c r="Q6" s="53">
        <v>13.6</v>
      </c>
      <c r="R6" s="53">
        <v>13.6</v>
      </c>
      <c r="S6" s="53">
        <v>13.9</v>
      </c>
      <c r="T6" s="53">
        <v>13.9</v>
      </c>
      <c r="U6" s="53">
        <v>14.0</v>
      </c>
      <c r="V6" s="53">
        <v>14.1</v>
      </c>
      <c r="W6" s="53">
        <v>14.2</v>
      </c>
      <c r="X6" s="53">
        <v>14.3</v>
      </c>
      <c r="Y6" s="53">
        <v>14.3</v>
      </c>
      <c r="Z6" s="53">
        <v>14.4</v>
      </c>
      <c r="AA6" s="53">
        <v>14.3</v>
      </c>
      <c r="AB6" s="53">
        <v>14.2</v>
      </c>
      <c r="AC6" s="53">
        <v>14.2</v>
      </c>
      <c r="AD6" s="53">
        <v>14.1</v>
      </c>
      <c r="AE6" s="53">
        <v>14.1</v>
      </c>
      <c r="AF6" s="53">
        <v>14.1</v>
      </c>
      <c r="AG6" s="53">
        <v>14.1</v>
      </c>
      <c r="AH6" s="53">
        <v>14.1</v>
      </c>
      <c r="AI6" s="53">
        <v>14.1</v>
      </c>
      <c r="AJ6" s="53">
        <v>14.1</v>
      </c>
      <c r="AK6" s="53">
        <v>14.1</v>
      </c>
      <c r="AL6" s="53">
        <v>14.1</v>
      </c>
      <c r="AM6" s="53">
        <v>14.0</v>
      </c>
      <c r="AN6" s="53">
        <v>13.9</v>
      </c>
      <c r="AO6" s="53">
        <v>13.9</v>
      </c>
      <c r="AP6" s="53">
        <v>13.9</v>
      </c>
      <c r="AQ6" s="53">
        <v>13.9</v>
      </c>
      <c r="AR6" s="53">
        <v>13.9</v>
      </c>
      <c r="AS6" s="53">
        <v>14.1</v>
      </c>
      <c r="AT6" s="53">
        <v>14.1</v>
      </c>
      <c r="AU6" s="53">
        <v>14.2</v>
      </c>
      <c r="AV6" s="53">
        <v>14.1</v>
      </c>
      <c r="AW6" s="53">
        <v>14.1</v>
      </c>
      <c r="AX6" s="53">
        <v>14.1</v>
      </c>
      <c r="AY6" s="53">
        <v>14.1</v>
      </c>
      <c r="AZ6" s="53">
        <v>14.0</v>
      </c>
      <c r="BA6" s="53">
        <v>14.0</v>
      </c>
      <c r="BB6" s="53">
        <v>14.0</v>
      </c>
      <c r="BC6" s="53">
        <v>14.1</v>
      </c>
      <c r="BD6" s="53">
        <v>14.1</v>
      </c>
      <c r="BE6" s="53">
        <v>14.2</v>
      </c>
      <c r="BF6" s="53">
        <v>14.2</v>
      </c>
      <c r="BG6" s="53">
        <v>14.2</v>
      </c>
      <c r="BH6" s="53">
        <v>14.2</v>
      </c>
      <c r="BI6" s="53">
        <v>14.1</v>
      </c>
      <c r="BJ6" s="53">
        <v>14.1</v>
      </c>
      <c r="BK6" s="53">
        <v>14.1</v>
      </c>
      <c r="BL6" s="53">
        <v>14.1</v>
      </c>
      <c r="BM6" s="53">
        <v>14.1</v>
      </c>
      <c r="BN6" s="53">
        <v>14.1</v>
      </c>
      <c r="BO6" s="53">
        <v>14.1</v>
      </c>
      <c r="BP6" s="53">
        <v>14.1</v>
      </c>
      <c r="BQ6" s="53">
        <v>14.1</v>
      </c>
      <c r="BR6" s="53">
        <v>14.2</v>
      </c>
      <c r="BS6" s="53">
        <v>14.2</v>
      </c>
      <c r="BT6" s="53">
        <v>14.2</v>
      </c>
      <c r="BU6" s="53">
        <v>14.2</v>
      </c>
      <c r="BV6" s="53">
        <v>14.2</v>
      </c>
      <c r="BW6" s="53">
        <v>14.1</v>
      </c>
      <c r="BX6" s="53">
        <v>14.1</v>
      </c>
      <c r="BY6" s="53">
        <v>14.1</v>
      </c>
      <c r="BZ6" s="53">
        <v>14.1</v>
      </c>
      <c r="CA6" s="53">
        <v>14.3</v>
      </c>
      <c r="CB6" s="53">
        <v>14.4</v>
      </c>
      <c r="CC6" s="53">
        <v>14.5</v>
      </c>
      <c r="CD6" s="53">
        <v>14.4</v>
      </c>
      <c r="CE6" s="53">
        <v>14.5</v>
      </c>
      <c r="CF6" s="53">
        <v>14.6</v>
      </c>
      <c r="CG6" s="53">
        <v>14.6</v>
      </c>
      <c r="CH6" s="53">
        <v>14.6</v>
      </c>
      <c r="CI6" s="53">
        <v>14.6</v>
      </c>
      <c r="CJ6" s="53">
        <v>14.6</v>
      </c>
      <c r="CK6" s="53">
        <v>14.7</v>
      </c>
      <c r="CL6" s="53">
        <v>14.7</v>
      </c>
      <c r="CM6" s="53">
        <v>14.8</v>
      </c>
      <c r="CN6" s="53">
        <v>14.8</v>
      </c>
      <c r="CO6" s="53">
        <v>14.9</v>
      </c>
      <c r="CP6" s="53">
        <v>15.0</v>
      </c>
      <c r="CQ6" s="53">
        <v>15.0</v>
      </c>
      <c r="CR6" s="53">
        <v>15.0</v>
      </c>
      <c r="CS6" s="53">
        <v>14.9</v>
      </c>
      <c r="CT6" s="53">
        <v>15.0</v>
      </c>
      <c r="CU6" s="53">
        <v>15.0</v>
      </c>
      <c r="CV6" s="53">
        <v>15.1</v>
      </c>
      <c r="CW6" s="53">
        <v>15.1</v>
      </c>
      <c r="CX6" s="53">
        <v>15.1</v>
      </c>
      <c r="CY6" s="53">
        <v>15.1</v>
      </c>
      <c r="CZ6" s="53">
        <v>15.1</v>
      </c>
      <c r="DA6" s="53">
        <v>15.1</v>
      </c>
      <c r="DB6" s="53">
        <v>15.3</v>
      </c>
      <c r="DC6" s="53">
        <v>15.3</v>
      </c>
      <c r="DD6" s="53">
        <v>15.3</v>
      </c>
      <c r="DE6" s="53">
        <v>15.3</v>
      </c>
      <c r="DF6" s="53">
        <v>15.3</v>
      </c>
      <c r="DG6" s="53">
        <v>15.3</v>
      </c>
      <c r="DH6" s="53">
        <v>15.2</v>
      </c>
      <c r="DI6" s="53">
        <v>15.2</v>
      </c>
      <c r="DJ6" s="53">
        <v>15.3</v>
      </c>
      <c r="DK6" s="53">
        <v>15.1</v>
      </c>
      <c r="DL6" s="53">
        <v>15.3</v>
      </c>
      <c r="DM6" s="53">
        <v>15.3</v>
      </c>
      <c r="DN6" s="53">
        <v>15.5</v>
      </c>
      <c r="DO6" s="53">
        <v>15.5</v>
      </c>
      <c r="DP6" s="53">
        <v>15.5</v>
      </c>
      <c r="DQ6" s="53">
        <v>15.5</v>
      </c>
      <c r="DR6" s="53">
        <v>15.5</v>
      </c>
      <c r="DS6" s="53">
        <v>15.5</v>
      </c>
      <c r="DT6" s="53">
        <v>15.4</v>
      </c>
      <c r="DU6" s="53">
        <v>15.5</v>
      </c>
      <c r="DV6" s="53">
        <v>15.5</v>
      </c>
      <c r="DW6" s="53">
        <v>15.5</v>
      </c>
      <c r="DX6" s="53">
        <v>15.5</v>
      </c>
      <c r="DY6" s="53">
        <v>15.5</v>
      </c>
      <c r="DZ6" s="53">
        <v>15.5</v>
      </c>
      <c r="EA6" s="53">
        <v>15.7</v>
      </c>
      <c r="EB6" s="53">
        <v>15.7</v>
      </c>
      <c r="EC6" s="53">
        <v>15.7</v>
      </c>
      <c r="ED6" s="53">
        <v>15.7</v>
      </c>
      <c r="EE6" s="53">
        <v>15.7</v>
      </c>
      <c r="EF6" s="53">
        <v>15.7</v>
      </c>
      <c r="EG6" s="53">
        <v>15.7</v>
      </c>
      <c r="EH6" s="53">
        <v>15.7</v>
      </c>
      <c r="EI6" s="53">
        <v>15.7</v>
      </c>
      <c r="EJ6" s="53">
        <v>15.7</v>
      </c>
      <c r="EK6" s="53">
        <v>15.7</v>
      </c>
      <c r="EL6" s="53">
        <v>15.7</v>
      </c>
      <c r="EM6" s="53">
        <v>15.7</v>
      </c>
      <c r="EN6" s="53">
        <v>15.7</v>
      </c>
      <c r="EO6" s="53">
        <v>15.7</v>
      </c>
      <c r="EP6" s="53">
        <v>15.7</v>
      </c>
      <c r="EQ6" s="53">
        <v>15.7</v>
      </c>
      <c r="ER6" s="53">
        <v>15.7</v>
      </c>
      <c r="ES6" s="53">
        <v>15.8</v>
      </c>
      <c r="ET6" s="53">
        <v>15.8</v>
      </c>
      <c r="EU6" s="53">
        <v>15.9</v>
      </c>
      <c r="EV6" s="53">
        <v>15.9</v>
      </c>
      <c r="EW6" s="53">
        <v>16.0</v>
      </c>
      <c r="EX6" s="53">
        <v>15.9</v>
      </c>
      <c r="EY6" s="53">
        <v>16.0</v>
      </c>
      <c r="EZ6" s="53">
        <v>16.0</v>
      </c>
      <c r="FA6" s="53">
        <v>16.0</v>
      </c>
      <c r="FB6" s="53">
        <v>16.0</v>
      </c>
      <c r="FC6" s="53">
        <v>16.0</v>
      </c>
      <c r="FD6" s="53">
        <v>16.0</v>
      </c>
      <c r="FE6" s="53">
        <v>16.0</v>
      </c>
      <c r="FF6" s="53">
        <v>16.0</v>
      </c>
      <c r="FG6" s="53">
        <v>16.0</v>
      </c>
      <c r="FH6" s="53">
        <v>16.2</v>
      </c>
      <c r="FI6" s="53">
        <v>16.3</v>
      </c>
      <c r="FJ6" s="53">
        <v>16.2</v>
      </c>
      <c r="FK6" s="53">
        <v>16.2</v>
      </c>
      <c r="FL6" s="53">
        <v>16.3</v>
      </c>
      <c r="FM6" s="53">
        <v>16.3</v>
      </c>
      <c r="FN6" s="53">
        <v>16.3</v>
      </c>
      <c r="FO6" s="53">
        <v>16.3</v>
      </c>
      <c r="FP6" s="53">
        <v>16.3</v>
      </c>
      <c r="FQ6" s="53">
        <v>16.4</v>
      </c>
      <c r="FR6" s="53">
        <v>16.4</v>
      </c>
      <c r="FS6" s="53">
        <v>16.4</v>
      </c>
      <c r="FT6" s="53">
        <v>16.5</v>
      </c>
      <c r="FU6" s="53">
        <v>16.5</v>
      </c>
      <c r="FV6" s="53">
        <v>16.5</v>
      </c>
      <c r="FW6" s="53">
        <v>16.5</v>
      </c>
      <c r="FX6" s="53">
        <v>16.5</v>
      </c>
      <c r="FY6" s="53">
        <v>16.6</v>
      </c>
      <c r="FZ6" s="53">
        <v>16.6</v>
      </c>
      <c r="GA6" s="53">
        <v>16.6</v>
      </c>
      <c r="GB6" s="53">
        <v>16.6</v>
      </c>
      <c r="GC6" s="53">
        <v>16.7</v>
      </c>
      <c r="GD6" s="53">
        <v>16.7</v>
      </c>
      <c r="GE6" s="53">
        <v>16.9</v>
      </c>
      <c r="GF6" s="53">
        <v>16.9</v>
      </c>
      <c r="GG6" s="53">
        <v>16.9</v>
      </c>
      <c r="GH6" s="53">
        <v>16.9</v>
      </c>
      <c r="GI6" s="53">
        <v>16.9</v>
      </c>
      <c r="GJ6" s="53">
        <v>17.0</v>
      </c>
      <c r="GK6" s="53">
        <v>17.1</v>
      </c>
      <c r="GL6" s="53">
        <v>17.1</v>
      </c>
      <c r="GM6" s="53">
        <v>17.2</v>
      </c>
      <c r="GN6" s="53">
        <v>17.3</v>
      </c>
      <c r="GO6" s="53">
        <v>17.4</v>
      </c>
      <c r="GP6" s="53">
        <v>17.4</v>
      </c>
      <c r="GQ6" s="53">
        <v>17.5</v>
      </c>
      <c r="GR6" s="53">
        <v>17.5</v>
      </c>
      <c r="GS6" s="53">
        <v>17.6</v>
      </c>
      <c r="GT6" s="53">
        <v>17.6</v>
      </c>
      <c r="GU6" s="53">
        <v>17.6</v>
      </c>
      <c r="GV6" s="53">
        <v>17.6</v>
      </c>
      <c r="GW6" s="53">
        <v>17.7</v>
      </c>
      <c r="GX6" s="53">
        <v>17.7</v>
      </c>
      <c r="GY6" s="53">
        <v>17.7</v>
      </c>
      <c r="GZ6" s="53">
        <v>17.8</v>
      </c>
      <c r="HA6" s="53">
        <v>17.9</v>
      </c>
      <c r="HB6" s="53">
        <v>18.0</v>
      </c>
      <c r="HC6" s="53">
        <v>18.1</v>
      </c>
      <c r="HD6" s="53">
        <v>18.2</v>
      </c>
      <c r="HE6" s="53">
        <v>18.3</v>
      </c>
      <c r="HF6" s="53">
        <v>18.3</v>
      </c>
      <c r="HG6" s="53">
        <v>18.3</v>
      </c>
      <c r="HH6" s="53">
        <v>18.3</v>
      </c>
      <c r="HI6" s="53">
        <v>18.4</v>
      </c>
      <c r="HJ6" s="53">
        <v>18.5</v>
      </c>
      <c r="HK6" s="53">
        <v>18.5</v>
      </c>
      <c r="HL6" s="53">
        <v>18.6</v>
      </c>
      <c r="HM6" s="53">
        <v>18.6</v>
      </c>
      <c r="HN6" s="53">
        <v>18.6</v>
      </c>
      <c r="HO6" s="53">
        <v>18.7</v>
      </c>
      <c r="HP6" s="53">
        <v>18.9</v>
      </c>
      <c r="HQ6" s="53">
        <v>19.0</v>
      </c>
      <c r="HR6" s="53">
        <v>19.0</v>
      </c>
      <c r="HS6" s="53">
        <v>19.0</v>
      </c>
      <c r="HT6" s="53">
        <v>19.2</v>
      </c>
      <c r="HU6" s="53">
        <v>19.2</v>
      </c>
      <c r="HV6" s="53">
        <v>19.2</v>
      </c>
      <c r="HW6" s="53">
        <v>19.2</v>
      </c>
      <c r="HX6" s="53">
        <v>19.3</v>
      </c>
      <c r="HY6" s="53">
        <v>19.6</v>
      </c>
      <c r="HZ6" s="53">
        <v>19.6</v>
      </c>
      <c r="IA6" s="53">
        <v>19.7</v>
      </c>
      <c r="IB6" s="53">
        <v>19.8</v>
      </c>
      <c r="IC6" s="53">
        <v>19.9</v>
      </c>
      <c r="ID6" s="53">
        <v>19.9</v>
      </c>
      <c r="IE6" s="53">
        <v>19.9</v>
      </c>
      <c r="IF6" s="53">
        <v>19.9</v>
      </c>
      <c r="IG6" s="53">
        <v>20.1</v>
      </c>
      <c r="IH6" s="53">
        <v>20.2</v>
      </c>
      <c r="II6" s="53">
        <v>20.2</v>
      </c>
      <c r="IJ6" s="53">
        <v>20.2</v>
      </c>
      <c r="IK6" s="53">
        <v>20.3</v>
      </c>
      <c r="IL6" s="53">
        <v>20.3</v>
      </c>
      <c r="IM6" s="53">
        <v>20.3</v>
      </c>
      <c r="IN6" s="53">
        <v>20.5</v>
      </c>
      <c r="IO6" s="53">
        <v>20.5</v>
      </c>
      <c r="IP6" s="53">
        <v>20.4</v>
      </c>
      <c r="IQ6" s="53">
        <v>20.4</v>
      </c>
      <c r="IR6" s="53">
        <v>20.4</v>
      </c>
      <c r="IS6" s="53">
        <v>20.3</v>
      </c>
      <c r="IT6" s="53">
        <v>20.4</v>
      </c>
      <c r="IU6" s="53">
        <v>20.5</v>
      </c>
      <c r="IV6" s="53">
        <v>20.5</v>
      </c>
      <c r="IW6" s="53">
        <v>20.7</v>
      </c>
      <c r="IX6" s="53">
        <v>20.7</v>
      </c>
      <c r="IY6" s="53">
        <v>20.8</v>
      </c>
      <c r="IZ6" s="53">
        <v>21.0</v>
      </c>
      <c r="JA6" s="53">
        <v>21.2</v>
      </c>
      <c r="JB6" s="53">
        <v>21.1</v>
      </c>
      <c r="JC6" s="53">
        <v>21.2</v>
      </c>
      <c r="JD6" s="53">
        <v>21.2</v>
      </c>
      <c r="JE6" s="53">
        <v>21.3</v>
      </c>
      <c r="JF6" s="53">
        <v>21.4</v>
      </c>
      <c r="JG6" s="53">
        <v>21.5</v>
      </c>
      <c r="JH6" s="53">
        <v>21.6</v>
      </c>
      <c r="JI6" s="53">
        <v>21.7</v>
      </c>
      <c r="JJ6" s="53">
        <v>21.7</v>
      </c>
      <c r="JK6" s="53">
        <v>21.7</v>
      </c>
      <c r="JL6" s="53">
        <v>22.0</v>
      </c>
      <c r="JM6" s="53">
        <v>22.2</v>
      </c>
      <c r="JN6" s="53">
        <v>22.3</v>
      </c>
      <c r="JO6" s="53">
        <v>22.3</v>
      </c>
      <c r="JP6" s="53">
        <v>22.3</v>
      </c>
      <c r="JQ6" s="53">
        <v>22.4</v>
      </c>
      <c r="JR6" s="53">
        <v>22.6</v>
      </c>
      <c r="JS6" s="53">
        <v>22.8</v>
      </c>
      <c r="JT6" s="53">
        <v>22.8</v>
      </c>
      <c r="JU6" s="53">
        <v>23.1</v>
      </c>
      <c r="JV6" s="53">
        <v>23.2</v>
      </c>
      <c r="JW6" s="53">
        <v>23.4</v>
      </c>
      <c r="JX6" s="53">
        <v>23.7</v>
      </c>
      <c r="JY6" s="53">
        <v>24.0</v>
      </c>
      <c r="JZ6" s="53">
        <v>24.1</v>
      </c>
      <c r="KA6" s="53">
        <v>24.2</v>
      </c>
      <c r="KB6" s="53">
        <v>24.4</v>
      </c>
      <c r="KC6" s="53">
        <v>24.5</v>
      </c>
      <c r="KD6" s="53">
        <v>24.7</v>
      </c>
      <c r="KE6" s="53">
        <v>24.9</v>
      </c>
      <c r="KF6" s="53">
        <v>25.2</v>
      </c>
      <c r="KG6" s="53">
        <v>25.4</v>
      </c>
      <c r="KH6" s="53">
        <v>25.9</v>
      </c>
      <c r="KI6" s="53">
        <v>26.1</v>
      </c>
      <c r="KJ6" s="53">
        <v>26.3</v>
      </c>
      <c r="KK6" s="53">
        <v>26.6</v>
      </c>
      <c r="KL6" s="53">
        <v>26.8</v>
      </c>
      <c r="KM6" s="53">
        <v>27.1</v>
      </c>
      <c r="KN6" s="53">
        <v>27.3</v>
      </c>
      <c r="KO6" s="53">
        <v>27.6</v>
      </c>
      <c r="KP6" s="53">
        <v>27.6</v>
      </c>
      <c r="KQ6" s="53">
        <v>27.9</v>
      </c>
      <c r="KR6" s="53">
        <v>28.0</v>
      </c>
      <c r="KS6" s="53">
        <v>28.2</v>
      </c>
      <c r="KT6" s="53">
        <v>28.5</v>
      </c>
      <c r="KU6" s="53">
        <v>28.8</v>
      </c>
      <c r="KV6" s="53">
        <v>29.2</v>
      </c>
      <c r="KW6" s="53">
        <v>29.5</v>
      </c>
      <c r="KX6" s="53">
        <v>29.6</v>
      </c>
      <c r="KY6" s="53">
        <v>29.8</v>
      </c>
      <c r="KZ6" s="53">
        <v>30.1</v>
      </c>
      <c r="LA6" s="53">
        <v>30.2</v>
      </c>
      <c r="LB6" s="53">
        <v>30.3</v>
      </c>
      <c r="LC6" s="53">
        <v>30.5</v>
      </c>
      <c r="LD6" s="53">
        <v>30.6</v>
      </c>
      <c r="LE6" s="53">
        <v>30.7</v>
      </c>
      <c r="LF6" s="53">
        <v>30.9</v>
      </c>
      <c r="LG6" s="53">
        <v>31.1</v>
      </c>
      <c r="LH6" s="53">
        <v>31.3</v>
      </c>
      <c r="LI6" s="53">
        <v>31.3</v>
      </c>
      <c r="LJ6" s="53">
        <v>31.5</v>
      </c>
      <c r="LK6" s="53">
        <v>31.7</v>
      </c>
      <c r="LL6" s="53">
        <v>31.8</v>
      </c>
      <c r="LM6" s="53">
        <v>31.9</v>
      </c>
      <c r="LN6" s="53">
        <v>32.2</v>
      </c>
      <c r="LO6" s="53">
        <v>32.4</v>
      </c>
      <c r="LP6" s="53">
        <v>32.8</v>
      </c>
      <c r="LQ6" s="53">
        <v>33.0</v>
      </c>
      <c r="LR6" s="53">
        <v>33.4</v>
      </c>
      <c r="LS6" s="53">
        <v>33.5</v>
      </c>
      <c r="LT6" s="53">
        <v>33.9</v>
      </c>
      <c r="LU6" s="53">
        <v>33.9</v>
      </c>
      <c r="LV6" s="53">
        <v>34.2</v>
      </c>
      <c r="LW6" s="53">
        <v>34.5</v>
      </c>
      <c r="LX6" s="53">
        <v>34.7</v>
      </c>
      <c r="LY6" s="53">
        <v>34.9</v>
      </c>
      <c r="LZ6" s="53">
        <v>35.1</v>
      </c>
      <c r="MA6" s="53">
        <v>35.4</v>
      </c>
      <c r="MB6" s="53">
        <v>35.7</v>
      </c>
      <c r="MC6" s="53">
        <v>35.8</v>
      </c>
      <c r="MD6" s="53">
        <v>36.3</v>
      </c>
      <c r="ME6" s="53">
        <v>36.6</v>
      </c>
      <c r="MF6" s="53">
        <v>37.1</v>
      </c>
      <c r="MG6" s="53">
        <v>37.2</v>
      </c>
      <c r="MH6" s="53">
        <v>37.1</v>
      </c>
      <c r="MI6" s="53">
        <v>37.6</v>
      </c>
      <c r="MJ6" s="53">
        <v>37.8</v>
      </c>
      <c r="MK6" s="53">
        <v>37.9</v>
      </c>
      <c r="ML6" s="53">
        <v>38.1</v>
      </c>
      <c r="MM6" s="53">
        <v>38.6</v>
      </c>
      <c r="MN6" s="53">
        <v>39.0</v>
      </c>
      <c r="MO6" s="53">
        <v>39.3</v>
      </c>
      <c r="MP6" s="53">
        <v>39.7</v>
      </c>
      <c r="MQ6" s="53">
        <v>39.9</v>
      </c>
      <c r="MR6" s="53">
        <v>40.2</v>
      </c>
      <c r="MS6" s="53">
        <v>40.3</v>
      </c>
      <c r="MT6" s="53">
        <v>40.7</v>
      </c>
      <c r="MU6" s="53">
        <v>41.0</v>
      </c>
      <c r="MV6" s="53">
        <v>41.4</v>
      </c>
      <c r="MW6" s="53">
        <v>41.6</v>
      </c>
      <c r="MX6" s="53">
        <v>41.8</v>
      </c>
      <c r="MY6" s="53">
        <v>42.3</v>
      </c>
      <c r="MZ6" s="53">
        <v>42.6</v>
      </c>
      <c r="NA6" s="53">
        <v>42.9</v>
      </c>
      <c r="NB6" s="53">
        <v>43.4</v>
      </c>
      <c r="NC6" s="53">
        <v>43.9</v>
      </c>
      <c r="ND6" s="53">
        <v>44.2</v>
      </c>
      <c r="NE6" s="53">
        <v>44.7</v>
      </c>
      <c r="NF6" s="53">
        <v>45.0</v>
      </c>
      <c r="NG6" s="53">
        <v>45.4</v>
      </c>
      <c r="NH6" s="53">
        <v>46.0</v>
      </c>
      <c r="NI6" s="53">
        <v>46.2</v>
      </c>
      <c r="NJ6" s="53">
        <v>46.9</v>
      </c>
      <c r="NK6" s="53">
        <v>47.4</v>
      </c>
      <c r="NL6" s="53">
        <v>48.0</v>
      </c>
      <c r="NM6" s="53">
        <v>48.3</v>
      </c>
      <c r="NN6" s="53">
        <v>48.7</v>
      </c>
      <c r="NO6" s="53">
        <v>49.5</v>
      </c>
      <c r="NP6" s="53">
        <v>49.9</v>
      </c>
      <c r="NQ6" s="53">
        <v>50.3</v>
      </c>
      <c r="NR6" s="53">
        <v>50.7</v>
      </c>
      <c r="NS6" s="53">
        <v>51.2</v>
      </c>
      <c r="NT6" s="53">
        <v>51.6</v>
      </c>
      <c r="NU6" s="53">
        <v>51.8</v>
      </c>
      <c r="NV6" s="53">
        <v>52.2</v>
      </c>
      <c r="NW6" s="53">
        <v>52.8</v>
      </c>
      <c r="NX6" s="53">
        <v>53.5</v>
      </c>
      <c r="NY6" s="53">
        <v>53.8</v>
      </c>
      <c r="NZ6" s="53">
        <v>54.5</v>
      </c>
      <c r="OA6" s="53">
        <v>55.1</v>
      </c>
      <c r="OB6" s="53">
        <v>55.4</v>
      </c>
      <c r="OC6" s="53">
        <v>55.6</v>
      </c>
      <c r="OD6" s="53">
        <v>55.9</v>
      </c>
      <c r="OE6" s="53">
        <v>56.3</v>
      </c>
      <c r="OF6" s="53">
        <v>56.6</v>
      </c>
      <c r="OG6" s="53">
        <v>56.6</v>
      </c>
      <c r="OH6" s="53">
        <v>56.5</v>
      </c>
      <c r="OI6" s="53">
        <v>56.8</v>
      </c>
      <c r="OJ6" s="53">
        <v>57.4</v>
      </c>
      <c r="OK6" s="53">
        <v>57.4</v>
      </c>
      <c r="OL6" s="53">
        <v>57.5</v>
      </c>
      <c r="OM6" s="53">
        <v>58.1</v>
      </c>
      <c r="ON6" s="53">
        <v>58.4</v>
      </c>
      <c r="OO6" s="53">
        <v>58.7</v>
      </c>
      <c r="OP6" s="53">
        <v>58.7</v>
      </c>
      <c r="OQ6" s="53">
        <v>59.1</v>
      </c>
      <c r="OR6" s="53">
        <v>59.1</v>
      </c>
      <c r="OS6" s="53">
        <v>59.2</v>
      </c>
      <c r="OT6" s="53">
        <v>59.6</v>
      </c>
      <c r="OU6" s="53">
        <v>59.9</v>
      </c>
      <c r="OV6" s="53">
        <v>60.0</v>
      </c>
      <c r="OW6" s="53">
        <v>60.2</v>
      </c>
      <c r="OX6" s="53">
        <v>60.2</v>
      </c>
      <c r="OY6" s="53">
        <v>60.6</v>
      </c>
      <c r="OZ6" s="53">
        <v>60.8</v>
      </c>
      <c r="PA6" s="53">
        <v>60.8</v>
      </c>
      <c r="PB6" s="53">
        <v>60.9</v>
      </c>
      <c r="PC6" s="53">
        <v>61.1</v>
      </c>
      <c r="PD6" s="53">
        <v>61.4</v>
      </c>
      <c r="PE6" s="53">
        <v>61.4</v>
      </c>
      <c r="PF6" s="53">
        <v>61.7</v>
      </c>
      <c r="PG6" s="53">
        <v>62.1</v>
      </c>
      <c r="PH6" s="53">
        <v>62.2</v>
      </c>
      <c r="PI6" s="53">
        <v>62.5</v>
      </c>
      <c r="PJ6" s="53">
        <v>62.7</v>
      </c>
      <c r="PK6" s="53">
        <v>63.0</v>
      </c>
      <c r="PL6" s="53">
        <v>63.3</v>
      </c>
      <c r="PM6" s="53">
        <v>63.3</v>
      </c>
      <c r="PN6" s="53">
        <v>63.4</v>
      </c>
      <c r="PO6" s="53">
        <v>63.6</v>
      </c>
      <c r="PP6" s="53">
        <v>63.8</v>
      </c>
      <c r="PQ6" s="53">
        <v>64.1</v>
      </c>
      <c r="PR6" s="53">
        <v>64.4</v>
      </c>
      <c r="PS6" s="53">
        <v>64.7</v>
      </c>
      <c r="PT6" s="53">
        <v>64.9</v>
      </c>
      <c r="PU6" s="53">
        <v>64.9</v>
      </c>
      <c r="PV6" s="53">
        <v>65.3</v>
      </c>
      <c r="PW6" s="53">
        <v>65.4</v>
      </c>
      <c r="PX6" s="53">
        <v>65.9</v>
      </c>
      <c r="PY6" s="53">
        <v>66.0</v>
      </c>
      <c r="PZ6" s="53">
        <v>66.0</v>
      </c>
      <c r="QA6" s="53">
        <v>66.4</v>
      </c>
      <c r="QB6" s="53">
        <v>66.7</v>
      </c>
      <c r="QC6" s="53">
        <v>66.8</v>
      </c>
      <c r="QD6" s="53">
        <v>67.0</v>
      </c>
      <c r="QE6" s="53">
        <v>67.3</v>
      </c>
      <c r="QF6" s="53">
        <v>67.5</v>
      </c>
      <c r="QG6" s="53">
        <v>67.9</v>
      </c>
      <c r="QH6" s="53">
        <v>68.3</v>
      </c>
      <c r="QI6" s="53">
        <v>68.5</v>
      </c>
      <c r="QJ6" s="53">
        <v>68.9</v>
      </c>
      <c r="QK6" s="53">
        <v>69.0</v>
      </c>
      <c r="QL6" s="53">
        <v>69.0</v>
      </c>
      <c r="QM6" s="53">
        <v>69.2</v>
      </c>
      <c r="QN6" s="53">
        <v>69.5</v>
      </c>
      <c r="QO6" s="53">
        <v>69.6</v>
      </c>
      <c r="QP6" s="53">
        <v>69.7</v>
      </c>
      <c r="QQ6" s="53">
        <v>70.0</v>
      </c>
      <c r="QR6" s="53">
        <v>70.4</v>
      </c>
      <c r="QS6" s="53">
        <v>70.6</v>
      </c>
      <c r="QT6" s="53">
        <v>71.0</v>
      </c>
      <c r="QU6" s="53">
        <v>71.2</v>
      </c>
      <c r="QV6" s="53">
        <v>71.6</v>
      </c>
      <c r="QW6" s="53">
        <v>71.7</v>
      </c>
      <c r="QX6" s="53">
        <v>71.8</v>
      </c>
      <c r="QY6" s="53">
        <v>72.2</v>
      </c>
      <c r="QZ6" s="53">
        <v>72.3</v>
      </c>
      <c r="RA6" s="53">
        <v>72.3</v>
      </c>
      <c r="RB6" s="53">
        <v>72.7</v>
      </c>
      <c r="RC6" s="53">
        <v>73.2</v>
      </c>
      <c r="RD6" s="53">
        <v>73.6</v>
      </c>
      <c r="RE6" s="53">
        <v>73.8</v>
      </c>
      <c r="RF6" s="53">
        <v>74.6</v>
      </c>
      <c r="RG6" s="53">
        <v>74.9</v>
      </c>
      <c r="RH6" s="53">
        <v>75.4</v>
      </c>
      <c r="RI6" s="53">
        <v>75.5</v>
      </c>
      <c r="RJ6" s="53">
        <v>75.6</v>
      </c>
      <c r="RK6" s="53">
        <v>75.9</v>
      </c>
      <c r="RL6" s="53">
        <v>76.1</v>
      </c>
      <c r="RM6" s="53">
        <v>76.1</v>
      </c>
      <c r="RN6" s="53">
        <v>76.7</v>
      </c>
      <c r="RO6" s="53">
        <v>77.2</v>
      </c>
      <c r="RP6" s="53">
        <v>77.5</v>
      </c>
      <c r="RQ6" s="53">
        <v>77.5</v>
      </c>
      <c r="RR6" s="53">
        <v>77.9</v>
      </c>
      <c r="RS6" s="53">
        <v>78.2</v>
      </c>
      <c r="RT6" s="53">
        <v>78.5</v>
      </c>
      <c r="RU6" s="53">
        <v>78.6</v>
      </c>
      <c r="RV6" s="53">
        <v>78.8</v>
      </c>
      <c r="RW6" s="53">
        <v>79.5</v>
      </c>
      <c r="RX6" s="53">
        <v>80.0</v>
      </c>
      <c r="RY6" s="53">
        <v>79.9</v>
      </c>
      <c r="RZ6" s="53">
        <v>82.0</v>
      </c>
      <c r="SA6" s="53">
        <v>82.0</v>
      </c>
      <c r="SB6" s="53">
        <v>82.3</v>
      </c>
      <c r="SC6" s="53">
        <v>82.3</v>
      </c>
      <c r="SD6" s="53">
        <v>82.7</v>
      </c>
      <c r="SE6" s="53">
        <v>83.1</v>
      </c>
      <c r="SF6" s="53">
        <v>83.2</v>
      </c>
      <c r="SG6" s="53">
        <v>83.3</v>
      </c>
      <c r="SH6" s="53">
        <v>83.1</v>
      </c>
      <c r="SI6" s="53">
        <v>83.0</v>
      </c>
      <c r="SJ6" s="53">
        <v>83.3</v>
      </c>
      <c r="SK6" s="53">
        <v>82.9</v>
      </c>
      <c r="SL6" s="53">
        <v>83.3</v>
      </c>
      <c r="SM6" s="53">
        <v>83.3</v>
      </c>
      <c r="SN6" s="53">
        <v>83.6</v>
      </c>
      <c r="SO6" s="53">
        <v>83.7</v>
      </c>
      <c r="SP6" s="53">
        <v>83.8</v>
      </c>
      <c r="SQ6" s="53">
        <v>84.0</v>
      </c>
      <c r="SR6" s="53">
        <v>84.2</v>
      </c>
      <c r="SS6" s="53">
        <v>84.2</v>
      </c>
      <c r="ST6" s="53">
        <v>84.2</v>
      </c>
      <c r="SU6" s="53">
        <v>84.3</v>
      </c>
      <c r="SV6" s="53">
        <v>84.7</v>
      </c>
      <c r="SW6" s="53">
        <v>84.7</v>
      </c>
      <c r="SX6" s="53">
        <v>85.0</v>
      </c>
      <c r="SY6" s="53">
        <v>85.3</v>
      </c>
      <c r="SZ6" s="53">
        <v>85.2</v>
      </c>
      <c r="TA6" s="53">
        <v>85.2</v>
      </c>
      <c r="TB6" s="53">
        <v>85.4</v>
      </c>
      <c r="TC6" s="53">
        <v>85.4</v>
      </c>
      <c r="TD6" s="53">
        <v>85.6</v>
      </c>
      <c r="TE6" s="53">
        <v>85.7</v>
      </c>
      <c r="TF6" s="53">
        <v>85.7</v>
      </c>
      <c r="TG6" s="53">
        <v>85.9</v>
      </c>
      <c r="TH6" s="53">
        <v>86.3</v>
      </c>
      <c r="TI6" s="53">
        <v>86.1</v>
      </c>
      <c r="TJ6" s="53">
        <v>86.1</v>
      </c>
      <c r="TK6" s="53">
        <v>85.4</v>
      </c>
      <c r="TL6" s="53">
        <v>85.4</v>
      </c>
      <c r="TM6" s="53">
        <v>85.4</v>
      </c>
      <c r="TN6" s="53">
        <v>85.2</v>
      </c>
      <c r="TO6" s="53">
        <v>85.4</v>
      </c>
      <c r="TP6" s="53">
        <v>85.7</v>
      </c>
      <c r="TQ6" s="53">
        <v>85.8</v>
      </c>
      <c r="TR6" s="53">
        <v>85.9</v>
      </c>
      <c r="TS6" s="53">
        <v>85.7</v>
      </c>
      <c r="TT6" s="53">
        <v>86.2</v>
      </c>
      <c r="TU6" s="53">
        <v>86.3</v>
      </c>
      <c r="TV6" s="53">
        <v>86.6</v>
      </c>
      <c r="TW6" s="53">
        <v>87.0</v>
      </c>
      <c r="TX6" s="53">
        <v>87.2</v>
      </c>
      <c r="TY6" s="53">
        <v>87.5</v>
      </c>
      <c r="TZ6" s="53">
        <v>87.7</v>
      </c>
      <c r="UA6" s="53">
        <v>87.7</v>
      </c>
      <c r="UB6" s="53">
        <v>87.9</v>
      </c>
      <c r="UC6" s="53">
        <v>87.7</v>
      </c>
      <c r="UD6" s="53">
        <v>87.8</v>
      </c>
      <c r="UE6" s="53">
        <v>87.7</v>
      </c>
      <c r="UF6" s="53">
        <v>88.0</v>
      </c>
      <c r="UG6" s="53">
        <v>87.8</v>
      </c>
      <c r="UH6" s="53">
        <v>88.0</v>
      </c>
      <c r="UI6" s="53">
        <v>88.1</v>
      </c>
      <c r="UJ6" s="53">
        <v>88.5</v>
      </c>
      <c r="UK6" s="53">
        <v>88.7</v>
      </c>
      <c r="UL6" s="53">
        <v>89.0</v>
      </c>
      <c r="UM6" s="53">
        <v>89.0</v>
      </c>
      <c r="UN6" s="53">
        <v>89.0</v>
      </c>
      <c r="UO6" s="53">
        <v>89.0</v>
      </c>
      <c r="UP6" s="53">
        <v>89.1</v>
      </c>
      <c r="UQ6" s="53">
        <v>89.3</v>
      </c>
      <c r="UR6" s="53">
        <v>89.7</v>
      </c>
      <c r="US6" s="53">
        <v>89.7</v>
      </c>
      <c r="UT6" s="53">
        <v>89.9</v>
      </c>
      <c r="UU6" s="53">
        <v>90.1</v>
      </c>
      <c r="UV6" s="53">
        <v>90.2</v>
      </c>
      <c r="UW6" s="53">
        <v>90.2</v>
      </c>
      <c r="UX6" s="53">
        <v>90.3</v>
      </c>
      <c r="UY6" s="53">
        <v>90.5</v>
      </c>
      <c r="UZ6" s="53">
        <v>90.5</v>
      </c>
      <c r="VA6" s="53">
        <v>90.6</v>
      </c>
      <c r="VB6" s="53">
        <v>90.6</v>
      </c>
      <c r="VC6" s="53">
        <v>90.6</v>
      </c>
      <c r="VD6" s="53">
        <v>90.5</v>
      </c>
      <c r="VE6" s="53">
        <v>90.4</v>
      </c>
      <c r="VF6" s="53">
        <v>90.9</v>
      </c>
      <c r="VG6" s="53">
        <v>91.0</v>
      </c>
      <c r="VH6" s="53">
        <v>91.1</v>
      </c>
      <c r="VI6" s="53">
        <v>91.0</v>
      </c>
      <c r="VJ6" s="53">
        <v>91.3</v>
      </c>
      <c r="VK6" s="53">
        <v>91.4</v>
      </c>
      <c r="VL6" s="53">
        <v>91.4</v>
      </c>
      <c r="VM6" s="53">
        <v>91.4</v>
      </c>
      <c r="VN6" s="53">
        <v>91.2</v>
      </c>
      <c r="VO6" s="53">
        <v>91.6</v>
      </c>
      <c r="VP6" s="53">
        <v>91.6</v>
      </c>
      <c r="VQ6" s="53">
        <v>91.3</v>
      </c>
      <c r="VR6" s="53">
        <v>91.5</v>
      </c>
      <c r="VS6" s="53">
        <v>91.6</v>
      </c>
      <c r="VT6" s="53">
        <v>92.0</v>
      </c>
      <c r="VU6" s="53">
        <v>92.5</v>
      </c>
      <c r="VV6" s="53">
        <v>92.7</v>
      </c>
      <c r="VW6" s="53">
        <v>92.9</v>
      </c>
      <c r="VX6" s="53">
        <v>93.1</v>
      </c>
      <c r="VY6" s="53">
        <v>93.3</v>
      </c>
      <c r="VZ6" s="53">
        <v>93.6</v>
      </c>
      <c r="WA6" s="53">
        <v>93.7</v>
      </c>
      <c r="WB6" s="53">
        <v>93.6</v>
      </c>
      <c r="WC6" s="53">
        <v>93.7</v>
      </c>
      <c r="WD6" s="53">
        <v>93.5</v>
      </c>
      <c r="WE6" s="53">
        <v>94.1</v>
      </c>
      <c r="WF6" s="53">
        <v>94.8</v>
      </c>
      <c r="WG6" s="53">
        <v>94.5</v>
      </c>
      <c r="WH6" s="53">
        <v>94.9</v>
      </c>
      <c r="WI6" s="53">
        <v>95.5</v>
      </c>
      <c r="WJ6" s="53">
        <v>95.8</v>
      </c>
      <c r="WK6" s="53">
        <v>95.7</v>
      </c>
      <c r="WL6" s="53">
        <v>96.1</v>
      </c>
      <c r="WM6" s="53">
        <v>96.3</v>
      </c>
      <c r="WN6" s="53">
        <v>96.6</v>
      </c>
      <c r="WO6" s="53">
        <v>96.7</v>
      </c>
      <c r="WP6" s="53">
        <v>96.3</v>
      </c>
      <c r="WQ6" s="53">
        <v>96.8</v>
      </c>
      <c r="WR6" s="53">
        <v>97.1</v>
      </c>
      <c r="WS6" s="53">
        <v>97.8</v>
      </c>
      <c r="WT6" s="53">
        <v>98.6</v>
      </c>
      <c r="WU6" s="53">
        <v>98.7</v>
      </c>
      <c r="WV6" s="53">
        <v>98.4</v>
      </c>
      <c r="WW6" s="53">
        <v>98.4</v>
      </c>
      <c r="WX6" s="53">
        <v>98.6</v>
      </c>
      <c r="WY6" s="53">
        <v>98.1</v>
      </c>
      <c r="WZ6" s="53">
        <v>97.2</v>
      </c>
      <c r="XA6" s="53">
        <v>97.4</v>
      </c>
      <c r="XB6" s="53">
        <v>97.6</v>
      </c>
      <c r="XC6" s="53">
        <v>98.2</v>
      </c>
      <c r="XD6" s="53">
        <v>98.9</v>
      </c>
      <c r="XE6" s="53">
        <v>99.5</v>
      </c>
      <c r="XF6" s="53">
        <v>99.7</v>
      </c>
      <c r="XG6" s="53">
        <v>99.9</v>
      </c>
      <c r="XH6" s="53">
        <v>100.5</v>
      </c>
      <c r="XI6" s="53">
        <v>100.9</v>
      </c>
      <c r="XJ6" s="53">
        <v>100.9</v>
      </c>
      <c r="XK6" s="53">
        <v>101.2</v>
      </c>
      <c r="XL6" s="53">
        <v>101.5</v>
      </c>
      <c r="XM6" s="53">
        <v>101.1</v>
      </c>
      <c r="XN6" s="53">
        <v>102.0</v>
      </c>
      <c r="XO6" s="53">
        <v>102.8</v>
      </c>
      <c r="XP6" s="53">
        <v>103.1</v>
      </c>
      <c r="XQ6" s="53">
        <v>102.4</v>
      </c>
      <c r="XR6" s="53">
        <v>102.5</v>
      </c>
      <c r="XS6" s="53">
        <v>102.5</v>
      </c>
      <c r="XT6" s="53">
        <v>102.6</v>
      </c>
      <c r="XU6" s="53">
        <v>102.9</v>
      </c>
      <c r="XV6" s="53">
        <v>103.1</v>
      </c>
      <c r="XW6" s="53">
        <v>102.8</v>
      </c>
      <c r="XX6" s="53">
        <v>103.1</v>
      </c>
      <c r="XY6" s="53">
        <v>103.2</v>
      </c>
      <c r="XZ6" s="53">
        <v>103.3</v>
      </c>
      <c r="YA6" s="53">
        <v>103.5</v>
      </c>
      <c r="YB6" s="53">
        <v>103.9</v>
      </c>
      <c r="YC6" s="53">
        <v>104.1</v>
      </c>
      <c r="YD6" s="53">
        <v>105.0</v>
      </c>
      <c r="YE6" s="53">
        <v>105.1</v>
      </c>
      <c r="YF6" s="53">
        <v>105.0</v>
      </c>
      <c r="YG6" s="53">
        <v>104.8</v>
      </c>
      <c r="YH6" s="53">
        <v>105.0</v>
      </c>
      <c r="YI6" s="53">
        <v>105.2</v>
      </c>
      <c r="YJ6" s="53">
        <v>105.6</v>
      </c>
      <c r="YK6" s="53">
        <v>105.4</v>
      </c>
      <c r="YL6" s="53">
        <v>105.3</v>
      </c>
      <c r="YM6" s="53">
        <v>105.7</v>
      </c>
      <c r="YN6" s="53">
        <v>106.3</v>
      </c>
      <c r="YO6" s="53">
        <v>106.6</v>
      </c>
      <c r="YP6" s="53">
        <v>106.7</v>
      </c>
      <c r="YQ6" s="53">
        <v>106.9</v>
      </c>
      <c r="YR6" s="53">
        <v>107.1</v>
      </c>
      <c r="YS6" s="53">
        <v>107.5</v>
      </c>
      <c r="YT6" s="53">
        <v>108.4</v>
      </c>
      <c r="YU6" s="53">
        <v>107.9</v>
      </c>
      <c r="YV6" s="53">
        <v>107.7</v>
      </c>
      <c r="YW6" s="53">
        <v>107.6</v>
      </c>
      <c r="YX6" s="53">
        <v>108.2</v>
      </c>
      <c r="YY6" s="53">
        <v>108.0</v>
      </c>
      <c r="YZ6" s="53">
        <v>108.6</v>
      </c>
      <c r="ZA6" s="53">
        <v>109.2</v>
      </c>
      <c r="ZB6" s="53">
        <v>109.7</v>
      </c>
      <c r="ZC6" s="53">
        <v>109.5</v>
      </c>
      <c r="ZD6" s="53">
        <v>109.6</v>
      </c>
      <c r="ZE6" s="53">
        <v>109.8</v>
      </c>
      <c r="ZF6" s="53">
        <v>109.2</v>
      </c>
      <c r="ZG6" s="53">
        <v>109.0</v>
      </c>
      <c r="ZH6" s="53">
        <v>109.2</v>
      </c>
      <c r="ZI6" s="53">
        <v>109.4</v>
      </c>
      <c r="ZJ6" s="53">
        <v>109.4</v>
      </c>
      <c r="ZK6" s="53">
        <v>110.2</v>
      </c>
      <c r="ZL6" s="53">
        <v>111.1</v>
      </c>
      <c r="ZM6" s="53">
        <v>111.6</v>
      </c>
      <c r="ZN6" s="53">
        <v>112.1</v>
      </c>
      <c r="ZO6" s="53">
        <v>111.9</v>
      </c>
      <c r="ZP6" s="53">
        <v>112.0</v>
      </c>
      <c r="ZQ6" s="53">
        <v>111.7</v>
      </c>
      <c r="ZR6" s="53">
        <v>111.9</v>
      </c>
      <c r="ZS6" s="53">
        <v>111.6</v>
      </c>
      <c r="ZT6" s="53">
        <v>111.9</v>
      </c>
      <c r="ZU6" s="53">
        <v>112.0</v>
      </c>
      <c r="ZV6" s="53">
        <v>111.8</v>
      </c>
      <c r="ZW6" s="53">
        <v>112.2</v>
      </c>
      <c r="ZX6" s="53">
        <v>112.6</v>
      </c>
      <c r="ZY6" s="53">
        <v>113.5</v>
      </c>
      <c r="ZZ6" s="53">
        <v>114.6</v>
      </c>
      <c r="AAA6" s="53">
        <v>115.4</v>
      </c>
      <c r="AAB6" s="53">
        <v>115.8</v>
      </c>
      <c r="AAC6" s="53">
        <v>115.6</v>
      </c>
      <c r="AAD6" s="53">
        <v>115.7</v>
      </c>
      <c r="AAE6" s="53">
        <v>114.5</v>
      </c>
      <c r="AAF6" s="53">
        <v>114.1</v>
      </c>
      <c r="AAG6" s="53">
        <v>113.3</v>
      </c>
      <c r="AAH6" s="53">
        <v>113.0</v>
      </c>
      <c r="AAI6" s="53">
        <v>113.8</v>
      </c>
      <c r="AAJ6" s="53">
        <v>114.0</v>
      </c>
      <c r="AAK6" s="53">
        <v>113.9</v>
      </c>
      <c r="AAL6" s="53">
        <v>114.7</v>
      </c>
      <c r="AAM6" s="53">
        <v>115.1</v>
      </c>
      <c r="AAN6" s="53">
        <v>114.7</v>
      </c>
      <c r="AAO6" s="53">
        <v>114.7</v>
      </c>
      <c r="AAP6" s="53">
        <v>114.7</v>
      </c>
      <c r="AAQ6" s="53">
        <v>114.6</v>
      </c>
      <c r="AAR6" s="53">
        <v>115.2</v>
      </c>
      <c r="AAS6" s="53">
        <v>114.8</v>
      </c>
      <c r="AAT6" s="53">
        <v>115.1</v>
      </c>
      <c r="AAU6" s="53">
        <v>115.6</v>
      </c>
      <c r="AAV6" s="53">
        <v>115.6</v>
      </c>
      <c r="AAW6" s="53">
        <v>116.0</v>
      </c>
      <c r="AAX6" s="53">
        <v>116.3</v>
      </c>
      <c r="AAY6" s="53">
        <v>116.2</v>
      </c>
      <c r="AAZ6" s="53">
        <v>116.8</v>
      </c>
      <c r="ABA6" s="53">
        <v>116.7</v>
      </c>
      <c r="ABB6" s="53">
        <v>116.9</v>
      </c>
      <c r="ABC6" s="53">
        <v>117.4</v>
      </c>
      <c r="ABD6" s="53">
        <v>117.5</v>
      </c>
      <c r="ABE6" s="53">
        <v>117.5</v>
      </c>
      <c r="ABF6" s="53">
        <v>117.8</v>
      </c>
      <c r="ABG6" s="53">
        <v>118.1</v>
      </c>
      <c r="ABH6" s="53">
        <v>119.4</v>
      </c>
      <c r="ABI6" s="53">
        <v>119.8</v>
      </c>
      <c r="ABJ6" s="53">
        <v>120.6</v>
      </c>
      <c r="ABK6" s="53">
        <v>119.8</v>
      </c>
      <c r="ABL6" s="53">
        <v>120.0</v>
      </c>
      <c r="ABM6" s="53">
        <v>120.3</v>
      </c>
      <c r="ABN6" s="53">
        <v>120.6</v>
      </c>
      <c r="ABO6" s="53">
        <v>120.8</v>
      </c>
      <c r="ABP6" s="53">
        <v>120.9</v>
      </c>
      <c r="ABQ6" s="53">
        <v>120.2</v>
      </c>
      <c r="ABR6" s="53">
        <v>120.7</v>
      </c>
      <c r="ABS6" s="53">
        <v>121.2</v>
      </c>
      <c r="ABT6" s="53">
        <v>121.7</v>
      </c>
      <c r="ABU6" s="53">
        <v>122.2</v>
      </c>
      <c r="ABV6" s="53">
        <v>122.1</v>
      </c>
      <c r="ABW6" s="53">
        <v>121.6</v>
      </c>
      <c r="ABX6" s="53">
        <v>121.5</v>
      </c>
      <c r="ABY6" s="53">
        <v>121.8</v>
      </c>
      <c r="ABZ6" s="53">
        <v>122.0</v>
      </c>
      <c r="ACA6" s="53">
        <v>122.2</v>
      </c>
      <c r="ACB6" s="53">
        <v>121.9</v>
      </c>
      <c r="ACC6" s="53">
        <v>121.2</v>
      </c>
      <c r="ACD6" s="53">
        <v>121.3</v>
      </c>
      <c r="ACE6" s="53">
        <v>122.7</v>
      </c>
      <c r="ACF6" s="53">
        <v>122.9</v>
      </c>
      <c r="ACG6" s="53">
        <v>122.7</v>
      </c>
      <c r="ACH6" s="53">
        <v>123.0</v>
      </c>
      <c r="ACI6" s="53">
        <v>123.0</v>
      </c>
      <c r="ACJ6" s="53">
        <v>123.1</v>
      </c>
      <c r="ACK6" s="53">
        <v>123.1</v>
      </c>
      <c r="ACL6" s="53">
        <v>123.3</v>
      </c>
      <c r="ACM6" s="53">
        <v>123.0</v>
      </c>
      <c r="ACN6" s="53">
        <v>123.0</v>
      </c>
      <c r="ACO6" s="53">
        <v>122.7</v>
      </c>
      <c r="ACP6" s="53">
        <v>123.1</v>
      </c>
      <c r="ACQ6" s="53">
        <v>124.1</v>
      </c>
      <c r="ACR6" s="53">
        <v>124.8</v>
      </c>
      <c r="ACS6" s="53">
        <v>125.2</v>
      </c>
      <c r="ACT6" s="53">
        <v>125.8</v>
      </c>
      <c r="ACU6" s="53">
        <v>125.9</v>
      </c>
      <c r="ACV6" s="53">
        <v>125.7</v>
      </c>
      <c r="ACW6" s="53">
        <v>125.7</v>
      </c>
      <c r="ACX6" s="53">
        <v>125.8</v>
      </c>
      <c r="ACY6" s="53">
        <v>125.9</v>
      </c>
      <c r="ACZ6" s="53">
        <v>125.4</v>
      </c>
      <c r="ADA6" s="53">
        <v>124.5</v>
      </c>
      <c r="ADB6" s="53">
        <v>124.3</v>
      </c>
      <c r="ADC6" s="53">
        <v>125.4</v>
      </c>
      <c r="ADD6" s="53">
        <v>126.3</v>
      </c>
      <c r="ADE6" s="53">
        <v>126.2</v>
      </c>
      <c r="ADF6" s="53">
        <v>126.9</v>
      </c>
      <c r="ADG6" s="53">
        <v>127.2</v>
      </c>
      <c r="ADH6" s="53">
        <v>127.3</v>
      </c>
      <c r="ADI6" s="53">
        <v>127.3</v>
      </c>
      <c r="ADJ6" s="53">
        <v>127.1</v>
      </c>
      <c r="ADK6" s="53">
        <v>127.2</v>
      </c>
      <c r="ADL6" s="53">
        <v>127.1</v>
      </c>
      <c r="ADM6" s="53">
        <v>126.5</v>
      </c>
      <c r="ADN6" s="53">
        <v>126.8</v>
      </c>
      <c r="ADO6" s="53">
        <v>127.1</v>
      </c>
      <c r="ADP6" s="53">
        <v>127.9</v>
      </c>
      <c r="ADQ6" s="53">
        <v>128.3</v>
      </c>
      <c r="ADR6" s="53">
        <v>128.8</v>
      </c>
      <c r="ADS6" s="53">
        <v>129.1</v>
      </c>
      <c r="ADT6" s="53">
        <v>128.9</v>
      </c>
      <c r="ADU6" s="53">
        <v>128.7</v>
      </c>
      <c r="ADV6" s="53">
        <v>128.8</v>
      </c>
      <c r="ADW6" s="53">
        <v>129.1</v>
      </c>
      <c r="ADX6" s="53">
        <v>128.6</v>
      </c>
      <c r="ADY6" s="53">
        <v>128.4</v>
      </c>
      <c r="ADZ6" s="53">
        <v>129.5</v>
      </c>
      <c r="AEA6" s="53">
        <v>129.7</v>
      </c>
      <c r="AEB6" s="53">
        <v>129.9</v>
      </c>
      <c r="AEC6" s="53">
        <v>130.4</v>
      </c>
      <c r="AED6" s="53">
        <v>130.5</v>
      </c>
      <c r="AEE6" s="53">
        <v>130.4</v>
      </c>
      <c r="AEF6" s="53">
        <v>130.4</v>
      </c>
      <c r="AEG6" s="53">
        <v>130.5</v>
      </c>
      <c r="AEH6" s="53">
        <v>130.8</v>
      </c>
      <c r="AEI6" s="53">
        <v>130.9</v>
      </c>
      <c r="AEJ6" s="53">
        <v>131.3</v>
      </c>
      <c r="AEK6" s="53">
        <v>130.8</v>
      </c>
      <c r="AEL6" s="53">
        <v>131.7</v>
      </c>
      <c r="AEM6" s="53">
        <v>132.5</v>
      </c>
      <c r="AEN6" s="53">
        <v>132.9</v>
      </c>
      <c r="AEO6" s="53">
        <v>133.3</v>
      </c>
      <c r="AEP6" s="53">
        <v>133.4</v>
      </c>
      <c r="AEQ6" s="53">
        <v>133.6</v>
      </c>
      <c r="AER6" s="53">
        <v>134.3</v>
      </c>
      <c r="AES6" s="53">
        <v>134.2</v>
      </c>
      <c r="AET6" s="53">
        <v>133.7</v>
      </c>
      <c r="AEU6" s="53">
        <v>134.1</v>
      </c>
      <c r="AEV6" s="53">
        <v>133.5</v>
      </c>
      <c r="AEW6" s="53">
        <v>133.4</v>
      </c>
      <c r="AEX6" s="53">
        <v>133.6</v>
      </c>
      <c r="AEY6" s="53">
        <v>134.5</v>
      </c>
      <c r="AEZ6" s="53">
        <v>135.4</v>
      </c>
      <c r="AFA6" s="53">
        <v>136.0</v>
      </c>
      <c r="AFB6" s="53">
        <v>136.6</v>
      </c>
      <c r="AFC6" s="53">
        <v>136.3</v>
      </c>
      <c r="AFD6" s="53">
        <v>137.0</v>
      </c>
      <c r="AFE6" s="53">
        <v>136.8</v>
      </c>
      <c r="AFF6" s="53">
        <v>136.2</v>
      </c>
      <c r="AFG6" s="53">
        <v>136.6</v>
      </c>
      <c r="AFH6" s="53">
        <v>136.4</v>
      </c>
      <c r="AFI6" s="53">
        <v>136.4</v>
      </c>
      <c r="AFJ6" s="53">
        <v>136.8</v>
      </c>
      <c r="AFK6" s="53">
        <v>137.4</v>
      </c>
      <c r="AFL6" s="53">
        <v>136.6</v>
      </c>
      <c r="AFM6" s="53">
        <v>135.7</v>
      </c>
      <c r="AFN6" s="53">
        <v>136.1</v>
      </c>
      <c r="AFO6" s="53">
        <v>137.2</v>
      </c>
      <c r="AFP6" s="53">
        <v>137.2</v>
      </c>
      <c r="AFQ6" s="53">
        <v>137.0</v>
      </c>
      <c r="AFR6" s="53">
        <v>136.9</v>
      </c>
      <c r="AFS6" s="53">
        <v>137.5</v>
      </c>
      <c r="AFT6" s="53">
        <v>137.7</v>
      </c>
      <c r="AFU6" s="53">
        <v>137.4</v>
      </c>
      <c r="AFV6" s="53">
        <v>138.2</v>
      </c>
      <c r="AFW6" s="53">
        <v>138.9</v>
      </c>
      <c r="AFX6" s="53">
        <v>139.6</v>
      </c>
      <c r="AFY6" s="53">
        <v>140.3</v>
      </c>
      <c r="AFZ6" s="53">
        <v>141.0</v>
      </c>
      <c r="AGA6" s="53">
        <v>141.4</v>
      </c>
      <c r="AGB6" s="53">
        <v>142.3</v>
      </c>
      <c r="AGC6" s="53">
        <v>142.6</v>
      </c>
      <c r="AGD6" s="53">
        <v>142.9</v>
      </c>
      <c r="AGE6" s="53">
        <f>AVERAGE(RZ6:SK6)</f>
        <v>82.76666667</v>
      </c>
      <c r="AGF6" s="53">
        <f>AVERAGE(SL6:SW6)</f>
        <v>84</v>
      </c>
      <c r="AGG6" s="53">
        <f>AVERAGE(SX6:TI6)</f>
        <v>85.56666667</v>
      </c>
      <c r="AGH6" s="53">
        <f>AVERAGE(TJ6:TU6)</f>
        <v>85.70833333</v>
      </c>
      <c r="AGI6" s="53">
        <f>AVERAGE(TV6:UG6)</f>
        <v>87.55</v>
      </c>
      <c r="AGJ6" s="53">
        <f>AVERAGE(UH6:US6)</f>
        <v>88.925</v>
      </c>
      <c r="AGK6" s="53">
        <f>AVERAGE(UT6:VE6)</f>
        <v>90.36666667</v>
      </c>
      <c r="AGL6" s="53">
        <f>AVERAGE(VF6:VQ6)</f>
        <v>91.26666667</v>
      </c>
      <c r="AGM6" s="53">
        <f>AVERAGE(VR6:WC6)</f>
        <v>92.85</v>
      </c>
      <c r="AGN6" s="53">
        <f>AVERAGE(WD6:WO6)</f>
        <v>95.375</v>
      </c>
      <c r="AGO6" s="53">
        <f>AVERAGE(WP6:XA6)</f>
        <v>97.78333333</v>
      </c>
      <c r="AGP6" s="53">
        <f>AVERAGE(XB6:XM6)</f>
        <v>99.99166667</v>
      </c>
      <c r="AGQ6" s="53">
        <f>AVERAGE(XN6:XY6)</f>
        <v>102.75</v>
      </c>
      <c r="AGR6" s="53">
        <f>AVERAGE(XZ6:YK6)</f>
        <v>104.6583333</v>
      </c>
      <c r="AGS6" s="53">
        <f>AVERAGE(YL6:YW6)</f>
        <v>106.975</v>
      </c>
      <c r="AGT6" s="53">
        <f>average(YX6:ZI6)</f>
        <v>109.1166667</v>
      </c>
      <c r="AGU6" s="53">
        <f>average(ZJ6:ZU6)</f>
        <v>111.45</v>
      </c>
      <c r="AGV6" s="53">
        <f>average(ZV6:AAG6)</f>
        <v>114.0916667</v>
      </c>
      <c r="AGW6" s="53">
        <f>average(AAH6:AAS6)</f>
        <v>114.4333333</v>
      </c>
      <c r="AGX6" s="53">
        <f>average(AAT6:ABE6)</f>
        <v>116.4666667</v>
      </c>
      <c r="AGY6" s="53">
        <f>average(ABF6:ABQ6)</f>
        <v>119.8583333</v>
      </c>
      <c r="AGZ6" s="53">
        <f>average(ABR6:ACC6)</f>
        <v>121.675</v>
      </c>
      <c r="AHA6" s="53">
        <f>average(ACD6:ACO6)</f>
        <v>122.8166667</v>
      </c>
      <c r="AHB6" s="53">
        <f>average(ACP6:ADA6)</f>
        <v>125.1583333</v>
      </c>
      <c r="AHC6" s="53">
        <f>average(ADB6:ADM6)</f>
        <v>126.5666667</v>
      </c>
      <c r="AHD6" s="53">
        <f>average(ADN6:ADY6)</f>
        <v>128.375</v>
      </c>
      <c r="AHE6" s="53">
        <f>average(ADZ6:AEK6)</f>
        <v>130.425</v>
      </c>
      <c r="AHF6" s="53">
        <f>average(AEL6:AEW6)</f>
        <v>133.3833333</v>
      </c>
      <c r="AHG6" s="53">
        <f>average(AEX6:AFI6)</f>
        <v>135.9833333</v>
      </c>
      <c r="AHH6" s="53"/>
      <c r="AHI6" s="53"/>
      <c r="AHJ6" s="53"/>
      <c r="AHK6" s="53"/>
      <c r="AHL6" s="53"/>
      <c r="AHM6" s="53"/>
      <c r="AHN6" s="53"/>
      <c r="AHO6" s="53"/>
      <c r="AHP6" s="53"/>
      <c r="AHQ6" s="53"/>
      <c r="AHR6" s="53"/>
      <c r="AHS6" s="53"/>
      <c r="AHT6" s="53"/>
      <c r="AHU6" s="53"/>
      <c r="AHV6" s="53"/>
      <c r="AHW6" s="53"/>
      <c r="AHX6" s="53"/>
      <c r="AHY6" s="53"/>
      <c r="AHZ6" s="53"/>
      <c r="AIA6" s="53"/>
      <c r="AIB6" s="53"/>
      <c r="AIC6" s="53"/>
      <c r="AID6" s="53"/>
      <c r="AIE6" s="53"/>
      <c r="AIF6" s="53"/>
      <c r="AIG6" s="53"/>
      <c r="AIH6" s="53"/>
      <c r="AII6" s="53"/>
      <c r="AIJ6" s="53"/>
      <c r="AIK6" s="53"/>
      <c r="AIL6" s="53"/>
      <c r="AIM6" s="53"/>
      <c r="AIN6" s="53"/>
      <c r="AIO6" s="53"/>
      <c r="AIP6" s="53"/>
      <c r="AIQ6" s="53"/>
      <c r="AIR6" s="53"/>
      <c r="AIS6" s="53"/>
      <c r="AIT6" s="53"/>
      <c r="AIU6" s="53"/>
      <c r="AIV6" s="53"/>
      <c r="AIW6" s="53"/>
      <c r="AIX6" s="53"/>
      <c r="AIY6" s="53"/>
      <c r="AIZ6" s="53"/>
      <c r="AJA6" s="53"/>
      <c r="AJB6" s="53"/>
      <c r="AJC6" s="53"/>
      <c r="AJD6" s="53"/>
      <c r="AJE6" s="53"/>
      <c r="AJF6" s="53"/>
      <c r="AJG6" s="53"/>
      <c r="AJH6" s="53"/>
      <c r="AJI6" s="53"/>
      <c r="AJJ6" s="53"/>
      <c r="AJK6" s="53"/>
      <c r="AJL6" s="53"/>
      <c r="AJM6" s="53"/>
      <c r="AJN6" s="53"/>
      <c r="AJO6" s="53"/>
      <c r="AJP6" s="53"/>
      <c r="AJQ6" s="53"/>
      <c r="AJR6" s="53"/>
      <c r="AJS6" s="53"/>
      <c r="AJT6" s="53"/>
      <c r="AJU6" s="53"/>
      <c r="AJV6" s="53"/>
      <c r="AJW6" s="53"/>
      <c r="AJX6" s="53"/>
      <c r="AJY6" s="53"/>
      <c r="AJZ6" s="53"/>
      <c r="AKA6" s="53"/>
      <c r="AKB6" s="53"/>
      <c r="AKC6" s="53"/>
      <c r="AKD6" s="53"/>
      <c r="AKE6" s="53"/>
      <c r="AKF6" s="53"/>
      <c r="AKG6" s="53"/>
      <c r="AKH6" s="53"/>
      <c r="AKI6" s="53"/>
      <c r="AKJ6" s="53"/>
      <c r="AKK6" s="53"/>
      <c r="AKL6" s="53"/>
      <c r="AKM6" s="53"/>
      <c r="AKN6" s="53"/>
      <c r="AKO6" s="53"/>
      <c r="AKP6" s="53"/>
      <c r="AKQ6" s="53"/>
      <c r="AKR6" s="53"/>
      <c r="AKS6" s="53"/>
      <c r="AKT6" s="53"/>
      <c r="AKU6" s="53"/>
      <c r="AKV6" s="53"/>
      <c r="AKW6" s="53"/>
      <c r="AKX6" s="53"/>
      <c r="AKY6" s="53"/>
      <c r="AKZ6" s="53"/>
      <c r="ALA6" s="53"/>
      <c r="ALB6" s="53"/>
      <c r="ALC6" s="53"/>
      <c r="ALD6" s="53"/>
      <c r="ALE6" s="53"/>
      <c r="ALF6" s="53"/>
      <c r="ALG6" s="53"/>
      <c r="ALH6" s="53"/>
      <c r="ALI6" s="53"/>
      <c r="ALJ6" s="53"/>
      <c r="ALK6" s="53"/>
      <c r="ALL6" s="53"/>
      <c r="ALM6" s="53"/>
      <c r="ALN6" s="53"/>
      <c r="ALO6" s="53"/>
      <c r="ALP6" s="53"/>
      <c r="ALQ6" s="53"/>
      <c r="ALR6" s="53"/>
      <c r="ALS6" s="53"/>
      <c r="ALT6" s="53"/>
      <c r="ALU6" s="53"/>
      <c r="ALV6" s="53"/>
      <c r="ALW6" s="53"/>
      <c r="ALX6" s="53"/>
      <c r="ALY6" s="53"/>
      <c r="ALZ6" s="53"/>
      <c r="AMA6" s="53"/>
      <c r="AMB6" s="53"/>
      <c r="AMC6" s="53"/>
      <c r="AMD6" s="53"/>
      <c r="AME6" s="53"/>
      <c r="AMF6" s="53"/>
      <c r="AMG6" s="53"/>
      <c r="AMH6" s="53"/>
      <c r="AMI6" s="53"/>
      <c r="AMJ6" s="53"/>
      <c r="AMK6" s="53"/>
      <c r="AML6" s="53"/>
      <c r="AMM6" s="53"/>
      <c r="AMN6" s="53"/>
      <c r="AMO6" s="53"/>
      <c r="AMP6" s="53"/>
      <c r="AMQ6" s="53"/>
      <c r="AMR6" s="53"/>
      <c r="AMS6" s="53"/>
      <c r="AMT6" s="53"/>
      <c r="AMU6" s="53"/>
      <c r="AMV6" s="53"/>
      <c r="AMW6" s="53"/>
      <c r="AMX6" s="53"/>
      <c r="AMY6" s="53"/>
      <c r="AMZ6" s="53"/>
      <c r="ANA6" s="53"/>
      <c r="ANB6" s="53"/>
      <c r="ANC6" s="53"/>
      <c r="AND6" s="53"/>
      <c r="ANE6" s="53"/>
      <c r="ANF6" s="53"/>
      <c r="ANG6" s="53"/>
      <c r="ANH6" s="53"/>
      <c r="ANI6" s="53"/>
      <c r="ANJ6" s="53"/>
      <c r="ANK6" s="53"/>
      <c r="ANL6" s="53"/>
      <c r="ANM6" s="53"/>
      <c r="ANN6" s="53"/>
      <c r="ANO6" s="53"/>
      <c r="ANP6" s="53"/>
      <c r="ANQ6" s="53"/>
      <c r="ANR6" s="53"/>
      <c r="ANS6" s="53"/>
      <c r="ANT6" s="53"/>
      <c r="ANU6" s="53"/>
      <c r="ANV6" s="53"/>
      <c r="ANW6" s="53"/>
      <c r="ANX6" s="53"/>
      <c r="ANY6" s="53"/>
      <c r="ANZ6" s="53"/>
      <c r="AOA6" s="53"/>
      <c r="AOB6" s="53"/>
      <c r="AOC6" s="53"/>
      <c r="AOD6" s="53"/>
      <c r="AOE6" s="53"/>
      <c r="AOF6" s="53"/>
      <c r="AOG6" s="53"/>
      <c r="AOH6" s="53"/>
      <c r="AOI6" s="53"/>
      <c r="AOJ6" s="53"/>
      <c r="AOK6" s="53"/>
      <c r="AOL6" s="53"/>
      <c r="AOM6" s="53"/>
      <c r="AON6" s="53"/>
      <c r="AOO6" s="53"/>
      <c r="AOP6" s="53"/>
      <c r="AOQ6" s="53"/>
      <c r="AOR6" s="53"/>
      <c r="AOS6" s="53"/>
      <c r="AOT6" s="53"/>
      <c r="AOU6" s="53"/>
      <c r="AOV6" s="53"/>
      <c r="AOW6" s="53"/>
      <c r="AOX6" s="53"/>
      <c r="AOY6" s="53"/>
      <c r="AOZ6" s="53"/>
      <c r="APA6" s="53"/>
      <c r="APB6" s="53"/>
      <c r="APC6" s="53"/>
      <c r="APD6" s="53"/>
      <c r="APE6" s="53"/>
      <c r="APF6" s="53"/>
      <c r="APG6" s="53"/>
      <c r="APH6" s="53"/>
      <c r="API6" s="53"/>
      <c r="APJ6" s="53"/>
      <c r="APK6" s="53"/>
      <c r="APL6" s="53"/>
      <c r="APM6" s="53"/>
      <c r="APN6" s="53"/>
      <c r="APO6" s="53"/>
      <c r="APP6" s="53"/>
      <c r="APQ6" s="53"/>
      <c r="APR6" s="53"/>
      <c r="APS6" s="53"/>
      <c r="APT6" s="53"/>
      <c r="APU6" s="53"/>
      <c r="APV6" s="53"/>
      <c r="APW6" s="53"/>
      <c r="APX6" s="53"/>
      <c r="APY6" s="53"/>
      <c r="APZ6" s="53"/>
      <c r="AQA6" s="53"/>
      <c r="AQB6" s="53"/>
      <c r="AQC6" s="53"/>
      <c r="AQD6" s="53"/>
      <c r="AQE6" s="53"/>
      <c r="AQF6" s="53"/>
      <c r="AQG6" s="53"/>
      <c r="AQH6" s="53"/>
      <c r="AQI6" s="53"/>
      <c r="AQJ6" s="53"/>
      <c r="AQK6" s="53"/>
      <c r="AQL6" s="53"/>
      <c r="AQM6" s="53"/>
      <c r="AQN6" s="53"/>
      <c r="AQO6" s="53"/>
      <c r="AQP6" s="53"/>
      <c r="AQQ6" s="53"/>
      <c r="AQR6" s="53"/>
      <c r="AQS6" s="53"/>
      <c r="AQT6" s="53"/>
      <c r="AQU6" s="53"/>
      <c r="AQV6" s="53"/>
      <c r="AQW6" s="53"/>
      <c r="AQX6" s="53"/>
      <c r="AQY6" s="53"/>
      <c r="AQZ6" s="53"/>
      <c r="ARA6" s="53"/>
      <c r="ARB6" s="53"/>
      <c r="ARC6" s="53"/>
      <c r="ARD6" s="53"/>
      <c r="ARE6" s="53"/>
      <c r="ARF6" s="53"/>
      <c r="ARG6" s="53"/>
      <c r="ARH6" s="53"/>
      <c r="ARI6" s="53"/>
      <c r="ARJ6" s="53"/>
      <c r="ARK6" s="53"/>
      <c r="ARL6" s="53"/>
      <c r="ARM6" s="53"/>
      <c r="ARN6" s="53"/>
      <c r="ARO6" s="53"/>
      <c r="ARP6" s="53"/>
      <c r="ARQ6" s="53"/>
      <c r="ARR6" s="53"/>
      <c r="ARS6" s="53"/>
      <c r="ART6" s="53"/>
      <c r="ARU6" s="53"/>
      <c r="ARV6" s="53"/>
      <c r="ARW6" s="53"/>
      <c r="ARX6" s="53"/>
      <c r="ARY6" s="53"/>
      <c r="ARZ6" s="53"/>
      <c r="ASA6" s="53"/>
      <c r="ASB6" s="53"/>
      <c r="ASC6" s="53"/>
      <c r="ASD6" s="53"/>
      <c r="ASE6" s="53"/>
      <c r="ASF6" s="53"/>
      <c r="ASG6" s="53"/>
      <c r="ASH6" s="53"/>
      <c r="ASI6" s="53"/>
      <c r="ASJ6" s="53"/>
      <c r="ASK6" s="53"/>
      <c r="ASL6" s="53"/>
      <c r="ASM6" s="53"/>
      <c r="ASN6" s="53"/>
      <c r="ASO6" s="53"/>
      <c r="ASP6" s="53"/>
      <c r="ASQ6" s="53"/>
      <c r="ASR6" s="53"/>
      <c r="ASS6" s="53"/>
      <c r="AST6" s="53"/>
      <c r="ASU6" s="53"/>
      <c r="ASV6" s="53"/>
      <c r="ASW6" s="53"/>
      <c r="ASX6" s="53"/>
      <c r="ASY6" s="53"/>
      <c r="ASZ6" s="53"/>
      <c r="ATA6" s="53"/>
      <c r="ATB6" s="53"/>
      <c r="ATC6" s="53"/>
      <c r="ATD6" s="53"/>
      <c r="ATE6" s="53"/>
      <c r="ATF6" s="53"/>
      <c r="ATG6" s="53"/>
      <c r="ATH6" s="53"/>
      <c r="ATI6" s="53"/>
      <c r="ATJ6" s="53"/>
      <c r="ATK6" s="53"/>
      <c r="ATL6" s="53"/>
      <c r="ATM6" s="53"/>
      <c r="ATN6" s="53"/>
      <c r="ATO6" s="53"/>
      <c r="ATP6" s="53"/>
      <c r="ATQ6" s="53"/>
      <c r="ATR6" s="53"/>
      <c r="ATS6" s="53"/>
      <c r="ATT6" s="53"/>
      <c r="ATU6" s="53"/>
      <c r="ATV6" s="53"/>
      <c r="ATW6" s="53"/>
      <c r="ATX6" s="53"/>
      <c r="ATY6" s="53"/>
      <c r="ATZ6" s="53"/>
      <c r="AUA6" s="53"/>
      <c r="AUB6" s="53"/>
      <c r="AUC6" s="53"/>
      <c r="AUD6" s="53"/>
      <c r="AUE6" s="53"/>
      <c r="AUF6" s="53"/>
      <c r="AUG6" s="53"/>
      <c r="AUH6" s="53"/>
      <c r="AUI6" s="53"/>
      <c r="AUJ6" s="53"/>
      <c r="AUK6" s="53"/>
      <c r="AUL6" s="53"/>
      <c r="AUM6" s="53"/>
      <c r="AUN6" s="53"/>
      <c r="AUO6" s="53"/>
      <c r="AUP6" s="53"/>
      <c r="AUQ6" s="53"/>
      <c r="AUR6" s="53"/>
      <c r="AUS6" s="53"/>
      <c r="AUT6" s="53"/>
      <c r="AUU6" s="53"/>
      <c r="AUV6" s="53"/>
      <c r="AUW6" s="53"/>
      <c r="AUX6" s="53"/>
      <c r="AUY6" s="53"/>
      <c r="AUZ6" s="53"/>
      <c r="AVA6" s="53"/>
      <c r="AVB6" s="53"/>
      <c r="AVC6" s="53"/>
      <c r="AVD6" s="53"/>
      <c r="AVE6" s="53"/>
      <c r="AVF6" s="53"/>
      <c r="AVG6" s="53"/>
      <c r="AVH6" s="53"/>
      <c r="AVI6" s="53"/>
      <c r="AVJ6" s="53"/>
      <c r="AVK6" s="53"/>
      <c r="AVL6" s="53"/>
      <c r="AVM6" s="53"/>
      <c r="AVN6" s="53"/>
      <c r="AVO6" s="53"/>
      <c r="AVP6" s="53"/>
      <c r="AVQ6" s="53"/>
      <c r="AVR6" s="53"/>
      <c r="AVS6" s="53"/>
      <c r="AVT6" s="53"/>
      <c r="AVU6" s="53"/>
      <c r="AVV6" s="53"/>
      <c r="AVW6" s="53"/>
      <c r="AVX6" s="53"/>
      <c r="AVY6" s="53"/>
      <c r="AVZ6" s="53"/>
      <c r="AWA6" s="53"/>
      <c r="AWB6" s="53"/>
      <c r="AWC6" s="53"/>
      <c r="AWD6" s="53"/>
      <c r="AWE6" s="53"/>
      <c r="AWF6" s="53"/>
      <c r="AWG6" s="53"/>
      <c r="AWH6" s="53"/>
      <c r="AWI6" s="53"/>
      <c r="AWJ6" s="53"/>
      <c r="AWK6" s="53"/>
      <c r="AWL6" s="53"/>
      <c r="AWM6" s="53"/>
      <c r="AWN6" s="53"/>
      <c r="AWO6" s="53"/>
      <c r="AWP6" s="53"/>
      <c r="AWQ6" s="53"/>
      <c r="AWR6" s="53"/>
      <c r="AWS6" s="53"/>
      <c r="AWT6" s="53"/>
      <c r="AWU6" s="53"/>
      <c r="AWV6" s="53"/>
      <c r="AWW6" s="53"/>
      <c r="AWX6" s="53"/>
      <c r="AWY6" s="53"/>
      <c r="AWZ6" s="53"/>
      <c r="AXA6" s="53"/>
      <c r="AXB6" s="53"/>
      <c r="AXC6" s="53"/>
      <c r="AXD6" s="53"/>
      <c r="AXE6" s="53"/>
      <c r="AXF6" s="53"/>
      <c r="AXG6" s="53"/>
      <c r="AXH6" s="53"/>
      <c r="AXI6" s="53"/>
      <c r="AXJ6" s="53"/>
      <c r="AXK6" s="53"/>
      <c r="AXL6" s="53"/>
      <c r="AXM6" s="53"/>
      <c r="AXN6" s="53"/>
      <c r="AXO6" s="53"/>
      <c r="AXP6" s="53"/>
      <c r="AXQ6" s="53"/>
      <c r="AXR6" s="53"/>
      <c r="AXS6" s="53"/>
      <c r="AXT6" s="53"/>
      <c r="AXU6" s="53"/>
      <c r="AXV6" s="53"/>
      <c r="AXW6" s="53"/>
      <c r="AXX6" s="53"/>
      <c r="AXY6" s="53"/>
      <c r="AXZ6" s="53"/>
      <c r="AYA6" s="53"/>
      <c r="AYB6" s="53"/>
      <c r="AYC6" s="53"/>
      <c r="AYD6" s="53"/>
      <c r="AYE6" s="53"/>
      <c r="AYF6" s="53"/>
      <c r="AYG6" s="53"/>
      <c r="AYH6" s="53"/>
      <c r="AYI6" s="53"/>
      <c r="AYJ6" s="53"/>
      <c r="AYK6" s="53"/>
      <c r="AYL6" s="53"/>
      <c r="AYM6" s="53"/>
      <c r="AYN6" s="53"/>
      <c r="AYO6" s="53"/>
      <c r="AYP6" s="53"/>
      <c r="AYQ6" s="53"/>
      <c r="AYR6" s="53"/>
      <c r="AYS6" s="53"/>
      <c r="AYT6" s="53"/>
      <c r="AYU6" s="53"/>
      <c r="AYV6" s="53"/>
      <c r="AYW6" s="53"/>
      <c r="AYX6" s="53"/>
      <c r="AYY6" s="53"/>
      <c r="AYZ6" s="53"/>
      <c r="AZA6" s="53"/>
      <c r="AZB6" s="53"/>
      <c r="AZC6" s="53"/>
      <c r="AZD6" s="53"/>
      <c r="AZE6" s="53"/>
      <c r="AZF6" s="53"/>
      <c r="AZG6" s="53"/>
      <c r="AZH6" s="53"/>
      <c r="AZI6" s="53"/>
      <c r="AZJ6" s="53"/>
      <c r="AZK6" s="53"/>
      <c r="AZL6" s="53"/>
      <c r="AZM6" s="53"/>
      <c r="AZN6" s="53"/>
      <c r="AZO6" s="53"/>
      <c r="AZP6" s="53"/>
      <c r="AZQ6" s="53"/>
      <c r="AZR6" s="53"/>
      <c r="AZS6" s="53"/>
      <c r="AZT6" s="53"/>
      <c r="AZU6" s="53"/>
      <c r="AZV6" s="53"/>
      <c r="AZW6" s="53"/>
      <c r="AZX6" s="53"/>
      <c r="AZY6" s="53"/>
      <c r="AZZ6" s="53"/>
      <c r="BAA6" s="53"/>
      <c r="BAB6" s="53"/>
      <c r="BAC6" s="53"/>
      <c r="BAD6" s="53"/>
      <c r="BAE6" s="53"/>
      <c r="BAF6" s="53"/>
      <c r="BAG6" s="53"/>
      <c r="BAH6" s="53"/>
      <c r="BAI6" s="53"/>
      <c r="BAJ6" s="53"/>
      <c r="BAK6" s="53"/>
      <c r="BAL6" s="53"/>
      <c r="BAM6" s="53"/>
      <c r="BAN6" s="53"/>
      <c r="BAO6" s="53"/>
      <c r="BAP6" s="53"/>
      <c r="BAQ6" s="53"/>
      <c r="BAR6" s="53"/>
      <c r="BAS6" s="53"/>
      <c r="BAT6" s="53"/>
      <c r="BAU6" s="53"/>
      <c r="BAV6" s="53"/>
      <c r="BAW6" s="53"/>
      <c r="BAX6" s="53"/>
      <c r="BAY6" s="53"/>
      <c r="BAZ6" s="53"/>
      <c r="BBA6" s="53"/>
      <c r="BBB6" s="53"/>
      <c r="BBC6" s="53"/>
      <c r="BBD6" s="53"/>
      <c r="BBE6" s="53"/>
      <c r="BBF6" s="53"/>
      <c r="BBG6" s="53"/>
      <c r="BBH6" s="53"/>
      <c r="BBI6" s="53"/>
      <c r="BBJ6" s="53"/>
      <c r="BBK6" s="53"/>
      <c r="BBL6" s="53"/>
      <c r="BBM6" s="53"/>
      <c r="BBN6" s="53"/>
      <c r="BBO6" s="53"/>
      <c r="BBP6" s="53"/>
      <c r="BBQ6" s="53"/>
      <c r="BBR6" s="53"/>
      <c r="BBS6" s="53"/>
      <c r="BBT6" s="53"/>
      <c r="BBU6" s="53"/>
      <c r="BBV6" s="53"/>
      <c r="BBW6" s="53"/>
      <c r="BBX6" s="53"/>
      <c r="BBY6" s="53"/>
      <c r="BBZ6" s="53"/>
      <c r="BCA6" s="53"/>
      <c r="BCB6" s="53"/>
      <c r="BCC6" s="53"/>
      <c r="BCD6" s="53"/>
      <c r="BCE6" s="53"/>
      <c r="BCF6" s="53"/>
      <c r="BCG6" s="53"/>
      <c r="BCH6" s="53"/>
      <c r="BCI6" s="53"/>
      <c r="BCJ6" s="53"/>
      <c r="BCK6" s="53"/>
      <c r="BCL6" s="53"/>
      <c r="BCM6" s="53"/>
      <c r="BCN6" s="53"/>
      <c r="BCO6" s="53"/>
      <c r="BCP6" s="53"/>
      <c r="BCQ6" s="53"/>
      <c r="BCR6" s="53"/>
      <c r="BCS6" s="53"/>
      <c r="BCT6" s="53"/>
      <c r="BCU6" s="53"/>
      <c r="BCV6" s="53"/>
      <c r="BCW6" s="53"/>
      <c r="BCX6" s="53"/>
      <c r="BCY6" s="53"/>
      <c r="BCZ6" s="53"/>
      <c r="BDA6" s="53"/>
      <c r="BDB6" s="53"/>
      <c r="BDC6" s="53"/>
      <c r="BDD6" s="53"/>
      <c r="BDE6" s="53"/>
      <c r="BDF6" s="53"/>
      <c r="BDG6" s="53"/>
      <c r="BDH6" s="53"/>
      <c r="BDI6" s="53"/>
      <c r="BDJ6" s="53"/>
      <c r="BDK6" s="53"/>
      <c r="BDL6" s="53"/>
      <c r="BDM6" s="53"/>
      <c r="BDN6" s="53"/>
      <c r="BDO6" s="53"/>
      <c r="BDP6" s="53"/>
      <c r="BDQ6" s="53"/>
      <c r="BDR6" s="53"/>
      <c r="BDS6" s="53"/>
      <c r="BDT6" s="53"/>
      <c r="BDU6" s="53"/>
      <c r="BDV6" s="53"/>
      <c r="BDW6" s="53"/>
      <c r="BDX6" s="53"/>
      <c r="BDY6" s="53"/>
      <c r="BDZ6" s="53"/>
      <c r="BEA6" s="53"/>
      <c r="BEB6" s="53"/>
      <c r="BEC6" s="53"/>
      <c r="BED6" s="53"/>
      <c r="BEE6" s="53"/>
      <c r="BEF6" s="53"/>
      <c r="BEG6" s="53"/>
      <c r="BEH6" s="53"/>
      <c r="BEI6" s="53"/>
      <c r="BEJ6" s="53"/>
      <c r="BEK6" s="53"/>
      <c r="BEL6" s="53"/>
      <c r="BEM6" s="53"/>
      <c r="BEN6" s="53"/>
      <c r="BEO6" s="53"/>
      <c r="BEP6" s="53"/>
      <c r="BEQ6" s="53"/>
      <c r="BER6" s="53"/>
      <c r="BES6" s="53"/>
      <c r="BET6" s="53"/>
      <c r="BEU6" s="53"/>
      <c r="BEV6" s="53"/>
      <c r="BEW6" s="53"/>
      <c r="BEX6" s="53"/>
      <c r="BEY6" s="53"/>
      <c r="BEZ6" s="53"/>
      <c r="BFA6" s="53"/>
      <c r="BFB6" s="53"/>
      <c r="BFC6" s="53"/>
      <c r="BFD6" s="53"/>
      <c r="BFE6" s="53"/>
      <c r="BFF6" s="53"/>
      <c r="BFG6" s="53"/>
      <c r="BFH6" s="53"/>
      <c r="BFI6" s="53"/>
      <c r="BFJ6" s="53"/>
      <c r="BFK6" s="53"/>
      <c r="BFL6" s="53"/>
      <c r="BFM6" s="53"/>
      <c r="BFN6" s="53"/>
      <c r="BFO6" s="53"/>
      <c r="BFP6" s="53"/>
      <c r="BFQ6" s="53"/>
      <c r="BFR6" s="53"/>
      <c r="BFS6" s="53"/>
      <c r="BFT6" s="53"/>
      <c r="BFU6" s="53"/>
      <c r="BFV6" s="53"/>
      <c r="BFW6" s="53"/>
      <c r="BFX6" s="53"/>
      <c r="BFY6" s="53"/>
      <c r="BFZ6" s="53"/>
      <c r="BGA6" s="53"/>
      <c r="BGB6" s="53"/>
      <c r="BGC6" s="53"/>
      <c r="BGD6" s="53"/>
      <c r="BGE6" s="53"/>
      <c r="BGF6" s="53"/>
      <c r="BGG6" s="53"/>
      <c r="BGH6" s="53"/>
      <c r="BGI6" s="53"/>
      <c r="BGJ6" s="53"/>
      <c r="BGK6" s="53"/>
      <c r="BGL6" s="53"/>
      <c r="BGM6" s="53"/>
      <c r="BGN6" s="53"/>
      <c r="BGO6" s="53"/>
      <c r="BGP6" s="53"/>
      <c r="BGQ6" s="53"/>
      <c r="BGR6" s="53"/>
      <c r="BGS6" s="53"/>
      <c r="BGT6" s="53"/>
      <c r="BGU6" s="53"/>
      <c r="BGV6" s="53"/>
      <c r="BGW6" s="53"/>
      <c r="BGX6" s="53"/>
      <c r="BGY6" s="53"/>
      <c r="BGZ6" s="53"/>
      <c r="BHA6" s="53"/>
      <c r="BHB6" s="53"/>
      <c r="BHC6" s="53"/>
      <c r="BHD6" s="53"/>
      <c r="BHE6" s="53"/>
      <c r="BHF6" s="53"/>
      <c r="BHG6" s="53"/>
      <c r="BHH6" s="53"/>
      <c r="BHI6" s="53"/>
      <c r="BHJ6" s="53"/>
      <c r="BHK6" s="53"/>
      <c r="BHL6" s="53"/>
      <c r="BHM6" s="53"/>
      <c r="BHN6" s="53"/>
      <c r="BHO6" s="53"/>
      <c r="BHP6" s="53"/>
      <c r="BHQ6" s="53"/>
      <c r="BHR6" s="53"/>
      <c r="BHS6" s="53"/>
      <c r="BHT6" s="53"/>
      <c r="BHU6" s="53"/>
      <c r="BHV6" s="53"/>
      <c r="BHW6" s="53"/>
      <c r="BHX6" s="53"/>
      <c r="BHY6" s="53"/>
      <c r="BHZ6" s="53"/>
      <c r="BIA6" s="53"/>
      <c r="BIB6" s="53"/>
      <c r="BIC6" s="53"/>
      <c r="BID6" s="53"/>
      <c r="BIE6" s="53"/>
      <c r="BIF6" s="53"/>
      <c r="BIG6" s="53"/>
      <c r="BIH6" s="53"/>
      <c r="BII6" s="53"/>
      <c r="BIJ6" s="53"/>
      <c r="BIK6" s="53"/>
      <c r="BIL6" s="53"/>
      <c r="BIM6" s="53"/>
      <c r="BIN6" s="53"/>
      <c r="BIO6" s="53"/>
      <c r="BIP6" s="53"/>
      <c r="BIQ6" s="53"/>
      <c r="BIR6" s="53"/>
      <c r="BIS6" s="53"/>
      <c r="BIT6" s="53"/>
      <c r="BIU6" s="53"/>
      <c r="BIV6" s="53"/>
      <c r="BIW6" s="53"/>
      <c r="BIX6" s="53"/>
      <c r="BIY6" s="53"/>
      <c r="BIZ6" s="53"/>
      <c r="BJA6" s="53"/>
      <c r="BJB6" s="53"/>
      <c r="BJC6" s="53"/>
      <c r="BJD6" s="53"/>
      <c r="BJE6" s="53"/>
      <c r="BJF6" s="53"/>
      <c r="BJG6" s="53"/>
      <c r="BJH6" s="53"/>
      <c r="BJI6" s="53"/>
      <c r="BJJ6" s="53"/>
      <c r="BJK6" s="53"/>
      <c r="BJL6" s="53"/>
      <c r="BJM6" s="53"/>
      <c r="BJN6" s="53"/>
      <c r="BJO6" s="53"/>
      <c r="BJP6" s="53"/>
      <c r="BJQ6" s="53"/>
      <c r="BJR6" s="53"/>
      <c r="BJS6" s="53"/>
      <c r="BJT6" s="53"/>
      <c r="BJU6" s="53"/>
      <c r="BJV6" s="53"/>
      <c r="BJW6" s="53"/>
      <c r="BJX6" s="53"/>
      <c r="BJY6" s="53"/>
      <c r="BJZ6" s="53"/>
      <c r="BKA6" s="53"/>
      <c r="BKB6" s="53"/>
      <c r="BKC6" s="53"/>
      <c r="BKD6" s="53"/>
      <c r="BKE6" s="53"/>
      <c r="BKF6" s="53"/>
      <c r="BKG6" s="53"/>
      <c r="BKH6" s="53"/>
      <c r="BKI6" s="53"/>
      <c r="BKJ6" s="53"/>
      <c r="BKK6" s="53"/>
      <c r="BKL6" s="53"/>
      <c r="BKM6" s="53"/>
      <c r="BKN6" s="53"/>
      <c r="BKO6" s="53"/>
      <c r="BKP6" s="53"/>
      <c r="BKQ6" s="53"/>
      <c r="BKR6" s="53"/>
      <c r="BKS6" s="53"/>
      <c r="BKT6" s="53"/>
      <c r="BKU6" s="53"/>
      <c r="BKV6" s="53"/>
      <c r="BKW6" s="53"/>
      <c r="BKX6" s="53"/>
      <c r="BKY6" s="53"/>
      <c r="BKZ6" s="53"/>
      <c r="BLA6" s="53"/>
      <c r="BLB6" s="53"/>
      <c r="BLC6" s="53"/>
      <c r="BLD6" s="53"/>
      <c r="BLE6" s="53"/>
      <c r="BLF6" s="53"/>
      <c r="BLG6" s="53"/>
      <c r="BLH6" s="53"/>
      <c r="BLI6" s="53"/>
      <c r="BLJ6" s="53"/>
      <c r="BLK6" s="53"/>
      <c r="BLL6" s="53"/>
      <c r="BLM6" s="53"/>
      <c r="BLN6" s="53"/>
      <c r="BLO6" s="53"/>
      <c r="BLP6" s="53"/>
      <c r="BLQ6" s="53"/>
      <c r="BLR6" s="53"/>
      <c r="BLS6" s="53"/>
      <c r="BLT6" s="53"/>
      <c r="BLU6" s="53"/>
      <c r="BLV6" s="53"/>
      <c r="BLW6" s="53"/>
      <c r="BLX6" s="53"/>
      <c r="BLY6" s="53"/>
      <c r="BLZ6" s="53"/>
      <c r="BMA6" s="53"/>
      <c r="BMB6" s="53"/>
      <c r="BMC6" s="53"/>
      <c r="BMD6" s="53"/>
      <c r="BME6" s="53"/>
      <c r="BMF6" s="53"/>
      <c r="BMG6" s="53"/>
      <c r="BMH6" s="53"/>
      <c r="BMI6" s="53"/>
      <c r="BMJ6" s="53"/>
      <c r="BMK6" s="53"/>
      <c r="BML6" s="53"/>
      <c r="BMM6" s="53"/>
      <c r="BMN6" s="53"/>
      <c r="BMO6" s="53"/>
      <c r="BMP6" s="53"/>
      <c r="BMQ6" s="53"/>
      <c r="BMR6" s="53"/>
      <c r="BMS6" s="53"/>
      <c r="BMT6" s="53"/>
      <c r="BMU6" s="53"/>
      <c r="BMV6" s="53"/>
      <c r="BMW6" s="53"/>
      <c r="BMX6" s="53"/>
      <c r="BMY6" s="53"/>
      <c r="BMZ6" s="53"/>
      <c r="BNA6" s="53"/>
      <c r="BNB6" s="53"/>
      <c r="BNC6" s="53"/>
      <c r="BND6" s="53"/>
      <c r="BNE6" s="53"/>
      <c r="BNF6" s="53"/>
      <c r="BNG6" s="53"/>
      <c r="BNH6" s="53"/>
    </row>
    <row r="7" ht="13.5" hidden="1" customHeight="1">
      <c r="A7" s="54" t="s">
        <v>1943</v>
      </c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>
        <v>15.4</v>
      </c>
      <c r="EE7" s="55">
        <v>15.4</v>
      </c>
      <c r="EF7" s="55">
        <v>15.4</v>
      </c>
      <c r="EG7" s="55">
        <v>15.4</v>
      </c>
      <c r="EH7" s="55">
        <v>15.2</v>
      </c>
      <c r="EI7" s="55">
        <v>15.3</v>
      </c>
      <c r="EJ7" s="55">
        <v>15.5</v>
      </c>
      <c r="EK7" s="55">
        <v>15.5</v>
      </c>
      <c r="EL7" s="55">
        <v>15.2</v>
      </c>
      <c r="EM7" s="55">
        <v>15.3</v>
      </c>
      <c r="EN7" s="55">
        <v>15.3</v>
      </c>
      <c r="EO7" s="55">
        <v>15.4</v>
      </c>
      <c r="EP7" s="55">
        <v>15.5</v>
      </c>
      <c r="EQ7" s="55">
        <v>15.5</v>
      </c>
      <c r="ER7" s="55">
        <v>15.4</v>
      </c>
      <c r="ES7" s="55">
        <v>15.6</v>
      </c>
      <c r="ET7" s="55">
        <v>15.4</v>
      </c>
      <c r="EU7" s="55">
        <v>15.6</v>
      </c>
      <c r="EV7" s="55">
        <v>15.8</v>
      </c>
      <c r="EW7" s="55">
        <v>15.9</v>
      </c>
      <c r="EX7" s="55">
        <v>15.7</v>
      </c>
      <c r="EY7" s="55">
        <v>15.8</v>
      </c>
      <c r="EZ7" s="55">
        <v>15.8</v>
      </c>
      <c r="FA7" s="55">
        <v>15.8</v>
      </c>
      <c r="FB7" s="55">
        <v>16.0</v>
      </c>
      <c r="FC7" s="55">
        <v>16.1</v>
      </c>
      <c r="FD7" s="55">
        <v>16.0</v>
      </c>
      <c r="FE7" s="55">
        <v>16.0</v>
      </c>
      <c r="FF7" s="55">
        <v>15.9</v>
      </c>
      <c r="FG7" s="55">
        <v>16.1</v>
      </c>
      <c r="FH7" s="55">
        <v>16.4</v>
      </c>
      <c r="FI7" s="55">
        <v>16.5</v>
      </c>
      <c r="FJ7" s="55">
        <v>16.3</v>
      </c>
      <c r="FK7" s="55">
        <v>16.1</v>
      </c>
      <c r="FL7" s="55">
        <v>16.2</v>
      </c>
      <c r="FM7" s="55">
        <v>16.2</v>
      </c>
      <c r="FN7" s="55">
        <v>16.2</v>
      </c>
      <c r="FO7" s="55">
        <v>16.2</v>
      </c>
      <c r="FP7" s="55">
        <v>16.2</v>
      </c>
      <c r="FQ7" s="55">
        <v>16.2</v>
      </c>
      <c r="FR7" s="55">
        <v>16.2</v>
      </c>
      <c r="FS7" s="55">
        <v>16.4</v>
      </c>
      <c r="FT7" s="55">
        <v>16.8</v>
      </c>
      <c r="FU7" s="55">
        <v>16.7</v>
      </c>
      <c r="FV7" s="55">
        <v>16.4</v>
      </c>
      <c r="FW7" s="55">
        <v>16.1</v>
      </c>
      <c r="FX7" s="55">
        <v>16.2</v>
      </c>
      <c r="FY7" s="55">
        <v>16.4</v>
      </c>
      <c r="FZ7" s="55">
        <v>16.3</v>
      </c>
      <c r="GA7" s="55">
        <v>16.4</v>
      </c>
      <c r="GB7" s="55">
        <v>16.4</v>
      </c>
      <c r="GC7" s="55">
        <v>16.4</v>
      </c>
      <c r="GD7" s="55">
        <v>16.6</v>
      </c>
      <c r="GE7" s="55">
        <v>17.0</v>
      </c>
      <c r="GF7" s="55">
        <v>17.3</v>
      </c>
      <c r="GG7" s="55">
        <v>17.0</v>
      </c>
      <c r="GH7" s="55">
        <v>16.8</v>
      </c>
      <c r="GI7" s="55">
        <v>16.7</v>
      </c>
      <c r="GJ7" s="55">
        <v>17.0</v>
      </c>
      <c r="GK7" s="55">
        <v>17.3</v>
      </c>
      <c r="GL7" s="55">
        <v>17.3</v>
      </c>
      <c r="GM7" s="55">
        <v>17.5</v>
      </c>
      <c r="GN7" s="55">
        <v>17.8</v>
      </c>
      <c r="GO7" s="55">
        <v>17.8</v>
      </c>
      <c r="GP7" s="55">
        <v>17.8</v>
      </c>
      <c r="GQ7" s="55">
        <v>17.9</v>
      </c>
      <c r="GR7" s="55">
        <v>17.9</v>
      </c>
      <c r="GS7" s="55">
        <v>18.4</v>
      </c>
      <c r="GT7" s="55">
        <v>18.1</v>
      </c>
      <c r="GU7" s="55">
        <v>17.9</v>
      </c>
      <c r="GV7" s="55">
        <v>17.8</v>
      </c>
      <c r="GW7" s="55">
        <v>17.8</v>
      </c>
      <c r="GX7" s="55">
        <v>17.8</v>
      </c>
      <c r="GY7" s="55">
        <v>17.6</v>
      </c>
      <c r="GZ7" s="55">
        <v>17.5</v>
      </c>
      <c r="HA7" s="55">
        <v>17.5</v>
      </c>
      <c r="HB7" s="55">
        <v>17.5</v>
      </c>
      <c r="HC7" s="55">
        <v>17.7</v>
      </c>
      <c r="HD7" s="55">
        <v>18.2</v>
      </c>
      <c r="HE7" s="55">
        <v>18.5</v>
      </c>
      <c r="HF7" s="55">
        <v>18.1</v>
      </c>
      <c r="HG7" s="55">
        <v>17.9</v>
      </c>
      <c r="HH7" s="55">
        <v>18.0</v>
      </c>
      <c r="HI7" s="55">
        <v>18.1</v>
      </c>
      <c r="HJ7" s="55">
        <v>18.4</v>
      </c>
      <c r="HK7" s="55">
        <v>18.3</v>
      </c>
      <c r="HL7" s="55">
        <v>18.1</v>
      </c>
      <c r="HM7" s="55">
        <v>18.3</v>
      </c>
      <c r="HN7" s="55">
        <v>18.1</v>
      </c>
      <c r="HO7" s="55">
        <v>18.2</v>
      </c>
      <c r="HP7" s="55">
        <v>18.5</v>
      </c>
      <c r="HQ7" s="55">
        <v>18.8</v>
      </c>
      <c r="HR7" s="55">
        <v>18.7</v>
      </c>
      <c r="HS7" s="55">
        <v>18.5</v>
      </c>
      <c r="HT7" s="55">
        <v>18.7</v>
      </c>
      <c r="HU7" s="55">
        <v>18.9</v>
      </c>
      <c r="HV7" s="55">
        <v>18.9</v>
      </c>
      <c r="HW7" s="55">
        <v>18.7</v>
      </c>
      <c r="HX7" s="55">
        <v>18.7</v>
      </c>
      <c r="HY7" s="55">
        <v>18.9</v>
      </c>
      <c r="HZ7" s="55">
        <v>18.9</v>
      </c>
      <c r="IA7" s="55">
        <v>19.4</v>
      </c>
      <c r="IB7" s="55">
        <v>19.4</v>
      </c>
      <c r="IC7" s="55">
        <v>19.8</v>
      </c>
      <c r="ID7" s="55">
        <v>19.4</v>
      </c>
      <c r="IE7" s="55">
        <v>19.2</v>
      </c>
      <c r="IF7" s="55">
        <v>19.4</v>
      </c>
      <c r="IG7" s="55">
        <v>19.5</v>
      </c>
      <c r="IH7" s="55">
        <v>19.5</v>
      </c>
      <c r="II7" s="55">
        <v>19.8</v>
      </c>
      <c r="IJ7" s="55">
        <v>19.6</v>
      </c>
      <c r="IK7" s="55">
        <v>19.9</v>
      </c>
      <c r="IL7" s="55">
        <v>19.5</v>
      </c>
      <c r="IM7" s="55">
        <v>19.7</v>
      </c>
      <c r="IN7" s="55">
        <v>19.8</v>
      </c>
      <c r="IO7" s="55">
        <v>19.9</v>
      </c>
      <c r="IP7" s="55">
        <v>19.4</v>
      </c>
      <c r="IQ7" s="55">
        <v>19.2</v>
      </c>
      <c r="IR7" s="55">
        <v>18.9</v>
      </c>
      <c r="IS7" s="55">
        <v>18.7</v>
      </c>
      <c r="IT7" s="55">
        <v>18.8</v>
      </c>
      <c r="IU7" s="55">
        <v>18.9</v>
      </c>
      <c r="IV7" s="55">
        <v>19.0</v>
      </c>
      <c r="IW7" s="55">
        <v>19.3</v>
      </c>
      <c r="IX7" s="55">
        <v>19.4</v>
      </c>
      <c r="IY7" s="55">
        <v>19.4</v>
      </c>
      <c r="IZ7" s="55">
        <v>19.9</v>
      </c>
      <c r="JA7" s="55">
        <v>20.4</v>
      </c>
      <c r="JB7" s="55">
        <v>20.0</v>
      </c>
      <c r="JC7" s="55">
        <v>19.9</v>
      </c>
      <c r="JD7" s="55">
        <v>19.9</v>
      </c>
      <c r="JE7" s="55">
        <v>20.2</v>
      </c>
      <c r="JF7" s="55">
        <v>20.4</v>
      </c>
      <c r="JG7" s="55">
        <v>20.6</v>
      </c>
      <c r="JH7" s="55">
        <v>20.4</v>
      </c>
      <c r="JI7" s="55">
        <v>20.6</v>
      </c>
      <c r="JJ7" s="55">
        <v>20.4</v>
      </c>
      <c r="JK7" s="55">
        <v>20.4</v>
      </c>
      <c r="JL7" s="55">
        <v>21.3</v>
      </c>
      <c r="JM7" s="55">
        <v>21.9</v>
      </c>
      <c r="JN7" s="55">
        <v>21.9</v>
      </c>
      <c r="JO7" s="55">
        <v>21.7</v>
      </c>
      <c r="JP7" s="55">
        <v>21.7</v>
      </c>
      <c r="JQ7" s="55">
        <v>21.9</v>
      </c>
      <c r="JR7" s="55">
        <v>22.4</v>
      </c>
      <c r="JS7" s="55">
        <v>22.8</v>
      </c>
      <c r="JT7" s="55">
        <v>22.8</v>
      </c>
      <c r="JU7" s="55">
        <v>23.4</v>
      </c>
      <c r="JV7" s="55">
        <v>23.6</v>
      </c>
      <c r="JW7" s="55">
        <v>24.1</v>
      </c>
      <c r="JX7" s="55">
        <v>24.6</v>
      </c>
      <c r="JY7" s="55">
        <v>25.4</v>
      </c>
      <c r="JZ7" s="55">
        <v>25.5</v>
      </c>
      <c r="KA7" s="55">
        <v>25.4</v>
      </c>
      <c r="KB7" s="55">
        <v>25.6</v>
      </c>
      <c r="KC7" s="55">
        <v>25.6</v>
      </c>
      <c r="KD7" s="55">
        <v>26.0</v>
      </c>
      <c r="KE7" s="55">
        <v>26.6</v>
      </c>
      <c r="KF7" s="55">
        <v>27.0</v>
      </c>
      <c r="KG7" s="55">
        <v>27.0</v>
      </c>
      <c r="KH7" s="55">
        <v>27.8</v>
      </c>
      <c r="KI7" s="55">
        <v>28.1</v>
      </c>
      <c r="KJ7" s="55">
        <v>28.4</v>
      </c>
      <c r="KK7" s="55">
        <v>28.8</v>
      </c>
      <c r="KL7" s="55">
        <v>28.8</v>
      </c>
      <c r="KM7" s="55">
        <v>29.2</v>
      </c>
      <c r="KN7" s="55">
        <v>29.5</v>
      </c>
      <c r="KO7" s="55">
        <v>30.0</v>
      </c>
      <c r="KP7" s="55">
        <v>30.0</v>
      </c>
      <c r="KQ7" s="55">
        <v>30.3</v>
      </c>
      <c r="KR7" s="55">
        <v>30.2</v>
      </c>
      <c r="KS7" s="55">
        <v>30.3</v>
      </c>
      <c r="KT7" s="55">
        <v>30.6</v>
      </c>
      <c r="KU7" s="55">
        <v>31.8</v>
      </c>
      <c r="KV7" s="55">
        <v>32.6</v>
      </c>
      <c r="KW7" s="55">
        <v>32.9</v>
      </c>
      <c r="KX7" s="55">
        <v>32.6</v>
      </c>
      <c r="KY7" s="55">
        <v>32.7</v>
      </c>
      <c r="KZ7" s="55">
        <v>32.9</v>
      </c>
      <c r="LA7" s="55">
        <v>32.6</v>
      </c>
      <c r="LB7" s="55">
        <v>32.5</v>
      </c>
      <c r="LC7" s="55">
        <v>32.3</v>
      </c>
      <c r="LD7" s="55">
        <v>32.0</v>
      </c>
      <c r="LE7" s="55">
        <v>31.8</v>
      </c>
      <c r="LF7" s="55">
        <v>32.3</v>
      </c>
      <c r="LG7" s="55">
        <v>32.4</v>
      </c>
      <c r="LH7" s="55">
        <v>32.5</v>
      </c>
      <c r="LI7" s="55">
        <v>32.2</v>
      </c>
      <c r="LJ7" s="55">
        <v>32.0</v>
      </c>
      <c r="LK7" s="55">
        <v>32.0</v>
      </c>
      <c r="LL7" s="55">
        <v>31.7</v>
      </c>
      <c r="LM7" s="55">
        <v>31.8</v>
      </c>
      <c r="LN7" s="55">
        <v>32.3</v>
      </c>
      <c r="LO7" s="55">
        <v>33.0</v>
      </c>
      <c r="LP7" s="55">
        <v>33.3</v>
      </c>
      <c r="LQ7" s="55">
        <v>33.8</v>
      </c>
      <c r="LR7" s="55">
        <v>34.3</v>
      </c>
      <c r="LS7" s="55">
        <v>34.8</v>
      </c>
      <c r="LT7" s="55">
        <v>35.5</v>
      </c>
      <c r="LU7" s="55">
        <v>35.8</v>
      </c>
      <c r="LV7" s="55">
        <v>35.9</v>
      </c>
      <c r="LW7" s="55">
        <v>36.5</v>
      </c>
      <c r="LX7" s="55">
        <v>36.8</v>
      </c>
      <c r="LY7" s="55">
        <v>37.5</v>
      </c>
      <c r="LZ7" s="55">
        <v>37.8</v>
      </c>
      <c r="MA7" s="55">
        <v>38.1</v>
      </c>
      <c r="MB7" s="55">
        <v>38.7</v>
      </c>
      <c r="MC7" s="55">
        <v>39.5</v>
      </c>
      <c r="MD7" s="55">
        <v>41.0</v>
      </c>
      <c r="ME7" s="55">
        <v>41.9</v>
      </c>
      <c r="MF7" s="55">
        <v>43.8</v>
      </c>
      <c r="MG7" s="55">
        <v>43.0</v>
      </c>
      <c r="MH7" s="55">
        <v>41.7</v>
      </c>
      <c r="MI7" s="55">
        <v>42.2</v>
      </c>
      <c r="MJ7" s="55">
        <v>42.3</v>
      </c>
      <c r="MK7" s="55">
        <v>42.6</v>
      </c>
      <c r="ML7" s="55">
        <v>43.6</v>
      </c>
      <c r="MM7" s="55">
        <v>44.7</v>
      </c>
      <c r="MN7" s="55">
        <v>46.0</v>
      </c>
      <c r="MO7" s="55">
        <v>46.5</v>
      </c>
      <c r="MP7" s="55">
        <v>46.6</v>
      </c>
      <c r="MQ7" s="55">
        <v>46.6</v>
      </c>
      <c r="MR7" s="55">
        <v>47.6</v>
      </c>
      <c r="MS7" s="55">
        <v>47.1</v>
      </c>
      <c r="MT7" s="55">
        <v>47.1</v>
      </c>
      <c r="MU7" s="55">
        <v>47.5</v>
      </c>
      <c r="MV7" s="55">
        <v>47.5</v>
      </c>
      <c r="MW7" s="55">
        <v>48.2</v>
      </c>
      <c r="MX7" s="55">
        <v>48.3</v>
      </c>
      <c r="MY7" s="55">
        <v>49.1</v>
      </c>
      <c r="MZ7" s="55">
        <v>49.6</v>
      </c>
      <c r="NA7" s="55">
        <v>49.6</v>
      </c>
      <c r="NB7" s="55">
        <v>50.2</v>
      </c>
      <c r="NC7" s="55">
        <v>51.6</v>
      </c>
      <c r="ND7" s="55">
        <v>52.0</v>
      </c>
      <c r="NE7" s="55">
        <v>52.9</v>
      </c>
      <c r="NF7" s="55">
        <v>53.8</v>
      </c>
      <c r="NG7" s="55">
        <v>54.1</v>
      </c>
      <c r="NH7" s="55">
        <v>54.7</v>
      </c>
      <c r="NI7" s="55">
        <v>55.4</v>
      </c>
      <c r="NJ7" s="55">
        <v>55.7</v>
      </c>
      <c r="NK7" s="55">
        <v>56.7</v>
      </c>
      <c r="NL7" s="55">
        <v>57.1</v>
      </c>
      <c r="NM7" s="55">
        <v>57.6</v>
      </c>
      <c r="NN7" s="55">
        <v>57.2</v>
      </c>
      <c r="NO7" s="55">
        <v>58.4</v>
      </c>
      <c r="NP7" s="55">
        <v>59.2</v>
      </c>
      <c r="NQ7" s="55">
        <v>59.2</v>
      </c>
      <c r="NR7" s="55">
        <v>59.0</v>
      </c>
      <c r="NS7" s="55">
        <v>58.9</v>
      </c>
      <c r="NT7" s="55">
        <v>58.6</v>
      </c>
      <c r="NU7" s="55">
        <v>57.9</v>
      </c>
      <c r="NV7" s="55">
        <v>58.5</v>
      </c>
      <c r="NW7" s="55">
        <v>59.7</v>
      </c>
      <c r="NX7" s="55">
        <v>60.2</v>
      </c>
      <c r="NY7" s="55">
        <v>60.7</v>
      </c>
      <c r="NZ7" s="55">
        <v>62.2</v>
      </c>
      <c r="OA7" s="55">
        <v>63.6</v>
      </c>
      <c r="OB7" s="55">
        <v>63.9</v>
      </c>
      <c r="OC7" s="55">
        <v>63.0</v>
      </c>
      <c r="OD7" s="55">
        <v>62.3</v>
      </c>
      <c r="OE7" s="55">
        <v>61.9</v>
      </c>
      <c r="OF7" s="55">
        <v>62.2</v>
      </c>
      <c r="OG7" s="55">
        <v>61.7</v>
      </c>
      <c r="OH7" s="55">
        <v>61.7</v>
      </c>
      <c r="OI7" s="55">
        <v>62.2</v>
      </c>
      <c r="OJ7" s="55">
        <v>62.0</v>
      </c>
      <c r="OK7" s="55">
        <v>62.7</v>
      </c>
      <c r="OL7" s="55">
        <v>64.1</v>
      </c>
      <c r="OM7" s="55">
        <v>64.2</v>
      </c>
      <c r="ON7" s="55">
        <v>64.5</v>
      </c>
      <c r="OO7" s="55">
        <v>64.5</v>
      </c>
      <c r="OP7" s="55">
        <v>63.5</v>
      </c>
      <c r="OQ7" s="55">
        <v>64.3</v>
      </c>
      <c r="OR7" s="55">
        <v>63.8</v>
      </c>
      <c r="OS7" s="55">
        <v>64.0</v>
      </c>
      <c r="OT7" s="55">
        <v>65.5</v>
      </c>
      <c r="OU7" s="55">
        <v>66.5</v>
      </c>
      <c r="OV7" s="55">
        <v>67.2</v>
      </c>
      <c r="OW7" s="55">
        <v>67.3</v>
      </c>
      <c r="OX7" s="55">
        <v>67.1</v>
      </c>
      <c r="OY7" s="55">
        <v>68.1</v>
      </c>
      <c r="OZ7" s="55">
        <v>68.8</v>
      </c>
      <c r="PA7" s="55">
        <v>68.1</v>
      </c>
      <c r="PB7" s="55">
        <v>67.3</v>
      </c>
      <c r="PC7" s="55">
        <v>67.3</v>
      </c>
      <c r="PD7" s="55">
        <v>67.3</v>
      </c>
      <c r="PE7" s="55">
        <v>67.2</v>
      </c>
      <c r="PF7" s="55">
        <v>68.1</v>
      </c>
      <c r="PG7" s="55">
        <v>69.0</v>
      </c>
      <c r="PH7" s="55">
        <v>68.8</v>
      </c>
      <c r="PI7" s="55">
        <v>69.8</v>
      </c>
      <c r="PJ7" s="55">
        <v>69.1</v>
      </c>
      <c r="PK7" s="55">
        <v>69.5</v>
      </c>
      <c r="PL7" s="55">
        <v>70.0</v>
      </c>
      <c r="PM7" s="55">
        <v>69.3</v>
      </c>
      <c r="PN7" s="55">
        <v>68.2</v>
      </c>
      <c r="PO7" s="55">
        <v>67.9</v>
      </c>
      <c r="PP7" s="55">
        <v>68.3</v>
      </c>
      <c r="PQ7" s="55">
        <v>69.5</v>
      </c>
      <c r="PR7" s="55">
        <v>70.8</v>
      </c>
      <c r="PS7" s="55">
        <v>70.3</v>
      </c>
      <c r="PT7" s="55">
        <v>70.3</v>
      </c>
      <c r="PU7" s="55">
        <v>71.1</v>
      </c>
      <c r="PV7" s="55">
        <v>71.9</v>
      </c>
      <c r="PW7" s="55">
        <v>72.0</v>
      </c>
      <c r="PX7" s="55">
        <v>72.9</v>
      </c>
      <c r="PY7" s="55">
        <v>73.3</v>
      </c>
      <c r="PZ7" s="55">
        <v>73.8</v>
      </c>
      <c r="QA7" s="55">
        <v>74.0</v>
      </c>
      <c r="QB7" s="55">
        <v>74.5</v>
      </c>
      <c r="QC7" s="55">
        <v>74.3</v>
      </c>
      <c r="QD7" s="55">
        <v>75.2</v>
      </c>
      <c r="QE7" s="55">
        <v>75.2</v>
      </c>
      <c r="QF7" s="55">
        <v>75.0</v>
      </c>
      <c r="QG7" s="55">
        <v>75.0</v>
      </c>
      <c r="QH7" s="55">
        <v>75.8</v>
      </c>
      <c r="QI7" s="55">
        <v>77.1</v>
      </c>
      <c r="QJ7" s="55">
        <v>77.2</v>
      </c>
      <c r="QK7" s="55">
        <v>76.0</v>
      </c>
      <c r="QL7" s="55">
        <v>75.4</v>
      </c>
      <c r="QM7" s="55">
        <v>75.5</v>
      </c>
      <c r="QN7" s="55">
        <v>75.8</v>
      </c>
      <c r="QO7" s="55">
        <v>75.5</v>
      </c>
      <c r="QP7" s="55">
        <v>76.5</v>
      </c>
      <c r="QQ7" s="55">
        <v>76.2</v>
      </c>
      <c r="QR7" s="55">
        <v>75.8</v>
      </c>
      <c r="QS7" s="55">
        <v>76.3</v>
      </c>
      <c r="QT7" s="55">
        <v>76.8</v>
      </c>
      <c r="QU7" s="55">
        <v>77.6</v>
      </c>
      <c r="QV7" s="55">
        <v>78.3</v>
      </c>
      <c r="QW7" s="55">
        <v>78.5</v>
      </c>
      <c r="QX7" s="55">
        <v>78.2</v>
      </c>
      <c r="QY7" s="55">
        <v>78.1</v>
      </c>
      <c r="QZ7" s="55">
        <v>77.5</v>
      </c>
      <c r="RA7" s="55">
        <v>77.0</v>
      </c>
      <c r="RB7" s="55">
        <v>78.2</v>
      </c>
      <c r="RC7" s="55">
        <v>78.9</v>
      </c>
      <c r="RD7" s="55">
        <v>78.8</v>
      </c>
      <c r="RE7" s="55">
        <v>79.2</v>
      </c>
      <c r="RF7" s="55">
        <v>79.8</v>
      </c>
      <c r="RG7" s="55">
        <v>80.4</v>
      </c>
      <c r="RH7" s="55">
        <v>81.1</v>
      </c>
      <c r="RI7" s="55">
        <v>80.4</v>
      </c>
      <c r="RJ7" s="55">
        <v>79.8</v>
      </c>
      <c r="RK7" s="55">
        <v>80.0</v>
      </c>
      <c r="RL7" s="55">
        <v>79.9</v>
      </c>
      <c r="RM7" s="55">
        <v>79.2</v>
      </c>
      <c r="RN7" s="55">
        <v>81.8</v>
      </c>
      <c r="RO7" s="55">
        <v>82.7</v>
      </c>
      <c r="RP7" s="55">
        <v>82.9</v>
      </c>
      <c r="RQ7" s="55">
        <v>81.9</v>
      </c>
      <c r="RR7" s="55">
        <v>82.0</v>
      </c>
      <c r="RS7" s="55">
        <v>83.6</v>
      </c>
      <c r="RT7" s="55">
        <v>84.1</v>
      </c>
      <c r="RU7" s="55">
        <v>82.9</v>
      </c>
      <c r="RV7" s="55">
        <v>82.6</v>
      </c>
      <c r="RW7" s="55">
        <v>83.0</v>
      </c>
      <c r="RX7" s="55">
        <v>83.1</v>
      </c>
      <c r="RY7" s="55">
        <v>82.4</v>
      </c>
      <c r="RZ7" s="55">
        <v>84.8</v>
      </c>
      <c r="SA7" s="55">
        <v>84.7</v>
      </c>
      <c r="SB7" s="55">
        <v>84.9</v>
      </c>
      <c r="SC7" s="55">
        <v>85.4</v>
      </c>
      <c r="SD7" s="55">
        <v>85.4</v>
      </c>
      <c r="SE7" s="55">
        <v>87.7</v>
      </c>
      <c r="SF7" s="55">
        <v>86.9</v>
      </c>
      <c r="SG7" s="55">
        <v>85.4</v>
      </c>
      <c r="SH7" s="55">
        <v>83.7</v>
      </c>
      <c r="SI7" s="55">
        <v>82.5</v>
      </c>
      <c r="SJ7" s="55">
        <v>82.7</v>
      </c>
      <c r="SK7" s="55">
        <v>81.7</v>
      </c>
      <c r="SL7" s="55">
        <v>82.6</v>
      </c>
      <c r="SM7" s="55">
        <v>82.7</v>
      </c>
      <c r="SN7" s="55">
        <v>83.3</v>
      </c>
      <c r="SO7" s="55">
        <v>83.7</v>
      </c>
      <c r="SP7" s="55">
        <v>83.4</v>
      </c>
      <c r="SQ7" s="55">
        <v>84.3</v>
      </c>
      <c r="SR7" s="55">
        <v>84.1</v>
      </c>
      <c r="SS7" s="55">
        <v>83.9</v>
      </c>
      <c r="ST7" s="55">
        <v>83.3</v>
      </c>
      <c r="SU7" s="55">
        <v>83.0</v>
      </c>
      <c r="SV7" s="55">
        <v>83.3</v>
      </c>
      <c r="SW7" s="55">
        <v>83.7</v>
      </c>
      <c r="SX7" s="55">
        <v>84.6</v>
      </c>
      <c r="SY7" s="55">
        <v>85.2</v>
      </c>
      <c r="SZ7" s="55">
        <v>84.7</v>
      </c>
      <c r="TA7" s="55">
        <v>84.4</v>
      </c>
      <c r="TB7" s="55">
        <v>85.5</v>
      </c>
      <c r="TC7" s="55">
        <v>85.6</v>
      </c>
      <c r="TD7" s="55">
        <v>85.5</v>
      </c>
      <c r="TE7" s="55">
        <v>84.9</v>
      </c>
      <c r="TF7" s="55">
        <v>84.4</v>
      </c>
      <c r="TG7" s="55">
        <v>84.4</v>
      </c>
      <c r="TH7" s="55">
        <v>84.9</v>
      </c>
      <c r="TI7" s="55">
        <v>85.4</v>
      </c>
      <c r="TJ7" s="55">
        <v>85.8</v>
      </c>
      <c r="TK7" s="55">
        <v>85.2</v>
      </c>
      <c r="TL7" s="55">
        <v>84.3</v>
      </c>
      <c r="TM7" s="55">
        <v>84.8</v>
      </c>
      <c r="TN7" s="55">
        <v>84.8</v>
      </c>
      <c r="TO7" s="55">
        <v>85.2</v>
      </c>
      <c r="TP7" s="55">
        <v>85.8</v>
      </c>
      <c r="TQ7" s="55">
        <v>85.4</v>
      </c>
      <c r="TR7" s="55">
        <v>84.4</v>
      </c>
      <c r="TS7" s="55">
        <v>84.7</v>
      </c>
      <c r="TT7" s="55">
        <v>84.9</v>
      </c>
      <c r="TU7" s="55">
        <v>85.2</v>
      </c>
      <c r="TV7" s="55">
        <v>87.0</v>
      </c>
      <c r="TW7" s="55">
        <v>87.6</v>
      </c>
      <c r="TX7" s="55">
        <v>87.4</v>
      </c>
      <c r="TY7" s="55">
        <v>88.8</v>
      </c>
      <c r="TZ7" s="55">
        <v>87.9</v>
      </c>
      <c r="UA7" s="55">
        <v>88.1</v>
      </c>
      <c r="UB7" s="55">
        <v>88.0</v>
      </c>
      <c r="UC7" s="55">
        <v>86.8</v>
      </c>
      <c r="UD7" s="55">
        <v>86.4</v>
      </c>
      <c r="UE7" s="55">
        <v>86.4</v>
      </c>
      <c r="UF7" s="55">
        <v>86.4</v>
      </c>
      <c r="UG7" s="55">
        <v>86.9</v>
      </c>
      <c r="UH7" s="55">
        <v>87.4</v>
      </c>
      <c r="UI7" s="55">
        <v>87.4</v>
      </c>
      <c r="UJ7" s="55">
        <v>87.7</v>
      </c>
      <c r="UK7" s="55">
        <v>88.8</v>
      </c>
      <c r="UL7" s="55">
        <v>88.2</v>
      </c>
      <c r="UM7" s="55">
        <v>88.9</v>
      </c>
      <c r="UN7" s="55">
        <v>88.6</v>
      </c>
      <c r="UO7" s="55">
        <v>88.2</v>
      </c>
      <c r="UP7" s="55">
        <v>87.8</v>
      </c>
      <c r="UQ7" s="55">
        <v>88.5</v>
      </c>
      <c r="UR7" s="55">
        <v>89.3</v>
      </c>
      <c r="US7" s="55">
        <v>89.0</v>
      </c>
      <c r="UT7" s="55">
        <v>89.6</v>
      </c>
      <c r="UU7" s="55">
        <v>89.8</v>
      </c>
      <c r="UV7" s="55">
        <v>89.7</v>
      </c>
      <c r="UW7" s="55">
        <v>89.4</v>
      </c>
      <c r="UX7" s="55">
        <v>89.8</v>
      </c>
      <c r="UY7" s="55">
        <v>90.1</v>
      </c>
      <c r="UZ7" s="55">
        <v>90.6</v>
      </c>
      <c r="VA7" s="55">
        <v>89.8</v>
      </c>
      <c r="VB7" s="55">
        <v>88.7</v>
      </c>
      <c r="VC7" s="55">
        <v>88.9</v>
      </c>
      <c r="VD7" s="55">
        <v>89.9</v>
      </c>
      <c r="VE7" s="55">
        <v>89.8</v>
      </c>
      <c r="VF7" s="55">
        <v>91.8</v>
      </c>
      <c r="VG7" s="55">
        <v>90.8</v>
      </c>
      <c r="VH7" s="55">
        <v>91.1</v>
      </c>
      <c r="VI7" s="55">
        <v>90.8</v>
      </c>
      <c r="VJ7" s="55">
        <v>91.3</v>
      </c>
      <c r="VK7" s="55">
        <v>92.2</v>
      </c>
      <c r="VL7" s="55">
        <v>91.7</v>
      </c>
      <c r="VM7" s="55">
        <v>90.9</v>
      </c>
      <c r="VN7" s="55">
        <v>89.8</v>
      </c>
      <c r="VO7" s="55">
        <v>89.9</v>
      </c>
      <c r="VP7" s="55">
        <v>91.4</v>
      </c>
      <c r="VQ7" s="55">
        <v>91.3</v>
      </c>
      <c r="VR7" s="55">
        <v>92.8</v>
      </c>
      <c r="VS7" s="55">
        <v>92.1</v>
      </c>
      <c r="VT7" s="55">
        <v>92.2</v>
      </c>
      <c r="VU7" s="55">
        <v>92.4</v>
      </c>
      <c r="VV7" s="55">
        <v>92.6</v>
      </c>
      <c r="VW7" s="55">
        <v>93.0</v>
      </c>
      <c r="VX7" s="55">
        <v>92.7</v>
      </c>
      <c r="VY7" s="55">
        <v>91.6</v>
      </c>
      <c r="VZ7" s="55">
        <v>90.8</v>
      </c>
      <c r="WA7" s="55">
        <v>90.9</v>
      </c>
      <c r="WB7" s="55">
        <v>91.5</v>
      </c>
      <c r="WC7" s="55">
        <v>91.9</v>
      </c>
      <c r="WD7" s="55">
        <v>91.7</v>
      </c>
      <c r="WE7" s="55">
        <v>91.4</v>
      </c>
      <c r="WF7" s="55">
        <v>91.9</v>
      </c>
      <c r="WG7" s="55">
        <v>92.1</v>
      </c>
      <c r="WH7" s="55">
        <v>93.0</v>
      </c>
      <c r="WI7" s="55">
        <v>93.8</v>
      </c>
      <c r="WJ7" s="55">
        <v>94.4</v>
      </c>
      <c r="WK7" s="55">
        <v>93.9</v>
      </c>
      <c r="WL7" s="55">
        <v>92.8</v>
      </c>
      <c r="WM7" s="55">
        <v>92.5</v>
      </c>
      <c r="WN7" s="55">
        <v>93.6</v>
      </c>
      <c r="WO7" s="55">
        <v>95.2</v>
      </c>
      <c r="WP7" s="55">
        <v>95.3</v>
      </c>
      <c r="WQ7" s="55">
        <v>96.3</v>
      </c>
      <c r="WR7" s="55">
        <v>97.3</v>
      </c>
      <c r="WS7" s="55">
        <v>97.7</v>
      </c>
      <c r="WT7" s="55">
        <v>98.7</v>
      </c>
      <c r="WU7" s="55">
        <v>98.8</v>
      </c>
      <c r="WV7" s="55">
        <v>99.1</v>
      </c>
      <c r="WW7" s="55">
        <v>97.9</v>
      </c>
      <c r="WX7" s="55">
        <v>96.9</v>
      </c>
      <c r="WY7" s="55">
        <v>96.6</v>
      </c>
      <c r="WZ7" s="55">
        <v>97.2</v>
      </c>
      <c r="XA7" s="55">
        <v>98.6</v>
      </c>
      <c r="XB7" s="55">
        <v>100.0</v>
      </c>
      <c r="XC7" s="55">
        <v>100.7</v>
      </c>
      <c r="XD7" s="55">
        <v>100.4</v>
      </c>
      <c r="XE7" s="55">
        <v>100.9</v>
      </c>
      <c r="XF7" s="55">
        <v>100.3</v>
      </c>
      <c r="XG7" s="55">
        <v>100.7</v>
      </c>
      <c r="XH7" s="55">
        <v>100.6</v>
      </c>
      <c r="XI7" s="55">
        <v>99.7</v>
      </c>
      <c r="XJ7" s="55">
        <v>98.4</v>
      </c>
      <c r="XK7" s="55">
        <v>97.7</v>
      </c>
      <c r="XL7" s="55">
        <v>99.9</v>
      </c>
      <c r="XM7" s="55">
        <v>100.7</v>
      </c>
      <c r="XN7" s="55">
        <v>101.8</v>
      </c>
      <c r="XO7" s="55">
        <v>101.5</v>
      </c>
      <c r="XP7" s="55">
        <v>101.7</v>
      </c>
      <c r="XQ7" s="55">
        <v>101.7</v>
      </c>
      <c r="XR7" s="55">
        <v>102.1</v>
      </c>
      <c r="XS7" s="55">
        <v>102.4</v>
      </c>
      <c r="XT7" s="55">
        <v>102.3</v>
      </c>
      <c r="XU7" s="55">
        <v>101.0</v>
      </c>
      <c r="XV7" s="55">
        <v>100.0</v>
      </c>
      <c r="XW7" s="55">
        <v>99.6</v>
      </c>
      <c r="XX7" s="55">
        <v>101.0</v>
      </c>
      <c r="XY7" s="55">
        <v>102.2</v>
      </c>
      <c r="XZ7" s="55">
        <v>102.2</v>
      </c>
      <c r="YA7" s="55">
        <v>101.9</v>
      </c>
      <c r="YB7" s="55">
        <v>102.1</v>
      </c>
      <c r="YC7" s="55">
        <v>101.7</v>
      </c>
      <c r="YD7" s="55">
        <v>102.8</v>
      </c>
      <c r="YE7" s="55">
        <v>104.2</v>
      </c>
      <c r="YF7" s="55">
        <v>104.0</v>
      </c>
      <c r="YG7" s="55">
        <v>103.6</v>
      </c>
      <c r="YH7" s="55">
        <v>102.8</v>
      </c>
      <c r="YI7" s="55">
        <v>103.4</v>
      </c>
      <c r="YJ7" s="55">
        <v>104.8</v>
      </c>
      <c r="YK7" s="55">
        <v>105.4</v>
      </c>
      <c r="YL7" s="55">
        <v>104.8</v>
      </c>
      <c r="YM7" s="55">
        <v>104.4</v>
      </c>
      <c r="YN7" s="55">
        <v>105.0</v>
      </c>
      <c r="YO7" s="55">
        <v>106.2</v>
      </c>
      <c r="YP7" s="55">
        <v>106.4</v>
      </c>
      <c r="YQ7" s="55">
        <v>106.7</v>
      </c>
      <c r="YR7" s="55">
        <v>106.3</v>
      </c>
      <c r="YS7" s="55">
        <v>106.0</v>
      </c>
      <c r="YT7" s="55">
        <v>104.5</v>
      </c>
      <c r="YU7" s="55">
        <v>104.9</v>
      </c>
      <c r="YV7" s="55">
        <v>105.6</v>
      </c>
      <c r="YW7" s="55">
        <v>106.5</v>
      </c>
      <c r="YX7" s="55">
        <v>107.8</v>
      </c>
      <c r="YY7" s="55">
        <v>107.4</v>
      </c>
      <c r="YZ7" s="55">
        <v>107.2</v>
      </c>
      <c r="ZA7" s="55">
        <v>106.9</v>
      </c>
      <c r="ZB7" s="55">
        <v>107.7</v>
      </c>
      <c r="ZC7" s="55">
        <v>108.2</v>
      </c>
      <c r="ZD7" s="55">
        <v>108.5</v>
      </c>
      <c r="ZE7" s="55">
        <v>108.4</v>
      </c>
      <c r="ZF7" s="55">
        <v>107.8</v>
      </c>
      <c r="ZG7" s="55">
        <v>108.2</v>
      </c>
      <c r="ZH7" s="55">
        <v>109.1</v>
      </c>
      <c r="ZI7" s="55">
        <v>108.9</v>
      </c>
      <c r="ZJ7" s="55">
        <v>110.2</v>
      </c>
      <c r="ZK7" s="55">
        <v>112.5</v>
      </c>
      <c r="ZL7" s="55">
        <v>111.9</v>
      </c>
      <c r="ZM7" s="55">
        <v>111.7</v>
      </c>
      <c r="ZN7" s="55">
        <v>112.0</v>
      </c>
      <c r="ZO7" s="55">
        <v>111.9</v>
      </c>
      <c r="ZP7" s="55">
        <v>111.4</v>
      </c>
      <c r="ZQ7" s="55">
        <v>110.6</v>
      </c>
      <c r="ZR7" s="55">
        <v>109.2</v>
      </c>
      <c r="ZS7" s="55">
        <v>108.9</v>
      </c>
      <c r="ZT7" s="55">
        <v>109.8</v>
      </c>
      <c r="ZU7" s="55">
        <v>110.1</v>
      </c>
      <c r="ZV7" s="55">
        <v>111.4</v>
      </c>
      <c r="ZW7" s="55">
        <v>111.8</v>
      </c>
      <c r="ZX7" s="55">
        <v>111.6</v>
      </c>
      <c r="ZY7" s="55">
        <v>112.7</v>
      </c>
      <c r="ZZ7" s="55">
        <v>114.1</v>
      </c>
      <c r="AAA7" s="55">
        <v>115.3</v>
      </c>
      <c r="AAB7" s="55">
        <v>116.2</v>
      </c>
      <c r="AAC7" s="55">
        <v>116.4</v>
      </c>
      <c r="AAD7" s="55">
        <v>116.5</v>
      </c>
      <c r="AAE7" s="55">
        <v>116.8</v>
      </c>
      <c r="AAF7" s="55">
        <v>119.7</v>
      </c>
      <c r="AAG7" s="55">
        <v>120.0</v>
      </c>
      <c r="AAH7" s="55">
        <v>121.0</v>
      </c>
      <c r="AAI7" s="55">
        <v>121.8</v>
      </c>
      <c r="AAJ7" s="55">
        <v>122.2</v>
      </c>
      <c r="AAK7" s="55">
        <v>122.1</v>
      </c>
      <c r="AAL7" s="55">
        <v>122.5</v>
      </c>
      <c r="AAM7" s="55">
        <v>122.7</v>
      </c>
      <c r="AAN7" s="55">
        <v>122.7</v>
      </c>
      <c r="AAO7" s="55">
        <v>121.5</v>
      </c>
      <c r="AAP7" s="55">
        <v>119.7</v>
      </c>
      <c r="AAQ7" s="55">
        <v>119.3</v>
      </c>
      <c r="AAR7" s="55">
        <v>121.2</v>
      </c>
      <c r="AAS7" s="55">
        <v>121.5</v>
      </c>
      <c r="AAT7" s="55">
        <v>122.1</v>
      </c>
      <c r="AAU7" s="55">
        <v>122.5</v>
      </c>
      <c r="AAV7" s="55">
        <v>123.1</v>
      </c>
      <c r="AAW7" s="55">
        <v>122.6</v>
      </c>
      <c r="AAX7" s="55">
        <v>122.8</v>
      </c>
      <c r="AAY7" s="55">
        <v>122.8</v>
      </c>
      <c r="AAZ7" s="55">
        <v>123.4</v>
      </c>
      <c r="ABA7" s="55">
        <v>123.0</v>
      </c>
      <c r="ABB7" s="55">
        <v>122.3</v>
      </c>
      <c r="ABC7" s="55">
        <v>121.8</v>
      </c>
      <c r="ABD7" s="55">
        <v>122.4</v>
      </c>
      <c r="ABE7" s="55">
        <v>123.2</v>
      </c>
      <c r="ABF7" s="55">
        <v>124.4</v>
      </c>
      <c r="ABG7" s="55">
        <v>124.9</v>
      </c>
      <c r="ABH7" s="55">
        <v>127.6</v>
      </c>
      <c r="ABI7" s="55">
        <v>127.1</v>
      </c>
      <c r="ABJ7" s="55">
        <v>128.0</v>
      </c>
      <c r="ABK7" s="55">
        <v>128.7</v>
      </c>
      <c r="ABL7" s="55">
        <v>129.7</v>
      </c>
      <c r="ABM7" s="55">
        <v>129.2</v>
      </c>
      <c r="ABN7" s="55">
        <v>128.2</v>
      </c>
      <c r="ABO7" s="55">
        <v>127.8</v>
      </c>
      <c r="ABP7" s="55">
        <v>129.4</v>
      </c>
      <c r="ABQ7" s="55">
        <v>129.4</v>
      </c>
      <c r="ABR7" s="55">
        <v>130.5</v>
      </c>
      <c r="ABS7" s="55">
        <v>130.8</v>
      </c>
      <c r="ABT7" s="55">
        <v>130.1</v>
      </c>
      <c r="ABU7" s="55">
        <v>130.1</v>
      </c>
      <c r="ABV7" s="55">
        <v>131.2</v>
      </c>
      <c r="ABW7" s="55">
        <v>131.0</v>
      </c>
      <c r="ABX7" s="55">
        <v>132.2</v>
      </c>
      <c r="ABY7" s="55">
        <v>132.1</v>
      </c>
      <c r="ABZ7" s="55">
        <v>130.0</v>
      </c>
      <c r="ACA7" s="55">
        <v>130.2</v>
      </c>
      <c r="ACB7" s="55">
        <v>131.3</v>
      </c>
      <c r="ACC7" s="55">
        <v>131.0</v>
      </c>
      <c r="ACD7" s="55">
        <v>131.3</v>
      </c>
      <c r="ACE7" s="55">
        <v>133.1</v>
      </c>
      <c r="ACF7" s="55">
        <v>132.3</v>
      </c>
      <c r="ACG7" s="55">
        <v>132.3</v>
      </c>
      <c r="ACH7" s="55">
        <v>132.9</v>
      </c>
      <c r="ACI7" s="55">
        <v>132.7</v>
      </c>
      <c r="ACJ7" s="55">
        <v>132.8</v>
      </c>
      <c r="ACK7" s="55">
        <v>133.0</v>
      </c>
      <c r="ACL7" s="55">
        <v>131.4</v>
      </c>
      <c r="ACM7" s="55">
        <v>131.1</v>
      </c>
      <c r="ACN7" s="55">
        <v>132.7</v>
      </c>
      <c r="ACO7" s="55">
        <v>132.0</v>
      </c>
      <c r="ACP7" s="55">
        <v>132.6</v>
      </c>
      <c r="ACQ7" s="55">
        <v>134.4</v>
      </c>
      <c r="ACR7" s="55">
        <v>134.6</v>
      </c>
      <c r="ACS7" s="55">
        <v>134.6</v>
      </c>
      <c r="ACT7" s="55">
        <v>136.2</v>
      </c>
      <c r="ACU7" s="55">
        <v>137.0</v>
      </c>
      <c r="ACV7" s="55">
        <v>137.0</v>
      </c>
      <c r="ACW7" s="55">
        <v>136.0</v>
      </c>
      <c r="ACX7" s="55">
        <v>135.3</v>
      </c>
      <c r="ACY7" s="55">
        <v>135.1</v>
      </c>
      <c r="ACZ7" s="55">
        <v>137.1</v>
      </c>
      <c r="ADA7" s="55">
        <v>137.6</v>
      </c>
      <c r="ADB7" s="55">
        <v>139.7</v>
      </c>
      <c r="ADC7" s="55">
        <v>140.2</v>
      </c>
      <c r="ADD7" s="55">
        <v>140.2</v>
      </c>
      <c r="ADE7" s="55">
        <v>140.0</v>
      </c>
      <c r="ADF7" s="55">
        <v>141.8</v>
      </c>
      <c r="ADG7" s="55">
        <v>141.9</v>
      </c>
      <c r="ADH7" s="55">
        <v>141.8</v>
      </c>
      <c r="ADI7" s="55">
        <v>141.4</v>
      </c>
      <c r="ADJ7" s="55">
        <v>140.6</v>
      </c>
      <c r="ADK7" s="55">
        <v>141.3</v>
      </c>
      <c r="ADL7" s="55">
        <v>142.2</v>
      </c>
      <c r="ADM7" s="55">
        <v>143.2</v>
      </c>
      <c r="ADN7" s="55">
        <v>146.1</v>
      </c>
      <c r="ADO7" s="55">
        <v>146.4</v>
      </c>
      <c r="ADP7" s="55">
        <v>145.8</v>
      </c>
      <c r="ADQ7" s="55">
        <v>144.6</v>
      </c>
      <c r="ADR7" s="55">
        <v>143.8</v>
      </c>
      <c r="ADS7" s="55">
        <v>143.1</v>
      </c>
      <c r="ADT7" s="55">
        <v>143.4</v>
      </c>
      <c r="ADU7" s="55">
        <v>142.0</v>
      </c>
      <c r="ADV7" s="55">
        <v>139.3</v>
      </c>
      <c r="ADW7" s="55">
        <v>138.4</v>
      </c>
      <c r="ADX7" s="55">
        <v>139.4</v>
      </c>
      <c r="ADY7" s="55">
        <v>139.2</v>
      </c>
      <c r="ADZ7" s="55">
        <v>140.3</v>
      </c>
      <c r="AEA7" s="55">
        <v>140.4</v>
      </c>
      <c r="AEB7" s="55">
        <v>140.6</v>
      </c>
      <c r="AEC7" s="55">
        <v>140.9</v>
      </c>
      <c r="AED7" s="55">
        <v>142.1</v>
      </c>
      <c r="AEE7" s="55">
        <v>142.6</v>
      </c>
      <c r="AEF7" s="55">
        <v>143.2</v>
      </c>
      <c r="AEG7" s="55">
        <v>142.4</v>
      </c>
      <c r="AEH7" s="55">
        <v>140.5</v>
      </c>
      <c r="AEI7" s="55">
        <v>139.2</v>
      </c>
      <c r="AEJ7" s="55">
        <v>140.7</v>
      </c>
      <c r="AEK7" s="55">
        <v>141.3</v>
      </c>
      <c r="AEL7" s="55">
        <v>142.6</v>
      </c>
      <c r="AEM7" s="55">
        <v>142.3</v>
      </c>
      <c r="AEN7" s="55">
        <v>141.3</v>
      </c>
      <c r="AEO7" s="55">
        <v>141.9</v>
      </c>
      <c r="AEP7" s="55">
        <v>141.4</v>
      </c>
      <c r="AEQ7" s="55">
        <v>142.7</v>
      </c>
      <c r="AER7" s="55">
        <v>143.3</v>
      </c>
      <c r="AES7" s="55">
        <v>142.8</v>
      </c>
      <c r="AET7" s="55">
        <v>141.4</v>
      </c>
      <c r="AEU7" s="55">
        <v>140.7</v>
      </c>
      <c r="AEV7" s="55">
        <v>142.7</v>
      </c>
      <c r="AEW7" s="55">
        <v>144.8</v>
      </c>
      <c r="AEX7" s="55">
        <v>146.1</v>
      </c>
      <c r="AEY7" s="55">
        <v>147.1</v>
      </c>
      <c r="AEZ7" s="55">
        <v>147.0</v>
      </c>
      <c r="AFA7" s="55">
        <v>146.1</v>
      </c>
      <c r="AFB7" s="55">
        <v>147.1</v>
      </c>
      <c r="AFC7" s="55">
        <v>148.3</v>
      </c>
      <c r="AFD7" s="55">
        <v>149.3</v>
      </c>
      <c r="AFE7" s="55">
        <v>148.4</v>
      </c>
      <c r="AFF7" s="55">
        <v>147.2</v>
      </c>
      <c r="AFG7" s="55">
        <v>146.5</v>
      </c>
      <c r="AFH7" s="55">
        <v>148.2</v>
      </c>
      <c r="AFI7" s="55">
        <v>149.4</v>
      </c>
      <c r="AFJ7" s="55">
        <v>151.6</v>
      </c>
      <c r="AFK7" s="55">
        <v>150.6</v>
      </c>
      <c r="AFL7" s="55">
        <v>150.5</v>
      </c>
      <c r="AFM7" s="55">
        <v>151.9</v>
      </c>
      <c r="AFN7" s="55">
        <v>152.3</v>
      </c>
      <c r="AFO7" s="55">
        <v>152.8</v>
      </c>
      <c r="AFP7" s="55">
        <v>152.9</v>
      </c>
      <c r="AFQ7" s="55">
        <v>150.8</v>
      </c>
      <c r="AFR7" s="55">
        <v>149.1</v>
      </c>
      <c r="AFS7" s="55">
        <v>149.9</v>
      </c>
      <c r="AFT7" s="55">
        <v>150.6</v>
      </c>
      <c r="AFU7" s="55">
        <v>150.2</v>
      </c>
      <c r="AFV7" s="55">
        <v>151.7</v>
      </c>
      <c r="AFW7" s="55">
        <v>152.6</v>
      </c>
      <c r="AFX7" s="55">
        <v>152.5</v>
      </c>
      <c r="AFY7" s="55">
        <v>152.0</v>
      </c>
      <c r="AFZ7" s="55">
        <v>153.6</v>
      </c>
      <c r="AGA7" s="55">
        <v>153.8</v>
      </c>
      <c r="AGB7" s="55">
        <v>154.4</v>
      </c>
      <c r="AGC7" s="55">
        <v>154.7</v>
      </c>
      <c r="AGD7" s="55">
        <v>155.4</v>
      </c>
      <c r="AGE7" s="56"/>
      <c r="AGF7" s="56"/>
      <c r="AGG7" s="56"/>
      <c r="AGH7" s="56"/>
      <c r="AGI7" s="56"/>
      <c r="AGJ7" s="56"/>
      <c r="AGK7" s="56"/>
      <c r="AGL7" s="56"/>
      <c r="AGM7" s="56"/>
      <c r="AGN7" s="56"/>
      <c r="AGO7" s="56"/>
      <c r="AGP7" s="56"/>
      <c r="AGQ7" s="56"/>
      <c r="AGR7" s="56"/>
      <c r="AGS7" s="56"/>
      <c r="AGT7" s="56"/>
      <c r="AGU7" s="56"/>
      <c r="AGV7" s="56"/>
      <c r="AGW7" s="56"/>
      <c r="AGX7" s="56"/>
      <c r="AGY7" s="56"/>
      <c r="AGZ7" s="56"/>
      <c r="AHA7" s="56"/>
      <c r="AHB7" s="56"/>
      <c r="AHC7" s="56"/>
      <c r="AHD7" s="56"/>
      <c r="AHE7" s="56"/>
      <c r="AHF7" s="56"/>
      <c r="AHG7" s="56"/>
      <c r="AHH7" s="56"/>
      <c r="AHI7" s="56"/>
      <c r="AHJ7" s="56"/>
      <c r="AHK7" s="56"/>
      <c r="AHL7" s="56"/>
      <c r="AHM7" s="56"/>
      <c r="AHN7" s="56"/>
      <c r="AHO7" s="56"/>
      <c r="AHP7" s="56"/>
      <c r="AHQ7" s="56"/>
      <c r="AHR7" s="56"/>
      <c r="AHS7" s="56"/>
      <c r="AHT7" s="56"/>
      <c r="AHU7" s="56"/>
      <c r="AHV7" s="56"/>
      <c r="AHW7" s="56"/>
      <c r="AHX7" s="56"/>
      <c r="AHY7" s="56"/>
      <c r="AHZ7" s="56"/>
      <c r="AIA7" s="56"/>
      <c r="AIB7" s="56"/>
      <c r="AIC7" s="56"/>
      <c r="AID7" s="56"/>
      <c r="AIE7" s="56"/>
      <c r="AIF7" s="56"/>
      <c r="AIG7" s="56"/>
      <c r="AIH7" s="56"/>
      <c r="AII7" s="56"/>
      <c r="AIJ7" s="56"/>
      <c r="AIK7" s="56"/>
      <c r="AIL7" s="56"/>
      <c r="AIM7" s="56"/>
      <c r="AIN7" s="56"/>
      <c r="AIO7" s="56"/>
      <c r="AIP7" s="56"/>
      <c r="AIQ7" s="56"/>
      <c r="AIR7" s="56"/>
      <c r="AIS7" s="56"/>
      <c r="AIT7" s="56"/>
      <c r="AIU7" s="56"/>
      <c r="AIV7" s="56"/>
      <c r="AIW7" s="56"/>
      <c r="AIX7" s="56"/>
      <c r="AIY7" s="56"/>
      <c r="AIZ7" s="56"/>
      <c r="AJA7" s="56"/>
      <c r="AJB7" s="56"/>
      <c r="AJC7" s="56"/>
      <c r="AJD7" s="56"/>
      <c r="AJE7" s="56"/>
      <c r="AJF7" s="56"/>
      <c r="AJG7" s="56"/>
      <c r="AJH7" s="56"/>
      <c r="AJI7" s="56"/>
      <c r="AJJ7" s="56"/>
      <c r="AJK7" s="56"/>
      <c r="AJL7" s="56"/>
      <c r="AJM7" s="56"/>
      <c r="AJN7" s="56"/>
      <c r="AJO7" s="56"/>
      <c r="AJP7" s="56"/>
      <c r="AJQ7" s="56"/>
      <c r="AJR7" s="56"/>
      <c r="AJS7" s="56"/>
      <c r="AJT7" s="56"/>
      <c r="AJU7" s="56"/>
      <c r="AJV7" s="56"/>
      <c r="AJW7" s="56"/>
      <c r="AJX7" s="56"/>
      <c r="AJY7" s="56"/>
      <c r="AJZ7" s="56"/>
      <c r="AKA7" s="56"/>
      <c r="AKB7" s="56"/>
      <c r="AKC7" s="56"/>
      <c r="AKD7" s="56"/>
      <c r="AKE7" s="56"/>
      <c r="AKF7" s="56"/>
      <c r="AKG7" s="56"/>
      <c r="AKH7" s="56"/>
      <c r="AKI7" s="56"/>
      <c r="AKJ7" s="56"/>
      <c r="AKK7" s="56"/>
      <c r="AKL7" s="56"/>
      <c r="AKM7" s="56"/>
      <c r="AKN7" s="56"/>
      <c r="AKO7" s="56"/>
      <c r="AKP7" s="56"/>
      <c r="AKQ7" s="56"/>
      <c r="AKR7" s="56"/>
      <c r="AKS7" s="56"/>
      <c r="AKT7" s="56"/>
      <c r="AKU7" s="56"/>
      <c r="AKV7" s="56"/>
      <c r="AKW7" s="56"/>
      <c r="AKX7" s="56"/>
      <c r="AKY7" s="56"/>
      <c r="AKZ7" s="56"/>
      <c r="ALA7" s="56"/>
      <c r="ALB7" s="56"/>
      <c r="ALC7" s="56"/>
      <c r="ALD7" s="56"/>
      <c r="ALE7" s="56"/>
      <c r="ALF7" s="56"/>
      <c r="ALG7" s="56"/>
      <c r="ALH7" s="56"/>
      <c r="ALI7" s="56"/>
      <c r="ALJ7" s="56"/>
      <c r="ALK7" s="56"/>
      <c r="ALL7" s="56"/>
      <c r="ALM7" s="56"/>
      <c r="ALN7" s="56"/>
      <c r="ALO7" s="56"/>
      <c r="ALP7" s="56"/>
      <c r="ALQ7" s="56"/>
      <c r="ALR7" s="56"/>
      <c r="ALS7" s="56"/>
      <c r="ALT7" s="56"/>
      <c r="ALU7" s="56"/>
      <c r="ALV7" s="56"/>
      <c r="ALW7" s="56"/>
      <c r="ALX7" s="56"/>
      <c r="ALY7" s="56"/>
      <c r="ALZ7" s="56"/>
      <c r="AMA7" s="56"/>
      <c r="AMB7" s="56"/>
      <c r="AMC7" s="56"/>
      <c r="AMD7" s="56"/>
      <c r="AME7" s="56"/>
      <c r="AMF7" s="56"/>
      <c r="AMG7" s="56"/>
      <c r="AMH7" s="56"/>
      <c r="AMI7" s="56"/>
      <c r="AMJ7" s="56"/>
      <c r="AMK7" s="56"/>
      <c r="AML7" s="56"/>
      <c r="AMM7" s="56"/>
      <c r="AMN7" s="56"/>
      <c r="AMO7" s="56"/>
      <c r="AMP7" s="56"/>
      <c r="AMQ7" s="56"/>
      <c r="AMR7" s="56"/>
      <c r="AMS7" s="56"/>
      <c r="AMT7" s="56"/>
      <c r="AMU7" s="56"/>
      <c r="AMV7" s="56"/>
      <c r="AMW7" s="56"/>
      <c r="AMX7" s="56"/>
      <c r="AMY7" s="56"/>
      <c r="AMZ7" s="56"/>
      <c r="ANA7" s="56"/>
      <c r="ANB7" s="56"/>
      <c r="ANC7" s="56"/>
      <c r="AND7" s="56"/>
      <c r="ANE7" s="56"/>
      <c r="ANF7" s="56"/>
      <c r="ANG7" s="56"/>
      <c r="ANH7" s="56"/>
      <c r="ANI7" s="56"/>
      <c r="ANJ7" s="56"/>
      <c r="ANK7" s="56"/>
      <c r="ANL7" s="56"/>
      <c r="ANM7" s="56"/>
      <c r="ANN7" s="56"/>
      <c r="ANO7" s="56"/>
      <c r="ANP7" s="56"/>
      <c r="ANQ7" s="56"/>
      <c r="ANR7" s="56"/>
      <c r="ANS7" s="56"/>
      <c r="ANT7" s="56"/>
      <c r="ANU7" s="56"/>
      <c r="ANV7" s="56"/>
      <c r="ANW7" s="56"/>
      <c r="ANX7" s="56"/>
      <c r="ANY7" s="56"/>
      <c r="ANZ7" s="56"/>
      <c r="AOA7" s="56"/>
      <c r="AOB7" s="56"/>
      <c r="AOC7" s="56"/>
      <c r="AOD7" s="56"/>
      <c r="AOE7" s="56"/>
      <c r="AOF7" s="56"/>
      <c r="AOG7" s="56"/>
      <c r="AOH7" s="56"/>
      <c r="AOI7" s="56"/>
      <c r="AOJ7" s="56"/>
      <c r="AOK7" s="56"/>
      <c r="AOL7" s="56"/>
      <c r="AOM7" s="56"/>
      <c r="AON7" s="56"/>
      <c r="AOO7" s="56"/>
      <c r="AOP7" s="56"/>
      <c r="AOQ7" s="56"/>
      <c r="AOR7" s="56"/>
      <c r="AOS7" s="56"/>
      <c r="AOT7" s="56"/>
      <c r="AOU7" s="56"/>
      <c r="AOV7" s="56"/>
      <c r="AOW7" s="56"/>
      <c r="AOX7" s="56"/>
      <c r="AOY7" s="56"/>
      <c r="AOZ7" s="56"/>
      <c r="APA7" s="56"/>
      <c r="APB7" s="56"/>
      <c r="APC7" s="56"/>
      <c r="APD7" s="56"/>
      <c r="APE7" s="56"/>
      <c r="APF7" s="56"/>
      <c r="APG7" s="56"/>
      <c r="APH7" s="56"/>
      <c r="API7" s="56"/>
      <c r="APJ7" s="56"/>
      <c r="APK7" s="56"/>
      <c r="APL7" s="56"/>
      <c r="APM7" s="56"/>
      <c r="APN7" s="56"/>
      <c r="APO7" s="56"/>
      <c r="APP7" s="56"/>
      <c r="APQ7" s="56"/>
      <c r="APR7" s="56"/>
      <c r="APS7" s="56"/>
      <c r="APT7" s="56"/>
      <c r="APU7" s="56"/>
      <c r="APV7" s="56"/>
      <c r="APW7" s="56"/>
      <c r="APX7" s="56"/>
      <c r="APY7" s="56"/>
      <c r="APZ7" s="56"/>
      <c r="AQA7" s="56"/>
      <c r="AQB7" s="56"/>
      <c r="AQC7" s="56"/>
      <c r="AQD7" s="56"/>
      <c r="AQE7" s="56"/>
      <c r="AQF7" s="56"/>
      <c r="AQG7" s="56"/>
      <c r="AQH7" s="56"/>
      <c r="AQI7" s="56"/>
      <c r="AQJ7" s="56"/>
      <c r="AQK7" s="56"/>
      <c r="AQL7" s="56"/>
      <c r="AQM7" s="56"/>
      <c r="AQN7" s="56"/>
      <c r="AQO7" s="56"/>
      <c r="AQP7" s="56"/>
      <c r="AQQ7" s="56"/>
      <c r="AQR7" s="56"/>
      <c r="AQS7" s="56"/>
      <c r="AQT7" s="56"/>
      <c r="AQU7" s="56"/>
      <c r="AQV7" s="56"/>
      <c r="AQW7" s="56"/>
      <c r="AQX7" s="56"/>
      <c r="AQY7" s="56"/>
      <c r="AQZ7" s="56"/>
      <c r="ARA7" s="56"/>
      <c r="ARB7" s="56"/>
      <c r="ARC7" s="56"/>
      <c r="ARD7" s="56"/>
      <c r="ARE7" s="56"/>
      <c r="ARF7" s="56"/>
      <c r="ARG7" s="56"/>
      <c r="ARH7" s="56"/>
      <c r="ARI7" s="56"/>
      <c r="ARJ7" s="56"/>
      <c r="ARK7" s="56"/>
      <c r="ARL7" s="56"/>
      <c r="ARM7" s="56"/>
      <c r="ARN7" s="56"/>
      <c r="ARO7" s="56"/>
      <c r="ARP7" s="56"/>
      <c r="ARQ7" s="56"/>
      <c r="ARR7" s="56"/>
      <c r="ARS7" s="56"/>
      <c r="ART7" s="56"/>
      <c r="ARU7" s="56"/>
      <c r="ARV7" s="56"/>
      <c r="ARW7" s="56"/>
      <c r="ARX7" s="56"/>
      <c r="ARY7" s="56"/>
      <c r="ARZ7" s="56"/>
      <c r="ASA7" s="56"/>
      <c r="ASB7" s="56"/>
      <c r="ASC7" s="56"/>
      <c r="ASD7" s="56"/>
      <c r="ASE7" s="56"/>
      <c r="ASF7" s="56"/>
      <c r="ASG7" s="56"/>
      <c r="ASH7" s="56"/>
      <c r="ASI7" s="56"/>
      <c r="ASJ7" s="56"/>
      <c r="ASK7" s="56"/>
      <c r="ASL7" s="56"/>
      <c r="ASM7" s="56"/>
      <c r="ASN7" s="56"/>
      <c r="ASO7" s="56"/>
      <c r="ASP7" s="56"/>
      <c r="ASQ7" s="56"/>
      <c r="ASR7" s="56"/>
      <c r="ASS7" s="56"/>
      <c r="AST7" s="56"/>
      <c r="ASU7" s="56"/>
      <c r="ASV7" s="56"/>
      <c r="ASW7" s="56"/>
      <c r="ASX7" s="56"/>
      <c r="ASY7" s="56"/>
      <c r="ASZ7" s="56"/>
      <c r="ATA7" s="56"/>
      <c r="ATB7" s="56"/>
      <c r="ATC7" s="56"/>
      <c r="ATD7" s="56"/>
      <c r="ATE7" s="56"/>
      <c r="ATF7" s="56"/>
      <c r="ATG7" s="56"/>
      <c r="ATH7" s="56"/>
      <c r="ATI7" s="56"/>
      <c r="ATJ7" s="56"/>
      <c r="ATK7" s="56"/>
      <c r="ATL7" s="56"/>
      <c r="ATM7" s="56"/>
      <c r="ATN7" s="56"/>
      <c r="ATO7" s="56"/>
      <c r="ATP7" s="56"/>
      <c r="ATQ7" s="56"/>
      <c r="ATR7" s="56"/>
      <c r="ATS7" s="56"/>
      <c r="ATT7" s="56"/>
      <c r="ATU7" s="56"/>
      <c r="ATV7" s="56"/>
      <c r="ATW7" s="56"/>
      <c r="ATX7" s="56"/>
      <c r="ATY7" s="56"/>
      <c r="ATZ7" s="56"/>
      <c r="AUA7" s="56"/>
      <c r="AUB7" s="56"/>
      <c r="AUC7" s="56"/>
      <c r="AUD7" s="56"/>
      <c r="AUE7" s="56"/>
      <c r="AUF7" s="56"/>
      <c r="AUG7" s="56"/>
      <c r="AUH7" s="56"/>
      <c r="AUI7" s="56"/>
      <c r="AUJ7" s="56"/>
      <c r="AUK7" s="56"/>
      <c r="AUL7" s="56"/>
      <c r="AUM7" s="56"/>
      <c r="AUN7" s="56"/>
      <c r="AUO7" s="56"/>
      <c r="AUP7" s="56"/>
      <c r="AUQ7" s="56"/>
      <c r="AUR7" s="56"/>
      <c r="AUS7" s="56"/>
      <c r="AUT7" s="56"/>
      <c r="AUU7" s="56"/>
      <c r="AUV7" s="56"/>
      <c r="AUW7" s="56"/>
      <c r="AUX7" s="56"/>
      <c r="AUY7" s="56"/>
      <c r="AUZ7" s="56"/>
      <c r="AVA7" s="56"/>
      <c r="AVB7" s="56"/>
      <c r="AVC7" s="56"/>
      <c r="AVD7" s="56"/>
      <c r="AVE7" s="56"/>
      <c r="AVF7" s="56"/>
      <c r="AVG7" s="56"/>
      <c r="AVH7" s="56"/>
      <c r="AVI7" s="56"/>
      <c r="AVJ7" s="56"/>
      <c r="AVK7" s="56"/>
      <c r="AVL7" s="56"/>
      <c r="AVM7" s="56"/>
      <c r="AVN7" s="56"/>
      <c r="AVO7" s="56"/>
      <c r="AVP7" s="56"/>
      <c r="AVQ7" s="56"/>
      <c r="AVR7" s="56"/>
      <c r="AVS7" s="56"/>
      <c r="AVT7" s="56"/>
      <c r="AVU7" s="56"/>
      <c r="AVV7" s="56"/>
      <c r="AVW7" s="56"/>
      <c r="AVX7" s="56"/>
      <c r="AVY7" s="56"/>
      <c r="AVZ7" s="56"/>
      <c r="AWA7" s="56"/>
      <c r="AWB7" s="56"/>
      <c r="AWC7" s="56"/>
      <c r="AWD7" s="56"/>
      <c r="AWE7" s="56"/>
      <c r="AWF7" s="56"/>
      <c r="AWG7" s="56"/>
      <c r="AWH7" s="56"/>
      <c r="AWI7" s="56"/>
      <c r="AWJ7" s="56"/>
      <c r="AWK7" s="56"/>
      <c r="AWL7" s="56"/>
      <c r="AWM7" s="56"/>
      <c r="AWN7" s="56"/>
      <c r="AWO7" s="56"/>
      <c r="AWP7" s="56"/>
      <c r="AWQ7" s="56"/>
      <c r="AWR7" s="56"/>
      <c r="AWS7" s="56"/>
      <c r="AWT7" s="56"/>
      <c r="AWU7" s="56"/>
      <c r="AWV7" s="56"/>
      <c r="AWW7" s="56"/>
      <c r="AWX7" s="56"/>
      <c r="AWY7" s="56"/>
      <c r="AWZ7" s="56"/>
      <c r="AXA7" s="56"/>
      <c r="AXB7" s="56"/>
      <c r="AXC7" s="56"/>
      <c r="AXD7" s="56"/>
      <c r="AXE7" s="56"/>
      <c r="AXF7" s="56"/>
      <c r="AXG7" s="56"/>
      <c r="AXH7" s="56"/>
      <c r="AXI7" s="56"/>
      <c r="AXJ7" s="56"/>
      <c r="AXK7" s="56"/>
      <c r="AXL7" s="56"/>
      <c r="AXM7" s="56"/>
      <c r="AXN7" s="56"/>
      <c r="AXO7" s="56"/>
      <c r="AXP7" s="56"/>
      <c r="AXQ7" s="56"/>
      <c r="AXR7" s="56"/>
      <c r="AXS7" s="56"/>
      <c r="AXT7" s="56"/>
      <c r="AXU7" s="56"/>
      <c r="AXV7" s="56"/>
      <c r="AXW7" s="56"/>
      <c r="AXX7" s="56"/>
      <c r="AXY7" s="56"/>
      <c r="AXZ7" s="56"/>
      <c r="AYA7" s="56"/>
      <c r="AYB7" s="56"/>
      <c r="AYC7" s="56"/>
      <c r="AYD7" s="56"/>
      <c r="AYE7" s="56"/>
      <c r="AYF7" s="56"/>
      <c r="AYG7" s="56"/>
      <c r="AYH7" s="56"/>
      <c r="AYI7" s="56"/>
      <c r="AYJ7" s="56"/>
      <c r="AYK7" s="56"/>
      <c r="AYL7" s="56"/>
      <c r="AYM7" s="56"/>
      <c r="AYN7" s="56"/>
      <c r="AYO7" s="56"/>
      <c r="AYP7" s="56"/>
      <c r="AYQ7" s="56"/>
      <c r="AYR7" s="56"/>
      <c r="AYS7" s="56"/>
      <c r="AYT7" s="56"/>
      <c r="AYU7" s="56"/>
      <c r="AYV7" s="56"/>
      <c r="AYW7" s="56"/>
      <c r="AYX7" s="56"/>
      <c r="AYY7" s="56"/>
      <c r="AYZ7" s="56"/>
      <c r="AZA7" s="56"/>
      <c r="AZB7" s="56"/>
      <c r="AZC7" s="56"/>
      <c r="AZD7" s="56"/>
      <c r="AZE7" s="56"/>
      <c r="AZF7" s="56"/>
      <c r="AZG7" s="56"/>
      <c r="AZH7" s="56"/>
      <c r="AZI7" s="56"/>
      <c r="AZJ7" s="56"/>
      <c r="AZK7" s="56"/>
      <c r="AZL7" s="56"/>
      <c r="AZM7" s="56"/>
      <c r="AZN7" s="56"/>
      <c r="AZO7" s="56"/>
      <c r="AZP7" s="56"/>
      <c r="AZQ7" s="56"/>
      <c r="AZR7" s="56"/>
      <c r="AZS7" s="56"/>
      <c r="AZT7" s="56"/>
      <c r="AZU7" s="56"/>
      <c r="AZV7" s="56"/>
      <c r="AZW7" s="56"/>
      <c r="AZX7" s="56"/>
      <c r="AZY7" s="56"/>
      <c r="AZZ7" s="56"/>
      <c r="BAA7" s="56"/>
      <c r="BAB7" s="56"/>
      <c r="BAC7" s="56"/>
      <c r="BAD7" s="56"/>
      <c r="BAE7" s="56"/>
      <c r="BAF7" s="56"/>
      <c r="BAG7" s="56"/>
      <c r="BAH7" s="56"/>
      <c r="BAI7" s="56"/>
      <c r="BAJ7" s="56"/>
      <c r="BAK7" s="56"/>
      <c r="BAL7" s="56"/>
      <c r="BAM7" s="56"/>
      <c r="BAN7" s="56"/>
      <c r="BAO7" s="56"/>
      <c r="BAP7" s="56"/>
      <c r="BAQ7" s="56"/>
      <c r="BAR7" s="56"/>
      <c r="BAS7" s="56"/>
      <c r="BAT7" s="56"/>
      <c r="BAU7" s="56"/>
      <c r="BAV7" s="56"/>
      <c r="BAW7" s="56"/>
      <c r="BAX7" s="56"/>
      <c r="BAY7" s="56"/>
      <c r="BAZ7" s="56"/>
      <c r="BBA7" s="56"/>
      <c r="BBB7" s="56"/>
      <c r="BBC7" s="56"/>
      <c r="BBD7" s="56"/>
      <c r="BBE7" s="56"/>
      <c r="BBF7" s="56"/>
      <c r="BBG7" s="56"/>
      <c r="BBH7" s="56"/>
      <c r="BBI7" s="56"/>
      <c r="BBJ7" s="56"/>
      <c r="BBK7" s="56"/>
      <c r="BBL7" s="56"/>
      <c r="BBM7" s="56"/>
      <c r="BBN7" s="56"/>
      <c r="BBO7" s="56"/>
      <c r="BBP7" s="56"/>
      <c r="BBQ7" s="56"/>
      <c r="BBR7" s="56"/>
      <c r="BBS7" s="56"/>
      <c r="BBT7" s="56"/>
      <c r="BBU7" s="56"/>
      <c r="BBV7" s="56"/>
      <c r="BBW7" s="56"/>
      <c r="BBX7" s="56"/>
      <c r="BBY7" s="56"/>
      <c r="BBZ7" s="56"/>
      <c r="BCA7" s="56"/>
      <c r="BCB7" s="56"/>
      <c r="BCC7" s="56"/>
      <c r="BCD7" s="56"/>
      <c r="BCE7" s="56"/>
      <c r="BCF7" s="56"/>
      <c r="BCG7" s="56"/>
      <c r="BCH7" s="56"/>
      <c r="BCI7" s="56"/>
      <c r="BCJ7" s="56"/>
      <c r="BCK7" s="56"/>
      <c r="BCL7" s="56"/>
      <c r="BCM7" s="56"/>
      <c r="BCN7" s="56"/>
      <c r="BCO7" s="56"/>
      <c r="BCP7" s="56"/>
      <c r="BCQ7" s="56"/>
      <c r="BCR7" s="56"/>
      <c r="BCS7" s="56"/>
      <c r="BCT7" s="56"/>
      <c r="BCU7" s="56"/>
      <c r="BCV7" s="56"/>
      <c r="BCW7" s="56"/>
      <c r="BCX7" s="56"/>
      <c r="BCY7" s="56"/>
      <c r="BCZ7" s="56"/>
      <c r="BDA7" s="56"/>
      <c r="BDB7" s="56"/>
      <c r="BDC7" s="56"/>
      <c r="BDD7" s="56"/>
      <c r="BDE7" s="56"/>
      <c r="BDF7" s="56"/>
      <c r="BDG7" s="56"/>
      <c r="BDH7" s="56"/>
      <c r="BDI7" s="56"/>
      <c r="BDJ7" s="56"/>
      <c r="BDK7" s="56"/>
      <c r="BDL7" s="56"/>
      <c r="BDM7" s="56"/>
      <c r="BDN7" s="56"/>
      <c r="BDO7" s="56"/>
      <c r="BDP7" s="56"/>
      <c r="BDQ7" s="56"/>
      <c r="BDR7" s="56"/>
      <c r="BDS7" s="56"/>
      <c r="BDT7" s="56"/>
      <c r="BDU7" s="56"/>
      <c r="BDV7" s="56"/>
      <c r="BDW7" s="56"/>
      <c r="BDX7" s="56"/>
      <c r="BDY7" s="56"/>
      <c r="BDZ7" s="56"/>
      <c r="BEA7" s="56"/>
      <c r="BEB7" s="56"/>
      <c r="BEC7" s="56"/>
      <c r="BED7" s="56"/>
      <c r="BEE7" s="56"/>
      <c r="BEF7" s="56"/>
      <c r="BEG7" s="56"/>
      <c r="BEH7" s="56"/>
      <c r="BEI7" s="56"/>
      <c r="BEJ7" s="56"/>
      <c r="BEK7" s="56"/>
      <c r="BEL7" s="56"/>
      <c r="BEM7" s="56"/>
      <c r="BEN7" s="56"/>
      <c r="BEO7" s="56"/>
      <c r="BEP7" s="56"/>
      <c r="BEQ7" s="56"/>
      <c r="BER7" s="56"/>
      <c r="BES7" s="56"/>
      <c r="BET7" s="56"/>
      <c r="BEU7" s="56"/>
      <c r="BEV7" s="56"/>
      <c r="BEW7" s="56"/>
      <c r="BEX7" s="56"/>
      <c r="BEY7" s="56"/>
      <c r="BEZ7" s="56"/>
      <c r="BFA7" s="56"/>
      <c r="BFB7" s="56"/>
      <c r="BFC7" s="56"/>
      <c r="BFD7" s="56"/>
      <c r="BFE7" s="56"/>
      <c r="BFF7" s="56"/>
      <c r="BFG7" s="56"/>
      <c r="BFH7" s="56"/>
      <c r="BFI7" s="56"/>
      <c r="BFJ7" s="56"/>
      <c r="BFK7" s="56"/>
      <c r="BFL7" s="56"/>
      <c r="BFM7" s="56"/>
      <c r="BFN7" s="56"/>
      <c r="BFO7" s="56"/>
      <c r="BFP7" s="56"/>
      <c r="BFQ7" s="56"/>
      <c r="BFR7" s="56"/>
      <c r="BFS7" s="56"/>
      <c r="BFT7" s="56"/>
      <c r="BFU7" s="56"/>
      <c r="BFV7" s="56"/>
      <c r="BFW7" s="56"/>
      <c r="BFX7" s="56"/>
      <c r="BFY7" s="56"/>
      <c r="BFZ7" s="56"/>
      <c r="BGA7" s="56"/>
      <c r="BGB7" s="56"/>
      <c r="BGC7" s="56"/>
      <c r="BGD7" s="56"/>
      <c r="BGE7" s="56"/>
      <c r="BGF7" s="56"/>
      <c r="BGG7" s="56"/>
      <c r="BGH7" s="56"/>
      <c r="BGI7" s="56"/>
      <c r="BGJ7" s="56"/>
      <c r="BGK7" s="56"/>
      <c r="BGL7" s="56"/>
      <c r="BGM7" s="56"/>
      <c r="BGN7" s="56"/>
      <c r="BGO7" s="56"/>
      <c r="BGP7" s="56"/>
      <c r="BGQ7" s="56"/>
      <c r="BGR7" s="56"/>
      <c r="BGS7" s="56"/>
      <c r="BGT7" s="56"/>
      <c r="BGU7" s="56"/>
      <c r="BGV7" s="56"/>
      <c r="BGW7" s="56"/>
      <c r="BGX7" s="56"/>
      <c r="BGY7" s="56"/>
      <c r="BGZ7" s="56"/>
      <c r="BHA7" s="56"/>
      <c r="BHB7" s="56"/>
      <c r="BHC7" s="56"/>
      <c r="BHD7" s="56"/>
      <c r="BHE7" s="56"/>
      <c r="BHF7" s="56"/>
      <c r="BHG7" s="56"/>
      <c r="BHH7" s="56"/>
      <c r="BHI7" s="56"/>
      <c r="BHJ7" s="56"/>
      <c r="BHK7" s="56"/>
      <c r="BHL7" s="56"/>
      <c r="BHM7" s="56"/>
      <c r="BHN7" s="56"/>
      <c r="BHO7" s="56"/>
      <c r="BHP7" s="56"/>
      <c r="BHQ7" s="56"/>
      <c r="BHR7" s="56"/>
      <c r="BHS7" s="56"/>
      <c r="BHT7" s="56"/>
      <c r="BHU7" s="56"/>
      <c r="BHV7" s="56"/>
      <c r="BHW7" s="56"/>
      <c r="BHX7" s="56"/>
      <c r="BHY7" s="56"/>
      <c r="BHZ7" s="56"/>
      <c r="BIA7" s="56"/>
      <c r="BIB7" s="56"/>
      <c r="BIC7" s="56"/>
      <c r="BID7" s="56"/>
      <c r="BIE7" s="56"/>
      <c r="BIF7" s="56"/>
      <c r="BIG7" s="56"/>
      <c r="BIH7" s="56"/>
      <c r="BII7" s="56"/>
      <c r="BIJ7" s="56"/>
      <c r="BIK7" s="56"/>
      <c r="BIL7" s="56"/>
      <c r="BIM7" s="56"/>
      <c r="BIN7" s="56"/>
      <c r="BIO7" s="56"/>
      <c r="BIP7" s="56"/>
      <c r="BIQ7" s="56"/>
      <c r="BIR7" s="56"/>
      <c r="BIS7" s="56"/>
      <c r="BIT7" s="56"/>
      <c r="BIU7" s="56"/>
      <c r="BIV7" s="56"/>
      <c r="BIW7" s="56"/>
      <c r="BIX7" s="56"/>
      <c r="BIY7" s="56"/>
      <c r="BIZ7" s="56"/>
      <c r="BJA7" s="56"/>
      <c r="BJB7" s="56"/>
      <c r="BJC7" s="56"/>
      <c r="BJD7" s="56"/>
      <c r="BJE7" s="56"/>
      <c r="BJF7" s="56"/>
      <c r="BJG7" s="56"/>
      <c r="BJH7" s="56"/>
      <c r="BJI7" s="56"/>
      <c r="BJJ7" s="56"/>
      <c r="BJK7" s="56"/>
      <c r="BJL7" s="56"/>
      <c r="BJM7" s="56"/>
      <c r="BJN7" s="56"/>
      <c r="BJO7" s="56"/>
      <c r="BJP7" s="56"/>
      <c r="BJQ7" s="56"/>
      <c r="BJR7" s="56"/>
      <c r="BJS7" s="56"/>
      <c r="BJT7" s="56"/>
      <c r="BJU7" s="56"/>
      <c r="BJV7" s="56"/>
      <c r="BJW7" s="56"/>
      <c r="BJX7" s="56"/>
      <c r="BJY7" s="56"/>
      <c r="BJZ7" s="56"/>
      <c r="BKA7" s="56"/>
      <c r="BKB7" s="56"/>
      <c r="BKC7" s="56"/>
      <c r="BKD7" s="56"/>
      <c r="BKE7" s="56"/>
      <c r="BKF7" s="56"/>
      <c r="BKG7" s="56"/>
      <c r="BKH7" s="56"/>
      <c r="BKI7" s="56"/>
      <c r="BKJ7" s="56"/>
      <c r="BKK7" s="56"/>
      <c r="BKL7" s="56"/>
      <c r="BKM7" s="56"/>
      <c r="BKN7" s="56"/>
      <c r="BKO7" s="56"/>
      <c r="BKP7" s="56"/>
      <c r="BKQ7" s="56"/>
      <c r="BKR7" s="56"/>
      <c r="BKS7" s="56"/>
      <c r="BKT7" s="56"/>
      <c r="BKU7" s="56"/>
      <c r="BKV7" s="56"/>
      <c r="BKW7" s="56"/>
      <c r="BKX7" s="56"/>
      <c r="BKY7" s="56"/>
      <c r="BKZ7" s="56"/>
      <c r="BLA7" s="56"/>
      <c r="BLB7" s="56"/>
      <c r="BLC7" s="56"/>
      <c r="BLD7" s="56"/>
      <c r="BLE7" s="56"/>
      <c r="BLF7" s="56"/>
      <c r="BLG7" s="56"/>
      <c r="BLH7" s="56"/>
      <c r="BLI7" s="56"/>
      <c r="BLJ7" s="56"/>
      <c r="BLK7" s="56"/>
      <c r="BLL7" s="56"/>
      <c r="BLM7" s="56"/>
      <c r="BLN7" s="56"/>
      <c r="BLO7" s="56"/>
      <c r="BLP7" s="56"/>
      <c r="BLQ7" s="56"/>
      <c r="BLR7" s="56"/>
      <c r="BLS7" s="56"/>
      <c r="BLT7" s="56"/>
      <c r="BLU7" s="56"/>
      <c r="BLV7" s="56"/>
      <c r="BLW7" s="56"/>
      <c r="BLX7" s="56"/>
      <c r="BLY7" s="56"/>
      <c r="BLZ7" s="56"/>
      <c r="BMA7" s="56"/>
      <c r="BMB7" s="56"/>
      <c r="BMC7" s="56"/>
      <c r="BMD7" s="56"/>
      <c r="BME7" s="56"/>
      <c r="BMF7" s="56"/>
      <c r="BMG7" s="56"/>
      <c r="BMH7" s="56"/>
      <c r="BMI7" s="56"/>
      <c r="BMJ7" s="56"/>
      <c r="BMK7" s="56"/>
      <c r="BML7" s="56"/>
      <c r="BMM7" s="56"/>
      <c r="BMN7" s="56"/>
      <c r="BMO7" s="56"/>
      <c r="BMP7" s="56"/>
      <c r="BMQ7" s="56"/>
      <c r="BMR7" s="56"/>
      <c r="BMS7" s="56"/>
      <c r="BMT7" s="56"/>
      <c r="BMU7" s="56"/>
      <c r="BMV7" s="56"/>
      <c r="BMW7" s="56"/>
      <c r="BMX7" s="56"/>
      <c r="BMY7" s="56"/>
      <c r="BMZ7" s="56"/>
      <c r="BNA7" s="56"/>
      <c r="BNB7" s="56"/>
      <c r="BNC7" s="56"/>
      <c r="BND7" s="56"/>
      <c r="BNE7" s="56"/>
      <c r="BNF7" s="56"/>
      <c r="BNG7" s="56"/>
      <c r="BNH7" s="56"/>
    </row>
    <row r="8" ht="13.5" hidden="1" customHeight="1">
      <c r="A8" s="54" t="s">
        <v>1397</v>
      </c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/>
      <c r="HG8" s="53"/>
      <c r="HH8" s="53"/>
      <c r="HI8" s="53"/>
      <c r="HJ8" s="53"/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3"/>
      <c r="IR8" s="53"/>
      <c r="IS8" s="53"/>
      <c r="IT8" s="53"/>
      <c r="IU8" s="53"/>
      <c r="IV8" s="53"/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/>
      <c r="NT8" s="53"/>
      <c r="NU8" s="53"/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/>
      <c r="OJ8" s="53"/>
      <c r="OK8" s="53"/>
      <c r="OL8" s="53"/>
      <c r="OM8" s="53"/>
      <c r="ON8" s="53"/>
      <c r="OO8" s="53"/>
      <c r="OP8" s="53"/>
      <c r="OQ8" s="53"/>
      <c r="OR8" s="53"/>
      <c r="OS8" s="53"/>
      <c r="OT8" s="53"/>
      <c r="OU8" s="53"/>
      <c r="OV8" s="53"/>
      <c r="OW8" s="53"/>
      <c r="OX8" s="53"/>
      <c r="OY8" s="53"/>
      <c r="OZ8" s="53"/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3"/>
      <c r="PM8" s="53"/>
      <c r="PN8" s="53"/>
      <c r="PO8" s="53"/>
      <c r="PP8" s="53"/>
      <c r="PQ8" s="53"/>
      <c r="PR8" s="53"/>
      <c r="PS8" s="53"/>
      <c r="PT8" s="53"/>
      <c r="PU8" s="53"/>
      <c r="PV8" s="53"/>
      <c r="PW8" s="53"/>
      <c r="PX8" s="53"/>
      <c r="PY8" s="53"/>
      <c r="PZ8" s="53"/>
      <c r="QA8" s="53"/>
      <c r="QB8" s="53"/>
      <c r="QC8" s="53"/>
      <c r="QD8" s="53"/>
      <c r="QE8" s="53"/>
      <c r="QF8" s="53"/>
      <c r="QG8" s="53"/>
      <c r="QH8" s="53"/>
      <c r="QI8" s="53"/>
      <c r="QJ8" s="53"/>
      <c r="QK8" s="53"/>
      <c r="QL8" s="53"/>
      <c r="QM8" s="53"/>
      <c r="QN8" s="53"/>
      <c r="QO8" s="53"/>
      <c r="QP8" s="53"/>
      <c r="QQ8" s="53"/>
      <c r="QR8" s="53"/>
      <c r="QS8" s="53"/>
      <c r="QT8" s="53"/>
      <c r="QU8" s="53"/>
      <c r="QV8" s="53"/>
      <c r="QW8" s="53"/>
      <c r="QX8" s="53"/>
      <c r="QY8" s="53"/>
      <c r="QZ8" s="53"/>
      <c r="RA8" s="53"/>
      <c r="RB8" s="53"/>
      <c r="RC8" s="53"/>
      <c r="RD8" s="53"/>
      <c r="RE8" s="53"/>
      <c r="RF8" s="53"/>
      <c r="RG8" s="53"/>
      <c r="RH8" s="53"/>
      <c r="RI8" s="53"/>
      <c r="RJ8" s="53"/>
      <c r="RK8" s="53"/>
      <c r="RL8" s="53"/>
      <c r="RM8" s="53"/>
      <c r="RN8" s="53"/>
      <c r="RO8" s="53"/>
      <c r="RP8" s="53"/>
      <c r="RQ8" s="53"/>
      <c r="RR8" s="53"/>
      <c r="RS8" s="53"/>
      <c r="RT8" s="53"/>
      <c r="RU8" s="53"/>
      <c r="RV8" s="53"/>
      <c r="RW8" s="53"/>
      <c r="RX8" s="53"/>
      <c r="RY8" s="53"/>
      <c r="RZ8" s="53"/>
      <c r="SA8" s="53"/>
      <c r="SB8" s="53"/>
      <c r="SC8" s="53"/>
      <c r="SD8" s="53"/>
      <c r="SE8" s="53"/>
      <c r="SF8" s="53"/>
      <c r="SG8" s="53"/>
      <c r="SH8" s="53"/>
      <c r="SI8" s="53"/>
      <c r="SJ8" s="53"/>
      <c r="SK8" s="53"/>
      <c r="SL8" s="53"/>
      <c r="SM8" s="53"/>
      <c r="SN8" s="53"/>
      <c r="SO8" s="53"/>
      <c r="SP8" s="53"/>
      <c r="SQ8" s="53"/>
      <c r="SR8" s="53"/>
      <c r="SS8" s="53"/>
      <c r="ST8" s="53"/>
      <c r="SU8" s="53"/>
      <c r="SV8" s="53"/>
      <c r="SW8" s="53"/>
      <c r="SX8" s="53"/>
      <c r="SY8" s="53"/>
      <c r="SZ8" s="53"/>
      <c r="TA8" s="53"/>
      <c r="TB8" s="53"/>
      <c r="TC8" s="53"/>
      <c r="TD8" s="53"/>
      <c r="TE8" s="53"/>
      <c r="TF8" s="53"/>
      <c r="TG8" s="53"/>
      <c r="TH8" s="53"/>
      <c r="TI8" s="53"/>
      <c r="TJ8" s="53"/>
      <c r="TK8" s="53"/>
      <c r="TL8" s="53"/>
      <c r="TM8" s="53"/>
      <c r="TN8" s="53"/>
      <c r="TO8" s="53"/>
      <c r="TP8" s="53"/>
      <c r="TQ8" s="53"/>
      <c r="TR8" s="53"/>
      <c r="TS8" s="53"/>
      <c r="TT8" s="53"/>
      <c r="TU8" s="53"/>
      <c r="TV8" s="53"/>
      <c r="TW8" s="53"/>
      <c r="TX8" s="53"/>
      <c r="TY8" s="53"/>
      <c r="TZ8" s="53"/>
      <c r="UA8" s="53"/>
      <c r="UB8" s="53"/>
      <c r="UC8" s="53"/>
      <c r="UD8" s="53"/>
      <c r="UE8" s="53"/>
      <c r="UF8" s="53"/>
      <c r="UG8" s="53"/>
      <c r="UH8" s="53"/>
      <c r="UI8" s="53"/>
      <c r="UJ8" s="53"/>
      <c r="UK8" s="53"/>
      <c r="UL8" s="53"/>
      <c r="UM8" s="53"/>
      <c r="UN8" s="53"/>
      <c r="UO8" s="53"/>
      <c r="UP8" s="53"/>
      <c r="UQ8" s="53"/>
      <c r="UR8" s="53"/>
      <c r="US8" s="53"/>
      <c r="UT8" s="53"/>
      <c r="UU8" s="53"/>
      <c r="UV8" s="53"/>
      <c r="UW8" s="53"/>
      <c r="UX8" s="53"/>
      <c r="UY8" s="53"/>
      <c r="UZ8" s="53"/>
      <c r="VA8" s="53"/>
      <c r="VB8" s="53"/>
      <c r="VC8" s="53"/>
      <c r="VD8" s="53"/>
      <c r="VE8" s="53"/>
      <c r="VF8" s="53"/>
      <c r="VG8" s="53"/>
      <c r="VH8" s="53"/>
      <c r="VI8" s="53"/>
      <c r="VJ8" s="53"/>
      <c r="VK8" s="53"/>
      <c r="VL8" s="53"/>
      <c r="VM8" s="53"/>
      <c r="VN8" s="53"/>
      <c r="VO8" s="53"/>
      <c r="VP8" s="53"/>
      <c r="VQ8" s="53"/>
      <c r="VR8" s="53"/>
      <c r="VS8" s="53"/>
      <c r="VT8" s="53"/>
      <c r="VU8" s="53"/>
      <c r="VV8" s="53"/>
      <c r="VW8" s="53"/>
      <c r="VX8" s="53"/>
      <c r="VY8" s="53"/>
      <c r="VZ8" s="53"/>
      <c r="WA8" s="53"/>
      <c r="WB8" s="53"/>
      <c r="WC8" s="53"/>
      <c r="WD8" s="53"/>
      <c r="WE8" s="53"/>
      <c r="WF8" s="53"/>
      <c r="WG8" s="53"/>
      <c r="WH8" s="53"/>
      <c r="WI8" s="53"/>
      <c r="WJ8" s="53"/>
      <c r="WK8" s="53"/>
      <c r="WL8" s="53"/>
      <c r="WM8" s="53"/>
      <c r="WN8" s="53"/>
      <c r="WO8" s="53"/>
      <c r="WP8" s="53"/>
      <c r="WQ8" s="53"/>
      <c r="WR8" s="53"/>
      <c r="WS8" s="53"/>
      <c r="WT8" s="53"/>
      <c r="WU8" s="53"/>
      <c r="WV8" s="53"/>
      <c r="WW8" s="53"/>
      <c r="WX8" s="53"/>
      <c r="WY8" s="53"/>
      <c r="WZ8" s="53"/>
      <c r="XA8" s="53"/>
      <c r="XB8" s="53"/>
      <c r="XC8" s="53"/>
      <c r="XD8" s="53"/>
      <c r="XE8" s="53"/>
      <c r="XF8" s="53"/>
      <c r="XG8" s="53"/>
      <c r="XH8" s="53"/>
      <c r="XI8" s="53"/>
      <c r="XJ8" s="53"/>
      <c r="XK8" s="53"/>
      <c r="XL8" s="53"/>
      <c r="XM8" s="53"/>
      <c r="XN8" s="53"/>
      <c r="XO8" s="53"/>
      <c r="XP8" s="53"/>
      <c r="XQ8" s="53"/>
      <c r="XR8" s="53"/>
      <c r="XS8" s="53"/>
      <c r="XT8" s="53"/>
      <c r="XU8" s="53"/>
      <c r="XV8" s="53"/>
      <c r="XW8" s="53"/>
      <c r="XX8" s="53"/>
      <c r="XY8" s="53"/>
      <c r="XZ8" s="53"/>
      <c r="YA8" s="53"/>
      <c r="YB8" s="53"/>
      <c r="YC8" s="53"/>
      <c r="YD8" s="53"/>
      <c r="YE8" s="53"/>
      <c r="YF8" s="53"/>
      <c r="YG8" s="53"/>
      <c r="YH8" s="53"/>
      <c r="YI8" s="53"/>
      <c r="YJ8" s="53"/>
      <c r="YK8" s="53"/>
      <c r="YL8" s="53"/>
      <c r="YM8" s="53"/>
      <c r="YN8" s="53"/>
      <c r="YO8" s="53"/>
      <c r="YP8" s="53"/>
      <c r="YQ8" s="53"/>
      <c r="YR8" s="53"/>
      <c r="YS8" s="53"/>
      <c r="YT8" s="53"/>
      <c r="YU8" s="53"/>
      <c r="YV8" s="53"/>
      <c r="YW8" s="53"/>
      <c r="YX8" s="53"/>
      <c r="YY8" s="53"/>
      <c r="YZ8" s="53"/>
      <c r="ZA8" s="53"/>
      <c r="ZB8" s="53"/>
      <c r="ZC8" s="53"/>
      <c r="ZD8" s="53"/>
      <c r="ZE8" s="53"/>
      <c r="ZF8" s="53"/>
      <c r="ZG8" s="53"/>
      <c r="ZH8" s="53"/>
      <c r="ZI8" s="53"/>
      <c r="ZJ8" s="53"/>
      <c r="ZK8" s="53"/>
      <c r="ZL8" s="53"/>
      <c r="ZM8" s="53"/>
      <c r="ZN8" s="53"/>
      <c r="ZO8" s="53"/>
      <c r="ZP8" s="53"/>
      <c r="ZQ8" s="53"/>
      <c r="ZR8" s="53"/>
      <c r="ZS8" s="53"/>
      <c r="ZT8" s="53"/>
      <c r="ZU8" s="53"/>
      <c r="ZV8" s="53"/>
      <c r="ZW8" s="53"/>
      <c r="ZX8" s="53"/>
      <c r="ZY8" s="53"/>
      <c r="ZZ8" s="53"/>
      <c r="AAA8" s="53"/>
      <c r="AAB8" s="53"/>
      <c r="AAC8" s="53"/>
      <c r="AAD8" s="53"/>
      <c r="AAE8" s="53"/>
      <c r="AAF8" s="53"/>
      <c r="AAG8" s="53"/>
      <c r="AAH8" s="53"/>
      <c r="AAI8" s="53"/>
      <c r="AAJ8" s="53"/>
      <c r="AAK8" s="53"/>
      <c r="AAL8" s="53"/>
      <c r="AAM8" s="53"/>
      <c r="AAN8" s="53"/>
      <c r="AAO8" s="53"/>
      <c r="AAP8" s="53"/>
      <c r="AAQ8" s="53"/>
      <c r="AAR8" s="53"/>
      <c r="AAS8" s="53"/>
      <c r="AAT8" s="53"/>
      <c r="AAU8" s="53"/>
      <c r="AAV8" s="53"/>
      <c r="AAW8" s="53"/>
      <c r="AAX8" s="53"/>
      <c r="AAY8" s="53"/>
      <c r="AAZ8" s="53"/>
      <c r="ABA8" s="53"/>
      <c r="ABB8" s="53"/>
      <c r="ABC8" s="53"/>
      <c r="ABD8" s="53"/>
      <c r="ABE8" s="53"/>
      <c r="ABF8" s="53"/>
      <c r="ABG8" s="53"/>
      <c r="ABH8" s="53"/>
      <c r="ABI8" s="53"/>
      <c r="ABJ8" s="53"/>
      <c r="ABK8" s="53"/>
      <c r="ABL8" s="53"/>
      <c r="ABM8" s="53"/>
      <c r="ABN8" s="53"/>
      <c r="ABO8" s="53"/>
      <c r="ABP8" s="53"/>
      <c r="ABQ8" s="53"/>
      <c r="ABR8" s="53"/>
      <c r="ABS8" s="53"/>
      <c r="ABT8" s="53"/>
      <c r="ABU8" s="53"/>
      <c r="ABV8" s="53"/>
      <c r="ABW8" s="53"/>
      <c r="ABX8" s="53"/>
      <c r="ABY8" s="53"/>
      <c r="ABZ8" s="53"/>
      <c r="ACA8" s="53"/>
      <c r="ACB8" s="53"/>
      <c r="ACC8" s="53"/>
      <c r="ACD8" s="53"/>
      <c r="ACE8" s="53"/>
      <c r="ACF8" s="53"/>
      <c r="ACG8" s="53"/>
      <c r="ACH8" s="53"/>
      <c r="ACI8" s="53"/>
      <c r="ACJ8" s="53"/>
      <c r="ACK8" s="53"/>
      <c r="ACL8" s="53"/>
      <c r="ACM8" s="53"/>
      <c r="ACN8" s="53"/>
      <c r="ACO8" s="53"/>
      <c r="ACP8" s="53"/>
      <c r="ACQ8" s="53"/>
      <c r="ACR8" s="53"/>
      <c r="ACS8" s="53"/>
      <c r="ACT8" s="53"/>
      <c r="ACU8" s="53"/>
      <c r="ACV8" s="53"/>
      <c r="ACW8" s="53"/>
      <c r="ACX8" s="53"/>
      <c r="ACY8" s="53"/>
      <c r="ACZ8" s="53"/>
      <c r="ADA8" s="53">
        <v>100.0</v>
      </c>
      <c r="ADB8" s="53">
        <v>100.6593</v>
      </c>
      <c r="ADC8" s="53">
        <v>101.0009</v>
      </c>
      <c r="ADD8" s="53">
        <v>101.2798</v>
      </c>
      <c r="ADE8" s="53">
        <v>101.8679</v>
      </c>
      <c r="ADF8" s="53">
        <v>102.1525</v>
      </c>
      <c r="ADG8" s="53">
        <v>102.3773</v>
      </c>
      <c r="ADH8" s="53">
        <v>102.4106</v>
      </c>
      <c r="ADI8" s="53">
        <v>102.6316</v>
      </c>
      <c r="ADJ8" s="53">
        <v>102.8843</v>
      </c>
      <c r="ADK8" s="53">
        <v>102.8552</v>
      </c>
      <c r="ADL8" s="53">
        <v>103.455</v>
      </c>
      <c r="ADM8" s="53">
        <v>103.2207</v>
      </c>
      <c r="ADN8" s="53">
        <v>103.9577</v>
      </c>
      <c r="ADO8" s="53">
        <v>104.5259</v>
      </c>
      <c r="ADP8" s="53">
        <v>105.359</v>
      </c>
      <c r="ADQ8" s="53">
        <v>105.61</v>
      </c>
      <c r="ADR8" s="53">
        <v>105.6631</v>
      </c>
      <c r="ADS8" s="53">
        <v>105.6131</v>
      </c>
      <c r="ADT8" s="53">
        <v>105.8952</v>
      </c>
      <c r="ADU8" s="53">
        <v>106.0705</v>
      </c>
      <c r="ADV8" s="53">
        <v>106.3862</v>
      </c>
      <c r="ADW8" s="53">
        <v>106.6732</v>
      </c>
      <c r="ADX8" s="53">
        <v>106.5474</v>
      </c>
      <c r="ADY8" s="53">
        <v>106.4</v>
      </c>
      <c r="ADZ8" s="53">
        <v>107.1</v>
      </c>
      <c r="AEA8" s="53">
        <v>107.4</v>
      </c>
      <c r="AEB8" s="53">
        <v>107.8</v>
      </c>
      <c r="AEC8" s="53">
        <v>108.2</v>
      </c>
      <c r="AED8" s="53">
        <v>108.6</v>
      </c>
      <c r="AEE8" s="53">
        <v>109.0</v>
      </c>
      <c r="AEF8" s="53">
        <v>109.4</v>
      </c>
      <c r="AEG8" s="53">
        <v>109.5</v>
      </c>
      <c r="AEH8" s="53">
        <v>110.0</v>
      </c>
      <c r="AEI8" s="53">
        <v>109.9</v>
      </c>
      <c r="AEJ8" s="53">
        <v>109.9</v>
      </c>
      <c r="AEK8" s="53">
        <v>109.7</v>
      </c>
      <c r="AEL8" s="53">
        <v>110.5</v>
      </c>
      <c r="AEM8" s="53">
        <v>111.0</v>
      </c>
      <c r="AEN8" s="53">
        <v>112.5</v>
      </c>
      <c r="AEO8" s="53">
        <v>114.1</v>
      </c>
      <c r="AEP8" s="53">
        <v>114.1</v>
      </c>
      <c r="AEQ8" s="53">
        <v>114.8</v>
      </c>
      <c r="AER8" s="53">
        <v>114.9</v>
      </c>
      <c r="AES8" s="53">
        <v>115.1</v>
      </c>
      <c r="AET8" s="53">
        <v>114.1</v>
      </c>
      <c r="AEU8" s="53">
        <v>115.2</v>
      </c>
      <c r="AEV8" s="53">
        <v>115.2</v>
      </c>
      <c r="AEW8" s="53">
        <v>114.7</v>
      </c>
      <c r="AEX8" s="53">
        <v>115.9</v>
      </c>
      <c r="AEY8" s="53">
        <v>116.1</v>
      </c>
      <c r="AEZ8" s="53">
        <v>116.1</v>
      </c>
      <c r="AFA8" s="53">
        <v>116.4</v>
      </c>
      <c r="AFB8" s="53">
        <v>116.7</v>
      </c>
      <c r="AFC8" s="53">
        <v>116.3</v>
      </c>
      <c r="AFD8" s="53">
        <v>116.1</v>
      </c>
      <c r="AFE8" s="53">
        <v>116.1</v>
      </c>
      <c r="AFF8" s="53">
        <v>116.7</v>
      </c>
      <c r="AFG8" s="53">
        <v>116.3</v>
      </c>
      <c r="AFH8" s="53">
        <v>116.5</v>
      </c>
      <c r="AFI8" s="53">
        <v>114.8</v>
      </c>
      <c r="AFJ8" s="53">
        <v>115.9</v>
      </c>
      <c r="AFK8" s="53">
        <v>115.9</v>
      </c>
      <c r="AFL8" s="53">
        <v>116.0</v>
      </c>
      <c r="AFM8" s="53">
        <v>116.4</v>
      </c>
      <c r="AFN8" s="53">
        <v>116.4</v>
      </c>
      <c r="AFO8" s="53">
        <v>116.5</v>
      </c>
      <c r="AFP8" s="53">
        <v>116.4336</v>
      </c>
      <c r="AFQ8" s="53">
        <v>116.4</v>
      </c>
      <c r="AFR8" s="53">
        <v>116.5</v>
      </c>
      <c r="AFS8" s="53">
        <v>116.8</v>
      </c>
      <c r="AFT8" s="53">
        <v>116.6</v>
      </c>
      <c r="AFU8" s="53">
        <v>116.1</v>
      </c>
      <c r="AFV8" s="53">
        <v>117.0</v>
      </c>
      <c r="AFW8" s="53">
        <v>117.4</v>
      </c>
      <c r="AFX8" s="53">
        <v>117.8</v>
      </c>
      <c r="AFY8" s="53">
        <v>118.6</v>
      </c>
      <c r="AFZ8" s="53">
        <v>119.6</v>
      </c>
      <c r="AGA8" s="53">
        <v>119.8</v>
      </c>
      <c r="AGB8" s="53">
        <v>119.4</v>
      </c>
      <c r="AGC8" s="53">
        <v>120.0</v>
      </c>
      <c r="AGD8" s="53">
        <v>119.7</v>
      </c>
      <c r="AGE8" s="53"/>
      <c r="AGF8" s="53"/>
      <c r="AGG8" s="53"/>
      <c r="AGH8" s="53"/>
      <c r="AGI8" s="53"/>
      <c r="AGJ8" s="53"/>
      <c r="AGK8" s="53"/>
      <c r="AGL8" s="53"/>
      <c r="AGM8" s="53"/>
      <c r="AGN8" s="53"/>
      <c r="AGO8" s="53"/>
      <c r="AGP8" s="53"/>
      <c r="AGQ8" s="53"/>
      <c r="AGR8" s="53"/>
      <c r="AGS8" s="53"/>
      <c r="AGT8" s="53"/>
      <c r="AGU8" s="53"/>
      <c r="AGV8" s="53"/>
      <c r="AGW8" s="53"/>
      <c r="AGX8" s="53"/>
      <c r="AGY8" s="53"/>
      <c r="AGZ8" s="53"/>
      <c r="AHA8" s="53"/>
      <c r="AHB8" s="53"/>
      <c r="AHC8" s="53"/>
      <c r="AHD8" s="53"/>
      <c r="AHE8" s="53"/>
      <c r="AHF8" s="53"/>
      <c r="AHG8" s="53"/>
      <c r="AHH8" s="53"/>
      <c r="AHI8" s="53"/>
      <c r="AHJ8" s="53"/>
      <c r="AHK8" s="53"/>
      <c r="AHL8" s="53"/>
      <c r="AHM8" s="53"/>
      <c r="AHN8" s="53"/>
      <c r="AHO8" s="53"/>
      <c r="AHP8" s="53"/>
      <c r="AHQ8" s="53"/>
      <c r="AHR8" s="53"/>
      <c r="AHS8" s="53"/>
      <c r="AHT8" s="53"/>
      <c r="AHU8" s="53"/>
      <c r="AHV8" s="53"/>
      <c r="AHW8" s="53"/>
      <c r="AHX8" s="53"/>
      <c r="AHY8" s="53"/>
      <c r="AHZ8" s="53"/>
      <c r="AIA8" s="53"/>
      <c r="AIB8" s="53"/>
      <c r="AIC8" s="53"/>
      <c r="AID8" s="53"/>
      <c r="AIE8" s="53"/>
      <c r="AIF8" s="53"/>
      <c r="AIG8" s="53"/>
      <c r="AIH8" s="53"/>
      <c r="AII8" s="53"/>
      <c r="AIJ8" s="53"/>
      <c r="AIK8" s="53"/>
      <c r="AIL8" s="53"/>
      <c r="AIM8" s="53"/>
      <c r="AIN8" s="53"/>
      <c r="AIO8" s="53"/>
      <c r="AIP8" s="53"/>
      <c r="AIQ8" s="53"/>
      <c r="AIR8" s="53"/>
      <c r="AIS8" s="53"/>
      <c r="AIT8" s="53"/>
      <c r="AIU8" s="53"/>
      <c r="AIV8" s="53"/>
      <c r="AIW8" s="53"/>
      <c r="AIX8" s="53"/>
      <c r="AIY8" s="53"/>
      <c r="AIZ8" s="53"/>
      <c r="AJA8" s="53"/>
      <c r="AJB8" s="53"/>
      <c r="AJC8" s="53"/>
      <c r="AJD8" s="53"/>
      <c r="AJE8" s="53"/>
      <c r="AJF8" s="53"/>
      <c r="AJG8" s="53"/>
      <c r="AJH8" s="53"/>
      <c r="AJI8" s="53"/>
      <c r="AJJ8" s="53"/>
      <c r="AJK8" s="53"/>
      <c r="AJL8" s="53"/>
      <c r="AJM8" s="53"/>
      <c r="AJN8" s="53"/>
      <c r="AJO8" s="53"/>
      <c r="AJP8" s="53"/>
      <c r="AJQ8" s="53"/>
      <c r="AJR8" s="53"/>
      <c r="AJS8" s="53"/>
      <c r="AJT8" s="53"/>
      <c r="AJU8" s="53"/>
      <c r="AJV8" s="53"/>
      <c r="AJW8" s="53"/>
      <c r="AJX8" s="53"/>
      <c r="AJY8" s="53"/>
      <c r="AJZ8" s="53"/>
      <c r="AKA8" s="53"/>
      <c r="AKB8" s="53"/>
      <c r="AKC8" s="53"/>
      <c r="AKD8" s="53"/>
      <c r="AKE8" s="53"/>
      <c r="AKF8" s="53"/>
      <c r="AKG8" s="53"/>
      <c r="AKH8" s="53"/>
      <c r="AKI8" s="53"/>
      <c r="AKJ8" s="53"/>
      <c r="AKK8" s="53"/>
      <c r="AKL8" s="53"/>
      <c r="AKM8" s="53"/>
      <c r="AKN8" s="53"/>
      <c r="AKO8" s="53"/>
      <c r="AKP8" s="53"/>
      <c r="AKQ8" s="53"/>
      <c r="AKR8" s="53"/>
      <c r="AKS8" s="53"/>
      <c r="AKT8" s="53"/>
      <c r="AKU8" s="53"/>
      <c r="AKV8" s="53"/>
      <c r="AKW8" s="53"/>
      <c r="AKX8" s="53"/>
      <c r="AKY8" s="53"/>
      <c r="AKZ8" s="53"/>
      <c r="ALA8" s="53"/>
      <c r="ALB8" s="53"/>
      <c r="ALC8" s="53"/>
      <c r="ALD8" s="53"/>
      <c r="ALE8" s="53"/>
      <c r="ALF8" s="53"/>
      <c r="ALG8" s="53"/>
      <c r="ALH8" s="53"/>
      <c r="ALI8" s="53"/>
      <c r="ALJ8" s="53"/>
      <c r="ALK8" s="53"/>
      <c r="ALL8" s="53"/>
      <c r="ALM8" s="53"/>
      <c r="ALN8" s="53"/>
      <c r="ALO8" s="53"/>
      <c r="ALP8" s="53"/>
      <c r="ALQ8" s="53"/>
      <c r="ALR8" s="53"/>
      <c r="ALS8" s="53"/>
      <c r="ALT8" s="53"/>
      <c r="ALU8" s="53"/>
      <c r="ALV8" s="53"/>
      <c r="ALW8" s="53"/>
      <c r="ALX8" s="53"/>
      <c r="ALY8" s="53"/>
      <c r="ALZ8" s="53"/>
      <c r="AMA8" s="53"/>
      <c r="AMB8" s="53"/>
      <c r="AMC8" s="53"/>
      <c r="AMD8" s="53"/>
      <c r="AME8" s="53"/>
      <c r="AMF8" s="53"/>
      <c r="AMG8" s="53"/>
      <c r="AMH8" s="53"/>
      <c r="AMI8" s="53"/>
      <c r="AMJ8" s="53"/>
      <c r="AMK8" s="53"/>
      <c r="AML8" s="53"/>
      <c r="AMM8" s="53"/>
      <c r="AMN8" s="53"/>
      <c r="AMO8" s="53"/>
      <c r="AMP8" s="53"/>
      <c r="AMQ8" s="53"/>
      <c r="AMR8" s="53"/>
      <c r="AMS8" s="53"/>
      <c r="AMT8" s="53"/>
      <c r="AMU8" s="53"/>
      <c r="AMV8" s="53"/>
      <c r="AMW8" s="53"/>
      <c r="AMX8" s="53"/>
      <c r="AMY8" s="53"/>
      <c r="AMZ8" s="53"/>
      <c r="ANA8" s="53"/>
      <c r="ANB8" s="53"/>
      <c r="ANC8" s="53"/>
      <c r="AND8" s="53"/>
      <c r="ANE8" s="53"/>
      <c r="ANF8" s="53"/>
      <c r="ANG8" s="53"/>
      <c r="ANH8" s="53"/>
      <c r="ANI8" s="53"/>
      <c r="ANJ8" s="53"/>
      <c r="ANK8" s="53"/>
      <c r="ANL8" s="53"/>
      <c r="ANM8" s="53"/>
      <c r="ANN8" s="53"/>
      <c r="ANO8" s="53"/>
      <c r="ANP8" s="53"/>
      <c r="ANQ8" s="53"/>
      <c r="ANR8" s="53"/>
      <c r="ANS8" s="53"/>
      <c r="ANT8" s="53"/>
      <c r="ANU8" s="53"/>
      <c r="ANV8" s="53"/>
      <c r="ANW8" s="53"/>
      <c r="ANX8" s="53"/>
      <c r="ANY8" s="53"/>
      <c r="ANZ8" s="53"/>
      <c r="AOA8" s="53"/>
      <c r="AOB8" s="53"/>
      <c r="AOC8" s="53"/>
      <c r="AOD8" s="53"/>
      <c r="AOE8" s="53"/>
      <c r="AOF8" s="53"/>
      <c r="AOG8" s="53"/>
      <c r="AOH8" s="53"/>
      <c r="AOI8" s="53"/>
      <c r="AOJ8" s="53"/>
      <c r="AOK8" s="53"/>
      <c r="AOL8" s="53"/>
      <c r="AOM8" s="53"/>
      <c r="AON8" s="53"/>
      <c r="AOO8" s="53"/>
      <c r="AOP8" s="53"/>
      <c r="AOQ8" s="53"/>
      <c r="AOR8" s="53"/>
      <c r="AOS8" s="53"/>
      <c r="AOT8" s="53"/>
      <c r="AOU8" s="53"/>
      <c r="AOV8" s="53"/>
      <c r="AOW8" s="53"/>
      <c r="AOX8" s="53"/>
      <c r="AOY8" s="53"/>
      <c r="AOZ8" s="53"/>
      <c r="APA8" s="53"/>
      <c r="APB8" s="53"/>
      <c r="APC8" s="53"/>
      <c r="APD8" s="53"/>
      <c r="APE8" s="53"/>
      <c r="APF8" s="53"/>
      <c r="APG8" s="53"/>
      <c r="APH8" s="53"/>
      <c r="API8" s="53"/>
      <c r="APJ8" s="53"/>
      <c r="APK8" s="53"/>
      <c r="APL8" s="53"/>
      <c r="APM8" s="53"/>
      <c r="APN8" s="53"/>
      <c r="APO8" s="53"/>
      <c r="APP8" s="53"/>
      <c r="APQ8" s="53"/>
      <c r="APR8" s="53"/>
      <c r="APS8" s="53"/>
      <c r="APT8" s="53"/>
      <c r="APU8" s="53"/>
      <c r="APV8" s="53"/>
      <c r="APW8" s="53"/>
      <c r="APX8" s="53"/>
      <c r="APY8" s="53"/>
      <c r="APZ8" s="53"/>
      <c r="AQA8" s="53"/>
      <c r="AQB8" s="53"/>
      <c r="AQC8" s="53"/>
      <c r="AQD8" s="53"/>
      <c r="AQE8" s="53"/>
      <c r="AQF8" s="53"/>
      <c r="AQG8" s="53"/>
      <c r="AQH8" s="53"/>
      <c r="AQI8" s="53"/>
      <c r="AQJ8" s="53"/>
      <c r="AQK8" s="53"/>
      <c r="AQL8" s="53"/>
      <c r="AQM8" s="53"/>
      <c r="AQN8" s="53"/>
      <c r="AQO8" s="53"/>
      <c r="AQP8" s="53"/>
      <c r="AQQ8" s="53"/>
      <c r="AQR8" s="53"/>
      <c r="AQS8" s="53"/>
      <c r="AQT8" s="53"/>
      <c r="AQU8" s="53"/>
      <c r="AQV8" s="53"/>
      <c r="AQW8" s="53"/>
      <c r="AQX8" s="53"/>
      <c r="AQY8" s="53"/>
      <c r="AQZ8" s="53"/>
      <c r="ARA8" s="53"/>
      <c r="ARB8" s="53"/>
      <c r="ARC8" s="53"/>
      <c r="ARD8" s="53"/>
      <c r="ARE8" s="53"/>
      <c r="ARF8" s="53"/>
      <c r="ARG8" s="53"/>
      <c r="ARH8" s="53"/>
      <c r="ARI8" s="53"/>
      <c r="ARJ8" s="53"/>
      <c r="ARK8" s="53"/>
      <c r="ARL8" s="53"/>
      <c r="ARM8" s="53"/>
      <c r="ARN8" s="53"/>
      <c r="ARO8" s="53"/>
      <c r="ARP8" s="53"/>
      <c r="ARQ8" s="53"/>
      <c r="ARR8" s="53"/>
      <c r="ARS8" s="53"/>
      <c r="ART8" s="53"/>
      <c r="ARU8" s="53"/>
      <c r="ARV8" s="53"/>
      <c r="ARW8" s="53"/>
      <c r="ARX8" s="53"/>
      <c r="ARY8" s="53"/>
      <c r="ARZ8" s="53"/>
      <c r="ASA8" s="53"/>
      <c r="ASB8" s="53"/>
      <c r="ASC8" s="53"/>
      <c r="ASD8" s="53"/>
      <c r="ASE8" s="53"/>
      <c r="ASF8" s="53"/>
      <c r="ASG8" s="53"/>
      <c r="ASH8" s="53"/>
      <c r="ASI8" s="53"/>
      <c r="ASJ8" s="53"/>
      <c r="ASK8" s="53"/>
      <c r="ASL8" s="53"/>
      <c r="ASM8" s="53"/>
      <c r="ASN8" s="53"/>
      <c r="ASO8" s="53"/>
      <c r="ASP8" s="53"/>
      <c r="ASQ8" s="53"/>
      <c r="ASR8" s="53"/>
      <c r="ASS8" s="53"/>
      <c r="AST8" s="53"/>
      <c r="ASU8" s="53"/>
      <c r="ASV8" s="53"/>
      <c r="ASW8" s="53"/>
      <c r="ASX8" s="53"/>
      <c r="ASY8" s="53"/>
      <c r="ASZ8" s="53"/>
      <c r="ATA8" s="53"/>
      <c r="ATB8" s="53"/>
      <c r="ATC8" s="53"/>
      <c r="ATD8" s="53"/>
      <c r="ATE8" s="53"/>
      <c r="ATF8" s="53"/>
      <c r="ATG8" s="53"/>
      <c r="ATH8" s="53"/>
      <c r="ATI8" s="53"/>
      <c r="ATJ8" s="53"/>
      <c r="ATK8" s="53"/>
      <c r="ATL8" s="53"/>
      <c r="ATM8" s="53"/>
      <c r="ATN8" s="53"/>
      <c r="ATO8" s="53"/>
      <c r="ATP8" s="53"/>
      <c r="ATQ8" s="53"/>
      <c r="ATR8" s="53"/>
      <c r="ATS8" s="53"/>
      <c r="ATT8" s="53"/>
      <c r="ATU8" s="53"/>
      <c r="ATV8" s="53"/>
      <c r="ATW8" s="53"/>
      <c r="ATX8" s="53"/>
      <c r="ATY8" s="53"/>
      <c r="ATZ8" s="53"/>
      <c r="AUA8" s="53"/>
      <c r="AUB8" s="53"/>
      <c r="AUC8" s="53"/>
      <c r="AUD8" s="53"/>
      <c r="AUE8" s="53"/>
      <c r="AUF8" s="53"/>
      <c r="AUG8" s="53"/>
      <c r="AUH8" s="53"/>
      <c r="AUI8" s="53"/>
      <c r="AUJ8" s="53"/>
      <c r="AUK8" s="53"/>
      <c r="AUL8" s="53"/>
      <c r="AUM8" s="53"/>
      <c r="AUN8" s="53"/>
      <c r="AUO8" s="53"/>
      <c r="AUP8" s="53"/>
      <c r="AUQ8" s="53"/>
      <c r="AUR8" s="53"/>
      <c r="AUS8" s="53"/>
      <c r="AUT8" s="53"/>
      <c r="AUU8" s="53"/>
      <c r="AUV8" s="53"/>
      <c r="AUW8" s="53"/>
      <c r="AUX8" s="53"/>
      <c r="AUY8" s="53"/>
      <c r="AUZ8" s="53"/>
      <c r="AVA8" s="53"/>
      <c r="AVB8" s="53"/>
      <c r="AVC8" s="53"/>
      <c r="AVD8" s="53"/>
      <c r="AVE8" s="53"/>
      <c r="AVF8" s="53"/>
      <c r="AVG8" s="53"/>
      <c r="AVH8" s="53"/>
      <c r="AVI8" s="53"/>
      <c r="AVJ8" s="53"/>
      <c r="AVK8" s="53"/>
      <c r="AVL8" s="53"/>
      <c r="AVM8" s="53"/>
      <c r="AVN8" s="53"/>
      <c r="AVO8" s="53"/>
      <c r="AVP8" s="53"/>
      <c r="AVQ8" s="53"/>
      <c r="AVR8" s="53"/>
      <c r="AVS8" s="53"/>
      <c r="AVT8" s="53"/>
      <c r="AVU8" s="53"/>
      <c r="AVV8" s="53"/>
      <c r="AVW8" s="53"/>
      <c r="AVX8" s="53"/>
      <c r="AVY8" s="53"/>
      <c r="AVZ8" s="53"/>
      <c r="AWA8" s="53"/>
      <c r="AWB8" s="53"/>
      <c r="AWC8" s="53"/>
      <c r="AWD8" s="53"/>
      <c r="AWE8" s="53"/>
      <c r="AWF8" s="53"/>
      <c r="AWG8" s="53"/>
      <c r="AWH8" s="53"/>
      <c r="AWI8" s="53"/>
      <c r="AWJ8" s="53"/>
      <c r="AWK8" s="53"/>
      <c r="AWL8" s="53"/>
      <c r="AWM8" s="53"/>
      <c r="AWN8" s="53"/>
      <c r="AWO8" s="53"/>
      <c r="AWP8" s="53"/>
      <c r="AWQ8" s="53"/>
      <c r="AWR8" s="53"/>
      <c r="AWS8" s="53"/>
      <c r="AWT8" s="53"/>
      <c r="AWU8" s="53"/>
      <c r="AWV8" s="53"/>
      <c r="AWW8" s="53"/>
      <c r="AWX8" s="53"/>
      <c r="AWY8" s="53"/>
      <c r="AWZ8" s="53"/>
      <c r="AXA8" s="53"/>
      <c r="AXB8" s="53"/>
      <c r="AXC8" s="53"/>
      <c r="AXD8" s="53"/>
      <c r="AXE8" s="53"/>
      <c r="AXF8" s="53"/>
      <c r="AXG8" s="53"/>
      <c r="AXH8" s="53"/>
      <c r="AXI8" s="53"/>
      <c r="AXJ8" s="53"/>
      <c r="AXK8" s="53"/>
      <c r="AXL8" s="53"/>
      <c r="AXM8" s="53"/>
      <c r="AXN8" s="53"/>
      <c r="AXO8" s="53"/>
      <c r="AXP8" s="53"/>
      <c r="AXQ8" s="53"/>
      <c r="AXR8" s="53"/>
      <c r="AXS8" s="53"/>
      <c r="AXT8" s="53"/>
      <c r="AXU8" s="53"/>
      <c r="AXV8" s="53"/>
      <c r="AXW8" s="53"/>
      <c r="AXX8" s="53"/>
      <c r="AXY8" s="53"/>
      <c r="AXZ8" s="53"/>
      <c r="AYA8" s="53"/>
      <c r="AYB8" s="53"/>
      <c r="AYC8" s="53"/>
      <c r="AYD8" s="53"/>
      <c r="AYE8" s="53"/>
      <c r="AYF8" s="53"/>
      <c r="AYG8" s="53"/>
      <c r="AYH8" s="53"/>
      <c r="AYI8" s="53"/>
      <c r="AYJ8" s="53"/>
      <c r="AYK8" s="53"/>
      <c r="AYL8" s="53"/>
      <c r="AYM8" s="53"/>
      <c r="AYN8" s="53"/>
      <c r="AYO8" s="53"/>
      <c r="AYP8" s="53"/>
      <c r="AYQ8" s="53"/>
      <c r="AYR8" s="53"/>
      <c r="AYS8" s="53"/>
      <c r="AYT8" s="53"/>
      <c r="AYU8" s="53"/>
      <c r="AYV8" s="53"/>
      <c r="AYW8" s="53"/>
      <c r="AYX8" s="53"/>
      <c r="AYY8" s="53"/>
      <c r="AYZ8" s="53"/>
      <c r="AZA8" s="53"/>
      <c r="AZB8" s="53"/>
      <c r="AZC8" s="53"/>
      <c r="AZD8" s="53"/>
      <c r="AZE8" s="53"/>
      <c r="AZF8" s="53"/>
      <c r="AZG8" s="53"/>
      <c r="AZH8" s="53"/>
      <c r="AZI8" s="53"/>
      <c r="AZJ8" s="53"/>
      <c r="AZK8" s="53"/>
      <c r="AZL8" s="53"/>
      <c r="AZM8" s="53"/>
      <c r="AZN8" s="53"/>
      <c r="AZO8" s="53"/>
      <c r="AZP8" s="53"/>
      <c r="AZQ8" s="53"/>
      <c r="AZR8" s="53"/>
      <c r="AZS8" s="53"/>
      <c r="AZT8" s="53"/>
      <c r="AZU8" s="53"/>
      <c r="AZV8" s="53"/>
      <c r="AZW8" s="53"/>
      <c r="AZX8" s="53"/>
      <c r="AZY8" s="53"/>
      <c r="AZZ8" s="53"/>
      <c r="BAA8" s="53"/>
      <c r="BAB8" s="53"/>
      <c r="BAC8" s="53"/>
      <c r="BAD8" s="53"/>
      <c r="BAE8" s="53"/>
      <c r="BAF8" s="53"/>
      <c r="BAG8" s="53"/>
      <c r="BAH8" s="53"/>
      <c r="BAI8" s="53"/>
      <c r="BAJ8" s="53"/>
      <c r="BAK8" s="53"/>
      <c r="BAL8" s="53"/>
      <c r="BAM8" s="53"/>
      <c r="BAN8" s="53"/>
      <c r="BAO8" s="53"/>
      <c r="BAP8" s="53"/>
      <c r="BAQ8" s="53"/>
      <c r="BAR8" s="53"/>
      <c r="BAS8" s="53"/>
      <c r="BAT8" s="53"/>
      <c r="BAU8" s="53"/>
      <c r="BAV8" s="53"/>
      <c r="BAW8" s="53"/>
      <c r="BAX8" s="53"/>
      <c r="BAY8" s="53"/>
      <c r="BAZ8" s="53"/>
      <c r="BBA8" s="53"/>
      <c r="BBB8" s="53"/>
      <c r="BBC8" s="53"/>
      <c r="BBD8" s="53"/>
      <c r="BBE8" s="53"/>
      <c r="BBF8" s="53"/>
      <c r="BBG8" s="53"/>
      <c r="BBH8" s="53"/>
      <c r="BBI8" s="53"/>
      <c r="BBJ8" s="53"/>
      <c r="BBK8" s="53"/>
      <c r="BBL8" s="53"/>
      <c r="BBM8" s="53"/>
      <c r="BBN8" s="53"/>
      <c r="BBO8" s="53"/>
      <c r="BBP8" s="53"/>
      <c r="BBQ8" s="53"/>
      <c r="BBR8" s="53"/>
      <c r="BBS8" s="53"/>
      <c r="BBT8" s="53"/>
      <c r="BBU8" s="53"/>
      <c r="BBV8" s="53"/>
      <c r="BBW8" s="53"/>
      <c r="BBX8" s="53"/>
      <c r="BBY8" s="53"/>
      <c r="BBZ8" s="53"/>
      <c r="BCA8" s="53"/>
      <c r="BCB8" s="53"/>
      <c r="BCC8" s="53"/>
      <c r="BCD8" s="53"/>
      <c r="BCE8" s="53"/>
      <c r="BCF8" s="53"/>
      <c r="BCG8" s="53"/>
      <c r="BCH8" s="53"/>
      <c r="BCI8" s="53"/>
      <c r="BCJ8" s="53"/>
      <c r="BCK8" s="53"/>
      <c r="BCL8" s="53"/>
      <c r="BCM8" s="53"/>
      <c r="BCN8" s="53"/>
      <c r="BCO8" s="53"/>
      <c r="BCP8" s="53"/>
      <c r="BCQ8" s="53"/>
      <c r="BCR8" s="53"/>
      <c r="BCS8" s="53"/>
      <c r="BCT8" s="53"/>
      <c r="BCU8" s="53"/>
      <c r="BCV8" s="53"/>
      <c r="BCW8" s="53"/>
      <c r="BCX8" s="53"/>
      <c r="BCY8" s="53"/>
      <c r="BCZ8" s="53"/>
      <c r="BDA8" s="53"/>
      <c r="BDB8" s="53"/>
      <c r="BDC8" s="53"/>
      <c r="BDD8" s="53"/>
      <c r="BDE8" s="53"/>
      <c r="BDF8" s="53"/>
      <c r="BDG8" s="53"/>
      <c r="BDH8" s="53"/>
      <c r="BDI8" s="53"/>
      <c r="BDJ8" s="53"/>
      <c r="BDK8" s="53"/>
      <c r="BDL8" s="53"/>
      <c r="BDM8" s="53"/>
      <c r="BDN8" s="53"/>
      <c r="BDO8" s="53"/>
      <c r="BDP8" s="53"/>
      <c r="BDQ8" s="53"/>
      <c r="BDR8" s="53"/>
      <c r="BDS8" s="53"/>
      <c r="BDT8" s="53"/>
      <c r="BDU8" s="53"/>
      <c r="BDV8" s="53"/>
      <c r="BDW8" s="53"/>
      <c r="BDX8" s="53"/>
      <c r="BDY8" s="53"/>
      <c r="BDZ8" s="53"/>
      <c r="BEA8" s="53"/>
      <c r="BEB8" s="53"/>
      <c r="BEC8" s="53"/>
      <c r="BED8" s="53"/>
      <c r="BEE8" s="53"/>
      <c r="BEF8" s="53"/>
      <c r="BEG8" s="53"/>
      <c r="BEH8" s="53"/>
      <c r="BEI8" s="53"/>
      <c r="BEJ8" s="53"/>
      <c r="BEK8" s="53"/>
      <c r="BEL8" s="53"/>
      <c r="BEM8" s="53"/>
      <c r="BEN8" s="53"/>
      <c r="BEO8" s="53"/>
      <c r="BEP8" s="53"/>
      <c r="BEQ8" s="53"/>
      <c r="BER8" s="53"/>
      <c r="BES8" s="53"/>
      <c r="BET8" s="53"/>
      <c r="BEU8" s="53"/>
      <c r="BEV8" s="53"/>
      <c r="BEW8" s="53"/>
      <c r="BEX8" s="53"/>
      <c r="BEY8" s="53"/>
      <c r="BEZ8" s="53"/>
      <c r="BFA8" s="53"/>
      <c r="BFB8" s="53"/>
      <c r="BFC8" s="53"/>
      <c r="BFD8" s="53"/>
      <c r="BFE8" s="53"/>
      <c r="BFF8" s="53"/>
      <c r="BFG8" s="53"/>
      <c r="BFH8" s="53"/>
      <c r="BFI8" s="53"/>
      <c r="BFJ8" s="53"/>
      <c r="BFK8" s="53"/>
      <c r="BFL8" s="53"/>
      <c r="BFM8" s="53"/>
      <c r="BFN8" s="53"/>
      <c r="BFO8" s="53"/>
      <c r="BFP8" s="53"/>
      <c r="BFQ8" s="53"/>
      <c r="BFR8" s="53"/>
      <c r="BFS8" s="53"/>
      <c r="BFT8" s="53"/>
      <c r="BFU8" s="53"/>
      <c r="BFV8" s="53"/>
      <c r="BFW8" s="53"/>
      <c r="BFX8" s="53"/>
      <c r="BFY8" s="53"/>
      <c r="BFZ8" s="53"/>
      <c r="BGA8" s="53"/>
      <c r="BGB8" s="53"/>
      <c r="BGC8" s="53"/>
      <c r="BGD8" s="53"/>
      <c r="BGE8" s="53"/>
      <c r="BGF8" s="53"/>
      <c r="BGG8" s="53"/>
      <c r="BGH8" s="53"/>
      <c r="BGI8" s="53"/>
      <c r="BGJ8" s="53"/>
      <c r="BGK8" s="53"/>
      <c r="BGL8" s="53"/>
      <c r="BGM8" s="53"/>
      <c r="BGN8" s="53"/>
      <c r="BGO8" s="53"/>
      <c r="BGP8" s="53"/>
      <c r="BGQ8" s="53"/>
      <c r="BGR8" s="53"/>
      <c r="BGS8" s="53"/>
      <c r="BGT8" s="53"/>
      <c r="BGU8" s="53"/>
      <c r="BGV8" s="53"/>
      <c r="BGW8" s="53"/>
      <c r="BGX8" s="53"/>
      <c r="BGY8" s="53"/>
      <c r="BGZ8" s="53"/>
      <c r="BHA8" s="53"/>
      <c r="BHB8" s="53"/>
      <c r="BHC8" s="53"/>
      <c r="BHD8" s="53"/>
      <c r="BHE8" s="53"/>
      <c r="BHF8" s="53"/>
      <c r="BHG8" s="53"/>
      <c r="BHH8" s="53"/>
      <c r="BHI8" s="53"/>
      <c r="BHJ8" s="53"/>
      <c r="BHK8" s="53"/>
      <c r="BHL8" s="53"/>
      <c r="BHM8" s="53"/>
      <c r="BHN8" s="53"/>
      <c r="BHO8" s="53"/>
      <c r="BHP8" s="53"/>
      <c r="BHQ8" s="53"/>
      <c r="BHR8" s="53"/>
      <c r="BHS8" s="53"/>
      <c r="BHT8" s="53"/>
      <c r="BHU8" s="53"/>
      <c r="BHV8" s="53"/>
      <c r="BHW8" s="53"/>
      <c r="BHX8" s="53"/>
      <c r="BHY8" s="53"/>
      <c r="BHZ8" s="53"/>
      <c r="BIA8" s="53"/>
      <c r="BIB8" s="53"/>
      <c r="BIC8" s="53"/>
      <c r="BID8" s="53"/>
      <c r="BIE8" s="53"/>
      <c r="BIF8" s="53"/>
      <c r="BIG8" s="53"/>
      <c r="BIH8" s="53"/>
      <c r="BII8" s="53"/>
      <c r="BIJ8" s="53"/>
      <c r="BIK8" s="53"/>
      <c r="BIL8" s="53"/>
      <c r="BIM8" s="53"/>
      <c r="BIN8" s="53"/>
      <c r="BIO8" s="53"/>
      <c r="BIP8" s="53"/>
      <c r="BIQ8" s="53"/>
      <c r="BIR8" s="53"/>
      <c r="BIS8" s="53"/>
      <c r="BIT8" s="53"/>
      <c r="BIU8" s="53"/>
      <c r="BIV8" s="53"/>
      <c r="BIW8" s="53"/>
      <c r="BIX8" s="53"/>
      <c r="BIY8" s="53"/>
      <c r="BIZ8" s="53"/>
      <c r="BJA8" s="53"/>
      <c r="BJB8" s="53"/>
      <c r="BJC8" s="53"/>
      <c r="BJD8" s="53"/>
      <c r="BJE8" s="53"/>
      <c r="BJF8" s="53"/>
      <c r="BJG8" s="53"/>
      <c r="BJH8" s="53"/>
      <c r="BJI8" s="53"/>
      <c r="BJJ8" s="53"/>
      <c r="BJK8" s="53"/>
      <c r="BJL8" s="53"/>
      <c r="BJM8" s="53"/>
      <c r="BJN8" s="53"/>
      <c r="BJO8" s="53"/>
      <c r="BJP8" s="53"/>
      <c r="BJQ8" s="53"/>
      <c r="BJR8" s="53"/>
      <c r="BJS8" s="53"/>
      <c r="BJT8" s="53"/>
      <c r="BJU8" s="53"/>
      <c r="BJV8" s="53"/>
      <c r="BJW8" s="53"/>
      <c r="BJX8" s="53"/>
      <c r="BJY8" s="53"/>
      <c r="BJZ8" s="53"/>
      <c r="BKA8" s="53"/>
      <c r="BKB8" s="53"/>
      <c r="BKC8" s="53"/>
      <c r="BKD8" s="53"/>
      <c r="BKE8" s="53"/>
      <c r="BKF8" s="53"/>
      <c r="BKG8" s="53"/>
      <c r="BKH8" s="53"/>
      <c r="BKI8" s="53"/>
      <c r="BKJ8" s="53"/>
      <c r="BKK8" s="53"/>
      <c r="BKL8" s="53"/>
      <c r="BKM8" s="53"/>
      <c r="BKN8" s="53"/>
      <c r="BKO8" s="53"/>
      <c r="BKP8" s="53"/>
      <c r="BKQ8" s="53"/>
      <c r="BKR8" s="53"/>
      <c r="BKS8" s="53"/>
      <c r="BKT8" s="53"/>
      <c r="BKU8" s="53"/>
      <c r="BKV8" s="53"/>
      <c r="BKW8" s="53"/>
      <c r="BKX8" s="53"/>
      <c r="BKY8" s="53"/>
      <c r="BKZ8" s="53"/>
      <c r="BLA8" s="53"/>
      <c r="BLB8" s="53"/>
      <c r="BLC8" s="53"/>
      <c r="BLD8" s="53"/>
      <c r="BLE8" s="53"/>
      <c r="BLF8" s="53"/>
      <c r="BLG8" s="53"/>
      <c r="BLH8" s="53"/>
      <c r="BLI8" s="53"/>
      <c r="BLJ8" s="53"/>
      <c r="BLK8" s="53"/>
      <c r="BLL8" s="53"/>
      <c r="BLM8" s="53"/>
      <c r="BLN8" s="53"/>
      <c r="BLO8" s="53"/>
      <c r="BLP8" s="53"/>
      <c r="BLQ8" s="53"/>
      <c r="BLR8" s="53"/>
      <c r="BLS8" s="53"/>
      <c r="BLT8" s="53"/>
      <c r="BLU8" s="53"/>
      <c r="BLV8" s="53"/>
      <c r="BLW8" s="53"/>
      <c r="BLX8" s="53"/>
      <c r="BLY8" s="53"/>
      <c r="BLZ8" s="53"/>
      <c r="BMA8" s="53"/>
      <c r="BMB8" s="53"/>
      <c r="BMC8" s="53"/>
      <c r="BMD8" s="53"/>
      <c r="BME8" s="53"/>
      <c r="BMF8" s="53"/>
      <c r="BMG8" s="53"/>
      <c r="BMH8" s="53"/>
      <c r="BMI8" s="53"/>
      <c r="BMJ8" s="53"/>
      <c r="BMK8" s="53"/>
      <c r="BML8" s="53"/>
      <c r="BMM8" s="53"/>
      <c r="BMN8" s="53"/>
      <c r="BMO8" s="53"/>
      <c r="BMP8" s="53"/>
      <c r="BMQ8" s="53"/>
      <c r="BMR8" s="53"/>
      <c r="BMS8" s="53"/>
      <c r="BMT8" s="53"/>
      <c r="BMU8" s="53"/>
      <c r="BMV8" s="53"/>
      <c r="BMW8" s="53"/>
      <c r="BMX8" s="53"/>
      <c r="BMY8" s="53"/>
      <c r="BMZ8" s="53"/>
      <c r="BNA8" s="53"/>
      <c r="BNB8" s="53"/>
      <c r="BNC8" s="53"/>
      <c r="BND8" s="53"/>
      <c r="BNE8" s="53"/>
      <c r="BNF8" s="53"/>
      <c r="BNG8" s="53"/>
      <c r="BNH8" s="53"/>
    </row>
    <row r="9" ht="13.5" hidden="1" customHeight="1">
      <c r="A9" s="54" t="s">
        <v>1398</v>
      </c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55"/>
      <c r="KT9" s="55"/>
      <c r="KU9" s="55"/>
      <c r="KV9" s="55"/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55"/>
      <c r="NJ9" s="55"/>
      <c r="NK9" s="55"/>
      <c r="NL9" s="55"/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55"/>
      <c r="OR9" s="55"/>
      <c r="OS9" s="55"/>
      <c r="OT9" s="55"/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55"/>
      <c r="PZ9" s="55"/>
      <c r="QA9" s="55"/>
      <c r="QB9" s="55"/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55"/>
      <c r="RH9" s="55"/>
      <c r="RI9" s="55"/>
      <c r="RJ9" s="55"/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55"/>
      <c r="SP9" s="55"/>
      <c r="SQ9" s="55"/>
      <c r="SR9" s="55"/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55"/>
      <c r="TX9" s="55"/>
      <c r="TY9" s="55"/>
      <c r="TZ9" s="55"/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55"/>
      <c r="VF9" s="55"/>
      <c r="VG9" s="55"/>
      <c r="VH9" s="55"/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55"/>
      <c r="WN9" s="55"/>
      <c r="WO9" s="55"/>
      <c r="WP9" s="55"/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55"/>
      <c r="XV9" s="55"/>
      <c r="XW9" s="55"/>
      <c r="XX9" s="55"/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55"/>
      <c r="ZD9" s="55"/>
      <c r="ZE9" s="55"/>
      <c r="ZF9" s="55"/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55"/>
      <c r="AAL9" s="55"/>
      <c r="AAM9" s="55"/>
      <c r="AAN9" s="55"/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55"/>
      <c r="ABT9" s="55"/>
      <c r="ABU9" s="55"/>
      <c r="ABV9" s="55"/>
      <c r="ABW9" s="55"/>
      <c r="ABX9" s="55"/>
      <c r="ABY9" s="55"/>
      <c r="ABZ9" s="55"/>
      <c r="ACA9" s="55"/>
      <c r="ACB9" s="55"/>
      <c r="ACC9" s="55"/>
      <c r="ACD9" s="55"/>
      <c r="ACE9" s="55"/>
      <c r="ACF9" s="55"/>
      <c r="ACG9" s="55"/>
      <c r="ACH9" s="55"/>
      <c r="ACI9" s="55"/>
      <c r="ACJ9" s="55"/>
      <c r="ACK9" s="55"/>
      <c r="ACL9" s="55"/>
      <c r="ACM9" s="55"/>
      <c r="ACN9" s="55"/>
      <c r="ACO9" s="55"/>
      <c r="ACP9" s="55"/>
      <c r="ACQ9" s="55"/>
      <c r="ACR9" s="55"/>
      <c r="ACS9" s="55"/>
      <c r="ACT9" s="55"/>
      <c r="ACU9" s="55"/>
      <c r="ACV9" s="55"/>
      <c r="ACW9" s="55"/>
      <c r="ACX9" s="55"/>
      <c r="ACY9" s="55"/>
      <c r="ACZ9" s="55"/>
      <c r="ADA9" s="55">
        <v>100.0</v>
      </c>
      <c r="ADB9" s="55">
        <v>99.96387</v>
      </c>
      <c r="ADC9" s="55">
        <v>102.1453</v>
      </c>
      <c r="ADD9" s="55">
        <v>105.8374</v>
      </c>
      <c r="ADE9" s="55">
        <v>105.6171</v>
      </c>
      <c r="ADF9" s="55">
        <v>104.3754</v>
      </c>
      <c r="ADG9" s="55">
        <v>101.9435</v>
      </c>
      <c r="ADH9" s="55">
        <v>102.0446</v>
      </c>
      <c r="ADI9" s="55">
        <v>102.9826</v>
      </c>
      <c r="ADJ9" s="55">
        <v>106.1816</v>
      </c>
      <c r="ADK9" s="55">
        <v>107.2951</v>
      </c>
      <c r="ADL9" s="55">
        <v>106.0262</v>
      </c>
      <c r="ADM9" s="55">
        <v>100.0343</v>
      </c>
      <c r="ADN9" s="55">
        <v>98.98262</v>
      </c>
      <c r="ADO9" s="55">
        <v>100.5486</v>
      </c>
      <c r="ADP9" s="55">
        <v>105.1147</v>
      </c>
      <c r="ADQ9" s="55">
        <v>105.1883</v>
      </c>
      <c r="ADR9" s="55">
        <v>105.0519</v>
      </c>
      <c r="ADS9" s="55">
        <v>102.8633</v>
      </c>
      <c r="ADT9" s="55">
        <v>101.0107</v>
      </c>
      <c r="ADU9" s="55">
        <v>102.156</v>
      </c>
      <c r="ADV9" s="55">
        <v>105.9509</v>
      </c>
      <c r="ADW9" s="55">
        <v>106.7663</v>
      </c>
      <c r="ADX9" s="55">
        <v>104.8383</v>
      </c>
      <c r="ADY9" s="55">
        <v>100.5</v>
      </c>
      <c r="ADZ9" s="55">
        <v>99.6</v>
      </c>
      <c r="AEA9" s="55">
        <v>101.7</v>
      </c>
      <c r="AEB9" s="55">
        <v>104.3</v>
      </c>
      <c r="AEC9" s="55">
        <v>103.0</v>
      </c>
      <c r="AED9" s="55">
        <v>103.7</v>
      </c>
      <c r="AEE9" s="55">
        <v>101.3</v>
      </c>
      <c r="AEF9" s="55">
        <v>101.2</v>
      </c>
      <c r="AEG9" s="55">
        <v>101.8</v>
      </c>
      <c r="AEH9" s="55">
        <v>103.5</v>
      </c>
      <c r="AEI9" s="55">
        <v>105.1</v>
      </c>
      <c r="AEJ9" s="55">
        <v>104.3</v>
      </c>
      <c r="AEK9" s="55">
        <v>100.8</v>
      </c>
      <c r="AEL9" s="55">
        <v>100.0</v>
      </c>
      <c r="AEM9" s="55">
        <v>102.0</v>
      </c>
      <c r="AEN9" s="55">
        <v>104.0</v>
      </c>
      <c r="AEO9" s="55">
        <v>105.5</v>
      </c>
      <c r="AEP9" s="55">
        <v>104.7</v>
      </c>
      <c r="AEQ9" s="55">
        <v>103.3</v>
      </c>
      <c r="AER9" s="55">
        <v>101.9</v>
      </c>
      <c r="AES9" s="55">
        <v>102.6</v>
      </c>
      <c r="AET9" s="55">
        <v>104.7</v>
      </c>
      <c r="AEU9" s="55">
        <v>106.7</v>
      </c>
      <c r="AEV9" s="55">
        <v>105.1</v>
      </c>
      <c r="AEW9" s="55">
        <v>101.2</v>
      </c>
      <c r="AEX9" s="55">
        <v>100.8</v>
      </c>
      <c r="AEY9" s="55">
        <v>103.8</v>
      </c>
      <c r="AEZ9" s="55">
        <v>105.6</v>
      </c>
      <c r="AFA9" s="55">
        <v>106.6</v>
      </c>
      <c r="AFB9" s="55">
        <v>106.0</v>
      </c>
      <c r="AFC9" s="55">
        <v>103.9</v>
      </c>
      <c r="AFD9" s="55">
        <v>102.8</v>
      </c>
      <c r="AFE9" s="55">
        <v>103.4</v>
      </c>
      <c r="AFF9" s="55">
        <v>106.0</v>
      </c>
      <c r="AFG9" s="55">
        <v>108.9</v>
      </c>
      <c r="AFH9" s="55">
        <v>108.0</v>
      </c>
      <c r="AFI9" s="55">
        <v>104.2</v>
      </c>
      <c r="AFJ9" s="55">
        <v>104.8</v>
      </c>
      <c r="AFK9" s="55">
        <v>106.6</v>
      </c>
      <c r="AFL9" s="55">
        <v>108.6</v>
      </c>
      <c r="AFM9" s="55">
        <v>101.8</v>
      </c>
      <c r="AFN9" s="55">
        <v>99.9</v>
      </c>
      <c r="AFO9" s="55">
        <v>100.9</v>
      </c>
      <c r="AFP9" s="55">
        <v>100.6242</v>
      </c>
      <c r="AFQ9" s="55">
        <v>101.6</v>
      </c>
      <c r="AFR9" s="55">
        <v>102.8</v>
      </c>
      <c r="AFS9" s="55">
        <v>103.9</v>
      </c>
      <c r="AFT9" s="55">
        <v>104.8</v>
      </c>
      <c r="AFU9" s="55">
        <v>100.1</v>
      </c>
      <c r="AFV9" s="55">
        <v>99.8</v>
      </c>
      <c r="AFW9" s="55">
        <v>100.8</v>
      </c>
      <c r="AFX9" s="55">
        <v>102.1</v>
      </c>
      <c r="AFY9" s="55">
        <v>103.4</v>
      </c>
      <c r="AFZ9" s="55">
        <v>103.5</v>
      </c>
      <c r="AGA9" s="55">
        <v>101.5</v>
      </c>
      <c r="AGB9" s="55">
        <v>101.0</v>
      </c>
      <c r="AGC9" s="55">
        <v>101.0</v>
      </c>
      <c r="AGD9" s="55">
        <v>102.7</v>
      </c>
      <c r="AGE9" s="56"/>
      <c r="AGF9" s="56"/>
      <c r="AGG9" s="56"/>
      <c r="AGH9" s="56"/>
      <c r="AGI9" s="56"/>
      <c r="AGJ9" s="56"/>
      <c r="AGK9" s="56"/>
      <c r="AGL9" s="56"/>
      <c r="AGM9" s="56"/>
      <c r="AGN9" s="56"/>
      <c r="AGO9" s="56"/>
      <c r="AGP9" s="56"/>
      <c r="AGQ9" s="56"/>
      <c r="AGR9" s="56"/>
      <c r="AGS9" s="56"/>
      <c r="AGT9" s="56"/>
      <c r="AGU9" s="56"/>
      <c r="AGV9" s="56"/>
      <c r="AGW9" s="56"/>
      <c r="AGX9" s="56"/>
      <c r="AGY9" s="56"/>
      <c r="AGZ9" s="56"/>
      <c r="AHA9" s="56"/>
      <c r="AHB9" s="56"/>
      <c r="AHC9" s="56"/>
      <c r="AHD9" s="56"/>
      <c r="AHE9" s="56"/>
      <c r="AHF9" s="56"/>
      <c r="AHG9" s="56"/>
      <c r="AHH9" s="56"/>
      <c r="AHI9" s="56"/>
      <c r="AHJ9" s="56"/>
      <c r="AHK9" s="56"/>
      <c r="AHL9" s="56"/>
      <c r="AHM9" s="56"/>
      <c r="AHN9" s="56"/>
      <c r="AHO9" s="56"/>
      <c r="AHP9" s="56"/>
      <c r="AHQ9" s="56"/>
      <c r="AHR9" s="56"/>
      <c r="AHS9" s="56"/>
      <c r="AHT9" s="56"/>
      <c r="AHU9" s="56"/>
      <c r="AHV9" s="56"/>
      <c r="AHW9" s="56"/>
      <c r="AHX9" s="56"/>
      <c r="AHY9" s="56"/>
      <c r="AHZ9" s="56"/>
      <c r="AIA9" s="56"/>
      <c r="AIB9" s="56"/>
      <c r="AIC9" s="56"/>
      <c r="AID9" s="56"/>
      <c r="AIE9" s="56"/>
      <c r="AIF9" s="56"/>
      <c r="AIG9" s="56"/>
      <c r="AIH9" s="56"/>
      <c r="AII9" s="56"/>
      <c r="AIJ9" s="56"/>
      <c r="AIK9" s="56"/>
      <c r="AIL9" s="56"/>
      <c r="AIM9" s="56"/>
      <c r="AIN9" s="56"/>
      <c r="AIO9" s="56"/>
      <c r="AIP9" s="56"/>
      <c r="AIQ9" s="56"/>
      <c r="AIR9" s="56"/>
      <c r="AIS9" s="56"/>
      <c r="AIT9" s="56"/>
      <c r="AIU9" s="56"/>
      <c r="AIV9" s="56"/>
      <c r="AIW9" s="56"/>
      <c r="AIX9" s="56"/>
      <c r="AIY9" s="56"/>
      <c r="AIZ9" s="56"/>
      <c r="AJA9" s="56"/>
      <c r="AJB9" s="56"/>
      <c r="AJC9" s="56"/>
      <c r="AJD9" s="56"/>
      <c r="AJE9" s="56"/>
      <c r="AJF9" s="56"/>
      <c r="AJG9" s="56"/>
      <c r="AJH9" s="56"/>
      <c r="AJI9" s="56"/>
      <c r="AJJ9" s="56"/>
      <c r="AJK9" s="56"/>
      <c r="AJL9" s="56"/>
      <c r="AJM9" s="56"/>
      <c r="AJN9" s="56"/>
      <c r="AJO9" s="56"/>
      <c r="AJP9" s="56"/>
      <c r="AJQ9" s="56"/>
      <c r="AJR9" s="56"/>
      <c r="AJS9" s="56"/>
      <c r="AJT9" s="56"/>
      <c r="AJU9" s="56"/>
      <c r="AJV9" s="56"/>
      <c r="AJW9" s="56"/>
      <c r="AJX9" s="56"/>
      <c r="AJY9" s="56"/>
      <c r="AJZ9" s="56"/>
      <c r="AKA9" s="56"/>
      <c r="AKB9" s="56"/>
      <c r="AKC9" s="56"/>
      <c r="AKD9" s="56"/>
      <c r="AKE9" s="56"/>
      <c r="AKF9" s="56"/>
      <c r="AKG9" s="56"/>
      <c r="AKH9" s="56"/>
      <c r="AKI9" s="56"/>
      <c r="AKJ9" s="56"/>
      <c r="AKK9" s="56"/>
      <c r="AKL9" s="56"/>
      <c r="AKM9" s="56"/>
      <c r="AKN9" s="56"/>
      <c r="AKO9" s="56"/>
      <c r="AKP9" s="56"/>
      <c r="AKQ9" s="56"/>
      <c r="AKR9" s="56"/>
      <c r="AKS9" s="56"/>
      <c r="AKT9" s="56"/>
      <c r="AKU9" s="56"/>
      <c r="AKV9" s="56"/>
      <c r="AKW9" s="56"/>
      <c r="AKX9" s="56"/>
      <c r="AKY9" s="56"/>
      <c r="AKZ9" s="56"/>
      <c r="ALA9" s="56"/>
      <c r="ALB9" s="56"/>
      <c r="ALC9" s="56"/>
      <c r="ALD9" s="56"/>
      <c r="ALE9" s="56"/>
      <c r="ALF9" s="56"/>
      <c r="ALG9" s="56"/>
      <c r="ALH9" s="56"/>
      <c r="ALI9" s="56"/>
      <c r="ALJ9" s="56"/>
      <c r="ALK9" s="56"/>
      <c r="ALL9" s="56"/>
      <c r="ALM9" s="56"/>
      <c r="ALN9" s="56"/>
      <c r="ALO9" s="56"/>
      <c r="ALP9" s="56"/>
      <c r="ALQ9" s="56"/>
      <c r="ALR9" s="56"/>
      <c r="ALS9" s="56"/>
      <c r="ALT9" s="56"/>
      <c r="ALU9" s="56"/>
      <c r="ALV9" s="56"/>
      <c r="ALW9" s="56"/>
      <c r="ALX9" s="56"/>
      <c r="ALY9" s="56"/>
      <c r="ALZ9" s="56"/>
      <c r="AMA9" s="56"/>
      <c r="AMB9" s="56"/>
      <c r="AMC9" s="56"/>
      <c r="AMD9" s="56"/>
      <c r="AME9" s="56"/>
      <c r="AMF9" s="56"/>
      <c r="AMG9" s="56"/>
      <c r="AMH9" s="56"/>
      <c r="AMI9" s="56"/>
      <c r="AMJ9" s="56"/>
      <c r="AMK9" s="56"/>
      <c r="AML9" s="56"/>
      <c r="AMM9" s="56"/>
      <c r="AMN9" s="56"/>
      <c r="AMO9" s="56"/>
      <c r="AMP9" s="56"/>
      <c r="AMQ9" s="56"/>
      <c r="AMR9" s="56"/>
      <c r="AMS9" s="56"/>
      <c r="AMT9" s="56"/>
      <c r="AMU9" s="56"/>
      <c r="AMV9" s="56"/>
      <c r="AMW9" s="56"/>
      <c r="AMX9" s="56"/>
      <c r="AMY9" s="56"/>
      <c r="AMZ9" s="56"/>
      <c r="ANA9" s="56"/>
      <c r="ANB9" s="56"/>
      <c r="ANC9" s="56"/>
      <c r="AND9" s="56"/>
      <c r="ANE9" s="56"/>
      <c r="ANF9" s="56"/>
      <c r="ANG9" s="56"/>
      <c r="ANH9" s="56"/>
      <c r="ANI9" s="56"/>
      <c r="ANJ9" s="56"/>
      <c r="ANK9" s="56"/>
      <c r="ANL9" s="56"/>
      <c r="ANM9" s="56"/>
      <c r="ANN9" s="56"/>
      <c r="ANO9" s="56"/>
      <c r="ANP9" s="56"/>
      <c r="ANQ9" s="56"/>
      <c r="ANR9" s="56"/>
      <c r="ANS9" s="56"/>
      <c r="ANT9" s="56"/>
      <c r="ANU9" s="56"/>
      <c r="ANV9" s="56"/>
      <c r="ANW9" s="56"/>
      <c r="ANX9" s="56"/>
      <c r="ANY9" s="56"/>
      <c r="ANZ9" s="56"/>
      <c r="AOA9" s="56"/>
      <c r="AOB9" s="56"/>
      <c r="AOC9" s="56"/>
      <c r="AOD9" s="56"/>
      <c r="AOE9" s="56"/>
      <c r="AOF9" s="56"/>
      <c r="AOG9" s="56"/>
      <c r="AOH9" s="56"/>
      <c r="AOI9" s="56"/>
      <c r="AOJ9" s="56"/>
      <c r="AOK9" s="56"/>
      <c r="AOL9" s="56"/>
      <c r="AOM9" s="56"/>
      <c r="AON9" s="56"/>
      <c r="AOO9" s="56"/>
      <c r="AOP9" s="56"/>
      <c r="AOQ9" s="56"/>
      <c r="AOR9" s="56"/>
      <c r="AOS9" s="56"/>
      <c r="AOT9" s="56"/>
      <c r="AOU9" s="56"/>
      <c r="AOV9" s="56"/>
      <c r="AOW9" s="56"/>
      <c r="AOX9" s="56"/>
      <c r="AOY9" s="56"/>
      <c r="AOZ9" s="56"/>
      <c r="APA9" s="56"/>
      <c r="APB9" s="56"/>
      <c r="APC9" s="56"/>
      <c r="APD9" s="56"/>
      <c r="APE9" s="56"/>
      <c r="APF9" s="56"/>
      <c r="APG9" s="56"/>
      <c r="APH9" s="56"/>
      <c r="API9" s="56"/>
      <c r="APJ9" s="56"/>
      <c r="APK9" s="56"/>
      <c r="APL9" s="56"/>
      <c r="APM9" s="56"/>
      <c r="APN9" s="56"/>
      <c r="APO9" s="56"/>
      <c r="APP9" s="56"/>
      <c r="APQ9" s="56"/>
      <c r="APR9" s="56"/>
      <c r="APS9" s="56"/>
      <c r="APT9" s="56"/>
      <c r="APU9" s="56"/>
      <c r="APV9" s="56"/>
      <c r="APW9" s="56"/>
      <c r="APX9" s="56"/>
      <c r="APY9" s="56"/>
      <c r="APZ9" s="56"/>
      <c r="AQA9" s="56"/>
      <c r="AQB9" s="56"/>
      <c r="AQC9" s="56"/>
      <c r="AQD9" s="56"/>
      <c r="AQE9" s="56"/>
      <c r="AQF9" s="56"/>
      <c r="AQG9" s="56"/>
      <c r="AQH9" s="56"/>
      <c r="AQI9" s="56"/>
      <c r="AQJ9" s="56"/>
      <c r="AQK9" s="56"/>
      <c r="AQL9" s="56"/>
      <c r="AQM9" s="56"/>
      <c r="AQN9" s="56"/>
      <c r="AQO9" s="56"/>
      <c r="AQP9" s="56"/>
      <c r="AQQ9" s="56"/>
      <c r="AQR9" s="56"/>
      <c r="AQS9" s="56"/>
      <c r="AQT9" s="56"/>
      <c r="AQU9" s="56"/>
      <c r="AQV9" s="56"/>
      <c r="AQW9" s="56"/>
      <c r="AQX9" s="56"/>
      <c r="AQY9" s="56"/>
      <c r="AQZ9" s="56"/>
      <c r="ARA9" s="56"/>
      <c r="ARB9" s="56"/>
      <c r="ARC9" s="56"/>
      <c r="ARD9" s="56"/>
      <c r="ARE9" s="56"/>
      <c r="ARF9" s="56"/>
      <c r="ARG9" s="56"/>
      <c r="ARH9" s="56"/>
      <c r="ARI9" s="56"/>
      <c r="ARJ9" s="56"/>
      <c r="ARK9" s="56"/>
      <c r="ARL9" s="56"/>
      <c r="ARM9" s="56"/>
      <c r="ARN9" s="56"/>
      <c r="ARO9" s="56"/>
      <c r="ARP9" s="56"/>
      <c r="ARQ9" s="56"/>
      <c r="ARR9" s="56"/>
      <c r="ARS9" s="56"/>
      <c r="ART9" s="56"/>
      <c r="ARU9" s="56"/>
      <c r="ARV9" s="56"/>
      <c r="ARW9" s="56"/>
      <c r="ARX9" s="56"/>
      <c r="ARY9" s="56"/>
      <c r="ARZ9" s="56"/>
      <c r="ASA9" s="56"/>
      <c r="ASB9" s="56"/>
      <c r="ASC9" s="56"/>
      <c r="ASD9" s="56"/>
      <c r="ASE9" s="56"/>
      <c r="ASF9" s="56"/>
      <c r="ASG9" s="56"/>
      <c r="ASH9" s="56"/>
      <c r="ASI9" s="56"/>
      <c r="ASJ9" s="56"/>
      <c r="ASK9" s="56"/>
      <c r="ASL9" s="56"/>
      <c r="ASM9" s="56"/>
      <c r="ASN9" s="56"/>
      <c r="ASO9" s="56"/>
      <c r="ASP9" s="56"/>
      <c r="ASQ9" s="56"/>
      <c r="ASR9" s="56"/>
      <c r="ASS9" s="56"/>
      <c r="AST9" s="56"/>
      <c r="ASU9" s="56"/>
      <c r="ASV9" s="56"/>
      <c r="ASW9" s="56"/>
      <c r="ASX9" s="56"/>
      <c r="ASY9" s="56"/>
      <c r="ASZ9" s="56"/>
      <c r="ATA9" s="56"/>
      <c r="ATB9" s="56"/>
      <c r="ATC9" s="56"/>
      <c r="ATD9" s="56"/>
      <c r="ATE9" s="56"/>
      <c r="ATF9" s="56"/>
      <c r="ATG9" s="56"/>
      <c r="ATH9" s="56"/>
      <c r="ATI9" s="56"/>
      <c r="ATJ9" s="56"/>
      <c r="ATK9" s="56"/>
      <c r="ATL9" s="56"/>
      <c r="ATM9" s="56"/>
      <c r="ATN9" s="56"/>
      <c r="ATO9" s="56"/>
      <c r="ATP9" s="56"/>
      <c r="ATQ9" s="56"/>
      <c r="ATR9" s="56"/>
      <c r="ATS9" s="56"/>
      <c r="ATT9" s="56"/>
      <c r="ATU9" s="56"/>
      <c r="ATV9" s="56"/>
      <c r="ATW9" s="56"/>
      <c r="ATX9" s="56"/>
      <c r="ATY9" s="56"/>
      <c r="ATZ9" s="56"/>
      <c r="AUA9" s="56"/>
      <c r="AUB9" s="56"/>
      <c r="AUC9" s="56"/>
      <c r="AUD9" s="56"/>
      <c r="AUE9" s="56"/>
      <c r="AUF9" s="56"/>
      <c r="AUG9" s="56"/>
      <c r="AUH9" s="56"/>
      <c r="AUI9" s="56"/>
      <c r="AUJ9" s="56"/>
      <c r="AUK9" s="56"/>
      <c r="AUL9" s="56"/>
      <c r="AUM9" s="56"/>
      <c r="AUN9" s="56"/>
      <c r="AUO9" s="56"/>
      <c r="AUP9" s="56"/>
      <c r="AUQ9" s="56"/>
      <c r="AUR9" s="56"/>
      <c r="AUS9" s="56"/>
      <c r="AUT9" s="56"/>
      <c r="AUU9" s="56"/>
      <c r="AUV9" s="56"/>
      <c r="AUW9" s="56"/>
      <c r="AUX9" s="56"/>
      <c r="AUY9" s="56"/>
      <c r="AUZ9" s="56"/>
      <c r="AVA9" s="56"/>
      <c r="AVB9" s="56"/>
      <c r="AVC9" s="56"/>
      <c r="AVD9" s="56"/>
      <c r="AVE9" s="56"/>
      <c r="AVF9" s="56"/>
      <c r="AVG9" s="56"/>
      <c r="AVH9" s="56"/>
      <c r="AVI9" s="56"/>
      <c r="AVJ9" s="56"/>
      <c r="AVK9" s="56"/>
      <c r="AVL9" s="56"/>
      <c r="AVM9" s="56"/>
      <c r="AVN9" s="56"/>
      <c r="AVO9" s="56"/>
      <c r="AVP9" s="56"/>
      <c r="AVQ9" s="56"/>
      <c r="AVR9" s="56"/>
      <c r="AVS9" s="56"/>
      <c r="AVT9" s="56"/>
      <c r="AVU9" s="56"/>
      <c r="AVV9" s="56"/>
      <c r="AVW9" s="56"/>
      <c r="AVX9" s="56"/>
      <c r="AVY9" s="56"/>
      <c r="AVZ9" s="56"/>
      <c r="AWA9" s="56"/>
      <c r="AWB9" s="56"/>
      <c r="AWC9" s="56"/>
      <c r="AWD9" s="56"/>
      <c r="AWE9" s="56"/>
      <c r="AWF9" s="56"/>
      <c r="AWG9" s="56"/>
      <c r="AWH9" s="56"/>
      <c r="AWI9" s="56"/>
      <c r="AWJ9" s="56"/>
      <c r="AWK9" s="56"/>
      <c r="AWL9" s="56"/>
      <c r="AWM9" s="56"/>
      <c r="AWN9" s="56"/>
      <c r="AWO9" s="56"/>
      <c r="AWP9" s="56"/>
      <c r="AWQ9" s="56"/>
      <c r="AWR9" s="56"/>
      <c r="AWS9" s="56"/>
      <c r="AWT9" s="56"/>
      <c r="AWU9" s="56"/>
      <c r="AWV9" s="56"/>
      <c r="AWW9" s="56"/>
      <c r="AWX9" s="56"/>
      <c r="AWY9" s="56"/>
      <c r="AWZ9" s="56"/>
      <c r="AXA9" s="56"/>
      <c r="AXB9" s="56"/>
      <c r="AXC9" s="56"/>
      <c r="AXD9" s="56"/>
      <c r="AXE9" s="56"/>
      <c r="AXF9" s="56"/>
      <c r="AXG9" s="56"/>
      <c r="AXH9" s="56"/>
      <c r="AXI9" s="56"/>
      <c r="AXJ9" s="56"/>
      <c r="AXK9" s="56"/>
      <c r="AXL9" s="56"/>
      <c r="AXM9" s="56"/>
      <c r="AXN9" s="56"/>
      <c r="AXO9" s="56"/>
      <c r="AXP9" s="56"/>
      <c r="AXQ9" s="56"/>
      <c r="AXR9" s="56"/>
      <c r="AXS9" s="56"/>
      <c r="AXT9" s="56"/>
      <c r="AXU9" s="56"/>
      <c r="AXV9" s="56"/>
      <c r="AXW9" s="56"/>
      <c r="AXX9" s="56"/>
      <c r="AXY9" s="56"/>
      <c r="AXZ9" s="56"/>
      <c r="AYA9" s="56"/>
      <c r="AYB9" s="56"/>
      <c r="AYC9" s="56"/>
      <c r="AYD9" s="56"/>
      <c r="AYE9" s="56"/>
      <c r="AYF9" s="56"/>
      <c r="AYG9" s="56"/>
      <c r="AYH9" s="56"/>
      <c r="AYI9" s="56"/>
      <c r="AYJ9" s="56"/>
      <c r="AYK9" s="56"/>
      <c r="AYL9" s="56"/>
      <c r="AYM9" s="56"/>
      <c r="AYN9" s="56"/>
      <c r="AYO9" s="56"/>
      <c r="AYP9" s="56"/>
      <c r="AYQ9" s="56"/>
      <c r="AYR9" s="56"/>
      <c r="AYS9" s="56"/>
      <c r="AYT9" s="56"/>
      <c r="AYU9" s="56"/>
      <c r="AYV9" s="56"/>
      <c r="AYW9" s="56"/>
      <c r="AYX9" s="56"/>
      <c r="AYY9" s="56"/>
      <c r="AYZ9" s="56"/>
      <c r="AZA9" s="56"/>
      <c r="AZB9" s="56"/>
      <c r="AZC9" s="56"/>
      <c r="AZD9" s="56"/>
      <c r="AZE9" s="56"/>
      <c r="AZF9" s="56"/>
      <c r="AZG9" s="56"/>
      <c r="AZH9" s="56"/>
      <c r="AZI9" s="56"/>
      <c r="AZJ9" s="56"/>
      <c r="AZK9" s="56"/>
      <c r="AZL9" s="56"/>
      <c r="AZM9" s="56"/>
      <c r="AZN9" s="56"/>
      <c r="AZO9" s="56"/>
      <c r="AZP9" s="56"/>
      <c r="AZQ9" s="56"/>
      <c r="AZR9" s="56"/>
      <c r="AZS9" s="56"/>
      <c r="AZT9" s="56"/>
      <c r="AZU9" s="56"/>
      <c r="AZV9" s="56"/>
      <c r="AZW9" s="56"/>
      <c r="AZX9" s="56"/>
      <c r="AZY9" s="56"/>
      <c r="AZZ9" s="56"/>
      <c r="BAA9" s="56"/>
      <c r="BAB9" s="56"/>
      <c r="BAC9" s="56"/>
      <c r="BAD9" s="56"/>
      <c r="BAE9" s="56"/>
      <c r="BAF9" s="56"/>
      <c r="BAG9" s="56"/>
      <c r="BAH9" s="56"/>
      <c r="BAI9" s="56"/>
      <c r="BAJ9" s="56"/>
      <c r="BAK9" s="56"/>
      <c r="BAL9" s="56"/>
      <c r="BAM9" s="56"/>
      <c r="BAN9" s="56"/>
      <c r="BAO9" s="56"/>
      <c r="BAP9" s="56"/>
      <c r="BAQ9" s="56"/>
      <c r="BAR9" s="56"/>
      <c r="BAS9" s="56"/>
      <c r="BAT9" s="56"/>
      <c r="BAU9" s="56"/>
      <c r="BAV9" s="56"/>
      <c r="BAW9" s="56"/>
      <c r="BAX9" s="56"/>
      <c r="BAY9" s="56"/>
      <c r="BAZ9" s="56"/>
      <c r="BBA9" s="56"/>
      <c r="BBB9" s="56"/>
      <c r="BBC9" s="56"/>
      <c r="BBD9" s="56"/>
      <c r="BBE9" s="56"/>
      <c r="BBF9" s="56"/>
      <c r="BBG9" s="56"/>
      <c r="BBH9" s="56"/>
      <c r="BBI9" s="56"/>
      <c r="BBJ9" s="56"/>
      <c r="BBK9" s="56"/>
      <c r="BBL9" s="56"/>
      <c r="BBM9" s="56"/>
      <c r="BBN9" s="56"/>
      <c r="BBO9" s="56"/>
      <c r="BBP9" s="56"/>
      <c r="BBQ9" s="56"/>
      <c r="BBR9" s="56"/>
      <c r="BBS9" s="56"/>
      <c r="BBT9" s="56"/>
      <c r="BBU9" s="56"/>
      <c r="BBV9" s="56"/>
      <c r="BBW9" s="56"/>
      <c r="BBX9" s="56"/>
      <c r="BBY9" s="56"/>
      <c r="BBZ9" s="56"/>
      <c r="BCA9" s="56"/>
      <c r="BCB9" s="56"/>
      <c r="BCC9" s="56"/>
      <c r="BCD9" s="56"/>
      <c r="BCE9" s="56"/>
      <c r="BCF9" s="56"/>
      <c r="BCG9" s="56"/>
      <c r="BCH9" s="56"/>
      <c r="BCI9" s="56"/>
      <c r="BCJ9" s="56"/>
      <c r="BCK9" s="56"/>
      <c r="BCL9" s="56"/>
      <c r="BCM9" s="56"/>
      <c r="BCN9" s="56"/>
      <c r="BCO9" s="56"/>
      <c r="BCP9" s="56"/>
      <c r="BCQ9" s="56"/>
      <c r="BCR9" s="56"/>
      <c r="BCS9" s="56"/>
      <c r="BCT9" s="56"/>
      <c r="BCU9" s="56"/>
      <c r="BCV9" s="56"/>
      <c r="BCW9" s="56"/>
      <c r="BCX9" s="56"/>
      <c r="BCY9" s="56"/>
      <c r="BCZ9" s="56"/>
      <c r="BDA9" s="56"/>
      <c r="BDB9" s="56"/>
      <c r="BDC9" s="56"/>
      <c r="BDD9" s="56"/>
      <c r="BDE9" s="56"/>
      <c r="BDF9" s="56"/>
      <c r="BDG9" s="56"/>
      <c r="BDH9" s="56"/>
      <c r="BDI9" s="56"/>
      <c r="BDJ9" s="56"/>
      <c r="BDK9" s="56"/>
      <c r="BDL9" s="56"/>
      <c r="BDM9" s="56"/>
      <c r="BDN9" s="56"/>
      <c r="BDO9" s="56"/>
      <c r="BDP9" s="56"/>
      <c r="BDQ9" s="56"/>
      <c r="BDR9" s="56"/>
      <c r="BDS9" s="56"/>
      <c r="BDT9" s="56"/>
      <c r="BDU9" s="56"/>
      <c r="BDV9" s="56"/>
      <c r="BDW9" s="56"/>
      <c r="BDX9" s="56"/>
      <c r="BDY9" s="56"/>
      <c r="BDZ9" s="56"/>
      <c r="BEA9" s="56"/>
      <c r="BEB9" s="56"/>
      <c r="BEC9" s="56"/>
      <c r="BED9" s="56"/>
      <c r="BEE9" s="56"/>
      <c r="BEF9" s="56"/>
      <c r="BEG9" s="56"/>
      <c r="BEH9" s="56"/>
      <c r="BEI9" s="56"/>
      <c r="BEJ9" s="56"/>
      <c r="BEK9" s="56"/>
      <c r="BEL9" s="56"/>
      <c r="BEM9" s="56"/>
      <c r="BEN9" s="56"/>
      <c r="BEO9" s="56"/>
      <c r="BEP9" s="56"/>
      <c r="BEQ9" s="56"/>
      <c r="BER9" s="56"/>
      <c r="BES9" s="56"/>
      <c r="BET9" s="56"/>
      <c r="BEU9" s="56"/>
      <c r="BEV9" s="56"/>
      <c r="BEW9" s="56"/>
      <c r="BEX9" s="56"/>
      <c r="BEY9" s="56"/>
      <c r="BEZ9" s="56"/>
      <c r="BFA9" s="56"/>
      <c r="BFB9" s="56"/>
      <c r="BFC9" s="56"/>
      <c r="BFD9" s="56"/>
      <c r="BFE9" s="56"/>
      <c r="BFF9" s="56"/>
      <c r="BFG9" s="56"/>
      <c r="BFH9" s="56"/>
      <c r="BFI9" s="56"/>
      <c r="BFJ9" s="56"/>
      <c r="BFK9" s="56"/>
      <c r="BFL9" s="56"/>
      <c r="BFM9" s="56"/>
      <c r="BFN9" s="56"/>
      <c r="BFO9" s="56"/>
      <c r="BFP9" s="56"/>
      <c r="BFQ9" s="56"/>
      <c r="BFR9" s="56"/>
      <c r="BFS9" s="56"/>
      <c r="BFT9" s="56"/>
      <c r="BFU9" s="56"/>
      <c r="BFV9" s="56"/>
      <c r="BFW9" s="56"/>
      <c r="BFX9" s="56"/>
      <c r="BFY9" s="56"/>
      <c r="BFZ9" s="56"/>
      <c r="BGA9" s="56"/>
      <c r="BGB9" s="56"/>
      <c r="BGC9" s="56"/>
      <c r="BGD9" s="56"/>
      <c r="BGE9" s="56"/>
      <c r="BGF9" s="56"/>
      <c r="BGG9" s="56"/>
      <c r="BGH9" s="56"/>
      <c r="BGI9" s="56"/>
      <c r="BGJ9" s="56"/>
      <c r="BGK9" s="56"/>
      <c r="BGL9" s="56"/>
      <c r="BGM9" s="56"/>
      <c r="BGN9" s="56"/>
      <c r="BGO9" s="56"/>
      <c r="BGP9" s="56"/>
      <c r="BGQ9" s="56"/>
      <c r="BGR9" s="56"/>
      <c r="BGS9" s="56"/>
      <c r="BGT9" s="56"/>
      <c r="BGU9" s="56"/>
      <c r="BGV9" s="56"/>
      <c r="BGW9" s="56"/>
      <c r="BGX9" s="56"/>
      <c r="BGY9" s="56"/>
      <c r="BGZ9" s="56"/>
      <c r="BHA9" s="56"/>
      <c r="BHB9" s="56"/>
      <c r="BHC9" s="56"/>
      <c r="BHD9" s="56"/>
      <c r="BHE9" s="56"/>
      <c r="BHF9" s="56"/>
      <c r="BHG9" s="56"/>
      <c r="BHH9" s="56"/>
      <c r="BHI9" s="56"/>
      <c r="BHJ9" s="56"/>
      <c r="BHK9" s="56"/>
      <c r="BHL9" s="56"/>
      <c r="BHM9" s="56"/>
      <c r="BHN9" s="56"/>
      <c r="BHO9" s="56"/>
      <c r="BHP9" s="56"/>
      <c r="BHQ9" s="56"/>
      <c r="BHR9" s="56"/>
      <c r="BHS9" s="56"/>
      <c r="BHT9" s="56"/>
      <c r="BHU9" s="56"/>
      <c r="BHV9" s="56"/>
      <c r="BHW9" s="56"/>
      <c r="BHX9" s="56"/>
      <c r="BHY9" s="56"/>
      <c r="BHZ9" s="56"/>
      <c r="BIA9" s="56"/>
      <c r="BIB9" s="56"/>
      <c r="BIC9" s="56"/>
      <c r="BID9" s="56"/>
      <c r="BIE9" s="56"/>
      <c r="BIF9" s="56"/>
      <c r="BIG9" s="56"/>
      <c r="BIH9" s="56"/>
      <c r="BII9" s="56"/>
      <c r="BIJ9" s="56"/>
      <c r="BIK9" s="56"/>
      <c r="BIL9" s="56"/>
      <c r="BIM9" s="56"/>
      <c r="BIN9" s="56"/>
      <c r="BIO9" s="56"/>
      <c r="BIP9" s="56"/>
      <c r="BIQ9" s="56"/>
      <c r="BIR9" s="56"/>
      <c r="BIS9" s="56"/>
      <c r="BIT9" s="56"/>
      <c r="BIU9" s="56"/>
      <c r="BIV9" s="56"/>
      <c r="BIW9" s="56"/>
      <c r="BIX9" s="56"/>
      <c r="BIY9" s="56"/>
      <c r="BIZ9" s="56"/>
      <c r="BJA9" s="56"/>
      <c r="BJB9" s="56"/>
      <c r="BJC9" s="56"/>
      <c r="BJD9" s="56"/>
      <c r="BJE9" s="56"/>
      <c r="BJF9" s="56"/>
      <c r="BJG9" s="56"/>
      <c r="BJH9" s="56"/>
      <c r="BJI9" s="56"/>
      <c r="BJJ9" s="56"/>
      <c r="BJK9" s="56"/>
      <c r="BJL9" s="56"/>
      <c r="BJM9" s="56"/>
      <c r="BJN9" s="56"/>
      <c r="BJO9" s="56"/>
      <c r="BJP9" s="56"/>
      <c r="BJQ9" s="56"/>
      <c r="BJR9" s="56"/>
      <c r="BJS9" s="56"/>
      <c r="BJT9" s="56"/>
      <c r="BJU9" s="56"/>
      <c r="BJV9" s="56"/>
      <c r="BJW9" s="56"/>
      <c r="BJX9" s="56"/>
      <c r="BJY9" s="56"/>
      <c r="BJZ9" s="56"/>
      <c r="BKA9" s="56"/>
      <c r="BKB9" s="56"/>
      <c r="BKC9" s="56"/>
      <c r="BKD9" s="56"/>
      <c r="BKE9" s="56"/>
      <c r="BKF9" s="56"/>
      <c r="BKG9" s="56"/>
      <c r="BKH9" s="56"/>
      <c r="BKI9" s="56"/>
      <c r="BKJ9" s="56"/>
      <c r="BKK9" s="56"/>
      <c r="BKL9" s="56"/>
      <c r="BKM9" s="56"/>
      <c r="BKN9" s="56"/>
      <c r="BKO9" s="56"/>
      <c r="BKP9" s="56"/>
      <c r="BKQ9" s="56"/>
      <c r="BKR9" s="56"/>
      <c r="BKS9" s="56"/>
      <c r="BKT9" s="56"/>
      <c r="BKU9" s="56"/>
      <c r="BKV9" s="56"/>
      <c r="BKW9" s="56"/>
      <c r="BKX9" s="56"/>
      <c r="BKY9" s="56"/>
      <c r="BKZ9" s="56"/>
      <c r="BLA9" s="56"/>
      <c r="BLB9" s="56"/>
      <c r="BLC9" s="56"/>
      <c r="BLD9" s="56"/>
      <c r="BLE9" s="56"/>
      <c r="BLF9" s="56"/>
      <c r="BLG9" s="56"/>
      <c r="BLH9" s="56"/>
      <c r="BLI9" s="56"/>
      <c r="BLJ9" s="56"/>
      <c r="BLK9" s="56"/>
      <c r="BLL9" s="56"/>
      <c r="BLM9" s="56"/>
      <c r="BLN9" s="56"/>
      <c r="BLO9" s="56"/>
      <c r="BLP9" s="56"/>
      <c r="BLQ9" s="56"/>
      <c r="BLR9" s="56"/>
      <c r="BLS9" s="56"/>
      <c r="BLT9" s="56"/>
      <c r="BLU9" s="56"/>
      <c r="BLV9" s="56"/>
      <c r="BLW9" s="56"/>
      <c r="BLX9" s="56"/>
      <c r="BLY9" s="56"/>
      <c r="BLZ9" s="56"/>
      <c r="BMA9" s="56"/>
      <c r="BMB9" s="56"/>
      <c r="BMC9" s="56"/>
      <c r="BMD9" s="56"/>
      <c r="BME9" s="56"/>
      <c r="BMF9" s="56"/>
      <c r="BMG9" s="56"/>
      <c r="BMH9" s="56"/>
      <c r="BMI9" s="56"/>
      <c r="BMJ9" s="56"/>
      <c r="BMK9" s="56"/>
      <c r="BML9" s="56"/>
      <c r="BMM9" s="56"/>
      <c r="BMN9" s="56"/>
      <c r="BMO9" s="56"/>
      <c r="BMP9" s="56"/>
      <c r="BMQ9" s="56"/>
      <c r="BMR9" s="56"/>
      <c r="BMS9" s="56"/>
      <c r="BMT9" s="56"/>
      <c r="BMU9" s="56"/>
      <c r="BMV9" s="56"/>
      <c r="BMW9" s="56"/>
      <c r="BMX9" s="56"/>
      <c r="BMY9" s="56"/>
      <c r="BMZ9" s="56"/>
      <c r="BNA9" s="56"/>
      <c r="BNB9" s="56"/>
      <c r="BNC9" s="56"/>
      <c r="BND9" s="56"/>
      <c r="BNE9" s="56"/>
      <c r="BNF9" s="56"/>
      <c r="BNG9" s="56"/>
      <c r="BNH9" s="56"/>
    </row>
    <row r="10" ht="13.5" hidden="1" customHeight="1">
      <c r="A10" s="54" t="s">
        <v>1399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53"/>
      <c r="HB10" s="53"/>
      <c r="HC10" s="53"/>
      <c r="HD10" s="53"/>
      <c r="HE10" s="53"/>
      <c r="HF10" s="53"/>
      <c r="HG10" s="53"/>
      <c r="HH10" s="53"/>
      <c r="HI10" s="53"/>
      <c r="HJ10" s="53"/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  <c r="NK10" s="53"/>
      <c r="NL10" s="53"/>
      <c r="NM10" s="53"/>
      <c r="NN10" s="53"/>
      <c r="NO10" s="53"/>
      <c r="NP10" s="53"/>
      <c r="NQ10" s="53"/>
      <c r="NR10" s="53"/>
      <c r="NS10" s="53"/>
      <c r="NT10" s="53"/>
      <c r="NU10" s="53"/>
      <c r="NV10" s="53"/>
      <c r="NW10" s="53"/>
      <c r="NX10" s="53"/>
      <c r="NY10" s="53"/>
      <c r="NZ10" s="53"/>
      <c r="OA10" s="53"/>
      <c r="OB10" s="53"/>
      <c r="OC10" s="53"/>
      <c r="OD10" s="53"/>
      <c r="OE10" s="53"/>
      <c r="OF10" s="53"/>
      <c r="OG10" s="53"/>
      <c r="OH10" s="53"/>
      <c r="OI10" s="53"/>
      <c r="OJ10" s="53"/>
      <c r="OK10" s="53"/>
      <c r="OL10" s="53"/>
      <c r="OM10" s="53"/>
      <c r="ON10" s="53"/>
      <c r="OO10" s="53"/>
      <c r="OP10" s="53"/>
      <c r="OQ10" s="53"/>
      <c r="OR10" s="53"/>
      <c r="OS10" s="53"/>
      <c r="OT10" s="53"/>
      <c r="OU10" s="53"/>
      <c r="OV10" s="53"/>
      <c r="OW10" s="53"/>
      <c r="OX10" s="53"/>
      <c r="OY10" s="53"/>
      <c r="OZ10" s="53"/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3"/>
      <c r="PM10" s="53"/>
      <c r="PN10" s="53"/>
      <c r="PO10" s="53"/>
      <c r="PP10" s="53"/>
      <c r="PQ10" s="53"/>
      <c r="PR10" s="53"/>
      <c r="PS10" s="53"/>
      <c r="PT10" s="53"/>
      <c r="PU10" s="53"/>
      <c r="PV10" s="53"/>
      <c r="PW10" s="53"/>
      <c r="PX10" s="53"/>
      <c r="PY10" s="53"/>
      <c r="PZ10" s="53"/>
      <c r="QA10" s="53"/>
      <c r="QB10" s="53"/>
      <c r="QC10" s="53"/>
      <c r="QD10" s="53"/>
      <c r="QE10" s="53"/>
      <c r="QF10" s="53"/>
      <c r="QG10" s="53"/>
      <c r="QH10" s="53"/>
      <c r="QI10" s="53"/>
      <c r="QJ10" s="53"/>
      <c r="QK10" s="53"/>
      <c r="QL10" s="53"/>
      <c r="QM10" s="53"/>
      <c r="QN10" s="53"/>
      <c r="QO10" s="53"/>
      <c r="QP10" s="53"/>
      <c r="QQ10" s="53"/>
      <c r="QR10" s="53"/>
      <c r="QS10" s="53"/>
      <c r="QT10" s="53"/>
      <c r="QU10" s="53"/>
      <c r="QV10" s="53"/>
      <c r="QW10" s="53"/>
      <c r="QX10" s="53"/>
      <c r="QY10" s="53"/>
      <c r="QZ10" s="53"/>
      <c r="RA10" s="53"/>
      <c r="RB10" s="53"/>
      <c r="RC10" s="53"/>
      <c r="RD10" s="53"/>
      <c r="RE10" s="53"/>
      <c r="RF10" s="53"/>
      <c r="RG10" s="53"/>
      <c r="RH10" s="53"/>
      <c r="RI10" s="53"/>
      <c r="RJ10" s="53"/>
      <c r="RK10" s="53"/>
      <c r="RL10" s="53"/>
      <c r="RM10" s="53"/>
      <c r="RN10" s="53"/>
      <c r="RO10" s="53"/>
      <c r="RP10" s="53"/>
      <c r="RQ10" s="53"/>
      <c r="RR10" s="53"/>
      <c r="RS10" s="53"/>
      <c r="RT10" s="53"/>
      <c r="RU10" s="53"/>
      <c r="RV10" s="53"/>
      <c r="RW10" s="53"/>
      <c r="RX10" s="53"/>
      <c r="RY10" s="53"/>
      <c r="RZ10" s="53"/>
      <c r="SA10" s="53"/>
      <c r="SB10" s="53"/>
      <c r="SC10" s="53"/>
      <c r="SD10" s="53"/>
      <c r="SE10" s="53"/>
      <c r="SF10" s="53"/>
      <c r="SG10" s="53"/>
      <c r="SH10" s="53"/>
      <c r="SI10" s="53"/>
      <c r="SJ10" s="53"/>
      <c r="SK10" s="53"/>
      <c r="SL10" s="53"/>
      <c r="SM10" s="53"/>
      <c r="SN10" s="53"/>
      <c r="SO10" s="53"/>
      <c r="SP10" s="53"/>
      <c r="SQ10" s="53"/>
      <c r="SR10" s="53"/>
      <c r="SS10" s="53"/>
      <c r="ST10" s="53"/>
      <c r="SU10" s="53"/>
      <c r="SV10" s="53"/>
      <c r="SW10" s="53"/>
      <c r="SX10" s="53"/>
      <c r="SY10" s="53"/>
      <c r="SZ10" s="53"/>
      <c r="TA10" s="53"/>
      <c r="TB10" s="53"/>
      <c r="TC10" s="53"/>
      <c r="TD10" s="53"/>
      <c r="TE10" s="53"/>
      <c r="TF10" s="53"/>
      <c r="TG10" s="53"/>
      <c r="TH10" s="53"/>
      <c r="TI10" s="53"/>
      <c r="TJ10" s="53"/>
      <c r="TK10" s="53"/>
      <c r="TL10" s="53"/>
      <c r="TM10" s="53"/>
      <c r="TN10" s="53"/>
      <c r="TO10" s="53"/>
      <c r="TP10" s="53"/>
      <c r="TQ10" s="53"/>
      <c r="TR10" s="53"/>
      <c r="TS10" s="53"/>
      <c r="TT10" s="53"/>
      <c r="TU10" s="53"/>
      <c r="TV10" s="53"/>
      <c r="TW10" s="53"/>
      <c r="TX10" s="53"/>
      <c r="TY10" s="53"/>
      <c r="TZ10" s="53"/>
      <c r="UA10" s="53"/>
      <c r="UB10" s="53"/>
      <c r="UC10" s="53"/>
      <c r="UD10" s="53"/>
      <c r="UE10" s="53"/>
      <c r="UF10" s="53"/>
      <c r="UG10" s="53"/>
      <c r="UH10" s="53"/>
      <c r="UI10" s="53"/>
      <c r="UJ10" s="53"/>
      <c r="UK10" s="53"/>
      <c r="UL10" s="53"/>
      <c r="UM10" s="53"/>
      <c r="UN10" s="53"/>
      <c r="UO10" s="53"/>
      <c r="UP10" s="53"/>
      <c r="UQ10" s="53"/>
      <c r="UR10" s="53"/>
      <c r="US10" s="53"/>
      <c r="UT10" s="53"/>
      <c r="UU10" s="53"/>
      <c r="UV10" s="53"/>
      <c r="UW10" s="53"/>
      <c r="UX10" s="53"/>
      <c r="UY10" s="53"/>
      <c r="UZ10" s="53"/>
      <c r="VA10" s="53"/>
      <c r="VB10" s="53"/>
      <c r="VC10" s="53"/>
      <c r="VD10" s="53"/>
      <c r="VE10" s="53"/>
      <c r="VF10" s="53"/>
      <c r="VG10" s="53"/>
      <c r="VH10" s="53"/>
      <c r="VI10" s="53"/>
      <c r="VJ10" s="53"/>
      <c r="VK10" s="53"/>
      <c r="VL10" s="53"/>
      <c r="VM10" s="53"/>
      <c r="VN10" s="53"/>
      <c r="VO10" s="53"/>
      <c r="VP10" s="53"/>
      <c r="VQ10" s="53"/>
      <c r="VR10" s="53"/>
      <c r="VS10" s="53"/>
      <c r="VT10" s="53"/>
      <c r="VU10" s="53"/>
      <c r="VV10" s="53"/>
      <c r="VW10" s="53"/>
      <c r="VX10" s="53"/>
      <c r="VY10" s="53"/>
      <c r="VZ10" s="53"/>
      <c r="WA10" s="53"/>
      <c r="WB10" s="53"/>
      <c r="WC10" s="53"/>
      <c r="WD10" s="53"/>
      <c r="WE10" s="53"/>
      <c r="WF10" s="53"/>
      <c r="WG10" s="53"/>
      <c r="WH10" s="53"/>
      <c r="WI10" s="53"/>
      <c r="WJ10" s="53"/>
      <c r="WK10" s="53"/>
      <c r="WL10" s="53"/>
      <c r="WM10" s="53"/>
      <c r="WN10" s="53"/>
      <c r="WO10" s="53"/>
      <c r="WP10" s="53"/>
      <c r="WQ10" s="53"/>
      <c r="WR10" s="53"/>
      <c r="WS10" s="53"/>
      <c r="WT10" s="53"/>
      <c r="WU10" s="53"/>
      <c r="WV10" s="53"/>
      <c r="WW10" s="53"/>
      <c r="WX10" s="53"/>
      <c r="WY10" s="53"/>
      <c r="WZ10" s="53"/>
      <c r="XA10" s="53"/>
      <c r="XB10" s="53"/>
      <c r="XC10" s="53"/>
      <c r="XD10" s="53"/>
      <c r="XE10" s="53"/>
      <c r="XF10" s="53"/>
      <c r="XG10" s="53"/>
      <c r="XH10" s="53"/>
      <c r="XI10" s="53"/>
      <c r="XJ10" s="53"/>
      <c r="XK10" s="53"/>
      <c r="XL10" s="53"/>
      <c r="XM10" s="53"/>
      <c r="XN10" s="53"/>
      <c r="XO10" s="53"/>
      <c r="XP10" s="53"/>
      <c r="XQ10" s="53"/>
      <c r="XR10" s="53"/>
      <c r="XS10" s="53"/>
      <c r="XT10" s="53"/>
      <c r="XU10" s="53"/>
      <c r="XV10" s="53"/>
      <c r="XW10" s="53"/>
      <c r="XX10" s="53"/>
      <c r="XY10" s="53"/>
      <c r="XZ10" s="53"/>
      <c r="YA10" s="53"/>
      <c r="YB10" s="53"/>
      <c r="YC10" s="53"/>
      <c r="YD10" s="53"/>
      <c r="YE10" s="53"/>
      <c r="YF10" s="53"/>
      <c r="YG10" s="53"/>
      <c r="YH10" s="53"/>
      <c r="YI10" s="53"/>
      <c r="YJ10" s="53"/>
      <c r="YK10" s="53"/>
      <c r="YL10" s="53"/>
      <c r="YM10" s="53"/>
      <c r="YN10" s="53"/>
      <c r="YO10" s="53"/>
      <c r="YP10" s="53"/>
      <c r="YQ10" s="53"/>
      <c r="YR10" s="53"/>
      <c r="YS10" s="53"/>
      <c r="YT10" s="53"/>
      <c r="YU10" s="53"/>
      <c r="YV10" s="53"/>
      <c r="YW10" s="53"/>
      <c r="YX10" s="53"/>
      <c r="YY10" s="53"/>
      <c r="YZ10" s="53"/>
      <c r="ZA10" s="53"/>
      <c r="ZB10" s="53"/>
      <c r="ZC10" s="53"/>
      <c r="ZD10" s="53"/>
      <c r="ZE10" s="53"/>
      <c r="ZF10" s="53"/>
      <c r="ZG10" s="53"/>
      <c r="ZH10" s="53"/>
      <c r="ZI10" s="53"/>
      <c r="ZJ10" s="53"/>
      <c r="ZK10" s="53"/>
      <c r="ZL10" s="53"/>
      <c r="ZM10" s="53"/>
      <c r="ZN10" s="53"/>
      <c r="ZO10" s="53"/>
      <c r="ZP10" s="53"/>
      <c r="ZQ10" s="53"/>
      <c r="ZR10" s="53"/>
      <c r="ZS10" s="53"/>
      <c r="ZT10" s="53"/>
      <c r="ZU10" s="53"/>
      <c r="ZV10" s="53"/>
      <c r="ZW10" s="53"/>
      <c r="ZX10" s="53"/>
      <c r="ZY10" s="53"/>
      <c r="ZZ10" s="53"/>
      <c r="AAA10" s="53"/>
      <c r="AAB10" s="53"/>
      <c r="AAC10" s="53"/>
      <c r="AAD10" s="53"/>
      <c r="AAE10" s="53"/>
      <c r="AAF10" s="53"/>
      <c r="AAG10" s="53"/>
      <c r="AAH10" s="53"/>
      <c r="AAI10" s="53"/>
      <c r="AAJ10" s="53"/>
      <c r="AAK10" s="53"/>
      <c r="AAL10" s="53"/>
      <c r="AAM10" s="53"/>
      <c r="AAN10" s="53"/>
      <c r="AAO10" s="53"/>
      <c r="AAP10" s="53"/>
      <c r="AAQ10" s="53"/>
      <c r="AAR10" s="53"/>
      <c r="AAS10" s="53"/>
      <c r="AAT10" s="53"/>
      <c r="AAU10" s="53"/>
      <c r="AAV10" s="53"/>
      <c r="AAW10" s="53"/>
      <c r="AAX10" s="53"/>
      <c r="AAY10" s="53"/>
      <c r="AAZ10" s="53"/>
      <c r="ABA10" s="53"/>
      <c r="ABB10" s="53"/>
      <c r="ABC10" s="53"/>
      <c r="ABD10" s="53"/>
      <c r="ABE10" s="53"/>
      <c r="ABF10" s="53"/>
      <c r="ABG10" s="53"/>
      <c r="ABH10" s="53"/>
      <c r="ABI10" s="53"/>
      <c r="ABJ10" s="53"/>
      <c r="ABK10" s="53"/>
      <c r="ABL10" s="53"/>
      <c r="ABM10" s="53"/>
      <c r="ABN10" s="53"/>
      <c r="ABO10" s="53"/>
      <c r="ABP10" s="53"/>
      <c r="ABQ10" s="53"/>
      <c r="ABR10" s="53"/>
      <c r="ABS10" s="53"/>
      <c r="ABT10" s="53"/>
      <c r="ABU10" s="53"/>
      <c r="ABV10" s="53"/>
      <c r="ABW10" s="53"/>
      <c r="ABX10" s="53"/>
      <c r="ABY10" s="53"/>
      <c r="ABZ10" s="53"/>
      <c r="ACA10" s="53"/>
      <c r="ACB10" s="53"/>
      <c r="ACC10" s="53"/>
      <c r="ACD10" s="53"/>
      <c r="ACE10" s="53"/>
      <c r="ACF10" s="53"/>
      <c r="ACG10" s="53"/>
      <c r="ACH10" s="53"/>
      <c r="ACI10" s="53"/>
      <c r="ACJ10" s="53"/>
      <c r="ACK10" s="53"/>
      <c r="ACL10" s="53"/>
      <c r="ACM10" s="53"/>
      <c r="ACN10" s="53"/>
      <c r="ACO10" s="53"/>
      <c r="ACP10" s="53"/>
      <c r="ACQ10" s="53"/>
      <c r="ACR10" s="53"/>
      <c r="ACS10" s="53"/>
      <c r="ACT10" s="53"/>
      <c r="ACU10" s="53"/>
      <c r="ACV10" s="53"/>
      <c r="ACW10" s="53"/>
      <c r="ACX10" s="53"/>
      <c r="ACY10" s="53"/>
      <c r="ACZ10" s="53"/>
      <c r="ADA10" s="53">
        <v>100.0</v>
      </c>
      <c r="ADB10" s="53">
        <v>100.0873</v>
      </c>
      <c r="ADC10" s="53">
        <v>100.0019</v>
      </c>
      <c r="ADD10" s="53">
        <v>100.1459</v>
      </c>
      <c r="ADE10" s="53">
        <v>99.92771</v>
      </c>
      <c r="ADF10" s="53">
        <v>100.0417</v>
      </c>
      <c r="ADG10" s="53">
        <v>100.1499</v>
      </c>
      <c r="ADH10" s="53">
        <v>100.3698</v>
      </c>
      <c r="ADI10" s="53">
        <v>100.4093</v>
      </c>
      <c r="ADJ10" s="53">
        <v>100.3718</v>
      </c>
      <c r="ADK10" s="53">
        <v>100.6129</v>
      </c>
      <c r="ADL10" s="53">
        <v>100.7026</v>
      </c>
      <c r="ADM10" s="53">
        <v>100.7209</v>
      </c>
      <c r="ADN10" s="53">
        <v>100.827</v>
      </c>
      <c r="ADO10" s="53">
        <v>100.9052</v>
      </c>
      <c r="ADP10" s="53">
        <v>100.9865</v>
      </c>
      <c r="ADQ10" s="53">
        <v>101.0568</v>
      </c>
      <c r="ADR10" s="53">
        <v>101.2669</v>
      </c>
      <c r="ADS10" s="53">
        <v>101.5864</v>
      </c>
      <c r="ADT10" s="53">
        <v>101.8752</v>
      </c>
      <c r="ADU10" s="53">
        <v>102.0439</v>
      </c>
      <c r="ADV10" s="53">
        <v>102.0337</v>
      </c>
      <c r="ADW10" s="53">
        <v>102.5877</v>
      </c>
      <c r="ADX10" s="53">
        <v>102.7317</v>
      </c>
      <c r="ADY10" s="53">
        <v>102.8</v>
      </c>
      <c r="ADZ10" s="53">
        <v>103.2</v>
      </c>
      <c r="AEA10" s="53">
        <v>103.0</v>
      </c>
      <c r="AEB10" s="53">
        <v>103.1</v>
      </c>
      <c r="AEC10" s="53">
        <v>103.3</v>
      </c>
      <c r="AED10" s="53">
        <v>103.0</v>
      </c>
      <c r="AEE10" s="53">
        <v>103.1</v>
      </c>
      <c r="AEF10" s="53">
        <v>103.0</v>
      </c>
      <c r="AEG10" s="53">
        <v>103.2</v>
      </c>
      <c r="AEH10" s="53">
        <v>103.2</v>
      </c>
      <c r="AEI10" s="53">
        <v>103.7</v>
      </c>
      <c r="AEJ10" s="53">
        <v>103.9</v>
      </c>
      <c r="AEK10" s="53">
        <v>104.1</v>
      </c>
      <c r="AEL10" s="53">
        <v>104.5</v>
      </c>
      <c r="AEM10" s="53">
        <v>104.7</v>
      </c>
      <c r="AEN10" s="53">
        <v>104.7</v>
      </c>
      <c r="AEO10" s="53">
        <v>104.9</v>
      </c>
      <c r="AEP10" s="53">
        <v>104.9</v>
      </c>
      <c r="AEQ10" s="53">
        <v>105.1</v>
      </c>
      <c r="AER10" s="53">
        <v>105.4</v>
      </c>
      <c r="AES10" s="53">
        <v>105.5</v>
      </c>
      <c r="AET10" s="53">
        <v>104.9</v>
      </c>
      <c r="AEU10" s="53">
        <v>106.1</v>
      </c>
      <c r="AEV10" s="53">
        <v>106.3</v>
      </c>
      <c r="AEW10" s="53">
        <v>106.3</v>
      </c>
      <c r="AEX10" s="53">
        <v>106.9</v>
      </c>
      <c r="AEY10" s="53">
        <v>107.1</v>
      </c>
      <c r="AEZ10" s="53">
        <v>107.4</v>
      </c>
      <c r="AFA10" s="53">
        <v>107.6</v>
      </c>
      <c r="AFB10" s="53">
        <v>107.7</v>
      </c>
      <c r="AFC10" s="53">
        <v>107.5</v>
      </c>
      <c r="AFD10" s="53">
        <v>107.7</v>
      </c>
      <c r="AFE10" s="53">
        <v>108.0</v>
      </c>
      <c r="AFF10" s="53">
        <v>107.7</v>
      </c>
      <c r="AFG10" s="53">
        <v>108.8</v>
      </c>
      <c r="AFH10" s="53">
        <v>108.9</v>
      </c>
      <c r="AFI10" s="53">
        <v>109.2</v>
      </c>
      <c r="AFJ10" s="53">
        <v>109.3</v>
      </c>
      <c r="AFK10" s="53">
        <v>109.4</v>
      </c>
      <c r="AFL10" s="53">
        <v>109.2</v>
      </c>
      <c r="AFM10" s="53">
        <v>108.8</v>
      </c>
      <c r="AFN10" s="53">
        <v>108.4</v>
      </c>
      <c r="AFO10" s="53">
        <v>109.0</v>
      </c>
      <c r="AFP10" s="53">
        <v>108.9927</v>
      </c>
      <c r="AFQ10" s="53">
        <v>109.3</v>
      </c>
      <c r="AFR10" s="53">
        <v>109.6</v>
      </c>
      <c r="AFS10" s="53">
        <v>110.4</v>
      </c>
      <c r="AFT10" s="53">
        <v>110.7</v>
      </c>
      <c r="AFU10" s="53">
        <v>110.7</v>
      </c>
      <c r="AFV10" s="53">
        <v>110.4</v>
      </c>
      <c r="AFW10" s="53">
        <v>110.7</v>
      </c>
      <c r="AFX10" s="53">
        <v>111.5</v>
      </c>
      <c r="AFY10" s="53">
        <v>112.0</v>
      </c>
      <c r="AFZ10" s="53">
        <v>112.8</v>
      </c>
      <c r="AGA10" s="53">
        <v>113.3</v>
      </c>
      <c r="AGB10" s="53">
        <v>113.7</v>
      </c>
      <c r="AGC10" s="53">
        <v>113.9</v>
      </c>
      <c r="AGD10" s="53">
        <v>114.2</v>
      </c>
      <c r="AGE10" s="53"/>
      <c r="AGF10" s="53"/>
      <c r="AGG10" s="53"/>
      <c r="AGH10" s="53"/>
      <c r="AGI10" s="53"/>
      <c r="AGJ10" s="53"/>
      <c r="AGK10" s="53"/>
      <c r="AGL10" s="53"/>
      <c r="AGM10" s="53"/>
      <c r="AGN10" s="53"/>
      <c r="AGO10" s="53"/>
      <c r="AGP10" s="53"/>
      <c r="AGQ10" s="53"/>
      <c r="AGR10" s="53"/>
      <c r="AGS10" s="53"/>
      <c r="AGT10" s="53"/>
      <c r="AGU10" s="53"/>
      <c r="AGV10" s="53"/>
      <c r="AGW10" s="53"/>
      <c r="AGX10" s="53"/>
      <c r="AGY10" s="53"/>
      <c r="AGZ10" s="53"/>
      <c r="AHA10" s="53"/>
      <c r="AHB10" s="53"/>
      <c r="AHC10" s="53"/>
      <c r="AHD10" s="53"/>
      <c r="AHE10" s="53"/>
      <c r="AHF10" s="53"/>
      <c r="AHG10" s="53"/>
      <c r="AHH10" s="53"/>
      <c r="AHI10" s="53"/>
      <c r="AHJ10" s="53"/>
      <c r="AHK10" s="53"/>
      <c r="AHL10" s="53"/>
      <c r="AHM10" s="53"/>
      <c r="AHN10" s="53"/>
      <c r="AHO10" s="53"/>
      <c r="AHP10" s="53"/>
      <c r="AHQ10" s="53"/>
      <c r="AHR10" s="53"/>
      <c r="AHS10" s="53"/>
      <c r="AHT10" s="53"/>
      <c r="AHU10" s="53"/>
      <c r="AHV10" s="53"/>
      <c r="AHW10" s="53"/>
      <c r="AHX10" s="53"/>
      <c r="AHY10" s="53"/>
      <c r="AHZ10" s="53"/>
      <c r="AIA10" s="53"/>
      <c r="AIB10" s="53"/>
      <c r="AIC10" s="53"/>
      <c r="AID10" s="53"/>
      <c r="AIE10" s="53"/>
      <c r="AIF10" s="53"/>
      <c r="AIG10" s="53"/>
      <c r="AIH10" s="53"/>
      <c r="AII10" s="53"/>
      <c r="AIJ10" s="53"/>
      <c r="AIK10" s="53"/>
      <c r="AIL10" s="53"/>
      <c r="AIM10" s="53"/>
      <c r="AIN10" s="53"/>
      <c r="AIO10" s="53"/>
      <c r="AIP10" s="53"/>
      <c r="AIQ10" s="53"/>
      <c r="AIR10" s="53"/>
      <c r="AIS10" s="53"/>
      <c r="AIT10" s="53"/>
      <c r="AIU10" s="53"/>
      <c r="AIV10" s="53"/>
      <c r="AIW10" s="53"/>
      <c r="AIX10" s="53"/>
      <c r="AIY10" s="53"/>
      <c r="AIZ10" s="53"/>
      <c r="AJA10" s="53"/>
      <c r="AJB10" s="53"/>
      <c r="AJC10" s="53"/>
      <c r="AJD10" s="53"/>
      <c r="AJE10" s="53"/>
      <c r="AJF10" s="53"/>
      <c r="AJG10" s="53"/>
      <c r="AJH10" s="53"/>
      <c r="AJI10" s="53"/>
      <c r="AJJ10" s="53"/>
      <c r="AJK10" s="53"/>
      <c r="AJL10" s="53"/>
      <c r="AJM10" s="53"/>
      <c r="AJN10" s="53"/>
      <c r="AJO10" s="53"/>
      <c r="AJP10" s="53"/>
      <c r="AJQ10" s="53"/>
      <c r="AJR10" s="53"/>
      <c r="AJS10" s="53"/>
      <c r="AJT10" s="53"/>
      <c r="AJU10" s="53"/>
      <c r="AJV10" s="53"/>
      <c r="AJW10" s="53"/>
      <c r="AJX10" s="53"/>
      <c r="AJY10" s="53"/>
      <c r="AJZ10" s="53"/>
      <c r="AKA10" s="53"/>
      <c r="AKB10" s="53"/>
      <c r="AKC10" s="53"/>
      <c r="AKD10" s="53"/>
      <c r="AKE10" s="53"/>
      <c r="AKF10" s="53"/>
      <c r="AKG10" s="53"/>
      <c r="AKH10" s="53"/>
      <c r="AKI10" s="53"/>
      <c r="AKJ10" s="53"/>
      <c r="AKK10" s="53"/>
      <c r="AKL10" s="53"/>
      <c r="AKM10" s="53"/>
      <c r="AKN10" s="53"/>
      <c r="AKO10" s="53"/>
      <c r="AKP10" s="53"/>
      <c r="AKQ10" s="53"/>
      <c r="AKR10" s="53"/>
      <c r="AKS10" s="53"/>
      <c r="AKT10" s="53"/>
      <c r="AKU10" s="53"/>
      <c r="AKV10" s="53"/>
      <c r="AKW10" s="53"/>
      <c r="AKX10" s="53"/>
      <c r="AKY10" s="53"/>
      <c r="AKZ10" s="53"/>
      <c r="ALA10" s="53"/>
      <c r="ALB10" s="53"/>
      <c r="ALC10" s="53"/>
      <c r="ALD10" s="53"/>
      <c r="ALE10" s="53"/>
      <c r="ALF10" s="53"/>
      <c r="ALG10" s="53"/>
      <c r="ALH10" s="53"/>
      <c r="ALI10" s="53"/>
      <c r="ALJ10" s="53"/>
      <c r="ALK10" s="53"/>
      <c r="ALL10" s="53"/>
      <c r="ALM10" s="53"/>
      <c r="ALN10" s="53"/>
      <c r="ALO10" s="53"/>
      <c r="ALP10" s="53"/>
      <c r="ALQ10" s="53"/>
      <c r="ALR10" s="53"/>
      <c r="ALS10" s="53"/>
      <c r="ALT10" s="53"/>
      <c r="ALU10" s="53"/>
      <c r="ALV10" s="53"/>
      <c r="ALW10" s="53"/>
      <c r="ALX10" s="53"/>
      <c r="ALY10" s="53"/>
      <c r="ALZ10" s="53"/>
      <c r="AMA10" s="53"/>
      <c r="AMB10" s="53"/>
      <c r="AMC10" s="53"/>
      <c r="AMD10" s="53"/>
      <c r="AME10" s="53"/>
      <c r="AMF10" s="53"/>
      <c r="AMG10" s="53"/>
      <c r="AMH10" s="53"/>
      <c r="AMI10" s="53"/>
      <c r="AMJ10" s="53"/>
      <c r="AMK10" s="53"/>
      <c r="AML10" s="53"/>
      <c r="AMM10" s="53"/>
      <c r="AMN10" s="53"/>
      <c r="AMO10" s="53"/>
      <c r="AMP10" s="53"/>
      <c r="AMQ10" s="53"/>
      <c r="AMR10" s="53"/>
      <c r="AMS10" s="53"/>
      <c r="AMT10" s="53"/>
      <c r="AMU10" s="53"/>
      <c r="AMV10" s="53"/>
      <c r="AMW10" s="53"/>
      <c r="AMX10" s="53"/>
      <c r="AMY10" s="53"/>
      <c r="AMZ10" s="53"/>
      <c r="ANA10" s="53"/>
      <c r="ANB10" s="53"/>
      <c r="ANC10" s="53"/>
      <c r="AND10" s="53"/>
      <c r="ANE10" s="53"/>
      <c r="ANF10" s="53"/>
      <c r="ANG10" s="53"/>
      <c r="ANH10" s="53"/>
      <c r="ANI10" s="53"/>
      <c r="ANJ10" s="53"/>
      <c r="ANK10" s="53"/>
      <c r="ANL10" s="53"/>
      <c r="ANM10" s="53"/>
      <c r="ANN10" s="53"/>
      <c r="ANO10" s="53"/>
      <c r="ANP10" s="53"/>
      <c r="ANQ10" s="53"/>
      <c r="ANR10" s="53"/>
      <c r="ANS10" s="53"/>
      <c r="ANT10" s="53"/>
      <c r="ANU10" s="53"/>
      <c r="ANV10" s="53"/>
      <c r="ANW10" s="53"/>
      <c r="ANX10" s="53"/>
      <c r="ANY10" s="53"/>
      <c r="ANZ10" s="53"/>
      <c r="AOA10" s="53"/>
      <c r="AOB10" s="53"/>
      <c r="AOC10" s="53"/>
      <c r="AOD10" s="53"/>
      <c r="AOE10" s="53"/>
      <c r="AOF10" s="53"/>
      <c r="AOG10" s="53"/>
      <c r="AOH10" s="53"/>
      <c r="AOI10" s="53"/>
      <c r="AOJ10" s="53"/>
      <c r="AOK10" s="53"/>
      <c r="AOL10" s="53"/>
      <c r="AOM10" s="53"/>
      <c r="AON10" s="53"/>
      <c r="AOO10" s="53"/>
      <c r="AOP10" s="53"/>
      <c r="AOQ10" s="53"/>
      <c r="AOR10" s="53"/>
      <c r="AOS10" s="53"/>
      <c r="AOT10" s="53"/>
      <c r="AOU10" s="53"/>
      <c r="AOV10" s="53"/>
      <c r="AOW10" s="53"/>
      <c r="AOX10" s="53"/>
      <c r="AOY10" s="53"/>
      <c r="AOZ10" s="53"/>
      <c r="APA10" s="53"/>
      <c r="APB10" s="53"/>
      <c r="APC10" s="53"/>
      <c r="APD10" s="53"/>
      <c r="APE10" s="53"/>
      <c r="APF10" s="53"/>
      <c r="APG10" s="53"/>
      <c r="APH10" s="53"/>
      <c r="API10" s="53"/>
      <c r="APJ10" s="53"/>
      <c r="APK10" s="53"/>
      <c r="APL10" s="53"/>
      <c r="APM10" s="53"/>
      <c r="APN10" s="53"/>
      <c r="APO10" s="53"/>
      <c r="APP10" s="53"/>
      <c r="APQ10" s="53"/>
      <c r="APR10" s="53"/>
      <c r="APS10" s="53"/>
      <c r="APT10" s="53"/>
      <c r="APU10" s="53"/>
      <c r="APV10" s="53"/>
      <c r="APW10" s="53"/>
      <c r="APX10" s="53"/>
      <c r="APY10" s="53"/>
      <c r="APZ10" s="53"/>
      <c r="AQA10" s="53"/>
      <c r="AQB10" s="53"/>
      <c r="AQC10" s="53"/>
      <c r="AQD10" s="53"/>
      <c r="AQE10" s="53"/>
      <c r="AQF10" s="53"/>
      <c r="AQG10" s="53"/>
      <c r="AQH10" s="53"/>
      <c r="AQI10" s="53"/>
      <c r="AQJ10" s="53"/>
      <c r="AQK10" s="53"/>
      <c r="AQL10" s="53"/>
      <c r="AQM10" s="53"/>
      <c r="AQN10" s="53"/>
      <c r="AQO10" s="53"/>
      <c r="AQP10" s="53"/>
      <c r="AQQ10" s="53"/>
      <c r="AQR10" s="53"/>
      <c r="AQS10" s="53"/>
      <c r="AQT10" s="53"/>
      <c r="AQU10" s="53"/>
      <c r="AQV10" s="53"/>
      <c r="AQW10" s="53"/>
      <c r="AQX10" s="53"/>
      <c r="AQY10" s="53"/>
      <c r="AQZ10" s="53"/>
      <c r="ARA10" s="53"/>
      <c r="ARB10" s="53"/>
      <c r="ARC10" s="53"/>
      <c r="ARD10" s="53"/>
      <c r="ARE10" s="53"/>
      <c r="ARF10" s="53"/>
      <c r="ARG10" s="53"/>
      <c r="ARH10" s="53"/>
      <c r="ARI10" s="53"/>
      <c r="ARJ10" s="53"/>
      <c r="ARK10" s="53"/>
      <c r="ARL10" s="53"/>
      <c r="ARM10" s="53"/>
      <c r="ARN10" s="53"/>
      <c r="ARO10" s="53"/>
      <c r="ARP10" s="53"/>
      <c r="ARQ10" s="53"/>
      <c r="ARR10" s="53"/>
      <c r="ARS10" s="53"/>
      <c r="ART10" s="53"/>
      <c r="ARU10" s="53"/>
      <c r="ARV10" s="53"/>
      <c r="ARW10" s="53"/>
      <c r="ARX10" s="53"/>
      <c r="ARY10" s="53"/>
      <c r="ARZ10" s="53"/>
      <c r="ASA10" s="53"/>
      <c r="ASB10" s="53"/>
      <c r="ASC10" s="53"/>
      <c r="ASD10" s="53"/>
      <c r="ASE10" s="53"/>
      <c r="ASF10" s="53"/>
      <c r="ASG10" s="53"/>
      <c r="ASH10" s="53"/>
      <c r="ASI10" s="53"/>
      <c r="ASJ10" s="53"/>
      <c r="ASK10" s="53"/>
      <c r="ASL10" s="53"/>
      <c r="ASM10" s="53"/>
      <c r="ASN10" s="53"/>
      <c r="ASO10" s="53"/>
      <c r="ASP10" s="53"/>
      <c r="ASQ10" s="53"/>
      <c r="ASR10" s="53"/>
      <c r="ASS10" s="53"/>
      <c r="AST10" s="53"/>
      <c r="ASU10" s="53"/>
      <c r="ASV10" s="53"/>
      <c r="ASW10" s="53"/>
      <c r="ASX10" s="53"/>
      <c r="ASY10" s="53"/>
      <c r="ASZ10" s="53"/>
      <c r="ATA10" s="53"/>
      <c r="ATB10" s="53"/>
      <c r="ATC10" s="53"/>
      <c r="ATD10" s="53"/>
      <c r="ATE10" s="53"/>
      <c r="ATF10" s="53"/>
      <c r="ATG10" s="53"/>
      <c r="ATH10" s="53"/>
      <c r="ATI10" s="53"/>
      <c r="ATJ10" s="53"/>
      <c r="ATK10" s="53"/>
      <c r="ATL10" s="53"/>
      <c r="ATM10" s="53"/>
      <c r="ATN10" s="53"/>
      <c r="ATO10" s="53"/>
      <c r="ATP10" s="53"/>
      <c r="ATQ10" s="53"/>
      <c r="ATR10" s="53"/>
      <c r="ATS10" s="53"/>
      <c r="ATT10" s="53"/>
      <c r="ATU10" s="53"/>
      <c r="ATV10" s="53"/>
      <c r="ATW10" s="53"/>
      <c r="ATX10" s="53"/>
      <c r="ATY10" s="53"/>
      <c r="ATZ10" s="53"/>
      <c r="AUA10" s="53"/>
      <c r="AUB10" s="53"/>
      <c r="AUC10" s="53"/>
      <c r="AUD10" s="53"/>
      <c r="AUE10" s="53"/>
      <c r="AUF10" s="53"/>
      <c r="AUG10" s="53"/>
      <c r="AUH10" s="53"/>
      <c r="AUI10" s="53"/>
      <c r="AUJ10" s="53"/>
      <c r="AUK10" s="53"/>
      <c r="AUL10" s="53"/>
      <c r="AUM10" s="53"/>
      <c r="AUN10" s="53"/>
      <c r="AUO10" s="53"/>
      <c r="AUP10" s="53"/>
      <c r="AUQ10" s="53"/>
      <c r="AUR10" s="53"/>
      <c r="AUS10" s="53"/>
      <c r="AUT10" s="53"/>
      <c r="AUU10" s="53"/>
      <c r="AUV10" s="53"/>
      <c r="AUW10" s="53"/>
      <c r="AUX10" s="53"/>
      <c r="AUY10" s="53"/>
      <c r="AUZ10" s="53"/>
      <c r="AVA10" s="53"/>
      <c r="AVB10" s="53"/>
      <c r="AVC10" s="53"/>
      <c r="AVD10" s="53"/>
      <c r="AVE10" s="53"/>
      <c r="AVF10" s="53"/>
      <c r="AVG10" s="53"/>
      <c r="AVH10" s="53"/>
      <c r="AVI10" s="53"/>
      <c r="AVJ10" s="53"/>
      <c r="AVK10" s="53"/>
      <c r="AVL10" s="53"/>
      <c r="AVM10" s="53"/>
      <c r="AVN10" s="53"/>
      <c r="AVO10" s="53"/>
      <c r="AVP10" s="53"/>
      <c r="AVQ10" s="53"/>
      <c r="AVR10" s="53"/>
      <c r="AVS10" s="53"/>
      <c r="AVT10" s="53"/>
      <c r="AVU10" s="53"/>
      <c r="AVV10" s="53"/>
      <c r="AVW10" s="53"/>
      <c r="AVX10" s="53"/>
      <c r="AVY10" s="53"/>
      <c r="AVZ10" s="53"/>
      <c r="AWA10" s="53"/>
      <c r="AWB10" s="53"/>
      <c r="AWC10" s="53"/>
      <c r="AWD10" s="53"/>
      <c r="AWE10" s="53"/>
      <c r="AWF10" s="53"/>
      <c r="AWG10" s="53"/>
      <c r="AWH10" s="53"/>
      <c r="AWI10" s="53"/>
      <c r="AWJ10" s="53"/>
      <c r="AWK10" s="53"/>
      <c r="AWL10" s="53"/>
      <c r="AWM10" s="53"/>
      <c r="AWN10" s="53"/>
      <c r="AWO10" s="53"/>
      <c r="AWP10" s="53"/>
      <c r="AWQ10" s="53"/>
      <c r="AWR10" s="53"/>
      <c r="AWS10" s="53"/>
      <c r="AWT10" s="53"/>
      <c r="AWU10" s="53"/>
      <c r="AWV10" s="53"/>
      <c r="AWW10" s="53"/>
      <c r="AWX10" s="53"/>
      <c r="AWY10" s="53"/>
      <c r="AWZ10" s="53"/>
      <c r="AXA10" s="53"/>
      <c r="AXB10" s="53"/>
      <c r="AXC10" s="53"/>
      <c r="AXD10" s="53"/>
      <c r="AXE10" s="53"/>
      <c r="AXF10" s="53"/>
      <c r="AXG10" s="53"/>
      <c r="AXH10" s="53"/>
      <c r="AXI10" s="53"/>
      <c r="AXJ10" s="53"/>
      <c r="AXK10" s="53"/>
      <c r="AXL10" s="53"/>
      <c r="AXM10" s="53"/>
      <c r="AXN10" s="53"/>
      <c r="AXO10" s="53"/>
      <c r="AXP10" s="53"/>
      <c r="AXQ10" s="53"/>
      <c r="AXR10" s="53"/>
      <c r="AXS10" s="53"/>
      <c r="AXT10" s="53"/>
      <c r="AXU10" s="53"/>
      <c r="AXV10" s="53"/>
      <c r="AXW10" s="53"/>
      <c r="AXX10" s="53"/>
      <c r="AXY10" s="53"/>
      <c r="AXZ10" s="53"/>
      <c r="AYA10" s="53"/>
      <c r="AYB10" s="53"/>
      <c r="AYC10" s="53"/>
      <c r="AYD10" s="53"/>
      <c r="AYE10" s="53"/>
      <c r="AYF10" s="53"/>
      <c r="AYG10" s="53"/>
      <c r="AYH10" s="53"/>
      <c r="AYI10" s="53"/>
      <c r="AYJ10" s="53"/>
      <c r="AYK10" s="53"/>
      <c r="AYL10" s="53"/>
      <c r="AYM10" s="53"/>
      <c r="AYN10" s="53"/>
      <c r="AYO10" s="53"/>
      <c r="AYP10" s="53"/>
      <c r="AYQ10" s="53"/>
      <c r="AYR10" s="53"/>
      <c r="AYS10" s="53"/>
      <c r="AYT10" s="53"/>
      <c r="AYU10" s="53"/>
      <c r="AYV10" s="53"/>
      <c r="AYW10" s="53"/>
      <c r="AYX10" s="53"/>
      <c r="AYY10" s="53"/>
      <c r="AYZ10" s="53"/>
      <c r="AZA10" s="53"/>
      <c r="AZB10" s="53"/>
      <c r="AZC10" s="53"/>
      <c r="AZD10" s="53"/>
      <c r="AZE10" s="53"/>
      <c r="AZF10" s="53"/>
      <c r="AZG10" s="53"/>
      <c r="AZH10" s="53"/>
      <c r="AZI10" s="53"/>
      <c r="AZJ10" s="53"/>
      <c r="AZK10" s="53"/>
      <c r="AZL10" s="53"/>
      <c r="AZM10" s="53"/>
      <c r="AZN10" s="53"/>
      <c r="AZO10" s="53"/>
      <c r="AZP10" s="53"/>
      <c r="AZQ10" s="53"/>
      <c r="AZR10" s="53"/>
      <c r="AZS10" s="53"/>
      <c r="AZT10" s="53"/>
      <c r="AZU10" s="53"/>
      <c r="AZV10" s="53"/>
      <c r="AZW10" s="53"/>
      <c r="AZX10" s="53"/>
      <c r="AZY10" s="53"/>
      <c r="AZZ10" s="53"/>
      <c r="BAA10" s="53"/>
      <c r="BAB10" s="53"/>
      <c r="BAC10" s="53"/>
      <c r="BAD10" s="53"/>
      <c r="BAE10" s="53"/>
      <c r="BAF10" s="53"/>
      <c r="BAG10" s="53"/>
      <c r="BAH10" s="53"/>
      <c r="BAI10" s="53"/>
      <c r="BAJ10" s="53"/>
      <c r="BAK10" s="53"/>
      <c r="BAL10" s="53"/>
      <c r="BAM10" s="53"/>
      <c r="BAN10" s="53"/>
      <c r="BAO10" s="53"/>
      <c r="BAP10" s="53"/>
      <c r="BAQ10" s="53"/>
      <c r="BAR10" s="53"/>
      <c r="BAS10" s="53"/>
      <c r="BAT10" s="53"/>
      <c r="BAU10" s="53"/>
      <c r="BAV10" s="53"/>
      <c r="BAW10" s="53"/>
      <c r="BAX10" s="53"/>
      <c r="BAY10" s="53"/>
      <c r="BAZ10" s="53"/>
      <c r="BBA10" s="53"/>
      <c r="BBB10" s="53"/>
      <c r="BBC10" s="53"/>
      <c r="BBD10" s="53"/>
      <c r="BBE10" s="53"/>
      <c r="BBF10" s="53"/>
      <c r="BBG10" s="53"/>
      <c r="BBH10" s="53"/>
      <c r="BBI10" s="53"/>
      <c r="BBJ10" s="53"/>
      <c r="BBK10" s="53"/>
      <c r="BBL10" s="53"/>
      <c r="BBM10" s="53"/>
      <c r="BBN10" s="53"/>
      <c r="BBO10" s="53"/>
      <c r="BBP10" s="53"/>
      <c r="BBQ10" s="53"/>
      <c r="BBR10" s="53"/>
      <c r="BBS10" s="53"/>
      <c r="BBT10" s="53"/>
      <c r="BBU10" s="53"/>
      <c r="BBV10" s="53"/>
      <c r="BBW10" s="53"/>
      <c r="BBX10" s="53"/>
      <c r="BBY10" s="53"/>
      <c r="BBZ10" s="53"/>
      <c r="BCA10" s="53"/>
      <c r="BCB10" s="53"/>
      <c r="BCC10" s="53"/>
      <c r="BCD10" s="53"/>
      <c r="BCE10" s="53"/>
      <c r="BCF10" s="53"/>
      <c r="BCG10" s="53"/>
      <c r="BCH10" s="53"/>
      <c r="BCI10" s="53"/>
      <c r="BCJ10" s="53"/>
      <c r="BCK10" s="53"/>
      <c r="BCL10" s="53"/>
      <c r="BCM10" s="53"/>
      <c r="BCN10" s="53"/>
      <c r="BCO10" s="53"/>
      <c r="BCP10" s="53"/>
      <c r="BCQ10" s="53"/>
      <c r="BCR10" s="53"/>
      <c r="BCS10" s="53"/>
      <c r="BCT10" s="53"/>
      <c r="BCU10" s="53"/>
      <c r="BCV10" s="53"/>
      <c r="BCW10" s="53"/>
      <c r="BCX10" s="53"/>
      <c r="BCY10" s="53"/>
      <c r="BCZ10" s="53"/>
      <c r="BDA10" s="53"/>
      <c r="BDB10" s="53"/>
      <c r="BDC10" s="53"/>
      <c r="BDD10" s="53"/>
      <c r="BDE10" s="53"/>
      <c r="BDF10" s="53"/>
      <c r="BDG10" s="53"/>
      <c r="BDH10" s="53"/>
      <c r="BDI10" s="53"/>
      <c r="BDJ10" s="53"/>
      <c r="BDK10" s="53"/>
      <c r="BDL10" s="53"/>
      <c r="BDM10" s="53"/>
      <c r="BDN10" s="53"/>
      <c r="BDO10" s="53"/>
      <c r="BDP10" s="53"/>
      <c r="BDQ10" s="53"/>
      <c r="BDR10" s="53"/>
      <c r="BDS10" s="53"/>
      <c r="BDT10" s="53"/>
      <c r="BDU10" s="53"/>
      <c r="BDV10" s="53"/>
      <c r="BDW10" s="53"/>
      <c r="BDX10" s="53"/>
      <c r="BDY10" s="53"/>
      <c r="BDZ10" s="53"/>
      <c r="BEA10" s="53"/>
      <c r="BEB10" s="53"/>
      <c r="BEC10" s="53"/>
      <c r="BED10" s="53"/>
      <c r="BEE10" s="53"/>
      <c r="BEF10" s="53"/>
      <c r="BEG10" s="53"/>
      <c r="BEH10" s="53"/>
      <c r="BEI10" s="53"/>
      <c r="BEJ10" s="53"/>
      <c r="BEK10" s="53"/>
      <c r="BEL10" s="53"/>
      <c r="BEM10" s="53"/>
      <c r="BEN10" s="53"/>
      <c r="BEO10" s="53"/>
      <c r="BEP10" s="53"/>
      <c r="BEQ10" s="53"/>
      <c r="BER10" s="53"/>
      <c r="BES10" s="53"/>
      <c r="BET10" s="53"/>
      <c r="BEU10" s="53"/>
      <c r="BEV10" s="53"/>
      <c r="BEW10" s="53"/>
      <c r="BEX10" s="53"/>
      <c r="BEY10" s="53"/>
      <c r="BEZ10" s="53"/>
      <c r="BFA10" s="53"/>
      <c r="BFB10" s="53"/>
      <c r="BFC10" s="53"/>
      <c r="BFD10" s="53"/>
      <c r="BFE10" s="53"/>
      <c r="BFF10" s="53"/>
      <c r="BFG10" s="53"/>
      <c r="BFH10" s="53"/>
      <c r="BFI10" s="53"/>
      <c r="BFJ10" s="53"/>
      <c r="BFK10" s="53"/>
      <c r="BFL10" s="53"/>
      <c r="BFM10" s="53"/>
      <c r="BFN10" s="53"/>
      <c r="BFO10" s="53"/>
      <c r="BFP10" s="53"/>
      <c r="BFQ10" s="53"/>
      <c r="BFR10" s="53"/>
      <c r="BFS10" s="53"/>
      <c r="BFT10" s="53"/>
      <c r="BFU10" s="53"/>
      <c r="BFV10" s="53"/>
      <c r="BFW10" s="53"/>
      <c r="BFX10" s="53"/>
      <c r="BFY10" s="53"/>
      <c r="BFZ10" s="53"/>
      <c r="BGA10" s="53"/>
      <c r="BGB10" s="53"/>
      <c r="BGC10" s="53"/>
      <c r="BGD10" s="53"/>
      <c r="BGE10" s="53"/>
      <c r="BGF10" s="53"/>
      <c r="BGG10" s="53"/>
      <c r="BGH10" s="53"/>
      <c r="BGI10" s="53"/>
      <c r="BGJ10" s="53"/>
      <c r="BGK10" s="53"/>
      <c r="BGL10" s="53"/>
      <c r="BGM10" s="53"/>
      <c r="BGN10" s="53"/>
      <c r="BGO10" s="53"/>
      <c r="BGP10" s="53"/>
      <c r="BGQ10" s="53"/>
      <c r="BGR10" s="53"/>
      <c r="BGS10" s="53"/>
      <c r="BGT10" s="53"/>
      <c r="BGU10" s="53"/>
      <c r="BGV10" s="53"/>
      <c r="BGW10" s="53"/>
      <c r="BGX10" s="53"/>
      <c r="BGY10" s="53"/>
      <c r="BGZ10" s="53"/>
      <c r="BHA10" s="53"/>
      <c r="BHB10" s="53"/>
      <c r="BHC10" s="53"/>
      <c r="BHD10" s="53"/>
      <c r="BHE10" s="53"/>
      <c r="BHF10" s="53"/>
      <c r="BHG10" s="53"/>
      <c r="BHH10" s="53"/>
      <c r="BHI10" s="53"/>
      <c r="BHJ10" s="53"/>
      <c r="BHK10" s="53"/>
      <c r="BHL10" s="53"/>
      <c r="BHM10" s="53"/>
      <c r="BHN10" s="53"/>
      <c r="BHO10" s="53"/>
      <c r="BHP10" s="53"/>
      <c r="BHQ10" s="53"/>
      <c r="BHR10" s="53"/>
      <c r="BHS10" s="53"/>
      <c r="BHT10" s="53"/>
      <c r="BHU10" s="53"/>
      <c r="BHV10" s="53"/>
      <c r="BHW10" s="53"/>
      <c r="BHX10" s="53"/>
      <c r="BHY10" s="53"/>
      <c r="BHZ10" s="53"/>
      <c r="BIA10" s="53"/>
      <c r="BIB10" s="53"/>
      <c r="BIC10" s="53"/>
      <c r="BID10" s="53"/>
      <c r="BIE10" s="53"/>
      <c r="BIF10" s="53"/>
      <c r="BIG10" s="53"/>
      <c r="BIH10" s="53"/>
      <c r="BII10" s="53"/>
      <c r="BIJ10" s="53"/>
      <c r="BIK10" s="53"/>
      <c r="BIL10" s="53"/>
      <c r="BIM10" s="53"/>
      <c r="BIN10" s="53"/>
      <c r="BIO10" s="53"/>
      <c r="BIP10" s="53"/>
      <c r="BIQ10" s="53"/>
      <c r="BIR10" s="53"/>
      <c r="BIS10" s="53"/>
      <c r="BIT10" s="53"/>
      <c r="BIU10" s="53"/>
      <c r="BIV10" s="53"/>
      <c r="BIW10" s="53"/>
      <c r="BIX10" s="53"/>
      <c r="BIY10" s="53"/>
      <c r="BIZ10" s="53"/>
      <c r="BJA10" s="53"/>
      <c r="BJB10" s="53"/>
      <c r="BJC10" s="53"/>
      <c r="BJD10" s="53"/>
      <c r="BJE10" s="53"/>
      <c r="BJF10" s="53"/>
      <c r="BJG10" s="53"/>
      <c r="BJH10" s="53"/>
      <c r="BJI10" s="53"/>
      <c r="BJJ10" s="53"/>
      <c r="BJK10" s="53"/>
      <c r="BJL10" s="53"/>
      <c r="BJM10" s="53"/>
      <c r="BJN10" s="53"/>
      <c r="BJO10" s="53"/>
      <c r="BJP10" s="53"/>
      <c r="BJQ10" s="53"/>
      <c r="BJR10" s="53"/>
      <c r="BJS10" s="53"/>
      <c r="BJT10" s="53"/>
      <c r="BJU10" s="53"/>
      <c r="BJV10" s="53"/>
      <c r="BJW10" s="53"/>
      <c r="BJX10" s="53"/>
      <c r="BJY10" s="53"/>
      <c r="BJZ10" s="53"/>
      <c r="BKA10" s="53"/>
      <c r="BKB10" s="53"/>
      <c r="BKC10" s="53"/>
      <c r="BKD10" s="53"/>
      <c r="BKE10" s="53"/>
      <c r="BKF10" s="53"/>
      <c r="BKG10" s="53"/>
      <c r="BKH10" s="53"/>
      <c r="BKI10" s="53"/>
      <c r="BKJ10" s="53"/>
      <c r="BKK10" s="53"/>
      <c r="BKL10" s="53"/>
      <c r="BKM10" s="53"/>
      <c r="BKN10" s="53"/>
      <c r="BKO10" s="53"/>
      <c r="BKP10" s="53"/>
      <c r="BKQ10" s="53"/>
      <c r="BKR10" s="53"/>
      <c r="BKS10" s="53"/>
      <c r="BKT10" s="53"/>
      <c r="BKU10" s="53"/>
      <c r="BKV10" s="53"/>
      <c r="BKW10" s="53"/>
      <c r="BKX10" s="53"/>
      <c r="BKY10" s="53"/>
      <c r="BKZ10" s="53"/>
      <c r="BLA10" s="53"/>
      <c r="BLB10" s="53"/>
      <c r="BLC10" s="53"/>
      <c r="BLD10" s="53"/>
      <c r="BLE10" s="53"/>
      <c r="BLF10" s="53"/>
      <c r="BLG10" s="53"/>
      <c r="BLH10" s="53"/>
      <c r="BLI10" s="53"/>
      <c r="BLJ10" s="53"/>
      <c r="BLK10" s="53"/>
      <c r="BLL10" s="53"/>
      <c r="BLM10" s="53"/>
      <c r="BLN10" s="53"/>
      <c r="BLO10" s="53"/>
      <c r="BLP10" s="53"/>
      <c r="BLQ10" s="53"/>
      <c r="BLR10" s="53"/>
      <c r="BLS10" s="53"/>
      <c r="BLT10" s="53"/>
      <c r="BLU10" s="53"/>
      <c r="BLV10" s="53"/>
      <c r="BLW10" s="53"/>
      <c r="BLX10" s="53"/>
      <c r="BLY10" s="53"/>
      <c r="BLZ10" s="53"/>
      <c r="BMA10" s="53"/>
      <c r="BMB10" s="53"/>
      <c r="BMC10" s="53"/>
      <c r="BMD10" s="53"/>
      <c r="BME10" s="53"/>
      <c r="BMF10" s="53"/>
      <c r="BMG10" s="53"/>
      <c r="BMH10" s="53"/>
      <c r="BMI10" s="53"/>
      <c r="BMJ10" s="53"/>
      <c r="BMK10" s="53"/>
      <c r="BML10" s="53"/>
      <c r="BMM10" s="53"/>
      <c r="BMN10" s="53"/>
      <c r="BMO10" s="53"/>
      <c r="BMP10" s="53"/>
      <c r="BMQ10" s="53"/>
      <c r="BMR10" s="53"/>
      <c r="BMS10" s="53"/>
      <c r="BMT10" s="53"/>
      <c r="BMU10" s="53"/>
      <c r="BMV10" s="53"/>
      <c r="BMW10" s="53"/>
      <c r="BMX10" s="53"/>
      <c r="BMY10" s="53"/>
      <c r="BMZ10" s="53"/>
      <c r="BNA10" s="53"/>
      <c r="BNB10" s="53"/>
      <c r="BNC10" s="53"/>
      <c r="BND10" s="53"/>
      <c r="BNE10" s="53"/>
      <c r="BNF10" s="53"/>
      <c r="BNG10" s="53"/>
      <c r="BNH10" s="53"/>
    </row>
    <row r="11" ht="13.5" hidden="1" customHeight="1">
      <c r="A11" s="54" t="s">
        <v>1400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  <c r="KG11" s="55"/>
      <c r="KH11" s="55"/>
      <c r="KI11" s="55"/>
      <c r="KJ11" s="55"/>
      <c r="KK11" s="55"/>
      <c r="KL11" s="55"/>
      <c r="KM11" s="55"/>
      <c r="KN11" s="55"/>
      <c r="KO11" s="55"/>
      <c r="KP11" s="55"/>
      <c r="KQ11" s="55"/>
      <c r="KR11" s="55"/>
      <c r="KS11" s="55"/>
      <c r="KT11" s="55"/>
      <c r="KU11" s="55"/>
      <c r="KV11" s="55"/>
      <c r="KW11" s="55"/>
      <c r="KX11" s="55"/>
      <c r="KY11" s="55"/>
      <c r="KZ11" s="55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5"/>
      <c r="MG11" s="55"/>
      <c r="MH11" s="55"/>
      <c r="MI11" s="55"/>
      <c r="MJ11" s="55"/>
      <c r="MK11" s="55"/>
      <c r="ML11" s="55"/>
      <c r="MM11" s="55"/>
      <c r="MN11" s="55"/>
      <c r="MO11" s="55"/>
      <c r="MP11" s="55"/>
      <c r="MQ11" s="55"/>
      <c r="MR11" s="55"/>
      <c r="MS11" s="55"/>
      <c r="MT11" s="55"/>
      <c r="MU11" s="55"/>
      <c r="MV11" s="55"/>
      <c r="MW11" s="55"/>
      <c r="MX11" s="55"/>
      <c r="MY11" s="55"/>
      <c r="MZ11" s="55"/>
      <c r="NA11" s="55"/>
      <c r="NB11" s="55"/>
      <c r="NC11" s="55"/>
      <c r="ND11" s="55"/>
      <c r="NE11" s="55"/>
      <c r="NF11" s="55"/>
      <c r="NG11" s="55"/>
      <c r="NH11" s="55"/>
      <c r="NI11" s="55"/>
      <c r="NJ11" s="55"/>
      <c r="NK11" s="55"/>
      <c r="NL11" s="55"/>
      <c r="NM11" s="55"/>
      <c r="NN11" s="55"/>
      <c r="NO11" s="55"/>
      <c r="NP11" s="55"/>
      <c r="NQ11" s="55"/>
      <c r="NR11" s="55"/>
      <c r="NS11" s="55"/>
      <c r="NT11" s="55"/>
      <c r="NU11" s="55"/>
      <c r="NV11" s="55"/>
      <c r="NW11" s="55"/>
      <c r="NX11" s="55"/>
      <c r="NY11" s="55"/>
      <c r="NZ11" s="55"/>
      <c r="OA11" s="55"/>
      <c r="OB11" s="55"/>
      <c r="OC11" s="55"/>
      <c r="OD11" s="55"/>
      <c r="OE11" s="55"/>
      <c r="OF11" s="55"/>
      <c r="OG11" s="55"/>
      <c r="OH11" s="55"/>
      <c r="OI11" s="55"/>
      <c r="OJ11" s="55"/>
      <c r="OK11" s="55"/>
      <c r="OL11" s="55"/>
      <c r="OM11" s="55"/>
      <c r="ON11" s="55"/>
      <c r="OO11" s="55"/>
      <c r="OP11" s="55"/>
      <c r="OQ11" s="55"/>
      <c r="OR11" s="55"/>
      <c r="OS11" s="55"/>
      <c r="OT11" s="55"/>
      <c r="OU11" s="55"/>
      <c r="OV11" s="55"/>
      <c r="OW11" s="55"/>
      <c r="OX11" s="55"/>
      <c r="OY11" s="55"/>
      <c r="OZ11" s="55"/>
      <c r="PA11" s="55"/>
      <c r="PB11" s="55"/>
      <c r="PC11" s="55"/>
      <c r="PD11" s="55"/>
      <c r="PE11" s="55"/>
      <c r="PF11" s="55"/>
      <c r="PG11" s="55"/>
      <c r="PH11" s="55"/>
      <c r="PI11" s="55"/>
      <c r="PJ11" s="55"/>
      <c r="PK11" s="55"/>
      <c r="PL11" s="55"/>
      <c r="PM11" s="55"/>
      <c r="PN11" s="55"/>
      <c r="PO11" s="55"/>
      <c r="PP11" s="55"/>
      <c r="PQ11" s="55"/>
      <c r="PR11" s="55"/>
      <c r="PS11" s="55"/>
      <c r="PT11" s="55"/>
      <c r="PU11" s="55"/>
      <c r="PV11" s="55"/>
      <c r="PW11" s="55"/>
      <c r="PX11" s="55"/>
      <c r="PY11" s="55"/>
      <c r="PZ11" s="55"/>
      <c r="QA11" s="55"/>
      <c r="QB11" s="55"/>
      <c r="QC11" s="55"/>
      <c r="QD11" s="55"/>
      <c r="QE11" s="55"/>
      <c r="QF11" s="55"/>
      <c r="QG11" s="55"/>
      <c r="QH11" s="55"/>
      <c r="QI11" s="55"/>
      <c r="QJ11" s="55"/>
      <c r="QK11" s="55"/>
      <c r="QL11" s="55"/>
      <c r="QM11" s="55"/>
      <c r="QN11" s="55"/>
      <c r="QO11" s="55"/>
      <c r="QP11" s="55"/>
      <c r="QQ11" s="55"/>
      <c r="QR11" s="55"/>
      <c r="QS11" s="55"/>
      <c r="QT11" s="55"/>
      <c r="QU11" s="55"/>
      <c r="QV11" s="55"/>
      <c r="QW11" s="55"/>
      <c r="QX11" s="55"/>
      <c r="QY11" s="55"/>
      <c r="QZ11" s="55"/>
      <c r="RA11" s="55"/>
      <c r="RB11" s="55"/>
      <c r="RC11" s="55"/>
      <c r="RD11" s="55"/>
      <c r="RE11" s="55"/>
      <c r="RF11" s="55"/>
      <c r="RG11" s="55"/>
      <c r="RH11" s="55"/>
      <c r="RI11" s="55"/>
      <c r="RJ11" s="55"/>
      <c r="RK11" s="55"/>
      <c r="RL11" s="55"/>
      <c r="RM11" s="55"/>
      <c r="RN11" s="55"/>
      <c r="RO11" s="55"/>
      <c r="RP11" s="55"/>
      <c r="RQ11" s="55"/>
      <c r="RR11" s="55"/>
      <c r="RS11" s="55"/>
      <c r="RT11" s="55"/>
      <c r="RU11" s="55"/>
      <c r="RV11" s="55"/>
      <c r="RW11" s="55"/>
      <c r="RX11" s="55"/>
      <c r="RY11" s="55"/>
      <c r="RZ11" s="55"/>
      <c r="SA11" s="55"/>
      <c r="SB11" s="55"/>
      <c r="SC11" s="55"/>
      <c r="SD11" s="55"/>
      <c r="SE11" s="55"/>
      <c r="SF11" s="55"/>
      <c r="SG11" s="55"/>
      <c r="SH11" s="55"/>
      <c r="SI11" s="55"/>
      <c r="SJ11" s="55"/>
      <c r="SK11" s="55"/>
      <c r="SL11" s="55"/>
      <c r="SM11" s="55"/>
      <c r="SN11" s="55"/>
      <c r="SO11" s="55"/>
      <c r="SP11" s="55"/>
      <c r="SQ11" s="55"/>
      <c r="SR11" s="55"/>
      <c r="SS11" s="55"/>
      <c r="ST11" s="55"/>
      <c r="SU11" s="55"/>
      <c r="SV11" s="55"/>
      <c r="SW11" s="55"/>
      <c r="SX11" s="55"/>
      <c r="SY11" s="55"/>
      <c r="SZ11" s="55"/>
      <c r="TA11" s="55"/>
      <c r="TB11" s="55"/>
      <c r="TC11" s="55"/>
      <c r="TD11" s="55"/>
      <c r="TE11" s="55"/>
      <c r="TF11" s="55"/>
      <c r="TG11" s="55"/>
      <c r="TH11" s="55"/>
      <c r="TI11" s="55"/>
      <c r="TJ11" s="55"/>
      <c r="TK11" s="55"/>
      <c r="TL11" s="55"/>
      <c r="TM11" s="55"/>
      <c r="TN11" s="55"/>
      <c r="TO11" s="55"/>
      <c r="TP11" s="55"/>
      <c r="TQ11" s="55"/>
      <c r="TR11" s="55"/>
      <c r="TS11" s="55"/>
      <c r="TT11" s="55"/>
      <c r="TU11" s="55"/>
      <c r="TV11" s="55"/>
      <c r="TW11" s="55"/>
      <c r="TX11" s="55"/>
      <c r="TY11" s="55"/>
      <c r="TZ11" s="55"/>
      <c r="UA11" s="55"/>
      <c r="UB11" s="55"/>
      <c r="UC11" s="55"/>
      <c r="UD11" s="55"/>
      <c r="UE11" s="55"/>
      <c r="UF11" s="55"/>
      <c r="UG11" s="55"/>
      <c r="UH11" s="55"/>
      <c r="UI11" s="55"/>
      <c r="UJ11" s="55"/>
      <c r="UK11" s="55"/>
      <c r="UL11" s="55"/>
      <c r="UM11" s="55"/>
      <c r="UN11" s="55"/>
      <c r="UO11" s="55"/>
      <c r="UP11" s="55"/>
      <c r="UQ11" s="55"/>
      <c r="UR11" s="55"/>
      <c r="US11" s="55"/>
      <c r="UT11" s="55"/>
      <c r="UU11" s="55"/>
      <c r="UV11" s="55"/>
      <c r="UW11" s="55"/>
      <c r="UX11" s="55"/>
      <c r="UY11" s="55"/>
      <c r="UZ11" s="55"/>
      <c r="VA11" s="55"/>
      <c r="VB11" s="55"/>
      <c r="VC11" s="55"/>
      <c r="VD11" s="55"/>
      <c r="VE11" s="55"/>
      <c r="VF11" s="55"/>
      <c r="VG11" s="55"/>
      <c r="VH11" s="55"/>
      <c r="VI11" s="55"/>
      <c r="VJ11" s="55"/>
      <c r="VK11" s="55"/>
      <c r="VL11" s="55"/>
      <c r="VM11" s="55"/>
      <c r="VN11" s="55"/>
      <c r="VO11" s="55"/>
      <c r="VP11" s="55"/>
      <c r="VQ11" s="55"/>
      <c r="VR11" s="55"/>
      <c r="VS11" s="55"/>
      <c r="VT11" s="55"/>
      <c r="VU11" s="55"/>
      <c r="VV11" s="55"/>
      <c r="VW11" s="55"/>
      <c r="VX11" s="55"/>
      <c r="VY11" s="55"/>
      <c r="VZ11" s="55"/>
      <c r="WA11" s="55"/>
      <c r="WB11" s="55"/>
      <c r="WC11" s="55"/>
      <c r="WD11" s="55"/>
      <c r="WE11" s="55"/>
      <c r="WF11" s="55"/>
      <c r="WG11" s="55"/>
      <c r="WH11" s="55"/>
      <c r="WI11" s="55"/>
      <c r="WJ11" s="55"/>
      <c r="WK11" s="55"/>
      <c r="WL11" s="55"/>
      <c r="WM11" s="55"/>
      <c r="WN11" s="55"/>
      <c r="WO11" s="55"/>
      <c r="WP11" s="55"/>
      <c r="WQ11" s="55"/>
      <c r="WR11" s="55"/>
      <c r="WS11" s="55"/>
      <c r="WT11" s="55"/>
      <c r="WU11" s="55"/>
      <c r="WV11" s="55"/>
      <c r="WW11" s="55"/>
      <c r="WX11" s="55"/>
      <c r="WY11" s="55"/>
      <c r="WZ11" s="55"/>
      <c r="XA11" s="55"/>
      <c r="XB11" s="55"/>
      <c r="XC11" s="55"/>
      <c r="XD11" s="55"/>
      <c r="XE11" s="55"/>
      <c r="XF11" s="55"/>
      <c r="XG11" s="55"/>
      <c r="XH11" s="55"/>
      <c r="XI11" s="55"/>
      <c r="XJ11" s="55"/>
      <c r="XK11" s="55"/>
      <c r="XL11" s="55"/>
      <c r="XM11" s="55"/>
      <c r="XN11" s="55"/>
      <c r="XO11" s="55"/>
      <c r="XP11" s="55"/>
      <c r="XQ11" s="55"/>
      <c r="XR11" s="55"/>
      <c r="XS11" s="55"/>
      <c r="XT11" s="55"/>
      <c r="XU11" s="55"/>
      <c r="XV11" s="55"/>
      <c r="XW11" s="55"/>
      <c r="XX11" s="55"/>
      <c r="XY11" s="55"/>
      <c r="XZ11" s="55"/>
      <c r="YA11" s="55"/>
      <c r="YB11" s="55"/>
      <c r="YC11" s="55"/>
      <c r="YD11" s="55"/>
      <c r="YE11" s="55"/>
      <c r="YF11" s="55"/>
      <c r="YG11" s="55"/>
      <c r="YH11" s="55"/>
      <c r="YI11" s="55"/>
      <c r="YJ11" s="55"/>
      <c r="YK11" s="55"/>
      <c r="YL11" s="55"/>
      <c r="YM11" s="55"/>
      <c r="YN11" s="55"/>
      <c r="YO11" s="55"/>
      <c r="YP11" s="55"/>
      <c r="YQ11" s="55"/>
      <c r="YR11" s="55"/>
      <c r="YS11" s="55"/>
      <c r="YT11" s="55"/>
      <c r="YU11" s="55"/>
      <c r="YV11" s="55"/>
      <c r="YW11" s="55"/>
      <c r="YX11" s="55"/>
      <c r="YY11" s="55"/>
      <c r="YZ11" s="55"/>
      <c r="ZA11" s="55"/>
      <c r="ZB11" s="55"/>
      <c r="ZC11" s="55"/>
      <c r="ZD11" s="55"/>
      <c r="ZE11" s="55"/>
      <c r="ZF11" s="55"/>
      <c r="ZG11" s="55"/>
      <c r="ZH11" s="55"/>
      <c r="ZI11" s="55"/>
      <c r="ZJ11" s="55"/>
      <c r="ZK11" s="55"/>
      <c r="ZL11" s="55"/>
      <c r="ZM11" s="55"/>
      <c r="ZN11" s="55"/>
      <c r="ZO11" s="55"/>
      <c r="ZP11" s="55"/>
      <c r="ZQ11" s="55"/>
      <c r="ZR11" s="55"/>
      <c r="ZS11" s="55"/>
      <c r="ZT11" s="55"/>
      <c r="ZU11" s="55"/>
      <c r="ZV11" s="55"/>
      <c r="ZW11" s="55"/>
      <c r="ZX11" s="55"/>
      <c r="ZY11" s="55"/>
      <c r="ZZ11" s="55"/>
      <c r="AAA11" s="55"/>
      <c r="AAB11" s="55"/>
      <c r="AAC11" s="55"/>
      <c r="AAD11" s="55"/>
      <c r="AAE11" s="55"/>
      <c r="AAF11" s="55"/>
      <c r="AAG11" s="55"/>
      <c r="AAH11" s="55"/>
      <c r="AAI11" s="55"/>
      <c r="AAJ11" s="55"/>
      <c r="AAK11" s="55"/>
      <c r="AAL11" s="55"/>
      <c r="AAM11" s="55"/>
      <c r="AAN11" s="55"/>
      <c r="AAO11" s="55"/>
      <c r="AAP11" s="55"/>
      <c r="AAQ11" s="55"/>
      <c r="AAR11" s="55"/>
      <c r="AAS11" s="55"/>
      <c r="AAT11" s="55"/>
      <c r="AAU11" s="55"/>
      <c r="AAV11" s="55"/>
      <c r="AAW11" s="55"/>
      <c r="AAX11" s="55"/>
      <c r="AAY11" s="55"/>
      <c r="AAZ11" s="55"/>
      <c r="ABA11" s="55"/>
      <c r="ABB11" s="55"/>
      <c r="ABC11" s="55"/>
      <c r="ABD11" s="55"/>
      <c r="ABE11" s="55"/>
      <c r="ABF11" s="55"/>
      <c r="ABG11" s="55"/>
      <c r="ABH11" s="55"/>
      <c r="ABI11" s="55"/>
      <c r="ABJ11" s="55"/>
      <c r="ABK11" s="55"/>
      <c r="ABL11" s="55"/>
      <c r="ABM11" s="55"/>
      <c r="ABN11" s="55"/>
      <c r="ABO11" s="55"/>
      <c r="ABP11" s="55"/>
      <c r="ABQ11" s="55"/>
      <c r="ABR11" s="55"/>
      <c r="ABS11" s="55"/>
      <c r="ABT11" s="55"/>
      <c r="ABU11" s="55"/>
      <c r="ABV11" s="55"/>
      <c r="ABW11" s="55"/>
      <c r="ABX11" s="55"/>
      <c r="ABY11" s="55"/>
      <c r="ABZ11" s="55"/>
      <c r="ACA11" s="55"/>
      <c r="ACB11" s="55"/>
      <c r="ACC11" s="55"/>
      <c r="ACD11" s="55"/>
      <c r="ACE11" s="55"/>
      <c r="ACF11" s="55"/>
      <c r="ACG11" s="55"/>
      <c r="ACH11" s="55"/>
      <c r="ACI11" s="55"/>
      <c r="ACJ11" s="55"/>
      <c r="ACK11" s="55"/>
      <c r="ACL11" s="55"/>
      <c r="ACM11" s="55"/>
      <c r="ACN11" s="55"/>
      <c r="ACO11" s="55"/>
      <c r="ACP11" s="55"/>
      <c r="ACQ11" s="55"/>
      <c r="ACR11" s="55"/>
      <c r="ACS11" s="55"/>
      <c r="ACT11" s="55"/>
      <c r="ACU11" s="55"/>
      <c r="ACV11" s="55"/>
      <c r="ACW11" s="55"/>
      <c r="ACX11" s="55"/>
      <c r="ACY11" s="55"/>
      <c r="ACZ11" s="55"/>
      <c r="ADA11" s="55">
        <v>100.0</v>
      </c>
      <c r="ADB11" s="55">
        <v>100.0657</v>
      </c>
      <c r="ADC11" s="55">
        <v>100.9703</v>
      </c>
      <c r="ADD11" s="55">
        <v>101.7428</v>
      </c>
      <c r="ADE11" s="55">
        <v>102.1529</v>
      </c>
      <c r="ADF11" s="55">
        <v>102.1285</v>
      </c>
      <c r="ADG11" s="55">
        <v>102.4993</v>
      </c>
      <c r="ADH11" s="55">
        <v>102.6226</v>
      </c>
      <c r="ADI11" s="55">
        <v>102.7644</v>
      </c>
      <c r="ADJ11" s="55">
        <v>102.8812</v>
      </c>
      <c r="ADK11" s="55">
        <v>102.9111</v>
      </c>
      <c r="ADL11" s="55">
        <v>102.8377</v>
      </c>
      <c r="ADM11" s="55">
        <v>102.2471</v>
      </c>
      <c r="ADN11" s="55">
        <v>102.8144</v>
      </c>
      <c r="ADO11" s="55">
        <v>103.7673</v>
      </c>
      <c r="ADP11" s="55">
        <v>104.2903</v>
      </c>
      <c r="ADQ11" s="55">
        <v>104.3926</v>
      </c>
      <c r="ADR11" s="55">
        <v>104.6537</v>
      </c>
      <c r="ADS11" s="55">
        <v>105.0871</v>
      </c>
      <c r="ADT11" s="55">
        <v>104.7875</v>
      </c>
      <c r="ADU11" s="55">
        <v>105.424</v>
      </c>
      <c r="ADV11" s="55">
        <v>104.7253</v>
      </c>
      <c r="ADW11" s="55">
        <v>104.7101</v>
      </c>
      <c r="ADX11" s="55">
        <v>104.9203</v>
      </c>
      <c r="ADY11" s="55">
        <v>104.7</v>
      </c>
      <c r="ADZ11" s="55">
        <v>104.0</v>
      </c>
      <c r="AEA11" s="55">
        <v>104.8</v>
      </c>
      <c r="AEB11" s="55">
        <v>104.6</v>
      </c>
      <c r="AEC11" s="55">
        <v>104.4</v>
      </c>
      <c r="AED11" s="55">
        <v>104.5</v>
      </c>
      <c r="AEE11" s="55">
        <v>104.5</v>
      </c>
      <c r="AEF11" s="55">
        <v>104.3</v>
      </c>
      <c r="AEG11" s="55">
        <v>104.7</v>
      </c>
      <c r="AEH11" s="55">
        <v>104.5</v>
      </c>
      <c r="AEI11" s="55">
        <v>104.7</v>
      </c>
      <c r="AEJ11" s="55">
        <v>105.3</v>
      </c>
      <c r="AEK11" s="55">
        <v>105.3</v>
      </c>
      <c r="AEL11" s="55">
        <v>105.0</v>
      </c>
      <c r="AEM11" s="55">
        <v>105.9</v>
      </c>
      <c r="AEN11" s="55">
        <v>105.8</v>
      </c>
      <c r="AEO11" s="55">
        <v>106.0</v>
      </c>
      <c r="AEP11" s="55">
        <v>105.7</v>
      </c>
      <c r="AEQ11" s="55">
        <v>105.7</v>
      </c>
      <c r="AER11" s="55">
        <v>105.8</v>
      </c>
      <c r="AES11" s="55">
        <v>105.9</v>
      </c>
      <c r="AET11" s="55">
        <v>105.7</v>
      </c>
      <c r="AEU11" s="55">
        <v>106.5</v>
      </c>
      <c r="AEV11" s="55">
        <v>106.2</v>
      </c>
      <c r="AEW11" s="55">
        <v>105.5</v>
      </c>
      <c r="AEX11" s="55">
        <v>105.2</v>
      </c>
      <c r="AEY11" s="55">
        <v>106.9</v>
      </c>
      <c r="AEZ11" s="55">
        <v>107.0</v>
      </c>
      <c r="AFA11" s="55">
        <v>107.3</v>
      </c>
      <c r="AFB11" s="55">
        <v>107.1</v>
      </c>
      <c r="AFC11" s="55">
        <v>107.4</v>
      </c>
      <c r="AFD11" s="55">
        <v>107.3</v>
      </c>
      <c r="AFE11" s="55">
        <v>107.3</v>
      </c>
      <c r="AFF11" s="55">
        <v>107.1</v>
      </c>
      <c r="AFG11" s="55">
        <v>107.8</v>
      </c>
      <c r="AFH11" s="55">
        <v>107.8</v>
      </c>
      <c r="AFI11" s="55">
        <v>106.9</v>
      </c>
      <c r="AFJ11" s="55">
        <v>106.3</v>
      </c>
      <c r="AFK11" s="55">
        <v>107.3</v>
      </c>
      <c r="AFL11" s="55">
        <v>107.9</v>
      </c>
      <c r="AFM11" s="55">
        <v>109.3</v>
      </c>
      <c r="AFN11" s="55">
        <v>108.3</v>
      </c>
      <c r="AFO11" s="55">
        <v>108.6</v>
      </c>
      <c r="AFP11" s="55">
        <v>109.3726</v>
      </c>
      <c r="AFQ11" s="55">
        <v>109.8</v>
      </c>
      <c r="AFR11" s="55">
        <v>110.3</v>
      </c>
      <c r="AFS11" s="55">
        <v>110.9</v>
      </c>
      <c r="AFT11" s="55">
        <v>111.2</v>
      </c>
      <c r="AFU11" s="55">
        <v>110.6</v>
      </c>
      <c r="AFV11" s="55">
        <v>110.3</v>
      </c>
      <c r="AFW11" s="55">
        <v>111.6</v>
      </c>
      <c r="AFX11" s="55">
        <v>112.6</v>
      </c>
      <c r="AFY11" s="55">
        <v>112.6</v>
      </c>
      <c r="AFZ11" s="55">
        <v>112.5</v>
      </c>
      <c r="AGA11" s="55">
        <v>113.1</v>
      </c>
      <c r="AGB11" s="55">
        <v>114.0</v>
      </c>
      <c r="AGC11" s="55">
        <v>114.6</v>
      </c>
      <c r="AGD11" s="55">
        <v>114.5</v>
      </c>
      <c r="AGE11" s="56"/>
      <c r="AGF11" s="56"/>
      <c r="AGG11" s="56"/>
      <c r="AGH11" s="56"/>
      <c r="AGI11" s="56"/>
      <c r="AGJ11" s="56"/>
      <c r="AGK11" s="56"/>
      <c r="AGL11" s="56"/>
      <c r="AGM11" s="56"/>
      <c r="AGN11" s="56"/>
      <c r="AGO11" s="56"/>
      <c r="AGP11" s="56"/>
      <c r="AGQ11" s="56"/>
      <c r="AGR11" s="56"/>
      <c r="AGS11" s="56"/>
      <c r="AGT11" s="56"/>
      <c r="AGU11" s="56"/>
      <c r="AGV11" s="56"/>
      <c r="AGW11" s="56"/>
      <c r="AGX11" s="56"/>
      <c r="AGY11" s="56"/>
      <c r="AGZ11" s="56"/>
      <c r="AHA11" s="56"/>
      <c r="AHB11" s="56"/>
      <c r="AHC11" s="56"/>
      <c r="AHD11" s="56"/>
      <c r="AHE11" s="56"/>
      <c r="AHF11" s="56"/>
      <c r="AHG11" s="56"/>
      <c r="AHH11" s="56"/>
      <c r="AHI11" s="56"/>
      <c r="AHJ11" s="56"/>
      <c r="AHK11" s="56"/>
      <c r="AHL11" s="56"/>
      <c r="AHM11" s="56"/>
      <c r="AHN11" s="56"/>
      <c r="AHO11" s="56"/>
      <c r="AHP11" s="56"/>
      <c r="AHQ11" s="56"/>
      <c r="AHR11" s="56"/>
      <c r="AHS11" s="56"/>
      <c r="AHT11" s="56"/>
      <c r="AHU11" s="56"/>
      <c r="AHV11" s="56"/>
      <c r="AHW11" s="56"/>
      <c r="AHX11" s="56"/>
      <c r="AHY11" s="56"/>
      <c r="AHZ11" s="56"/>
      <c r="AIA11" s="56"/>
      <c r="AIB11" s="56"/>
      <c r="AIC11" s="56"/>
      <c r="AID11" s="56"/>
      <c r="AIE11" s="56"/>
      <c r="AIF11" s="56"/>
      <c r="AIG11" s="56"/>
      <c r="AIH11" s="56"/>
      <c r="AII11" s="56"/>
      <c r="AIJ11" s="56"/>
      <c r="AIK11" s="56"/>
      <c r="AIL11" s="56"/>
      <c r="AIM11" s="56"/>
      <c r="AIN11" s="56"/>
      <c r="AIO11" s="56"/>
      <c r="AIP11" s="56"/>
      <c r="AIQ11" s="56"/>
      <c r="AIR11" s="56"/>
      <c r="AIS11" s="56"/>
      <c r="AIT11" s="56"/>
      <c r="AIU11" s="56"/>
      <c r="AIV11" s="56"/>
      <c r="AIW11" s="56"/>
      <c r="AIX11" s="56"/>
      <c r="AIY11" s="56"/>
      <c r="AIZ11" s="56"/>
      <c r="AJA11" s="56"/>
      <c r="AJB11" s="56"/>
      <c r="AJC11" s="56"/>
      <c r="AJD11" s="56"/>
      <c r="AJE11" s="56"/>
      <c r="AJF11" s="56"/>
      <c r="AJG11" s="56"/>
      <c r="AJH11" s="56"/>
      <c r="AJI11" s="56"/>
      <c r="AJJ11" s="56"/>
      <c r="AJK11" s="56"/>
      <c r="AJL11" s="56"/>
      <c r="AJM11" s="56"/>
      <c r="AJN11" s="56"/>
      <c r="AJO11" s="56"/>
      <c r="AJP11" s="56"/>
      <c r="AJQ11" s="56"/>
      <c r="AJR11" s="56"/>
      <c r="AJS11" s="56"/>
      <c r="AJT11" s="56"/>
      <c r="AJU11" s="56"/>
      <c r="AJV11" s="56"/>
      <c r="AJW11" s="56"/>
      <c r="AJX11" s="56"/>
      <c r="AJY11" s="56"/>
      <c r="AJZ11" s="56"/>
      <c r="AKA11" s="56"/>
      <c r="AKB11" s="56"/>
      <c r="AKC11" s="56"/>
      <c r="AKD11" s="56"/>
      <c r="AKE11" s="56"/>
      <c r="AKF11" s="56"/>
      <c r="AKG11" s="56"/>
      <c r="AKH11" s="56"/>
      <c r="AKI11" s="56"/>
      <c r="AKJ11" s="56"/>
      <c r="AKK11" s="56"/>
      <c r="AKL11" s="56"/>
      <c r="AKM11" s="56"/>
      <c r="AKN11" s="56"/>
      <c r="AKO11" s="56"/>
      <c r="AKP11" s="56"/>
      <c r="AKQ11" s="56"/>
      <c r="AKR11" s="56"/>
      <c r="AKS11" s="56"/>
      <c r="AKT11" s="56"/>
      <c r="AKU11" s="56"/>
      <c r="AKV11" s="56"/>
      <c r="AKW11" s="56"/>
      <c r="AKX11" s="56"/>
      <c r="AKY11" s="56"/>
      <c r="AKZ11" s="56"/>
      <c r="ALA11" s="56"/>
      <c r="ALB11" s="56"/>
      <c r="ALC11" s="56"/>
      <c r="ALD11" s="56"/>
      <c r="ALE11" s="56"/>
      <c r="ALF11" s="56"/>
      <c r="ALG11" s="56"/>
      <c r="ALH11" s="56"/>
      <c r="ALI11" s="56"/>
      <c r="ALJ11" s="56"/>
      <c r="ALK11" s="56"/>
      <c r="ALL11" s="56"/>
      <c r="ALM11" s="56"/>
      <c r="ALN11" s="56"/>
      <c r="ALO11" s="56"/>
      <c r="ALP11" s="56"/>
      <c r="ALQ11" s="56"/>
      <c r="ALR11" s="56"/>
      <c r="ALS11" s="56"/>
      <c r="ALT11" s="56"/>
      <c r="ALU11" s="56"/>
      <c r="ALV11" s="56"/>
      <c r="ALW11" s="56"/>
      <c r="ALX11" s="56"/>
      <c r="ALY11" s="56"/>
      <c r="ALZ11" s="56"/>
      <c r="AMA11" s="56"/>
      <c r="AMB11" s="56"/>
      <c r="AMC11" s="56"/>
      <c r="AMD11" s="56"/>
      <c r="AME11" s="56"/>
      <c r="AMF11" s="56"/>
      <c r="AMG11" s="56"/>
      <c r="AMH11" s="56"/>
      <c r="AMI11" s="56"/>
      <c r="AMJ11" s="56"/>
      <c r="AMK11" s="56"/>
      <c r="AML11" s="56"/>
      <c r="AMM11" s="56"/>
      <c r="AMN11" s="56"/>
      <c r="AMO11" s="56"/>
      <c r="AMP11" s="56"/>
      <c r="AMQ11" s="56"/>
      <c r="AMR11" s="56"/>
      <c r="AMS11" s="56"/>
      <c r="AMT11" s="56"/>
      <c r="AMU11" s="56"/>
      <c r="AMV11" s="56"/>
      <c r="AMW11" s="56"/>
      <c r="AMX11" s="56"/>
      <c r="AMY11" s="56"/>
      <c r="AMZ11" s="56"/>
      <c r="ANA11" s="56"/>
      <c r="ANB11" s="56"/>
      <c r="ANC11" s="56"/>
      <c r="AND11" s="56"/>
      <c r="ANE11" s="56"/>
      <c r="ANF11" s="56"/>
      <c r="ANG11" s="56"/>
      <c r="ANH11" s="56"/>
      <c r="ANI11" s="56"/>
      <c r="ANJ11" s="56"/>
      <c r="ANK11" s="56"/>
      <c r="ANL11" s="56"/>
      <c r="ANM11" s="56"/>
      <c r="ANN11" s="56"/>
      <c r="ANO11" s="56"/>
      <c r="ANP11" s="56"/>
      <c r="ANQ11" s="56"/>
      <c r="ANR11" s="56"/>
      <c r="ANS11" s="56"/>
      <c r="ANT11" s="56"/>
      <c r="ANU11" s="56"/>
      <c r="ANV11" s="56"/>
      <c r="ANW11" s="56"/>
      <c r="ANX11" s="56"/>
      <c r="ANY11" s="56"/>
      <c r="ANZ11" s="56"/>
      <c r="AOA11" s="56"/>
      <c r="AOB11" s="56"/>
      <c r="AOC11" s="56"/>
      <c r="AOD11" s="56"/>
      <c r="AOE11" s="56"/>
      <c r="AOF11" s="56"/>
      <c r="AOG11" s="56"/>
      <c r="AOH11" s="56"/>
      <c r="AOI11" s="56"/>
      <c r="AOJ11" s="56"/>
      <c r="AOK11" s="56"/>
      <c r="AOL11" s="56"/>
      <c r="AOM11" s="56"/>
      <c r="AON11" s="56"/>
      <c r="AOO11" s="56"/>
      <c r="AOP11" s="56"/>
      <c r="AOQ11" s="56"/>
      <c r="AOR11" s="56"/>
      <c r="AOS11" s="56"/>
      <c r="AOT11" s="56"/>
      <c r="AOU11" s="56"/>
      <c r="AOV11" s="56"/>
      <c r="AOW11" s="56"/>
      <c r="AOX11" s="56"/>
      <c r="AOY11" s="56"/>
      <c r="AOZ11" s="56"/>
      <c r="APA11" s="56"/>
      <c r="APB11" s="56"/>
      <c r="APC11" s="56"/>
      <c r="APD11" s="56"/>
      <c r="APE11" s="56"/>
      <c r="APF11" s="56"/>
      <c r="APG11" s="56"/>
      <c r="APH11" s="56"/>
      <c r="API11" s="56"/>
      <c r="APJ11" s="56"/>
      <c r="APK11" s="56"/>
      <c r="APL11" s="56"/>
      <c r="APM11" s="56"/>
      <c r="APN11" s="56"/>
      <c r="APO11" s="56"/>
      <c r="APP11" s="56"/>
      <c r="APQ11" s="56"/>
      <c r="APR11" s="56"/>
      <c r="APS11" s="56"/>
      <c r="APT11" s="56"/>
      <c r="APU11" s="56"/>
      <c r="APV11" s="56"/>
      <c r="APW11" s="56"/>
      <c r="APX11" s="56"/>
      <c r="APY11" s="56"/>
      <c r="APZ11" s="56"/>
      <c r="AQA11" s="56"/>
      <c r="AQB11" s="56"/>
      <c r="AQC11" s="56"/>
      <c r="AQD11" s="56"/>
      <c r="AQE11" s="56"/>
      <c r="AQF11" s="56"/>
      <c r="AQG11" s="56"/>
      <c r="AQH11" s="56"/>
      <c r="AQI11" s="56"/>
      <c r="AQJ11" s="56"/>
      <c r="AQK11" s="56"/>
      <c r="AQL11" s="56"/>
      <c r="AQM11" s="56"/>
      <c r="AQN11" s="56"/>
      <c r="AQO11" s="56"/>
      <c r="AQP11" s="56"/>
      <c r="AQQ11" s="56"/>
      <c r="AQR11" s="56"/>
      <c r="AQS11" s="56"/>
      <c r="AQT11" s="56"/>
      <c r="AQU11" s="56"/>
      <c r="AQV11" s="56"/>
      <c r="AQW11" s="56"/>
      <c r="AQX11" s="56"/>
      <c r="AQY11" s="56"/>
      <c r="AQZ11" s="56"/>
      <c r="ARA11" s="56"/>
      <c r="ARB11" s="56"/>
      <c r="ARC11" s="56"/>
      <c r="ARD11" s="56"/>
      <c r="ARE11" s="56"/>
      <c r="ARF11" s="56"/>
      <c r="ARG11" s="56"/>
      <c r="ARH11" s="56"/>
      <c r="ARI11" s="56"/>
      <c r="ARJ11" s="56"/>
      <c r="ARK11" s="56"/>
      <c r="ARL11" s="56"/>
      <c r="ARM11" s="56"/>
      <c r="ARN11" s="56"/>
      <c r="ARO11" s="56"/>
      <c r="ARP11" s="56"/>
      <c r="ARQ11" s="56"/>
      <c r="ARR11" s="56"/>
      <c r="ARS11" s="56"/>
      <c r="ART11" s="56"/>
      <c r="ARU11" s="56"/>
      <c r="ARV11" s="56"/>
      <c r="ARW11" s="56"/>
      <c r="ARX11" s="56"/>
      <c r="ARY11" s="56"/>
      <c r="ARZ11" s="56"/>
      <c r="ASA11" s="56"/>
      <c r="ASB11" s="56"/>
      <c r="ASC11" s="56"/>
      <c r="ASD11" s="56"/>
      <c r="ASE11" s="56"/>
      <c r="ASF11" s="56"/>
      <c r="ASG11" s="56"/>
      <c r="ASH11" s="56"/>
      <c r="ASI11" s="56"/>
      <c r="ASJ11" s="56"/>
      <c r="ASK11" s="56"/>
      <c r="ASL11" s="56"/>
      <c r="ASM11" s="56"/>
      <c r="ASN11" s="56"/>
      <c r="ASO11" s="56"/>
      <c r="ASP11" s="56"/>
      <c r="ASQ11" s="56"/>
      <c r="ASR11" s="56"/>
      <c r="ASS11" s="56"/>
      <c r="AST11" s="56"/>
      <c r="ASU11" s="56"/>
      <c r="ASV11" s="56"/>
      <c r="ASW11" s="56"/>
      <c r="ASX11" s="56"/>
      <c r="ASY11" s="56"/>
      <c r="ASZ11" s="56"/>
      <c r="ATA11" s="56"/>
      <c r="ATB11" s="56"/>
      <c r="ATC11" s="56"/>
      <c r="ATD11" s="56"/>
      <c r="ATE11" s="56"/>
      <c r="ATF11" s="56"/>
      <c r="ATG11" s="56"/>
      <c r="ATH11" s="56"/>
      <c r="ATI11" s="56"/>
      <c r="ATJ11" s="56"/>
      <c r="ATK11" s="56"/>
      <c r="ATL11" s="56"/>
      <c r="ATM11" s="56"/>
      <c r="ATN11" s="56"/>
      <c r="ATO11" s="56"/>
      <c r="ATP11" s="56"/>
      <c r="ATQ11" s="56"/>
      <c r="ATR11" s="56"/>
      <c r="ATS11" s="56"/>
      <c r="ATT11" s="56"/>
      <c r="ATU11" s="56"/>
      <c r="ATV11" s="56"/>
      <c r="ATW11" s="56"/>
      <c r="ATX11" s="56"/>
      <c r="ATY11" s="56"/>
      <c r="ATZ11" s="56"/>
      <c r="AUA11" s="56"/>
      <c r="AUB11" s="56"/>
      <c r="AUC11" s="56"/>
      <c r="AUD11" s="56"/>
      <c r="AUE11" s="56"/>
      <c r="AUF11" s="56"/>
      <c r="AUG11" s="56"/>
      <c r="AUH11" s="56"/>
      <c r="AUI11" s="56"/>
      <c r="AUJ11" s="56"/>
      <c r="AUK11" s="56"/>
      <c r="AUL11" s="56"/>
      <c r="AUM11" s="56"/>
      <c r="AUN11" s="56"/>
      <c r="AUO11" s="56"/>
      <c r="AUP11" s="56"/>
      <c r="AUQ11" s="56"/>
      <c r="AUR11" s="56"/>
      <c r="AUS11" s="56"/>
      <c r="AUT11" s="56"/>
      <c r="AUU11" s="56"/>
      <c r="AUV11" s="56"/>
      <c r="AUW11" s="56"/>
      <c r="AUX11" s="56"/>
      <c r="AUY11" s="56"/>
      <c r="AUZ11" s="56"/>
      <c r="AVA11" s="56"/>
      <c r="AVB11" s="56"/>
      <c r="AVC11" s="56"/>
      <c r="AVD11" s="56"/>
      <c r="AVE11" s="56"/>
      <c r="AVF11" s="56"/>
      <c r="AVG11" s="56"/>
      <c r="AVH11" s="56"/>
      <c r="AVI11" s="56"/>
      <c r="AVJ11" s="56"/>
      <c r="AVK11" s="56"/>
      <c r="AVL11" s="56"/>
      <c r="AVM11" s="56"/>
      <c r="AVN11" s="56"/>
      <c r="AVO11" s="56"/>
      <c r="AVP11" s="56"/>
      <c r="AVQ11" s="56"/>
      <c r="AVR11" s="56"/>
      <c r="AVS11" s="56"/>
      <c r="AVT11" s="56"/>
      <c r="AVU11" s="56"/>
      <c r="AVV11" s="56"/>
      <c r="AVW11" s="56"/>
      <c r="AVX11" s="56"/>
      <c r="AVY11" s="56"/>
      <c r="AVZ11" s="56"/>
      <c r="AWA11" s="56"/>
      <c r="AWB11" s="56"/>
      <c r="AWC11" s="56"/>
      <c r="AWD11" s="56"/>
      <c r="AWE11" s="56"/>
      <c r="AWF11" s="56"/>
      <c r="AWG11" s="56"/>
      <c r="AWH11" s="56"/>
      <c r="AWI11" s="56"/>
      <c r="AWJ11" s="56"/>
      <c r="AWK11" s="56"/>
      <c r="AWL11" s="56"/>
      <c r="AWM11" s="56"/>
      <c r="AWN11" s="56"/>
      <c r="AWO11" s="56"/>
      <c r="AWP11" s="56"/>
      <c r="AWQ11" s="56"/>
      <c r="AWR11" s="56"/>
      <c r="AWS11" s="56"/>
      <c r="AWT11" s="56"/>
      <c r="AWU11" s="56"/>
      <c r="AWV11" s="56"/>
      <c r="AWW11" s="56"/>
      <c r="AWX11" s="56"/>
      <c r="AWY11" s="56"/>
      <c r="AWZ11" s="56"/>
      <c r="AXA11" s="56"/>
      <c r="AXB11" s="56"/>
      <c r="AXC11" s="56"/>
      <c r="AXD11" s="56"/>
      <c r="AXE11" s="56"/>
      <c r="AXF11" s="56"/>
      <c r="AXG11" s="56"/>
      <c r="AXH11" s="56"/>
      <c r="AXI11" s="56"/>
      <c r="AXJ11" s="56"/>
      <c r="AXK11" s="56"/>
      <c r="AXL11" s="56"/>
      <c r="AXM11" s="56"/>
      <c r="AXN11" s="56"/>
      <c r="AXO11" s="56"/>
      <c r="AXP11" s="56"/>
      <c r="AXQ11" s="56"/>
      <c r="AXR11" s="56"/>
      <c r="AXS11" s="56"/>
      <c r="AXT11" s="56"/>
      <c r="AXU11" s="56"/>
      <c r="AXV11" s="56"/>
      <c r="AXW11" s="56"/>
      <c r="AXX11" s="56"/>
      <c r="AXY11" s="56"/>
      <c r="AXZ11" s="56"/>
      <c r="AYA11" s="56"/>
      <c r="AYB11" s="56"/>
      <c r="AYC11" s="56"/>
      <c r="AYD11" s="56"/>
      <c r="AYE11" s="56"/>
      <c r="AYF11" s="56"/>
      <c r="AYG11" s="56"/>
      <c r="AYH11" s="56"/>
      <c r="AYI11" s="56"/>
      <c r="AYJ11" s="56"/>
      <c r="AYK11" s="56"/>
      <c r="AYL11" s="56"/>
      <c r="AYM11" s="56"/>
      <c r="AYN11" s="56"/>
      <c r="AYO11" s="56"/>
      <c r="AYP11" s="56"/>
      <c r="AYQ11" s="56"/>
      <c r="AYR11" s="56"/>
      <c r="AYS11" s="56"/>
      <c r="AYT11" s="56"/>
      <c r="AYU11" s="56"/>
      <c r="AYV11" s="56"/>
      <c r="AYW11" s="56"/>
      <c r="AYX11" s="56"/>
      <c r="AYY11" s="56"/>
      <c r="AYZ11" s="56"/>
      <c r="AZA11" s="56"/>
      <c r="AZB11" s="56"/>
      <c r="AZC11" s="56"/>
      <c r="AZD11" s="56"/>
      <c r="AZE11" s="56"/>
      <c r="AZF11" s="56"/>
      <c r="AZG11" s="56"/>
      <c r="AZH11" s="56"/>
      <c r="AZI11" s="56"/>
      <c r="AZJ11" s="56"/>
      <c r="AZK11" s="56"/>
      <c r="AZL11" s="56"/>
      <c r="AZM11" s="56"/>
      <c r="AZN11" s="56"/>
      <c r="AZO11" s="56"/>
      <c r="AZP11" s="56"/>
      <c r="AZQ11" s="56"/>
      <c r="AZR11" s="56"/>
      <c r="AZS11" s="56"/>
      <c r="AZT11" s="56"/>
      <c r="AZU11" s="56"/>
      <c r="AZV11" s="56"/>
      <c r="AZW11" s="56"/>
      <c r="AZX11" s="56"/>
      <c r="AZY11" s="56"/>
      <c r="AZZ11" s="56"/>
      <c r="BAA11" s="56"/>
      <c r="BAB11" s="56"/>
      <c r="BAC11" s="56"/>
      <c r="BAD11" s="56"/>
      <c r="BAE11" s="56"/>
      <c r="BAF11" s="56"/>
      <c r="BAG11" s="56"/>
      <c r="BAH11" s="56"/>
      <c r="BAI11" s="56"/>
      <c r="BAJ11" s="56"/>
      <c r="BAK11" s="56"/>
      <c r="BAL11" s="56"/>
      <c r="BAM11" s="56"/>
      <c r="BAN11" s="56"/>
      <c r="BAO11" s="56"/>
      <c r="BAP11" s="56"/>
      <c r="BAQ11" s="56"/>
      <c r="BAR11" s="56"/>
      <c r="BAS11" s="56"/>
      <c r="BAT11" s="56"/>
      <c r="BAU11" s="56"/>
      <c r="BAV11" s="56"/>
      <c r="BAW11" s="56"/>
      <c r="BAX11" s="56"/>
      <c r="BAY11" s="56"/>
      <c r="BAZ11" s="56"/>
      <c r="BBA11" s="56"/>
      <c r="BBB11" s="56"/>
      <c r="BBC11" s="56"/>
      <c r="BBD11" s="56"/>
      <c r="BBE11" s="56"/>
      <c r="BBF11" s="56"/>
      <c r="BBG11" s="56"/>
      <c r="BBH11" s="56"/>
      <c r="BBI11" s="56"/>
      <c r="BBJ11" s="56"/>
      <c r="BBK11" s="56"/>
      <c r="BBL11" s="56"/>
      <c r="BBM11" s="56"/>
      <c r="BBN11" s="56"/>
      <c r="BBO11" s="56"/>
      <c r="BBP11" s="56"/>
      <c r="BBQ11" s="56"/>
      <c r="BBR11" s="56"/>
      <c r="BBS11" s="56"/>
      <c r="BBT11" s="56"/>
      <c r="BBU11" s="56"/>
      <c r="BBV11" s="56"/>
      <c r="BBW11" s="56"/>
      <c r="BBX11" s="56"/>
      <c r="BBY11" s="56"/>
      <c r="BBZ11" s="56"/>
      <c r="BCA11" s="56"/>
      <c r="BCB11" s="56"/>
      <c r="BCC11" s="56"/>
      <c r="BCD11" s="56"/>
      <c r="BCE11" s="56"/>
      <c r="BCF11" s="56"/>
      <c r="BCG11" s="56"/>
      <c r="BCH11" s="56"/>
      <c r="BCI11" s="56"/>
      <c r="BCJ11" s="56"/>
      <c r="BCK11" s="56"/>
      <c r="BCL11" s="56"/>
      <c r="BCM11" s="56"/>
      <c r="BCN11" s="56"/>
      <c r="BCO11" s="56"/>
      <c r="BCP11" s="56"/>
      <c r="BCQ11" s="56"/>
      <c r="BCR11" s="56"/>
      <c r="BCS11" s="56"/>
      <c r="BCT11" s="56"/>
      <c r="BCU11" s="56"/>
      <c r="BCV11" s="56"/>
      <c r="BCW11" s="56"/>
      <c r="BCX11" s="56"/>
      <c r="BCY11" s="56"/>
      <c r="BCZ11" s="56"/>
      <c r="BDA11" s="56"/>
      <c r="BDB11" s="56"/>
      <c r="BDC11" s="56"/>
      <c r="BDD11" s="56"/>
      <c r="BDE11" s="56"/>
      <c r="BDF11" s="56"/>
      <c r="BDG11" s="56"/>
      <c r="BDH11" s="56"/>
      <c r="BDI11" s="56"/>
      <c r="BDJ11" s="56"/>
      <c r="BDK11" s="56"/>
      <c r="BDL11" s="56"/>
      <c r="BDM11" s="56"/>
      <c r="BDN11" s="56"/>
      <c r="BDO11" s="56"/>
      <c r="BDP11" s="56"/>
      <c r="BDQ11" s="56"/>
      <c r="BDR11" s="56"/>
      <c r="BDS11" s="56"/>
      <c r="BDT11" s="56"/>
      <c r="BDU11" s="56"/>
      <c r="BDV11" s="56"/>
      <c r="BDW11" s="56"/>
      <c r="BDX11" s="56"/>
      <c r="BDY11" s="56"/>
      <c r="BDZ11" s="56"/>
      <c r="BEA11" s="56"/>
      <c r="BEB11" s="56"/>
      <c r="BEC11" s="56"/>
      <c r="BED11" s="56"/>
      <c r="BEE11" s="56"/>
      <c r="BEF11" s="56"/>
      <c r="BEG11" s="56"/>
      <c r="BEH11" s="56"/>
      <c r="BEI11" s="56"/>
      <c r="BEJ11" s="56"/>
      <c r="BEK11" s="56"/>
      <c r="BEL11" s="56"/>
      <c r="BEM11" s="56"/>
      <c r="BEN11" s="56"/>
      <c r="BEO11" s="56"/>
      <c r="BEP11" s="56"/>
      <c r="BEQ11" s="56"/>
      <c r="BER11" s="56"/>
      <c r="BES11" s="56"/>
      <c r="BET11" s="56"/>
      <c r="BEU11" s="56"/>
      <c r="BEV11" s="56"/>
      <c r="BEW11" s="56"/>
      <c r="BEX11" s="56"/>
      <c r="BEY11" s="56"/>
      <c r="BEZ11" s="56"/>
      <c r="BFA11" s="56"/>
      <c r="BFB11" s="56"/>
      <c r="BFC11" s="56"/>
      <c r="BFD11" s="56"/>
      <c r="BFE11" s="56"/>
      <c r="BFF11" s="56"/>
      <c r="BFG11" s="56"/>
      <c r="BFH11" s="56"/>
      <c r="BFI11" s="56"/>
      <c r="BFJ11" s="56"/>
      <c r="BFK11" s="56"/>
      <c r="BFL11" s="56"/>
      <c r="BFM11" s="56"/>
      <c r="BFN11" s="56"/>
      <c r="BFO11" s="56"/>
      <c r="BFP11" s="56"/>
      <c r="BFQ11" s="56"/>
      <c r="BFR11" s="56"/>
      <c r="BFS11" s="56"/>
      <c r="BFT11" s="56"/>
      <c r="BFU11" s="56"/>
      <c r="BFV11" s="56"/>
      <c r="BFW11" s="56"/>
      <c r="BFX11" s="56"/>
      <c r="BFY11" s="56"/>
      <c r="BFZ11" s="56"/>
      <c r="BGA11" s="56"/>
      <c r="BGB11" s="56"/>
      <c r="BGC11" s="56"/>
      <c r="BGD11" s="56"/>
      <c r="BGE11" s="56"/>
      <c r="BGF11" s="56"/>
      <c r="BGG11" s="56"/>
      <c r="BGH11" s="56"/>
      <c r="BGI11" s="56"/>
      <c r="BGJ11" s="56"/>
      <c r="BGK11" s="56"/>
      <c r="BGL11" s="56"/>
      <c r="BGM11" s="56"/>
      <c r="BGN11" s="56"/>
      <c r="BGO11" s="56"/>
      <c r="BGP11" s="56"/>
      <c r="BGQ11" s="56"/>
      <c r="BGR11" s="56"/>
      <c r="BGS11" s="56"/>
      <c r="BGT11" s="56"/>
      <c r="BGU11" s="56"/>
      <c r="BGV11" s="56"/>
      <c r="BGW11" s="56"/>
      <c r="BGX11" s="56"/>
      <c r="BGY11" s="56"/>
      <c r="BGZ11" s="56"/>
      <c r="BHA11" s="56"/>
      <c r="BHB11" s="56"/>
      <c r="BHC11" s="56"/>
      <c r="BHD11" s="56"/>
      <c r="BHE11" s="56"/>
      <c r="BHF11" s="56"/>
      <c r="BHG11" s="56"/>
      <c r="BHH11" s="56"/>
      <c r="BHI11" s="56"/>
      <c r="BHJ11" s="56"/>
      <c r="BHK11" s="56"/>
      <c r="BHL11" s="56"/>
      <c r="BHM11" s="56"/>
      <c r="BHN11" s="56"/>
      <c r="BHO11" s="56"/>
      <c r="BHP11" s="56"/>
      <c r="BHQ11" s="56"/>
      <c r="BHR11" s="56"/>
      <c r="BHS11" s="56"/>
      <c r="BHT11" s="56"/>
      <c r="BHU11" s="56"/>
      <c r="BHV11" s="56"/>
      <c r="BHW11" s="56"/>
      <c r="BHX11" s="56"/>
      <c r="BHY11" s="56"/>
      <c r="BHZ11" s="56"/>
      <c r="BIA11" s="56"/>
      <c r="BIB11" s="56"/>
      <c r="BIC11" s="56"/>
      <c r="BID11" s="56"/>
      <c r="BIE11" s="56"/>
      <c r="BIF11" s="56"/>
      <c r="BIG11" s="56"/>
      <c r="BIH11" s="56"/>
      <c r="BII11" s="56"/>
      <c r="BIJ11" s="56"/>
      <c r="BIK11" s="56"/>
      <c r="BIL11" s="56"/>
      <c r="BIM11" s="56"/>
      <c r="BIN11" s="56"/>
      <c r="BIO11" s="56"/>
      <c r="BIP11" s="56"/>
      <c r="BIQ11" s="56"/>
      <c r="BIR11" s="56"/>
      <c r="BIS11" s="56"/>
      <c r="BIT11" s="56"/>
      <c r="BIU11" s="56"/>
      <c r="BIV11" s="56"/>
      <c r="BIW11" s="56"/>
      <c r="BIX11" s="56"/>
      <c r="BIY11" s="56"/>
      <c r="BIZ11" s="56"/>
      <c r="BJA11" s="56"/>
      <c r="BJB11" s="56"/>
      <c r="BJC11" s="56"/>
      <c r="BJD11" s="56"/>
      <c r="BJE11" s="56"/>
      <c r="BJF11" s="56"/>
      <c r="BJG11" s="56"/>
      <c r="BJH11" s="56"/>
      <c r="BJI11" s="56"/>
      <c r="BJJ11" s="56"/>
      <c r="BJK11" s="56"/>
      <c r="BJL11" s="56"/>
      <c r="BJM11" s="56"/>
      <c r="BJN11" s="56"/>
      <c r="BJO11" s="56"/>
      <c r="BJP11" s="56"/>
      <c r="BJQ11" s="56"/>
      <c r="BJR11" s="56"/>
      <c r="BJS11" s="56"/>
      <c r="BJT11" s="56"/>
      <c r="BJU11" s="56"/>
      <c r="BJV11" s="56"/>
      <c r="BJW11" s="56"/>
      <c r="BJX11" s="56"/>
      <c r="BJY11" s="56"/>
      <c r="BJZ11" s="56"/>
      <c r="BKA11" s="56"/>
      <c r="BKB11" s="56"/>
      <c r="BKC11" s="56"/>
      <c r="BKD11" s="56"/>
      <c r="BKE11" s="56"/>
      <c r="BKF11" s="56"/>
      <c r="BKG11" s="56"/>
      <c r="BKH11" s="56"/>
      <c r="BKI11" s="56"/>
      <c r="BKJ11" s="56"/>
      <c r="BKK11" s="56"/>
      <c r="BKL11" s="56"/>
      <c r="BKM11" s="56"/>
      <c r="BKN11" s="56"/>
      <c r="BKO11" s="56"/>
      <c r="BKP11" s="56"/>
      <c r="BKQ11" s="56"/>
      <c r="BKR11" s="56"/>
      <c r="BKS11" s="56"/>
      <c r="BKT11" s="56"/>
      <c r="BKU11" s="56"/>
      <c r="BKV11" s="56"/>
      <c r="BKW11" s="56"/>
      <c r="BKX11" s="56"/>
      <c r="BKY11" s="56"/>
      <c r="BKZ11" s="56"/>
      <c r="BLA11" s="56"/>
      <c r="BLB11" s="56"/>
      <c r="BLC11" s="56"/>
      <c r="BLD11" s="56"/>
      <c r="BLE11" s="56"/>
      <c r="BLF11" s="56"/>
      <c r="BLG11" s="56"/>
      <c r="BLH11" s="56"/>
      <c r="BLI11" s="56"/>
      <c r="BLJ11" s="56"/>
      <c r="BLK11" s="56"/>
      <c r="BLL11" s="56"/>
      <c r="BLM11" s="56"/>
      <c r="BLN11" s="56"/>
      <c r="BLO11" s="56"/>
      <c r="BLP11" s="56"/>
      <c r="BLQ11" s="56"/>
      <c r="BLR11" s="56"/>
      <c r="BLS11" s="56"/>
      <c r="BLT11" s="56"/>
      <c r="BLU11" s="56"/>
      <c r="BLV11" s="56"/>
      <c r="BLW11" s="56"/>
      <c r="BLX11" s="56"/>
      <c r="BLY11" s="56"/>
      <c r="BLZ11" s="56"/>
      <c r="BMA11" s="56"/>
      <c r="BMB11" s="56"/>
      <c r="BMC11" s="56"/>
      <c r="BMD11" s="56"/>
      <c r="BME11" s="56"/>
      <c r="BMF11" s="56"/>
      <c r="BMG11" s="56"/>
      <c r="BMH11" s="56"/>
      <c r="BMI11" s="56"/>
      <c r="BMJ11" s="56"/>
      <c r="BMK11" s="56"/>
      <c r="BML11" s="56"/>
      <c r="BMM11" s="56"/>
      <c r="BMN11" s="56"/>
      <c r="BMO11" s="56"/>
      <c r="BMP11" s="56"/>
      <c r="BMQ11" s="56"/>
      <c r="BMR11" s="56"/>
      <c r="BMS11" s="56"/>
      <c r="BMT11" s="56"/>
      <c r="BMU11" s="56"/>
      <c r="BMV11" s="56"/>
      <c r="BMW11" s="56"/>
      <c r="BMX11" s="56"/>
      <c r="BMY11" s="56"/>
      <c r="BMZ11" s="56"/>
      <c r="BNA11" s="56"/>
      <c r="BNB11" s="56"/>
      <c r="BNC11" s="56"/>
      <c r="BND11" s="56"/>
      <c r="BNE11" s="56"/>
      <c r="BNF11" s="56"/>
      <c r="BNG11" s="56"/>
      <c r="BNH11" s="56"/>
    </row>
    <row r="12" ht="13.5" hidden="1" customHeight="1">
      <c r="A12" s="54" t="s">
        <v>1401</v>
      </c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/>
      <c r="GZ12" s="53"/>
      <c r="HA12" s="53"/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/>
      <c r="LJ12" s="53"/>
      <c r="LK12" s="53"/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LZ12" s="53"/>
      <c r="MA12" s="53"/>
      <c r="MB12" s="53"/>
      <c r="MC12" s="53"/>
      <c r="MD12" s="53"/>
      <c r="ME12" s="53"/>
      <c r="MF12" s="53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/>
      <c r="NP12" s="53"/>
      <c r="NQ12" s="53"/>
      <c r="NR12" s="53"/>
      <c r="NS12" s="53"/>
      <c r="NT12" s="53"/>
      <c r="NU12" s="53"/>
      <c r="NV12" s="53"/>
      <c r="NW12" s="53"/>
      <c r="NX12" s="53"/>
      <c r="NY12" s="53"/>
      <c r="NZ12" s="53"/>
      <c r="OA12" s="53"/>
      <c r="OB12" s="53"/>
      <c r="OC12" s="53"/>
      <c r="OD12" s="53"/>
      <c r="OE12" s="53"/>
      <c r="OF12" s="53"/>
      <c r="OG12" s="53"/>
      <c r="OH12" s="53"/>
      <c r="OI12" s="53"/>
      <c r="OJ12" s="53"/>
      <c r="OK12" s="53"/>
      <c r="OL12" s="53"/>
      <c r="OM12" s="53"/>
      <c r="ON12" s="53"/>
      <c r="OO12" s="53"/>
      <c r="OP12" s="53"/>
      <c r="OQ12" s="53"/>
      <c r="OR12" s="53"/>
      <c r="OS12" s="53"/>
      <c r="OT12" s="53"/>
      <c r="OU12" s="53"/>
      <c r="OV12" s="53"/>
      <c r="OW12" s="53"/>
      <c r="OX12" s="53"/>
      <c r="OY12" s="53"/>
      <c r="OZ12" s="53"/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3"/>
      <c r="PM12" s="53"/>
      <c r="PN12" s="53"/>
      <c r="PO12" s="53"/>
      <c r="PP12" s="53"/>
      <c r="PQ12" s="53"/>
      <c r="PR12" s="53"/>
      <c r="PS12" s="53"/>
      <c r="PT12" s="53"/>
      <c r="PU12" s="53"/>
      <c r="PV12" s="53"/>
      <c r="PW12" s="53"/>
      <c r="PX12" s="53"/>
      <c r="PY12" s="53"/>
      <c r="PZ12" s="53"/>
      <c r="QA12" s="53"/>
      <c r="QB12" s="53"/>
      <c r="QC12" s="53"/>
      <c r="QD12" s="53"/>
      <c r="QE12" s="53"/>
      <c r="QF12" s="53"/>
      <c r="QG12" s="53"/>
      <c r="QH12" s="53"/>
      <c r="QI12" s="53"/>
      <c r="QJ12" s="53"/>
      <c r="QK12" s="53"/>
      <c r="QL12" s="53"/>
      <c r="QM12" s="53"/>
      <c r="QN12" s="53"/>
      <c r="QO12" s="53"/>
      <c r="QP12" s="53"/>
      <c r="QQ12" s="53"/>
      <c r="QR12" s="53"/>
      <c r="QS12" s="53"/>
      <c r="QT12" s="53"/>
      <c r="QU12" s="53"/>
      <c r="QV12" s="53"/>
      <c r="QW12" s="53"/>
      <c r="QX12" s="53"/>
      <c r="QY12" s="53"/>
      <c r="QZ12" s="53"/>
      <c r="RA12" s="53"/>
      <c r="RB12" s="53"/>
      <c r="RC12" s="53"/>
      <c r="RD12" s="53"/>
      <c r="RE12" s="53"/>
      <c r="RF12" s="53"/>
      <c r="RG12" s="53"/>
      <c r="RH12" s="53"/>
      <c r="RI12" s="53"/>
      <c r="RJ12" s="53"/>
      <c r="RK12" s="53"/>
      <c r="RL12" s="53"/>
      <c r="RM12" s="53"/>
      <c r="RN12" s="53"/>
      <c r="RO12" s="53"/>
      <c r="RP12" s="53"/>
      <c r="RQ12" s="53"/>
      <c r="RR12" s="53"/>
      <c r="RS12" s="53"/>
      <c r="RT12" s="53"/>
      <c r="RU12" s="53"/>
      <c r="RV12" s="53"/>
      <c r="RW12" s="53"/>
      <c r="RX12" s="53"/>
      <c r="RY12" s="53"/>
      <c r="RZ12" s="53"/>
      <c r="SA12" s="53"/>
      <c r="SB12" s="53"/>
      <c r="SC12" s="53"/>
      <c r="SD12" s="53"/>
      <c r="SE12" s="53"/>
      <c r="SF12" s="53"/>
      <c r="SG12" s="53"/>
      <c r="SH12" s="53"/>
      <c r="SI12" s="53"/>
      <c r="SJ12" s="53"/>
      <c r="SK12" s="53"/>
      <c r="SL12" s="53"/>
      <c r="SM12" s="53"/>
      <c r="SN12" s="53"/>
      <c r="SO12" s="53"/>
      <c r="SP12" s="53"/>
      <c r="SQ12" s="53"/>
      <c r="SR12" s="53"/>
      <c r="SS12" s="53"/>
      <c r="ST12" s="53"/>
      <c r="SU12" s="53"/>
      <c r="SV12" s="53"/>
      <c r="SW12" s="53"/>
      <c r="SX12" s="53"/>
      <c r="SY12" s="53"/>
      <c r="SZ12" s="53"/>
      <c r="TA12" s="53"/>
      <c r="TB12" s="53"/>
      <c r="TC12" s="53"/>
      <c r="TD12" s="53"/>
      <c r="TE12" s="53"/>
      <c r="TF12" s="53"/>
      <c r="TG12" s="53"/>
      <c r="TH12" s="53"/>
      <c r="TI12" s="53"/>
      <c r="TJ12" s="53"/>
      <c r="TK12" s="53"/>
      <c r="TL12" s="53"/>
      <c r="TM12" s="53"/>
      <c r="TN12" s="53"/>
      <c r="TO12" s="53"/>
      <c r="TP12" s="53"/>
      <c r="TQ12" s="53"/>
      <c r="TR12" s="53"/>
      <c r="TS12" s="53"/>
      <c r="TT12" s="53"/>
      <c r="TU12" s="53"/>
      <c r="TV12" s="53"/>
      <c r="TW12" s="53"/>
      <c r="TX12" s="53"/>
      <c r="TY12" s="53"/>
      <c r="TZ12" s="53"/>
      <c r="UA12" s="53"/>
      <c r="UB12" s="53"/>
      <c r="UC12" s="53"/>
      <c r="UD12" s="53"/>
      <c r="UE12" s="53"/>
      <c r="UF12" s="53"/>
      <c r="UG12" s="53"/>
      <c r="UH12" s="53"/>
      <c r="UI12" s="53"/>
      <c r="UJ12" s="53"/>
      <c r="UK12" s="53"/>
      <c r="UL12" s="53"/>
      <c r="UM12" s="53"/>
      <c r="UN12" s="53"/>
      <c r="UO12" s="53"/>
      <c r="UP12" s="53"/>
      <c r="UQ12" s="53"/>
      <c r="UR12" s="53"/>
      <c r="US12" s="53"/>
      <c r="UT12" s="53"/>
      <c r="UU12" s="53"/>
      <c r="UV12" s="53"/>
      <c r="UW12" s="53"/>
      <c r="UX12" s="53"/>
      <c r="UY12" s="53"/>
      <c r="UZ12" s="53"/>
      <c r="VA12" s="53"/>
      <c r="VB12" s="53"/>
      <c r="VC12" s="53"/>
      <c r="VD12" s="53"/>
      <c r="VE12" s="53"/>
      <c r="VF12" s="53"/>
      <c r="VG12" s="53"/>
      <c r="VH12" s="53"/>
      <c r="VI12" s="53"/>
      <c r="VJ12" s="53"/>
      <c r="VK12" s="53"/>
      <c r="VL12" s="53"/>
      <c r="VM12" s="53"/>
      <c r="VN12" s="53"/>
      <c r="VO12" s="53"/>
      <c r="VP12" s="53"/>
      <c r="VQ12" s="53"/>
      <c r="VR12" s="53"/>
      <c r="VS12" s="53"/>
      <c r="VT12" s="53"/>
      <c r="VU12" s="53"/>
      <c r="VV12" s="53"/>
      <c r="VW12" s="53"/>
      <c r="VX12" s="53"/>
      <c r="VY12" s="53"/>
      <c r="VZ12" s="53"/>
      <c r="WA12" s="53"/>
      <c r="WB12" s="53"/>
      <c r="WC12" s="53"/>
      <c r="WD12" s="53"/>
      <c r="WE12" s="53"/>
      <c r="WF12" s="53"/>
      <c r="WG12" s="53"/>
      <c r="WH12" s="53"/>
      <c r="WI12" s="53"/>
      <c r="WJ12" s="53"/>
      <c r="WK12" s="53"/>
      <c r="WL12" s="53"/>
      <c r="WM12" s="53"/>
      <c r="WN12" s="53"/>
      <c r="WO12" s="53"/>
      <c r="WP12" s="53"/>
      <c r="WQ12" s="53"/>
      <c r="WR12" s="53"/>
      <c r="WS12" s="53"/>
      <c r="WT12" s="53"/>
      <c r="WU12" s="53"/>
      <c r="WV12" s="53"/>
      <c r="WW12" s="53"/>
      <c r="WX12" s="53"/>
      <c r="WY12" s="53"/>
      <c r="WZ12" s="53"/>
      <c r="XA12" s="53"/>
      <c r="XB12" s="53"/>
      <c r="XC12" s="53"/>
      <c r="XD12" s="53"/>
      <c r="XE12" s="53"/>
      <c r="XF12" s="53"/>
      <c r="XG12" s="53"/>
      <c r="XH12" s="53"/>
      <c r="XI12" s="53"/>
      <c r="XJ12" s="53"/>
      <c r="XK12" s="53"/>
      <c r="XL12" s="53"/>
      <c r="XM12" s="53"/>
      <c r="XN12" s="53"/>
      <c r="XO12" s="53"/>
      <c r="XP12" s="53"/>
      <c r="XQ12" s="53"/>
      <c r="XR12" s="53"/>
      <c r="XS12" s="53"/>
      <c r="XT12" s="53"/>
      <c r="XU12" s="53"/>
      <c r="XV12" s="53"/>
      <c r="XW12" s="53"/>
      <c r="XX12" s="53"/>
      <c r="XY12" s="53"/>
      <c r="XZ12" s="53"/>
      <c r="YA12" s="53"/>
      <c r="YB12" s="53"/>
      <c r="YC12" s="53"/>
      <c r="YD12" s="53"/>
      <c r="YE12" s="53"/>
      <c r="YF12" s="53"/>
      <c r="YG12" s="53"/>
      <c r="YH12" s="53"/>
      <c r="YI12" s="53"/>
      <c r="YJ12" s="53"/>
      <c r="YK12" s="53"/>
      <c r="YL12" s="53"/>
      <c r="YM12" s="53"/>
      <c r="YN12" s="53"/>
      <c r="YO12" s="53"/>
      <c r="YP12" s="53"/>
      <c r="YQ12" s="53"/>
      <c r="YR12" s="53"/>
      <c r="YS12" s="53"/>
      <c r="YT12" s="53"/>
      <c r="YU12" s="53"/>
      <c r="YV12" s="53"/>
      <c r="YW12" s="53"/>
      <c r="YX12" s="53"/>
      <c r="YY12" s="53"/>
      <c r="YZ12" s="53"/>
      <c r="ZA12" s="53"/>
      <c r="ZB12" s="53"/>
      <c r="ZC12" s="53"/>
      <c r="ZD12" s="53"/>
      <c r="ZE12" s="53"/>
      <c r="ZF12" s="53"/>
      <c r="ZG12" s="53"/>
      <c r="ZH12" s="53"/>
      <c r="ZI12" s="53"/>
      <c r="ZJ12" s="53"/>
      <c r="ZK12" s="53"/>
      <c r="ZL12" s="53"/>
      <c r="ZM12" s="53"/>
      <c r="ZN12" s="53"/>
      <c r="ZO12" s="53"/>
      <c r="ZP12" s="53"/>
      <c r="ZQ12" s="53"/>
      <c r="ZR12" s="53"/>
      <c r="ZS12" s="53"/>
      <c r="ZT12" s="53"/>
      <c r="ZU12" s="53"/>
      <c r="ZV12" s="53"/>
      <c r="ZW12" s="53"/>
      <c r="ZX12" s="53"/>
      <c r="ZY12" s="53"/>
      <c r="ZZ12" s="53"/>
      <c r="AAA12" s="53"/>
      <c r="AAB12" s="53"/>
      <c r="AAC12" s="53"/>
      <c r="AAD12" s="53"/>
      <c r="AAE12" s="53"/>
      <c r="AAF12" s="53"/>
      <c r="AAG12" s="53"/>
      <c r="AAH12" s="53"/>
      <c r="AAI12" s="53"/>
      <c r="AAJ12" s="53"/>
      <c r="AAK12" s="53"/>
      <c r="AAL12" s="53"/>
      <c r="AAM12" s="53"/>
      <c r="AAN12" s="53"/>
      <c r="AAO12" s="53"/>
      <c r="AAP12" s="53"/>
      <c r="AAQ12" s="53"/>
      <c r="AAR12" s="53"/>
      <c r="AAS12" s="53"/>
      <c r="AAT12" s="53"/>
      <c r="AAU12" s="53"/>
      <c r="AAV12" s="53"/>
      <c r="AAW12" s="53"/>
      <c r="AAX12" s="53"/>
      <c r="AAY12" s="53"/>
      <c r="AAZ12" s="53"/>
      <c r="ABA12" s="53"/>
      <c r="ABB12" s="53"/>
      <c r="ABC12" s="53"/>
      <c r="ABD12" s="53"/>
      <c r="ABE12" s="53"/>
      <c r="ABF12" s="53"/>
      <c r="ABG12" s="53"/>
      <c r="ABH12" s="53"/>
      <c r="ABI12" s="53"/>
      <c r="ABJ12" s="53"/>
      <c r="ABK12" s="53"/>
      <c r="ABL12" s="53"/>
      <c r="ABM12" s="53"/>
      <c r="ABN12" s="53"/>
      <c r="ABO12" s="53"/>
      <c r="ABP12" s="53"/>
      <c r="ABQ12" s="53"/>
      <c r="ABR12" s="53"/>
      <c r="ABS12" s="53"/>
      <c r="ABT12" s="53"/>
      <c r="ABU12" s="53"/>
      <c r="ABV12" s="53"/>
      <c r="ABW12" s="53"/>
      <c r="ABX12" s="53"/>
      <c r="ABY12" s="53"/>
      <c r="ABZ12" s="53"/>
      <c r="ACA12" s="53"/>
      <c r="ACB12" s="53"/>
      <c r="ACC12" s="53"/>
      <c r="ACD12" s="53"/>
      <c r="ACE12" s="53"/>
      <c r="ACF12" s="53"/>
      <c r="ACG12" s="53"/>
      <c r="ACH12" s="53"/>
      <c r="ACI12" s="53"/>
      <c r="ACJ12" s="53"/>
      <c r="ACK12" s="53"/>
      <c r="ACL12" s="53"/>
      <c r="ACM12" s="53"/>
      <c r="ACN12" s="53"/>
      <c r="ACO12" s="53"/>
      <c r="ACP12" s="53"/>
      <c r="ACQ12" s="53"/>
      <c r="ACR12" s="53"/>
      <c r="ACS12" s="53"/>
      <c r="ACT12" s="53"/>
      <c r="ACU12" s="53"/>
      <c r="ACV12" s="53"/>
      <c r="ACW12" s="53"/>
      <c r="ACX12" s="53"/>
      <c r="ACY12" s="53"/>
      <c r="ACZ12" s="53"/>
      <c r="ADA12" s="53">
        <v>100.0</v>
      </c>
      <c r="ADB12" s="53">
        <v>100.1388</v>
      </c>
      <c r="ADC12" s="53">
        <v>100.2066</v>
      </c>
      <c r="ADD12" s="53">
        <v>99.73077</v>
      </c>
      <c r="ADE12" s="53">
        <v>100.6593</v>
      </c>
      <c r="ADF12" s="53">
        <v>101.2724</v>
      </c>
      <c r="ADG12" s="53">
        <v>101.1757</v>
      </c>
      <c r="ADH12" s="53">
        <v>101.138</v>
      </c>
      <c r="ADI12" s="53">
        <v>100.9845</v>
      </c>
      <c r="ADJ12" s="53">
        <v>100.9565</v>
      </c>
      <c r="ADK12" s="53">
        <v>100.8977</v>
      </c>
      <c r="ADL12" s="53">
        <v>101.1482</v>
      </c>
      <c r="ADM12" s="53">
        <v>101.1265</v>
      </c>
      <c r="ADN12" s="53">
        <v>101.1275</v>
      </c>
      <c r="ADO12" s="53">
        <v>101.3476</v>
      </c>
      <c r="ADP12" s="53">
        <v>101.1319</v>
      </c>
      <c r="ADQ12" s="53">
        <v>102.0908</v>
      </c>
      <c r="ADR12" s="53">
        <v>102.2812</v>
      </c>
      <c r="ADS12" s="53">
        <v>102.2869</v>
      </c>
      <c r="ADT12" s="53">
        <v>101.894</v>
      </c>
      <c r="ADU12" s="53">
        <v>102.3071</v>
      </c>
      <c r="ADV12" s="53">
        <v>102.7959</v>
      </c>
      <c r="ADW12" s="53">
        <v>102.557</v>
      </c>
      <c r="ADX12" s="53">
        <v>102.7153</v>
      </c>
      <c r="ADY12" s="53">
        <v>102.5</v>
      </c>
      <c r="ADZ12" s="53">
        <v>102.7</v>
      </c>
      <c r="AEA12" s="53">
        <v>102.8</v>
      </c>
      <c r="AEB12" s="53">
        <v>102.9</v>
      </c>
      <c r="AEC12" s="53">
        <v>104.2</v>
      </c>
      <c r="AED12" s="53">
        <v>104.0</v>
      </c>
      <c r="AEE12" s="53">
        <v>104.3</v>
      </c>
      <c r="AEF12" s="53">
        <v>104.6</v>
      </c>
      <c r="AEG12" s="53">
        <v>104.5</v>
      </c>
      <c r="AEH12" s="53">
        <v>104.6</v>
      </c>
      <c r="AEI12" s="53">
        <v>104.7</v>
      </c>
      <c r="AEJ12" s="53">
        <v>104.3</v>
      </c>
      <c r="AEK12" s="53">
        <v>104.5</v>
      </c>
      <c r="AEL12" s="53">
        <v>104.5</v>
      </c>
      <c r="AEM12" s="53">
        <v>104.6</v>
      </c>
      <c r="AEN12" s="53">
        <v>104.8</v>
      </c>
      <c r="AEO12" s="53">
        <v>105.3</v>
      </c>
      <c r="AEP12" s="53">
        <v>105.1</v>
      </c>
      <c r="AEQ12" s="53">
        <v>105.1</v>
      </c>
      <c r="AER12" s="53">
        <v>105.1</v>
      </c>
      <c r="AES12" s="53">
        <v>105.2</v>
      </c>
      <c r="AET12" s="53">
        <v>105.1</v>
      </c>
      <c r="AEU12" s="53">
        <v>104.9</v>
      </c>
      <c r="AEV12" s="53">
        <v>104.3</v>
      </c>
      <c r="AEW12" s="53">
        <v>104.6</v>
      </c>
      <c r="AEX12" s="53">
        <v>104.6</v>
      </c>
      <c r="AEY12" s="53">
        <v>104.8</v>
      </c>
      <c r="AEZ12" s="53">
        <v>105.1</v>
      </c>
      <c r="AFA12" s="53">
        <v>106.0</v>
      </c>
      <c r="AFB12" s="53">
        <v>106.2</v>
      </c>
      <c r="AFC12" s="53">
        <v>106.5</v>
      </c>
      <c r="AFD12" s="53">
        <v>106.8</v>
      </c>
      <c r="AFE12" s="53">
        <v>106.5</v>
      </c>
      <c r="AFF12" s="53">
        <v>106.2</v>
      </c>
      <c r="AFG12" s="53">
        <v>106.6</v>
      </c>
      <c r="AFH12" s="53">
        <v>106.9</v>
      </c>
      <c r="AFI12" s="53">
        <v>106.9</v>
      </c>
      <c r="AFJ12" s="53">
        <v>107.0</v>
      </c>
      <c r="AFK12" s="53">
        <v>107.3</v>
      </c>
      <c r="AFL12" s="53">
        <v>107.2</v>
      </c>
      <c r="AFM12" s="53">
        <v>107.8</v>
      </c>
      <c r="AFN12" s="53">
        <v>107.5</v>
      </c>
      <c r="AFO12" s="53">
        <v>107.7</v>
      </c>
      <c r="AFP12" s="53">
        <v>108.1716</v>
      </c>
      <c r="AFQ12" s="53">
        <v>107.5</v>
      </c>
      <c r="AFR12" s="53">
        <v>107.7</v>
      </c>
      <c r="AFS12" s="53">
        <v>107.9</v>
      </c>
      <c r="AFT12" s="53">
        <v>108.1</v>
      </c>
      <c r="AFU12" s="53">
        <v>107.9</v>
      </c>
      <c r="AFV12" s="53">
        <v>107.9</v>
      </c>
      <c r="AFW12" s="53">
        <v>108.0</v>
      </c>
      <c r="AFX12" s="53">
        <v>108.1</v>
      </c>
      <c r="AFY12" s="53">
        <v>110.1</v>
      </c>
      <c r="AFZ12" s="53">
        <v>110.0</v>
      </c>
      <c r="AGA12" s="53">
        <v>110.3</v>
      </c>
      <c r="AGB12" s="53">
        <v>110.7</v>
      </c>
      <c r="AGC12" s="53">
        <v>110.5</v>
      </c>
      <c r="AGD12" s="53">
        <v>110.7</v>
      </c>
      <c r="AGE12" s="53"/>
      <c r="AGF12" s="53"/>
      <c r="AGG12" s="53"/>
      <c r="AGH12" s="53"/>
      <c r="AGI12" s="53"/>
      <c r="AGJ12" s="53"/>
      <c r="AGK12" s="53"/>
      <c r="AGL12" s="53"/>
      <c r="AGM12" s="53"/>
      <c r="AGN12" s="53"/>
      <c r="AGO12" s="53"/>
      <c r="AGP12" s="53"/>
      <c r="AGQ12" s="53"/>
      <c r="AGR12" s="53"/>
      <c r="AGS12" s="53"/>
      <c r="AGT12" s="53"/>
      <c r="AGU12" s="53"/>
      <c r="AGV12" s="53"/>
      <c r="AGW12" s="53"/>
      <c r="AGX12" s="53"/>
      <c r="AGY12" s="53"/>
      <c r="AGZ12" s="53"/>
      <c r="AHA12" s="53"/>
      <c r="AHB12" s="53"/>
      <c r="AHC12" s="53"/>
      <c r="AHD12" s="53"/>
      <c r="AHE12" s="53"/>
      <c r="AHF12" s="53"/>
      <c r="AHG12" s="53"/>
      <c r="AHH12" s="53"/>
      <c r="AHI12" s="53"/>
      <c r="AHJ12" s="53"/>
      <c r="AHK12" s="53"/>
      <c r="AHL12" s="53"/>
      <c r="AHM12" s="53"/>
      <c r="AHN12" s="53"/>
      <c r="AHO12" s="53"/>
      <c r="AHP12" s="53"/>
      <c r="AHQ12" s="53"/>
      <c r="AHR12" s="53"/>
      <c r="AHS12" s="53"/>
      <c r="AHT12" s="53"/>
      <c r="AHU12" s="53"/>
      <c r="AHV12" s="53"/>
      <c r="AHW12" s="53"/>
      <c r="AHX12" s="53"/>
      <c r="AHY12" s="53"/>
      <c r="AHZ12" s="53"/>
      <c r="AIA12" s="53"/>
      <c r="AIB12" s="53"/>
      <c r="AIC12" s="53"/>
      <c r="AID12" s="53"/>
      <c r="AIE12" s="53"/>
      <c r="AIF12" s="53"/>
      <c r="AIG12" s="53"/>
      <c r="AIH12" s="53"/>
      <c r="AII12" s="53"/>
      <c r="AIJ12" s="53"/>
      <c r="AIK12" s="53"/>
      <c r="AIL12" s="53"/>
      <c r="AIM12" s="53"/>
      <c r="AIN12" s="53"/>
      <c r="AIO12" s="53"/>
      <c r="AIP12" s="53"/>
      <c r="AIQ12" s="53"/>
      <c r="AIR12" s="53"/>
      <c r="AIS12" s="53"/>
      <c r="AIT12" s="53"/>
      <c r="AIU12" s="53"/>
      <c r="AIV12" s="53"/>
      <c r="AIW12" s="53"/>
      <c r="AIX12" s="53"/>
      <c r="AIY12" s="53"/>
      <c r="AIZ12" s="53"/>
      <c r="AJA12" s="53"/>
      <c r="AJB12" s="53"/>
      <c r="AJC12" s="53"/>
      <c r="AJD12" s="53"/>
      <c r="AJE12" s="53"/>
      <c r="AJF12" s="53"/>
      <c r="AJG12" s="53"/>
      <c r="AJH12" s="53"/>
      <c r="AJI12" s="53"/>
      <c r="AJJ12" s="53"/>
      <c r="AJK12" s="53"/>
      <c r="AJL12" s="53"/>
      <c r="AJM12" s="53"/>
      <c r="AJN12" s="53"/>
      <c r="AJO12" s="53"/>
      <c r="AJP12" s="53"/>
      <c r="AJQ12" s="53"/>
      <c r="AJR12" s="53"/>
      <c r="AJS12" s="53"/>
      <c r="AJT12" s="53"/>
      <c r="AJU12" s="53"/>
      <c r="AJV12" s="53"/>
      <c r="AJW12" s="53"/>
      <c r="AJX12" s="53"/>
      <c r="AJY12" s="53"/>
      <c r="AJZ12" s="53"/>
      <c r="AKA12" s="53"/>
      <c r="AKB12" s="53"/>
      <c r="AKC12" s="53"/>
      <c r="AKD12" s="53"/>
      <c r="AKE12" s="53"/>
      <c r="AKF12" s="53"/>
      <c r="AKG12" s="53"/>
      <c r="AKH12" s="53"/>
      <c r="AKI12" s="53"/>
      <c r="AKJ12" s="53"/>
      <c r="AKK12" s="53"/>
      <c r="AKL12" s="53"/>
      <c r="AKM12" s="53"/>
      <c r="AKN12" s="53"/>
      <c r="AKO12" s="53"/>
      <c r="AKP12" s="53"/>
      <c r="AKQ12" s="53"/>
      <c r="AKR12" s="53"/>
      <c r="AKS12" s="53"/>
      <c r="AKT12" s="53"/>
      <c r="AKU12" s="53"/>
      <c r="AKV12" s="53"/>
      <c r="AKW12" s="53"/>
      <c r="AKX12" s="53"/>
      <c r="AKY12" s="53"/>
      <c r="AKZ12" s="53"/>
      <c r="ALA12" s="53"/>
      <c r="ALB12" s="53"/>
      <c r="ALC12" s="53"/>
      <c r="ALD12" s="53"/>
      <c r="ALE12" s="53"/>
      <c r="ALF12" s="53"/>
      <c r="ALG12" s="53"/>
      <c r="ALH12" s="53"/>
      <c r="ALI12" s="53"/>
      <c r="ALJ12" s="53"/>
      <c r="ALK12" s="53"/>
      <c r="ALL12" s="53"/>
      <c r="ALM12" s="53"/>
      <c r="ALN12" s="53"/>
      <c r="ALO12" s="53"/>
      <c r="ALP12" s="53"/>
      <c r="ALQ12" s="53"/>
      <c r="ALR12" s="53"/>
      <c r="ALS12" s="53"/>
      <c r="ALT12" s="53"/>
      <c r="ALU12" s="53"/>
      <c r="ALV12" s="53"/>
      <c r="ALW12" s="53"/>
      <c r="ALX12" s="53"/>
      <c r="ALY12" s="53"/>
      <c r="ALZ12" s="53"/>
      <c r="AMA12" s="53"/>
      <c r="AMB12" s="53"/>
      <c r="AMC12" s="53"/>
      <c r="AMD12" s="53"/>
      <c r="AME12" s="53"/>
      <c r="AMF12" s="53"/>
      <c r="AMG12" s="53"/>
      <c r="AMH12" s="53"/>
      <c r="AMI12" s="53"/>
      <c r="AMJ12" s="53"/>
      <c r="AMK12" s="53"/>
      <c r="AML12" s="53"/>
      <c r="AMM12" s="53"/>
      <c r="AMN12" s="53"/>
      <c r="AMO12" s="53"/>
      <c r="AMP12" s="53"/>
      <c r="AMQ12" s="53"/>
      <c r="AMR12" s="53"/>
      <c r="AMS12" s="53"/>
      <c r="AMT12" s="53"/>
      <c r="AMU12" s="53"/>
      <c r="AMV12" s="53"/>
      <c r="AMW12" s="53"/>
      <c r="AMX12" s="53"/>
      <c r="AMY12" s="53"/>
      <c r="AMZ12" s="53"/>
      <c r="ANA12" s="53"/>
      <c r="ANB12" s="53"/>
      <c r="ANC12" s="53"/>
      <c r="AND12" s="53"/>
      <c r="ANE12" s="53"/>
      <c r="ANF12" s="53"/>
      <c r="ANG12" s="53"/>
      <c r="ANH12" s="53"/>
      <c r="ANI12" s="53"/>
      <c r="ANJ12" s="53"/>
      <c r="ANK12" s="53"/>
      <c r="ANL12" s="53"/>
      <c r="ANM12" s="53"/>
      <c r="ANN12" s="53"/>
      <c r="ANO12" s="53"/>
      <c r="ANP12" s="53"/>
      <c r="ANQ12" s="53"/>
      <c r="ANR12" s="53"/>
      <c r="ANS12" s="53"/>
      <c r="ANT12" s="53"/>
      <c r="ANU12" s="53"/>
      <c r="ANV12" s="53"/>
      <c r="ANW12" s="53"/>
      <c r="ANX12" s="53"/>
      <c r="ANY12" s="53"/>
      <c r="ANZ12" s="53"/>
      <c r="AOA12" s="53"/>
      <c r="AOB12" s="53"/>
      <c r="AOC12" s="53"/>
      <c r="AOD12" s="53"/>
      <c r="AOE12" s="53"/>
      <c r="AOF12" s="53"/>
      <c r="AOG12" s="53"/>
      <c r="AOH12" s="53"/>
      <c r="AOI12" s="53"/>
      <c r="AOJ12" s="53"/>
      <c r="AOK12" s="53"/>
      <c r="AOL12" s="53"/>
      <c r="AOM12" s="53"/>
      <c r="AON12" s="53"/>
      <c r="AOO12" s="53"/>
      <c r="AOP12" s="53"/>
      <c r="AOQ12" s="53"/>
      <c r="AOR12" s="53"/>
      <c r="AOS12" s="53"/>
      <c r="AOT12" s="53"/>
      <c r="AOU12" s="53"/>
      <c r="AOV12" s="53"/>
      <c r="AOW12" s="53"/>
      <c r="AOX12" s="53"/>
      <c r="AOY12" s="53"/>
      <c r="AOZ12" s="53"/>
      <c r="APA12" s="53"/>
      <c r="APB12" s="53"/>
      <c r="APC12" s="53"/>
      <c r="APD12" s="53"/>
      <c r="APE12" s="53"/>
      <c r="APF12" s="53"/>
      <c r="APG12" s="53"/>
      <c r="APH12" s="53"/>
      <c r="API12" s="53"/>
      <c r="APJ12" s="53"/>
      <c r="APK12" s="53"/>
      <c r="APL12" s="53"/>
      <c r="APM12" s="53"/>
      <c r="APN12" s="53"/>
      <c r="APO12" s="53"/>
      <c r="APP12" s="53"/>
      <c r="APQ12" s="53"/>
      <c r="APR12" s="53"/>
      <c r="APS12" s="53"/>
      <c r="APT12" s="53"/>
      <c r="APU12" s="53"/>
      <c r="APV12" s="53"/>
      <c r="APW12" s="53"/>
      <c r="APX12" s="53"/>
      <c r="APY12" s="53"/>
      <c r="APZ12" s="53"/>
      <c r="AQA12" s="53"/>
      <c r="AQB12" s="53"/>
      <c r="AQC12" s="53"/>
      <c r="AQD12" s="53"/>
      <c r="AQE12" s="53"/>
      <c r="AQF12" s="53"/>
      <c r="AQG12" s="53"/>
      <c r="AQH12" s="53"/>
      <c r="AQI12" s="53"/>
      <c r="AQJ12" s="53"/>
      <c r="AQK12" s="53"/>
      <c r="AQL12" s="53"/>
      <c r="AQM12" s="53"/>
      <c r="AQN12" s="53"/>
      <c r="AQO12" s="53"/>
      <c r="AQP12" s="53"/>
      <c r="AQQ12" s="53"/>
      <c r="AQR12" s="53"/>
      <c r="AQS12" s="53"/>
      <c r="AQT12" s="53"/>
      <c r="AQU12" s="53"/>
      <c r="AQV12" s="53"/>
      <c r="AQW12" s="53"/>
      <c r="AQX12" s="53"/>
      <c r="AQY12" s="53"/>
      <c r="AQZ12" s="53"/>
      <c r="ARA12" s="53"/>
      <c r="ARB12" s="53"/>
      <c r="ARC12" s="53"/>
      <c r="ARD12" s="53"/>
      <c r="ARE12" s="53"/>
      <c r="ARF12" s="53"/>
      <c r="ARG12" s="53"/>
      <c r="ARH12" s="53"/>
      <c r="ARI12" s="53"/>
      <c r="ARJ12" s="53"/>
      <c r="ARK12" s="53"/>
      <c r="ARL12" s="53"/>
      <c r="ARM12" s="53"/>
      <c r="ARN12" s="53"/>
      <c r="ARO12" s="53"/>
      <c r="ARP12" s="53"/>
      <c r="ARQ12" s="53"/>
      <c r="ARR12" s="53"/>
      <c r="ARS12" s="53"/>
      <c r="ART12" s="53"/>
      <c r="ARU12" s="53"/>
      <c r="ARV12" s="53"/>
      <c r="ARW12" s="53"/>
      <c r="ARX12" s="53"/>
      <c r="ARY12" s="53"/>
      <c r="ARZ12" s="53"/>
      <c r="ASA12" s="53"/>
      <c r="ASB12" s="53"/>
      <c r="ASC12" s="53"/>
      <c r="ASD12" s="53"/>
      <c r="ASE12" s="53"/>
      <c r="ASF12" s="53"/>
      <c r="ASG12" s="53"/>
      <c r="ASH12" s="53"/>
      <c r="ASI12" s="53"/>
      <c r="ASJ12" s="53"/>
      <c r="ASK12" s="53"/>
      <c r="ASL12" s="53"/>
      <c r="ASM12" s="53"/>
      <c r="ASN12" s="53"/>
      <c r="ASO12" s="53"/>
      <c r="ASP12" s="53"/>
      <c r="ASQ12" s="53"/>
      <c r="ASR12" s="53"/>
      <c r="ASS12" s="53"/>
      <c r="AST12" s="53"/>
      <c r="ASU12" s="53"/>
      <c r="ASV12" s="53"/>
      <c r="ASW12" s="53"/>
      <c r="ASX12" s="53"/>
      <c r="ASY12" s="53"/>
      <c r="ASZ12" s="53"/>
      <c r="ATA12" s="53"/>
      <c r="ATB12" s="53"/>
      <c r="ATC12" s="53"/>
      <c r="ATD12" s="53"/>
      <c r="ATE12" s="53"/>
      <c r="ATF12" s="53"/>
      <c r="ATG12" s="53"/>
      <c r="ATH12" s="53"/>
      <c r="ATI12" s="53"/>
      <c r="ATJ12" s="53"/>
      <c r="ATK12" s="53"/>
      <c r="ATL12" s="53"/>
      <c r="ATM12" s="53"/>
      <c r="ATN12" s="53"/>
      <c r="ATO12" s="53"/>
      <c r="ATP12" s="53"/>
      <c r="ATQ12" s="53"/>
      <c r="ATR12" s="53"/>
      <c r="ATS12" s="53"/>
      <c r="ATT12" s="53"/>
      <c r="ATU12" s="53"/>
      <c r="ATV12" s="53"/>
      <c r="ATW12" s="53"/>
      <c r="ATX12" s="53"/>
      <c r="ATY12" s="53"/>
      <c r="ATZ12" s="53"/>
      <c r="AUA12" s="53"/>
      <c r="AUB12" s="53"/>
      <c r="AUC12" s="53"/>
      <c r="AUD12" s="53"/>
      <c r="AUE12" s="53"/>
      <c r="AUF12" s="53"/>
      <c r="AUG12" s="53"/>
      <c r="AUH12" s="53"/>
      <c r="AUI12" s="53"/>
      <c r="AUJ12" s="53"/>
      <c r="AUK12" s="53"/>
      <c r="AUL12" s="53"/>
      <c r="AUM12" s="53"/>
      <c r="AUN12" s="53"/>
      <c r="AUO12" s="53"/>
      <c r="AUP12" s="53"/>
      <c r="AUQ12" s="53"/>
      <c r="AUR12" s="53"/>
      <c r="AUS12" s="53"/>
      <c r="AUT12" s="53"/>
      <c r="AUU12" s="53"/>
      <c r="AUV12" s="53"/>
      <c r="AUW12" s="53"/>
      <c r="AUX12" s="53"/>
      <c r="AUY12" s="53"/>
      <c r="AUZ12" s="53"/>
      <c r="AVA12" s="53"/>
      <c r="AVB12" s="53"/>
      <c r="AVC12" s="53"/>
      <c r="AVD12" s="53"/>
      <c r="AVE12" s="53"/>
      <c r="AVF12" s="53"/>
      <c r="AVG12" s="53"/>
      <c r="AVH12" s="53"/>
      <c r="AVI12" s="53"/>
      <c r="AVJ12" s="53"/>
      <c r="AVK12" s="53"/>
      <c r="AVL12" s="53"/>
      <c r="AVM12" s="53"/>
      <c r="AVN12" s="53"/>
      <c r="AVO12" s="53"/>
      <c r="AVP12" s="53"/>
      <c r="AVQ12" s="53"/>
      <c r="AVR12" s="53"/>
      <c r="AVS12" s="53"/>
      <c r="AVT12" s="53"/>
      <c r="AVU12" s="53"/>
      <c r="AVV12" s="53"/>
      <c r="AVW12" s="53"/>
      <c r="AVX12" s="53"/>
      <c r="AVY12" s="53"/>
      <c r="AVZ12" s="53"/>
      <c r="AWA12" s="53"/>
      <c r="AWB12" s="53"/>
      <c r="AWC12" s="53"/>
      <c r="AWD12" s="53"/>
      <c r="AWE12" s="53"/>
      <c r="AWF12" s="53"/>
      <c r="AWG12" s="53"/>
      <c r="AWH12" s="53"/>
      <c r="AWI12" s="53"/>
      <c r="AWJ12" s="53"/>
      <c r="AWK12" s="53"/>
      <c r="AWL12" s="53"/>
      <c r="AWM12" s="53"/>
      <c r="AWN12" s="53"/>
      <c r="AWO12" s="53"/>
      <c r="AWP12" s="53"/>
      <c r="AWQ12" s="53"/>
      <c r="AWR12" s="53"/>
      <c r="AWS12" s="53"/>
      <c r="AWT12" s="53"/>
      <c r="AWU12" s="53"/>
      <c r="AWV12" s="53"/>
      <c r="AWW12" s="53"/>
      <c r="AWX12" s="53"/>
      <c r="AWY12" s="53"/>
      <c r="AWZ12" s="53"/>
      <c r="AXA12" s="53"/>
      <c r="AXB12" s="53"/>
      <c r="AXC12" s="53"/>
      <c r="AXD12" s="53"/>
      <c r="AXE12" s="53"/>
      <c r="AXF12" s="53"/>
      <c r="AXG12" s="53"/>
      <c r="AXH12" s="53"/>
      <c r="AXI12" s="53"/>
      <c r="AXJ12" s="53"/>
      <c r="AXK12" s="53"/>
      <c r="AXL12" s="53"/>
      <c r="AXM12" s="53"/>
      <c r="AXN12" s="53"/>
      <c r="AXO12" s="53"/>
      <c r="AXP12" s="53"/>
      <c r="AXQ12" s="53"/>
      <c r="AXR12" s="53"/>
      <c r="AXS12" s="53"/>
      <c r="AXT12" s="53"/>
      <c r="AXU12" s="53"/>
      <c r="AXV12" s="53"/>
      <c r="AXW12" s="53"/>
      <c r="AXX12" s="53"/>
      <c r="AXY12" s="53"/>
      <c r="AXZ12" s="53"/>
      <c r="AYA12" s="53"/>
      <c r="AYB12" s="53"/>
      <c r="AYC12" s="53"/>
      <c r="AYD12" s="53"/>
      <c r="AYE12" s="53"/>
      <c r="AYF12" s="53"/>
      <c r="AYG12" s="53"/>
      <c r="AYH12" s="53"/>
      <c r="AYI12" s="53"/>
      <c r="AYJ12" s="53"/>
      <c r="AYK12" s="53"/>
      <c r="AYL12" s="53"/>
      <c r="AYM12" s="53"/>
      <c r="AYN12" s="53"/>
      <c r="AYO12" s="53"/>
      <c r="AYP12" s="53"/>
      <c r="AYQ12" s="53"/>
      <c r="AYR12" s="53"/>
      <c r="AYS12" s="53"/>
      <c r="AYT12" s="53"/>
      <c r="AYU12" s="53"/>
      <c r="AYV12" s="53"/>
      <c r="AYW12" s="53"/>
      <c r="AYX12" s="53"/>
      <c r="AYY12" s="53"/>
      <c r="AYZ12" s="53"/>
      <c r="AZA12" s="53"/>
      <c r="AZB12" s="53"/>
      <c r="AZC12" s="53"/>
      <c r="AZD12" s="53"/>
      <c r="AZE12" s="53"/>
      <c r="AZF12" s="53"/>
      <c r="AZG12" s="53"/>
      <c r="AZH12" s="53"/>
      <c r="AZI12" s="53"/>
      <c r="AZJ12" s="53"/>
      <c r="AZK12" s="53"/>
      <c r="AZL12" s="53"/>
      <c r="AZM12" s="53"/>
      <c r="AZN12" s="53"/>
      <c r="AZO12" s="53"/>
      <c r="AZP12" s="53"/>
      <c r="AZQ12" s="53"/>
      <c r="AZR12" s="53"/>
      <c r="AZS12" s="53"/>
      <c r="AZT12" s="53"/>
      <c r="AZU12" s="53"/>
      <c r="AZV12" s="53"/>
      <c r="AZW12" s="53"/>
      <c r="AZX12" s="53"/>
      <c r="AZY12" s="53"/>
      <c r="AZZ12" s="53"/>
      <c r="BAA12" s="53"/>
      <c r="BAB12" s="53"/>
      <c r="BAC12" s="53"/>
      <c r="BAD12" s="53"/>
      <c r="BAE12" s="53"/>
      <c r="BAF12" s="53"/>
      <c r="BAG12" s="53"/>
      <c r="BAH12" s="53"/>
      <c r="BAI12" s="53"/>
      <c r="BAJ12" s="53"/>
      <c r="BAK12" s="53"/>
      <c r="BAL12" s="53"/>
      <c r="BAM12" s="53"/>
      <c r="BAN12" s="53"/>
      <c r="BAO12" s="53"/>
      <c r="BAP12" s="53"/>
      <c r="BAQ12" s="53"/>
      <c r="BAR12" s="53"/>
      <c r="BAS12" s="53"/>
      <c r="BAT12" s="53"/>
      <c r="BAU12" s="53"/>
      <c r="BAV12" s="53"/>
      <c r="BAW12" s="53"/>
      <c r="BAX12" s="53"/>
      <c r="BAY12" s="53"/>
      <c r="BAZ12" s="53"/>
      <c r="BBA12" s="53"/>
      <c r="BBB12" s="53"/>
      <c r="BBC12" s="53"/>
      <c r="BBD12" s="53"/>
      <c r="BBE12" s="53"/>
      <c r="BBF12" s="53"/>
      <c r="BBG12" s="53"/>
      <c r="BBH12" s="53"/>
      <c r="BBI12" s="53"/>
      <c r="BBJ12" s="53"/>
      <c r="BBK12" s="53"/>
      <c r="BBL12" s="53"/>
      <c r="BBM12" s="53"/>
      <c r="BBN12" s="53"/>
      <c r="BBO12" s="53"/>
      <c r="BBP12" s="53"/>
      <c r="BBQ12" s="53"/>
      <c r="BBR12" s="53"/>
      <c r="BBS12" s="53"/>
      <c r="BBT12" s="53"/>
      <c r="BBU12" s="53"/>
      <c r="BBV12" s="53"/>
      <c r="BBW12" s="53"/>
      <c r="BBX12" s="53"/>
      <c r="BBY12" s="53"/>
      <c r="BBZ12" s="53"/>
      <c r="BCA12" s="53"/>
      <c r="BCB12" s="53"/>
      <c r="BCC12" s="53"/>
      <c r="BCD12" s="53"/>
      <c r="BCE12" s="53"/>
      <c r="BCF12" s="53"/>
      <c r="BCG12" s="53"/>
      <c r="BCH12" s="53"/>
      <c r="BCI12" s="53"/>
      <c r="BCJ12" s="53"/>
      <c r="BCK12" s="53"/>
      <c r="BCL12" s="53"/>
      <c r="BCM12" s="53"/>
      <c r="BCN12" s="53"/>
      <c r="BCO12" s="53"/>
      <c r="BCP12" s="53"/>
      <c r="BCQ12" s="53"/>
      <c r="BCR12" s="53"/>
      <c r="BCS12" s="53"/>
      <c r="BCT12" s="53"/>
      <c r="BCU12" s="53"/>
      <c r="BCV12" s="53"/>
      <c r="BCW12" s="53"/>
      <c r="BCX12" s="53"/>
      <c r="BCY12" s="53"/>
      <c r="BCZ12" s="53"/>
      <c r="BDA12" s="53"/>
      <c r="BDB12" s="53"/>
      <c r="BDC12" s="53"/>
      <c r="BDD12" s="53"/>
      <c r="BDE12" s="53"/>
      <c r="BDF12" s="53"/>
      <c r="BDG12" s="53"/>
      <c r="BDH12" s="53"/>
      <c r="BDI12" s="53"/>
      <c r="BDJ12" s="53"/>
      <c r="BDK12" s="53"/>
      <c r="BDL12" s="53"/>
      <c r="BDM12" s="53"/>
      <c r="BDN12" s="53"/>
      <c r="BDO12" s="53"/>
      <c r="BDP12" s="53"/>
      <c r="BDQ12" s="53"/>
      <c r="BDR12" s="53"/>
      <c r="BDS12" s="53"/>
      <c r="BDT12" s="53"/>
      <c r="BDU12" s="53"/>
      <c r="BDV12" s="53"/>
      <c r="BDW12" s="53"/>
      <c r="BDX12" s="53"/>
      <c r="BDY12" s="53"/>
      <c r="BDZ12" s="53"/>
      <c r="BEA12" s="53"/>
      <c r="BEB12" s="53"/>
      <c r="BEC12" s="53"/>
      <c r="BED12" s="53"/>
      <c r="BEE12" s="53"/>
      <c r="BEF12" s="53"/>
      <c r="BEG12" s="53"/>
      <c r="BEH12" s="53"/>
      <c r="BEI12" s="53"/>
      <c r="BEJ12" s="53"/>
      <c r="BEK12" s="53"/>
      <c r="BEL12" s="53"/>
      <c r="BEM12" s="53"/>
      <c r="BEN12" s="53"/>
      <c r="BEO12" s="53"/>
      <c r="BEP12" s="53"/>
      <c r="BEQ12" s="53"/>
      <c r="BER12" s="53"/>
      <c r="BES12" s="53"/>
      <c r="BET12" s="53"/>
      <c r="BEU12" s="53"/>
      <c r="BEV12" s="53"/>
      <c r="BEW12" s="53"/>
      <c r="BEX12" s="53"/>
      <c r="BEY12" s="53"/>
      <c r="BEZ12" s="53"/>
      <c r="BFA12" s="53"/>
      <c r="BFB12" s="53"/>
      <c r="BFC12" s="53"/>
      <c r="BFD12" s="53"/>
      <c r="BFE12" s="53"/>
      <c r="BFF12" s="53"/>
      <c r="BFG12" s="53"/>
      <c r="BFH12" s="53"/>
      <c r="BFI12" s="53"/>
      <c r="BFJ12" s="53"/>
      <c r="BFK12" s="53"/>
      <c r="BFL12" s="53"/>
      <c r="BFM12" s="53"/>
      <c r="BFN12" s="53"/>
      <c r="BFO12" s="53"/>
      <c r="BFP12" s="53"/>
      <c r="BFQ12" s="53"/>
      <c r="BFR12" s="53"/>
      <c r="BFS12" s="53"/>
      <c r="BFT12" s="53"/>
      <c r="BFU12" s="53"/>
      <c r="BFV12" s="53"/>
      <c r="BFW12" s="53"/>
      <c r="BFX12" s="53"/>
      <c r="BFY12" s="53"/>
      <c r="BFZ12" s="53"/>
      <c r="BGA12" s="53"/>
      <c r="BGB12" s="53"/>
      <c r="BGC12" s="53"/>
      <c r="BGD12" s="53"/>
      <c r="BGE12" s="53"/>
      <c r="BGF12" s="53"/>
      <c r="BGG12" s="53"/>
      <c r="BGH12" s="53"/>
      <c r="BGI12" s="53"/>
      <c r="BGJ12" s="53"/>
      <c r="BGK12" s="53"/>
      <c r="BGL12" s="53"/>
      <c r="BGM12" s="53"/>
      <c r="BGN12" s="53"/>
      <c r="BGO12" s="53"/>
      <c r="BGP12" s="53"/>
      <c r="BGQ12" s="53"/>
      <c r="BGR12" s="53"/>
      <c r="BGS12" s="53"/>
      <c r="BGT12" s="53"/>
      <c r="BGU12" s="53"/>
      <c r="BGV12" s="53"/>
      <c r="BGW12" s="53"/>
      <c r="BGX12" s="53"/>
      <c r="BGY12" s="53"/>
      <c r="BGZ12" s="53"/>
      <c r="BHA12" s="53"/>
      <c r="BHB12" s="53"/>
      <c r="BHC12" s="53"/>
      <c r="BHD12" s="53"/>
      <c r="BHE12" s="53"/>
      <c r="BHF12" s="53"/>
      <c r="BHG12" s="53"/>
      <c r="BHH12" s="53"/>
      <c r="BHI12" s="53"/>
      <c r="BHJ12" s="53"/>
      <c r="BHK12" s="53"/>
      <c r="BHL12" s="53"/>
      <c r="BHM12" s="53"/>
      <c r="BHN12" s="53"/>
      <c r="BHO12" s="53"/>
      <c r="BHP12" s="53"/>
      <c r="BHQ12" s="53"/>
      <c r="BHR12" s="53"/>
      <c r="BHS12" s="53"/>
      <c r="BHT12" s="53"/>
      <c r="BHU12" s="53"/>
      <c r="BHV12" s="53"/>
      <c r="BHW12" s="53"/>
      <c r="BHX12" s="53"/>
      <c r="BHY12" s="53"/>
      <c r="BHZ12" s="53"/>
      <c r="BIA12" s="53"/>
      <c r="BIB12" s="53"/>
      <c r="BIC12" s="53"/>
      <c r="BID12" s="53"/>
      <c r="BIE12" s="53"/>
      <c r="BIF12" s="53"/>
      <c r="BIG12" s="53"/>
      <c r="BIH12" s="53"/>
      <c r="BII12" s="53"/>
      <c r="BIJ12" s="53"/>
      <c r="BIK12" s="53"/>
      <c r="BIL12" s="53"/>
      <c r="BIM12" s="53"/>
      <c r="BIN12" s="53"/>
      <c r="BIO12" s="53"/>
      <c r="BIP12" s="53"/>
      <c r="BIQ12" s="53"/>
      <c r="BIR12" s="53"/>
      <c r="BIS12" s="53"/>
      <c r="BIT12" s="53"/>
      <c r="BIU12" s="53"/>
      <c r="BIV12" s="53"/>
      <c r="BIW12" s="53"/>
      <c r="BIX12" s="53"/>
      <c r="BIY12" s="53"/>
      <c r="BIZ12" s="53"/>
      <c r="BJA12" s="53"/>
      <c r="BJB12" s="53"/>
      <c r="BJC12" s="53"/>
      <c r="BJD12" s="53"/>
      <c r="BJE12" s="53"/>
      <c r="BJF12" s="53"/>
      <c r="BJG12" s="53"/>
      <c r="BJH12" s="53"/>
      <c r="BJI12" s="53"/>
      <c r="BJJ12" s="53"/>
      <c r="BJK12" s="53"/>
      <c r="BJL12" s="53"/>
      <c r="BJM12" s="53"/>
      <c r="BJN12" s="53"/>
      <c r="BJO12" s="53"/>
      <c r="BJP12" s="53"/>
      <c r="BJQ12" s="53"/>
      <c r="BJR12" s="53"/>
      <c r="BJS12" s="53"/>
      <c r="BJT12" s="53"/>
      <c r="BJU12" s="53"/>
      <c r="BJV12" s="53"/>
      <c r="BJW12" s="53"/>
      <c r="BJX12" s="53"/>
      <c r="BJY12" s="53"/>
      <c r="BJZ12" s="53"/>
      <c r="BKA12" s="53"/>
      <c r="BKB12" s="53"/>
      <c r="BKC12" s="53"/>
      <c r="BKD12" s="53"/>
      <c r="BKE12" s="53"/>
      <c r="BKF12" s="53"/>
      <c r="BKG12" s="53"/>
      <c r="BKH12" s="53"/>
      <c r="BKI12" s="53"/>
      <c r="BKJ12" s="53"/>
      <c r="BKK12" s="53"/>
      <c r="BKL12" s="53"/>
      <c r="BKM12" s="53"/>
      <c r="BKN12" s="53"/>
      <c r="BKO12" s="53"/>
      <c r="BKP12" s="53"/>
      <c r="BKQ12" s="53"/>
      <c r="BKR12" s="53"/>
      <c r="BKS12" s="53"/>
      <c r="BKT12" s="53"/>
      <c r="BKU12" s="53"/>
      <c r="BKV12" s="53"/>
      <c r="BKW12" s="53"/>
      <c r="BKX12" s="53"/>
      <c r="BKY12" s="53"/>
      <c r="BKZ12" s="53"/>
      <c r="BLA12" s="53"/>
      <c r="BLB12" s="53"/>
      <c r="BLC12" s="53"/>
      <c r="BLD12" s="53"/>
      <c r="BLE12" s="53"/>
      <c r="BLF12" s="53"/>
      <c r="BLG12" s="53"/>
      <c r="BLH12" s="53"/>
      <c r="BLI12" s="53"/>
      <c r="BLJ12" s="53"/>
      <c r="BLK12" s="53"/>
      <c r="BLL12" s="53"/>
      <c r="BLM12" s="53"/>
      <c r="BLN12" s="53"/>
      <c r="BLO12" s="53"/>
      <c r="BLP12" s="53"/>
      <c r="BLQ12" s="53"/>
      <c r="BLR12" s="53"/>
      <c r="BLS12" s="53"/>
      <c r="BLT12" s="53"/>
      <c r="BLU12" s="53"/>
      <c r="BLV12" s="53"/>
      <c r="BLW12" s="53"/>
      <c r="BLX12" s="53"/>
      <c r="BLY12" s="53"/>
      <c r="BLZ12" s="53"/>
      <c r="BMA12" s="53"/>
      <c r="BMB12" s="53"/>
      <c r="BMC12" s="53"/>
      <c r="BMD12" s="53"/>
      <c r="BME12" s="53"/>
      <c r="BMF12" s="53"/>
      <c r="BMG12" s="53"/>
      <c r="BMH12" s="53"/>
      <c r="BMI12" s="53"/>
      <c r="BMJ12" s="53"/>
      <c r="BMK12" s="53"/>
      <c r="BML12" s="53"/>
      <c r="BMM12" s="53"/>
      <c r="BMN12" s="53"/>
      <c r="BMO12" s="53"/>
      <c r="BMP12" s="53"/>
      <c r="BMQ12" s="53"/>
      <c r="BMR12" s="53"/>
      <c r="BMS12" s="53"/>
      <c r="BMT12" s="53"/>
      <c r="BMU12" s="53"/>
      <c r="BMV12" s="53"/>
      <c r="BMW12" s="53"/>
      <c r="BMX12" s="53"/>
      <c r="BMY12" s="53"/>
      <c r="BMZ12" s="53"/>
      <c r="BNA12" s="53"/>
      <c r="BNB12" s="53"/>
      <c r="BNC12" s="53"/>
      <c r="BND12" s="53"/>
      <c r="BNE12" s="53"/>
      <c r="BNF12" s="53"/>
      <c r="BNG12" s="53"/>
      <c r="BNH12" s="53"/>
    </row>
    <row r="13" ht="13.5" hidden="1" customHeight="1">
      <c r="A13" s="54" t="s">
        <v>1402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  <c r="KG13" s="55"/>
      <c r="KH13" s="55"/>
      <c r="KI13" s="55"/>
      <c r="KJ13" s="55"/>
      <c r="KK13" s="55"/>
      <c r="KL13" s="55"/>
      <c r="KM13" s="55"/>
      <c r="KN13" s="55"/>
      <c r="KO13" s="55"/>
      <c r="KP13" s="55"/>
      <c r="KQ13" s="55"/>
      <c r="KR13" s="55"/>
      <c r="KS13" s="55"/>
      <c r="KT13" s="55"/>
      <c r="KU13" s="55"/>
      <c r="KV13" s="55"/>
      <c r="KW13" s="55"/>
      <c r="KX13" s="55"/>
      <c r="KY13" s="55"/>
      <c r="KZ13" s="55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5"/>
      <c r="MG13" s="55"/>
      <c r="MH13" s="55"/>
      <c r="MI13" s="55"/>
      <c r="MJ13" s="55"/>
      <c r="MK13" s="55"/>
      <c r="ML13" s="55"/>
      <c r="MM13" s="55"/>
      <c r="MN13" s="55"/>
      <c r="MO13" s="55"/>
      <c r="MP13" s="55"/>
      <c r="MQ13" s="55"/>
      <c r="MR13" s="55"/>
      <c r="MS13" s="55"/>
      <c r="MT13" s="55"/>
      <c r="MU13" s="55"/>
      <c r="MV13" s="55"/>
      <c r="MW13" s="55"/>
      <c r="MX13" s="55"/>
      <c r="MY13" s="55"/>
      <c r="MZ13" s="55"/>
      <c r="NA13" s="55"/>
      <c r="NB13" s="55"/>
      <c r="NC13" s="55"/>
      <c r="ND13" s="55"/>
      <c r="NE13" s="55"/>
      <c r="NF13" s="55"/>
      <c r="NG13" s="55"/>
      <c r="NH13" s="55"/>
      <c r="NI13" s="55"/>
      <c r="NJ13" s="55"/>
      <c r="NK13" s="55"/>
      <c r="NL13" s="55"/>
      <c r="NM13" s="55"/>
      <c r="NN13" s="55"/>
      <c r="NO13" s="55"/>
      <c r="NP13" s="55"/>
      <c r="NQ13" s="55"/>
      <c r="NR13" s="55"/>
      <c r="NS13" s="55"/>
      <c r="NT13" s="55"/>
      <c r="NU13" s="55"/>
      <c r="NV13" s="55"/>
      <c r="NW13" s="55"/>
      <c r="NX13" s="55"/>
      <c r="NY13" s="55"/>
      <c r="NZ13" s="55"/>
      <c r="OA13" s="55"/>
      <c r="OB13" s="55"/>
      <c r="OC13" s="55"/>
      <c r="OD13" s="55"/>
      <c r="OE13" s="55"/>
      <c r="OF13" s="55"/>
      <c r="OG13" s="55"/>
      <c r="OH13" s="55"/>
      <c r="OI13" s="55"/>
      <c r="OJ13" s="55"/>
      <c r="OK13" s="55"/>
      <c r="OL13" s="55"/>
      <c r="OM13" s="55"/>
      <c r="ON13" s="55"/>
      <c r="OO13" s="55"/>
      <c r="OP13" s="55"/>
      <c r="OQ13" s="55"/>
      <c r="OR13" s="55"/>
      <c r="OS13" s="55"/>
      <c r="OT13" s="55"/>
      <c r="OU13" s="55"/>
      <c r="OV13" s="55"/>
      <c r="OW13" s="55"/>
      <c r="OX13" s="55"/>
      <c r="OY13" s="55"/>
      <c r="OZ13" s="55"/>
      <c r="PA13" s="55"/>
      <c r="PB13" s="55"/>
      <c r="PC13" s="55"/>
      <c r="PD13" s="55"/>
      <c r="PE13" s="55"/>
      <c r="PF13" s="55"/>
      <c r="PG13" s="55"/>
      <c r="PH13" s="55"/>
      <c r="PI13" s="55"/>
      <c r="PJ13" s="55"/>
      <c r="PK13" s="55"/>
      <c r="PL13" s="55"/>
      <c r="PM13" s="55"/>
      <c r="PN13" s="55"/>
      <c r="PO13" s="55"/>
      <c r="PP13" s="55"/>
      <c r="PQ13" s="55"/>
      <c r="PR13" s="55"/>
      <c r="PS13" s="55"/>
      <c r="PT13" s="55"/>
      <c r="PU13" s="55"/>
      <c r="PV13" s="55"/>
      <c r="PW13" s="55"/>
      <c r="PX13" s="55"/>
      <c r="PY13" s="55"/>
      <c r="PZ13" s="55"/>
      <c r="QA13" s="55"/>
      <c r="QB13" s="55"/>
      <c r="QC13" s="55"/>
      <c r="QD13" s="55"/>
      <c r="QE13" s="55"/>
      <c r="QF13" s="55"/>
      <c r="QG13" s="55"/>
      <c r="QH13" s="55"/>
      <c r="QI13" s="55"/>
      <c r="QJ13" s="55"/>
      <c r="QK13" s="55"/>
      <c r="QL13" s="55"/>
      <c r="QM13" s="55"/>
      <c r="QN13" s="55"/>
      <c r="QO13" s="55"/>
      <c r="QP13" s="55"/>
      <c r="QQ13" s="55"/>
      <c r="QR13" s="55"/>
      <c r="QS13" s="55"/>
      <c r="QT13" s="55"/>
      <c r="QU13" s="55"/>
      <c r="QV13" s="55"/>
      <c r="QW13" s="55"/>
      <c r="QX13" s="55"/>
      <c r="QY13" s="55"/>
      <c r="QZ13" s="55"/>
      <c r="RA13" s="55"/>
      <c r="RB13" s="55"/>
      <c r="RC13" s="55"/>
      <c r="RD13" s="55"/>
      <c r="RE13" s="55"/>
      <c r="RF13" s="55"/>
      <c r="RG13" s="55"/>
      <c r="RH13" s="55"/>
      <c r="RI13" s="55"/>
      <c r="RJ13" s="55"/>
      <c r="RK13" s="55"/>
      <c r="RL13" s="55"/>
      <c r="RM13" s="55"/>
      <c r="RN13" s="55"/>
      <c r="RO13" s="55"/>
      <c r="RP13" s="55"/>
      <c r="RQ13" s="55"/>
      <c r="RR13" s="55"/>
      <c r="RS13" s="55"/>
      <c r="RT13" s="55"/>
      <c r="RU13" s="55"/>
      <c r="RV13" s="55"/>
      <c r="RW13" s="55"/>
      <c r="RX13" s="55"/>
      <c r="RY13" s="55"/>
      <c r="RZ13" s="55"/>
      <c r="SA13" s="55"/>
      <c r="SB13" s="55"/>
      <c r="SC13" s="55"/>
      <c r="SD13" s="55"/>
      <c r="SE13" s="55"/>
      <c r="SF13" s="55"/>
      <c r="SG13" s="55"/>
      <c r="SH13" s="55"/>
      <c r="SI13" s="55"/>
      <c r="SJ13" s="55"/>
      <c r="SK13" s="55"/>
      <c r="SL13" s="55"/>
      <c r="SM13" s="55"/>
      <c r="SN13" s="55"/>
      <c r="SO13" s="55"/>
      <c r="SP13" s="55"/>
      <c r="SQ13" s="55"/>
      <c r="SR13" s="55"/>
      <c r="SS13" s="55"/>
      <c r="ST13" s="55"/>
      <c r="SU13" s="55"/>
      <c r="SV13" s="55"/>
      <c r="SW13" s="55"/>
      <c r="SX13" s="55"/>
      <c r="SY13" s="55"/>
      <c r="SZ13" s="55"/>
      <c r="TA13" s="55"/>
      <c r="TB13" s="55"/>
      <c r="TC13" s="55"/>
      <c r="TD13" s="55"/>
      <c r="TE13" s="55"/>
      <c r="TF13" s="55"/>
      <c r="TG13" s="55"/>
      <c r="TH13" s="55"/>
      <c r="TI13" s="55"/>
      <c r="TJ13" s="55"/>
      <c r="TK13" s="55"/>
      <c r="TL13" s="55"/>
      <c r="TM13" s="55"/>
      <c r="TN13" s="55"/>
      <c r="TO13" s="55"/>
      <c r="TP13" s="55"/>
      <c r="TQ13" s="55"/>
      <c r="TR13" s="55"/>
      <c r="TS13" s="55"/>
      <c r="TT13" s="55"/>
      <c r="TU13" s="55"/>
      <c r="TV13" s="55"/>
      <c r="TW13" s="55"/>
      <c r="TX13" s="55"/>
      <c r="TY13" s="55"/>
      <c r="TZ13" s="55"/>
      <c r="UA13" s="55"/>
      <c r="UB13" s="55"/>
      <c r="UC13" s="55"/>
      <c r="UD13" s="55"/>
      <c r="UE13" s="55"/>
      <c r="UF13" s="55"/>
      <c r="UG13" s="55"/>
      <c r="UH13" s="55"/>
      <c r="UI13" s="55"/>
      <c r="UJ13" s="55"/>
      <c r="UK13" s="55"/>
      <c r="UL13" s="55"/>
      <c r="UM13" s="55"/>
      <c r="UN13" s="55"/>
      <c r="UO13" s="55"/>
      <c r="UP13" s="55"/>
      <c r="UQ13" s="55"/>
      <c r="UR13" s="55"/>
      <c r="US13" s="55"/>
      <c r="UT13" s="55"/>
      <c r="UU13" s="55"/>
      <c r="UV13" s="55"/>
      <c r="UW13" s="55"/>
      <c r="UX13" s="55"/>
      <c r="UY13" s="55"/>
      <c r="UZ13" s="55"/>
      <c r="VA13" s="55"/>
      <c r="VB13" s="55"/>
      <c r="VC13" s="55"/>
      <c r="VD13" s="55"/>
      <c r="VE13" s="55"/>
      <c r="VF13" s="55"/>
      <c r="VG13" s="55"/>
      <c r="VH13" s="55"/>
      <c r="VI13" s="55"/>
      <c r="VJ13" s="55"/>
      <c r="VK13" s="55"/>
      <c r="VL13" s="55"/>
      <c r="VM13" s="55"/>
      <c r="VN13" s="55"/>
      <c r="VO13" s="55"/>
      <c r="VP13" s="55"/>
      <c r="VQ13" s="55"/>
      <c r="VR13" s="55"/>
      <c r="VS13" s="55"/>
      <c r="VT13" s="55"/>
      <c r="VU13" s="55"/>
      <c r="VV13" s="55"/>
      <c r="VW13" s="55"/>
      <c r="VX13" s="55"/>
      <c r="VY13" s="55"/>
      <c r="VZ13" s="55"/>
      <c r="WA13" s="55"/>
      <c r="WB13" s="55"/>
      <c r="WC13" s="55"/>
      <c r="WD13" s="55"/>
      <c r="WE13" s="55"/>
      <c r="WF13" s="55"/>
      <c r="WG13" s="55"/>
      <c r="WH13" s="55"/>
      <c r="WI13" s="55"/>
      <c r="WJ13" s="55"/>
      <c r="WK13" s="55"/>
      <c r="WL13" s="55"/>
      <c r="WM13" s="55"/>
      <c r="WN13" s="55"/>
      <c r="WO13" s="55"/>
      <c r="WP13" s="55"/>
      <c r="WQ13" s="55"/>
      <c r="WR13" s="55"/>
      <c r="WS13" s="55"/>
      <c r="WT13" s="55"/>
      <c r="WU13" s="55"/>
      <c r="WV13" s="55"/>
      <c r="WW13" s="55"/>
      <c r="WX13" s="55"/>
      <c r="WY13" s="55"/>
      <c r="WZ13" s="55"/>
      <c r="XA13" s="55"/>
      <c r="XB13" s="55"/>
      <c r="XC13" s="55"/>
      <c r="XD13" s="55"/>
      <c r="XE13" s="55"/>
      <c r="XF13" s="55"/>
      <c r="XG13" s="55"/>
      <c r="XH13" s="55"/>
      <c r="XI13" s="55"/>
      <c r="XJ13" s="55"/>
      <c r="XK13" s="55"/>
      <c r="XL13" s="55"/>
      <c r="XM13" s="55"/>
      <c r="XN13" s="55"/>
      <c r="XO13" s="55"/>
      <c r="XP13" s="55"/>
      <c r="XQ13" s="55"/>
      <c r="XR13" s="55"/>
      <c r="XS13" s="55"/>
      <c r="XT13" s="55"/>
      <c r="XU13" s="55"/>
      <c r="XV13" s="55"/>
      <c r="XW13" s="55"/>
      <c r="XX13" s="55"/>
      <c r="XY13" s="55"/>
      <c r="XZ13" s="55"/>
      <c r="YA13" s="55"/>
      <c r="YB13" s="55"/>
      <c r="YC13" s="55"/>
      <c r="YD13" s="55"/>
      <c r="YE13" s="55"/>
      <c r="YF13" s="55"/>
      <c r="YG13" s="55"/>
      <c r="YH13" s="55"/>
      <c r="YI13" s="55"/>
      <c r="YJ13" s="55"/>
      <c r="YK13" s="55"/>
      <c r="YL13" s="55"/>
      <c r="YM13" s="55"/>
      <c r="YN13" s="55"/>
      <c r="YO13" s="55"/>
      <c r="YP13" s="55"/>
      <c r="YQ13" s="55"/>
      <c r="YR13" s="55"/>
      <c r="YS13" s="55"/>
      <c r="YT13" s="55"/>
      <c r="YU13" s="55"/>
      <c r="YV13" s="55"/>
      <c r="YW13" s="55"/>
      <c r="YX13" s="55"/>
      <c r="YY13" s="55"/>
      <c r="YZ13" s="55"/>
      <c r="ZA13" s="55"/>
      <c r="ZB13" s="55"/>
      <c r="ZC13" s="55"/>
      <c r="ZD13" s="55"/>
      <c r="ZE13" s="55"/>
      <c r="ZF13" s="55"/>
      <c r="ZG13" s="55"/>
      <c r="ZH13" s="55"/>
      <c r="ZI13" s="55"/>
      <c r="ZJ13" s="55"/>
      <c r="ZK13" s="55"/>
      <c r="ZL13" s="55"/>
      <c r="ZM13" s="55"/>
      <c r="ZN13" s="55"/>
      <c r="ZO13" s="55"/>
      <c r="ZP13" s="55"/>
      <c r="ZQ13" s="55"/>
      <c r="ZR13" s="55"/>
      <c r="ZS13" s="55"/>
      <c r="ZT13" s="55"/>
      <c r="ZU13" s="55"/>
      <c r="ZV13" s="55"/>
      <c r="ZW13" s="55"/>
      <c r="ZX13" s="55"/>
      <c r="ZY13" s="55"/>
      <c r="ZZ13" s="55"/>
      <c r="AAA13" s="55"/>
      <c r="AAB13" s="55"/>
      <c r="AAC13" s="55"/>
      <c r="AAD13" s="55"/>
      <c r="AAE13" s="55"/>
      <c r="AAF13" s="55"/>
      <c r="AAG13" s="55"/>
      <c r="AAH13" s="55"/>
      <c r="AAI13" s="55"/>
      <c r="AAJ13" s="55"/>
      <c r="AAK13" s="55"/>
      <c r="AAL13" s="55"/>
      <c r="AAM13" s="55"/>
      <c r="AAN13" s="55"/>
      <c r="AAO13" s="55"/>
      <c r="AAP13" s="55"/>
      <c r="AAQ13" s="55"/>
      <c r="AAR13" s="55"/>
      <c r="AAS13" s="55"/>
      <c r="AAT13" s="55"/>
      <c r="AAU13" s="55"/>
      <c r="AAV13" s="55"/>
      <c r="AAW13" s="55"/>
      <c r="AAX13" s="55"/>
      <c r="AAY13" s="55"/>
      <c r="AAZ13" s="55"/>
      <c r="ABA13" s="55"/>
      <c r="ABB13" s="55"/>
      <c r="ABC13" s="55"/>
      <c r="ABD13" s="55"/>
      <c r="ABE13" s="55"/>
      <c r="ABF13" s="55"/>
      <c r="ABG13" s="55"/>
      <c r="ABH13" s="55"/>
      <c r="ABI13" s="55"/>
      <c r="ABJ13" s="55"/>
      <c r="ABK13" s="55"/>
      <c r="ABL13" s="55"/>
      <c r="ABM13" s="55"/>
      <c r="ABN13" s="55"/>
      <c r="ABO13" s="55"/>
      <c r="ABP13" s="55"/>
      <c r="ABQ13" s="55"/>
      <c r="ABR13" s="55"/>
      <c r="ABS13" s="55"/>
      <c r="ABT13" s="55"/>
      <c r="ABU13" s="55"/>
      <c r="ABV13" s="55"/>
      <c r="ABW13" s="55"/>
      <c r="ABX13" s="55"/>
      <c r="ABY13" s="55"/>
      <c r="ABZ13" s="55"/>
      <c r="ACA13" s="55"/>
      <c r="ACB13" s="55"/>
      <c r="ACC13" s="55"/>
      <c r="ACD13" s="55"/>
      <c r="ACE13" s="55"/>
      <c r="ACF13" s="55"/>
      <c r="ACG13" s="55"/>
      <c r="ACH13" s="55"/>
      <c r="ACI13" s="55"/>
      <c r="ACJ13" s="55"/>
      <c r="ACK13" s="55"/>
      <c r="ACL13" s="55"/>
      <c r="ACM13" s="55"/>
      <c r="ACN13" s="55"/>
      <c r="ACO13" s="55"/>
      <c r="ACP13" s="55"/>
      <c r="ACQ13" s="55"/>
      <c r="ACR13" s="55"/>
      <c r="ACS13" s="55"/>
      <c r="ACT13" s="55"/>
      <c r="ACU13" s="55"/>
      <c r="ACV13" s="55"/>
      <c r="ACW13" s="55"/>
      <c r="ACX13" s="55"/>
      <c r="ACY13" s="55"/>
      <c r="ACZ13" s="55"/>
      <c r="ADA13" s="55">
        <v>100.0</v>
      </c>
      <c r="ADB13" s="55">
        <v>97.57989</v>
      </c>
      <c r="ADC13" s="55">
        <v>99.35625</v>
      </c>
      <c r="ADD13" s="55">
        <v>101.6967</v>
      </c>
      <c r="ADE13" s="55">
        <v>101.6421</v>
      </c>
      <c r="ADF13" s="55">
        <v>102.9448</v>
      </c>
      <c r="ADG13" s="55">
        <v>104.4479</v>
      </c>
      <c r="ADH13" s="55">
        <v>104.0162</v>
      </c>
      <c r="ADI13" s="55">
        <v>102.7141</v>
      </c>
      <c r="ADJ13" s="55">
        <v>100.3921</v>
      </c>
      <c r="ADK13" s="55">
        <v>100.749</v>
      </c>
      <c r="ADL13" s="55">
        <v>101.2218</v>
      </c>
      <c r="ADM13" s="55">
        <v>100.5738</v>
      </c>
      <c r="ADN13" s="55">
        <v>100.4252</v>
      </c>
      <c r="ADO13" s="55">
        <v>99.11164</v>
      </c>
      <c r="ADP13" s="55">
        <v>100.6175</v>
      </c>
      <c r="ADQ13" s="55">
        <v>102.9272</v>
      </c>
      <c r="ADR13" s="55">
        <v>103.9993</v>
      </c>
      <c r="ADS13" s="55">
        <v>105.6886</v>
      </c>
      <c r="ADT13" s="55">
        <v>103.6843</v>
      </c>
      <c r="ADU13" s="55">
        <v>102.96</v>
      </c>
      <c r="ADV13" s="55">
        <v>103.061</v>
      </c>
      <c r="ADW13" s="55">
        <v>104.2226</v>
      </c>
      <c r="ADX13" s="55">
        <v>102.8254</v>
      </c>
      <c r="ADY13" s="55">
        <v>104.1</v>
      </c>
      <c r="ADZ13" s="55">
        <v>107.4</v>
      </c>
      <c r="AEA13" s="55">
        <v>106.3</v>
      </c>
      <c r="AEB13" s="55">
        <v>105.6</v>
      </c>
      <c r="AEC13" s="55">
        <v>107.5</v>
      </c>
      <c r="AED13" s="55">
        <v>106.6</v>
      </c>
      <c r="AEE13" s="55">
        <v>106.1</v>
      </c>
      <c r="AEF13" s="55">
        <v>105.8</v>
      </c>
      <c r="AEG13" s="55">
        <v>106.2</v>
      </c>
      <c r="AEH13" s="55">
        <v>107.5</v>
      </c>
      <c r="AEI13" s="55">
        <v>107.8</v>
      </c>
      <c r="AEJ13" s="55">
        <v>109.8</v>
      </c>
      <c r="AEK13" s="55">
        <v>109.8</v>
      </c>
      <c r="AEL13" s="55">
        <v>111.3</v>
      </c>
      <c r="AEM13" s="55">
        <v>111.7</v>
      </c>
      <c r="AEN13" s="55">
        <v>111.9</v>
      </c>
      <c r="AEO13" s="55">
        <v>113.2</v>
      </c>
      <c r="AEP13" s="55">
        <v>113.3</v>
      </c>
      <c r="AEQ13" s="55">
        <v>113.9</v>
      </c>
      <c r="AER13" s="55">
        <v>115.3</v>
      </c>
      <c r="AES13" s="55">
        <v>114.6</v>
      </c>
      <c r="AET13" s="55">
        <v>113.3</v>
      </c>
      <c r="AEU13" s="55">
        <v>112.7</v>
      </c>
      <c r="AEV13" s="55">
        <v>110.3</v>
      </c>
      <c r="AEW13" s="55">
        <v>111.1</v>
      </c>
      <c r="AEX13" s="55">
        <v>109.7</v>
      </c>
      <c r="AEY13" s="55">
        <v>110.8</v>
      </c>
      <c r="AEZ13" s="55">
        <v>113.3</v>
      </c>
      <c r="AFA13" s="55">
        <v>115.4</v>
      </c>
      <c r="AFB13" s="55">
        <v>115.9</v>
      </c>
      <c r="AFC13" s="55">
        <v>114.4</v>
      </c>
      <c r="AFD13" s="55">
        <v>115.8</v>
      </c>
      <c r="AFE13" s="55">
        <v>114.9</v>
      </c>
      <c r="AFF13" s="55">
        <v>115.9</v>
      </c>
      <c r="AFG13" s="55">
        <v>113.0</v>
      </c>
      <c r="AFH13" s="55">
        <v>113.1</v>
      </c>
      <c r="AFI13" s="55">
        <v>114.5</v>
      </c>
      <c r="AFJ13" s="55">
        <v>114.6</v>
      </c>
      <c r="AFK13" s="55">
        <v>115.0</v>
      </c>
      <c r="AFL13" s="55">
        <v>110.2</v>
      </c>
      <c r="AFM13" s="55">
        <v>108.0</v>
      </c>
      <c r="AFN13" s="55">
        <v>110.6</v>
      </c>
      <c r="AFO13" s="55">
        <v>113.4</v>
      </c>
      <c r="AFP13" s="55">
        <v>113.4423</v>
      </c>
      <c r="AFQ13" s="55">
        <v>112.2</v>
      </c>
      <c r="AFR13" s="55">
        <v>111.4</v>
      </c>
      <c r="AFS13" s="55">
        <v>111.8</v>
      </c>
      <c r="AFT13" s="55">
        <v>112.0</v>
      </c>
      <c r="AFU13" s="55">
        <v>113.0</v>
      </c>
      <c r="AFV13" s="55">
        <v>115.5</v>
      </c>
      <c r="AFW13" s="55">
        <v>117.6</v>
      </c>
      <c r="AFX13" s="55">
        <v>119.3</v>
      </c>
      <c r="AFY13" s="55">
        <v>120.1</v>
      </c>
      <c r="AFZ13" s="55">
        <v>121.4</v>
      </c>
      <c r="AGA13" s="55">
        <v>122.0</v>
      </c>
      <c r="AGB13" s="55">
        <v>123.4</v>
      </c>
      <c r="AGC13" s="55">
        <v>124.7</v>
      </c>
      <c r="AGD13" s="55">
        <v>124.2</v>
      </c>
      <c r="AGE13" s="56"/>
      <c r="AGF13" s="56"/>
      <c r="AGG13" s="56"/>
      <c r="AGH13" s="56"/>
      <c r="AGI13" s="56"/>
      <c r="AGJ13" s="56"/>
      <c r="AGK13" s="56"/>
      <c r="AGL13" s="56"/>
      <c r="AGM13" s="56"/>
      <c r="AGN13" s="56"/>
      <c r="AGO13" s="56"/>
      <c r="AGP13" s="56"/>
      <c r="AGQ13" s="56"/>
      <c r="AGR13" s="56"/>
      <c r="AGS13" s="56"/>
      <c r="AGT13" s="56"/>
      <c r="AGU13" s="56"/>
      <c r="AGV13" s="56"/>
      <c r="AGW13" s="56"/>
      <c r="AGX13" s="56"/>
      <c r="AGY13" s="56"/>
      <c r="AGZ13" s="56"/>
      <c r="AHA13" s="56"/>
      <c r="AHB13" s="56"/>
      <c r="AHC13" s="56"/>
      <c r="AHD13" s="56"/>
      <c r="AHE13" s="56"/>
      <c r="AHF13" s="56"/>
      <c r="AHG13" s="56"/>
      <c r="AHH13" s="56"/>
      <c r="AHI13" s="56"/>
      <c r="AHJ13" s="56"/>
      <c r="AHK13" s="56"/>
      <c r="AHL13" s="56"/>
      <c r="AHM13" s="56"/>
      <c r="AHN13" s="56"/>
      <c r="AHO13" s="56"/>
      <c r="AHP13" s="56"/>
      <c r="AHQ13" s="56"/>
      <c r="AHR13" s="56"/>
      <c r="AHS13" s="56"/>
      <c r="AHT13" s="56"/>
      <c r="AHU13" s="56"/>
      <c r="AHV13" s="56"/>
      <c r="AHW13" s="56"/>
      <c r="AHX13" s="56"/>
      <c r="AHY13" s="56"/>
      <c r="AHZ13" s="56"/>
      <c r="AIA13" s="56"/>
      <c r="AIB13" s="56"/>
      <c r="AIC13" s="56"/>
      <c r="AID13" s="56"/>
      <c r="AIE13" s="56"/>
      <c r="AIF13" s="56"/>
      <c r="AIG13" s="56"/>
      <c r="AIH13" s="56"/>
      <c r="AII13" s="56"/>
      <c r="AIJ13" s="56"/>
      <c r="AIK13" s="56"/>
      <c r="AIL13" s="56"/>
      <c r="AIM13" s="56"/>
      <c r="AIN13" s="56"/>
      <c r="AIO13" s="56"/>
      <c r="AIP13" s="56"/>
      <c r="AIQ13" s="56"/>
      <c r="AIR13" s="56"/>
      <c r="AIS13" s="56"/>
      <c r="AIT13" s="56"/>
      <c r="AIU13" s="56"/>
      <c r="AIV13" s="56"/>
      <c r="AIW13" s="56"/>
      <c r="AIX13" s="56"/>
      <c r="AIY13" s="56"/>
      <c r="AIZ13" s="56"/>
      <c r="AJA13" s="56"/>
      <c r="AJB13" s="56"/>
      <c r="AJC13" s="56"/>
      <c r="AJD13" s="56"/>
      <c r="AJE13" s="56"/>
      <c r="AJF13" s="56"/>
      <c r="AJG13" s="56"/>
      <c r="AJH13" s="56"/>
      <c r="AJI13" s="56"/>
      <c r="AJJ13" s="56"/>
      <c r="AJK13" s="56"/>
      <c r="AJL13" s="56"/>
      <c r="AJM13" s="56"/>
      <c r="AJN13" s="56"/>
      <c r="AJO13" s="56"/>
      <c r="AJP13" s="56"/>
      <c r="AJQ13" s="56"/>
      <c r="AJR13" s="56"/>
      <c r="AJS13" s="56"/>
      <c r="AJT13" s="56"/>
      <c r="AJU13" s="56"/>
      <c r="AJV13" s="56"/>
      <c r="AJW13" s="56"/>
      <c r="AJX13" s="56"/>
      <c r="AJY13" s="56"/>
      <c r="AJZ13" s="56"/>
      <c r="AKA13" s="56"/>
      <c r="AKB13" s="56"/>
      <c r="AKC13" s="56"/>
      <c r="AKD13" s="56"/>
      <c r="AKE13" s="56"/>
      <c r="AKF13" s="56"/>
      <c r="AKG13" s="56"/>
      <c r="AKH13" s="56"/>
      <c r="AKI13" s="56"/>
      <c r="AKJ13" s="56"/>
      <c r="AKK13" s="56"/>
      <c r="AKL13" s="56"/>
      <c r="AKM13" s="56"/>
      <c r="AKN13" s="56"/>
      <c r="AKO13" s="56"/>
      <c r="AKP13" s="56"/>
      <c r="AKQ13" s="56"/>
      <c r="AKR13" s="56"/>
      <c r="AKS13" s="56"/>
      <c r="AKT13" s="56"/>
      <c r="AKU13" s="56"/>
      <c r="AKV13" s="56"/>
      <c r="AKW13" s="56"/>
      <c r="AKX13" s="56"/>
      <c r="AKY13" s="56"/>
      <c r="AKZ13" s="56"/>
      <c r="ALA13" s="56"/>
      <c r="ALB13" s="56"/>
      <c r="ALC13" s="56"/>
      <c r="ALD13" s="56"/>
      <c r="ALE13" s="56"/>
      <c r="ALF13" s="56"/>
      <c r="ALG13" s="56"/>
      <c r="ALH13" s="56"/>
      <c r="ALI13" s="56"/>
      <c r="ALJ13" s="56"/>
      <c r="ALK13" s="56"/>
      <c r="ALL13" s="56"/>
      <c r="ALM13" s="56"/>
      <c r="ALN13" s="56"/>
      <c r="ALO13" s="56"/>
      <c r="ALP13" s="56"/>
      <c r="ALQ13" s="56"/>
      <c r="ALR13" s="56"/>
      <c r="ALS13" s="56"/>
      <c r="ALT13" s="56"/>
      <c r="ALU13" s="56"/>
      <c r="ALV13" s="56"/>
      <c r="ALW13" s="56"/>
      <c r="ALX13" s="56"/>
      <c r="ALY13" s="56"/>
      <c r="ALZ13" s="56"/>
      <c r="AMA13" s="56"/>
      <c r="AMB13" s="56"/>
      <c r="AMC13" s="56"/>
      <c r="AMD13" s="56"/>
      <c r="AME13" s="56"/>
      <c r="AMF13" s="56"/>
      <c r="AMG13" s="56"/>
      <c r="AMH13" s="56"/>
      <c r="AMI13" s="56"/>
      <c r="AMJ13" s="56"/>
      <c r="AMK13" s="56"/>
      <c r="AML13" s="56"/>
      <c r="AMM13" s="56"/>
      <c r="AMN13" s="56"/>
      <c r="AMO13" s="56"/>
      <c r="AMP13" s="56"/>
      <c r="AMQ13" s="56"/>
      <c r="AMR13" s="56"/>
      <c r="AMS13" s="56"/>
      <c r="AMT13" s="56"/>
      <c r="AMU13" s="56"/>
      <c r="AMV13" s="56"/>
      <c r="AMW13" s="56"/>
      <c r="AMX13" s="56"/>
      <c r="AMY13" s="56"/>
      <c r="AMZ13" s="56"/>
      <c r="ANA13" s="56"/>
      <c r="ANB13" s="56"/>
      <c r="ANC13" s="56"/>
      <c r="AND13" s="56"/>
      <c r="ANE13" s="56"/>
      <c r="ANF13" s="56"/>
      <c r="ANG13" s="56"/>
      <c r="ANH13" s="56"/>
      <c r="ANI13" s="56"/>
      <c r="ANJ13" s="56"/>
      <c r="ANK13" s="56"/>
      <c r="ANL13" s="56"/>
      <c r="ANM13" s="56"/>
      <c r="ANN13" s="56"/>
      <c r="ANO13" s="56"/>
      <c r="ANP13" s="56"/>
      <c r="ANQ13" s="56"/>
      <c r="ANR13" s="56"/>
      <c r="ANS13" s="56"/>
      <c r="ANT13" s="56"/>
      <c r="ANU13" s="56"/>
      <c r="ANV13" s="56"/>
      <c r="ANW13" s="56"/>
      <c r="ANX13" s="56"/>
      <c r="ANY13" s="56"/>
      <c r="ANZ13" s="56"/>
      <c r="AOA13" s="56"/>
      <c r="AOB13" s="56"/>
      <c r="AOC13" s="56"/>
      <c r="AOD13" s="56"/>
      <c r="AOE13" s="56"/>
      <c r="AOF13" s="56"/>
      <c r="AOG13" s="56"/>
      <c r="AOH13" s="56"/>
      <c r="AOI13" s="56"/>
      <c r="AOJ13" s="56"/>
      <c r="AOK13" s="56"/>
      <c r="AOL13" s="56"/>
      <c r="AOM13" s="56"/>
      <c r="AON13" s="56"/>
      <c r="AOO13" s="56"/>
      <c r="AOP13" s="56"/>
      <c r="AOQ13" s="56"/>
      <c r="AOR13" s="56"/>
      <c r="AOS13" s="56"/>
      <c r="AOT13" s="56"/>
      <c r="AOU13" s="56"/>
      <c r="AOV13" s="56"/>
      <c r="AOW13" s="56"/>
      <c r="AOX13" s="56"/>
      <c r="AOY13" s="56"/>
      <c r="AOZ13" s="56"/>
      <c r="APA13" s="56"/>
      <c r="APB13" s="56"/>
      <c r="APC13" s="56"/>
      <c r="APD13" s="56"/>
      <c r="APE13" s="56"/>
      <c r="APF13" s="56"/>
      <c r="APG13" s="56"/>
      <c r="APH13" s="56"/>
      <c r="API13" s="56"/>
      <c r="APJ13" s="56"/>
      <c r="APK13" s="56"/>
      <c r="APL13" s="56"/>
      <c r="APM13" s="56"/>
      <c r="APN13" s="56"/>
      <c r="APO13" s="56"/>
      <c r="APP13" s="56"/>
      <c r="APQ13" s="56"/>
      <c r="APR13" s="56"/>
      <c r="APS13" s="56"/>
      <c r="APT13" s="56"/>
      <c r="APU13" s="56"/>
      <c r="APV13" s="56"/>
      <c r="APW13" s="56"/>
      <c r="APX13" s="56"/>
      <c r="APY13" s="56"/>
      <c r="APZ13" s="56"/>
      <c r="AQA13" s="56"/>
      <c r="AQB13" s="56"/>
      <c r="AQC13" s="56"/>
      <c r="AQD13" s="56"/>
      <c r="AQE13" s="56"/>
      <c r="AQF13" s="56"/>
      <c r="AQG13" s="56"/>
      <c r="AQH13" s="56"/>
      <c r="AQI13" s="56"/>
      <c r="AQJ13" s="56"/>
      <c r="AQK13" s="56"/>
      <c r="AQL13" s="56"/>
      <c r="AQM13" s="56"/>
      <c r="AQN13" s="56"/>
      <c r="AQO13" s="56"/>
      <c r="AQP13" s="56"/>
      <c r="AQQ13" s="56"/>
      <c r="AQR13" s="56"/>
      <c r="AQS13" s="56"/>
      <c r="AQT13" s="56"/>
      <c r="AQU13" s="56"/>
      <c r="AQV13" s="56"/>
      <c r="AQW13" s="56"/>
      <c r="AQX13" s="56"/>
      <c r="AQY13" s="56"/>
      <c r="AQZ13" s="56"/>
      <c r="ARA13" s="56"/>
      <c r="ARB13" s="56"/>
      <c r="ARC13" s="56"/>
      <c r="ARD13" s="56"/>
      <c r="ARE13" s="56"/>
      <c r="ARF13" s="56"/>
      <c r="ARG13" s="56"/>
      <c r="ARH13" s="56"/>
      <c r="ARI13" s="56"/>
      <c r="ARJ13" s="56"/>
      <c r="ARK13" s="56"/>
      <c r="ARL13" s="56"/>
      <c r="ARM13" s="56"/>
      <c r="ARN13" s="56"/>
      <c r="ARO13" s="56"/>
      <c r="ARP13" s="56"/>
      <c r="ARQ13" s="56"/>
      <c r="ARR13" s="56"/>
      <c r="ARS13" s="56"/>
      <c r="ART13" s="56"/>
      <c r="ARU13" s="56"/>
      <c r="ARV13" s="56"/>
      <c r="ARW13" s="56"/>
      <c r="ARX13" s="56"/>
      <c r="ARY13" s="56"/>
      <c r="ARZ13" s="56"/>
      <c r="ASA13" s="56"/>
      <c r="ASB13" s="56"/>
      <c r="ASC13" s="56"/>
      <c r="ASD13" s="56"/>
      <c r="ASE13" s="56"/>
      <c r="ASF13" s="56"/>
      <c r="ASG13" s="56"/>
      <c r="ASH13" s="56"/>
      <c r="ASI13" s="56"/>
      <c r="ASJ13" s="56"/>
      <c r="ASK13" s="56"/>
      <c r="ASL13" s="56"/>
      <c r="ASM13" s="56"/>
      <c r="ASN13" s="56"/>
      <c r="ASO13" s="56"/>
      <c r="ASP13" s="56"/>
      <c r="ASQ13" s="56"/>
      <c r="ASR13" s="56"/>
      <c r="ASS13" s="56"/>
      <c r="AST13" s="56"/>
      <c r="ASU13" s="56"/>
      <c r="ASV13" s="56"/>
      <c r="ASW13" s="56"/>
      <c r="ASX13" s="56"/>
      <c r="ASY13" s="56"/>
      <c r="ASZ13" s="56"/>
      <c r="ATA13" s="56"/>
      <c r="ATB13" s="56"/>
      <c r="ATC13" s="56"/>
      <c r="ATD13" s="56"/>
      <c r="ATE13" s="56"/>
      <c r="ATF13" s="56"/>
      <c r="ATG13" s="56"/>
      <c r="ATH13" s="56"/>
      <c r="ATI13" s="56"/>
      <c r="ATJ13" s="56"/>
      <c r="ATK13" s="56"/>
      <c r="ATL13" s="56"/>
      <c r="ATM13" s="56"/>
      <c r="ATN13" s="56"/>
      <c r="ATO13" s="56"/>
      <c r="ATP13" s="56"/>
      <c r="ATQ13" s="56"/>
      <c r="ATR13" s="56"/>
      <c r="ATS13" s="56"/>
      <c r="ATT13" s="56"/>
      <c r="ATU13" s="56"/>
      <c r="ATV13" s="56"/>
      <c r="ATW13" s="56"/>
      <c r="ATX13" s="56"/>
      <c r="ATY13" s="56"/>
      <c r="ATZ13" s="56"/>
      <c r="AUA13" s="56"/>
      <c r="AUB13" s="56"/>
      <c r="AUC13" s="56"/>
      <c r="AUD13" s="56"/>
      <c r="AUE13" s="56"/>
      <c r="AUF13" s="56"/>
      <c r="AUG13" s="56"/>
      <c r="AUH13" s="56"/>
      <c r="AUI13" s="56"/>
      <c r="AUJ13" s="56"/>
      <c r="AUK13" s="56"/>
      <c r="AUL13" s="56"/>
      <c r="AUM13" s="56"/>
      <c r="AUN13" s="56"/>
      <c r="AUO13" s="56"/>
      <c r="AUP13" s="56"/>
      <c r="AUQ13" s="56"/>
      <c r="AUR13" s="56"/>
      <c r="AUS13" s="56"/>
      <c r="AUT13" s="56"/>
      <c r="AUU13" s="56"/>
      <c r="AUV13" s="56"/>
      <c r="AUW13" s="56"/>
      <c r="AUX13" s="56"/>
      <c r="AUY13" s="56"/>
      <c r="AUZ13" s="56"/>
      <c r="AVA13" s="56"/>
      <c r="AVB13" s="56"/>
      <c r="AVC13" s="56"/>
      <c r="AVD13" s="56"/>
      <c r="AVE13" s="56"/>
      <c r="AVF13" s="56"/>
      <c r="AVG13" s="56"/>
      <c r="AVH13" s="56"/>
      <c r="AVI13" s="56"/>
      <c r="AVJ13" s="56"/>
      <c r="AVK13" s="56"/>
      <c r="AVL13" s="56"/>
      <c r="AVM13" s="56"/>
      <c r="AVN13" s="56"/>
      <c r="AVO13" s="56"/>
      <c r="AVP13" s="56"/>
      <c r="AVQ13" s="56"/>
      <c r="AVR13" s="56"/>
      <c r="AVS13" s="56"/>
      <c r="AVT13" s="56"/>
      <c r="AVU13" s="56"/>
      <c r="AVV13" s="56"/>
      <c r="AVW13" s="56"/>
      <c r="AVX13" s="56"/>
      <c r="AVY13" s="56"/>
      <c r="AVZ13" s="56"/>
      <c r="AWA13" s="56"/>
      <c r="AWB13" s="56"/>
      <c r="AWC13" s="56"/>
      <c r="AWD13" s="56"/>
      <c r="AWE13" s="56"/>
      <c r="AWF13" s="56"/>
      <c r="AWG13" s="56"/>
      <c r="AWH13" s="56"/>
      <c r="AWI13" s="56"/>
      <c r="AWJ13" s="56"/>
      <c r="AWK13" s="56"/>
      <c r="AWL13" s="56"/>
      <c r="AWM13" s="56"/>
      <c r="AWN13" s="56"/>
      <c r="AWO13" s="56"/>
      <c r="AWP13" s="56"/>
      <c r="AWQ13" s="56"/>
      <c r="AWR13" s="56"/>
      <c r="AWS13" s="56"/>
      <c r="AWT13" s="56"/>
      <c r="AWU13" s="56"/>
      <c r="AWV13" s="56"/>
      <c r="AWW13" s="56"/>
      <c r="AWX13" s="56"/>
      <c r="AWY13" s="56"/>
      <c r="AWZ13" s="56"/>
      <c r="AXA13" s="56"/>
      <c r="AXB13" s="56"/>
      <c r="AXC13" s="56"/>
      <c r="AXD13" s="56"/>
      <c r="AXE13" s="56"/>
      <c r="AXF13" s="56"/>
      <c r="AXG13" s="56"/>
      <c r="AXH13" s="56"/>
      <c r="AXI13" s="56"/>
      <c r="AXJ13" s="56"/>
      <c r="AXK13" s="56"/>
      <c r="AXL13" s="56"/>
      <c r="AXM13" s="56"/>
      <c r="AXN13" s="56"/>
      <c r="AXO13" s="56"/>
      <c r="AXP13" s="56"/>
      <c r="AXQ13" s="56"/>
      <c r="AXR13" s="56"/>
      <c r="AXS13" s="56"/>
      <c r="AXT13" s="56"/>
      <c r="AXU13" s="56"/>
      <c r="AXV13" s="56"/>
      <c r="AXW13" s="56"/>
      <c r="AXX13" s="56"/>
      <c r="AXY13" s="56"/>
      <c r="AXZ13" s="56"/>
      <c r="AYA13" s="56"/>
      <c r="AYB13" s="56"/>
      <c r="AYC13" s="56"/>
      <c r="AYD13" s="56"/>
      <c r="AYE13" s="56"/>
      <c r="AYF13" s="56"/>
      <c r="AYG13" s="56"/>
      <c r="AYH13" s="56"/>
      <c r="AYI13" s="56"/>
      <c r="AYJ13" s="56"/>
      <c r="AYK13" s="56"/>
      <c r="AYL13" s="56"/>
      <c r="AYM13" s="56"/>
      <c r="AYN13" s="56"/>
      <c r="AYO13" s="56"/>
      <c r="AYP13" s="56"/>
      <c r="AYQ13" s="56"/>
      <c r="AYR13" s="56"/>
      <c r="AYS13" s="56"/>
      <c r="AYT13" s="56"/>
      <c r="AYU13" s="56"/>
      <c r="AYV13" s="56"/>
      <c r="AYW13" s="56"/>
      <c r="AYX13" s="56"/>
      <c r="AYY13" s="56"/>
      <c r="AYZ13" s="56"/>
      <c r="AZA13" s="56"/>
      <c r="AZB13" s="56"/>
      <c r="AZC13" s="56"/>
      <c r="AZD13" s="56"/>
      <c r="AZE13" s="56"/>
      <c r="AZF13" s="56"/>
      <c r="AZG13" s="56"/>
      <c r="AZH13" s="56"/>
      <c r="AZI13" s="56"/>
      <c r="AZJ13" s="56"/>
      <c r="AZK13" s="56"/>
      <c r="AZL13" s="56"/>
      <c r="AZM13" s="56"/>
      <c r="AZN13" s="56"/>
      <c r="AZO13" s="56"/>
      <c r="AZP13" s="56"/>
      <c r="AZQ13" s="56"/>
      <c r="AZR13" s="56"/>
      <c r="AZS13" s="56"/>
      <c r="AZT13" s="56"/>
      <c r="AZU13" s="56"/>
      <c r="AZV13" s="56"/>
      <c r="AZW13" s="56"/>
      <c r="AZX13" s="56"/>
      <c r="AZY13" s="56"/>
      <c r="AZZ13" s="56"/>
      <c r="BAA13" s="56"/>
      <c r="BAB13" s="56"/>
      <c r="BAC13" s="56"/>
      <c r="BAD13" s="56"/>
      <c r="BAE13" s="56"/>
      <c r="BAF13" s="56"/>
      <c r="BAG13" s="56"/>
      <c r="BAH13" s="56"/>
      <c r="BAI13" s="56"/>
      <c r="BAJ13" s="56"/>
      <c r="BAK13" s="56"/>
      <c r="BAL13" s="56"/>
      <c r="BAM13" s="56"/>
      <c r="BAN13" s="56"/>
      <c r="BAO13" s="56"/>
      <c r="BAP13" s="56"/>
      <c r="BAQ13" s="56"/>
      <c r="BAR13" s="56"/>
      <c r="BAS13" s="56"/>
      <c r="BAT13" s="56"/>
      <c r="BAU13" s="56"/>
      <c r="BAV13" s="56"/>
      <c r="BAW13" s="56"/>
      <c r="BAX13" s="56"/>
      <c r="BAY13" s="56"/>
      <c r="BAZ13" s="56"/>
      <c r="BBA13" s="56"/>
      <c r="BBB13" s="56"/>
      <c r="BBC13" s="56"/>
      <c r="BBD13" s="56"/>
      <c r="BBE13" s="56"/>
      <c r="BBF13" s="56"/>
      <c r="BBG13" s="56"/>
      <c r="BBH13" s="56"/>
      <c r="BBI13" s="56"/>
      <c r="BBJ13" s="56"/>
      <c r="BBK13" s="56"/>
      <c r="BBL13" s="56"/>
      <c r="BBM13" s="56"/>
      <c r="BBN13" s="56"/>
      <c r="BBO13" s="56"/>
      <c r="BBP13" s="56"/>
      <c r="BBQ13" s="56"/>
      <c r="BBR13" s="56"/>
      <c r="BBS13" s="56"/>
      <c r="BBT13" s="56"/>
      <c r="BBU13" s="56"/>
      <c r="BBV13" s="56"/>
      <c r="BBW13" s="56"/>
      <c r="BBX13" s="56"/>
      <c r="BBY13" s="56"/>
      <c r="BBZ13" s="56"/>
      <c r="BCA13" s="56"/>
      <c r="BCB13" s="56"/>
      <c r="BCC13" s="56"/>
      <c r="BCD13" s="56"/>
      <c r="BCE13" s="56"/>
      <c r="BCF13" s="56"/>
      <c r="BCG13" s="56"/>
      <c r="BCH13" s="56"/>
      <c r="BCI13" s="56"/>
      <c r="BCJ13" s="56"/>
      <c r="BCK13" s="56"/>
      <c r="BCL13" s="56"/>
      <c r="BCM13" s="56"/>
      <c r="BCN13" s="56"/>
      <c r="BCO13" s="56"/>
      <c r="BCP13" s="56"/>
      <c r="BCQ13" s="56"/>
      <c r="BCR13" s="56"/>
      <c r="BCS13" s="56"/>
      <c r="BCT13" s="56"/>
      <c r="BCU13" s="56"/>
      <c r="BCV13" s="56"/>
      <c r="BCW13" s="56"/>
      <c r="BCX13" s="56"/>
      <c r="BCY13" s="56"/>
      <c r="BCZ13" s="56"/>
      <c r="BDA13" s="56"/>
      <c r="BDB13" s="56"/>
      <c r="BDC13" s="56"/>
      <c r="BDD13" s="56"/>
      <c r="BDE13" s="56"/>
      <c r="BDF13" s="56"/>
      <c r="BDG13" s="56"/>
      <c r="BDH13" s="56"/>
      <c r="BDI13" s="56"/>
      <c r="BDJ13" s="56"/>
      <c r="BDK13" s="56"/>
      <c r="BDL13" s="56"/>
      <c r="BDM13" s="56"/>
      <c r="BDN13" s="56"/>
      <c r="BDO13" s="56"/>
      <c r="BDP13" s="56"/>
      <c r="BDQ13" s="56"/>
      <c r="BDR13" s="56"/>
      <c r="BDS13" s="56"/>
      <c r="BDT13" s="56"/>
      <c r="BDU13" s="56"/>
      <c r="BDV13" s="56"/>
      <c r="BDW13" s="56"/>
      <c r="BDX13" s="56"/>
      <c r="BDY13" s="56"/>
      <c r="BDZ13" s="56"/>
      <c r="BEA13" s="56"/>
      <c r="BEB13" s="56"/>
      <c r="BEC13" s="56"/>
      <c r="BED13" s="56"/>
      <c r="BEE13" s="56"/>
      <c r="BEF13" s="56"/>
      <c r="BEG13" s="56"/>
      <c r="BEH13" s="56"/>
      <c r="BEI13" s="56"/>
      <c r="BEJ13" s="56"/>
      <c r="BEK13" s="56"/>
      <c r="BEL13" s="56"/>
      <c r="BEM13" s="56"/>
      <c r="BEN13" s="56"/>
      <c r="BEO13" s="56"/>
      <c r="BEP13" s="56"/>
      <c r="BEQ13" s="56"/>
      <c r="BER13" s="56"/>
      <c r="BES13" s="56"/>
      <c r="BET13" s="56"/>
      <c r="BEU13" s="56"/>
      <c r="BEV13" s="56"/>
      <c r="BEW13" s="56"/>
      <c r="BEX13" s="56"/>
      <c r="BEY13" s="56"/>
      <c r="BEZ13" s="56"/>
      <c r="BFA13" s="56"/>
      <c r="BFB13" s="56"/>
      <c r="BFC13" s="56"/>
      <c r="BFD13" s="56"/>
      <c r="BFE13" s="56"/>
      <c r="BFF13" s="56"/>
      <c r="BFG13" s="56"/>
      <c r="BFH13" s="56"/>
      <c r="BFI13" s="56"/>
      <c r="BFJ13" s="56"/>
      <c r="BFK13" s="56"/>
      <c r="BFL13" s="56"/>
      <c r="BFM13" s="56"/>
      <c r="BFN13" s="56"/>
      <c r="BFO13" s="56"/>
      <c r="BFP13" s="56"/>
      <c r="BFQ13" s="56"/>
      <c r="BFR13" s="56"/>
      <c r="BFS13" s="56"/>
      <c r="BFT13" s="56"/>
      <c r="BFU13" s="56"/>
      <c r="BFV13" s="56"/>
      <c r="BFW13" s="56"/>
      <c r="BFX13" s="56"/>
      <c r="BFY13" s="56"/>
      <c r="BFZ13" s="56"/>
      <c r="BGA13" s="56"/>
      <c r="BGB13" s="56"/>
      <c r="BGC13" s="56"/>
      <c r="BGD13" s="56"/>
      <c r="BGE13" s="56"/>
      <c r="BGF13" s="56"/>
      <c r="BGG13" s="56"/>
      <c r="BGH13" s="56"/>
      <c r="BGI13" s="56"/>
      <c r="BGJ13" s="56"/>
      <c r="BGK13" s="56"/>
      <c r="BGL13" s="56"/>
      <c r="BGM13" s="56"/>
      <c r="BGN13" s="56"/>
      <c r="BGO13" s="56"/>
      <c r="BGP13" s="56"/>
      <c r="BGQ13" s="56"/>
      <c r="BGR13" s="56"/>
      <c r="BGS13" s="56"/>
      <c r="BGT13" s="56"/>
      <c r="BGU13" s="56"/>
      <c r="BGV13" s="56"/>
      <c r="BGW13" s="56"/>
      <c r="BGX13" s="56"/>
      <c r="BGY13" s="56"/>
      <c r="BGZ13" s="56"/>
      <c r="BHA13" s="56"/>
      <c r="BHB13" s="56"/>
      <c r="BHC13" s="56"/>
      <c r="BHD13" s="56"/>
      <c r="BHE13" s="56"/>
      <c r="BHF13" s="56"/>
      <c r="BHG13" s="56"/>
      <c r="BHH13" s="56"/>
      <c r="BHI13" s="56"/>
      <c r="BHJ13" s="56"/>
      <c r="BHK13" s="56"/>
      <c r="BHL13" s="56"/>
      <c r="BHM13" s="56"/>
      <c r="BHN13" s="56"/>
      <c r="BHO13" s="56"/>
      <c r="BHP13" s="56"/>
      <c r="BHQ13" s="56"/>
      <c r="BHR13" s="56"/>
      <c r="BHS13" s="56"/>
      <c r="BHT13" s="56"/>
      <c r="BHU13" s="56"/>
      <c r="BHV13" s="56"/>
      <c r="BHW13" s="56"/>
      <c r="BHX13" s="56"/>
      <c r="BHY13" s="56"/>
      <c r="BHZ13" s="56"/>
      <c r="BIA13" s="56"/>
      <c r="BIB13" s="56"/>
      <c r="BIC13" s="56"/>
      <c r="BID13" s="56"/>
      <c r="BIE13" s="56"/>
      <c r="BIF13" s="56"/>
      <c r="BIG13" s="56"/>
      <c r="BIH13" s="56"/>
      <c r="BII13" s="56"/>
      <c r="BIJ13" s="56"/>
      <c r="BIK13" s="56"/>
      <c r="BIL13" s="56"/>
      <c r="BIM13" s="56"/>
      <c r="BIN13" s="56"/>
      <c r="BIO13" s="56"/>
      <c r="BIP13" s="56"/>
      <c r="BIQ13" s="56"/>
      <c r="BIR13" s="56"/>
      <c r="BIS13" s="56"/>
      <c r="BIT13" s="56"/>
      <c r="BIU13" s="56"/>
      <c r="BIV13" s="56"/>
      <c r="BIW13" s="56"/>
      <c r="BIX13" s="56"/>
      <c r="BIY13" s="56"/>
      <c r="BIZ13" s="56"/>
      <c r="BJA13" s="56"/>
      <c r="BJB13" s="56"/>
      <c r="BJC13" s="56"/>
      <c r="BJD13" s="56"/>
      <c r="BJE13" s="56"/>
      <c r="BJF13" s="56"/>
      <c r="BJG13" s="56"/>
      <c r="BJH13" s="56"/>
      <c r="BJI13" s="56"/>
      <c r="BJJ13" s="56"/>
      <c r="BJK13" s="56"/>
      <c r="BJL13" s="56"/>
      <c r="BJM13" s="56"/>
      <c r="BJN13" s="56"/>
      <c r="BJO13" s="56"/>
      <c r="BJP13" s="56"/>
      <c r="BJQ13" s="56"/>
      <c r="BJR13" s="56"/>
      <c r="BJS13" s="56"/>
      <c r="BJT13" s="56"/>
      <c r="BJU13" s="56"/>
      <c r="BJV13" s="56"/>
      <c r="BJW13" s="56"/>
      <c r="BJX13" s="56"/>
      <c r="BJY13" s="56"/>
      <c r="BJZ13" s="56"/>
      <c r="BKA13" s="56"/>
      <c r="BKB13" s="56"/>
      <c r="BKC13" s="56"/>
      <c r="BKD13" s="56"/>
      <c r="BKE13" s="56"/>
      <c r="BKF13" s="56"/>
      <c r="BKG13" s="56"/>
      <c r="BKH13" s="56"/>
      <c r="BKI13" s="56"/>
      <c r="BKJ13" s="56"/>
      <c r="BKK13" s="56"/>
      <c r="BKL13" s="56"/>
      <c r="BKM13" s="56"/>
      <c r="BKN13" s="56"/>
      <c r="BKO13" s="56"/>
      <c r="BKP13" s="56"/>
      <c r="BKQ13" s="56"/>
      <c r="BKR13" s="56"/>
      <c r="BKS13" s="56"/>
      <c r="BKT13" s="56"/>
      <c r="BKU13" s="56"/>
      <c r="BKV13" s="56"/>
      <c r="BKW13" s="56"/>
      <c r="BKX13" s="56"/>
      <c r="BKY13" s="56"/>
      <c r="BKZ13" s="56"/>
      <c r="BLA13" s="56"/>
      <c r="BLB13" s="56"/>
      <c r="BLC13" s="56"/>
      <c r="BLD13" s="56"/>
      <c r="BLE13" s="56"/>
      <c r="BLF13" s="56"/>
      <c r="BLG13" s="56"/>
      <c r="BLH13" s="56"/>
      <c r="BLI13" s="56"/>
      <c r="BLJ13" s="56"/>
      <c r="BLK13" s="56"/>
      <c r="BLL13" s="56"/>
      <c r="BLM13" s="56"/>
      <c r="BLN13" s="56"/>
      <c r="BLO13" s="56"/>
      <c r="BLP13" s="56"/>
      <c r="BLQ13" s="56"/>
      <c r="BLR13" s="56"/>
      <c r="BLS13" s="56"/>
      <c r="BLT13" s="56"/>
      <c r="BLU13" s="56"/>
      <c r="BLV13" s="56"/>
      <c r="BLW13" s="56"/>
      <c r="BLX13" s="56"/>
      <c r="BLY13" s="56"/>
      <c r="BLZ13" s="56"/>
      <c r="BMA13" s="56"/>
      <c r="BMB13" s="56"/>
      <c r="BMC13" s="56"/>
      <c r="BMD13" s="56"/>
      <c r="BME13" s="56"/>
      <c r="BMF13" s="56"/>
      <c r="BMG13" s="56"/>
      <c r="BMH13" s="56"/>
      <c r="BMI13" s="56"/>
      <c r="BMJ13" s="56"/>
      <c r="BMK13" s="56"/>
      <c r="BML13" s="56"/>
      <c r="BMM13" s="56"/>
      <c r="BMN13" s="56"/>
      <c r="BMO13" s="56"/>
      <c r="BMP13" s="56"/>
      <c r="BMQ13" s="56"/>
      <c r="BMR13" s="56"/>
      <c r="BMS13" s="56"/>
      <c r="BMT13" s="56"/>
      <c r="BMU13" s="56"/>
      <c r="BMV13" s="56"/>
      <c r="BMW13" s="56"/>
      <c r="BMX13" s="56"/>
      <c r="BMY13" s="56"/>
      <c r="BMZ13" s="56"/>
      <c r="BNA13" s="56"/>
      <c r="BNB13" s="56"/>
      <c r="BNC13" s="56"/>
      <c r="BND13" s="56"/>
      <c r="BNE13" s="56"/>
      <c r="BNF13" s="56"/>
      <c r="BNG13" s="56"/>
      <c r="BNH13" s="56"/>
    </row>
    <row r="14" ht="13.5" hidden="1" customHeight="1">
      <c r="A14" s="54" t="s">
        <v>1403</v>
      </c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/>
      <c r="GX14" s="53"/>
      <c r="GY14" s="53"/>
      <c r="GZ14" s="53"/>
      <c r="HA14" s="53"/>
      <c r="HB14" s="53"/>
      <c r="HC14" s="53"/>
      <c r="HD14" s="53"/>
      <c r="HE14" s="53"/>
      <c r="HF14" s="53"/>
      <c r="HG14" s="53"/>
      <c r="HH14" s="53"/>
      <c r="HI14" s="53"/>
      <c r="HJ14" s="53"/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/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/>
      <c r="ON14" s="53"/>
      <c r="OO14" s="53"/>
      <c r="OP14" s="53"/>
      <c r="OQ14" s="53"/>
      <c r="OR14" s="53"/>
      <c r="OS14" s="53"/>
      <c r="OT14" s="53"/>
      <c r="OU14" s="53"/>
      <c r="OV14" s="53"/>
      <c r="OW14" s="53"/>
      <c r="OX14" s="53"/>
      <c r="OY14" s="53"/>
      <c r="OZ14" s="53"/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3"/>
      <c r="PM14" s="53"/>
      <c r="PN14" s="53"/>
      <c r="PO14" s="53"/>
      <c r="PP14" s="53"/>
      <c r="PQ14" s="53"/>
      <c r="PR14" s="53"/>
      <c r="PS14" s="53"/>
      <c r="PT14" s="53"/>
      <c r="PU14" s="53"/>
      <c r="PV14" s="53"/>
      <c r="PW14" s="53"/>
      <c r="PX14" s="53"/>
      <c r="PY14" s="53"/>
      <c r="PZ14" s="53"/>
      <c r="QA14" s="53"/>
      <c r="QB14" s="53"/>
      <c r="QC14" s="53"/>
      <c r="QD14" s="53"/>
      <c r="QE14" s="53"/>
      <c r="QF14" s="53"/>
      <c r="QG14" s="53"/>
      <c r="QH14" s="53"/>
      <c r="QI14" s="53"/>
      <c r="QJ14" s="53"/>
      <c r="QK14" s="53"/>
      <c r="QL14" s="53"/>
      <c r="QM14" s="53"/>
      <c r="QN14" s="53"/>
      <c r="QO14" s="53"/>
      <c r="QP14" s="53"/>
      <c r="QQ14" s="53"/>
      <c r="QR14" s="53"/>
      <c r="QS14" s="53"/>
      <c r="QT14" s="53"/>
      <c r="QU14" s="53"/>
      <c r="QV14" s="53"/>
      <c r="QW14" s="53"/>
      <c r="QX14" s="53"/>
      <c r="QY14" s="53"/>
      <c r="QZ14" s="53"/>
      <c r="RA14" s="53"/>
      <c r="RB14" s="53"/>
      <c r="RC14" s="53"/>
      <c r="RD14" s="53"/>
      <c r="RE14" s="53"/>
      <c r="RF14" s="53"/>
      <c r="RG14" s="53"/>
      <c r="RH14" s="53"/>
      <c r="RI14" s="53"/>
      <c r="RJ14" s="53"/>
      <c r="RK14" s="53"/>
      <c r="RL14" s="53"/>
      <c r="RM14" s="53"/>
      <c r="RN14" s="53"/>
      <c r="RO14" s="53"/>
      <c r="RP14" s="53"/>
      <c r="RQ14" s="53"/>
      <c r="RR14" s="53"/>
      <c r="RS14" s="53"/>
      <c r="RT14" s="53"/>
      <c r="RU14" s="53"/>
      <c r="RV14" s="53"/>
      <c r="RW14" s="53"/>
      <c r="RX14" s="53"/>
      <c r="RY14" s="53"/>
      <c r="RZ14" s="53"/>
      <c r="SA14" s="53"/>
      <c r="SB14" s="53"/>
      <c r="SC14" s="53"/>
      <c r="SD14" s="53"/>
      <c r="SE14" s="53"/>
      <c r="SF14" s="53"/>
      <c r="SG14" s="53"/>
      <c r="SH14" s="53"/>
      <c r="SI14" s="53"/>
      <c r="SJ14" s="53"/>
      <c r="SK14" s="53"/>
      <c r="SL14" s="53"/>
      <c r="SM14" s="53"/>
      <c r="SN14" s="53"/>
      <c r="SO14" s="53"/>
      <c r="SP14" s="53"/>
      <c r="SQ14" s="53"/>
      <c r="SR14" s="53"/>
      <c r="SS14" s="53"/>
      <c r="ST14" s="53"/>
      <c r="SU14" s="53"/>
      <c r="SV14" s="53"/>
      <c r="SW14" s="53"/>
      <c r="SX14" s="53"/>
      <c r="SY14" s="53"/>
      <c r="SZ14" s="53"/>
      <c r="TA14" s="53"/>
      <c r="TB14" s="53"/>
      <c r="TC14" s="53"/>
      <c r="TD14" s="53"/>
      <c r="TE14" s="53"/>
      <c r="TF14" s="53"/>
      <c r="TG14" s="53"/>
      <c r="TH14" s="53"/>
      <c r="TI14" s="53"/>
      <c r="TJ14" s="53"/>
      <c r="TK14" s="53"/>
      <c r="TL14" s="53"/>
      <c r="TM14" s="53"/>
      <c r="TN14" s="53"/>
      <c r="TO14" s="53"/>
      <c r="TP14" s="53"/>
      <c r="TQ14" s="53"/>
      <c r="TR14" s="53"/>
      <c r="TS14" s="53"/>
      <c r="TT14" s="53"/>
      <c r="TU14" s="53"/>
      <c r="TV14" s="53"/>
      <c r="TW14" s="53"/>
      <c r="TX14" s="53"/>
      <c r="TY14" s="53"/>
      <c r="TZ14" s="53"/>
      <c r="UA14" s="53"/>
      <c r="UB14" s="53"/>
      <c r="UC14" s="53"/>
      <c r="UD14" s="53"/>
      <c r="UE14" s="53"/>
      <c r="UF14" s="53"/>
      <c r="UG14" s="53"/>
      <c r="UH14" s="53"/>
      <c r="UI14" s="53"/>
      <c r="UJ14" s="53"/>
      <c r="UK14" s="53"/>
      <c r="UL14" s="53"/>
      <c r="UM14" s="53"/>
      <c r="UN14" s="53"/>
      <c r="UO14" s="53"/>
      <c r="UP14" s="53"/>
      <c r="UQ14" s="53"/>
      <c r="UR14" s="53"/>
      <c r="US14" s="53"/>
      <c r="UT14" s="53"/>
      <c r="UU14" s="53"/>
      <c r="UV14" s="53"/>
      <c r="UW14" s="53"/>
      <c r="UX14" s="53"/>
      <c r="UY14" s="53"/>
      <c r="UZ14" s="53"/>
      <c r="VA14" s="53"/>
      <c r="VB14" s="53"/>
      <c r="VC14" s="53"/>
      <c r="VD14" s="53"/>
      <c r="VE14" s="53"/>
      <c r="VF14" s="53"/>
      <c r="VG14" s="53"/>
      <c r="VH14" s="53"/>
      <c r="VI14" s="53"/>
      <c r="VJ14" s="53"/>
      <c r="VK14" s="53"/>
      <c r="VL14" s="53"/>
      <c r="VM14" s="53"/>
      <c r="VN14" s="53"/>
      <c r="VO14" s="53"/>
      <c r="VP14" s="53"/>
      <c r="VQ14" s="53"/>
      <c r="VR14" s="53"/>
      <c r="VS14" s="53"/>
      <c r="VT14" s="53"/>
      <c r="VU14" s="53"/>
      <c r="VV14" s="53"/>
      <c r="VW14" s="53"/>
      <c r="VX14" s="53"/>
      <c r="VY14" s="53"/>
      <c r="VZ14" s="53"/>
      <c r="WA14" s="53"/>
      <c r="WB14" s="53"/>
      <c r="WC14" s="53"/>
      <c r="WD14" s="53"/>
      <c r="WE14" s="53"/>
      <c r="WF14" s="53"/>
      <c r="WG14" s="53"/>
      <c r="WH14" s="53"/>
      <c r="WI14" s="53"/>
      <c r="WJ14" s="53"/>
      <c r="WK14" s="53"/>
      <c r="WL14" s="53"/>
      <c r="WM14" s="53"/>
      <c r="WN14" s="53"/>
      <c r="WO14" s="53"/>
      <c r="WP14" s="53"/>
      <c r="WQ14" s="53"/>
      <c r="WR14" s="53"/>
      <c r="WS14" s="53"/>
      <c r="WT14" s="53"/>
      <c r="WU14" s="53"/>
      <c r="WV14" s="53"/>
      <c r="WW14" s="53"/>
      <c r="WX14" s="53"/>
      <c r="WY14" s="53"/>
      <c r="WZ14" s="53"/>
      <c r="XA14" s="53"/>
      <c r="XB14" s="53"/>
      <c r="XC14" s="53"/>
      <c r="XD14" s="53"/>
      <c r="XE14" s="53"/>
      <c r="XF14" s="53"/>
      <c r="XG14" s="53"/>
      <c r="XH14" s="53"/>
      <c r="XI14" s="53"/>
      <c r="XJ14" s="53"/>
      <c r="XK14" s="53"/>
      <c r="XL14" s="53"/>
      <c r="XM14" s="53"/>
      <c r="XN14" s="53"/>
      <c r="XO14" s="53"/>
      <c r="XP14" s="53"/>
      <c r="XQ14" s="53"/>
      <c r="XR14" s="53"/>
      <c r="XS14" s="53"/>
      <c r="XT14" s="53"/>
      <c r="XU14" s="53"/>
      <c r="XV14" s="53"/>
      <c r="XW14" s="53"/>
      <c r="XX14" s="53"/>
      <c r="XY14" s="53"/>
      <c r="XZ14" s="53"/>
      <c r="YA14" s="53"/>
      <c r="YB14" s="53"/>
      <c r="YC14" s="53"/>
      <c r="YD14" s="53"/>
      <c r="YE14" s="53"/>
      <c r="YF14" s="53"/>
      <c r="YG14" s="53"/>
      <c r="YH14" s="53"/>
      <c r="YI14" s="53"/>
      <c r="YJ14" s="53"/>
      <c r="YK14" s="53"/>
      <c r="YL14" s="53"/>
      <c r="YM14" s="53"/>
      <c r="YN14" s="53"/>
      <c r="YO14" s="53"/>
      <c r="YP14" s="53"/>
      <c r="YQ14" s="53"/>
      <c r="YR14" s="53"/>
      <c r="YS14" s="53"/>
      <c r="YT14" s="53"/>
      <c r="YU14" s="53"/>
      <c r="YV14" s="53"/>
      <c r="YW14" s="53"/>
      <c r="YX14" s="53"/>
      <c r="YY14" s="53"/>
      <c r="YZ14" s="53"/>
      <c r="ZA14" s="53"/>
      <c r="ZB14" s="53"/>
      <c r="ZC14" s="53"/>
      <c r="ZD14" s="53"/>
      <c r="ZE14" s="53"/>
      <c r="ZF14" s="53"/>
      <c r="ZG14" s="53"/>
      <c r="ZH14" s="53"/>
      <c r="ZI14" s="53"/>
      <c r="ZJ14" s="53"/>
      <c r="ZK14" s="53"/>
      <c r="ZL14" s="53"/>
      <c r="ZM14" s="53"/>
      <c r="ZN14" s="53"/>
      <c r="ZO14" s="53"/>
      <c r="ZP14" s="53"/>
      <c r="ZQ14" s="53"/>
      <c r="ZR14" s="53"/>
      <c r="ZS14" s="53"/>
      <c r="ZT14" s="53"/>
      <c r="ZU14" s="53"/>
      <c r="ZV14" s="53"/>
      <c r="ZW14" s="53"/>
      <c r="ZX14" s="53"/>
      <c r="ZY14" s="53"/>
      <c r="ZZ14" s="53"/>
      <c r="AAA14" s="53"/>
      <c r="AAB14" s="53"/>
      <c r="AAC14" s="53"/>
      <c r="AAD14" s="53"/>
      <c r="AAE14" s="53"/>
      <c r="AAF14" s="53"/>
      <c r="AAG14" s="53"/>
      <c r="AAH14" s="53"/>
      <c r="AAI14" s="53"/>
      <c r="AAJ14" s="53"/>
      <c r="AAK14" s="53"/>
      <c r="AAL14" s="53"/>
      <c r="AAM14" s="53"/>
      <c r="AAN14" s="53"/>
      <c r="AAO14" s="53"/>
      <c r="AAP14" s="53"/>
      <c r="AAQ14" s="53"/>
      <c r="AAR14" s="53"/>
      <c r="AAS14" s="53"/>
      <c r="AAT14" s="53"/>
      <c r="AAU14" s="53"/>
      <c r="AAV14" s="53"/>
      <c r="AAW14" s="53"/>
      <c r="AAX14" s="53"/>
      <c r="AAY14" s="53"/>
      <c r="AAZ14" s="53"/>
      <c r="ABA14" s="53"/>
      <c r="ABB14" s="53"/>
      <c r="ABC14" s="53"/>
      <c r="ABD14" s="53"/>
      <c r="ABE14" s="53"/>
      <c r="ABF14" s="53"/>
      <c r="ABG14" s="53"/>
      <c r="ABH14" s="53"/>
      <c r="ABI14" s="53"/>
      <c r="ABJ14" s="53"/>
      <c r="ABK14" s="53"/>
      <c r="ABL14" s="53"/>
      <c r="ABM14" s="53"/>
      <c r="ABN14" s="53"/>
      <c r="ABO14" s="53"/>
      <c r="ABP14" s="53"/>
      <c r="ABQ14" s="53"/>
      <c r="ABR14" s="53"/>
      <c r="ABS14" s="53"/>
      <c r="ABT14" s="53"/>
      <c r="ABU14" s="53"/>
      <c r="ABV14" s="53"/>
      <c r="ABW14" s="53"/>
      <c r="ABX14" s="53"/>
      <c r="ABY14" s="53"/>
      <c r="ABZ14" s="53"/>
      <c r="ACA14" s="53"/>
      <c r="ACB14" s="53"/>
      <c r="ACC14" s="53"/>
      <c r="ACD14" s="53"/>
      <c r="ACE14" s="53"/>
      <c r="ACF14" s="53"/>
      <c r="ACG14" s="53"/>
      <c r="ACH14" s="53"/>
      <c r="ACI14" s="53"/>
      <c r="ACJ14" s="53"/>
      <c r="ACK14" s="53"/>
      <c r="ACL14" s="53"/>
      <c r="ACM14" s="53"/>
      <c r="ACN14" s="53"/>
      <c r="ACO14" s="53"/>
      <c r="ACP14" s="53"/>
      <c r="ACQ14" s="53"/>
      <c r="ACR14" s="53"/>
      <c r="ACS14" s="53"/>
      <c r="ACT14" s="53"/>
      <c r="ACU14" s="53"/>
      <c r="ACV14" s="53"/>
      <c r="ACW14" s="53"/>
      <c r="ACX14" s="53"/>
      <c r="ACY14" s="53"/>
      <c r="ACZ14" s="53"/>
      <c r="ADA14" s="53">
        <v>100.0</v>
      </c>
      <c r="ADB14" s="53">
        <v>100.0652</v>
      </c>
      <c r="ADC14" s="53">
        <v>100.9754</v>
      </c>
      <c r="ADD14" s="53">
        <v>100.9765</v>
      </c>
      <c r="ADE14" s="53">
        <v>100.9906</v>
      </c>
      <c r="ADF14" s="53">
        <v>101.0041</v>
      </c>
      <c r="ADG14" s="53">
        <v>101.0047</v>
      </c>
      <c r="ADH14" s="53">
        <v>100.9787</v>
      </c>
      <c r="ADI14" s="53">
        <v>101.618</v>
      </c>
      <c r="ADJ14" s="53">
        <v>101.6742</v>
      </c>
      <c r="ADK14" s="53">
        <v>101.5795</v>
      </c>
      <c r="ADL14" s="53">
        <v>99.23093</v>
      </c>
      <c r="ADM14" s="53">
        <v>99.50898</v>
      </c>
      <c r="ADN14" s="53">
        <v>99.56983</v>
      </c>
      <c r="ADO14" s="53">
        <v>100.8574</v>
      </c>
      <c r="ADP14" s="53">
        <v>100.9036</v>
      </c>
      <c r="ADQ14" s="53">
        <v>100.9091</v>
      </c>
      <c r="ADR14" s="53">
        <v>101.9219</v>
      </c>
      <c r="ADS14" s="53">
        <v>101.9692</v>
      </c>
      <c r="ADT14" s="53">
        <v>101.9899</v>
      </c>
      <c r="ADU14" s="53">
        <v>100.8112</v>
      </c>
      <c r="ADV14" s="53">
        <v>100.6649</v>
      </c>
      <c r="ADW14" s="53">
        <v>101.0157</v>
      </c>
      <c r="ADX14" s="53">
        <v>99.4217</v>
      </c>
      <c r="ADY14" s="53">
        <v>99.1</v>
      </c>
      <c r="ADZ14" s="53">
        <v>100.4</v>
      </c>
      <c r="AEA14" s="53">
        <v>99.5</v>
      </c>
      <c r="AEB14" s="53">
        <v>98.9</v>
      </c>
      <c r="AEC14" s="53">
        <v>101.3</v>
      </c>
      <c r="AED14" s="53">
        <v>101.7</v>
      </c>
      <c r="AEE14" s="53">
        <v>102.3</v>
      </c>
      <c r="AEF14" s="53">
        <v>101.1</v>
      </c>
      <c r="AEG14" s="53">
        <v>99.7</v>
      </c>
      <c r="AEH14" s="53">
        <v>98.2</v>
      </c>
      <c r="AEI14" s="53">
        <v>100.7</v>
      </c>
      <c r="AEJ14" s="53">
        <v>100.9</v>
      </c>
      <c r="AEK14" s="53">
        <v>95.7</v>
      </c>
      <c r="AEL14" s="53">
        <v>100.0</v>
      </c>
      <c r="AEM14" s="53">
        <v>101.0</v>
      </c>
      <c r="AEN14" s="53">
        <v>99.4</v>
      </c>
      <c r="AEO14" s="53">
        <v>102.1</v>
      </c>
      <c r="AEP14" s="53">
        <v>99.0</v>
      </c>
      <c r="AEQ14" s="53">
        <v>98.2</v>
      </c>
      <c r="AER14" s="53">
        <v>99.7</v>
      </c>
      <c r="AES14" s="53">
        <v>98.6</v>
      </c>
      <c r="AET14" s="53">
        <v>99.0</v>
      </c>
      <c r="AEU14" s="53">
        <v>100.6</v>
      </c>
      <c r="AEV14" s="53">
        <v>100.3</v>
      </c>
      <c r="AEW14" s="53">
        <v>100.2</v>
      </c>
      <c r="AEX14" s="53">
        <v>99.6</v>
      </c>
      <c r="AEY14" s="53">
        <v>98.4</v>
      </c>
      <c r="AEZ14" s="53">
        <v>97.3</v>
      </c>
      <c r="AFA14" s="53">
        <v>97.8</v>
      </c>
      <c r="AFB14" s="53">
        <v>97.8</v>
      </c>
      <c r="AFC14" s="53">
        <v>96.9</v>
      </c>
      <c r="AFD14" s="53">
        <v>97.8</v>
      </c>
      <c r="AFE14" s="53">
        <v>97.0</v>
      </c>
      <c r="AFF14" s="53">
        <v>97.8</v>
      </c>
      <c r="AFG14" s="53">
        <v>96.8</v>
      </c>
      <c r="AFH14" s="53">
        <v>95.6</v>
      </c>
      <c r="AFI14" s="53">
        <v>95.0</v>
      </c>
      <c r="AFJ14" s="53">
        <v>95.0</v>
      </c>
      <c r="AFK14" s="53">
        <v>94.5</v>
      </c>
      <c r="AFL14" s="53">
        <v>94.1</v>
      </c>
      <c r="AFM14" s="53">
        <v>93.5</v>
      </c>
      <c r="AFN14" s="53">
        <v>92.2</v>
      </c>
      <c r="AFO14" s="53">
        <v>92.2</v>
      </c>
      <c r="AFP14" s="53">
        <v>91.8772</v>
      </c>
      <c r="AFQ14" s="53">
        <v>90.6</v>
      </c>
      <c r="AFR14" s="53">
        <v>90.6</v>
      </c>
      <c r="AFS14" s="53">
        <v>89.7</v>
      </c>
      <c r="AFT14" s="53">
        <v>88.9</v>
      </c>
      <c r="AFU14" s="53">
        <v>87.8</v>
      </c>
      <c r="AFV14" s="53">
        <v>90.1</v>
      </c>
      <c r="AFW14" s="53">
        <v>87.4</v>
      </c>
      <c r="AFX14" s="53">
        <v>83.3</v>
      </c>
      <c r="AFY14" s="53">
        <v>86.3</v>
      </c>
      <c r="AFZ14" s="53">
        <v>85.5</v>
      </c>
      <c r="AGA14" s="53">
        <v>83.3</v>
      </c>
      <c r="AGB14" s="53">
        <v>84.6</v>
      </c>
      <c r="AGC14" s="53">
        <v>83.7</v>
      </c>
      <c r="AGD14" s="53">
        <v>83.8</v>
      </c>
      <c r="AGE14" s="53"/>
      <c r="AGF14" s="53"/>
      <c r="AGG14" s="53"/>
      <c r="AGH14" s="53"/>
      <c r="AGI14" s="53"/>
      <c r="AGJ14" s="53"/>
      <c r="AGK14" s="53"/>
      <c r="AGL14" s="53"/>
      <c r="AGM14" s="53"/>
      <c r="AGN14" s="53"/>
      <c r="AGO14" s="53"/>
      <c r="AGP14" s="53"/>
      <c r="AGQ14" s="53"/>
      <c r="AGR14" s="53"/>
      <c r="AGS14" s="53"/>
      <c r="AGT14" s="53"/>
      <c r="AGU14" s="53"/>
      <c r="AGV14" s="53"/>
      <c r="AGW14" s="53"/>
      <c r="AGX14" s="53"/>
      <c r="AGY14" s="53"/>
      <c r="AGZ14" s="53"/>
      <c r="AHA14" s="53"/>
      <c r="AHB14" s="53"/>
      <c r="AHC14" s="53"/>
      <c r="AHD14" s="53"/>
      <c r="AHE14" s="53"/>
      <c r="AHF14" s="53"/>
      <c r="AHG14" s="53"/>
      <c r="AHH14" s="53"/>
      <c r="AHI14" s="53"/>
      <c r="AHJ14" s="53"/>
      <c r="AHK14" s="53"/>
      <c r="AHL14" s="53"/>
      <c r="AHM14" s="53"/>
      <c r="AHN14" s="53"/>
      <c r="AHO14" s="53"/>
      <c r="AHP14" s="53"/>
      <c r="AHQ14" s="53"/>
      <c r="AHR14" s="53"/>
      <c r="AHS14" s="53"/>
      <c r="AHT14" s="53"/>
      <c r="AHU14" s="53"/>
      <c r="AHV14" s="53"/>
      <c r="AHW14" s="53"/>
      <c r="AHX14" s="53"/>
      <c r="AHY14" s="53"/>
      <c r="AHZ14" s="53"/>
      <c r="AIA14" s="53"/>
      <c r="AIB14" s="53"/>
      <c r="AIC14" s="53"/>
      <c r="AID14" s="53"/>
      <c r="AIE14" s="53"/>
      <c r="AIF14" s="53"/>
      <c r="AIG14" s="53"/>
      <c r="AIH14" s="53"/>
      <c r="AII14" s="53"/>
      <c r="AIJ14" s="53"/>
      <c r="AIK14" s="53"/>
      <c r="AIL14" s="53"/>
      <c r="AIM14" s="53"/>
      <c r="AIN14" s="53"/>
      <c r="AIO14" s="53"/>
      <c r="AIP14" s="53"/>
      <c r="AIQ14" s="53"/>
      <c r="AIR14" s="53"/>
      <c r="AIS14" s="53"/>
      <c r="AIT14" s="53"/>
      <c r="AIU14" s="53"/>
      <c r="AIV14" s="53"/>
      <c r="AIW14" s="53"/>
      <c r="AIX14" s="53"/>
      <c r="AIY14" s="53"/>
      <c r="AIZ14" s="53"/>
      <c r="AJA14" s="53"/>
      <c r="AJB14" s="53"/>
      <c r="AJC14" s="53"/>
      <c r="AJD14" s="53"/>
      <c r="AJE14" s="53"/>
      <c r="AJF14" s="53"/>
      <c r="AJG14" s="53"/>
      <c r="AJH14" s="53"/>
      <c r="AJI14" s="53"/>
      <c r="AJJ14" s="53"/>
      <c r="AJK14" s="53"/>
      <c r="AJL14" s="53"/>
      <c r="AJM14" s="53"/>
      <c r="AJN14" s="53"/>
      <c r="AJO14" s="53"/>
      <c r="AJP14" s="53"/>
      <c r="AJQ14" s="53"/>
      <c r="AJR14" s="53"/>
      <c r="AJS14" s="53"/>
      <c r="AJT14" s="53"/>
      <c r="AJU14" s="53"/>
      <c r="AJV14" s="53"/>
      <c r="AJW14" s="53"/>
      <c r="AJX14" s="53"/>
      <c r="AJY14" s="53"/>
      <c r="AJZ14" s="53"/>
      <c r="AKA14" s="53"/>
      <c r="AKB14" s="53"/>
      <c r="AKC14" s="53"/>
      <c r="AKD14" s="53"/>
      <c r="AKE14" s="53"/>
      <c r="AKF14" s="53"/>
      <c r="AKG14" s="53"/>
      <c r="AKH14" s="53"/>
      <c r="AKI14" s="53"/>
      <c r="AKJ14" s="53"/>
      <c r="AKK14" s="53"/>
      <c r="AKL14" s="53"/>
      <c r="AKM14" s="53"/>
      <c r="AKN14" s="53"/>
      <c r="AKO14" s="53"/>
      <c r="AKP14" s="53"/>
      <c r="AKQ14" s="53"/>
      <c r="AKR14" s="53"/>
      <c r="AKS14" s="53"/>
      <c r="AKT14" s="53"/>
      <c r="AKU14" s="53"/>
      <c r="AKV14" s="53"/>
      <c r="AKW14" s="53"/>
      <c r="AKX14" s="53"/>
      <c r="AKY14" s="53"/>
      <c r="AKZ14" s="53"/>
      <c r="ALA14" s="53"/>
      <c r="ALB14" s="53"/>
      <c r="ALC14" s="53"/>
      <c r="ALD14" s="53"/>
      <c r="ALE14" s="53"/>
      <c r="ALF14" s="53"/>
      <c r="ALG14" s="53"/>
      <c r="ALH14" s="53"/>
      <c r="ALI14" s="53"/>
      <c r="ALJ14" s="53"/>
      <c r="ALK14" s="53"/>
      <c r="ALL14" s="53"/>
      <c r="ALM14" s="53"/>
      <c r="ALN14" s="53"/>
      <c r="ALO14" s="53"/>
      <c r="ALP14" s="53"/>
      <c r="ALQ14" s="53"/>
      <c r="ALR14" s="53"/>
      <c r="ALS14" s="53"/>
      <c r="ALT14" s="53"/>
      <c r="ALU14" s="53"/>
      <c r="ALV14" s="53"/>
      <c r="ALW14" s="53"/>
      <c r="ALX14" s="53"/>
      <c r="ALY14" s="53"/>
      <c r="ALZ14" s="53"/>
      <c r="AMA14" s="53"/>
      <c r="AMB14" s="53"/>
      <c r="AMC14" s="53"/>
      <c r="AMD14" s="53"/>
      <c r="AME14" s="53"/>
      <c r="AMF14" s="53"/>
      <c r="AMG14" s="53"/>
      <c r="AMH14" s="53"/>
      <c r="AMI14" s="53"/>
      <c r="AMJ14" s="53"/>
      <c r="AMK14" s="53"/>
      <c r="AML14" s="53"/>
      <c r="AMM14" s="53"/>
      <c r="AMN14" s="53"/>
      <c r="AMO14" s="53"/>
      <c r="AMP14" s="53"/>
      <c r="AMQ14" s="53"/>
      <c r="AMR14" s="53"/>
      <c r="AMS14" s="53"/>
      <c r="AMT14" s="53"/>
      <c r="AMU14" s="53"/>
      <c r="AMV14" s="53"/>
      <c r="AMW14" s="53"/>
      <c r="AMX14" s="53"/>
      <c r="AMY14" s="53"/>
      <c r="AMZ14" s="53"/>
      <c r="ANA14" s="53"/>
      <c r="ANB14" s="53"/>
      <c r="ANC14" s="53"/>
      <c r="AND14" s="53"/>
      <c r="ANE14" s="53"/>
      <c r="ANF14" s="53"/>
      <c r="ANG14" s="53"/>
      <c r="ANH14" s="53"/>
      <c r="ANI14" s="53"/>
      <c r="ANJ14" s="53"/>
      <c r="ANK14" s="53"/>
      <c r="ANL14" s="53"/>
      <c r="ANM14" s="53"/>
      <c r="ANN14" s="53"/>
      <c r="ANO14" s="53"/>
      <c r="ANP14" s="53"/>
      <c r="ANQ14" s="53"/>
      <c r="ANR14" s="53"/>
      <c r="ANS14" s="53"/>
      <c r="ANT14" s="53"/>
      <c r="ANU14" s="53"/>
      <c r="ANV14" s="53"/>
      <c r="ANW14" s="53"/>
      <c r="ANX14" s="53"/>
      <c r="ANY14" s="53"/>
      <c r="ANZ14" s="53"/>
      <c r="AOA14" s="53"/>
      <c r="AOB14" s="53"/>
      <c r="AOC14" s="53"/>
      <c r="AOD14" s="53"/>
      <c r="AOE14" s="53"/>
      <c r="AOF14" s="53"/>
      <c r="AOG14" s="53"/>
      <c r="AOH14" s="53"/>
      <c r="AOI14" s="53"/>
      <c r="AOJ14" s="53"/>
      <c r="AOK14" s="53"/>
      <c r="AOL14" s="53"/>
      <c r="AOM14" s="53"/>
      <c r="AON14" s="53"/>
      <c r="AOO14" s="53"/>
      <c r="AOP14" s="53"/>
      <c r="AOQ14" s="53"/>
      <c r="AOR14" s="53"/>
      <c r="AOS14" s="53"/>
      <c r="AOT14" s="53"/>
      <c r="AOU14" s="53"/>
      <c r="AOV14" s="53"/>
      <c r="AOW14" s="53"/>
      <c r="AOX14" s="53"/>
      <c r="AOY14" s="53"/>
      <c r="AOZ14" s="53"/>
      <c r="APA14" s="53"/>
      <c r="APB14" s="53"/>
      <c r="APC14" s="53"/>
      <c r="APD14" s="53"/>
      <c r="APE14" s="53"/>
      <c r="APF14" s="53"/>
      <c r="APG14" s="53"/>
      <c r="APH14" s="53"/>
      <c r="API14" s="53"/>
      <c r="APJ14" s="53"/>
      <c r="APK14" s="53"/>
      <c r="APL14" s="53"/>
      <c r="APM14" s="53"/>
      <c r="APN14" s="53"/>
      <c r="APO14" s="53"/>
      <c r="APP14" s="53"/>
      <c r="APQ14" s="53"/>
      <c r="APR14" s="53"/>
      <c r="APS14" s="53"/>
      <c r="APT14" s="53"/>
      <c r="APU14" s="53"/>
      <c r="APV14" s="53"/>
      <c r="APW14" s="53"/>
      <c r="APX14" s="53"/>
      <c r="APY14" s="53"/>
      <c r="APZ14" s="53"/>
      <c r="AQA14" s="53"/>
      <c r="AQB14" s="53"/>
      <c r="AQC14" s="53"/>
      <c r="AQD14" s="53"/>
      <c r="AQE14" s="53"/>
      <c r="AQF14" s="53"/>
      <c r="AQG14" s="53"/>
      <c r="AQH14" s="53"/>
      <c r="AQI14" s="53"/>
      <c r="AQJ14" s="53"/>
      <c r="AQK14" s="53"/>
      <c r="AQL14" s="53"/>
      <c r="AQM14" s="53"/>
      <c r="AQN14" s="53"/>
      <c r="AQO14" s="53"/>
      <c r="AQP14" s="53"/>
      <c r="AQQ14" s="53"/>
      <c r="AQR14" s="53"/>
      <c r="AQS14" s="53"/>
      <c r="AQT14" s="53"/>
      <c r="AQU14" s="53"/>
      <c r="AQV14" s="53"/>
      <c r="AQW14" s="53"/>
      <c r="AQX14" s="53"/>
      <c r="AQY14" s="53"/>
      <c r="AQZ14" s="53"/>
      <c r="ARA14" s="53"/>
      <c r="ARB14" s="53"/>
      <c r="ARC14" s="53"/>
      <c r="ARD14" s="53"/>
      <c r="ARE14" s="53"/>
      <c r="ARF14" s="53"/>
      <c r="ARG14" s="53"/>
      <c r="ARH14" s="53"/>
      <c r="ARI14" s="53"/>
      <c r="ARJ14" s="53"/>
      <c r="ARK14" s="53"/>
      <c r="ARL14" s="53"/>
      <c r="ARM14" s="53"/>
      <c r="ARN14" s="53"/>
      <c r="ARO14" s="53"/>
      <c r="ARP14" s="53"/>
      <c r="ARQ14" s="53"/>
      <c r="ARR14" s="53"/>
      <c r="ARS14" s="53"/>
      <c r="ART14" s="53"/>
      <c r="ARU14" s="53"/>
      <c r="ARV14" s="53"/>
      <c r="ARW14" s="53"/>
      <c r="ARX14" s="53"/>
      <c r="ARY14" s="53"/>
      <c r="ARZ14" s="53"/>
      <c r="ASA14" s="53"/>
      <c r="ASB14" s="53"/>
      <c r="ASC14" s="53"/>
      <c r="ASD14" s="53"/>
      <c r="ASE14" s="53"/>
      <c r="ASF14" s="53"/>
      <c r="ASG14" s="53"/>
      <c r="ASH14" s="53"/>
      <c r="ASI14" s="53"/>
      <c r="ASJ14" s="53"/>
      <c r="ASK14" s="53"/>
      <c r="ASL14" s="53"/>
      <c r="ASM14" s="53"/>
      <c r="ASN14" s="53"/>
      <c r="ASO14" s="53"/>
      <c r="ASP14" s="53"/>
      <c r="ASQ14" s="53"/>
      <c r="ASR14" s="53"/>
      <c r="ASS14" s="53"/>
      <c r="AST14" s="53"/>
      <c r="ASU14" s="53"/>
      <c r="ASV14" s="53"/>
      <c r="ASW14" s="53"/>
      <c r="ASX14" s="53"/>
      <c r="ASY14" s="53"/>
      <c r="ASZ14" s="53"/>
      <c r="ATA14" s="53"/>
      <c r="ATB14" s="53"/>
      <c r="ATC14" s="53"/>
      <c r="ATD14" s="53"/>
      <c r="ATE14" s="53"/>
      <c r="ATF14" s="53"/>
      <c r="ATG14" s="53"/>
      <c r="ATH14" s="53"/>
      <c r="ATI14" s="53"/>
      <c r="ATJ14" s="53"/>
      <c r="ATK14" s="53"/>
      <c r="ATL14" s="53"/>
      <c r="ATM14" s="53"/>
      <c r="ATN14" s="53"/>
      <c r="ATO14" s="53"/>
      <c r="ATP14" s="53"/>
      <c r="ATQ14" s="53"/>
      <c r="ATR14" s="53"/>
      <c r="ATS14" s="53"/>
      <c r="ATT14" s="53"/>
      <c r="ATU14" s="53"/>
      <c r="ATV14" s="53"/>
      <c r="ATW14" s="53"/>
      <c r="ATX14" s="53"/>
      <c r="ATY14" s="53"/>
      <c r="ATZ14" s="53"/>
      <c r="AUA14" s="53"/>
      <c r="AUB14" s="53"/>
      <c r="AUC14" s="53"/>
      <c r="AUD14" s="53"/>
      <c r="AUE14" s="53"/>
      <c r="AUF14" s="53"/>
      <c r="AUG14" s="53"/>
      <c r="AUH14" s="53"/>
      <c r="AUI14" s="53"/>
      <c r="AUJ14" s="53"/>
      <c r="AUK14" s="53"/>
      <c r="AUL14" s="53"/>
      <c r="AUM14" s="53"/>
      <c r="AUN14" s="53"/>
      <c r="AUO14" s="53"/>
      <c r="AUP14" s="53"/>
      <c r="AUQ14" s="53"/>
      <c r="AUR14" s="53"/>
      <c r="AUS14" s="53"/>
      <c r="AUT14" s="53"/>
      <c r="AUU14" s="53"/>
      <c r="AUV14" s="53"/>
      <c r="AUW14" s="53"/>
      <c r="AUX14" s="53"/>
      <c r="AUY14" s="53"/>
      <c r="AUZ14" s="53"/>
      <c r="AVA14" s="53"/>
      <c r="AVB14" s="53"/>
      <c r="AVC14" s="53"/>
      <c r="AVD14" s="53"/>
      <c r="AVE14" s="53"/>
      <c r="AVF14" s="53"/>
      <c r="AVG14" s="53"/>
      <c r="AVH14" s="53"/>
      <c r="AVI14" s="53"/>
      <c r="AVJ14" s="53"/>
      <c r="AVK14" s="53"/>
      <c r="AVL14" s="53"/>
      <c r="AVM14" s="53"/>
      <c r="AVN14" s="53"/>
      <c r="AVO14" s="53"/>
      <c r="AVP14" s="53"/>
      <c r="AVQ14" s="53"/>
      <c r="AVR14" s="53"/>
      <c r="AVS14" s="53"/>
      <c r="AVT14" s="53"/>
      <c r="AVU14" s="53"/>
      <c r="AVV14" s="53"/>
      <c r="AVW14" s="53"/>
      <c r="AVX14" s="53"/>
      <c r="AVY14" s="53"/>
      <c r="AVZ14" s="53"/>
      <c r="AWA14" s="53"/>
      <c r="AWB14" s="53"/>
      <c r="AWC14" s="53"/>
      <c r="AWD14" s="53"/>
      <c r="AWE14" s="53"/>
      <c r="AWF14" s="53"/>
      <c r="AWG14" s="53"/>
      <c r="AWH14" s="53"/>
      <c r="AWI14" s="53"/>
      <c r="AWJ14" s="53"/>
      <c r="AWK14" s="53"/>
      <c r="AWL14" s="53"/>
      <c r="AWM14" s="53"/>
      <c r="AWN14" s="53"/>
      <c r="AWO14" s="53"/>
      <c r="AWP14" s="53"/>
      <c r="AWQ14" s="53"/>
      <c r="AWR14" s="53"/>
      <c r="AWS14" s="53"/>
      <c r="AWT14" s="53"/>
      <c r="AWU14" s="53"/>
      <c r="AWV14" s="53"/>
      <c r="AWW14" s="53"/>
      <c r="AWX14" s="53"/>
      <c r="AWY14" s="53"/>
      <c r="AWZ14" s="53"/>
      <c r="AXA14" s="53"/>
      <c r="AXB14" s="53"/>
      <c r="AXC14" s="53"/>
      <c r="AXD14" s="53"/>
      <c r="AXE14" s="53"/>
      <c r="AXF14" s="53"/>
      <c r="AXG14" s="53"/>
      <c r="AXH14" s="53"/>
      <c r="AXI14" s="53"/>
      <c r="AXJ14" s="53"/>
      <c r="AXK14" s="53"/>
      <c r="AXL14" s="53"/>
      <c r="AXM14" s="53"/>
      <c r="AXN14" s="53"/>
      <c r="AXO14" s="53"/>
      <c r="AXP14" s="53"/>
      <c r="AXQ14" s="53"/>
      <c r="AXR14" s="53"/>
      <c r="AXS14" s="53"/>
      <c r="AXT14" s="53"/>
      <c r="AXU14" s="53"/>
      <c r="AXV14" s="53"/>
      <c r="AXW14" s="53"/>
      <c r="AXX14" s="53"/>
      <c r="AXY14" s="53"/>
      <c r="AXZ14" s="53"/>
      <c r="AYA14" s="53"/>
      <c r="AYB14" s="53"/>
      <c r="AYC14" s="53"/>
      <c r="AYD14" s="53"/>
      <c r="AYE14" s="53"/>
      <c r="AYF14" s="53"/>
      <c r="AYG14" s="53"/>
      <c r="AYH14" s="53"/>
      <c r="AYI14" s="53"/>
      <c r="AYJ14" s="53"/>
      <c r="AYK14" s="53"/>
      <c r="AYL14" s="53"/>
      <c r="AYM14" s="53"/>
      <c r="AYN14" s="53"/>
      <c r="AYO14" s="53"/>
      <c r="AYP14" s="53"/>
      <c r="AYQ14" s="53"/>
      <c r="AYR14" s="53"/>
      <c r="AYS14" s="53"/>
      <c r="AYT14" s="53"/>
      <c r="AYU14" s="53"/>
      <c r="AYV14" s="53"/>
      <c r="AYW14" s="53"/>
      <c r="AYX14" s="53"/>
      <c r="AYY14" s="53"/>
      <c r="AYZ14" s="53"/>
      <c r="AZA14" s="53"/>
      <c r="AZB14" s="53"/>
      <c r="AZC14" s="53"/>
      <c r="AZD14" s="53"/>
      <c r="AZE14" s="53"/>
      <c r="AZF14" s="53"/>
      <c r="AZG14" s="53"/>
      <c r="AZH14" s="53"/>
      <c r="AZI14" s="53"/>
      <c r="AZJ14" s="53"/>
      <c r="AZK14" s="53"/>
      <c r="AZL14" s="53"/>
      <c r="AZM14" s="53"/>
      <c r="AZN14" s="53"/>
      <c r="AZO14" s="53"/>
      <c r="AZP14" s="53"/>
      <c r="AZQ14" s="53"/>
      <c r="AZR14" s="53"/>
      <c r="AZS14" s="53"/>
      <c r="AZT14" s="53"/>
      <c r="AZU14" s="53"/>
      <c r="AZV14" s="53"/>
      <c r="AZW14" s="53"/>
      <c r="AZX14" s="53"/>
      <c r="AZY14" s="53"/>
      <c r="AZZ14" s="53"/>
      <c r="BAA14" s="53"/>
      <c r="BAB14" s="53"/>
      <c r="BAC14" s="53"/>
      <c r="BAD14" s="53"/>
      <c r="BAE14" s="53"/>
      <c r="BAF14" s="53"/>
      <c r="BAG14" s="53"/>
      <c r="BAH14" s="53"/>
      <c r="BAI14" s="53"/>
      <c r="BAJ14" s="53"/>
      <c r="BAK14" s="53"/>
      <c r="BAL14" s="53"/>
      <c r="BAM14" s="53"/>
      <c r="BAN14" s="53"/>
      <c r="BAO14" s="53"/>
      <c r="BAP14" s="53"/>
      <c r="BAQ14" s="53"/>
      <c r="BAR14" s="53"/>
      <c r="BAS14" s="53"/>
      <c r="BAT14" s="53"/>
      <c r="BAU14" s="53"/>
      <c r="BAV14" s="53"/>
      <c r="BAW14" s="53"/>
      <c r="BAX14" s="53"/>
      <c r="BAY14" s="53"/>
      <c r="BAZ14" s="53"/>
      <c r="BBA14" s="53"/>
      <c r="BBB14" s="53"/>
      <c r="BBC14" s="53"/>
      <c r="BBD14" s="53"/>
      <c r="BBE14" s="53"/>
      <c r="BBF14" s="53"/>
      <c r="BBG14" s="53"/>
      <c r="BBH14" s="53"/>
      <c r="BBI14" s="53"/>
      <c r="BBJ14" s="53"/>
      <c r="BBK14" s="53"/>
      <c r="BBL14" s="53"/>
      <c r="BBM14" s="53"/>
      <c r="BBN14" s="53"/>
      <c r="BBO14" s="53"/>
      <c r="BBP14" s="53"/>
      <c r="BBQ14" s="53"/>
      <c r="BBR14" s="53"/>
      <c r="BBS14" s="53"/>
      <c r="BBT14" s="53"/>
      <c r="BBU14" s="53"/>
      <c r="BBV14" s="53"/>
      <c r="BBW14" s="53"/>
      <c r="BBX14" s="53"/>
      <c r="BBY14" s="53"/>
      <c r="BBZ14" s="53"/>
      <c r="BCA14" s="53"/>
      <c r="BCB14" s="53"/>
      <c r="BCC14" s="53"/>
      <c r="BCD14" s="53"/>
      <c r="BCE14" s="53"/>
      <c r="BCF14" s="53"/>
      <c r="BCG14" s="53"/>
      <c r="BCH14" s="53"/>
      <c r="BCI14" s="53"/>
      <c r="BCJ14" s="53"/>
      <c r="BCK14" s="53"/>
      <c r="BCL14" s="53"/>
      <c r="BCM14" s="53"/>
      <c r="BCN14" s="53"/>
      <c r="BCO14" s="53"/>
      <c r="BCP14" s="53"/>
      <c r="BCQ14" s="53"/>
      <c r="BCR14" s="53"/>
      <c r="BCS14" s="53"/>
      <c r="BCT14" s="53"/>
      <c r="BCU14" s="53"/>
      <c r="BCV14" s="53"/>
      <c r="BCW14" s="53"/>
      <c r="BCX14" s="53"/>
      <c r="BCY14" s="53"/>
      <c r="BCZ14" s="53"/>
      <c r="BDA14" s="53"/>
      <c r="BDB14" s="53"/>
      <c r="BDC14" s="53"/>
      <c r="BDD14" s="53"/>
      <c r="BDE14" s="53"/>
      <c r="BDF14" s="53"/>
      <c r="BDG14" s="53"/>
      <c r="BDH14" s="53"/>
      <c r="BDI14" s="53"/>
      <c r="BDJ14" s="53"/>
      <c r="BDK14" s="53"/>
      <c r="BDL14" s="53"/>
      <c r="BDM14" s="53"/>
      <c r="BDN14" s="53"/>
      <c r="BDO14" s="53"/>
      <c r="BDP14" s="53"/>
      <c r="BDQ14" s="53"/>
      <c r="BDR14" s="53"/>
      <c r="BDS14" s="53"/>
      <c r="BDT14" s="53"/>
      <c r="BDU14" s="53"/>
      <c r="BDV14" s="53"/>
      <c r="BDW14" s="53"/>
      <c r="BDX14" s="53"/>
      <c r="BDY14" s="53"/>
      <c r="BDZ14" s="53"/>
      <c r="BEA14" s="53"/>
      <c r="BEB14" s="53"/>
      <c r="BEC14" s="53"/>
      <c r="BED14" s="53"/>
      <c r="BEE14" s="53"/>
      <c r="BEF14" s="53"/>
      <c r="BEG14" s="53"/>
      <c r="BEH14" s="53"/>
      <c r="BEI14" s="53"/>
      <c r="BEJ14" s="53"/>
      <c r="BEK14" s="53"/>
      <c r="BEL14" s="53"/>
      <c r="BEM14" s="53"/>
      <c r="BEN14" s="53"/>
      <c r="BEO14" s="53"/>
      <c r="BEP14" s="53"/>
      <c r="BEQ14" s="53"/>
      <c r="BER14" s="53"/>
      <c r="BES14" s="53"/>
      <c r="BET14" s="53"/>
      <c r="BEU14" s="53"/>
      <c r="BEV14" s="53"/>
      <c r="BEW14" s="53"/>
      <c r="BEX14" s="53"/>
      <c r="BEY14" s="53"/>
      <c r="BEZ14" s="53"/>
      <c r="BFA14" s="53"/>
      <c r="BFB14" s="53"/>
      <c r="BFC14" s="53"/>
      <c r="BFD14" s="53"/>
      <c r="BFE14" s="53"/>
      <c r="BFF14" s="53"/>
      <c r="BFG14" s="53"/>
      <c r="BFH14" s="53"/>
      <c r="BFI14" s="53"/>
      <c r="BFJ14" s="53"/>
      <c r="BFK14" s="53"/>
      <c r="BFL14" s="53"/>
      <c r="BFM14" s="53"/>
      <c r="BFN14" s="53"/>
      <c r="BFO14" s="53"/>
      <c r="BFP14" s="53"/>
      <c r="BFQ14" s="53"/>
      <c r="BFR14" s="53"/>
      <c r="BFS14" s="53"/>
      <c r="BFT14" s="53"/>
      <c r="BFU14" s="53"/>
      <c r="BFV14" s="53"/>
      <c r="BFW14" s="53"/>
      <c r="BFX14" s="53"/>
      <c r="BFY14" s="53"/>
      <c r="BFZ14" s="53"/>
      <c r="BGA14" s="53"/>
      <c r="BGB14" s="53"/>
      <c r="BGC14" s="53"/>
      <c r="BGD14" s="53"/>
      <c r="BGE14" s="53"/>
      <c r="BGF14" s="53"/>
      <c r="BGG14" s="53"/>
      <c r="BGH14" s="53"/>
      <c r="BGI14" s="53"/>
      <c r="BGJ14" s="53"/>
      <c r="BGK14" s="53"/>
      <c r="BGL14" s="53"/>
      <c r="BGM14" s="53"/>
      <c r="BGN14" s="53"/>
      <c r="BGO14" s="53"/>
      <c r="BGP14" s="53"/>
      <c r="BGQ14" s="53"/>
      <c r="BGR14" s="53"/>
      <c r="BGS14" s="53"/>
      <c r="BGT14" s="53"/>
      <c r="BGU14" s="53"/>
      <c r="BGV14" s="53"/>
      <c r="BGW14" s="53"/>
      <c r="BGX14" s="53"/>
      <c r="BGY14" s="53"/>
      <c r="BGZ14" s="53"/>
      <c r="BHA14" s="53"/>
      <c r="BHB14" s="53"/>
      <c r="BHC14" s="53"/>
      <c r="BHD14" s="53"/>
      <c r="BHE14" s="53"/>
      <c r="BHF14" s="53"/>
      <c r="BHG14" s="53"/>
      <c r="BHH14" s="53"/>
      <c r="BHI14" s="53"/>
      <c r="BHJ14" s="53"/>
      <c r="BHK14" s="53"/>
      <c r="BHL14" s="53"/>
      <c r="BHM14" s="53"/>
      <c r="BHN14" s="53"/>
      <c r="BHO14" s="53"/>
      <c r="BHP14" s="53"/>
      <c r="BHQ14" s="53"/>
      <c r="BHR14" s="53"/>
      <c r="BHS14" s="53"/>
      <c r="BHT14" s="53"/>
      <c r="BHU14" s="53"/>
      <c r="BHV14" s="53"/>
      <c r="BHW14" s="53"/>
      <c r="BHX14" s="53"/>
      <c r="BHY14" s="53"/>
      <c r="BHZ14" s="53"/>
      <c r="BIA14" s="53"/>
      <c r="BIB14" s="53"/>
      <c r="BIC14" s="53"/>
      <c r="BID14" s="53"/>
      <c r="BIE14" s="53"/>
      <c r="BIF14" s="53"/>
      <c r="BIG14" s="53"/>
      <c r="BIH14" s="53"/>
      <c r="BII14" s="53"/>
      <c r="BIJ14" s="53"/>
      <c r="BIK14" s="53"/>
      <c r="BIL14" s="53"/>
      <c r="BIM14" s="53"/>
      <c r="BIN14" s="53"/>
      <c r="BIO14" s="53"/>
      <c r="BIP14" s="53"/>
      <c r="BIQ14" s="53"/>
      <c r="BIR14" s="53"/>
      <c r="BIS14" s="53"/>
      <c r="BIT14" s="53"/>
      <c r="BIU14" s="53"/>
      <c r="BIV14" s="53"/>
      <c r="BIW14" s="53"/>
      <c r="BIX14" s="53"/>
      <c r="BIY14" s="53"/>
      <c r="BIZ14" s="53"/>
      <c r="BJA14" s="53"/>
      <c r="BJB14" s="53"/>
      <c r="BJC14" s="53"/>
      <c r="BJD14" s="53"/>
      <c r="BJE14" s="53"/>
      <c r="BJF14" s="53"/>
      <c r="BJG14" s="53"/>
      <c r="BJH14" s="53"/>
      <c r="BJI14" s="53"/>
      <c r="BJJ14" s="53"/>
      <c r="BJK14" s="53"/>
      <c r="BJL14" s="53"/>
      <c r="BJM14" s="53"/>
      <c r="BJN14" s="53"/>
      <c r="BJO14" s="53"/>
      <c r="BJP14" s="53"/>
      <c r="BJQ14" s="53"/>
      <c r="BJR14" s="53"/>
      <c r="BJS14" s="53"/>
      <c r="BJT14" s="53"/>
      <c r="BJU14" s="53"/>
      <c r="BJV14" s="53"/>
      <c r="BJW14" s="53"/>
      <c r="BJX14" s="53"/>
      <c r="BJY14" s="53"/>
      <c r="BJZ14" s="53"/>
      <c r="BKA14" s="53"/>
      <c r="BKB14" s="53"/>
      <c r="BKC14" s="53"/>
      <c r="BKD14" s="53"/>
      <c r="BKE14" s="53"/>
      <c r="BKF14" s="53"/>
      <c r="BKG14" s="53"/>
      <c r="BKH14" s="53"/>
      <c r="BKI14" s="53"/>
      <c r="BKJ14" s="53"/>
      <c r="BKK14" s="53"/>
      <c r="BKL14" s="53"/>
      <c r="BKM14" s="53"/>
      <c r="BKN14" s="53"/>
      <c r="BKO14" s="53"/>
      <c r="BKP14" s="53"/>
      <c r="BKQ14" s="53"/>
      <c r="BKR14" s="53"/>
      <c r="BKS14" s="53"/>
      <c r="BKT14" s="53"/>
      <c r="BKU14" s="53"/>
      <c r="BKV14" s="53"/>
      <c r="BKW14" s="53"/>
      <c r="BKX14" s="53"/>
      <c r="BKY14" s="53"/>
      <c r="BKZ14" s="53"/>
      <c r="BLA14" s="53"/>
      <c r="BLB14" s="53"/>
      <c r="BLC14" s="53"/>
      <c r="BLD14" s="53"/>
      <c r="BLE14" s="53"/>
      <c r="BLF14" s="53"/>
      <c r="BLG14" s="53"/>
      <c r="BLH14" s="53"/>
      <c r="BLI14" s="53"/>
      <c r="BLJ14" s="53"/>
      <c r="BLK14" s="53"/>
      <c r="BLL14" s="53"/>
      <c r="BLM14" s="53"/>
      <c r="BLN14" s="53"/>
      <c r="BLO14" s="53"/>
      <c r="BLP14" s="53"/>
      <c r="BLQ14" s="53"/>
      <c r="BLR14" s="53"/>
      <c r="BLS14" s="53"/>
      <c r="BLT14" s="53"/>
      <c r="BLU14" s="53"/>
      <c r="BLV14" s="53"/>
      <c r="BLW14" s="53"/>
      <c r="BLX14" s="53"/>
      <c r="BLY14" s="53"/>
      <c r="BLZ14" s="53"/>
      <c r="BMA14" s="53"/>
      <c r="BMB14" s="53"/>
      <c r="BMC14" s="53"/>
      <c r="BMD14" s="53"/>
      <c r="BME14" s="53"/>
      <c r="BMF14" s="53"/>
      <c r="BMG14" s="53"/>
      <c r="BMH14" s="53"/>
      <c r="BMI14" s="53"/>
      <c r="BMJ14" s="53"/>
      <c r="BMK14" s="53"/>
      <c r="BML14" s="53"/>
      <c r="BMM14" s="53"/>
      <c r="BMN14" s="53"/>
      <c r="BMO14" s="53"/>
      <c r="BMP14" s="53"/>
      <c r="BMQ14" s="53"/>
      <c r="BMR14" s="53"/>
      <c r="BMS14" s="53"/>
      <c r="BMT14" s="53"/>
      <c r="BMU14" s="53"/>
      <c r="BMV14" s="53"/>
      <c r="BMW14" s="53"/>
      <c r="BMX14" s="53"/>
      <c r="BMY14" s="53"/>
      <c r="BMZ14" s="53"/>
      <c r="BNA14" s="53"/>
      <c r="BNB14" s="53"/>
      <c r="BNC14" s="53"/>
      <c r="BND14" s="53"/>
      <c r="BNE14" s="53"/>
      <c r="BNF14" s="53"/>
      <c r="BNG14" s="53"/>
      <c r="BNH14" s="53"/>
    </row>
    <row r="15" ht="13.5" hidden="1" customHeight="1">
      <c r="A15" s="54" t="s">
        <v>1404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55"/>
      <c r="ID15" s="55"/>
      <c r="IE15" s="55"/>
      <c r="IF15" s="55"/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5"/>
      <c r="JW15" s="55"/>
      <c r="JX15" s="55"/>
      <c r="JY15" s="55"/>
      <c r="JZ15" s="55"/>
      <c r="KA15" s="55"/>
      <c r="KB15" s="55"/>
      <c r="KC15" s="55"/>
      <c r="KD15" s="55"/>
      <c r="KE15" s="55"/>
      <c r="KF15" s="55"/>
      <c r="KG15" s="55"/>
      <c r="KH15" s="55"/>
      <c r="KI15" s="55"/>
      <c r="KJ15" s="55"/>
      <c r="KK15" s="55"/>
      <c r="KL15" s="55"/>
      <c r="KM15" s="55"/>
      <c r="KN15" s="55"/>
      <c r="KO15" s="55"/>
      <c r="KP15" s="55"/>
      <c r="KQ15" s="55"/>
      <c r="KR15" s="55"/>
      <c r="KS15" s="55"/>
      <c r="KT15" s="55"/>
      <c r="KU15" s="55"/>
      <c r="KV15" s="55"/>
      <c r="KW15" s="55"/>
      <c r="KX15" s="55"/>
      <c r="KY15" s="55"/>
      <c r="KZ15" s="55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5"/>
      <c r="MG15" s="55"/>
      <c r="MH15" s="55"/>
      <c r="MI15" s="55"/>
      <c r="MJ15" s="55"/>
      <c r="MK15" s="55"/>
      <c r="ML15" s="55"/>
      <c r="MM15" s="55"/>
      <c r="MN15" s="55"/>
      <c r="MO15" s="55"/>
      <c r="MP15" s="55"/>
      <c r="MQ15" s="55"/>
      <c r="MR15" s="55"/>
      <c r="MS15" s="55"/>
      <c r="MT15" s="55"/>
      <c r="MU15" s="55"/>
      <c r="MV15" s="55"/>
      <c r="MW15" s="55"/>
      <c r="MX15" s="55"/>
      <c r="MY15" s="55"/>
      <c r="MZ15" s="55"/>
      <c r="NA15" s="55"/>
      <c r="NB15" s="55"/>
      <c r="NC15" s="55"/>
      <c r="ND15" s="55"/>
      <c r="NE15" s="55"/>
      <c r="NF15" s="55"/>
      <c r="NG15" s="55"/>
      <c r="NH15" s="55"/>
      <c r="NI15" s="55"/>
      <c r="NJ15" s="55"/>
      <c r="NK15" s="55"/>
      <c r="NL15" s="55"/>
      <c r="NM15" s="55"/>
      <c r="NN15" s="55"/>
      <c r="NO15" s="55"/>
      <c r="NP15" s="55"/>
      <c r="NQ15" s="55"/>
      <c r="NR15" s="55"/>
      <c r="NS15" s="55"/>
      <c r="NT15" s="55"/>
      <c r="NU15" s="55"/>
      <c r="NV15" s="55"/>
      <c r="NW15" s="55"/>
      <c r="NX15" s="55"/>
      <c r="NY15" s="55"/>
      <c r="NZ15" s="55"/>
      <c r="OA15" s="55"/>
      <c r="OB15" s="55"/>
      <c r="OC15" s="55"/>
      <c r="OD15" s="55"/>
      <c r="OE15" s="55"/>
      <c r="OF15" s="55"/>
      <c r="OG15" s="55"/>
      <c r="OH15" s="55"/>
      <c r="OI15" s="55"/>
      <c r="OJ15" s="55"/>
      <c r="OK15" s="55"/>
      <c r="OL15" s="55"/>
      <c r="OM15" s="55"/>
      <c r="ON15" s="55"/>
      <c r="OO15" s="55"/>
      <c r="OP15" s="55"/>
      <c r="OQ15" s="55"/>
      <c r="OR15" s="55"/>
      <c r="OS15" s="55"/>
      <c r="OT15" s="55"/>
      <c r="OU15" s="55"/>
      <c r="OV15" s="55"/>
      <c r="OW15" s="55"/>
      <c r="OX15" s="55"/>
      <c r="OY15" s="55"/>
      <c r="OZ15" s="55"/>
      <c r="PA15" s="55"/>
      <c r="PB15" s="55"/>
      <c r="PC15" s="55"/>
      <c r="PD15" s="55"/>
      <c r="PE15" s="55"/>
      <c r="PF15" s="55"/>
      <c r="PG15" s="55"/>
      <c r="PH15" s="55"/>
      <c r="PI15" s="55"/>
      <c r="PJ15" s="55"/>
      <c r="PK15" s="55"/>
      <c r="PL15" s="55"/>
      <c r="PM15" s="55"/>
      <c r="PN15" s="55"/>
      <c r="PO15" s="55"/>
      <c r="PP15" s="55"/>
      <c r="PQ15" s="55"/>
      <c r="PR15" s="55"/>
      <c r="PS15" s="55"/>
      <c r="PT15" s="55"/>
      <c r="PU15" s="55"/>
      <c r="PV15" s="55"/>
      <c r="PW15" s="55"/>
      <c r="PX15" s="55"/>
      <c r="PY15" s="55"/>
      <c r="PZ15" s="55"/>
      <c r="QA15" s="55"/>
      <c r="QB15" s="55"/>
      <c r="QC15" s="55"/>
      <c r="QD15" s="55"/>
      <c r="QE15" s="55"/>
      <c r="QF15" s="55"/>
      <c r="QG15" s="55"/>
      <c r="QH15" s="55"/>
      <c r="QI15" s="55"/>
      <c r="QJ15" s="55"/>
      <c r="QK15" s="55"/>
      <c r="QL15" s="55"/>
      <c r="QM15" s="55"/>
      <c r="QN15" s="55"/>
      <c r="QO15" s="55"/>
      <c r="QP15" s="55"/>
      <c r="QQ15" s="55"/>
      <c r="QR15" s="55"/>
      <c r="QS15" s="55"/>
      <c r="QT15" s="55"/>
      <c r="QU15" s="55"/>
      <c r="QV15" s="55"/>
      <c r="QW15" s="55"/>
      <c r="QX15" s="55"/>
      <c r="QY15" s="55"/>
      <c r="QZ15" s="55"/>
      <c r="RA15" s="55"/>
      <c r="RB15" s="55"/>
      <c r="RC15" s="55"/>
      <c r="RD15" s="55"/>
      <c r="RE15" s="55"/>
      <c r="RF15" s="55"/>
      <c r="RG15" s="55"/>
      <c r="RH15" s="55"/>
      <c r="RI15" s="55"/>
      <c r="RJ15" s="55"/>
      <c r="RK15" s="55"/>
      <c r="RL15" s="55"/>
      <c r="RM15" s="55"/>
      <c r="RN15" s="55"/>
      <c r="RO15" s="55"/>
      <c r="RP15" s="55"/>
      <c r="RQ15" s="55"/>
      <c r="RR15" s="55"/>
      <c r="RS15" s="55"/>
      <c r="RT15" s="55"/>
      <c r="RU15" s="55"/>
      <c r="RV15" s="55"/>
      <c r="RW15" s="55"/>
      <c r="RX15" s="55"/>
      <c r="RY15" s="55"/>
      <c r="RZ15" s="55"/>
      <c r="SA15" s="55"/>
      <c r="SB15" s="55"/>
      <c r="SC15" s="55"/>
      <c r="SD15" s="55"/>
      <c r="SE15" s="55"/>
      <c r="SF15" s="55"/>
      <c r="SG15" s="55"/>
      <c r="SH15" s="55"/>
      <c r="SI15" s="55"/>
      <c r="SJ15" s="55"/>
      <c r="SK15" s="55"/>
      <c r="SL15" s="55"/>
      <c r="SM15" s="55"/>
      <c r="SN15" s="55"/>
      <c r="SO15" s="55"/>
      <c r="SP15" s="55"/>
      <c r="SQ15" s="55"/>
      <c r="SR15" s="55"/>
      <c r="SS15" s="55"/>
      <c r="ST15" s="55"/>
      <c r="SU15" s="55"/>
      <c r="SV15" s="55"/>
      <c r="SW15" s="55"/>
      <c r="SX15" s="55"/>
      <c r="SY15" s="55"/>
      <c r="SZ15" s="55"/>
      <c r="TA15" s="55"/>
      <c r="TB15" s="55"/>
      <c r="TC15" s="55"/>
      <c r="TD15" s="55"/>
      <c r="TE15" s="55"/>
      <c r="TF15" s="55"/>
      <c r="TG15" s="55"/>
      <c r="TH15" s="55"/>
      <c r="TI15" s="55"/>
      <c r="TJ15" s="55"/>
      <c r="TK15" s="55"/>
      <c r="TL15" s="55"/>
      <c r="TM15" s="55"/>
      <c r="TN15" s="55"/>
      <c r="TO15" s="55"/>
      <c r="TP15" s="55"/>
      <c r="TQ15" s="55"/>
      <c r="TR15" s="55"/>
      <c r="TS15" s="55"/>
      <c r="TT15" s="55"/>
      <c r="TU15" s="55"/>
      <c r="TV15" s="55"/>
      <c r="TW15" s="55"/>
      <c r="TX15" s="55"/>
      <c r="TY15" s="55"/>
      <c r="TZ15" s="55"/>
      <c r="UA15" s="55"/>
      <c r="UB15" s="55"/>
      <c r="UC15" s="55"/>
      <c r="UD15" s="55"/>
      <c r="UE15" s="55"/>
      <c r="UF15" s="55"/>
      <c r="UG15" s="55"/>
      <c r="UH15" s="55"/>
      <c r="UI15" s="55"/>
      <c r="UJ15" s="55"/>
      <c r="UK15" s="55"/>
      <c r="UL15" s="55"/>
      <c r="UM15" s="55"/>
      <c r="UN15" s="55"/>
      <c r="UO15" s="55"/>
      <c r="UP15" s="55"/>
      <c r="UQ15" s="55"/>
      <c r="UR15" s="55"/>
      <c r="US15" s="55"/>
      <c r="UT15" s="55"/>
      <c r="UU15" s="55"/>
      <c r="UV15" s="55"/>
      <c r="UW15" s="55"/>
      <c r="UX15" s="55"/>
      <c r="UY15" s="55"/>
      <c r="UZ15" s="55"/>
      <c r="VA15" s="55"/>
      <c r="VB15" s="55"/>
      <c r="VC15" s="55"/>
      <c r="VD15" s="55"/>
      <c r="VE15" s="55"/>
      <c r="VF15" s="55"/>
      <c r="VG15" s="55"/>
      <c r="VH15" s="55"/>
      <c r="VI15" s="55"/>
      <c r="VJ15" s="55"/>
      <c r="VK15" s="55"/>
      <c r="VL15" s="55"/>
      <c r="VM15" s="55"/>
      <c r="VN15" s="55"/>
      <c r="VO15" s="55"/>
      <c r="VP15" s="55"/>
      <c r="VQ15" s="55"/>
      <c r="VR15" s="55"/>
      <c r="VS15" s="55"/>
      <c r="VT15" s="55"/>
      <c r="VU15" s="55"/>
      <c r="VV15" s="55"/>
      <c r="VW15" s="55"/>
      <c r="VX15" s="55"/>
      <c r="VY15" s="55"/>
      <c r="VZ15" s="55"/>
      <c r="WA15" s="55"/>
      <c r="WB15" s="55"/>
      <c r="WC15" s="55"/>
      <c r="WD15" s="55"/>
      <c r="WE15" s="55"/>
      <c r="WF15" s="55"/>
      <c r="WG15" s="55"/>
      <c r="WH15" s="55"/>
      <c r="WI15" s="55"/>
      <c r="WJ15" s="55"/>
      <c r="WK15" s="55"/>
      <c r="WL15" s="55"/>
      <c r="WM15" s="55"/>
      <c r="WN15" s="55"/>
      <c r="WO15" s="55"/>
      <c r="WP15" s="55"/>
      <c r="WQ15" s="55"/>
      <c r="WR15" s="55"/>
      <c r="WS15" s="55"/>
      <c r="WT15" s="55"/>
      <c r="WU15" s="55"/>
      <c r="WV15" s="55"/>
      <c r="WW15" s="55"/>
      <c r="WX15" s="55"/>
      <c r="WY15" s="55"/>
      <c r="WZ15" s="55"/>
      <c r="XA15" s="55"/>
      <c r="XB15" s="55"/>
      <c r="XC15" s="55"/>
      <c r="XD15" s="55"/>
      <c r="XE15" s="55"/>
      <c r="XF15" s="55"/>
      <c r="XG15" s="55"/>
      <c r="XH15" s="55"/>
      <c r="XI15" s="55"/>
      <c r="XJ15" s="55"/>
      <c r="XK15" s="55"/>
      <c r="XL15" s="55"/>
      <c r="XM15" s="55"/>
      <c r="XN15" s="55"/>
      <c r="XO15" s="55"/>
      <c r="XP15" s="55"/>
      <c r="XQ15" s="55"/>
      <c r="XR15" s="55"/>
      <c r="XS15" s="55"/>
      <c r="XT15" s="55"/>
      <c r="XU15" s="55"/>
      <c r="XV15" s="55"/>
      <c r="XW15" s="55"/>
      <c r="XX15" s="55"/>
      <c r="XY15" s="55"/>
      <c r="XZ15" s="55"/>
      <c r="YA15" s="55"/>
      <c r="YB15" s="55"/>
      <c r="YC15" s="55"/>
      <c r="YD15" s="55"/>
      <c r="YE15" s="55"/>
      <c r="YF15" s="55"/>
      <c r="YG15" s="55"/>
      <c r="YH15" s="55"/>
      <c r="YI15" s="55"/>
      <c r="YJ15" s="55"/>
      <c r="YK15" s="55"/>
      <c r="YL15" s="55"/>
      <c r="YM15" s="55"/>
      <c r="YN15" s="55"/>
      <c r="YO15" s="55"/>
      <c r="YP15" s="55"/>
      <c r="YQ15" s="55"/>
      <c r="YR15" s="55"/>
      <c r="YS15" s="55"/>
      <c r="YT15" s="55"/>
      <c r="YU15" s="55"/>
      <c r="YV15" s="55"/>
      <c r="YW15" s="55"/>
      <c r="YX15" s="55"/>
      <c r="YY15" s="55"/>
      <c r="YZ15" s="55"/>
      <c r="ZA15" s="55"/>
      <c r="ZB15" s="55"/>
      <c r="ZC15" s="55"/>
      <c r="ZD15" s="55"/>
      <c r="ZE15" s="55"/>
      <c r="ZF15" s="55"/>
      <c r="ZG15" s="55"/>
      <c r="ZH15" s="55"/>
      <c r="ZI15" s="55"/>
      <c r="ZJ15" s="55"/>
      <c r="ZK15" s="55"/>
      <c r="ZL15" s="55"/>
      <c r="ZM15" s="55"/>
      <c r="ZN15" s="55"/>
      <c r="ZO15" s="55"/>
      <c r="ZP15" s="55"/>
      <c r="ZQ15" s="55"/>
      <c r="ZR15" s="55"/>
      <c r="ZS15" s="55"/>
      <c r="ZT15" s="55"/>
      <c r="ZU15" s="55"/>
      <c r="ZV15" s="55"/>
      <c r="ZW15" s="55"/>
      <c r="ZX15" s="55"/>
      <c r="ZY15" s="55"/>
      <c r="ZZ15" s="55"/>
      <c r="AAA15" s="55"/>
      <c r="AAB15" s="55"/>
      <c r="AAC15" s="55"/>
      <c r="AAD15" s="55"/>
      <c r="AAE15" s="55"/>
      <c r="AAF15" s="55"/>
      <c r="AAG15" s="55"/>
      <c r="AAH15" s="55"/>
      <c r="AAI15" s="55"/>
      <c r="AAJ15" s="55"/>
      <c r="AAK15" s="55"/>
      <c r="AAL15" s="55"/>
      <c r="AAM15" s="55"/>
      <c r="AAN15" s="55"/>
      <c r="AAO15" s="55"/>
      <c r="AAP15" s="55"/>
      <c r="AAQ15" s="55"/>
      <c r="AAR15" s="55"/>
      <c r="AAS15" s="55"/>
      <c r="AAT15" s="55"/>
      <c r="AAU15" s="55"/>
      <c r="AAV15" s="55"/>
      <c r="AAW15" s="55"/>
      <c r="AAX15" s="55"/>
      <c r="AAY15" s="55"/>
      <c r="AAZ15" s="55"/>
      <c r="ABA15" s="55"/>
      <c r="ABB15" s="55"/>
      <c r="ABC15" s="55"/>
      <c r="ABD15" s="55"/>
      <c r="ABE15" s="55"/>
      <c r="ABF15" s="55"/>
      <c r="ABG15" s="55"/>
      <c r="ABH15" s="55"/>
      <c r="ABI15" s="55"/>
      <c r="ABJ15" s="55"/>
      <c r="ABK15" s="55"/>
      <c r="ABL15" s="55"/>
      <c r="ABM15" s="55"/>
      <c r="ABN15" s="55"/>
      <c r="ABO15" s="55"/>
      <c r="ABP15" s="55"/>
      <c r="ABQ15" s="55"/>
      <c r="ABR15" s="55"/>
      <c r="ABS15" s="55"/>
      <c r="ABT15" s="55"/>
      <c r="ABU15" s="55"/>
      <c r="ABV15" s="55"/>
      <c r="ABW15" s="55"/>
      <c r="ABX15" s="55"/>
      <c r="ABY15" s="55"/>
      <c r="ABZ15" s="55"/>
      <c r="ACA15" s="55"/>
      <c r="ACB15" s="55"/>
      <c r="ACC15" s="55"/>
      <c r="ACD15" s="55"/>
      <c r="ACE15" s="55"/>
      <c r="ACF15" s="55"/>
      <c r="ACG15" s="55"/>
      <c r="ACH15" s="55"/>
      <c r="ACI15" s="55"/>
      <c r="ACJ15" s="55"/>
      <c r="ACK15" s="55"/>
      <c r="ACL15" s="55"/>
      <c r="ACM15" s="55"/>
      <c r="ACN15" s="55"/>
      <c r="ACO15" s="55"/>
      <c r="ACP15" s="55"/>
      <c r="ACQ15" s="55"/>
      <c r="ACR15" s="55"/>
      <c r="ACS15" s="55"/>
      <c r="ACT15" s="55"/>
      <c r="ACU15" s="55"/>
      <c r="ACV15" s="55"/>
      <c r="ACW15" s="55"/>
      <c r="ACX15" s="55"/>
      <c r="ACY15" s="55"/>
      <c r="ACZ15" s="55"/>
      <c r="ADA15" s="55">
        <v>100.0</v>
      </c>
      <c r="ADB15" s="55">
        <v>99.38915</v>
      </c>
      <c r="ADC15" s="55">
        <v>102.1996</v>
      </c>
      <c r="ADD15" s="55">
        <v>103.2177</v>
      </c>
      <c r="ADE15" s="55">
        <v>101.8666</v>
      </c>
      <c r="ADF15" s="55">
        <v>102.4527</v>
      </c>
      <c r="ADG15" s="55">
        <v>102.3142</v>
      </c>
      <c r="ADH15" s="55">
        <v>102.4991</v>
      </c>
      <c r="ADI15" s="55">
        <v>102.7539</v>
      </c>
      <c r="ADJ15" s="55">
        <v>102.9338</v>
      </c>
      <c r="ADK15" s="55">
        <v>103.199</v>
      </c>
      <c r="ADL15" s="55">
        <v>102.1761</v>
      </c>
      <c r="ADM15" s="55">
        <v>101.4976</v>
      </c>
      <c r="ADN15" s="55">
        <v>101.2893</v>
      </c>
      <c r="ADO15" s="55">
        <v>103.4041</v>
      </c>
      <c r="ADP15" s="55">
        <v>104.8206</v>
      </c>
      <c r="ADQ15" s="55">
        <v>103.8948</v>
      </c>
      <c r="ADR15" s="55">
        <v>103.9264</v>
      </c>
      <c r="ADS15" s="55">
        <v>103.7572</v>
      </c>
      <c r="ADT15" s="55">
        <v>104.6345</v>
      </c>
      <c r="ADU15" s="55">
        <v>103.8296</v>
      </c>
      <c r="ADV15" s="55">
        <v>104.158</v>
      </c>
      <c r="ADW15" s="55">
        <v>104.3858</v>
      </c>
      <c r="ADX15" s="55">
        <v>103.7617</v>
      </c>
      <c r="ADY15" s="55">
        <v>103.6</v>
      </c>
      <c r="ADZ15" s="55">
        <v>104.5</v>
      </c>
      <c r="AEA15" s="55">
        <v>106.3</v>
      </c>
      <c r="AEB15" s="55">
        <v>108.8</v>
      </c>
      <c r="AEC15" s="55">
        <v>106.9</v>
      </c>
      <c r="AED15" s="55">
        <v>105.9</v>
      </c>
      <c r="AEE15" s="55">
        <v>105.9</v>
      </c>
      <c r="AEF15" s="55">
        <v>105.7</v>
      </c>
      <c r="AEG15" s="55">
        <v>105.2</v>
      </c>
      <c r="AEH15" s="55">
        <v>106.2</v>
      </c>
      <c r="AEI15" s="55">
        <v>105.6</v>
      </c>
      <c r="AEJ15" s="55">
        <v>105.4</v>
      </c>
      <c r="AEK15" s="55">
        <v>104.2</v>
      </c>
      <c r="AEL15" s="55">
        <v>104.8</v>
      </c>
      <c r="AEM15" s="55">
        <v>107.6</v>
      </c>
      <c r="AEN15" s="55">
        <v>110.2</v>
      </c>
      <c r="AEO15" s="55">
        <v>106.4</v>
      </c>
      <c r="AEP15" s="55">
        <v>108.4</v>
      </c>
      <c r="AEQ15" s="55">
        <v>106.0</v>
      </c>
      <c r="AER15" s="55">
        <v>108.4</v>
      </c>
      <c r="AES15" s="55">
        <v>107.8</v>
      </c>
      <c r="AET15" s="55">
        <v>108.4</v>
      </c>
      <c r="AEU15" s="55">
        <v>108.0</v>
      </c>
      <c r="AEV15" s="55">
        <v>107.2</v>
      </c>
      <c r="AEW15" s="55">
        <v>106.6</v>
      </c>
      <c r="AEX15" s="55">
        <v>107.0</v>
      </c>
      <c r="AEY15" s="55">
        <v>109.1</v>
      </c>
      <c r="AEZ15" s="55">
        <v>111.2</v>
      </c>
      <c r="AFA15" s="55">
        <v>109.9</v>
      </c>
      <c r="AFB15" s="55">
        <v>111.5</v>
      </c>
      <c r="AFC15" s="55">
        <v>110.0</v>
      </c>
      <c r="AFD15" s="55">
        <v>112.2</v>
      </c>
      <c r="AFE15" s="55">
        <v>111.2</v>
      </c>
      <c r="AFF15" s="55">
        <v>111.5</v>
      </c>
      <c r="AFG15" s="55">
        <v>111.8</v>
      </c>
      <c r="AFH15" s="55">
        <v>109.6</v>
      </c>
      <c r="AFI15" s="55">
        <v>108.8</v>
      </c>
      <c r="AFJ15" s="55">
        <v>108.1</v>
      </c>
      <c r="AFK15" s="55">
        <v>112.2</v>
      </c>
      <c r="AFL15" s="55">
        <v>112.6</v>
      </c>
      <c r="AFM15" s="55">
        <v>112.4</v>
      </c>
      <c r="AFN15" s="55">
        <v>113.1</v>
      </c>
      <c r="AFO15" s="55">
        <v>113.6</v>
      </c>
      <c r="AFP15" s="55">
        <v>113.6748</v>
      </c>
      <c r="AFQ15" s="55">
        <v>113.5</v>
      </c>
      <c r="AFR15" s="55">
        <v>113.2</v>
      </c>
      <c r="AFS15" s="55">
        <v>114.0</v>
      </c>
      <c r="AFT15" s="55">
        <v>114.0</v>
      </c>
      <c r="AFU15" s="55">
        <v>114.0</v>
      </c>
      <c r="AFV15" s="55">
        <v>114.9</v>
      </c>
      <c r="AFW15" s="55">
        <v>114.8</v>
      </c>
      <c r="AFX15" s="55">
        <v>115.2</v>
      </c>
      <c r="AFY15" s="55">
        <v>115.5</v>
      </c>
      <c r="AFZ15" s="55">
        <v>116.3</v>
      </c>
      <c r="AGA15" s="55">
        <v>116.8</v>
      </c>
      <c r="AGB15" s="55">
        <v>118.1</v>
      </c>
      <c r="AGC15" s="55">
        <v>115.8</v>
      </c>
      <c r="AGD15" s="55">
        <v>116.1</v>
      </c>
      <c r="AGE15" s="56"/>
      <c r="AGF15" s="56"/>
      <c r="AGG15" s="56"/>
      <c r="AGH15" s="56"/>
      <c r="AGI15" s="56"/>
      <c r="AGJ15" s="56"/>
      <c r="AGK15" s="56"/>
      <c r="AGL15" s="56"/>
      <c r="AGM15" s="56"/>
      <c r="AGN15" s="56"/>
      <c r="AGO15" s="56"/>
      <c r="AGP15" s="56"/>
      <c r="AGQ15" s="56"/>
      <c r="AGR15" s="56"/>
      <c r="AGS15" s="56"/>
      <c r="AGT15" s="56"/>
      <c r="AGU15" s="56"/>
      <c r="AGV15" s="56"/>
      <c r="AGW15" s="56"/>
      <c r="AGX15" s="56"/>
      <c r="AGY15" s="56"/>
      <c r="AGZ15" s="56"/>
      <c r="AHA15" s="56"/>
      <c r="AHB15" s="56"/>
      <c r="AHC15" s="56"/>
      <c r="AHD15" s="56"/>
      <c r="AHE15" s="56"/>
      <c r="AHF15" s="56"/>
      <c r="AHG15" s="56"/>
      <c r="AHH15" s="56"/>
      <c r="AHI15" s="56"/>
      <c r="AHJ15" s="56"/>
      <c r="AHK15" s="56"/>
      <c r="AHL15" s="56"/>
      <c r="AHM15" s="56"/>
      <c r="AHN15" s="56"/>
      <c r="AHO15" s="56"/>
      <c r="AHP15" s="56"/>
      <c r="AHQ15" s="56"/>
      <c r="AHR15" s="56"/>
      <c r="AHS15" s="56"/>
      <c r="AHT15" s="56"/>
      <c r="AHU15" s="56"/>
      <c r="AHV15" s="56"/>
      <c r="AHW15" s="56"/>
      <c r="AHX15" s="56"/>
      <c r="AHY15" s="56"/>
      <c r="AHZ15" s="56"/>
      <c r="AIA15" s="56"/>
      <c r="AIB15" s="56"/>
      <c r="AIC15" s="56"/>
      <c r="AID15" s="56"/>
      <c r="AIE15" s="56"/>
      <c r="AIF15" s="56"/>
      <c r="AIG15" s="56"/>
      <c r="AIH15" s="56"/>
      <c r="AII15" s="56"/>
      <c r="AIJ15" s="56"/>
      <c r="AIK15" s="56"/>
      <c r="AIL15" s="56"/>
      <c r="AIM15" s="56"/>
      <c r="AIN15" s="56"/>
      <c r="AIO15" s="56"/>
      <c r="AIP15" s="56"/>
      <c r="AIQ15" s="56"/>
      <c r="AIR15" s="56"/>
      <c r="AIS15" s="56"/>
      <c r="AIT15" s="56"/>
      <c r="AIU15" s="56"/>
      <c r="AIV15" s="56"/>
      <c r="AIW15" s="56"/>
      <c r="AIX15" s="56"/>
      <c r="AIY15" s="56"/>
      <c r="AIZ15" s="56"/>
      <c r="AJA15" s="56"/>
      <c r="AJB15" s="56"/>
      <c r="AJC15" s="56"/>
      <c r="AJD15" s="56"/>
      <c r="AJE15" s="56"/>
      <c r="AJF15" s="56"/>
      <c r="AJG15" s="56"/>
      <c r="AJH15" s="56"/>
      <c r="AJI15" s="56"/>
      <c r="AJJ15" s="56"/>
      <c r="AJK15" s="56"/>
      <c r="AJL15" s="56"/>
      <c r="AJM15" s="56"/>
      <c r="AJN15" s="56"/>
      <c r="AJO15" s="56"/>
      <c r="AJP15" s="56"/>
      <c r="AJQ15" s="56"/>
      <c r="AJR15" s="56"/>
      <c r="AJS15" s="56"/>
      <c r="AJT15" s="56"/>
      <c r="AJU15" s="56"/>
      <c r="AJV15" s="56"/>
      <c r="AJW15" s="56"/>
      <c r="AJX15" s="56"/>
      <c r="AJY15" s="56"/>
      <c r="AJZ15" s="56"/>
      <c r="AKA15" s="56"/>
      <c r="AKB15" s="56"/>
      <c r="AKC15" s="56"/>
      <c r="AKD15" s="56"/>
      <c r="AKE15" s="56"/>
      <c r="AKF15" s="56"/>
      <c r="AKG15" s="56"/>
      <c r="AKH15" s="56"/>
      <c r="AKI15" s="56"/>
      <c r="AKJ15" s="56"/>
      <c r="AKK15" s="56"/>
      <c r="AKL15" s="56"/>
      <c r="AKM15" s="56"/>
      <c r="AKN15" s="56"/>
      <c r="AKO15" s="56"/>
      <c r="AKP15" s="56"/>
      <c r="AKQ15" s="56"/>
      <c r="AKR15" s="56"/>
      <c r="AKS15" s="56"/>
      <c r="AKT15" s="56"/>
      <c r="AKU15" s="56"/>
      <c r="AKV15" s="56"/>
      <c r="AKW15" s="56"/>
      <c r="AKX15" s="56"/>
      <c r="AKY15" s="56"/>
      <c r="AKZ15" s="56"/>
      <c r="ALA15" s="56"/>
      <c r="ALB15" s="56"/>
      <c r="ALC15" s="56"/>
      <c r="ALD15" s="56"/>
      <c r="ALE15" s="56"/>
      <c r="ALF15" s="56"/>
      <c r="ALG15" s="56"/>
      <c r="ALH15" s="56"/>
      <c r="ALI15" s="56"/>
      <c r="ALJ15" s="56"/>
      <c r="ALK15" s="56"/>
      <c r="ALL15" s="56"/>
      <c r="ALM15" s="56"/>
      <c r="ALN15" s="56"/>
      <c r="ALO15" s="56"/>
      <c r="ALP15" s="56"/>
      <c r="ALQ15" s="56"/>
      <c r="ALR15" s="56"/>
      <c r="ALS15" s="56"/>
      <c r="ALT15" s="56"/>
      <c r="ALU15" s="56"/>
      <c r="ALV15" s="56"/>
      <c r="ALW15" s="56"/>
      <c r="ALX15" s="56"/>
      <c r="ALY15" s="56"/>
      <c r="ALZ15" s="56"/>
      <c r="AMA15" s="56"/>
      <c r="AMB15" s="56"/>
      <c r="AMC15" s="56"/>
      <c r="AMD15" s="56"/>
      <c r="AME15" s="56"/>
      <c r="AMF15" s="56"/>
      <c r="AMG15" s="56"/>
      <c r="AMH15" s="56"/>
      <c r="AMI15" s="56"/>
      <c r="AMJ15" s="56"/>
      <c r="AMK15" s="56"/>
      <c r="AML15" s="56"/>
      <c r="AMM15" s="56"/>
      <c r="AMN15" s="56"/>
      <c r="AMO15" s="56"/>
      <c r="AMP15" s="56"/>
      <c r="AMQ15" s="56"/>
      <c r="AMR15" s="56"/>
      <c r="AMS15" s="56"/>
      <c r="AMT15" s="56"/>
      <c r="AMU15" s="56"/>
      <c r="AMV15" s="56"/>
      <c r="AMW15" s="56"/>
      <c r="AMX15" s="56"/>
      <c r="AMY15" s="56"/>
      <c r="AMZ15" s="56"/>
      <c r="ANA15" s="56"/>
      <c r="ANB15" s="56"/>
      <c r="ANC15" s="56"/>
      <c r="AND15" s="56"/>
      <c r="ANE15" s="56"/>
      <c r="ANF15" s="56"/>
      <c r="ANG15" s="56"/>
      <c r="ANH15" s="56"/>
      <c r="ANI15" s="56"/>
      <c r="ANJ15" s="56"/>
      <c r="ANK15" s="56"/>
      <c r="ANL15" s="56"/>
      <c r="ANM15" s="56"/>
      <c r="ANN15" s="56"/>
      <c r="ANO15" s="56"/>
      <c r="ANP15" s="56"/>
      <c r="ANQ15" s="56"/>
      <c r="ANR15" s="56"/>
      <c r="ANS15" s="56"/>
      <c r="ANT15" s="56"/>
      <c r="ANU15" s="56"/>
      <c r="ANV15" s="56"/>
      <c r="ANW15" s="56"/>
      <c r="ANX15" s="56"/>
      <c r="ANY15" s="56"/>
      <c r="ANZ15" s="56"/>
      <c r="AOA15" s="56"/>
      <c r="AOB15" s="56"/>
      <c r="AOC15" s="56"/>
      <c r="AOD15" s="56"/>
      <c r="AOE15" s="56"/>
      <c r="AOF15" s="56"/>
      <c r="AOG15" s="56"/>
      <c r="AOH15" s="56"/>
      <c r="AOI15" s="56"/>
      <c r="AOJ15" s="56"/>
      <c r="AOK15" s="56"/>
      <c r="AOL15" s="56"/>
      <c r="AOM15" s="56"/>
      <c r="AON15" s="56"/>
      <c r="AOO15" s="56"/>
      <c r="AOP15" s="56"/>
      <c r="AOQ15" s="56"/>
      <c r="AOR15" s="56"/>
      <c r="AOS15" s="56"/>
      <c r="AOT15" s="56"/>
      <c r="AOU15" s="56"/>
      <c r="AOV15" s="56"/>
      <c r="AOW15" s="56"/>
      <c r="AOX15" s="56"/>
      <c r="AOY15" s="56"/>
      <c r="AOZ15" s="56"/>
      <c r="APA15" s="56"/>
      <c r="APB15" s="56"/>
      <c r="APC15" s="56"/>
      <c r="APD15" s="56"/>
      <c r="APE15" s="56"/>
      <c r="APF15" s="56"/>
      <c r="APG15" s="56"/>
      <c r="APH15" s="56"/>
      <c r="API15" s="56"/>
      <c r="APJ15" s="56"/>
      <c r="APK15" s="56"/>
      <c r="APL15" s="56"/>
      <c r="APM15" s="56"/>
      <c r="APN15" s="56"/>
      <c r="APO15" s="56"/>
      <c r="APP15" s="56"/>
      <c r="APQ15" s="56"/>
      <c r="APR15" s="56"/>
      <c r="APS15" s="56"/>
      <c r="APT15" s="56"/>
      <c r="APU15" s="56"/>
      <c r="APV15" s="56"/>
      <c r="APW15" s="56"/>
      <c r="APX15" s="56"/>
      <c r="APY15" s="56"/>
      <c r="APZ15" s="56"/>
      <c r="AQA15" s="56"/>
      <c r="AQB15" s="56"/>
      <c r="AQC15" s="56"/>
      <c r="AQD15" s="56"/>
      <c r="AQE15" s="56"/>
      <c r="AQF15" s="56"/>
      <c r="AQG15" s="56"/>
      <c r="AQH15" s="56"/>
      <c r="AQI15" s="56"/>
      <c r="AQJ15" s="56"/>
      <c r="AQK15" s="56"/>
      <c r="AQL15" s="56"/>
      <c r="AQM15" s="56"/>
      <c r="AQN15" s="56"/>
      <c r="AQO15" s="56"/>
      <c r="AQP15" s="56"/>
      <c r="AQQ15" s="56"/>
      <c r="AQR15" s="56"/>
      <c r="AQS15" s="56"/>
      <c r="AQT15" s="56"/>
      <c r="AQU15" s="56"/>
      <c r="AQV15" s="56"/>
      <c r="AQW15" s="56"/>
      <c r="AQX15" s="56"/>
      <c r="AQY15" s="56"/>
      <c r="AQZ15" s="56"/>
      <c r="ARA15" s="56"/>
      <c r="ARB15" s="56"/>
      <c r="ARC15" s="56"/>
      <c r="ARD15" s="56"/>
      <c r="ARE15" s="56"/>
      <c r="ARF15" s="56"/>
      <c r="ARG15" s="56"/>
      <c r="ARH15" s="56"/>
      <c r="ARI15" s="56"/>
      <c r="ARJ15" s="56"/>
      <c r="ARK15" s="56"/>
      <c r="ARL15" s="56"/>
      <c r="ARM15" s="56"/>
      <c r="ARN15" s="56"/>
      <c r="ARO15" s="56"/>
      <c r="ARP15" s="56"/>
      <c r="ARQ15" s="56"/>
      <c r="ARR15" s="56"/>
      <c r="ARS15" s="56"/>
      <c r="ART15" s="56"/>
      <c r="ARU15" s="56"/>
      <c r="ARV15" s="56"/>
      <c r="ARW15" s="56"/>
      <c r="ARX15" s="56"/>
      <c r="ARY15" s="56"/>
      <c r="ARZ15" s="56"/>
      <c r="ASA15" s="56"/>
      <c r="ASB15" s="56"/>
      <c r="ASC15" s="56"/>
      <c r="ASD15" s="56"/>
      <c r="ASE15" s="56"/>
      <c r="ASF15" s="56"/>
      <c r="ASG15" s="56"/>
      <c r="ASH15" s="56"/>
      <c r="ASI15" s="56"/>
      <c r="ASJ15" s="56"/>
      <c r="ASK15" s="56"/>
      <c r="ASL15" s="56"/>
      <c r="ASM15" s="56"/>
      <c r="ASN15" s="56"/>
      <c r="ASO15" s="56"/>
      <c r="ASP15" s="56"/>
      <c r="ASQ15" s="56"/>
      <c r="ASR15" s="56"/>
      <c r="ASS15" s="56"/>
      <c r="AST15" s="56"/>
      <c r="ASU15" s="56"/>
      <c r="ASV15" s="56"/>
      <c r="ASW15" s="56"/>
      <c r="ASX15" s="56"/>
      <c r="ASY15" s="56"/>
      <c r="ASZ15" s="56"/>
      <c r="ATA15" s="56"/>
      <c r="ATB15" s="56"/>
      <c r="ATC15" s="56"/>
      <c r="ATD15" s="56"/>
      <c r="ATE15" s="56"/>
      <c r="ATF15" s="56"/>
      <c r="ATG15" s="56"/>
      <c r="ATH15" s="56"/>
      <c r="ATI15" s="56"/>
      <c r="ATJ15" s="56"/>
      <c r="ATK15" s="56"/>
      <c r="ATL15" s="56"/>
      <c r="ATM15" s="56"/>
      <c r="ATN15" s="56"/>
      <c r="ATO15" s="56"/>
      <c r="ATP15" s="56"/>
      <c r="ATQ15" s="56"/>
      <c r="ATR15" s="56"/>
      <c r="ATS15" s="56"/>
      <c r="ATT15" s="56"/>
      <c r="ATU15" s="56"/>
      <c r="ATV15" s="56"/>
      <c r="ATW15" s="56"/>
      <c r="ATX15" s="56"/>
      <c r="ATY15" s="56"/>
      <c r="ATZ15" s="56"/>
      <c r="AUA15" s="56"/>
      <c r="AUB15" s="56"/>
      <c r="AUC15" s="56"/>
      <c r="AUD15" s="56"/>
      <c r="AUE15" s="56"/>
      <c r="AUF15" s="56"/>
      <c r="AUG15" s="56"/>
      <c r="AUH15" s="56"/>
      <c r="AUI15" s="56"/>
      <c r="AUJ15" s="56"/>
      <c r="AUK15" s="56"/>
      <c r="AUL15" s="56"/>
      <c r="AUM15" s="56"/>
      <c r="AUN15" s="56"/>
      <c r="AUO15" s="56"/>
      <c r="AUP15" s="56"/>
      <c r="AUQ15" s="56"/>
      <c r="AUR15" s="56"/>
      <c r="AUS15" s="56"/>
      <c r="AUT15" s="56"/>
      <c r="AUU15" s="56"/>
      <c r="AUV15" s="56"/>
      <c r="AUW15" s="56"/>
      <c r="AUX15" s="56"/>
      <c r="AUY15" s="56"/>
      <c r="AUZ15" s="56"/>
      <c r="AVA15" s="56"/>
      <c r="AVB15" s="56"/>
      <c r="AVC15" s="56"/>
      <c r="AVD15" s="56"/>
      <c r="AVE15" s="56"/>
      <c r="AVF15" s="56"/>
      <c r="AVG15" s="56"/>
      <c r="AVH15" s="56"/>
      <c r="AVI15" s="56"/>
      <c r="AVJ15" s="56"/>
      <c r="AVK15" s="56"/>
      <c r="AVL15" s="56"/>
      <c r="AVM15" s="56"/>
      <c r="AVN15" s="56"/>
      <c r="AVO15" s="56"/>
      <c r="AVP15" s="56"/>
      <c r="AVQ15" s="56"/>
      <c r="AVR15" s="56"/>
      <c r="AVS15" s="56"/>
      <c r="AVT15" s="56"/>
      <c r="AVU15" s="56"/>
      <c r="AVV15" s="56"/>
      <c r="AVW15" s="56"/>
      <c r="AVX15" s="56"/>
      <c r="AVY15" s="56"/>
      <c r="AVZ15" s="56"/>
      <c r="AWA15" s="56"/>
      <c r="AWB15" s="56"/>
      <c r="AWC15" s="56"/>
      <c r="AWD15" s="56"/>
      <c r="AWE15" s="56"/>
      <c r="AWF15" s="56"/>
      <c r="AWG15" s="56"/>
      <c r="AWH15" s="56"/>
      <c r="AWI15" s="56"/>
      <c r="AWJ15" s="56"/>
      <c r="AWK15" s="56"/>
      <c r="AWL15" s="56"/>
      <c r="AWM15" s="56"/>
      <c r="AWN15" s="56"/>
      <c r="AWO15" s="56"/>
      <c r="AWP15" s="56"/>
      <c r="AWQ15" s="56"/>
      <c r="AWR15" s="56"/>
      <c r="AWS15" s="56"/>
      <c r="AWT15" s="56"/>
      <c r="AWU15" s="56"/>
      <c r="AWV15" s="56"/>
      <c r="AWW15" s="56"/>
      <c r="AWX15" s="56"/>
      <c r="AWY15" s="56"/>
      <c r="AWZ15" s="56"/>
      <c r="AXA15" s="56"/>
      <c r="AXB15" s="56"/>
      <c r="AXC15" s="56"/>
      <c r="AXD15" s="56"/>
      <c r="AXE15" s="56"/>
      <c r="AXF15" s="56"/>
      <c r="AXG15" s="56"/>
      <c r="AXH15" s="56"/>
      <c r="AXI15" s="56"/>
      <c r="AXJ15" s="56"/>
      <c r="AXK15" s="56"/>
      <c r="AXL15" s="56"/>
      <c r="AXM15" s="56"/>
      <c r="AXN15" s="56"/>
      <c r="AXO15" s="56"/>
      <c r="AXP15" s="56"/>
      <c r="AXQ15" s="56"/>
      <c r="AXR15" s="56"/>
      <c r="AXS15" s="56"/>
      <c r="AXT15" s="56"/>
      <c r="AXU15" s="56"/>
      <c r="AXV15" s="56"/>
      <c r="AXW15" s="56"/>
      <c r="AXX15" s="56"/>
      <c r="AXY15" s="56"/>
      <c r="AXZ15" s="56"/>
      <c r="AYA15" s="56"/>
      <c r="AYB15" s="56"/>
      <c r="AYC15" s="56"/>
      <c r="AYD15" s="56"/>
      <c r="AYE15" s="56"/>
      <c r="AYF15" s="56"/>
      <c r="AYG15" s="56"/>
      <c r="AYH15" s="56"/>
      <c r="AYI15" s="56"/>
      <c r="AYJ15" s="56"/>
      <c r="AYK15" s="56"/>
      <c r="AYL15" s="56"/>
      <c r="AYM15" s="56"/>
      <c r="AYN15" s="56"/>
      <c r="AYO15" s="56"/>
      <c r="AYP15" s="56"/>
      <c r="AYQ15" s="56"/>
      <c r="AYR15" s="56"/>
      <c r="AYS15" s="56"/>
      <c r="AYT15" s="56"/>
      <c r="AYU15" s="56"/>
      <c r="AYV15" s="56"/>
      <c r="AYW15" s="56"/>
      <c r="AYX15" s="56"/>
      <c r="AYY15" s="56"/>
      <c r="AYZ15" s="56"/>
      <c r="AZA15" s="56"/>
      <c r="AZB15" s="56"/>
      <c r="AZC15" s="56"/>
      <c r="AZD15" s="56"/>
      <c r="AZE15" s="56"/>
      <c r="AZF15" s="56"/>
      <c r="AZG15" s="56"/>
      <c r="AZH15" s="56"/>
      <c r="AZI15" s="56"/>
      <c r="AZJ15" s="56"/>
      <c r="AZK15" s="56"/>
      <c r="AZL15" s="56"/>
      <c r="AZM15" s="56"/>
      <c r="AZN15" s="56"/>
      <c r="AZO15" s="56"/>
      <c r="AZP15" s="56"/>
      <c r="AZQ15" s="56"/>
      <c r="AZR15" s="56"/>
      <c r="AZS15" s="56"/>
      <c r="AZT15" s="56"/>
      <c r="AZU15" s="56"/>
      <c r="AZV15" s="56"/>
      <c r="AZW15" s="56"/>
      <c r="AZX15" s="56"/>
      <c r="AZY15" s="56"/>
      <c r="AZZ15" s="56"/>
      <c r="BAA15" s="56"/>
      <c r="BAB15" s="56"/>
      <c r="BAC15" s="56"/>
      <c r="BAD15" s="56"/>
      <c r="BAE15" s="56"/>
      <c r="BAF15" s="56"/>
      <c r="BAG15" s="56"/>
      <c r="BAH15" s="56"/>
      <c r="BAI15" s="56"/>
      <c r="BAJ15" s="56"/>
      <c r="BAK15" s="56"/>
      <c r="BAL15" s="56"/>
      <c r="BAM15" s="56"/>
      <c r="BAN15" s="56"/>
      <c r="BAO15" s="56"/>
      <c r="BAP15" s="56"/>
      <c r="BAQ15" s="56"/>
      <c r="BAR15" s="56"/>
      <c r="BAS15" s="56"/>
      <c r="BAT15" s="56"/>
      <c r="BAU15" s="56"/>
      <c r="BAV15" s="56"/>
      <c r="BAW15" s="56"/>
      <c r="BAX15" s="56"/>
      <c r="BAY15" s="56"/>
      <c r="BAZ15" s="56"/>
      <c r="BBA15" s="56"/>
      <c r="BBB15" s="56"/>
      <c r="BBC15" s="56"/>
      <c r="BBD15" s="56"/>
      <c r="BBE15" s="56"/>
      <c r="BBF15" s="56"/>
      <c r="BBG15" s="56"/>
      <c r="BBH15" s="56"/>
      <c r="BBI15" s="56"/>
      <c r="BBJ15" s="56"/>
      <c r="BBK15" s="56"/>
      <c r="BBL15" s="56"/>
      <c r="BBM15" s="56"/>
      <c r="BBN15" s="56"/>
      <c r="BBO15" s="56"/>
      <c r="BBP15" s="56"/>
      <c r="BBQ15" s="56"/>
      <c r="BBR15" s="56"/>
      <c r="BBS15" s="56"/>
      <c r="BBT15" s="56"/>
      <c r="BBU15" s="56"/>
      <c r="BBV15" s="56"/>
      <c r="BBW15" s="56"/>
      <c r="BBX15" s="56"/>
      <c r="BBY15" s="56"/>
      <c r="BBZ15" s="56"/>
      <c r="BCA15" s="56"/>
      <c r="BCB15" s="56"/>
      <c r="BCC15" s="56"/>
      <c r="BCD15" s="56"/>
      <c r="BCE15" s="56"/>
      <c r="BCF15" s="56"/>
      <c r="BCG15" s="56"/>
      <c r="BCH15" s="56"/>
      <c r="BCI15" s="56"/>
      <c r="BCJ15" s="56"/>
      <c r="BCK15" s="56"/>
      <c r="BCL15" s="56"/>
      <c r="BCM15" s="56"/>
      <c r="BCN15" s="56"/>
      <c r="BCO15" s="56"/>
      <c r="BCP15" s="56"/>
      <c r="BCQ15" s="56"/>
      <c r="BCR15" s="56"/>
      <c r="BCS15" s="56"/>
      <c r="BCT15" s="56"/>
      <c r="BCU15" s="56"/>
      <c r="BCV15" s="56"/>
      <c r="BCW15" s="56"/>
      <c r="BCX15" s="56"/>
      <c r="BCY15" s="56"/>
      <c r="BCZ15" s="56"/>
      <c r="BDA15" s="56"/>
      <c r="BDB15" s="56"/>
      <c r="BDC15" s="56"/>
      <c r="BDD15" s="56"/>
      <c r="BDE15" s="56"/>
      <c r="BDF15" s="56"/>
      <c r="BDG15" s="56"/>
      <c r="BDH15" s="56"/>
      <c r="BDI15" s="56"/>
      <c r="BDJ15" s="56"/>
      <c r="BDK15" s="56"/>
      <c r="BDL15" s="56"/>
      <c r="BDM15" s="56"/>
      <c r="BDN15" s="56"/>
      <c r="BDO15" s="56"/>
      <c r="BDP15" s="56"/>
      <c r="BDQ15" s="56"/>
      <c r="BDR15" s="56"/>
      <c r="BDS15" s="56"/>
      <c r="BDT15" s="56"/>
      <c r="BDU15" s="56"/>
      <c r="BDV15" s="56"/>
      <c r="BDW15" s="56"/>
      <c r="BDX15" s="56"/>
      <c r="BDY15" s="56"/>
      <c r="BDZ15" s="56"/>
      <c r="BEA15" s="56"/>
      <c r="BEB15" s="56"/>
      <c r="BEC15" s="56"/>
      <c r="BED15" s="56"/>
      <c r="BEE15" s="56"/>
      <c r="BEF15" s="56"/>
      <c r="BEG15" s="56"/>
      <c r="BEH15" s="56"/>
      <c r="BEI15" s="56"/>
      <c r="BEJ15" s="56"/>
      <c r="BEK15" s="56"/>
      <c r="BEL15" s="56"/>
      <c r="BEM15" s="56"/>
      <c r="BEN15" s="56"/>
      <c r="BEO15" s="56"/>
      <c r="BEP15" s="56"/>
      <c r="BEQ15" s="56"/>
      <c r="BER15" s="56"/>
      <c r="BES15" s="56"/>
      <c r="BET15" s="56"/>
      <c r="BEU15" s="56"/>
      <c r="BEV15" s="56"/>
      <c r="BEW15" s="56"/>
      <c r="BEX15" s="56"/>
      <c r="BEY15" s="56"/>
      <c r="BEZ15" s="56"/>
      <c r="BFA15" s="56"/>
      <c r="BFB15" s="56"/>
      <c r="BFC15" s="56"/>
      <c r="BFD15" s="56"/>
      <c r="BFE15" s="56"/>
      <c r="BFF15" s="56"/>
      <c r="BFG15" s="56"/>
      <c r="BFH15" s="56"/>
      <c r="BFI15" s="56"/>
      <c r="BFJ15" s="56"/>
      <c r="BFK15" s="56"/>
      <c r="BFL15" s="56"/>
      <c r="BFM15" s="56"/>
      <c r="BFN15" s="56"/>
      <c r="BFO15" s="56"/>
      <c r="BFP15" s="56"/>
      <c r="BFQ15" s="56"/>
      <c r="BFR15" s="56"/>
      <c r="BFS15" s="56"/>
      <c r="BFT15" s="56"/>
      <c r="BFU15" s="56"/>
      <c r="BFV15" s="56"/>
      <c r="BFW15" s="56"/>
      <c r="BFX15" s="56"/>
      <c r="BFY15" s="56"/>
      <c r="BFZ15" s="56"/>
      <c r="BGA15" s="56"/>
      <c r="BGB15" s="56"/>
      <c r="BGC15" s="56"/>
      <c r="BGD15" s="56"/>
      <c r="BGE15" s="56"/>
      <c r="BGF15" s="56"/>
      <c r="BGG15" s="56"/>
      <c r="BGH15" s="56"/>
      <c r="BGI15" s="56"/>
      <c r="BGJ15" s="56"/>
      <c r="BGK15" s="56"/>
      <c r="BGL15" s="56"/>
      <c r="BGM15" s="56"/>
      <c r="BGN15" s="56"/>
      <c r="BGO15" s="56"/>
      <c r="BGP15" s="56"/>
      <c r="BGQ15" s="56"/>
      <c r="BGR15" s="56"/>
      <c r="BGS15" s="56"/>
      <c r="BGT15" s="56"/>
      <c r="BGU15" s="56"/>
      <c r="BGV15" s="56"/>
      <c r="BGW15" s="56"/>
      <c r="BGX15" s="56"/>
      <c r="BGY15" s="56"/>
      <c r="BGZ15" s="56"/>
      <c r="BHA15" s="56"/>
      <c r="BHB15" s="56"/>
      <c r="BHC15" s="56"/>
      <c r="BHD15" s="56"/>
      <c r="BHE15" s="56"/>
      <c r="BHF15" s="56"/>
      <c r="BHG15" s="56"/>
      <c r="BHH15" s="56"/>
      <c r="BHI15" s="56"/>
      <c r="BHJ15" s="56"/>
      <c r="BHK15" s="56"/>
      <c r="BHL15" s="56"/>
      <c r="BHM15" s="56"/>
      <c r="BHN15" s="56"/>
      <c r="BHO15" s="56"/>
      <c r="BHP15" s="56"/>
      <c r="BHQ15" s="56"/>
      <c r="BHR15" s="56"/>
      <c r="BHS15" s="56"/>
      <c r="BHT15" s="56"/>
      <c r="BHU15" s="56"/>
      <c r="BHV15" s="56"/>
      <c r="BHW15" s="56"/>
      <c r="BHX15" s="56"/>
      <c r="BHY15" s="56"/>
      <c r="BHZ15" s="56"/>
      <c r="BIA15" s="56"/>
      <c r="BIB15" s="56"/>
      <c r="BIC15" s="56"/>
      <c r="BID15" s="56"/>
      <c r="BIE15" s="56"/>
      <c r="BIF15" s="56"/>
      <c r="BIG15" s="56"/>
      <c r="BIH15" s="56"/>
      <c r="BII15" s="56"/>
      <c r="BIJ15" s="56"/>
      <c r="BIK15" s="56"/>
      <c r="BIL15" s="56"/>
      <c r="BIM15" s="56"/>
      <c r="BIN15" s="56"/>
      <c r="BIO15" s="56"/>
      <c r="BIP15" s="56"/>
      <c r="BIQ15" s="56"/>
      <c r="BIR15" s="56"/>
      <c r="BIS15" s="56"/>
      <c r="BIT15" s="56"/>
      <c r="BIU15" s="56"/>
      <c r="BIV15" s="56"/>
      <c r="BIW15" s="56"/>
      <c r="BIX15" s="56"/>
      <c r="BIY15" s="56"/>
      <c r="BIZ15" s="56"/>
      <c r="BJA15" s="56"/>
      <c r="BJB15" s="56"/>
      <c r="BJC15" s="56"/>
      <c r="BJD15" s="56"/>
      <c r="BJE15" s="56"/>
      <c r="BJF15" s="56"/>
      <c r="BJG15" s="56"/>
      <c r="BJH15" s="56"/>
      <c r="BJI15" s="56"/>
      <c r="BJJ15" s="56"/>
      <c r="BJK15" s="56"/>
      <c r="BJL15" s="56"/>
      <c r="BJM15" s="56"/>
      <c r="BJN15" s="56"/>
      <c r="BJO15" s="56"/>
      <c r="BJP15" s="56"/>
      <c r="BJQ15" s="56"/>
      <c r="BJR15" s="56"/>
      <c r="BJS15" s="56"/>
      <c r="BJT15" s="56"/>
      <c r="BJU15" s="56"/>
      <c r="BJV15" s="56"/>
      <c r="BJW15" s="56"/>
      <c r="BJX15" s="56"/>
      <c r="BJY15" s="56"/>
      <c r="BJZ15" s="56"/>
      <c r="BKA15" s="56"/>
      <c r="BKB15" s="56"/>
      <c r="BKC15" s="56"/>
      <c r="BKD15" s="56"/>
      <c r="BKE15" s="56"/>
      <c r="BKF15" s="56"/>
      <c r="BKG15" s="56"/>
      <c r="BKH15" s="56"/>
      <c r="BKI15" s="56"/>
      <c r="BKJ15" s="56"/>
      <c r="BKK15" s="56"/>
      <c r="BKL15" s="56"/>
      <c r="BKM15" s="56"/>
      <c r="BKN15" s="56"/>
      <c r="BKO15" s="56"/>
      <c r="BKP15" s="56"/>
      <c r="BKQ15" s="56"/>
      <c r="BKR15" s="56"/>
      <c r="BKS15" s="56"/>
      <c r="BKT15" s="56"/>
      <c r="BKU15" s="56"/>
      <c r="BKV15" s="56"/>
      <c r="BKW15" s="56"/>
      <c r="BKX15" s="56"/>
      <c r="BKY15" s="56"/>
      <c r="BKZ15" s="56"/>
      <c r="BLA15" s="56"/>
      <c r="BLB15" s="56"/>
      <c r="BLC15" s="56"/>
      <c r="BLD15" s="56"/>
      <c r="BLE15" s="56"/>
      <c r="BLF15" s="56"/>
      <c r="BLG15" s="56"/>
      <c r="BLH15" s="56"/>
      <c r="BLI15" s="56"/>
      <c r="BLJ15" s="56"/>
      <c r="BLK15" s="56"/>
      <c r="BLL15" s="56"/>
      <c r="BLM15" s="56"/>
      <c r="BLN15" s="56"/>
      <c r="BLO15" s="56"/>
      <c r="BLP15" s="56"/>
      <c r="BLQ15" s="56"/>
      <c r="BLR15" s="56"/>
      <c r="BLS15" s="56"/>
      <c r="BLT15" s="56"/>
      <c r="BLU15" s="56"/>
      <c r="BLV15" s="56"/>
      <c r="BLW15" s="56"/>
      <c r="BLX15" s="56"/>
      <c r="BLY15" s="56"/>
      <c r="BLZ15" s="56"/>
      <c r="BMA15" s="56"/>
      <c r="BMB15" s="56"/>
      <c r="BMC15" s="56"/>
      <c r="BMD15" s="56"/>
      <c r="BME15" s="56"/>
      <c r="BMF15" s="56"/>
      <c r="BMG15" s="56"/>
      <c r="BMH15" s="56"/>
      <c r="BMI15" s="56"/>
      <c r="BMJ15" s="56"/>
      <c r="BMK15" s="56"/>
      <c r="BML15" s="56"/>
      <c r="BMM15" s="56"/>
      <c r="BMN15" s="56"/>
      <c r="BMO15" s="56"/>
      <c r="BMP15" s="56"/>
      <c r="BMQ15" s="56"/>
      <c r="BMR15" s="56"/>
      <c r="BMS15" s="56"/>
      <c r="BMT15" s="56"/>
      <c r="BMU15" s="56"/>
      <c r="BMV15" s="56"/>
      <c r="BMW15" s="56"/>
      <c r="BMX15" s="56"/>
      <c r="BMY15" s="56"/>
      <c r="BMZ15" s="56"/>
      <c r="BNA15" s="56"/>
      <c r="BNB15" s="56"/>
      <c r="BNC15" s="56"/>
      <c r="BND15" s="56"/>
      <c r="BNE15" s="56"/>
      <c r="BNF15" s="56"/>
      <c r="BNG15" s="56"/>
      <c r="BNH15" s="56"/>
    </row>
    <row r="16" ht="13.5" hidden="1" customHeight="1">
      <c r="A16" s="54" t="s">
        <v>1405</v>
      </c>
      <c r="B16" s="53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/>
      <c r="GZ16" s="53"/>
      <c r="HA16" s="53"/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53"/>
      <c r="OY16" s="53"/>
      <c r="OZ16" s="53"/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3"/>
      <c r="PM16" s="53"/>
      <c r="PN16" s="53"/>
      <c r="PO16" s="53"/>
      <c r="PP16" s="53"/>
      <c r="PQ16" s="53"/>
      <c r="PR16" s="53"/>
      <c r="PS16" s="53"/>
      <c r="PT16" s="53"/>
      <c r="PU16" s="53"/>
      <c r="PV16" s="53"/>
      <c r="PW16" s="53"/>
      <c r="PX16" s="53"/>
      <c r="PY16" s="53"/>
      <c r="PZ16" s="53"/>
      <c r="QA16" s="53"/>
      <c r="QB16" s="53"/>
      <c r="QC16" s="53"/>
      <c r="QD16" s="53"/>
      <c r="QE16" s="53"/>
      <c r="QF16" s="53"/>
      <c r="QG16" s="53"/>
      <c r="QH16" s="53"/>
      <c r="QI16" s="53"/>
      <c r="QJ16" s="53"/>
      <c r="QK16" s="53"/>
      <c r="QL16" s="53"/>
      <c r="QM16" s="53"/>
      <c r="QN16" s="53"/>
      <c r="QO16" s="53"/>
      <c r="QP16" s="53"/>
      <c r="QQ16" s="53"/>
      <c r="QR16" s="53"/>
      <c r="QS16" s="53"/>
      <c r="QT16" s="53"/>
      <c r="QU16" s="53"/>
      <c r="QV16" s="53"/>
      <c r="QW16" s="53"/>
      <c r="QX16" s="53"/>
      <c r="QY16" s="53"/>
      <c r="QZ16" s="53"/>
      <c r="RA16" s="53"/>
      <c r="RB16" s="53"/>
      <c r="RC16" s="53"/>
      <c r="RD16" s="53"/>
      <c r="RE16" s="53"/>
      <c r="RF16" s="53"/>
      <c r="RG16" s="53"/>
      <c r="RH16" s="53"/>
      <c r="RI16" s="53"/>
      <c r="RJ16" s="53"/>
      <c r="RK16" s="53"/>
      <c r="RL16" s="53"/>
      <c r="RM16" s="53"/>
      <c r="RN16" s="53"/>
      <c r="RO16" s="53"/>
      <c r="RP16" s="53"/>
      <c r="RQ16" s="53"/>
      <c r="RR16" s="53"/>
      <c r="RS16" s="53"/>
      <c r="RT16" s="53"/>
      <c r="RU16" s="53"/>
      <c r="RV16" s="53"/>
      <c r="RW16" s="53"/>
      <c r="RX16" s="53"/>
      <c r="RY16" s="53"/>
      <c r="RZ16" s="53"/>
      <c r="SA16" s="53"/>
      <c r="SB16" s="53"/>
      <c r="SC16" s="53"/>
      <c r="SD16" s="53"/>
      <c r="SE16" s="53"/>
      <c r="SF16" s="53"/>
      <c r="SG16" s="53"/>
      <c r="SH16" s="53"/>
      <c r="SI16" s="53"/>
      <c r="SJ16" s="53"/>
      <c r="SK16" s="53"/>
      <c r="SL16" s="53"/>
      <c r="SM16" s="53"/>
      <c r="SN16" s="53"/>
      <c r="SO16" s="53"/>
      <c r="SP16" s="53"/>
      <c r="SQ16" s="53"/>
      <c r="SR16" s="53"/>
      <c r="SS16" s="53"/>
      <c r="ST16" s="53"/>
      <c r="SU16" s="53"/>
      <c r="SV16" s="53"/>
      <c r="SW16" s="53"/>
      <c r="SX16" s="53"/>
      <c r="SY16" s="53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/>
      <c r="TO16" s="53"/>
      <c r="TP16" s="53"/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53"/>
      <c r="UF16" s="53"/>
      <c r="UG16" s="53"/>
      <c r="UH16" s="53"/>
      <c r="UI16" s="53"/>
      <c r="UJ16" s="53"/>
      <c r="UK16" s="53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/>
      <c r="VA16" s="53"/>
      <c r="VB16" s="53"/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53"/>
      <c r="VR16" s="53"/>
      <c r="VS16" s="53"/>
      <c r="VT16" s="53"/>
      <c r="VU16" s="53"/>
      <c r="VV16" s="53"/>
      <c r="VW16" s="53"/>
      <c r="VX16" s="53"/>
      <c r="VY16" s="53"/>
      <c r="VZ16" s="53"/>
      <c r="WA16" s="53"/>
      <c r="WB16" s="53"/>
      <c r="WC16" s="53"/>
      <c r="WD16" s="53"/>
      <c r="WE16" s="53"/>
      <c r="WF16" s="53"/>
      <c r="WG16" s="53"/>
      <c r="WH16" s="53"/>
      <c r="WI16" s="53"/>
      <c r="WJ16" s="53"/>
      <c r="WK16" s="53"/>
      <c r="WL16" s="53"/>
      <c r="WM16" s="53"/>
      <c r="WN16" s="53"/>
      <c r="WO16" s="53"/>
      <c r="WP16" s="53"/>
      <c r="WQ16" s="53"/>
      <c r="WR16" s="53"/>
      <c r="WS16" s="53"/>
      <c r="WT16" s="53"/>
      <c r="WU16" s="53"/>
      <c r="WV16" s="53"/>
      <c r="WW16" s="53"/>
      <c r="WX16" s="53"/>
      <c r="WY16" s="53"/>
      <c r="WZ16" s="53"/>
      <c r="XA16" s="53"/>
      <c r="XB16" s="53"/>
      <c r="XC16" s="53"/>
      <c r="XD16" s="53"/>
      <c r="XE16" s="53"/>
      <c r="XF16" s="53"/>
      <c r="XG16" s="53"/>
      <c r="XH16" s="53"/>
      <c r="XI16" s="53"/>
      <c r="XJ16" s="53"/>
      <c r="XK16" s="53"/>
      <c r="XL16" s="53"/>
      <c r="XM16" s="53"/>
      <c r="XN16" s="53"/>
      <c r="XO16" s="53"/>
      <c r="XP16" s="53"/>
      <c r="XQ16" s="53"/>
      <c r="XR16" s="53"/>
      <c r="XS16" s="53"/>
      <c r="XT16" s="53"/>
      <c r="XU16" s="53"/>
      <c r="XV16" s="53"/>
      <c r="XW16" s="53"/>
      <c r="XX16" s="53"/>
      <c r="XY16" s="53"/>
      <c r="XZ16" s="53"/>
      <c r="YA16" s="53"/>
      <c r="YB16" s="53"/>
      <c r="YC16" s="53"/>
      <c r="YD16" s="53"/>
      <c r="YE16" s="53"/>
      <c r="YF16" s="53"/>
      <c r="YG16" s="53"/>
      <c r="YH16" s="53"/>
      <c r="YI16" s="53"/>
      <c r="YJ16" s="53"/>
      <c r="YK16" s="53"/>
      <c r="YL16" s="53"/>
      <c r="YM16" s="53"/>
      <c r="YN16" s="53"/>
      <c r="YO16" s="53"/>
      <c r="YP16" s="53"/>
      <c r="YQ16" s="53"/>
      <c r="YR16" s="53"/>
      <c r="YS16" s="53"/>
      <c r="YT16" s="53"/>
      <c r="YU16" s="53"/>
      <c r="YV16" s="53"/>
      <c r="YW16" s="53"/>
      <c r="YX16" s="53"/>
      <c r="YY16" s="53"/>
      <c r="YZ16" s="53"/>
      <c r="ZA16" s="53"/>
      <c r="ZB16" s="53"/>
      <c r="ZC16" s="53"/>
      <c r="ZD16" s="53"/>
      <c r="ZE16" s="53"/>
      <c r="ZF16" s="53"/>
      <c r="ZG16" s="53"/>
      <c r="ZH16" s="53"/>
      <c r="ZI16" s="53"/>
      <c r="ZJ16" s="53"/>
      <c r="ZK16" s="53"/>
      <c r="ZL16" s="53"/>
      <c r="ZM16" s="53"/>
      <c r="ZN16" s="53"/>
      <c r="ZO16" s="53"/>
      <c r="ZP16" s="53"/>
      <c r="ZQ16" s="53"/>
      <c r="ZR16" s="53"/>
      <c r="ZS16" s="53"/>
      <c r="ZT16" s="53"/>
      <c r="ZU16" s="53"/>
      <c r="ZV16" s="53"/>
      <c r="ZW16" s="53"/>
      <c r="ZX16" s="53"/>
      <c r="ZY16" s="53"/>
      <c r="ZZ16" s="53"/>
      <c r="AAA16" s="53"/>
      <c r="AAB16" s="53"/>
      <c r="AAC16" s="53"/>
      <c r="AAD16" s="53"/>
      <c r="AAE16" s="53"/>
      <c r="AAF16" s="53"/>
      <c r="AAG16" s="53"/>
      <c r="AAH16" s="53"/>
      <c r="AAI16" s="53"/>
      <c r="AAJ16" s="53"/>
      <c r="AAK16" s="53"/>
      <c r="AAL16" s="53"/>
      <c r="AAM16" s="53"/>
      <c r="AAN16" s="53"/>
      <c r="AAO16" s="53"/>
      <c r="AAP16" s="53"/>
      <c r="AAQ16" s="53"/>
      <c r="AAR16" s="53"/>
      <c r="AAS16" s="53"/>
      <c r="AAT16" s="53"/>
      <c r="AAU16" s="53"/>
      <c r="AAV16" s="53"/>
      <c r="AAW16" s="53"/>
      <c r="AAX16" s="53"/>
      <c r="AAY16" s="53"/>
      <c r="AAZ16" s="53"/>
      <c r="ABA16" s="53"/>
      <c r="ABB16" s="53"/>
      <c r="ABC16" s="53"/>
      <c r="ABD16" s="53"/>
      <c r="ABE16" s="53"/>
      <c r="ABF16" s="53"/>
      <c r="ABG16" s="53"/>
      <c r="ABH16" s="53"/>
      <c r="ABI16" s="53"/>
      <c r="ABJ16" s="53"/>
      <c r="ABK16" s="53"/>
      <c r="ABL16" s="53"/>
      <c r="ABM16" s="53"/>
      <c r="ABN16" s="53"/>
      <c r="ABO16" s="53"/>
      <c r="ABP16" s="53"/>
      <c r="ABQ16" s="53"/>
      <c r="ABR16" s="53"/>
      <c r="ABS16" s="53"/>
      <c r="ABT16" s="53"/>
      <c r="ABU16" s="53"/>
      <c r="ABV16" s="53"/>
      <c r="ABW16" s="53"/>
      <c r="ABX16" s="53"/>
      <c r="ABY16" s="53"/>
      <c r="ABZ16" s="53"/>
      <c r="ACA16" s="53"/>
      <c r="ACB16" s="53"/>
      <c r="ACC16" s="53"/>
      <c r="ACD16" s="53"/>
      <c r="ACE16" s="53"/>
      <c r="ACF16" s="53"/>
      <c r="ACG16" s="53"/>
      <c r="ACH16" s="53"/>
      <c r="ACI16" s="53"/>
      <c r="ACJ16" s="53"/>
      <c r="ACK16" s="53"/>
      <c r="ACL16" s="53"/>
      <c r="ACM16" s="53"/>
      <c r="ACN16" s="53"/>
      <c r="ACO16" s="53"/>
      <c r="ACP16" s="53"/>
      <c r="ACQ16" s="53"/>
      <c r="ACR16" s="53"/>
      <c r="ACS16" s="53"/>
      <c r="ACT16" s="53"/>
      <c r="ACU16" s="53"/>
      <c r="ACV16" s="53"/>
      <c r="ACW16" s="53"/>
      <c r="ACX16" s="53"/>
      <c r="ACY16" s="53"/>
      <c r="ACZ16" s="53"/>
      <c r="ADA16" s="53">
        <v>100.0</v>
      </c>
      <c r="ADB16" s="53">
        <v>99.98936</v>
      </c>
      <c r="ADC16" s="53">
        <v>99.98936</v>
      </c>
      <c r="ADD16" s="53">
        <v>99.98936</v>
      </c>
      <c r="ADE16" s="53">
        <v>99.98936</v>
      </c>
      <c r="ADF16" s="53">
        <v>99.98936</v>
      </c>
      <c r="ADG16" s="53">
        <v>99.98936</v>
      </c>
      <c r="ADH16" s="53">
        <v>99.98936</v>
      </c>
      <c r="ADI16" s="53">
        <v>99.98936</v>
      </c>
      <c r="ADJ16" s="53">
        <v>102.9483</v>
      </c>
      <c r="ADK16" s="53">
        <v>102.9483</v>
      </c>
      <c r="ADL16" s="53">
        <v>102.9483</v>
      </c>
      <c r="ADM16" s="53">
        <v>102.9483</v>
      </c>
      <c r="ADN16" s="53">
        <v>102.9844</v>
      </c>
      <c r="ADO16" s="53">
        <v>102.9844</v>
      </c>
      <c r="ADP16" s="53">
        <v>102.9844</v>
      </c>
      <c r="ADQ16" s="53">
        <v>102.9844</v>
      </c>
      <c r="ADR16" s="53">
        <v>102.9844</v>
      </c>
      <c r="ADS16" s="53">
        <v>102.9844</v>
      </c>
      <c r="ADT16" s="53">
        <v>102.9844</v>
      </c>
      <c r="ADU16" s="53">
        <v>102.9844</v>
      </c>
      <c r="ADV16" s="53">
        <v>105.6138</v>
      </c>
      <c r="ADW16" s="53">
        <v>105.6138</v>
      </c>
      <c r="ADX16" s="53">
        <v>105.6138</v>
      </c>
      <c r="ADY16" s="53">
        <v>105.6</v>
      </c>
      <c r="ADZ16" s="53">
        <v>105.4</v>
      </c>
      <c r="AEA16" s="53">
        <v>105.4</v>
      </c>
      <c r="AEB16" s="53">
        <v>105.4</v>
      </c>
      <c r="AEC16" s="53">
        <v>105.4</v>
      </c>
      <c r="AED16" s="53">
        <v>105.4</v>
      </c>
      <c r="AEE16" s="53">
        <v>105.4</v>
      </c>
      <c r="AEF16" s="53">
        <v>105.4</v>
      </c>
      <c r="AEG16" s="53">
        <v>105.4</v>
      </c>
      <c r="AEH16" s="53">
        <v>108.5</v>
      </c>
      <c r="AEI16" s="53">
        <v>108.5</v>
      </c>
      <c r="AEJ16" s="53">
        <v>108.5</v>
      </c>
      <c r="AEK16" s="53">
        <v>108.5</v>
      </c>
      <c r="AEL16" s="53">
        <v>108.6</v>
      </c>
      <c r="AEM16" s="53">
        <v>108.6</v>
      </c>
      <c r="AEN16" s="53">
        <v>108.6</v>
      </c>
      <c r="AEO16" s="53">
        <v>108.6</v>
      </c>
      <c r="AEP16" s="53">
        <v>108.6</v>
      </c>
      <c r="AEQ16" s="53">
        <v>108.6</v>
      </c>
      <c r="AER16" s="53">
        <v>108.6</v>
      </c>
      <c r="AES16" s="53">
        <v>108.6</v>
      </c>
      <c r="AET16" s="53">
        <v>108.6</v>
      </c>
      <c r="AEU16" s="53">
        <v>111.7</v>
      </c>
      <c r="AEV16" s="53">
        <v>111.7</v>
      </c>
      <c r="AEW16" s="53">
        <v>111.7</v>
      </c>
      <c r="AEX16" s="53">
        <v>111.8</v>
      </c>
      <c r="AEY16" s="53">
        <v>111.8</v>
      </c>
      <c r="AEZ16" s="53">
        <v>111.8</v>
      </c>
      <c r="AFA16" s="53">
        <v>111.8</v>
      </c>
      <c r="AFB16" s="53">
        <v>111.8</v>
      </c>
      <c r="AFC16" s="53">
        <v>111.8</v>
      </c>
      <c r="AFD16" s="53">
        <v>111.8</v>
      </c>
      <c r="AFE16" s="53">
        <v>111.8</v>
      </c>
      <c r="AFF16" s="53">
        <v>111.8</v>
      </c>
      <c r="AFG16" s="53">
        <v>108.2</v>
      </c>
      <c r="AFH16" s="53">
        <v>108.2</v>
      </c>
      <c r="AFI16" s="53">
        <v>108.2</v>
      </c>
      <c r="AFJ16" s="53">
        <v>108.4</v>
      </c>
      <c r="AFK16" s="53">
        <v>108.4</v>
      </c>
      <c r="AFL16" s="53">
        <v>108.4</v>
      </c>
      <c r="AFM16" s="53">
        <v>108.4</v>
      </c>
      <c r="AFN16" s="53">
        <v>108.4</v>
      </c>
      <c r="AFO16" s="53">
        <v>108.4</v>
      </c>
      <c r="AFP16" s="53">
        <v>108.4207</v>
      </c>
      <c r="AFQ16" s="53">
        <v>108.4</v>
      </c>
      <c r="AFR16" s="53">
        <v>110.3</v>
      </c>
      <c r="AFS16" s="53">
        <v>110.3</v>
      </c>
      <c r="AFT16" s="53">
        <v>110.3</v>
      </c>
      <c r="AFU16" s="53">
        <v>110.3</v>
      </c>
      <c r="AFV16" s="53">
        <v>110.6</v>
      </c>
      <c r="AFW16" s="53">
        <v>110.6</v>
      </c>
      <c r="AFX16" s="53">
        <v>110.6</v>
      </c>
      <c r="AFY16" s="53">
        <v>110.6</v>
      </c>
      <c r="AFZ16" s="53">
        <v>110.6</v>
      </c>
      <c r="AGA16" s="53">
        <v>110.6</v>
      </c>
      <c r="AGB16" s="53">
        <v>110.6</v>
      </c>
      <c r="AGC16" s="53">
        <v>110.6</v>
      </c>
      <c r="AGD16" s="53">
        <v>112.8</v>
      </c>
      <c r="AGE16" s="53"/>
      <c r="AGF16" s="53"/>
      <c r="AGG16" s="53"/>
      <c r="AGH16" s="53"/>
      <c r="AGI16" s="53"/>
      <c r="AGJ16" s="53"/>
      <c r="AGK16" s="53"/>
      <c r="AGL16" s="53"/>
      <c r="AGM16" s="53"/>
      <c r="AGN16" s="53"/>
      <c r="AGO16" s="53"/>
      <c r="AGP16" s="53"/>
      <c r="AGQ16" s="53"/>
      <c r="AGR16" s="53"/>
      <c r="AGS16" s="53"/>
      <c r="AGT16" s="53"/>
      <c r="AGU16" s="53"/>
      <c r="AGV16" s="53"/>
      <c r="AGW16" s="53"/>
      <c r="AGX16" s="53"/>
      <c r="AGY16" s="53"/>
      <c r="AGZ16" s="53"/>
      <c r="AHA16" s="53"/>
      <c r="AHB16" s="53"/>
      <c r="AHC16" s="53"/>
      <c r="AHD16" s="53"/>
      <c r="AHE16" s="53"/>
      <c r="AHF16" s="53"/>
      <c r="AHG16" s="53"/>
      <c r="AHH16" s="53"/>
      <c r="AHI16" s="53"/>
      <c r="AHJ16" s="53"/>
      <c r="AHK16" s="53"/>
      <c r="AHL16" s="53"/>
      <c r="AHM16" s="53"/>
      <c r="AHN16" s="53"/>
      <c r="AHO16" s="53"/>
      <c r="AHP16" s="53"/>
      <c r="AHQ16" s="53"/>
      <c r="AHR16" s="53"/>
      <c r="AHS16" s="53"/>
      <c r="AHT16" s="53"/>
      <c r="AHU16" s="53"/>
      <c r="AHV16" s="53"/>
      <c r="AHW16" s="53"/>
      <c r="AHX16" s="53"/>
      <c r="AHY16" s="53"/>
      <c r="AHZ16" s="53"/>
      <c r="AIA16" s="53"/>
      <c r="AIB16" s="53"/>
      <c r="AIC16" s="53"/>
      <c r="AID16" s="53"/>
      <c r="AIE16" s="53"/>
      <c r="AIF16" s="53"/>
      <c r="AIG16" s="53"/>
      <c r="AIH16" s="53"/>
      <c r="AII16" s="53"/>
      <c r="AIJ16" s="53"/>
      <c r="AIK16" s="53"/>
      <c r="AIL16" s="53"/>
      <c r="AIM16" s="53"/>
      <c r="AIN16" s="53"/>
      <c r="AIO16" s="53"/>
      <c r="AIP16" s="53"/>
      <c r="AIQ16" s="53"/>
      <c r="AIR16" s="53"/>
      <c r="AIS16" s="53"/>
      <c r="AIT16" s="53"/>
      <c r="AIU16" s="53"/>
      <c r="AIV16" s="53"/>
      <c r="AIW16" s="53"/>
      <c r="AIX16" s="53"/>
      <c r="AIY16" s="53"/>
      <c r="AIZ16" s="53"/>
      <c r="AJA16" s="53"/>
      <c r="AJB16" s="53"/>
      <c r="AJC16" s="53"/>
      <c r="AJD16" s="53"/>
      <c r="AJE16" s="53"/>
      <c r="AJF16" s="53"/>
      <c r="AJG16" s="53"/>
      <c r="AJH16" s="53"/>
      <c r="AJI16" s="53"/>
      <c r="AJJ16" s="53"/>
      <c r="AJK16" s="53"/>
      <c r="AJL16" s="53"/>
      <c r="AJM16" s="53"/>
      <c r="AJN16" s="53"/>
      <c r="AJO16" s="53"/>
      <c r="AJP16" s="53"/>
      <c r="AJQ16" s="53"/>
      <c r="AJR16" s="53"/>
      <c r="AJS16" s="53"/>
      <c r="AJT16" s="53"/>
      <c r="AJU16" s="53"/>
      <c r="AJV16" s="53"/>
      <c r="AJW16" s="53"/>
      <c r="AJX16" s="53"/>
      <c r="AJY16" s="53"/>
      <c r="AJZ16" s="53"/>
      <c r="AKA16" s="53"/>
      <c r="AKB16" s="53"/>
      <c r="AKC16" s="53"/>
      <c r="AKD16" s="53"/>
      <c r="AKE16" s="53"/>
      <c r="AKF16" s="53"/>
      <c r="AKG16" s="53"/>
      <c r="AKH16" s="53"/>
      <c r="AKI16" s="53"/>
      <c r="AKJ16" s="53"/>
      <c r="AKK16" s="53"/>
      <c r="AKL16" s="53"/>
      <c r="AKM16" s="53"/>
      <c r="AKN16" s="53"/>
      <c r="AKO16" s="53"/>
      <c r="AKP16" s="53"/>
      <c r="AKQ16" s="53"/>
      <c r="AKR16" s="53"/>
      <c r="AKS16" s="53"/>
      <c r="AKT16" s="53"/>
      <c r="AKU16" s="53"/>
      <c r="AKV16" s="53"/>
      <c r="AKW16" s="53"/>
      <c r="AKX16" s="53"/>
      <c r="AKY16" s="53"/>
      <c r="AKZ16" s="53"/>
      <c r="ALA16" s="53"/>
      <c r="ALB16" s="53"/>
      <c r="ALC16" s="53"/>
      <c r="ALD16" s="53"/>
      <c r="ALE16" s="53"/>
      <c r="ALF16" s="53"/>
      <c r="ALG16" s="53"/>
      <c r="ALH16" s="53"/>
      <c r="ALI16" s="53"/>
      <c r="ALJ16" s="53"/>
      <c r="ALK16" s="53"/>
      <c r="ALL16" s="53"/>
      <c r="ALM16" s="53"/>
      <c r="ALN16" s="53"/>
      <c r="ALO16" s="53"/>
      <c r="ALP16" s="53"/>
      <c r="ALQ16" s="53"/>
      <c r="ALR16" s="53"/>
      <c r="ALS16" s="53"/>
      <c r="ALT16" s="53"/>
      <c r="ALU16" s="53"/>
      <c r="ALV16" s="53"/>
      <c r="ALW16" s="53"/>
      <c r="ALX16" s="53"/>
      <c r="ALY16" s="53"/>
      <c r="ALZ16" s="53"/>
      <c r="AMA16" s="53"/>
      <c r="AMB16" s="53"/>
      <c r="AMC16" s="53"/>
      <c r="AMD16" s="53"/>
      <c r="AME16" s="53"/>
      <c r="AMF16" s="53"/>
      <c r="AMG16" s="53"/>
      <c r="AMH16" s="53"/>
      <c r="AMI16" s="53"/>
      <c r="AMJ16" s="53"/>
      <c r="AMK16" s="53"/>
      <c r="AML16" s="53"/>
      <c r="AMM16" s="53"/>
      <c r="AMN16" s="53"/>
      <c r="AMO16" s="53"/>
      <c r="AMP16" s="53"/>
      <c r="AMQ16" s="53"/>
      <c r="AMR16" s="53"/>
      <c r="AMS16" s="53"/>
      <c r="AMT16" s="53"/>
      <c r="AMU16" s="53"/>
      <c r="AMV16" s="53"/>
      <c r="AMW16" s="53"/>
      <c r="AMX16" s="53"/>
      <c r="AMY16" s="53"/>
      <c r="AMZ16" s="53"/>
      <c r="ANA16" s="53"/>
      <c r="ANB16" s="53"/>
      <c r="ANC16" s="53"/>
      <c r="AND16" s="53"/>
      <c r="ANE16" s="53"/>
      <c r="ANF16" s="53"/>
      <c r="ANG16" s="53"/>
      <c r="ANH16" s="53"/>
      <c r="ANI16" s="53"/>
      <c r="ANJ16" s="53"/>
      <c r="ANK16" s="53"/>
      <c r="ANL16" s="53"/>
      <c r="ANM16" s="53"/>
      <c r="ANN16" s="53"/>
      <c r="ANO16" s="53"/>
      <c r="ANP16" s="53"/>
      <c r="ANQ16" s="53"/>
      <c r="ANR16" s="53"/>
      <c r="ANS16" s="53"/>
      <c r="ANT16" s="53"/>
      <c r="ANU16" s="53"/>
      <c r="ANV16" s="53"/>
      <c r="ANW16" s="53"/>
      <c r="ANX16" s="53"/>
      <c r="ANY16" s="53"/>
      <c r="ANZ16" s="53"/>
      <c r="AOA16" s="53"/>
      <c r="AOB16" s="53"/>
      <c r="AOC16" s="53"/>
      <c r="AOD16" s="53"/>
      <c r="AOE16" s="53"/>
      <c r="AOF16" s="53"/>
      <c r="AOG16" s="53"/>
      <c r="AOH16" s="53"/>
      <c r="AOI16" s="53"/>
      <c r="AOJ16" s="53"/>
      <c r="AOK16" s="53"/>
      <c r="AOL16" s="53"/>
      <c r="AOM16" s="53"/>
      <c r="AON16" s="53"/>
      <c r="AOO16" s="53"/>
      <c r="AOP16" s="53"/>
      <c r="AOQ16" s="53"/>
      <c r="AOR16" s="53"/>
      <c r="AOS16" s="53"/>
      <c r="AOT16" s="53"/>
      <c r="AOU16" s="53"/>
      <c r="AOV16" s="53"/>
      <c r="AOW16" s="53"/>
      <c r="AOX16" s="53"/>
      <c r="AOY16" s="53"/>
      <c r="AOZ16" s="53"/>
      <c r="APA16" s="53"/>
      <c r="APB16" s="53"/>
      <c r="APC16" s="53"/>
      <c r="APD16" s="53"/>
      <c r="APE16" s="53"/>
      <c r="APF16" s="53"/>
      <c r="APG16" s="53"/>
      <c r="APH16" s="53"/>
      <c r="API16" s="53"/>
      <c r="APJ16" s="53"/>
      <c r="APK16" s="53"/>
      <c r="APL16" s="53"/>
      <c r="APM16" s="53"/>
      <c r="APN16" s="53"/>
      <c r="APO16" s="53"/>
      <c r="APP16" s="53"/>
      <c r="APQ16" s="53"/>
      <c r="APR16" s="53"/>
      <c r="APS16" s="53"/>
      <c r="APT16" s="53"/>
      <c r="APU16" s="53"/>
      <c r="APV16" s="53"/>
      <c r="APW16" s="53"/>
      <c r="APX16" s="53"/>
      <c r="APY16" s="53"/>
      <c r="APZ16" s="53"/>
      <c r="AQA16" s="53"/>
      <c r="AQB16" s="53"/>
      <c r="AQC16" s="53"/>
      <c r="AQD16" s="53"/>
      <c r="AQE16" s="53"/>
      <c r="AQF16" s="53"/>
      <c r="AQG16" s="53"/>
      <c r="AQH16" s="53"/>
      <c r="AQI16" s="53"/>
      <c r="AQJ16" s="53"/>
      <c r="AQK16" s="53"/>
      <c r="AQL16" s="53"/>
      <c r="AQM16" s="53"/>
      <c r="AQN16" s="53"/>
      <c r="AQO16" s="53"/>
      <c r="AQP16" s="53"/>
      <c r="AQQ16" s="53"/>
      <c r="AQR16" s="53"/>
      <c r="AQS16" s="53"/>
      <c r="AQT16" s="53"/>
      <c r="AQU16" s="53"/>
      <c r="AQV16" s="53"/>
      <c r="AQW16" s="53"/>
      <c r="AQX16" s="53"/>
      <c r="AQY16" s="53"/>
      <c r="AQZ16" s="53"/>
      <c r="ARA16" s="53"/>
      <c r="ARB16" s="53"/>
      <c r="ARC16" s="53"/>
      <c r="ARD16" s="53"/>
      <c r="ARE16" s="53"/>
      <c r="ARF16" s="53"/>
      <c r="ARG16" s="53"/>
      <c r="ARH16" s="53"/>
      <c r="ARI16" s="53"/>
      <c r="ARJ16" s="53"/>
      <c r="ARK16" s="53"/>
      <c r="ARL16" s="53"/>
      <c r="ARM16" s="53"/>
      <c r="ARN16" s="53"/>
      <c r="ARO16" s="53"/>
      <c r="ARP16" s="53"/>
      <c r="ARQ16" s="53"/>
      <c r="ARR16" s="53"/>
      <c r="ARS16" s="53"/>
      <c r="ART16" s="53"/>
      <c r="ARU16" s="53"/>
      <c r="ARV16" s="53"/>
      <c r="ARW16" s="53"/>
      <c r="ARX16" s="53"/>
      <c r="ARY16" s="53"/>
      <c r="ARZ16" s="53"/>
      <c r="ASA16" s="53"/>
      <c r="ASB16" s="53"/>
      <c r="ASC16" s="53"/>
      <c r="ASD16" s="53"/>
      <c r="ASE16" s="53"/>
      <c r="ASF16" s="53"/>
      <c r="ASG16" s="53"/>
      <c r="ASH16" s="53"/>
      <c r="ASI16" s="53"/>
      <c r="ASJ16" s="53"/>
      <c r="ASK16" s="53"/>
      <c r="ASL16" s="53"/>
      <c r="ASM16" s="53"/>
      <c r="ASN16" s="53"/>
      <c r="ASO16" s="53"/>
      <c r="ASP16" s="53"/>
      <c r="ASQ16" s="53"/>
      <c r="ASR16" s="53"/>
      <c r="ASS16" s="53"/>
      <c r="AST16" s="53"/>
      <c r="ASU16" s="53"/>
      <c r="ASV16" s="53"/>
      <c r="ASW16" s="53"/>
      <c r="ASX16" s="53"/>
      <c r="ASY16" s="53"/>
      <c r="ASZ16" s="53"/>
      <c r="ATA16" s="53"/>
      <c r="ATB16" s="53"/>
      <c r="ATC16" s="53"/>
      <c r="ATD16" s="53"/>
      <c r="ATE16" s="53"/>
      <c r="ATF16" s="53"/>
      <c r="ATG16" s="53"/>
      <c r="ATH16" s="53"/>
      <c r="ATI16" s="53"/>
      <c r="ATJ16" s="53"/>
      <c r="ATK16" s="53"/>
      <c r="ATL16" s="53"/>
      <c r="ATM16" s="53"/>
      <c r="ATN16" s="53"/>
      <c r="ATO16" s="53"/>
      <c r="ATP16" s="53"/>
      <c r="ATQ16" s="53"/>
      <c r="ATR16" s="53"/>
      <c r="ATS16" s="53"/>
      <c r="ATT16" s="53"/>
      <c r="ATU16" s="53"/>
      <c r="ATV16" s="53"/>
      <c r="ATW16" s="53"/>
      <c r="ATX16" s="53"/>
      <c r="ATY16" s="53"/>
      <c r="ATZ16" s="53"/>
      <c r="AUA16" s="53"/>
      <c r="AUB16" s="53"/>
      <c r="AUC16" s="53"/>
      <c r="AUD16" s="53"/>
      <c r="AUE16" s="53"/>
      <c r="AUF16" s="53"/>
      <c r="AUG16" s="53"/>
      <c r="AUH16" s="53"/>
      <c r="AUI16" s="53"/>
      <c r="AUJ16" s="53"/>
      <c r="AUK16" s="53"/>
      <c r="AUL16" s="53"/>
      <c r="AUM16" s="53"/>
      <c r="AUN16" s="53"/>
      <c r="AUO16" s="53"/>
      <c r="AUP16" s="53"/>
      <c r="AUQ16" s="53"/>
      <c r="AUR16" s="53"/>
      <c r="AUS16" s="53"/>
      <c r="AUT16" s="53"/>
      <c r="AUU16" s="53"/>
      <c r="AUV16" s="53"/>
      <c r="AUW16" s="53"/>
      <c r="AUX16" s="53"/>
      <c r="AUY16" s="53"/>
      <c r="AUZ16" s="53"/>
      <c r="AVA16" s="53"/>
      <c r="AVB16" s="53"/>
      <c r="AVC16" s="53"/>
      <c r="AVD16" s="53"/>
      <c r="AVE16" s="53"/>
      <c r="AVF16" s="53"/>
      <c r="AVG16" s="53"/>
      <c r="AVH16" s="53"/>
      <c r="AVI16" s="53"/>
      <c r="AVJ16" s="53"/>
      <c r="AVK16" s="53"/>
      <c r="AVL16" s="53"/>
      <c r="AVM16" s="53"/>
      <c r="AVN16" s="53"/>
      <c r="AVO16" s="53"/>
      <c r="AVP16" s="53"/>
      <c r="AVQ16" s="53"/>
      <c r="AVR16" s="53"/>
      <c r="AVS16" s="53"/>
      <c r="AVT16" s="53"/>
      <c r="AVU16" s="53"/>
      <c r="AVV16" s="53"/>
      <c r="AVW16" s="53"/>
      <c r="AVX16" s="53"/>
      <c r="AVY16" s="53"/>
      <c r="AVZ16" s="53"/>
      <c r="AWA16" s="53"/>
      <c r="AWB16" s="53"/>
      <c r="AWC16" s="53"/>
      <c r="AWD16" s="53"/>
      <c r="AWE16" s="53"/>
      <c r="AWF16" s="53"/>
      <c r="AWG16" s="53"/>
      <c r="AWH16" s="53"/>
      <c r="AWI16" s="53"/>
      <c r="AWJ16" s="53"/>
      <c r="AWK16" s="53"/>
      <c r="AWL16" s="53"/>
      <c r="AWM16" s="53"/>
      <c r="AWN16" s="53"/>
      <c r="AWO16" s="53"/>
      <c r="AWP16" s="53"/>
      <c r="AWQ16" s="53"/>
      <c r="AWR16" s="53"/>
      <c r="AWS16" s="53"/>
      <c r="AWT16" s="53"/>
      <c r="AWU16" s="53"/>
      <c r="AWV16" s="53"/>
      <c r="AWW16" s="53"/>
      <c r="AWX16" s="53"/>
      <c r="AWY16" s="53"/>
      <c r="AWZ16" s="53"/>
      <c r="AXA16" s="53"/>
      <c r="AXB16" s="53"/>
      <c r="AXC16" s="53"/>
      <c r="AXD16" s="53"/>
      <c r="AXE16" s="53"/>
      <c r="AXF16" s="53"/>
      <c r="AXG16" s="53"/>
      <c r="AXH16" s="53"/>
      <c r="AXI16" s="53"/>
      <c r="AXJ16" s="53"/>
      <c r="AXK16" s="53"/>
      <c r="AXL16" s="53"/>
      <c r="AXM16" s="53"/>
      <c r="AXN16" s="53"/>
      <c r="AXO16" s="53"/>
      <c r="AXP16" s="53"/>
      <c r="AXQ16" s="53"/>
      <c r="AXR16" s="53"/>
      <c r="AXS16" s="53"/>
      <c r="AXT16" s="53"/>
      <c r="AXU16" s="53"/>
      <c r="AXV16" s="53"/>
      <c r="AXW16" s="53"/>
      <c r="AXX16" s="53"/>
      <c r="AXY16" s="53"/>
      <c r="AXZ16" s="53"/>
      <c r="AYA16" s="53"/>
      <c r="AYB16" s="53"/>
      <c r="AYC16" s="53"/>
      <c r="AYD16" s="53"/>
      <c r="AYE16" s="53"/>
      <c r="AYF16" s="53"/>
      <c r="AYG16" s="53"/>
      <c r="AYH16" s="53"/>
      <c r="AYI16" s="53"/>
      <c r="AYJ16" s="53"/>
      <c r="AYK16" s="53"/>
      <c r="AYL16" s="53"/>
      <c r="AYM16" s="53"/>
      <c r="AYN16" s="53"/>
      <c r="AYO16" s="53"/>
      <c r="AYP16" s="53"/>
      <c r="AYQ16" s="53"/>
      <c r="AYR16" s="53"/>
      <c r="AYS16" s="53"/>
      <c r="AYT16" s="53"/>
      <c r="AYU16" s="53"/>
      <c r="AYV16" s="53"/>
      <c r="AYW16" s="53"/>
      <c r="AYX16" s="53"/>
      <c r="AYY16" s="53"/>
      <c r="AYZ16" s="53"/>
      <c r="AZA16" s="53"/>
      <c r="AZB16" s="53"/>
      <c r="AZC16" s="53"/>
      <c r="AZD16" s="53"/>
      <c r="AZE16" s="53"/>
      <c r="AZF16" s="53"/>
      <c r="AZG16" s="53"/>
      <c r="AZH16" s="53"/>
      <c r="AZI16" s="53"/>
      <c r="AZJ16" s="53"/>
      <c r="AZK16" s="53"/>
      <c r="AZL16" s="53"/>
      <c r="AZM16" s="53"/>
      <c r="AZN16" s="53"/>
      <c r="AZO16" s="53"/>
      <c r="AZP16" s="53"/>
      <c r="AZQ16" s="53"/>
      <c r="AZR16" s="53"/>
      <c r="AZS16" s="53"/>
      <c r="AZT16" s="53"/>
      <c r="AZU16" s="53"/>
      <c r="AZV16" s="53"/>
      <c r="AZW16" s="53"/>
      <c r="AZX16" s="53"/>
      <c r="AZY16" s="53"/>
      <c r="AZZ16" s="53"/>
      <c r="BAA16" s="53"/>
      <c r="BAB16" s="53"/>
      <c r="BAC16" s="53"/>
      <c r="BAD16" s="53"/>
      <c r="BAE16" s="53"/>
      <c r="BAF16" s="53"/>
      <c r="BAG16" s="53"/>
      <c r="BAH16" s="53"/>
      <c r="BAI16" s="53"/>
      <c r="BAJ16" s="53"/>
      <c r="BAK16" s="53"/>
      <c r="BAL16" s="53"/>
      <c r="BAM16" s="53"/>
      <c r="BAN16" s="53"/>
      <c r="BAO16" s="53"/>
      <c r="BAP16" s="53"/>
      <c r="BAQ16" s="53"/>
      <c r="BAR16" s="53"/>
      <c r="BAS16" s="53"/>
      <c r="BAT16" s="53"/>
      <c r="BAU16" s="53"/>
      <c r="BAV16" s="53"/>
      <c r="BAW16" s="53"/>
      <c r="BAX16" s="53"/>
      <c r="BAY16" s="53"/>
      <c r="BAZ16" s="53"/>
      <c r="BBA16" s="53"/>
      <c r="BBB16" s="53"/>
      <c r="BBC16" s="53"/>
      <c r="BBD16" s="53"/>
      <c r="BBE16" s="53"/>
      <c r="BBF16" s="53"/>
      <c r="BBG16" s="53"/>
      <c r="BBH16" s="53"/>
      <c r="BBI16" s="53"/>
      <c r="BBJ16" s="53"/>
      <c r="BBK16" s="53"/>
      <c r="BBL16" s="53"/>
      <c r="BBM16" s="53"/>
      <c r="BBN16" s="53"/>
      <c r="BBO16" s="53"/>
      <c r="BBP16" s="53"/>
      <c r="BBQ16" s="53"/>
      <c r="BBR16" s="53"/>
      <c r="BBS16" s="53"/>
      <c r="BBT16" s="53"/>
      <c r="BBU16" s="53"/>
      <c r="BBV16" s="53"/>
      <c r="BBW16" s="53"/>
      <c r="BBX16" s="53"/>
      <c r="BBY16" s="53"/>
      <c r="BBZ16" s="53"/>
      <c r="BCA16" s="53"/>
      <c r="BCB16" s="53"/>
      <c r="BCC16" s="53"/>
      <c r="BCD16" s="53"/>
      <c r="BCE16" s="53"/>
      <c r="BCF16" s="53"/>
      <c r="BCG16" s="53"/>
      <c r="BCH16" s="53"/>
      <c r="BCI16" s="53"/>
      <c r="BCJ16" s="53"/>
      <c r="BCK16" s="53"/>
      <c r="BCL16" s="53"/>
      <c r="BCM16" s="53"/>
      <c r="BCN16" s="53"/>
      <c r="BCO16" s="53"/>
      <c r="BCP16" s="53"/>
      <c r="BCQ16" s="53"/>
      <c r="BCR16" s="53"/>
      <c r="BCS16" s="53"/>
      <c r="BCT16" s="53"/>
      <c r="BCU16" s="53"/>
      <c r="BCV16" s="53"/>
      <c r="BCW16" s="53"/>
      <c r="BCX16" s="53"/>
      <c r="BCY16" s="53"/>
      <c r="BCZ16" s="53"/>
      <c r="BDA16" s="53"/>
      <c r="BDB16" s="53"/>
      <c r="BDC16" s="53"/>
      <c r="BDD16" s="53"/>
      <c r="BDE16" s="53"/>
      <c r="BDF16" s="53"/>
      <c r="BDG16" s="53"/>
      <c r="BDH16" s="53"/>
      <c r="BDI16" s="53"/>
      <c r="BDJ16" s="53"/>
      <c r="BDK16" s="53"/>
      <c r="BDL16" s="53"/>
      <c r="BDM16" s="53"/>
      <c r="BDN16" s="53"/>
      <c r="BDO16" s="53"/>
      <c r="BDP16" s="53"/>
      <c r="BDQ16" s="53"/>
      <c r="BDR16" s="53"/>
      <c r="BDS16" s="53"/>
      <c r="BDT16" s="53"/>
      <c r="BDU16" s="53"/>
      <c r="BDV16" s="53"/>
      <c r="BDW16" s="53"/>
      <c r="BDX16" s="53"/>
      <c r="BDY16" s="53"/>
      <c r="BDZ16" s="53"/>
      <c r="BEA16" s="53"/>
      <c r="BEB16" s="53"/>
      <c r="BEC16" s="53"/>
      <c r="BED16" s="53"/>
      <c r="BEE16" s="53"/>
      <c r="BEF16" s="53"/>
      <c r="BEG16" s="53"/>
      <c r="BEH16" s="53"/>
      <c r="BEI16" s="53"/>
      <c r="BEJ16" s="53"/>
      <c r="BEK16" s="53"/>
      <c r="BEL16" s="53"/>
      <c r="BEM16" s="53"/>
      <c r="BEN16" s="53"/>
      <c r="BEO16" s="53"/>
      <c r="BEP16" s="53"/>
      <c r="BEQ16" s="53"/>
      <c r="BER16" s="53"/>
      <c r="BES16" s="53"/>
      <c r="BET16" s="53"/>
      <c r="BEU16" s="53"/>
      <c r="BEV16" s="53"/>
      <c r="BEW16" s="53"/>
      <c r="BEX16" s="53"/>
      <c r="BEY16" s="53"/>
      <c r="BEZ16" s="53"/>
      <c r="BFA16" s="53"/>
      <c r="BFB16" s="53"/>
      <c r="BFC16" s="53"/>
      <c r="BFD16" s="53"/>
      <c r="BFE16" s="53"/>
      <c r="BFF16" s="53"/>
      <c r="BFG16" s="53"/>
      <c r="BFH16" s="53"/>
      <c r="BFI16" s="53"/>
      <c r="BFJ16" s="53"/>
      <c r="BFK16" s="53"/>
      <c r="BFL16" s="53"/>
      <c r="BFM16" s="53"/>
      <c r="BFN16" s="53"/>
      <c r="BFO16" s="53"/>
      <c r="BFP16" s="53"/>
      <c r="BFQ16" s="53"/>
      <c r="BFR16" s="53"/>
      <c r="BFS16" s="53"/>
      <c r="BFT16" s="53"/>
      <c r="BFU16" s="53"/>
      <c r="BFV16" s="53"/>
      <c r="BFW16" s="53"/>
      <c r="BFX16" s="53"/>
      <c r="BFY16" s="53"/>
      <c r="BFZ16" s="53"/>
      <c r="BGA16" s="53"/>
      <c r="BGB16" s="53"/>
      <c r="BGC16" s="53"/>
      <c r="BGD16" s="53"/>
      <c r="BGE16" s="53"/>
      <c r="BGF16" s="53"/>
      <c r="BGG16" s="53"/>
      <c r="BGH16" s="53"/>
      <c r="BGI16" s="53"/>
      <c r="BGJ16" s="53"/>
      <c r="BGK16" s="53"/>
      <c r="BGL16" s="53"/>
      <c r="BGM16" s="53"/>
      <c r="BGN16" s="53"/>
      <c r="BGO16" s="53"/>
      <c r="BGP16" s="53"/>
      <c r="BGQ16" s="53"/>
      <c r="BGR16" s="53"/>
      <c r="BGS16" s="53"/>
      <c r="BGT16" s="53"/>
      <c r="BGU16" s="53"/>
      <c r="BGV16" s="53"/>
      <c r="BGW16" s="53"/>
      <c r="BGX16" s="53"/>
      <c r="BGY16" s="53"/>
      <c r="BGZ16" s="53"/>
      <c r="BHA16" s="53"/>
      <c r="BHB16" s="53"/>
      <c r="BHC16" s="53"/>
      <c r="BHD16" s="53"/>
      <c r="BHE16" s="53"/>
      <c r="BHF16" s="53"/>
      <c r="BHG16" s="53"/>
      <c r="BHH16" s="53"/>
      <c r="BHI16" s="53"/>
      <c r="BHJ16" s="53"/>
      <c r="BHK16" s="53"/>
      <c r="BHL16" s="53"/>
      <c r="BHM16" s="53"/>
      <c r="BHN16" s="53"/>
      <c r="BHO16" s="53"/>
      <c r="BHP16" s="53"/>
      <c r="BHQ16" s="53"/>
      <c r="BHR16" s="53"/>
      <c r="BHS16" s="53"/>
      <c r="BHT16" s="53"/>
      <c r="BHU16" s="53"/>
      <c r="BHV16" s="53"/>
      <c r="BHW16" s="53"/>
      <c r="BHX16" s="53"/>
      <c r="BHY16" s="53"/>
      <c r="BHZ16" s="53"/>
      <c r="BIA16" s="53"/>
      <c r="BIB16" s="53"/>
      <c r="BIC16" s="53"/>
      <c r="BID16" s="53"/>
      <c r="BIE16" s="53"/>
      <c r="BIF16" s="53"/>
      <c r="BIG16" s="53"/>
      <c r="BIH16" s="53"/>
      <c r="BII16" s="53"/>
      <c r="BIJ16" s="53"/>
      <c r="BIK16" s="53"/>
      <c r="BIL16" s="53"/>
      <c r="BIM16" s="53"/>
      <c r="BIN16" s="53"/>
      <c r="BIO16" s="53"/>
      <c r="BIP16" s="53"/>
      <c r="BIQ16" s="53"/>
      <c r="BIR16" s="53"/>
      <c r="BIS16" s="53"/>
      <c r="BIT16" s="53"/>
      <c r="BIU16" s="53"/>
      <c r="BIV16" s="53"/>
      <c r="BIW16" s="53"/>
      <c r="BIX16" s="53"/>
      <c r="BIY16" s="53"/>
      <c r="BIZ16" s="53"/>
      <c r="BJA16" s="53"/>
      <c r="BJB16" s="53"/>
      <c r="BJC16" s="53"/>
      <c r="BJD16" s="53"/>
      <c r="BJE16" s="53"/>
      <c r="BJF16" s="53"/>
      <c r="BJG16" s="53"/>
      <c r="BJH16" s="53"/>
      <c r="BJI16" s="53"/>
      <c r="BJJ16" s="53"/>
      <c r="BJK16" s="53"/>
      <c r="BJL16" s="53"/>
      <c r="BJM16" s="53"/>
      <c r="BJN16" s="53"/>
      <c r="BJO16" s="53"/>
      <c r="BJP16" s="53"/>
      <c r="BJQ16" s="53"/>
      <c r="BJR16" s="53"/>
      <c r="BJS16" s="53"/>
      <c r="BJT16" s="53"/>
      <c r="BJU16" s="53"/>
      <c r="BJV16" s="53"/>
      <c r="BJW16" s="53"/>
      <c r="BJX16" s="53"/>
      <c r="BJY16" s="53"/>
      <c r="BJZ16" s="53"/>
      <c r="BKA16" s="53"/>
      <c r="BKB16" s="53"/>
      <c r="BKC16" s="53"/>
      <c r="BKD16" s="53"/>
      <c r="BKE16" s="53"/>
      <c r="BKF16" s="53"/>
      <c r="BKG16" s="53"/>
      <c r="BKH16" s="53"/>
      <c r="BKI16" s="53"/>
      <c r="BKJ16" s="53"/>
      <c r="BKK16" s="53"/>
      <c r="BKL16" s="53"/>
      <c r="BKM16" s="53"/>
      <c r="BKN16" s="53"/>
      <c r="BKO16" s="53"/>
      <c r="BKP16" s="53"/>
      <c r="BKQ16" s="53"/>
      <c r="BKR16" s="53"/>
      <c r="BKS16" s="53"/>
      <c r="BKT16" s="53"/>
      <c r="BKU16" s="53"/>
      <c r="BKV16" s="53"/>
      <c r="BKW16" s="53"/>
      <c r="BKX16" s="53"/>
      <c r="BKY16" s="53"/>
      <c r="BKZ16" s="53"/>
      <c r="BLA16" s="53"/>
      <c r="BLB16" s="53"/>
      <c r="BLC16" s="53"/>
      <c r="BLD16" s="53"/>
      <c r="BLE16" s="53"/>
      <c r="BLF16" s="53"/>
      <c r="BLG16" s="53"/>
      <c r="BLH16" s="53"/>
      <c r="BLI16" s="53"/>
      <c r="BLJ16" s="53"/>
      <c r="BLK16" s="53"/>
      <c r="BLL16" s="53"/>
      <c r="BLM16" s="53"/>
      <c r="BLN16" s="53"/>
      <c r="BLO16" s="53"/>
      <c r="BLP16" s="53"/>
      <c r="BLQ16" s="53"/>
      <c r="BLR16" s="53"/>
      <c r="BLS16" s="53"/>
      <c r="BLT16" s="53"/>
      <c r="BLU16" s="53"/>
      <c r="BLV16" s="53"/>
      <c r="BLW16" s="53"/>
      <c r="BLX16" s="53"/>
      <c r="BLY16" s="53"/>
      <c r="BLZ16" s="53"/>
      <c r="BMA16" s="53"/>
      <c r="BMB16" s="53"/>
      <c r="BMC16" s="53"/>
      <c r="BMD16" s="53"/>
      <c r="BME16" s="53"/>
      <c r="BMF16" s="53"/>
      <c r="BMG16" s="53"/>
      <c r="BMH16" s="53"/>
      <c r="BMI16" s="53"/>
      <c r="BMJ16" s="53"/>
      <c r="BMK16" s="53"/>
      <c r="BML16" s="53"/>
      <c r="BMM16" s="53"/>
      <c r="BMN16" s="53"/>
      <c r="BMO16" s="53"/>
      <c r="BMP16" s="53"/>
      <c r="BMQ16" s="53"/>
      <c r="BMR16" s="53"/>
      <c r="BMS16" s="53"/>
      <c r="BMT16" s="53"/>
      <c r="BMU16" s="53"/>
      <c r="BMV16" s="53"/>
      <c r="BMW16" s="53"/>
      <c r="BMX16" s="53"/>
      <c r="BMY16" s="53"/>
      <c r="BMZ16" s="53"/>
      <c r="BNA16" s="53"/>
      <c r="BNB16" s="53"/>
      <c r="BNC16" s="53"/>
      <c r="BND16" s="53"/>
      <c r="BNE16" s="53"/>
      <c r="BNF16" s="53"/>
      <c r="BNG16" s="53"/>
      <c r="BNH16" s="53"/>
    </row>
    <row r="17" ht="13.5" hidden="1" customHeight="1">
      <c r="A17" s="54" t="s">
        <v>1406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55"/>
      <c r="ID17" s="55"/>
      <c r="IE17" s="55"/>
      <c r="IF17" s="55"/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5"/>
      <c r="JW17" s="55"/>
      <c r="JX17" s="55"/>
      <c r="JY17" s="55"/>
      <c r="JZ17" s="55"/>
      <c r="KA17" s="55"/>
      <c r="KB17" s="55"/>
      <c r="KC17" s="55"/>
      <c r="KD17" s="55"/>
      <c r="KE17" s="55"/>
      <c r="KF17" s="55"/>
      <c r="KG17" s="55"/>
      <c r="KH17" s="55"/>
      <c r="KI17" s="55"/>
      <c r="KJ17" s="55"/>
      <c r="KK17" s="55"/>
      <c r="KL17" s="55"/>
      <c r="KM17" s="55"/>
      <c r="KN17" s="55"/>
      <c r="KO17" s="55"/>
      <c r="KP17" s="55"/>
      <c r="KQ17" s="55"/>
      <c r="KR17" s="55"/>
      <c r="KS17" s="55"/>
      <c r="KT17" s="55"/>
      <c r="KU17" s="55"/>
      <c r="KV17" s="55"/>
      <c r="KW17" s="55"/>
      <c r="KX17" s="55"/>
      <c r="KY17" s="55"/>
      <c r="KZ17" s="55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5"/>
      <c r="MG17" s="55"/>
      <c r="MH17" s="55"/>
      <c r="MI17" s="55"/>
      <c r="MJ17" s="55"/>
      <c r="MK17" s="55"/>
      <c r="ML17" s="55"/>
      <c r="MM17" s="55"/>
      <c r="MN17" s="55"/>
      <c r="MO17" s="55"/>
      <c r="MP17" s="55"/>
      <c r="MQ17" s="55"/>
      <c r="MR17" s="55"/>
      <c r="MS17" s="55"/>
      <c r="MT17" s="55"/>
      <c r="MU17" s="55"/>
      <c r="MV17" s="55"/>
      <c r="MW17" s="55"/>
      <c r="MX17" s="55"/>
      <c r="MY17" s="55"/>
      <c r="MZ17" s="55"/>
      <c r="NA17" s="55"/>
      <c r="NB17" s="55"/>
      <c r="NC17" s="55"/>
      <c r="ND17" s="55"/>
      <c r="NE17" s="55"/>
      <c r="NF17" s="55"/>
      <c r="NG17" s="55"/>
      <c r="NH17" s="55"/>
      <c r="NI17" s="55"/>
      <c r="NJ17" s="55"/>
      <c r="NK17" s="55"/>
      <c r="NL17" s="55"/>
      <c r="NM17" s="55"/>
      <c r="NN17" s="55"/>
      <c r="NO17" s="55"/>
      <c r="NP17" s="55"/>
      <c r="NQ17" s="55"/>
      <c r="NR17" s="55"/>
      <c r="NS17" s="55"/>
      <c r="NT17" s="55"/>
      <c r="NU17" s="55"/>
      <c r="NV17" s="55"/>
      <c r="NW17" s="55"/>
      <c r="NX17" s="55"/>
      <c r="NY17" s="55"/>
      <c r="NZ17" s="55"/>
      <c r="OA17" s="55"/>
      <c r="OB17" s="55"/>
      <c r="OC17" s="55"/>
      <c r="OD17" s="55"/>
      <c r="OE17" s="55"/>
      <c r="OF17" s="55"/>
      <c r="OG17" s="55"/>
      <c r="OH17" s="55"/>
      <c r="OI17" s="55"/>
      <c r="OJ17" s="55"/>
      <c r="OK17" s="55"/>
      <c r="OL17" s="55"/>
      <c r="OM17" s="55"/>
      <c r="ON17" s="55"/>
      <c r="OO17" s="55"/>
      <c r="OP17" s="55"/>
      <c r="OQ17" s="55"/>
      <c r="OR17" s="55"/>
      <c r="OS17" s="55"/>
      <c r="OT17" s="55"/>
      <c r="OU17" s="55"/>
      <c r="OV17" s="55"/>
      <c r="OW17" s="55"/>
      <c r="OX17" s="55"/>
      <c r="OY17" s="55"/>
      <c r="OZ17" s="55"/>
      <c r="PA17" s="55"/>
      <c r="PB17" s="55"/>
      <c r="PC17" s="55"/>
      <c r="PD17" s="55"/>
      <c r="PE17" s="55"/>
      <c r="PF17" s="55"/>
      <c r="PG17" s="55"/>
      <c r="PH17" s="55"/>
      <c r="PI17" s="55"/>
      <c r="PJ17" s="55"/>
      <c r="PK17" s="55"/>
      <c r="PL17" s="55"/>
      <c r="PM17" s="55"/>
      <c r="PN17" s="55"/>
      <c r="PO17" s="55"/>
      <c r="PP17" s="55"/>
      <c r="PQ17" s="55"/>
      <c r="PR17" s="55"/>
      <c r="PS17" s="55"/>
      <c r="PT17" s="55"/>
      <c r="PU17" s="55"/>
      <c r="PV17" s="55"/>
      <c r="PW17" s="55"/>
      <c r="PX17" s="55"/>
      <c r="PY17" s="55"/>
      <c r="PZ17" s="55"/>
      <c r="QA17" s="55"/>
      <c r="QB17" s="55"/>
      <c r="QC17" s="55"/>
      <c r="QD17" s="55"/>
      <c r="QE17" s="55"/>
      <c r="QF17" s="55"/>
      <c r="QG17" s="55"/>
      <c r="QH17" s="55"/>
      <c r="QI17" s="55"/>
      <c r="QJ17" s="55"/>
      <c r="QK17" s="55"/>
      <c r="QL17" s="55"/>
      <c r="QM17" s="55"/>
      <c r="QN17" s="55"/>
      <c r="QO17" s="55"/>
      <c r="QP17" s="55"/>
      <c r="QQ17" s="55"/>
      <c r="QR17" s="55"/>
      <c r="QS17" s="55"/>
      <c r="QT17" s="55"/>
      <c r="QU17" s="55"/>
      <c r="QV17" s="55"/>
      <c r="QW17" s="55"/>
      <c r="QX17" s="55"/>
      <c r="QY17" s="55"/>
      <c r="QZ17" s="55"/>
      <c r="RA17" s="55"/>
      <c r="RB17" s="55"/>
      <c r="RC17" s="55"/>
      <c r="RD17" s="55"/>
      <c r="RE17" s="55"/>
      <c r="RF17" s="55"/>
      <c r="RG17" s="55"/>
      <c r="RH17" s="55"/>
      <c r="RI17" s="55"/>
      <c r="RJ17" s="55"/>
      <c r="RK17" s="55"/>
      <c r="RL17" s="55"/>
      <c r="RM17" s="55"/>
      <c r="RN17" s="55"/>
      <c r="RO17" s="55"/>
      <c r="RP17" s="55"/>
      <c r="RQ17" s="55"/>
      <c r="RR17" s="55"/>
      <c r="RS17" s="55"/>
      <c r="RT17" s="55"/>
      <c r="RU17" s="55"/>
      <c r="RV17" s="55"/>
      <c r="RW17" s="55"/>
      <c r="RX17" s="55"/>
      <c r="RY17" s="55"/>
      <c r="RZ17" s="55"/>
      <c r="SA17" s="55"/>
      <c r="SB17" s="55"/>
      <c r="SC17" s="55"/>
      <c r="SD17" s="55"/>
      <c r="SE17" s="55"/>
      <c r="SF17" s="55"/>
      <c r="SG17" s="55"/>
      <c r="SH17" s="55"/>
      <c r="SI17" s="55"/>
      <c r="SJ17" s="55"/>
      <c r="SK17" s="55"/>
      <c r="SL17" s="55"/>
      <c r="SM17" s="55"/>
      <c r="SN17" s="55"/>
      <c r="SO17" s="55"/>
      <c r="SP17" s="55"/>
      <c r="SQ17" s="55"/>
      <c r="SR17" s="55"/>
      <c r="SS17" s="55"/>
      <c r="ST17" s="55"/>
      <c r="SU17" s="55"/>
      <c r="SV17" s="55"/>
      <c r="SW17" s="55"/>
      <c r="SX17" s="55"/>
      <c r="SY17" s="55"/>
      <c r="SZ17" s="55"/>
      <c r="TA17" s="55"/>
      <c r="TB17" s="55"/>
      <c r="TC17" s="55"/>
      <c r="TD17" s="55"/>
      <c r="TE17" s="55"/>
      <c r="TF17" s="55"/>
      <c r="TG17" s="55"/>
      <c r="TH17" s="55"/>
      <c r="TI17" s="55"/>
      <c r="TJ17" s="55"/>
      <c r="TK17" s="55"/>
      <c r="TL17" s="55"/>
      <c r="TM17" s="55"/>
      <c r="TN17" s="55"/>
      <c r="TO17" s="55"/>
      <c r="TP17" s="55"/>
      <c r="TQ17" s="55"/>
      <c r="TR17" s="55"/>
      <c r="TS17" s="55"/>
      <c r="TT17" s="55"/>
      <c r="TU17" s="55"/>
      <c r="TV17" s="55"/>
      <c r="TW17" s="55"/>
      <c r="TX17" s="55"/>
      <c r="TY17" s="55"/>
      <c r="TZ17" s="55"/>
      <c r="UA17" s="55"/>
      <c r="UB17" s="55"/>
      <c r="UC17" s="55"/>
      <c r="UD17" s="55"/>
      <c r="UE17" s="55"/>
      <c r="UF17" s="55"/>
      <c r="UG17" s="55"/>
      <c r="UH17" s="55"/>
      <c r="UI17" s="55"/>
      <c r="UJ17" s="55"/>
      <c r="UK17" s="55"/>
      <c r="UL17" s="55"/>
      <c r="UM17" s="55"/>
      <c r="UN17" s="55"/>
      <c r="UO17" s="55"/>
      <c r="UP17" s="55"/>
      <c r="UQ17" s="55"/>
      <c r="UR17" s="55"/>
      <c r="US17" s="55"/>
      <c r="UT17" s="55"/>
      <c r="UU17" s="55"/>
      <c r="UV17" s="55"/>
      <c r="UW17" s="55"/>
      <c r="UX17" s="55"/>
      <c r="UY17" s="55"/>
      <c r="UZ17" s="55"/>
      <c r="VA17" s="55"/>
      <c r="VB17" s="55"/>
      <c r="VC17" s="55"/>
      <c r="VD17" s="55"/>
      <c r="VE17" s="55"/>
      <c r="VF17" s="55"/>
      <c r="VG17" s="55"/>
      <c r="VH17" s="55"/>
      <c r="VI17" s="55"/>
      <c r="VJ17" s="55"/>
      <c r="VK17" s="55"/>
      <c r="VL17" s="55"/>
      <c r="VM17" s="55"/>
      <c r="VN17" s="55"/>
      <c r="VO17" s="55"/>
      <c r="VP17" s="55"/>
      <c r="VQ17" s="55"/>
      <c r="VR17" s="55"/>
      <c r="VS17" s="55"/>
      <c r="VT17" s="55"/>
      <c r="VU17" s="55"/>
      <c r="VV17" s="55"/>
      <c r="VW17" s="55"/>
      <c r="VX17" s="55"/>
      <c r="VY17" s="55"/>
      <c r="VZ17" s="55"/>
      <c r="WA17" s="55"/>
      <c r="WB17" s="55"/>
      <c r="WC17" s="55"/>
      <c r="WD17" s="55"/>
      <c r="WE17" s="55"/>
      <c r="WF17" s="55"/>
      <c r="WG17" s="55"/>
      <c r="WH17" s="55"/>
      <c r="WI17" s="55"/>
      <c r="WJ17" s="55"/>
      <c r="WK17" s="55"/>
      <c r="WL17" s="55"/>
      <c r="WM17" s="55"/>
      <c r="WN17" s="55"/>
      <c r="WO17" s="55"/>
      <c r="WP17" s="55"/>
      <c r="WQ17" s="55"/>
      <c r="WR17" s="55"/>
      <c r="WS17" s="55"/>
      <c r="WT17" s="55"/>
      <c r="WU17" s="55"/>
      <c r="WV17" s="55"/>
      <c r="WW17" s="55"/>
      <c r="WX17" s="55"/>
      <c r="WY17" s="55"/>
      <c r="WZ17" s="55"/>
      <c r="XA17" s="55"/>
      <c r="XB17" s="55"/>
      <c r="XC17" s="55"/>
      <c r="XD17" s="55"/>
      <c r="XE17" s="55"/>
      <c r="XF17" s="55"/>
      <c r="XG17" s="55"/>
      <c r="XH17" s="55"/>
      <c r="XI17" s="55"/>
      <c r="XJ17" s="55"/>
      <c r="XK17" s="55"/>
      <c r="XL17" s="55"/>
      <c r="XM17" s="55"/>
      <c r="XN17" s="55"/>
      <c r="XO17" s="55"/>
      <c r="XP17" s="55"/>
      <c r="XQ17" s="55"/>
      <c r="XR17" s="55"/>
      <c r="XS17" s="55"/>
      <c r="XT17" s="55"/>
      <c r="XU17" s="55"/>
      <c r="XV17" s="55"/>
      <c r="XW17" s="55"/>
      <c r="XX17" s="55"/>
      <c r="XY17" s="55"/>
      <c r="XZ17" s="55"/>
      <c r="YA17" s="55"/>
      <c r="YB17" s="55"/>
      <c r="YC17" s="55"/>
      <c r="YD17" s="55"/>
      <c r="YE17" s="55"/>
      <c r="YF17" s="55"/>
      <c r="YG17" s="55"/>
      <c r="YH17" s="55"/>
      <c r="YI17" s="55"/>
      <c r="YJ17" s="55"/>
      <c r="YK17" s="55"/>
      <c r="YL17" s="55"/>
      <c r="YM17" s="55"/>
      <c r="YN17" s="55"/>
      <c r="YO17" s="55"/>
      <c r="YP17" s="55"/>
      <c r="YQ17" s="55"/>
      <c r="YR17" s="55"/>
      <c r="YS17" s="55"/>
      <c r="YT17" s="55"/>
      <c r="YU17" s="55"/>
      <c r="YV17" s="55"/>
      <c r="YW17" s="55"/>
      <c r="YX17" s="55"/>
      <c r="YY17" s="55"/>
      <c r="YZ17" s="55"/>
      <c r="ZA17" s="55"/>
      <c r="ZB17" s="55"/>
      <c r="ZC17" s="55"/>
      <c r="ZD17" s="55"/>
      <c r="ZE17" s="55"/>
      <c r="ZF17" s="55"/>
      <c r="ZG17" s="55"/>
      <c r="ZH17" s="55"/>
      <c r="ZI17" s="55"/>
      <c r="ZJ17" s="55"/>
      <c r="ZK17" s="55"/>
      <c r="ZL17" s="55"/>
      <c r="ZM17" s="55"/>
      <c r="ZN17" s="55"/>
      <c r="ZO17" s="55"/>
      <c r="ZP17" s="55"/>
      <c r="ZQ17" s="55"/>
      <c r="ZR17" s="55"/>
      <c r="ZS17" s="55"/>
      <c r="ZT17" s="55"/>
      <c r="ZU17" s="55"/>
      <c r="ZV17" s="55"/>
      <c r="ZW17" s="55"/>
      <c r="ZX17" s="55"/>
      <c r="ZY17" s="55"/>
      <c r="ZZ17" s="55"/>
      <c r="AAA17" s="55"/>
      <c r="AAB17" s="55"/>
      <c r="AAC17" s="55"/>
      <c r="AAD17" s="55"/>
      <c r="AAE17" s="55"/>
      <c r="AAF17" s="55"/>
      <c r="AAG17" s="55"/>
      <c r="AAH17" s="55"/>
      <c r="AAI17" s="55"/>
      <c r="AAJ17" s="55"/>
      <c r="AAK17" s="55"/>
      <c r="AAL17" s="55"/>
      <c r="AAM17" s="55"/>
      <c r="AAN17" s="55"/>
      <c r="AAO17" s="55"/>
      <c r="AAP17" s="55"/>
      <c r="AAQ17" s="55"/>
      <c r="AAR17" s="55"/>
      <c r="AAS17" s="55"/>
      <c r="AAT17" s="55"/>
      <c r="AAU17" s="55"/>
      <c r="AAV17" s="55"/>
      <c r="AAW17" s="55"/>
      <c r="AAX17" s="55"/>
      <c r="AAY17" s="55"/>
      <c r="AAZ17" s="55"/>
      <c r="ABA17" s="55"/>
      <c r="ABB17" s="55"/>
      <c r="ABC17" s="55"/>
      <c r="ABD17" s="55"/>
      <c r="ABE17" s="55"/>
      <c r="ABF17" s="55"/>
      <c r="ABG17" s="55"/>
      <c r="ABH17" s="55"/>
      <c r="ABI17" s="55"/>
      <c r="ABJ17" s="55"/>
      <c r="ABK17" s="55"/>
      <c r="ABL17" s="55"/>
      <c r="ABM17" s="55"/>
      <c r="ABN17" s="55"/>
      <c r="ABO17" s="55"/>
      <c r="ABP17" s="55"/>
      <c r="ABQ17" s="55"/>
      <c r="ABR17" s="55"/>
      <c r="ABS17" s="55"/>
      <c r="ABT17" s="55"/>
      <c r="ABU17" s="55"/>
      <c r="ABV17" s="55"/>
      <c r="ABW17" s="55"/>
      <c r="ABX17" s="55"/>
      <c r="ABY17" s="55"/>
      <c r="ABZ17" s="55"/>
      <c r="ACA17" s="55"/>
      <c r="ACB17" s="55"/>
      <c r="ACC17" s="55"/>
      <c r="ACD17" s="55"/>
      <c r="ACE17" s="55"/>
      <c r="ACF17" s="55"/>
      <c r="ACG17" s="55"/>
      <c r="ACH17" s="55"/>
      <c r="ACI17" s="55"/>
      <c r="ACJ17" s="55"/>
      <c r="ACK17" s="55"/>
      <c r="ACL17" s="55"/>
      <c r="ACM17" s="55"/>
      <c r="ACN17" s="55"/>
      <c r="ACO17" s="55"/>
      <c r="ACP17" s="55"/>
      <c r="ACQ17" s="55"/>
      <c r="ACR17" s="55"/>
      <c r="ACS17" s="55"/>
      <c r="ACT17" s="55"/>
      <c r="ACU17" s="55"/>
      <c r="ACV17" s="55"/>
      <c r="ACW17" s="55"/>
      <c r="ACX17" s="55"/>
      <c r="ACY17" s="55"/>
      <c r="ACZ17" s="55"/>
      <c r="ADA17" s="55">
        <v>100.0</v>
      </c>
      <c r="ADB17" s="55">
        <v>100.4768</v>
      </c>
      <c r="ADC17" s="55">
        <v>100.8514</v>
      </c>
      <c r="ADD17" s="55">
        <v>100.9733</v>
      </c>
      <c r="ADE17" s="55">
        <v>101.3822</v>
      </c>
      <c r="ADF17" s="55">
        <v>104.1367</v>
      </c>
      <c r="ADG17" s="55">
        <v>105.5962</v>
      </c>
      <c r="ADH17" s="55">
        <v>106.5704</v>
      </c>
      <c r="ADI17" s="55">
        <v>107.3417</v>
      </c>
      <c r="ADJ17" s="55">
        <v>107.1164</v>
      </c>
      <c r="ADK17" s="55">
        <v>104.6051</v>
      </c>
      <c r="ADL17" s="55">
        <v>103.0396</v>
      </c>
      <c r="ADM17" s="55">
        <v>102.7052</v>
      </c>
      <c r="ADN17" s="55">
        <v>103.3329</v>
      </c>
      <c r="ADO17" s="55">
        <v>103.814</v>
      </c>
      <c r="ADP17" s="55">
        <v>104.0199</v>
      </c>
      <c r="ADQ17" s="55">
        <v>104.5293</v>
      </c>
      <c r="ADR17" s="55">
        <v>106.7326</v>
      </c>
      <c r="ADS17" s="55">
        <v>107.5795</v>
      </c>
      <c r="ADT17" s="55">
        <v>108.9552</v>
      </c>
      <c r="ADU17" s="55">
        <v>109.429</v>
      </c>
      <c r="ADV17" s="55">
        <v>109.6741</v>
      </c>
      <c r="ADW17" s="55">
        <v>107.3313</v>
      </c>
      <c r="ADX17" s="55">
        <v>106.0439</v>
      </c>
      <c r="ADY17" s="55">
        <v>104.9</v>
      </c>
      <c r="ADZ17" s="55">
        <v>105.5</v>
      </c>
      <c r="AEA17" s="55">
        <v>106.8</v>
      </c>
      <c r="AEB17" s="55">
        <v>106.2</v>
      </c>
      <c r="AEC17" s="55">
        <v>107.6</v>
      </c>
      <c r="AED17" s="55">
        <v>109.9</v>
      </c>
      <c r="AEE17" s="55">
        <v>111.0</v>
      </c>
      <c r="AEF17" s="55">
        <v>112.8</v>
      </c>
      <c r="AEG17" s="55">
        <v>112.8</v>
      </c>
      <c r="AEH17" s="55">
        <v>112.1</v>
      </c>
      <c r="AEI17" s="55">
        <v>110.0</v>
      </c>
      <c r="AEJ17" s="55">
        <v>108.6</v>
      </c>
      <c r="AEK17" s="55">
        <v>107.5</v>
      </c>
      <c r="AEL17" s="55">
        <v>108.5</v>
      </c>
      <c r="AEM17" s="55">
        <v>109.4</v>
      </c>
      <c r="AEN17" s="55">
        <v>109.9</v>
      </c>
      <c r="AEO17" s="55">
        <v>111.0</v>
      </c>
      <c r="AEP17" s="55">
        <v>112.9</v>
      </c>
      <c r="AEQ17" s="55">
        <v>114.9</v>
      </c>
      <c r="AER17" s="55">
        <v>115.6</v>
      </c>
      <c r="AES17" s="55">
        <v>116.1</v>
      </c>
      <c r="AET17" s="55">
        <v>112.9</v>
      </c>
      <c r="AEU17" s="55">
        <v>112.9</v>
      </c>
      <c r="AEV17" s="55">
        <v>111.4</v>
      </c>
      <c r="AEW17" s="55">
        <v>110.1</v>
      </c>
      <c r="AEX17" s="55">
        <v>111.2</v>
      </c>
      <c r="AEY17" s="55">
        <v>111.0</v>
      </c>
      <c r="AEZ17" s="55">
        <v>111.3</v>
      </c>
      <c r="AFA17" s="55">
        <v>111.6</v>
      </c>
      <c r="AFB17" s="55">
        <v>114.0</v>
      </c>
      <c r="AFC17" s="55">
        <v>115.8</v>
      </c>
      <c r="AFD17" s="55">
        <v>116.7</v>
      </c>
      <c r="AFE17" s="55">
        <v>116.7</v>
      </c>
      <c r="AFF17" s="55">
        <v>114.0</v>
      </c>
      <c r="AFG17" s="55">
        <v>114.4</v>
      </c>
      <c r="AFH17" s="55">
        <v>113.1</v>
      </c>
      <c r="AFI17" s="55">
        <v>112.1</v>
      </c>
      <c r="AFJ17" s="55">
        <v>112.5</v>
      </c>
      <c r="AFK17" s="55">
        <v>112.8</v>
      </c>
      <c r="AFL17" s="55">
        <v>112.7</v>
      </c>
      <c r="AFM17" s="55">
        <v>112.3</v>
      </c>
      <c r="AFN17" s="55">
        <v>112.4</v>
      </c>
      <c r="AFO17" s="55">
        <v>112.9</v>
      </c>
      <c r="AFP17" s="55">
        <v>113.411</v>
      </c>
      <c r="AFQ17" s="55">
        <v>113.8</v>
      </c>
      <c r="AFR17" s="55">
        <v>113.6</v>
      </c>
      <c r="AFS17" s="55">
        <v>112.7</v>
      </c>
      <c r="AFT17" s="55">
        <v>112.2</v>
      </c>
      <c r="AFU17" s="55">
        <v>111.9</v>
      </c>
      <c r="AFV17" s="55">
        <v>112.5</v>
      </c>
      <c r="AFW17" s="55">
        <v>112.7</v>
      </c>
      <c r="AFX17" s="55">
        <v>112.6</v>
      </c>
      <c r="AFY17" s="55">
        <v>113.1</v>
      </c>
      <c r="AFZ17" s="55">
        <v>114.0</v>
      </c>
      <c r="AGA17" s="55">
        <v>114.6</v>
      </c>
      <c r="AGB17" s="55">
        <v>116.3</v>
      </c>
      <c r="AGC17" s="55">
        <v>118.1</v>
      </c>
      <c r="AGD17" s="55">
        <v>117.8</v>
      </c>
      <c r="AGE17" s="56"/>
      <c r="AGF17" s="56"/>
      <c r="AGG17" s="56"/>
      <c r="AGH17" s="56"/>
      <c r="AGI17" s="56"/>
      <c r="AGJ17" s="56"/>
      <c r="AGK17" s="56"/>
      <c r="AGL17" s="56"/>
      <c r="AGM17" s="56"/>
      <c r="AGN17" s="56"/>
      <c r="AGO17" s="56"/>
      <c r="AGP17" s="56"/>
      <c r="AGQ17" s="56"/>
      <c r="AGR17" s="56"/>
      <c r="AGS17" s="56"/>
      <c r="AGT17" s="56"/>
      <c r="AGU17" s="56"/>
      <c r="AGV17" s="56"/>
      <c r="AGW17" s="56"/>
      <c r="AGX17" s="56"/>
      <c r="AGY17" s="56"/>
      <c r="AGZ17" s="56"/>
      <c r="AHA17" s="56"/>
      <c r="AHB17" s="56"/>
      <c r="AHC17" s="56"/>
      <c r="AHD17" s="56"/>
      <c r="AHE17" s="56"/>
      <c r="AHF17" s="56"/>
      <c r="AHG17" s="56"/>
      <c r="AHH17" s="56"/>
      <c r="AHI17" s="56"/>
      <c r="AHJ17" s="56"/>
      <c r="AHK17" s="56"/>
      <c r="AHL17" s="56"/>
      <c r="AHM17" s="56"/>
      <c r="AHN17" s="56"/>
      <c r="AHO17" s="56"/>
      <c r="AHP17" s="56"/>
      <c r="AHQ17" s="56"/>
      <c r="AHR17" s="56"/>
      <c r="AHS17" s="56"/>
      <c r="AHT17" s="56"/>
      <c r="AHU17" s="56"/>
      <c r="AHV17" s="56"/>
      <c r="AHW17" s="56"/>
      <c r="AHX17" s="56"/>
      <c r="AHY17" s="56"/>
      <c r="AHZ17" s="56"/>
      <c r="AIA17" s="56"/>
      <c r="AIB17" s="56"/>
      <c r="AIC17" s="56"/>
      <c r="AID17" s="56"/>
      <c r="AIE17" s="56"/>
      <c r="AIF17" s="56"/>
      <c r="AIG17" s="56"/>
      <c r="AIH17" s="56"/>
      <c r="AII17" s="56"/>
      <c r="AIJ17" s="56"/>
      <c r="AIK17" s="56"/>
      <c r="AIL17" s="56"/>
      <c r="AIM17" s="56"/>
      <c r="AIN17" s="56"/>
      <c r="AIO17" s="56"/>
      <c r="AIP17" s="56"/>
      <c r="AIQ17" s="56"/>
      <c r="AIR17" s="56"/>
      <c r="AIS17" s="56"/>
      <c r="AIT17" s="56"/>
      <c r="AIU17" s="56"/>
      <c r="AIV17" s="56"/>
      <c r="AIW17" s="56"/>
      <c r="AIX17" s="56"/>
      <c r="AIY17" s="56"/>
      <c r="AIZ17" s="56"/>
      <c r="AJA17" s="56"/>
      <c r="AJB17" s="56"/>
      <c r="AJC17" s="56"/>
      <c r="AJD17" s="56"/>
      <c r="AJE17" s="56"/>
      <c r="AJF17" s="56"/>
      <c r="AJG17" s="56"/>
      <c r="AJH17" s="56"/>
      <c r="AJI17" s="56"/>
      <c r="AJJ17" s="56"/>
      <c r="AJK17" s="56"/>
      <c r="AJL17" s="56"/>
      <c r="AJM17" s="56"/>
      <c r="AJN17" s="56"/>
      <c r="AJO17" s="56"/>
      <c r="AJP17" s="56"/>
      <c r="AJQ17" s="56"/>
      <c r="AJR17" s="56"/>
      <c r="AJS17" s="56"/>
      <c r="AJT17" s="56"/>
      <c r="AJU17" s="56"/>
      <c r="AJV17" s="56"/>
      <c r="AJW17" s="56"/>
      <c r="AJX17" s="56"/>
      <c r="AJY17" s="56"/>
      <c r="AJZ17" s="56"/>
      <c r="AKA17" s="56"/>
      <c r="AKB17" s="56"/>
      <c r="AKC17" s="56"/>
      <c r="AKD17" s="56"/>
      <c r="AKE17" s="56"/>
      <c r="AKF17" s="56"/>
      <c r="AKG17" s="56"/>
      <c r="AKH17" s="56"/>
      <c r="AKI17" s="56"/>
      <c r="AKJ17" s="56"/>
      <c r="AKK17" s="56"/>
      <c r="AKL17" s="56"/>
      <c r="AKM17" s="56"/>
      <c r="AKN17" s="56"/>
      <c r="AKO17" s="56"/>
      <c r="AKP17" s="56"/>
      <c r="AKQ17" s="56"/>
      <c r="AKR17" s="56"/>
      <c r="AKS17" s="56"/>
      <c r="AKT17" s="56"/>
      <c r="AKU17" s="56"/>
      <c r="AKV17" s="56"/>
      <c r="AKW17" s="56"/>
      <c r="AKX17" s="56"/>
      <c r="AKY17" s="56"/>
      <c r="AKZ17" s="56"/>
      <c r="ALA17" s="56"/>
      <c r="ALB17" s="56"/>
      <c r="ALC17" s="56"/>
      <c r="ALD17" s="56"/>
      <c r="ALE17" s="56"/>
      <c r="ALF17" s="56"/>
      <c r="ALG17" s="56"/>
      <c r="ALH17" s="56"/>
      <c r="ALI17" s="56"/>
      <c r="ALJ17" s="56"/>
      <c r="ALK17" s="56"/>
      <c r="ALL17" s="56"/>
      <c r="ALM17" s="56"/>
      <c r="ALN17" s="56"/>
      <c r="ALO17" s="56"/>
      <c r="ALP17" s="56"/>
      <c r="ALQ17" s="56"/>
      <c r="ALR17" s="56"/>
      <c r="ALS17" s="56"/>
      <c r="ALT17" s="56"/>
      <c r="ALU17" s="56"/>
      <c r="ALV17" s="56"/>
      <c r="ALW17" s="56"/>
      <c r="ALX17" s="56"/>
      <c r="ALY17" s="56"/>
      <c r="ALZ17" s="56"/>
      <c r="AMA17" s="56"/>
      <c r="AMB17" s="56"/>
      <c r="AMC17" s="56"/>
      <c r="AMD17" s="56"/>
      <c r="AME17" s="56"/>
      <c r="AMF17" s="56"/>
      <c r="AMG17" s="56"/>
      <c r="AMH17" s="56"/>
      <c r="AMI17" s="56"/>
      <c r="AMJ17" s="56"/>
      <c r="AMK17" s="56"/>
      <c r="AML17" s="56"/>
      <c r="AMM17" s="56"/>
      <c r="AMN17" s="56"/>
      <c r="AMO17" s="56"/>
      <c r="AMP17" s="56"/>
      <c r="AMQ17" s="56"/>
      <c r="AMR17" s="56"/>
      <c r="AMS17" s="56"/>
      <c r="AMT17" s="56"/>
      <c r="AMU17" s="56"/>
      <c r="AMV17" s="56"/>
      <c r="AMW17" s="56"/>
      <c r="AMX17" s="56"/>
      <c r="AMY17" s="56"/>
      <c r="AMZ17" s="56"/>
      <c r="ANA17" s="56"/>
      <c r="ANB17" s="56"/>
      <c r="ANC17" s="56"/>
      <c r="AND17" s="56"/>
      <c r="ANE17" s="56"/>
      <c r="ANF17" s="56"/>
      <c r="ANG17" s="56"/>
      <c r="ANH17" s="56"/>
      <c r="ANI17" s="56"/>
      <c r="ANJ17" s="56"/>
      <c r="ANK17" s="56"/>
      <c r="ANL17" s="56"/>
      <c r="ANM17" s="56"/>
      <c r="ANN17" s="56"/>
      <c r="ANO17" s="56"/>
      <c r="ANP17" s="56"/>
      <c r="ANQ17" s="56"/>
      <c r="ANR17" s="56"/>
      <c r="ANS17" s="56"/>
      <c r="ANT17" s="56"/>
      <c r="ANU17" s="56"/>
      <c r="ANV17" s="56"/>
      <c r="ANW17" s="56"/>
      <c r="ANX17" s="56"/>
      <c r="ANY17" s="56"/>
      <c r="ANZ17" s="56"/>
      <c r="AOA17" s="56"/>
      <c r="AOB17" s="56"/>
      <c r="AOC17" s="56"/>
      <c r="AOD17" s="56"/>
      <c r="AOE17" s="56"/>
      <c r="AOF17" s="56"/>
      <c r="AOG17" s="56"/>
      <c r="AOH17" s="56"/>
      <c r="AOI17" s="56"/>
      <c r="AOJ17" s="56"/>
      <c r="AOK17" s="56"/>
      <c r="AOL17" s="56"/>
      <c r="AOM17" s="56"/>
      <c r="AON17" s="56"/>
      <c r="AOO17" s="56"/>
      <c r="AOP17" s="56"/>
      <c r="AOQ17" s="56"/>
      <c r="AOR17" s="56"/>
      <c r="AOS17" s="56"/>
      <c r="AOT17" s="56"/>
      <c r="AOU17" s="56"/>
      <c r="AOV17" s="56"/>
      <c r="AOW17" s="56"/>
      <c r="AOX17" s="56"/>
      <c r="AOY17" s="56"/>
      <c r="AOZ17" s="56"/>
      <c r="APA17" s="56"/>
      <c r="APB17" s="56"/>
      <c r="APC17" s="56"/>
      <c r="APD17" s="56"/>
      <c r="APE17" s="56"/>
      <c r="APF17" s="56"/>
      <c r="APG17" s="56"/>
      <c r="APH17" s="56"/>
      <c r="API17" s="56"/>
      <c r="APJ17" s="56"/>
      <c r="APK17" s="56"/>
      <c r="APL17" s="56"/>
      <c r="APM17" s="56"/>
      <c r="APN17" s="56"/>
      <c r="APO17" s="56"/>
      <c r="APP17" s="56"/>
      <c r="APQ17" s="56"/>
      <c r="APR17" s="56"/>
      <c r="APS17" s="56"/>
      <c r="APT17" s="56"/>
      <c r="APU17" s="56"/>
      <c r="APV17" s="56"/>
      <c r="APW17" s="56"/>
      <c r="APX17" s="56"/>
      <c r="APY17" s="56"/>
      <c r="APZ17" s="56"/>
      <c r="AQA17" s="56"/>
      <c r="AQB17" s="56"/>
      <c r="AQC17" s="56"/>
      <c r="AQD17" s="56"/>
      <c r="AQE17" s="56"/>
      <c r="AQF17" s="56"/>
      <c r="AQG17" s="56"/>
      <c r="AQH17" s="56"/>
      <c r="AQI17" s="56"/>
      <c r="AQJ17" s="56"/>
      <c r="AQK17" s="56"/>
      <c r="AQL17" s="56"/>
      <c r="AQM17" s="56"/>
      <c r="AQN17" s="56"/>
      <c r="AQO17" s="56"/>
      <c r="AQP17" s="56"/>
      <c r="AQQ17" s="56"/>
      <c r="AQR17" s="56"/>
      <c r="AQS17" s="56"/>
      <c r="AQT17" s="56"/>
      <c r="AQU17" s="56"/>
      <c r="AQV17" s="56"/>
      <c r="AQW17" s="56"/>
      <c r="AQX17" s="56"/>
      <c r="AQY17" s="56"/>
      <c r="AQZ17" s="56"/>
      <c r="ARA17" s="56"/>
      <c r="ARB17" s="56"/>
      <c r="ARC17" s="56"/>
      <c r="ARD17" s="56"/>
      <c r="ARE17" s="56"/>
      <c r="ARF17" s="56"/>
      <c r="ARG17" s="56"/>
      <c r="ARH17" s="56"/>
      <c r="ARI17" s="56"/>
      <c r="ARJ17" s="56"/>
      <c r="ARK17" s="56"/>
      <c r="ARL17" s="56"/>
      <c r="ARM17" s="56"/>
      <c r="ARN17" s="56"/>
      <c r="ARO17" s="56"/>
      <c r="ARP17" s="56"/>
      <c r="ARQ17" s="56"/>
      <c r="ARR17" s="56"/>
      <c r="ARS17" s="56"/>
      <c r="ART17" s="56"/>
      <c r="ARU17" s="56"/>
      <c r="ARV17" s="56"/>
      <c r="ARW17" s="56"/>
      <c r="ARX17" s="56"/>
      <c r="ARY17" s="56"/>
      <c r="ARZ17" s="56"/>
      <c r="ASA17" s="56"/>
      <c r="ASB17" s="56"/>
      <c r="ASC17" s="56"/>
      <c r="ASD17" s="56"/>
      <c r="ASE17" s="56"/>
      <c r="ASF17" s="56"/>
      <c r="ASG17" s="56"/>
      <c r="ASH17" s="56"/>
      <c r="ASI17" s="56"/>
      <c r="ASJ17" s="56"/>
      <c r="ASK17" s="56"/>
      <c r="ASL17" s="56"/>
      <c r="ASM17" s="56"/>
      <c r="ASN17" s="56"/>
      <c r="ASO17" s="56"/>
      <c r="ASP17" s="56"/>
      <c r="ASQ17" s="56"/>
      <c r="ASR17" s="56"/>
      <c r="ASS17" s="56"/>
      <c r="AST17" s="56"/>
      <c r="ASU17" s="56"/>
      <c r="ASV17" s="56"/>
      <c r="ASW17" s="56"/>
      <c r="ASX17" s="56"/>
      <c r="ASY17" s="56"/>
      <c r="ASZ17" s="56"/>
      <c r="ATA17" s="56"/>
      <c r="ATB17" s="56"/>
      <c r="ATC17" s="56"/>
      <c r="ATD17" s="56"/>
      <c r="ATE17" s="56"/>
      <c r="ATF17" s="56"/>
      <c r="ATG17" s="56"/>
      <c r="ATH17" s="56"/>
      <c r="ATI17" s="56"/>
      <c r="ATJ17" s="56"/>
      <c r="ATK17" s="56"/>
      <c r="ATL17" s="56"/>
      <c r="ATM17" s="56"/>
      <c r="ATN17" s="56"/>
      <c r="ATO17" s="56"/>
      <c r="ATP17" s="56"/>
      <c r="ATQ17" s="56"/>
      <c r="ATR17" s="56"/>
      <c r="ATS17" s="56"/>
      <c r="ATT17" s="56"/>
      <c r="ATU17" s="56"/>
      <c r="ATV17" s="56"/>
      <c r="ATW17" s="56"/>
      <c r="ATX17" s="56"/>
      <c r="ATY17" s="56"/>
      <c r="ATZ17" s="56"/>
      <c r="AUA17" s="56"/>
      <c r="AUB17" s="56"/>
      <c r="AUC17" s="56"/>
      <c r="AUD17" s="56"/>
      <c r="AUE17" s="56"/>
      <c r="AUF17" s="56"/>
      <c r="AUG17" s="56"/>
      <c r="AUH17" s="56"/>
      <c r="AUI17" s="56"/>
      <c r="AUJ17" s="56"/>
      <c r="AUK17" s="56"/>
      <c r="AUL17" s="56"/>
      <c r="AUM17" s="56"/>
      <c r="AUN17" s="56"/>
      <c r="AUO17" s="56"/>
      <c r="AUP17" s="56"/>
      <c r="AUQ17" s="56"/>
      <c r="AUR17" s="56"/>
      <c r="AUS17" s="56"/>
      <c r="AUT17" s="56"/>
      <c r="AUU17" s="56"/>
      <c r="AUV17" s="56"/>
      <c r="AUW17" s="56"/>
      <c r="AUX17" s="56"/>
      <c r="AUY17" s="56"/>
      <c r="AUZ17" s="56"/>
      <c r="AVA17" s="56"/>
      <c r="AVB17" s="56"/>
      <c r="AVC17" s="56"/>
      <c r="AVD17" s="56"/>
      <c r="AVE17" s="56"/>
      <c r="AVF17" s="56"/>
      <c r="AVG17" s="56"/>
      <c r="AVH17" s="56"/>
      <c r="AVI17" s="56"/>
      <c r="AVJ17" s="56"/>
      <c r="AVK17" s="56"/>
      <c r="AVL17" s="56"/>
      <c r="AVM17" s="56"/>
      <c r="AVN17" s="56"/>
      <c r="AVO17" s="56"/>
      <c r="AVP17" s="56"/>
      <c r="AVQ17" s="56"/>
      <c r="AVR17" s="56"/>
      <c r="AVS17" s="56"/>
      <c r="AVT17" s="56"/>
      <c r="AVU17" s="56"/>
      <c r="AVV17" s="56"/>
      <c r="AVW17" s="56"/>
      <c r="AVX17" s="56"/>
      <c r="AVY17" s="56"/>
      <c r="AVZ17" s="56"/>
      <c r="AWA17" s="56"/>
      <c r="AWB17" s="56"/>
      <c r="AWC17" s="56"/>
      <c r="AWD17" s="56"/>
      <c r="AWE17" s="56"/>
      <c r="AWF17" s="56"/>
      <c r="AWG17" s="56"/>
      <c r="AWH17" s="56"/>
      <c r="AWI17" s="56"/>
      <c r="AWJ17" s="56"/>
      <c r="AWK17" s="56"/>
      <c r="AWL17" s="56"/>
      <c r="AWM17" s="56"/>
      <c r="AWN17" s="56"/>
      <c r="AWO17" s="56"/>
      <c r="AWP17" s="56"/>
      <c r="AWQ17" s="56"/>
      <c r="AWR17" s="56"/>
      <c r="AWS17" s="56"/>
      <c r="AWT17" s="56"/>
      <c r="AWU17" s="56"/>
      <c r="AWV17" s="56"/>
      <c r="AWW17" s="56"/>
      <c r="AWX17" s="56"/>
      <c r="AWY17" s="56"/>
      <c r="AWZ17" s="56"/>
      <c r="AXA17" s="56"/>
      <c r="AXB17" s="56"/>
      <c r="AXC17" s="56"/>
      <c r="AXD17" s="56"/>
      <c r="AXE17" s="56"/>
      <c r="AXF17" s="56"/>
      <c r="AXG17" s="56"/>
      <c r="AXH17" s="56"/>
      <c r="AXI17" s="56"/>
      <c r="AXJ17" s="56"/>
      <c r="AXK17" s="56"/>
      <c r="AXL17" s="56"/>
      <c r="AXM17" s="56"/>
      <c r="AXN17" s="56"/>
      <c r="AXO17" s="56"/>
      <c r="AXP17" s="56"/>
      <c r="AXQ17" s="56"/>
      <c r="AXR17" s="56"/>
      <c r="AXS17" s="56"/>
      <c r="AXT17" s="56"/>
      <c r="AXU17" s="56"/>
      <c r="AXV17" s="56"/>
      <c r="AXW17" s="56"/>
      <c r="AXX17" s="56"/>
      <c r="AXY17" s="56"/>
      <c r="AXZ17" s="56"/>
      <c r="AYA17" s="56"/>
      <c r="AYB17" s="56"/>
      <c r="AYC17" s="56"/>
      <c r="AYD17" s="56"/>
      <c r="AYE17" s="56"/>
      <c r="AYF17" s="56"/>
      <c r="AYG17" s="56"/>
      <c r="AYH17" s="56"/>
      <c r="AYI17" s="56"/>
      <c r="AYJ17" s="56"/>
      <c r="AYK17" s="56"/>
      <c r="AYL17" s="56"/>
      <c r="AYM17" s="56"/>
      <c r="AYN17" s="56"/>
      <c r="AYO17" s="56"/>
      <c r="AYP17" s="56"/>
      <c r="AYQ17" s="56"/>
      <c r="AYR17" s="56"/>
      <c r="AYS17" s="56"/>
      <c r="AYT17" s="56"/>
      <c r="AYU17" s="56"/>
      <c r="AYV17" s="56"/>
      <c r="AYW17" s="56"/>
      <c r="AYX17" s="56"/>
      <c r="AYY17" s="56"/>
      <c r="AYZ17" s="56"/>
      <c r="AZA17" s="56"/>
      <c r="AZB17" s="56"/>
      <c r="AZC17" s="56"/>
      <c r="AZD17" s="56"/>
      <c r="AZE17" s="56"/>
      <c r="AZF17" s="56"/>
      <c r="AZG17" s="56"/>
      <c r="AZH17" s="56"/>
      <c r="AZI17" s="56"/>
      <c r="AZJ17" s="56"/>
      <c r="AZK17" s="56"/>
      <c r="AZL17" s="56"/>
      <c r="AZM17" s="56"/>
      <c r="AZN17" s="56"/>
      <c r="AZO17" s="56"/>
      <c r="AZP17" s="56"/>
      <c r="AZQ17" s="56"/>
      <c r="AZR17" s="56"/>
      <c r="AZS17" s="56"/>
      <c r="AZT17" s="56"/>
      <c r="AZU17" s="56"/>
      <c r="AZV17" s="56"/>
      <c r="AZW17" s="56"/>
      <c r="AZX17" s="56"/>
      <c r="AZY17" s="56"/>
      <c r="AZZ17" s="56"/>
      <c r="BAA17" s="56"/>
      <c r="BAB17" s="56"/>
      <c r="BAC17" s="56"/>
      <c r="BAD17" s="56"/>
      <c r="BAE17" s="56"/>
      <c r="BAF17" s="56"/>
      <c r="BAG17" s="56"/>
      <c r="BAH17" s="56"/>
      <c r="BAI17" s="56"/>
      <c r="BAJ17" s="56"/>
      <c r="BAK17" s="56"/>
      <c r="BAL17" s="56"/>
      <c r="BAM17" s="56"/>
      <c r="BAN17" s="56"/>
      <c r="BAO17" s="56"/>
      <c r="BAP17" s="56"/>
      <c r="BAQ17" s="56"/>
      <c r="BAR17" s="56"/>
      <c r="BAS17" s="56"/>
      <c r="BAT17" s="56"/>
      <c r="BAU17" s="56"/>
      <c r="BAV17" s="56"/>
      <c r="BAW17" s="56"/>
      <c r="BAX17" s="56"/>
      <c r="BAY17" s="56"/>
      <c r="BAZ17" s="56"/>
      <c r="BBA17" s="56"/>
      <c r="BBB17" s="56"/>
      <c r="BBC17" s="56"/>
      <c r="BBD17" s="56"/>
      <c r="BBE17" s="56"/>
      <c r="BBF17" s="56"/>
      <c r="BBG17" s="56"/>
      <c r="BBH17" s="56"/>
      <c r="BBI17" s="56"/>
      <c r="BBJ17" s="56"/>
      <c r="BBK17" s="56"/>
      <c r="BBL17" s="56"/>
      <c r="BBM17" s="56"/>
      <c r="BBN17" s="56"/>
      <c r="BBO17" s="56"/>
      <c r="BBP17" s="56"/>
      <c r="BBQ17" s="56"/>
      <c r="BBR17" s="56"/>
      <c r="BBS17" s="56"/>
      <c r="BBT17" s="56"/>
      <c r="BBU17" s="56"/>
      <c r="BBV17" s="56"/>
      <c r="BBW17" s="56"/>
      <c r="BBX17" s="56"/>
      <c r="BBY17" s="56"/>
      <c r="BBZ17" s="56"/>
      <c r="BCA17" s="56"/>
      <c r="BCB17" s="56"/>
      <c r="BCC17" s="56"/>
      <c r="BCD17" s="56"/>
      <c r="BCE17" s="56"/>
      <c r="BCF17" s="56"/>
      <c r="BCG17" s="56"/>
      <c r="BCH17" s="56"/>
      <c r="BCI17" s="56"/>
      <c r="BCJ17" s="56"/>
      <c r="BCK17" s="56"/>
      <c r="BCL17" s="56"/>
      <c r="BCM17" s="56"/>
      <c r="BCN17" s="56"/>
      <c r="BCO17" s="56"/>
      <c r="BCP17" s="56"/>
      <c r="BCQ17" s="56"/>
      <c r="BCR17" s="56"/>
      <c r="BCS17" s="56"/>
      <c r="BCT17" s="56"/>
      <c r="BCU17" s="56"/>
      <c r="BCV17" s="56"/>
      <c r="BCW17" s="56"/>
      <c r="BCX17" s="56"/>
      <c r="BCY17" s="56"/>
      <c r="BCZ17" s="56"/>
      <c r="BDA17" s="56"/>
      <c r="BDB17" s="56"/>
      <c r="BDC17" s="56"/>
      <c r="BDD17" s="56"/>
      <c r="BDE17" s="56"/>
      <c r="BDF17" s="56"/>
      <c r="BDG17" s="56"/>
      <c r="BDH17" s="56"/>
      <c r="BDI17" s="56"/>
      <c r="BDJ17" s="56"/>
      <c r="BDK17" s="56"/>
      <c r="BDL17" s="56"/>
      <c r="BDM17" s="56"/>
      <c r="BDN17" s="56"/>
      <c r="BDO17" s="56"/>
      <c r="BDP17" s="56"/>
      <c r="BDQ17" s="56"/>
      <c r="BDR17" s="56"/>
      <c r="BDS17" s="56"/>
      <c r="BDT17" s="56"/>
      <c r="BDU17" s="56"/>
      <c r="BDV17" s="56"/>
      <c r="BDW17" s="56"/>
      <c r="BDX17" s="56"/>
      <c r="BDY17" s="56"/>
      <c r="BDZ17" s="56"/>
      <c r="BEA17" s="56"/>
      <c r="BEB17" s="56"/>
      <c r="BEC17" s="56"/>
      <c r="BED17" s="56"/>
      <c r="BEE17" s="56"/>
      <c r="BEF17" s="56"/>
      <c r="BEG17" s="56"/>
      <c r="BEH17" s="56"/>
      <c r="BEI17" s="56"/>
      <c r="BEJ17" s="56"/>
      <c r="BEK17" s="56"/>
      <c r="BEL17" s="56"/>
      <c r="BEM17" s="56"/>
      <c r="BEN17" s="56"/>
      <c r="BEO17" s="56"/>
      <c r="BEP17" s="56"/>
      <c r="BEQ17" s="56"/>
      <c r="BER17" s="56"/>
      <c r="BES17" s="56"/>
      <c r="BET17" s="56"/>
      <c r="BEU17" s="56"/>
      <c r="BEV17" s="56"/>
      <c r="BEW17" s="56"/>
      <c r="BEX17" s="56"/>
      <c r="BEY17" s="56"/>
      <c r="BEZ17" s="56"/>
      <c r="BFA17" s="56"/>
      <c r="BFB17" s="56"/>
      <c r="BFC17" s="56"/>
      <c r="BFD17" s="56"/>
      <c r="BFE17" s="56"/>
      <c r="BFF17" s="56"/>
      <c r="BFG17" s="56"/>
      <c r="BFH17" s="56"/>
      <c r="BFI17" s="56"/>
      <c r="BFJ17" s="56"/>
      <c r="BFK17" s="56"/>
      <c r="BFL17" s="56"/>
      <c r="BFM17" s="56"/>
      <c r="BFN17" s="56"/>
      <c r="BFO17" s="56"/>
      <c r="BFP17" s="56"/>
      <c r="BFQ17" s="56"/>
      <c r="BFR17" s="56"/>
      <c r="BFS17" s="56"/>
      <c r="BFT17" s="56"/>
      <c r="BFU17" s="56"/>
      <c r="BFV17" s="56"/>
      <c r="BFW17" s="56"/>
      <c r="BFX17" s="56"/>
      <c r="BFY17" s="56"/>
      <c r="BFZ17" s="56"/>
      <c r="BGA17" s="56"/>
      <c r="BGB17" s="56"/>
      <c r="BGC17" s="56"/>
      <c r="BGD17" s="56"/>
      <c r="BGE17" s="56"/>
      <c r="BGF17" s="56"/>
      <c r="BGG17" s="56"/>
      <c r="BGH17" s="56"/>
      <c r="BGI17" s="56"/>
      <c r="BGJ17" s="56"/>
      <c r="BGK17" s="56"/>
      <c r="BGL17" s="56"/>
      <c r="BGM17" s="56"/>
      <c r="BGN17" s="56"/>
      <c r="BGO17" s="56"/>
      <c r="BGP17" s="56"/>
      <c r="BGQ17" s="56"/>
      <c r="BGR17" s="56"/>
      <c r="BGS17" s="56"/>
      <c r="BGT17" s="56"/>
      <c r="BGU17" s="56"/>
      <c r="BGV17" s="56"/>
      <c r="BGW17" s="56"/>
      <c r="BGX17" s="56"/>
      <c r="BGY17" s="56"/>
      <c r="BGZ17" s="56"/>
      <c r="BHA17" s="56"/>
      <c r="BHB17" s="56"/>
      <c r="BHC17" s="56"/>
      <c r="BHD17" s="56"/>
      <c r="BHE17" s="56"/>
      <c r="BHF17" s="56"/>
      <c r="BHG17" s="56"/>
      <c r="BHH17" s="56"/>
      <c r="BHI17" s="56"/>
      <c r="BHJ17" s="56"/>
      <c r="BHK17" s="56"/>
      <c r="BHL17" s="56"/>
      <c r="BHM17" s="56"/>
      <c r="BHN17" s="56"/>
      <c r="BHO17" s="56"/>
      <c r="BHP17" s="56"/>
      <c r="BHQ17" s="56"/>
      <c r="BHR17" s="56"/>
      <c r="BHS17" s="56"/>
      <c r="BHT17" s="56"/>
      <c r="BHU17" s="56"/>
      <c r="BHV17" s="56"/>
      <c r="BHW17" s="56"/>
      <c r="BHX17" s="56"/>
      <c r="BHY17" s="56"/>
      <c r="BHZ17" s="56"/>
      <c r="BIA17" s="56"/>
      <c r="BIB17" s="56"/>
      <c r="BIC17" s="56"/>
      <c r="BID17" s="56"/>
      <c r="BIE17" s="56"/>
      <c r="BIF17" s="56"/>
      <c r="BIG17" s="56"/>
      <c r="BIH17" s="56"/>
      <c r="BII17" s="56"/>
      <c r="BIJ17" s="56"/>
      <c r="BIK17" s="56"/>
      <c r="BIL17" s="56"/>
      <c r="BIM17" s="56"/>
      <c r="BIN17" s="56"/>
      <c r="BIO17" s="56"/>
      <c r="BIP17" s="56"/>
      <c r="BIQ17" s="56"/>
      <c r="BIR17" s="56"/>
      <c r="BIS17" s="56"/>
      <c r="BIT17" s="56"/>
      <c r="BIU17" s="56"/>
      <c r="BIV17" s="56"/>
      <c r="BIW17" s="56"/>
      <c r="BIX17" s="56"/>
      <c r="BIY17" s="56"/>
      <c r="BIZ17" s="56"/>
      <c r="BJA17" s="56"/>
      <c r="BJB17" s="56"/>
      <c r="BJC17" s="56"/>
      <c r="BJD17" s="56"/>
      <c r="BJE17" s="56"/>
      <c r="BJF17" s="56"/>
      <c r="BJG17" s="56"/>
      <c r="BJH17" s="56"/>
      <c r="BJI17" s="56"/>
      <c r="BJJ17" s="56"/>
      <c r="BJK17" s="56"/>
      <c r="BJL17" s="56"/>
      <c r="BJM17" s="56"/>
      <c r="BJN17" s="56"/>
      <c r="BJO17" s="56"/>
      <c r="BJP17" s="56"/>
      <c r="BJQ17" s="56"/>
      <c r="BJR17" s="56"/>
      <c r="BJS17" s="56"/>
      <c r="BJT17" s="56"/>
      <c r="BJU17" s="56"/>
      <c r="BJV17" s="56"/>
      <c r="BJW17" s="56"/>
      <c r="BJX17" s="56"/>
      <c r="BJY17" s="56"/>
      <c r="BJZ17" s="56"/>
      <c r="BKA17" s="56"/>
      <c r="BKB17" s="56"/>
      <c r="BKC17" s="56"/>
      <c r="BKD17" s="56"/>
      <c r="BKE17" s="56"/>
      <c r="BKF17" s="56"/>
      <c r="BKG17" s="56"/>
      <c r="BKH17" s="56"/>
      <c r="BKI17" s="56"/>
      <c r="BKJ17" s="56"/>
      <c r="BKK17" s="56"/>
      <c r="BKL17" s="56"/>
      <c r="BKM17" s="56"/>
      <c r="BKN17" s="56"/>
      <c r="BKO17" s="56"/>
      <c r="BKP17" s="56"/>
      <c r="BKQ17" s="56"/>
      <c r="BKR17" s="56"/>
      <c r="BKS17" s="56"/>
      <c r="BKT17" s="56"/>
      <c r="BKU17" s="56"/>
      <c r="BKV17" s="56"/>
      <c r="BKW17" s="56"/>
      <c r="BKX17" s="56"/>
      <c r="BKY17" s="56"/>
      <c r="BKZ17" s="56"/>
      <c r="BLA17" s="56"/>
      <c r="BLB17" s="56"/>
      <c r="BLC17" s="56"/>
      <c r="BLD17" s="56"/>
      <c r="BLE17" s="56"/>
      <c r="BLF17" s="56"/>
      <c r="BLG17" s="56"/>
      <c r="BLH17" s="56"/>
      <c r="BLI17" s="56"/>
      <c r="BLJ17" s="56"/>
      <c r="BLK17" s="56"/>
      <c r="BLL17" s="56"/>
      <c r="BLM17" s="56"/>
      <c r="BLN17" s="56"/>
      <c r="BLO17" s="56"/>
      <c r="BLP17" s="56"/>
      <c r="BLQ17" s="56"/>
      <c r="BLR17" s="56"/>
      <c r="BLS17" s="56"/>
      <c r="BLT17" s="56"/>
      <c r="BLU17" s="56"/>
      <c r="BLV17" s="56"/>
      <c r="BLW17" s="56"/>
      <c r="BLX17" s="56"/>
      <c r="BLY17" s="56"/>
      <c r="BLZ17" s="56"/>
      <c r="BMA17" s="56"/>
      <c r="BMB17" s="56"/>
      <c r="BMC17" s="56"/>
      <c r="BMD17" s="56"/>
      <c r="BME17" s="56"/>
      <c r="BMF17" s="56"/>
      <c r="BMG17" s="56"/>
      <c r="BMH17" s="56"/>
      <c r="BMI17" s="56"/>
      <c r="BMJ17" s="56"/>
      <c r="BMK17" s="56"/>
      <c r="BML17" s="56"/>
      <c r="BMM17" s="56"/>
      <c r="BMN17" s="56"/>
      <c r="BMO17" s="56"/>
      <c r="BMP17" s="56"/>
      <c r="BMQ17" s="56"/>
      <c r="BMR17" s="56"/>
      <c r="BMS17" s="56"/>
      <c r="BMT17" s="56"/>
      <c r="BMU17" s="56"/>
      <c r="BMV17" s="56"/>
      <c r="BMW17" s="56"/>
      <c r="BMX17" s="56"/>
      <c r="BMY17" s="56"/>
      <c r="BMZ17" s="56"/>
      <c r="BNA17" s="56"/>
      <c r="BNB17" s="56"/>
      <c r="BNC17" s="56"/>
      <c r="BND17" s="56"/>
      <c r="BNE17" s="56"/>
      <c r="BNF17" s="56"/>
      <c r="BNG17" s="56"/>
      <c r="BNH17" s="56"/>
    </row>
    <row r="18" ht="13.5" hidden="1" customHeight="1">
      <c r="A18" s="54" t="s">
        <v>1407</v>
      </c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3"/>
      <c r="GI18" s="53"/>
      <c r="GJ18" s="53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53"/>
      <c r="JC18" s="53"/>
      <c r="JD18" s="53"/>
      <c r="JE18" s="53"/>
      <c r="JF18" s="53"/>
      <c r="JG18" s="53"/>
      <c r="JH18" s="53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/>
      <c r="ME18" s="53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53"/>
      <c r="OY18" s="53"/>
      <c r="OZ18" s="53"/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/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53"/>
      <c r="QK18" s="53"/>
      <c r="QL18" s="53"/>
      <c r="QM18" s="53"/>
      <c r="QN18" s="53"/>
      <c r="QO18" s="53"/>
      <c r="QP18" s="53"/>
      <c r="QQ18" s="53"/>
      <c r="QR18" s="53"/>
      <c r="QS18" s="53"/>
      <c r="QT18" s="53"/>
      <c r="QU18" s="53"/>
      <c r="QV18" s="53"/>
      <c r="QW18" s="53"/>
      <c r="QX18" s="53"/>
      <c r="QY18" s="53"/>
      <c r="QZ18" s="53"/>
      <c r="RA18" s="53"/>
      <c r="RB18" s="53"/>
      <c r="RC18" s="53"/>
      <c r="RD18" s="53"/>
      <c r="RE18" s="53"/>
      <c r="RF18" s="53"/>
      <c r="RG18" s="53"/>
      <c r="RH18" s="53"/>
      <c r="RI18" s="53"/>
      <c r="RJ18" s="53"/>
      <c r="RK18" s="53"/>
      <c r="RL18" s="53"/>
      <c r="RM18" s="53"/>
      <c r="RN18" s="53"/>
      <c r="RO18" s="53"/>
      <c r="RP18" s="53"/>
      <c r="RQ18" s="53"/>
      <c r="RR18" s="53"/>
      <c r="RS18" s="53"/>
      <c r="RT18" s="53"/>
      <c r="RU18" s="53"/>
      <c r="RV18" s="53"/>
      <c r="RW18" s="53"/>
      <c r="RX18" s="53"/>
      <c r="RY18" s="53"/>
      <c r="RZ18" s="53"/>
      <c r="SA18" s="53"/>
      <c r="SB18" s="53"/>
      <c r="SC18" s="53"/>
      <c r="SD18" s="53"/>
      <c r="SE18" s="53"/>
      <c r="SF18" s="53"/>
      <c r="SG18" s="53"/>
      <c r="SH18" s="53"/>
      <c r="SI18" s="53"/>
      <c r="SJ18" s="53"/>
      <c r="SK18" s="53"/>
      <c r="SL18" s="53"/>
      <c r="SM18" s="53"/>
      <c r="SN18" s="53"/>
      <c r="SO18" s="53"/>
      <c r="SP18" s="53"/>
      <c r="SQ18" s="53"/>
      <c r="SR18" s="53"/>
      <c r="SS18" s="53"/>
      <c r="ST18" s="53"/>
      <c r="SU18" s="53"/>
      <c r="SV18" s="53"/>
      <c r="SW18" s="53"/>
      <c r="SX18" s="53"/>
      <c r="SY18" s="53"/>
      <c r="SZ18" s="53"/>
      <c r="TA18" s="53"/>
      <c r="TB18" s="53"/>
      <c r="TC18" s="53"/>
      <c r="TD18" s="53"/>
      <c r="TE18" s="53"/>
      <c r="TF18" s="53"/>
      <c r="TG18" s="53"/>
      <c r="TH18" s="53"/>
      <c r="TI18" s="53"/>
      <c r="TJ18" s="53"/>
      <c r="TK18" s="53"/>
      <c r="TL18" s="53"/>
      <c r="TM18" s="53"/>
      <c r="TN18" s="53"/>
      <c r="TO18" s="53"/>
      <c r="TP18" s="53"/>
      <c r="TQ18" s="53"/>
      <c r="TR18" s="53"/>
      <c r="TS18" s="53"/>
      <c r="TT18" s="53"/>
      <c r="TU18" s="53"/>
      <c r="TV18" s="53"/>
      <c r="TW18" s="53"/>
      <c r="TX18" s="53"/>
      <c r="TY18" s="53"/>
      <c r="TZ18" s="53"/>
      <c r="UA18" s="53"/>
      <c r="UB18" s="53"/>
      <c r="UC18" s="53"/>
      <c r="UD18" s="53"/>
      <c r="UE18" s="53"/>
      <c r="UF18" s="53"/>
      <c r="UG18" s="53"/>
      <c r="UH18" s="53"/>
      <c r="UI18" s="53"/>
      <c r="UJ18" s="53"/>
      <c r="UK18" s="53"/>
      <c r="UL18" s="53"/>
      <c r="UM18" s="53"/>
      <c r="UN18" s="53"/>
      <c r="UO18" s="53"/>
      <c r="UP18" s="53"/>
      <c r="UQ18" s="53"/>
      <c r="UR18" s="53"/>
      <c r="US18" s="53"/>
      <c r="UT18" s="53"/>
      <c r="UU18" s="53"/>
      <c r="UV18" s="53"/>
      <c r="UW18" s="53"/>
      <c r="UX18" s="53"/>
      <c r="UY18" s="53"/>
      <c r="UZ18" s="53"/>
      <c r="VA18" s="53"/>
      <c r="VB18" s="53"/>
      <c r="VC18" s="53"/>
      <c r="VD18" s="53"/>
      <c r="VE18" s="53"/>
      <c r="VF18" s="53"/>
      <c r="VG18" s="53"/>
      <c r="VH18" s="53"/>
      <c r="VI18" s="53"/>
      <c r="VJ18" s="53"/>
      <c r="VK18" s="53"/>
      <c r="VL18" s="53"/>
      <c r="VM18" s="53"/>
      <c r="VN18" s="53"/>
      <c r="VO18" s="53"/>
      <c r="VP18" s="53"/>
      <c r="VQ18" s="53"/>
      <c r="VR18" s="53"/>
      <c r="VS18" s="53"/>
      <c r="VT18" s="53"/>
      <c r="VU18" s="53"/>
      <c r="VV18" s="53"/>
      <c r="VW18" s="53"/>
      <c r="VX18" s="53"/>
      <c r="VY18" s="53"/>
      <c r="VZ18" s="53"/>
      <c r="WA18" s="53"/>
      <c r="WB18" s="53"/>
      <c r="WC18" s="53"/>
      <c r="WD18" s="53"/>
      <c r="WE18" s="53"/>
      <c r="WF18" s="53"/>
      <c r="WG18" s="53"/>
      <c r="WH18" s="53"/>
      <c r="WI18" s="53"/>
      <c r="WJ18" s="53"/>
      <c r="WK18" s="53"/>
      <c r="WL18" s="53"/>
      <c r="WM18" s="53"/>
      <c r="WN18" s="53"/>
      <c r="WO18" s="53"/>
      <c r="WP18" s="53"/>
      <c r="WQ18" s="53"/>
      <c r="WR18" s="53"/>
      <c r="WS18" s="53"/>
      <c r="WT18" s="53"/>
      <c r="WU18" s="53"/>
      <c r="WV18" s="53"/>
      <c r="WW18" s="53"/>
      <c r="WX18" s="53"/>
      <c r="WY18" s="53"/>
      <c r="WZ18" s="53"/>
      <c r="XA18" s="53"/>
      <c r="XB18" s="53"/>
      <c r="XC18" s="53"/>
      <c r="XD18" s="53"/>
      <c r="XE18" s="53"/>
      <c r="XF18" s="53"/>
      <c r="XG18" s="53"/>
      <c r="XH18" s="53"/>
      <c r="XI18" s="53"/>
      <c r="XJ18" s="53"/>
      <c r="XK18" s="53"/>
      <c r="XL18" s="53"/>
      <c r="XM18" s="53"/>
      <c r="XN18" s="53"/>
      <c r="XO18" s="53"/>
      <c r="XP18" s="53"/>
      <c r="XQ18" s="53"/>
      <c r="XR18" s="53"/>
      <c r="XS18" s="53"/>
      <c r="XT18" s="53"/>
      <c r="XU18" s="53"/>
      <c r="XV18" s="53"/>
      <c r="XW18" s="53"/>
      <c r="XX18" s="53"/>
      <c r="XY18" s="53"/>
      <c r="XZ18" s="53"/>
      <c r="YA18" s="53"/>
      <c r="YB18" s="53"/>
      <c r="YC18" s="53"/>
      <c r="YD18" s="53"/>
      <c r="YE18" s="53"/>
      <c r="YF18" s="53"/>
      <c r="YG18" s="53"/>
      <c r="YH18" s="53"/>
      <c r="YI18" s="53"/>
      <c r="YJ18" s="53"/>
      <c r="YK18" s="53"/>
      <c r="YL18" s="53"/>
      <c r="YM18" s="53"/>
      <c r="YN18" s="53"/>
      <c r="YO18" s="53"/>
      <c r="YP18" s="53"/>
      <c r="YQ18" s="53"/>
      <c r="YR18" s="53"/>
      <c r="YS18" s="53"/>
      <c r="YT18" s="53"/>
      <c r="YU18" s="53"/>
      <c r="YV18" s="53"/>
      <c r="YW18" s="53"/>
      <c r="YX18" s="53"/>
      <c r="YY18" s="53"/>
      <c r="YZ18" s="53"/>
      <c r="ZA18" s="53"/>
      <c r="ZB18" s="53"/>
      <c r="ZC18" s="53"/>
      <c r="ZD18" s="53"/>
      <c r="ZE18" s="53"/>
      <c r="ZF18" s="53"/>
      <c r="ZG18" s="53"/>
      <c r="ZH18" s="53"/>
      <c r="ZI18" s="53"/>
      <c r="ZJ18" s="53"/>
      <c r="ZK18" s="53"/>
      <c r="ZL18" s="53"/>
      <c r="ZM18" s="53"/>
      <c r="ZN18" s="53"/>
      <c r="ZO18" s="53"/>
      <c r="ZP18" s="53"/>
      <c r="ZQ18" s="53"/>
      <c r="ZR18" s="53"/>
      <c r="ZS18" s="53"/>
      <c r="ZT18" s="53"/>
      <c r="ZU18" s="53"/>
      <c r="ZV18" s="53"/>
      <c r="ZW18" s="53"/>
      <c r="ZX18" s="53"/>
      <c r="ZY18" s="53"/>
      <c r="ZZ18" s="53"/>
      <c r="AAA18" s="53"/>
      <c r="AAB18" s="53"/>
      <c r="AAC18" s="53"/>
      <c r="AAD18" s="53"/>
      <c r="AAE18" s="53"/>
      <c r="AAF18" s="53"/>
      <c r="AAG18" s="53"/>
      <c r="AAH18" s="53"/>
      <c r="AAI18" s="53"/>
      <c r="AAJ18" s="53"/>
      <c r="AAK18" s="53"/>
      <c r="AAL18" s="53"/>
      <c r="AAM18" s="53"/>
      <c r="AAN18" s="53"/>
      <c r="AAO18" s="53"/>
      <c r="AAP18" s="53"/>
      <c r="AAQ18" s="53"/>
      <c r="AAR18" s="53"/>
      <c r="AAS18" s="53"/>
      <c r="AAT18" s="53"/>
      <c r="AAU18" s="53"/>
      <c r="AAV18" s="53"/>
      <c r="AAW18" s="53"/>
      <c r="AAX18" s="53"/>
      <c r="AAY18" s="53"/>
      <c r="AAZ18" s="53"/>
      <c r="ABA18" s="53"/>
      <c r="ABB18" s="53"/>
      <c r="ABC18" s="53"/>
      <c r="ABD18" s="53"/>
      <c r="ABE18" s="53"/>
      <c r="ABF18" s="53"/>
      <c r="ABG18" s="53"/>
      <c r="ABH18" s="53"/>
      <c r="ABI18" s="53"/>
      <c r="ABJ18" s="53"/>
      <c r="ABK18" s="53"/>
      <c r="ABL18" s="53"/>
      <c r="ABM18" s="53"/>
      <c r="ABN18" s="53"/>
      <c r="ABO18" s="53"/>
      <c r="ABP18" s="53"/>
      <c r="ABQ18" s="53"/>
      <c r="ABR18" s="53"/>
      <c r="ABS18" s="53"/>
      <c r="ABT18" s="53"/>
      <c r="ABU18" s="53"/>
      <c r="ABV18" s="53"/>
      <c r="ABW18" s="53"/>
      <c r="ABX18" s="53"/>
      <c r="ABY18" s="53"/>
      <c r="ABZ18" s="53"/>
      <c r="ACA18" s="53"/>
      <c r="ACB18" s="53"/>
      <c r="ACC18" s="53"/>
      <c r="ACD18" s="53"/>
      <c r="ACE18" s="53"/>
      <c r="ACF18" s="53"/>
      <c r="ACG18" s="53"/>
      <c r="ACH18" s="53"/>
      <c r="ACI18" s="53"/>
      <c r="ACJ18" s="53"/>
      <c r="ACK18" s="53"/>
      <c r="ACL18" s="53"/>
      <c r="ACM18" s="53"/>
      <c r="ACN18" s="53"/>
      <c r="ACO18" s="53"/>
      <c r="ACP18" s="53"/>
      <c r="ACQ18" s="53"/>
      <c r="ACR18" s="53"/>
      <c r="ACS18" s="53"/>
      <c r="ACT18" s="53"/>
      <c r="ACU18" s="53"/>
      <c r="ACV18" s="53"/>
      <c r="ACW18" s="53"/>
      <c r="ACX18" s="53"/>
      <c r="ACY18" s="53"/>
      <c r="ACZ18" s="53"/>
      <c r="ADA18" s="53">
        <v>100.0</v>
      </c>
      <c r="ADB18" s="53">
        <v>100.3193</v>
      </c>
      <c r="ADC18" s="53">
        <v>100.8091</v>
      </c>
      <c r="ADD18" s="53">
        <v>100.5959</v>
      </c>
      <c r="ADE18" s="53">
        <v>100.8531</v>
      </c>
      <c r="ADF18" s="53">
        <v>101.0287</v>
      </c>
      <c r="ADG18" s="53">
        <v>101.3954</v>
      </c>
      <c r="ADH18" s="53">
        <v>101.6245</v>
      </c>
      <c r="ADI18" s="53">
        <v>101.9314</v>
      </c>
      <c r="ADJ18" s="53">
        <v>102.2154</v>
      </c>
      <c r="ADK18" s="53">
        <v>102.3127</v>
      </c>
      <c r="ADL18" s="53">
        <v>102.742</v>
      </c>
      <c r="ADM18" s="53">
        <v>102.6965</v>
      </c>
      <c r="ADN18" s="53">
        <v>102.2689</v>
      </c>
      <c r="ADO18" s="53">
        <v>102.1336</v>
      </c>
      <c r="ADP18" s="53">
        <v>102.2937</v>
      </c>
      <c r="ADQ18" s="53">
        <v>102.4767</v>
      </c>
      <c r="ADR18" s="53">
        <v>103.3807</v>
      </c>
      <c r="ADS18" s="53">
        <v>103.2677</v>
      </c>
      <c r="ADT18" s="53">
        <v>103.4404</v>
      </c>
      <c r="ADU18" s="53">
        <v>103.7888</v>
      </c>
      <c r="ADV18" s="53">
        <v>103.6007</v>
      </c>
      <c r="ADW18" s="53">
        <v>104.1289</v>
      </c>
      <c r="ADX18" s="53">
        <v>104.1751</v>
      </c>
      <c r="ADY18" s="53">
        <v>104.0</v>
      </c>
      <c r="ADZ18" s="53">
        <v>104.5</v>
      </c>
      <c r="AEA18" s="53">
        <v>104.5</v>
      </c>
      <c r="AEB18" s="53">
        <v>104.6</v>
      </c>
      <c r="AEC18" s="53">
        <v>104.8</v>
      </c>
      <c r="AED18" s="53">
        <v>105.0</v>
      </c>
      <c r="AEE18" s="53">
        <v>105.0</v>
      </c>
      <c r="AEF18" s="53">
        <v>104.9</v>
      </c>
      <c r="AEG18" s="53">
        <v>105.5</v>
      </c>
      <c r="AEH18" s="53">
        <v>105.3</v>
      </c>
      <c r="AEI18" s="53">
        <v>105.6</v>
      </c>
      <c r="AEJ18" s="53">
        <v>105.3</v>
      </c>
      <c r="AEK18" s="53">
        <v>105.3</v>
      </c>
      <c r="AEL18" s="53">
        <v>105.7</v>
      </c>
      <c r="AEM18" s="53">
        <v>105.9</v>
      </c>
      <c r="AEN18" s="53">
        <v>106.6</v>
      </c>
      <c r="AEO18" s="53">
        <v>106.6</v>
      </c>
      <c r="AEP18" s="53">
        <v>106.9</v>
      </c>
      <c r="AEQ18" s="53">
        <v>107.3</v>
      </c>
      <c r="AER18" s="53">
        <v>107.4</v>
      </c>
      <c r="AES18" s="53">
        <v>108.0</v>
      </c>
      <c r="AET18" s="53">
        <v>106.9</v>
      </c>
      <c r="AEU18" s="53">
        <v>108.1</v>
      </c>
      <c r="AEV18" s="53">
        <v>108.4</v>
      </c>
      <c r="AEW18" s="53">
        <v>108.5</v>
      </c>
      <c r="AEX18" s="53">
        <v>108.8</v>
      </c>
      <c r="AEY18" s="53">
        <v>109.4</v>
      </c>
      <c r="AEZ18" s="53">
        <v>109.6</v>
      </c>
      <c r="AFA18" s="53">
        <v>110.0</v>
      </c>
      <c r="AFB18" s="53">
        <v>111.0</v>
      </c>
      <c r="AFC18" s="53">
        <v>111.7</v>
      </c>
      <c r="AFD18" s="53">
        <v>111.9</v>
      </c>
      <c r="AFE18" s="53">
        <v>112.1</v>
      </c>
      <c r="AFF18" s="53">
        <v>111.0</v>
      </c>
      <c r="AFG18" s="53">
        <v>112.3</v>
      </c>
      <c r="AFH18" s="53">
        <v>112.6</v>
      </c>
      <c r="AFI18" s="53">
        <v>112.6</v>
      </c>
      <c r="AFJ18" s="53">
        <v>113.3</v>
      </c>
      <c r="AFK18" s="53">
        <v>113.7</v>
      </c>
      <c r="AFL18" s="53">
        <v>114.1</v>
      </c>
      <c r="AFM18" s="53">
        <v>114.2</v>
      </c>
      <c r="AFN18" s="53">
        <v>114.9</v>
      </c>
      <c r="AFO18" s="53">
        <v>115.1</v>
      </c>
      <c r="AFP18" s="53">
        <v>115.1057</v>
      </c>
      <c r="AFQ18" s="53">
        <v>116.1</v>
      </c>
      <c r="AFR18" s="53">
        <v>116.0</v>
      </c>
      <c r="AFS18" s="53">
        <v>116.5</v>
      </c>
      <c r="AFT18" s="53">
        <v>116.8</v>
      </c>
      <c r="AFU18" s="53">
        <v>116.6</v>
      </c>
      <c r="AFV18" s="53">
        <v>116.7</v>
      </c>
      <c r="AFW18" s="53">
        <v>117.0</v>
      </c>
      <c r="AFX18" s="53">
        <v>117.1</v>
      </c>
      <c r="AFY18" s="53">
        <v>117.3</v>
      </c>
      <c r="AFZ18" s="53">
        <v>116.7</v>
      </c>
      <c r="AGA18" s="53">
        <v>117.8</v>
      </c>
      <c r="AGB18" s="53">
        <v>118.2</v>
      </c>
      <c r="AGC18" s="53">
        <v>118.6</v>
      </c>
      <c r="AGD18" s="53">
        <v>119.2</v>
      </c>
      <c r="AGE18" s="53"/>
      <c r="AGF18" s="53"/>
      <c r="AGG18" s="53"/>
      <c r="AGH18" s="53"/>
      <c r="AGI18" s="53"/>
      <c r="AGJ18" s="53"/>
      <c r="AGK18" s="53"/>
      <c r="AGL18" s="53"/>
      <c r="AGM18" s="53"/>
      <c r="AGN18" s="53"/>
      <c r="AGO18" s="53"/>
      <c r="AGP18" s="53"/>
      <c r="AGQ18" s="53"/>
      <c r="AGR18" s="53"/>
      <c r="AGS18" s="53"/>
      <c r="AGT18" s="53"/>
      <c r="AGU18" s="53"/>
      <c r="AGV18" s="53"/>
      <c r="AGW18" s="53"/>
      <c r="AGX18" s="53"/>
      <c r="AGY18" s="53"/>
      <c r="AGZ18" s="53"/>
      <c r="AHA18" s="53"/>
      <c r="AHB18" s="53"/>
      <c r="AHC18" s="53"/>
      <c r="AHD18" s="53"/>
      <c r="AHE18" s="53"/>
      <c r="AHF18" s="53"/>
      <c r="AHG18" s="53"/>
      <c r="AHH18" s="53"/>
      <c r="AHI18" s="53"/>
      <c r="AHJ18" s="53"/>
      <c r="AHK18" s="53"/>
      <c r="AHL18" s="53"/>
      <c r="AHM18" s="53"/>
      <c r="AHN18" s="53"/>
      <c r="AHO18" s="53"/>
      <c r="AHP18" s="53"/>
      <c r="AHQ18" s="53"/>
      <c r="AHR18" s="53"/>
      <c r="AHS18" s="53"/>
      <c r="AHT18" s="53"/>
      <c r="AHU18" s="53"/>
      <c r="AHV18" s="53"/>
      <c r="AHW18" s="53"/>
      <c r="AHX18" s="53"/>
      <c r="AHY18" s="53"/>
      <c r="AHZ18" s="53"/>
      <c r="AIA18" s="53"/>
      <c r="AIB18" s="53"/>
      <c r="AIC18" s="53"/>
      <c r="AID18" s="53"/>
      <c r="AIE18" s="53"/>
      <c r="AIF18" s="53"/>
      <c r="AIG18" s="53"/>
      <c r="AIH18" s="53"/>
      <c r="AII18" s="53"/>
      <c r="AIJ18" s="53"/>
      <c r="AIK18" s="53"/>
      <c r="AIL18" s="53"/>
      <c r="AIM18" s="53"/>
      <c r="AIN18" s="53"/>
      <c r="AIO18" s="53"/>
      <c r="AIP18" s="53"/>
      <c r="AIQ18" s="53"/>
      <c r="AIR18" s="53"/>
      <c r="AIS18" s="53"/>
      <c r="AIT18" s="53"/>
      <c r="AIU18" s="53"/>
      <c r="AIV18" s="53"/>
      <c r="AIW18" s="53"/>
      <c r="AIX18" s="53"/>
      <c r="AIY18" s="53"/>
      <c r="AIZ18" s="53"/>
      <c r="AJA18" s="53"/>
      <c r="AJB18" s="53"/>
      <c r="AJC18" s="53"/>
      <c r="AJD18" s="53"/>
      <c r="AJE18" s="53"/>
      <c r="AJF18" s="53"/>
      <c r="AJG18" s="53"/>
      <c r="AJH18" s="53"/>
      <c r="AJI18" s="53"/>
      <c r="AJJ18" s="53"/>
      <c r="AJK18" s="53"/>
      <c r="AJL18" s="53"/>
      <c r="AJM18" s="53"/>
      <c r="AJN18" s="53"/>
      <c r="AJO18" s="53"/>
      <c r="AJP18" s="53"/>
      <c r="AJQ18" s="53"/>
      <c r="AJR18" s="53"/>
      <c r="AJS18" s="53"/>
      <c r="AJT18" s="53"/>
      <c r="AJU18" s="53"/>
      <c r="AJV18" s="53"/>
      <c r="AJW18" s="53"/>
      <c r="AJX18" s="53"/>
      <c r="AJY18" s="53"/>
      <c r="AJZ18" s="53"/>
      <c r="AKA18" s="53"/>
      <c r="AKB18" s="53"/>
      <c r="AKC18" s="53"/>
      <c r="AKD18" s="53"/>
      <c r="AKE18" s="53"/>
      <c r="AKF18" s="53"/>
      <c r="AKG18" s="53"/>
      <c r="AKH18" s="53"/>
      <c r="AKI18" s="53"/>
      <c r="AKJ18" s="53"/>
      <c r="AKK18" s="53"/>
      <c r="AKL18" s="53"/>
      <c r="AKM18" s="53"/>
      <c r="AKN18" s="53"/>
      <c r="AKO18" s="53"/>
      <c r="AKP18" s="53"/>
      <c r="AKQ18" s="53"/>
      <c r="AKR18" s="53"/>
      <c r="AKS18" s="53"/>
      <c r="AKT18" s="53"/>
      <c r="AKU18" s="53"/>
      <c r="AKV18" s="53"/>
      <c r="AKW18" s="53"/>
      <c r="AKX18" s="53"/>
      <c r="AKY18" s="53"/>
      <c r="AKZ18" s="53"/>
      <c r="ALA18" s="53"/>
      <c r="ALB18" s="53"/>
      <c r="ALC18" s="53"/>
      <c r="ALD18" s="53"/>
      <c r="ALE18" s="53"/>
      <c r="ALF18" s="53"/>
      <c r="ALG18" s="53"/>
      <c r="ALH18" s="53"/>
      <c r="ALI18" s="53"/>
      <c r="ALJ18" s="53"/>
      <c r="ALK18" s="53"/>
      <c r="ALL18" s="53"/>
      <c r="ALM18" s="53"/>
      <c r="ALN18" s="53"/>
      <c r="ALO18" s="53"/>
      <c r="ALP18" s="53"/>
      <c r="ALQ18" s="53"/>
      <c r="ALR18" s="53"/>
      <c r="ALS18" s="53"/>
      <c r="ALT18" s="53"/>
      <c r="ALU18" s="53"/>
      <c r="ALV18" s="53"/>
      <c r="ALW18" s="53"/>
      <c r="ALX18" s="53"/>
      <c r="ALY18" s="53"/>
      <c r="ALZ18" s="53"/>
      <c r="AMA18" s="53"/>
      <c r="AMB18" s="53"/>
      <c r="AMC18" s="53"/>
      <c r="AMD18" s="53"/>
      <c r="AME18" s="53"/>
      <c r="AMF18" s="53"/>
      <c r="AMG18" s="53"/>
      <c r="AMH18" s="53"/>
      <c r="AMI18" s="53"/>
      <c r="AMJ18" s="53"/>
      <c r="AMK18" s="53"/>
      <c r="AML18" s="53"/>
      <c r="AMM18" s="53"/>
      <c r="AMN18" s="53"/>
      <c r="AMO18" s="53"/>
      <c r="AMP18" s="53"/>
      <c r="AMQ18" s="53"/>
      <c r="AMR18" s="53"/>
      <c r="AMS18" s="53"/>
      <c r="AMT18" s="53"/>
      <c r="AMU18" s="53"/>
      <c r="AMV18" s="53"/>
      <c r="AMW18" s="53"/>
      <c r="AMX18" s="53"/>
      <c r="AMY18" s="53"/>
      <c r="AMZ18" s="53"/>
      <c r="ANA18" s="53"/>
      <c r="ANB18" s="53"/>
      <c r="ANC18" s="53"/>
      <c r="AND18" s="53"/>
      <c r="ANE18" s="53"/>
      <c r="ANF18" s="53"/>
      <c r="ANG18" s="53"/>
      <c r="ANH18" s="53"/>
      <c r="ANI18" s="53"/>
      <c r="ANJ18" s="53"/>
      <c r="ANK18" s="53"/>
      <c r="ANL18" s="53"/>
      <c r="ANM18" s="53"/>
      <c r="ANN18" s="53"/>
      <c r="ANO18" s="53"/>
      <c r="ANP18" s="53"/>
      <c r="ANQ18" s="53"/>
      <c r="ANR18" s="53"/>
      <c r="ANS18" s="53"/>
      <c r="ANT18" s="53"/>
      <c r="ANU18" s="53"/>
      <c r="ANV18" s="53"/>
      <c r="ANW18" s="53"/>
      <c r="ANX18" s="53"/>
      <c r="ANY18" s="53"/>
      <c r="ANZ18" s="53"/>
      <c r="AOA18" s="53"/>
      <c r="AOB18" s="53"/>
      <c r="AOC18" s="53"/>
      <c r="AOD18" s="53"/>
      <c r="AOE18" s="53"/>
      <c r="AOF18" s="53"/>
      <c r="AOG18" s="53"/>
      <c r="AOH18" s="53"/>
      <c r="AOI18" s="53"/>
      <c r="AOJ18" s="53"/>
      <c r="AOK18" s="53"/>
      <c r="AOL18" s="53"/>
      <c r="AOM18" s="53"/>
      <c r="AON18" s="53"/>
      <c r="AOO18" s="53"/>
      <c r="AOP18" s="53"/>
      <c r="AOQ18" s="53"/>
      <c r="AOR18" s="53"/>
      <c r="AOS18" s="53"/>
      <c r="AOT18" s="53"/>
      <c r="AOU18" s="53"/>
      <c r="AOV18" s="53"/>
      <c r="AOW18" s="53"/>
      <c r="AOX18" s="53"/>
      <c r="AOY18" s="53"/>
      <c r="AOZ18" s="53"/>
      <c r="APA18" s="53"/>
      <c r="APB18" s="53"/>
      <c r="APC18" s="53"/>
      <c r="APD18" s="53"/>
      <c r="APE18" s="53"/>
      <c r="APF18" s="53"/>
      <c r="APG18" s="53"/>
      <c r="APH18" s="53"/>
      <c r="API18" s="53"/>
      <c r="APJ18" s="53"/>
      <c r="APK18" s="53"/>
      <c r="APL18" s="53"/>
      <c r="APM18" s="53"/>
      <c r="APN18" s="53"/>
      <c r="APO18" s="53"/>
      <c r="APP18" s="53"/>
      <c r="APQ18" s="53"/>
      <c r="APR18" s="53"/>
      <c r="APS18" s="53"/>
      <c r="APT18" s="53"/>
      <c r="APU18" s="53"/>
      <c r="APV18" s="53"/>
      <c r="APW18" s="53"/>
      <c r="APX18" s="53"/>
      <c r="APY18" s="53"/>
      <c r="APZ18" s="53"/>
      <c r="AQA18" s="53"/>
      <c r="AQB18" s="53"/>
      <c r="AQC18" s="53"/>
      <c r="AQD18" s="53"/>
      <c r="AQE18" s="53"/>
      <c r="AQF18" s="53"/>
      <c r="AQG18" s="53"/>
      <c r="AQH18" s="53"/>
      <c r="AQI18" s="53"/>
      <c r="AQJ18" s="53"/>
      <c r="AQK18" s="53"/>
      <c r="AQL18" s="53"/>
      <c r="AQM18" s="53"/>
      <c r="AQN18" s="53"/>
      <c r="AQO18" s="53"/>
      <c r="AQP18" s="53"/>
      <c r="AQQ18" s="53"/>
      <c r="AQR18" s="53"/>
      <c r="AQS18" s="53"/>
      <c r="AQT18" s="53"/>
      <c r="AQU18" s="53"/>
      <c r="AQV18" s="53"/>
      <c r="AQW18" s="53"/>
      <c r="AQX18" s="53"/>
      <c r="AQY18" s="53"/>
      <c r="AQZ18" s="53"/>
      <c r="ARA18" s="53"/>
      <c r="ARB18" s="53"/>
      <c r="ARC18" s="53"/>
      <c r="ARD18" s="53"/>
      <c r="ARE18" s="53"/>
      <c r="ARF18" s="53"/>
      <c r="ARG18" s="53"/>
      <c r="ARH18" s="53"/>
      <c r="ARI18" s="53"/>
      <c r="ARJ18" s="53"/>
      <c r="ARK18" s="53"/>
      <c r="ARL18" s="53"/>
      <c r="ARM18" s="53"/>
      <c r="ARN18" s="53"/>
      <c r="ARO18" s="53"/>
      <c r="ARP18" s="53"/>
      <c r="ARQ18" s="53"/>
      <c r="ARR18" s="53"/>
      <c r="ARS18" s="53"/>
      <c r="ART18" s="53"/>
      <c r="ARU18" s="53"/>
      <c r="ARV18" s="53"/>
      <c r="ARW18" s="53"/>
      <c r="ARX18" s="53"/>
      <c r="ARY18" s="53"/>
      <c r="ARZ18" s="53"/>
      <c r="ASA18" s="53"/>
      <c r="ASB18" s="53"/>
      <c r="ASC18" s="53"/>
      <c r="ASD18" s="53"/>
      <c r="ASE18" s="53"/>
      <c r="ASF18" s="53"/>
      <c r="ASG18" s="53"/>
      <c r="ASH18" s="53"/>
      <c r="ASI18" s="53"/>
      <c r="ASJ18" s="53"/>
      <c r="ASK18" s="53"/>
      <c r="ASL18" s="53"/>
      <c r="ASM18" s="53"/>
      <c r="ASN18" s="53"/>
      <c r="ASO18" s="53"/>
      <c r="ASP18" s="53"/>
      <c r="ASQ18" s="53"/>
      <c r="ASR18" s="53"/>
      <c r="ASS18" s="53"/>
      <c r="AST18" s="53"/>
      <c r="ASU18" s="53"/>
      <c r="ASV18" s="53"/>
      <c r="ASW18" s="53"/>
      <c r="ASX18" s="53"/>
      <c r="ASY18" s="53"/>
      <c r="ASZ18" s="53"/>
      <c r="ATA18" s="53"/>
      <c r="ATB18" s="53"/>
      <c r="ATC18" s="53"/>
      <c r="ATD18" s="53"/>
      <c r="ATE18" s="53"/>
      <c r="ATF18" s="53"/>
      <c r="ATG18" s="53"/>
      <c r="ATH18" s="53"/>
      <c r="ATI18" s="53"/>
      <c r="ATJ18" s="53"/>
      <c r="ATK18" s="53"/>
      <c r="ATL18" s="53"/>
      <c r="ATM18" s="53"/>
      <c r="ATN18" s="53"/>
      <c r="ATO18" s="53"/>
      <c r="ATP18" s="53"/>
      <c r="ATQ18" s="53"/>
      <c r="ATR18" s="53"/>
      <c r="ATS18" s="53"/>
      <c r="ATT18" s="53"/>
      <c r="ATU18" s="53"/>
      <c r="ATV18" s="53"/>
      <c r="ATW18" s="53"/>
      <c r="ATX18" s="53"/>
      <c r="ATY18" s="53"/>
      <c r="ATZ18" s="53"/>
      <c r="AUA18" s="53"/>
      <c r="AUB18" s="53"/>
      <c r="AUC18" s="53"/>
      <c r="AUD18" s="53"/>
      <c r="AUE18" s="53"/>
      <c r="AUF18" s="53"/>
      <c r="AUG18" s="53"/>
      <c r="AUH18" s="53"/>
      <c r="AUI18" s="53"/>
      <c r="AUJ18" s="53"/>
      <c r="AUK18" s="53"/>
      <c r="AUL18" s="53"/>
      <c r="AUM18" s="53"/>
      <c r="AUN18" s="53"/>
      <c r="AUO18" s="53"/>
      <c r="AUP18" s="53"/>
      <c r="AUQ18" s="53"/>
      <c r="AUR18" s="53"/>
      <c r="AUS18" s="53"/>
      <c r="AUT18" s="53"/>
      <c r="AUU18" s="53"/>
      <c r="AUV18" s="53"/>
      <c r="AUW18" s="53"/>
      <c r="AUX18" s="53"/>
      <c r="AUY18" s="53"/>
      <c r="AUZ18" s="53"/>
      <c r="AVA18" s="53"/>
      <c r="AVB18" s="53"/>
      <c r="AVC18" s="53"/>
      <c r="AVD18" s="53"/>
      <c r="AVE18" s="53"/>
      <c r="AVF18" s="53"/>
      <c r="AVG18" s="53"/>
      <c r="AVH18" s="53"/>
      <c r="AVI18" s="53"/>
      <c r="AVJ18" s="53"/>
      <c r="AVK18" s="53"/>
      <c r="AVL18" s="53"/>
      <c r="AVM18" s="53"/>
      <c r="AVN18" s="53"/>
      <c r="AVO18" s="53"/>
      <c r="AVP18" s="53"/>
      <c r="AVQ18" s="53"/>
      <c r="AVR18" s="53"/>
      <c r="AVS18" s="53"/>
      <c r="AVT18" s="53"/>
      <c r="AVU18" s="53"/>
      <c r="AVV18" s="53"/>
      <c r="AVW18" s="53"/>
      <c r="AVX18" s="53"/>
      <c r="AVY18" s="53"/>
      <c r="AVZ18" s="53"/>
      <c r="AWA18" s="53"/>
      <c r="AWB18" s="53"/>
      <c r="AWC18" s="53"/>
      <c r="AWD18" s="53"/>
      <c r="AWE18" s="53"/>
      <c r="AWF18" s="53"/>
      <c r="AWG18" s="53"/>
      <c r="AWH18" s="53"/>
      <c r="AWI18" s="53"/>
      <c r="AWJ18" s="53"/>
      <c r="AWK18" s="53"/>
      <c r="AWL18" s="53"/>
      <c r="AWM18" s="53"/>
      <c r="AWN18" s="53"/>
      <c r="AWO18" s="53"/>
      <c r="AWP18" s="53"/>
      <c r="AWQ18" s="53"/>
      <c r="AWR18" s="53"/>
      <c r="AWS18" s="53"/>
      <c r="AWT18" s="53"/>
      <c r="AWU18" s="53"/>
      <c r="AWV18" s="53"/>
      <c r="AWW18" s="53"/>
      <c r="AWX18" s="53"/>
      <c r="AWY18" s="53"/>
      <c r="AWZ18" s="53"/>
      <c r="AXA18" s="53"/>
      <c r="AXB18" s="53"/>
      <c r="AXC18" s="53"/>
      <c r="AXD18" s="53"/>
      <c r="AXE18" s="53"/>
      <c r="AXF18" s="53"/>
      <c r="AXG18" s="53"/>
      <c r="AXH18" s="53"/>
      <c r="AXI18" s="53"/>
      <c r="AXJ18" s="53"/>
      <c r="AXK18" s="53"/>
      <c r="AXL18" s="53"/>
      <c r="AXM18" s="53"/>
      <c r="AXN18" s="53"/>
      <c r="AXO18" s="53"/>
      <c r="AXP18" s="53"/>
      <c r="AXQ18" s="53"/>
      <c r="AXR18" s="53"/>
      <c r="AXS18" s="53"/>
      <c r="AXT18" s="53"/>
      <c r="AXU18" s="53"/>
      <c r="AXV18" s="53"/>
      <c r="AXW18" s="53"/>
      <c r="AXX18" s="53"/>
      <c r="AXY18" s="53"/>
      <c r="AXZ18" s="53"/>
      <c r="AYA18" s="53"/>
      <c r="AYB18" s="53"/>
      <c r="AYC18" s="53"/>
      <c r="AYD18" s="53"/>
      <c r="AYE18" s="53"/>
      <c r="AYF18" s="53"/>
      <c r="AYG18" s="53"/>
      <c r="AYH18" s="53"/>
      <c r="AYI18" s="53"/>
      <c r="AYJ18" s="53"/>
      <c r="AYK18" s="53"/>
      <c r="AYL18" s="53"/>
      <c r="AYM18" s="53"/>
      <c r="AYN18" s="53"/>
      <c r="AYO18" s="53"/>
      <c r="AYP18" s="53"/>
      <c r="AYQ18" s="53"/>
      <c r="AYR18" s="53"/>
      <c r="AYS18" s="53"/>
      <c r="AYT18" s="53"/>
      <c r="AYU18" s="53"/>
      <c r="AYV18" s="53"/>
      <c r="AYW18" s="53"/>
      <c r="AYX18" s="53"/>
      <c r="AYY18" s="53"/>
      <c r="AYZ18" s="53"/>
      <c r="AZA18" s="53"/>
      <c r="AZB18" s="53"/>
      <c r="AZC18" s="53"/>
      <c r="AZD18" s="53"/>
      <c r="AZE18" s="53"/>
      <c r="AZF18" s="53"/>
      <c r="AZG18" s="53"/>
      <c r="AZH18" s="53"/>
      <c r="AZI18" s="53"/>
      <c r="AZJ18" s="53"/>
      <c r="AZK18" s="53"/>
      <c r="AZL18" s="53"/>
      <c r="AZM18" s="53"/>
      <c r="AZN18" s="53"/>
      <c r="AZO18" s="53"/>
      <c r="AZP18" s="53"/>
      <c r="AZQ18" s="53"/>
      <c r="AZR18" s="53"/>
      <c r="AZS18" s="53"/>
      <c r="AZT18" s="53"/>
      <c r="AZU18" s="53"/>
      <c r="AZV18" s="53"/>
      <c r="AZW18" s="53"/>
      <c r="AZX18" s="53"/>
      <c r="AZY18" s="53"/>
      <c r="AZZ18" s="53"/>
      <c r="BAA18" s="53"/>
      <c r="BAB18" s="53"/>
      <c r="BAC18" s="53"/>
      <c r="BAD18" s="53"/>
      <c r="BAE18" s="53"/>
      <c r="BAF18" s="53"/>
      <c r="BAG18" s="53"/>
      <c r="BAH18" s="53"/>
      <c r="BAI18" s="53"/>
      <c r="BAJ18" s="53"/>
      <c r="BAK18" s="53"/>
      <c r="BAL18" s="53"/>
      <c r="BAM18" s="53"/>
      <c r="BAN18" s="53"/>
      <c r="BAO18" s="53"/>
      <c r="BAP18" s="53"/>
      <c r="BAQ18" s="53"/>
      <c r="BAR18" s="53"/>
      <c r="BAS18" s="53"/>
      <c r="BAT18" s="53"/>
      <c r="BAU18" s="53"/>
      <c r="BAV18" s="53"/>
      <c r="BAW18" s="53"/>
      <c r="BAX18" s="53"/>
      <c r="BAY18" s="53"/>
      <c r="BAZ18" s="53"/>
      <c r="BBA18" s="53"/>
      <c r="BBB18" s="53"/>
      <c r="BBC18" s="53"/>
      <c r="BBD18" s="53"/>
      <c r="BBE18" s="53"/>
      <c r="BBF18" s="53"/>
      <c r="BBG18" s="53"/>
      <c r="BBH18" s="53"/>
      <c r="BBI18" s="53"/>
      <c r="BBJ18" s="53"/>
      <c r="BBK18" s="53"/>
      <c r="BBL18" s="53"/>
      <c r="BBM18" s="53"/>
      <c r="BBN18" s="53"/>
      <c r="BBO18" s="53"/>
      <c r="BBP18" s="53"/>
      <c r="BBQ18" s="53"/>
      <c r="BBR18" s="53"/>
      <c r="BBS18" s="53"/>
      <c r="BBT18" s="53"/>
      <c r="BBU18" s="53"/>
      <c r="BBV18" s="53"/>
      <c r="BBW18" s="53"/>
      <c r="BBX18" s="53"/>
      <c r="BBY18" s="53"/>
      <c r="BBZ18" s="53"/>
      <c r="BCA18" s="53"/>
      <c r="BCB18" s="53"/>
      <c r="BCC18" s="53"/>
      <c r="BCD18" s="53"/>
      <c r="BCE18" s="53"/>
      <c r="BCF18" s="53"/>
      <c r="BCG18" s="53"/>
      <c r="BCH18" s="53"/>
      <c r="BCI18" s="53"/>
      <c r="BCJ18" s="53"/>
      <c r="BCK18" s="53"/>
      <c r="BCL18" s="53"/>
      <c r="BCM18" s="53"/>
      <c r="BCN18" s="53"/>
      <c r="BCO18" s="53"/>
      <c r="BCP18" s="53"/>
      <c r="BCQ18" s="53"/>
      <c r="BCR18" s="53"/>
      <c r="BCS18" s="53"/>
      <c r="BCT18" s="53"/>
      <c r="BCU18" s="53"/>
      <c r="BCV18" s="53"/>
      <c r="BCW18" s="53"/>
      <c r="BCX18" s="53"/>
      <c r="BCY18" s="53"/>
      <c r="BCZ18" s="53"/>
      <c r="BDA18" s="53"/>
      <c r="BDB18" s="53"/>
      <c r="BDC18" s="53"/>
      <c r="BDD18" s="53"/>
      <c r="BDE18" s="53"/>
      <c r="BDF18" s="53"/>
      <c r="BDG18" s="53"/>
      <c r="BDH18" s="53"/>
      <c r="BDI18" s="53"/>
      <c r="BDJ18" s="53"/>
      <c r="BDK18" s="53"/>
      <c r="BDL18" s="53"/>
      <c r="BDM18" s="53"/>
      <c r="BDN18" s="53"/>
      <c r="BDO18" s="53"/>
      <c r="BDP18" s="53"/>
      <c r="BDQ18" s="53"/>
      <c r="BDR18" s="53"/>
      <c r="BDS18" s="53"/>
      <c r="BDT18" s="53"/>
      <c r="BDU18" s="53"/>
      <c r="BDV18" s="53"/>
      <c r="BDW18" s="53"/>
      <c r="BDX18" s="53"/>
      <c r="BDY18" s="53"/>
      <c r="BDZ18" s="53"/>
      <c r="BEA18" s="53"/>
      <c r="BEB18" s="53"/>
      <c r="BEC18" s="53"/>
      <c r="BED18" s="53"/>
      <c r="BEE18" s="53"/>
      <c r="BEF18" s="53"/>
      <c r="BEG18" s="53"/>
      <c r="BEH18" s="53"/>
      <c r="BEI18" s="53"/>
      <c r="BEJ18" s="53"/>
      <c r="BEK18" s="53"/>
      <c r="BEL18" s="53"/>
      <c r="BEM18" s="53"/>
      <c r="BEN18" s="53"/>
      <c r="BEO18" s="53"/>
      <c r="BEP18" s="53"/>
      <c r="BEQ18" s="53"/>
      <c r="BER18" s="53"/>
      <c r="BES18" s="53"/>
      <c r="BET18" s="53"/>
      <c r="BEU18" s="53"/>
      <c r="BEV18" s="53"/>
      <c r="BEW18" s="53"/>
      <c r="BEX18" s="53"/>
      <c r="BEY18" s="53"/>
      <c r="BEZ18" s="53"/>
      <c r="BFA18" s="53"/>
      <c r="BFB18" s="53"/>
      <c r="BFC18" s="53"/>
      <c r="BFD18" s="53"/>
      <c r="BFE18" s="53"/>
      <c r="BFF18" s="53"/>
      <c r="BFG18" s="53"/>
      <c r="BFH18" s="53"/>
      <c r="BFI18" s="53"/>
      <c r="BFJ18" s="53"/>
      <c r="BFK18" s="53"/>
      <c r="BFL18" s="53"/>
      <c r="BFM18" s="53"/>
      <c r="BFN18" s="53"/>
      <c r="BFO18" s="53"/>
      <c r="BFP18" s="53"/>
      <c r="BFQ18" s="53"/>
      <c r="BFR18" s="53"/>
      <c r="BFS18" s="53"/>
      <c r="BFT18" s="53"/>
      <c r="BFU18" s="53"/>
      <c r="BFV18" s="53"/>
      <c r="BFW18" s="53"/>
      <c r="BFX18" s="53"/>
      <c r="BFY18" s="53"/>
      <c r="BFZ18" s="53"/>
      <c r="BGA18" s="53"/>
      <c r="BGB18" s="53"/>
      <c r="BGC18" s="53"/>
      <c r="BGD18" s="53"/>
      <c r="BGE18" s="53"/>
      <c r="BGF18" s="53"/>
      <c r="BGG18" s="53"/>
      <c r="BGH18" s="53"/>
      <c r="BGI18" s="53"/>
      <c r="BGJ18" s="53"/>
      <c r="BGK18" s="53"/>
      <c r="BGL18" s="53"/>
      <c r="BGM18" s="53"/>
      <c r="BGN18" s="53"/>
      <c r="BGO18" s="53"/>
      <c r="BGP18" s="53"/>
      <c r="BGQ18" s="53"/>
      <c r="BGR18" s="53"/>
      <c r="BGS18" s="53"/>
      <c r="BGT18" s="53"/>
      <c r="BGU18" s="53"/>
      <c r="BGV18" s="53"/>
      <c r="BGW18" s="53"/>
      <c r="BGX18" s="53"/>
      <c r="BGY18" s="53"/>
      <c r="BGZ18" s="53"/>
      <c r="BHA18" s="53"/>
      <c r="BHB18" s="53"/>
      <c r="BHC18" s="53"/>
      <c r="BHD18" s="53"/>
      <c r="BHE18" s="53"/>
      <c r="BHF18" s="53"/>
      <c r="BHG18" s="53"/>
      <c r="BHH18" s="53"/>
      <c r="BHI18" s="53"/>
      <c r="BHJ18" s="53"/>
      <c r="BHK18" s="53"/>
      <c r="BHL18" s="53"/>
      <c r="BHM18" s="53"/>
      <c r="BHN18" s="53"/>
      <c r="BHO18" s="53"/>
      <c r="BHP18" s="53"/>
      <c r="BHQ18" s="53"/>
      <c r="BHR18" s="53"/>
      <c r="BHS18" s="53"/>
      <c r="BHT18" s="53"/>
      <c r="BHU18" s="53"/>
      <c r="BHV18" s="53"/>
      <c r="BHW18" s="53"/>
      <c r="BHX18" s="53"/>
      <c r="BHY18" s="53"/>
      <c r="BHZ18" s="53"/>
      <c r="BIA18" s="53"/>
      <c r="BIB18" s="53"/>
      <c r="BIC18" s="53"/>
      <c r="BID18" s="53"/>
      <c r="BIE18" s="53"/>
      <c r="BIF18" s="53"/>
      <c r="BIG18" s="53"/>
      <c r="BIH18" s="53"/>
      <c r="BII18" s="53"/>
      <c r="BIJ18" s="53"/>
      <c r="BIK18" s="53"/>
      <c r="BIL18" s="53"/>
      <c r="BIM18" s="53"/>
      <c r="BIN18" s="53"/>
      <c r="BIO18" s="53"/>
      <c r="BIP18" s="53"/>
      <c r="BIQ18" s="53"/>
      <c r="BIR18" s="53"/>
      <c r="BIS18" s="53"/>
      <c r="BIT18" s="53"/>
      <c r="BIU18" s="53"/>
      <c r="BIV18" s="53"/>
      <c r="BIW18" s="53"/>
      <c r="BIX18" s="53"/>
      <c r="BIY18" s="53"/>
      <c r="BIZ18" s="53"/>
      <c r="BJA18" s="53"/>
      <c r="BJB18" s="53"/>
      <c r="BJC18" s="53"/>
      <c r="BJD18" s="53"/>
      <c r="BJE18" s="53"/>
      <c r="BJF18" s="53"/>
      <c r="BJG18" s="53"/>
      <c r="BJH18" s="53"/>
      <c r="BJI18" s="53"/>
      <c r="BJJ18" s="53"/>
      <c r="BJK18" s="53"/>
      <c r="BJL18" s="53"/>
      <c r="BJM18" s="53"/>
      <c r="BJN18" s="53"/>
      <c r="BJO18" s="53"/>
      <c r="BJP18" s="53"/>
      <c r="BJQ18" s="53"/>
      <c r="BJR18" s="53"/>
      <c r="BJS18" s="53"/>
      <c r="BJT18" s="53"/>
      <c r="BJU18" s="53"/>
      <c r="BJV18" s="53"/>
      <c r="BJW18" s="53"/>
      <c r="BJX18" s="53"/>
      <c r="BJY18" s="53"/>
      <c r="BJZ18" s="53"/>
      <c r="BKA18" s="53"/>
      <c r="BKB18" s="53"/>
      <c r="BKC18" s="53"/>
      <c r="BKD18" s="53"/>
      <c r="BKE18" s="53"/>
      <c r="BKF18" s="53"/>
      <c r="BKG18" s="53"/>
      <c r="BKH18" s="53"/>
      <c r="BKI18" s="53"/>
      <c r="BKJ18" s="53"/>
      <c r="BKK18" s="53"/>
      <c r="BKL18" s="53"/>
      <c r="BKM18" s="53"/>
      <c r="BKN18" s="53"/>
      <c r="BKO18" s="53"/>
      <c r="BKP18" s="53"/>
      <c r="BKQ18" s="53"/>
      <c r="BKR18" s="53"/>
      <c r="BKS18" s="53"/>
      <c r="BKT18" s="53"/>
      <c r="BKU18" s="53"/>
      <c r="BKV18" s="53"/>
      <c r="BKW18" s="53"/>
      <c r="BKX18" s="53"/>
      <c r="BKY18" s="53"/>
      <c r="BKZ18" s="53"/>
      <c r="BLA18" s="53"/>
      <c r="BLB18" s="53"/>
      <c r="BLC18" s="53"/>
      <c r="BLD18" s="53"/>
      <c r="BLE18" s="53"/>
      <c r="BLF18" s="53"/>
      <c r="BLG18" s="53"/>
      <c r="BLH18" s="53"/>
      <c r="BLI18" s="53"/>
      <c r="BLJ18" s="53"/>
      <c r="BLK18" s="53"/>
      <c r="BLL18" s="53"/>
      <c r="BLM18" s="53"/>
      <c r="BLN18" s="53"/>
      <c r="BLO18" s="53"/>
      <c r="BLP18" s="53"/>
      <c r="BLQ18" s="53"/>
      <c r="BLR18" s="53"/>
      <c r="BLS18" s="53"/>
      <c r="BLT18" s="53"/>
      <c r="BLU18" s="53"/>
      <c r="BLV18" s="53"/>
      <c r="BLW18" s="53"/>
      <c r="BLX18" s="53"/>
      <c r="BLY18" s="53"/>
      <c r="BLZ18" s="53"/>
      <c r="BMA18" s="53"/>
      <c r="BMB18" s="53"/>
      <c r="BMC18" s="53"/>
      <c r="BMD18" s="53"/>
      <c r="BME18" s="53"/>
      <c r="BMF18" s="53"/>
      <c r="BMG18" s="53"/>
      <c r="BMH18" s="53"/>
      <c r="BMI18" s="53"/>
      <c r="BMJ18" s="53"/>
      <c r="BMK18" s="53"/>
      <c r="BML18" s="53"/>
      <c r="BMM18" s="53"/>
      <c r="BMN18" s="53"/>
      <c r="BMO18" s="53"/>
      <c r="BMP18" s="53"/>
      <c r="BMQ18" s="53"/>
      <c r="BMR18" s="53"/>
      <c r="BMS18" s="53"/>
      <c r="BMT18" s="53"/>
      <c r="BMU18" s="53"/>
      <c r="BMV18" s="53"/>
      <c r="BMW18" s="53"/>
      <c r="BMX18" s="53"/>
      <c r="BMY18" s="53"/>
      <c r="BMZ18" s="53"/>
      <c r="BNA18" s="53"/>
      <c r="BNB18" s="53"/>
      <c r="BNC18" s="53"/>
      <c r="BND18" s="53"/>
      <c r="BNE18" s="53"/>
      <c r="BNF18" s="53"/>
      <c r="BNG18" s="53"/>
      <c r="BNH18" s="53"/>
    </row>
    <row r="19" ht="13.5" hidden="1" customHeight="1">
      <c r="A19" s="54" t="s">
        <v>1408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55"/>
      <c r="ID19" s="55"/>
      <c r="IE19" s="55"/>
      <c r="IF19" s="55"/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55"/>
      <c r="KT19" s="55"/>
      <c r="KU19" s="55"/>
      <c r="KV19" s="55"/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55"/>
      <c r="NJ19" s="55"/>
      <c r="NK19" s="55"/>
      <c r="NL19" s="55"/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55"/>
      <c r="OR19" s="55"/>
      <c r="OS19" s="55"/>
      <c r="OT19" s="55"/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55"/>
      <c r="PZ19" s="55"/>
      <c r="QA19" s="55"/>
      <c r="QB19" s="55"/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55"/>
      <c r="RH19" s="55"/>
      <c r="RI19" s="55"/>
      <c r="RJ19" s="55"/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  <c r="SG19" s="55"/>
      <c r="SH19" s="55"/>
      <c r="SI19" s="55"/>
      <c r="SJ19" s="55"/>
      <c r="SK19" s="55"/>
      <c r="SL19" s="55"/>
      <c r="SM19" s="55"/>
      <c r="SN19" s="55"/>
      <c r="SO19" s="55"/>
      <c r="SP19" s="55"/>
      <c r="SQ19" s="55"/>
      <c r="SR19" s="55"/>
      <c r="SS19" s="55"/>
      <c r="ST19" s="55"/>
      <c r="SU19" s="55"/>
      <c r="SV19" s="55"/>
      <c r="SW19" s="55"/>
      <c r="SX19" s="55"/>
      <c r="SY19" s="55"/>
      <c r="SZ19" s="55"/>
      <c r="TA19" s="55"/>
      <c r="TB19" s="55"/>
      <c r="TC19" s="55"/>
      <c r="TD19" s="55"/>
      <c r="TE19" s="55"/>
      <c r="TF19" s="55"/>
      <c r="TG19" s="55"/>
      <c r="TH19" s="55"/>
      <c r="TI19" s="55"/>
      <c r="TJ19" s="55"/>
      <c r="TK19" s="55"/>
      <c r="TL19" s="55"/>
      <c r="TM19" s="55"/>
      <c r="TN19" s="55"/>
      <c r="TO19" s="55"/>
      <c r="TP19" s="55"/>
      <c r="TQ19" s="55"/>
      <c r="TR19" s="55"/>
      <c r="TS19" s="55"/>
      <c r="TT19" s="55"/>
      <c r="TU19" s="55"/>
      <c r="TV19" s="55"/>
      <c r="TW19" s="55"/>
      <c r="TX19" s="55"/>
      <c r="TY19" s="55"/>
      <c r="TZ19" s="55"/>
      <c r="UA19" s="55"/>
      <c r="UB19" s="55"/>
      <c r="UC19" s="55"/>
      <c r="UD19" s="55"/>
      <c r="UE19" s="55"/>
      <c r="UF19" s="55"/>
      <c r="UG19" s="55"/>
      <c r="UH19" s="55"/>
      <c r="UI19" s="55"/>
      <c r="UJ19" s="55"/>
      <c r="UK19" s="55"/>
      <c r="UL19" s="55"/>
      <c r="UM19" s="55"/>
      <c r="UN19" s="55"/>
      <c r="UO19" s="55"/>
      <c r="UP19" s="55"/>
      <c r="UQ19" s="55"/>
      <c r="UR19" s="55"/>
      <c r="US19" s="55"/>
      <c r="UT19" s="55"/>
      <c r="UU19" s="55"/>
      <c r="UV19" s="55"/>
      <c r="UW19" s="55"/>
      <c r="UX19" s="55"/>
      <c r="UY19" s="55"/>
      <c r="UZ19" s="55"/>
      <c r="VA19" s="55"/>
      <c r="VB19" s="55"/>
      <c r="VC19" s="55"/>
      <c r="VD19" s="55"/>
      <c r="VE19" s="55"/>
      <c r="VF19" s="55"/>
      <c r="VG19" s="55"/>
      <c r="VH19" s="55"/>
      <c r="VI19" s="55"/>
      <c r="VJ19" s="55"/>
      <c r="VK19" s="55"/>
      <c r="VL19" s="55"/>
      <c r="VM19" s="55"/>
      <c r="VN19" s="55"/>
      <c r="VO19" s="55"/>
      <c r="VP19" s="55"/>
      <c r="VQ19" s="55"/>
      <c r="VR19" s="55"/>
      <c r="VS19" s="55"/>
      <c r="VT19" s="55"/>
      <c r="VU19" s="55"/>
      <c r="VV19" s="55"/>
      <c r="VW19" s="55"/>
      <c r="VX19" s="55"/>
      <c r="VY19" s="55"/>
      <c r="VZ19" s="55"/>
      <c r="WA19" s="55"/>
      <c r="WB19" s="55"/>
      <c r="WC19" s="55"/>
      <c r="WD19" s="55"/>
      <c r="WE19" s="55"/>
      <c r="WF19" s="55"/>
      <c r="WG19" s="55"/>
      <c r="WH19" s="55"/>
      <c r="WI19" s="55"/>
      <c r="WJ19" s="55"/>
      <c r="WK19" s="55"/>
      <c r="WL19" s="55"/>
      <c r="WM19" s="55"/>
      <c r="WN19" s="55"/>
      <c r="WO19" s="55"/>
      <c r="WP19" s="55"/>
      <c r="WQ19" s="55"/>
      <c r="WR19" s="55"/>
      <c r="WS19" s="55"/>
      <c r="WT19" s="55"/>
      <c r="WU19" s="55"/>
      <c r="WV19" s="55"/>
      <c r="WW19" s="55"/>
      <c r="WX19" s="55"/>
      <c r="WY19" s="55"/>
      <c r="WZ19" s="55"/>
      <c r="XA19" s="55"/>
      <c r="XB19" s="55"/>
      <c r="XC19" s="55"/>
      <c r="XD19" s="55"/>
      <c r="XE19" s="55"/>
      <c r="XF19" s="55"/>
      <c r="XG19" s="55"/>
      <c r="XH19" s="55"/>
      <c r="XI19" s="55"/>
      <c r="XJ19" s="55"/>
      <c r="XK19" s="55"/>
      <c r="XL19" s="55"/>
      <c r="XM19" s="55"/>
      <c r="XN19" s="55"/>
      <c r="XO19" s="55"/>
      <c r="XP19" s="55"/>
      <c r="XQ19" s="55"/>
      <c r="XR19" s="55"/>
      <c r="XS19" s="55"/>
      <c r="XT19" s="55"/>
      <c r="XU19" s="55"/>
      <c r="XV19" s="55"/>
      <c r="XW19" s="55"/>
      <c r="XX19" s="55"/>
      <c r="XY19" s="55"/>
      <c r="XZ19" s="55"/>
      <c r="YA19" s="55"/>
      <c r="YB19" s="55"/>
      <c r="YC19" s="55"/>
      <c r="YD19" s="55"/>
      <c r="YE19" s="55"/>
      <c r="YF19" s="55"/>
      <c r="YG19" s="55"/>
      <c r="YH19" s="55"/>
      <c r="YI19" s="55"/>
      <c r="YJ19" s="55"/>
      <c r="YK19" s="55"/>
      <c r="YL19" s="55"/>
      <c r="YM19" s="55"/>
      <c r="YN19" s="55"/>
      <c r="YO19" s="55"/>
      <c r="YP19" s="55"/>
      <c r="YQ19" s="55"/>
      <c r="YR19" s="55"/>
      <c r="YS19" s="55"/>
      <c r="YT19" s="55"/>
      <c r="YU19" s="55"/>
      <c r="YV19" s="55"/>
      <c r="YW19" s="55"/>
      <c r="YX19" s="55"/>
      <c r="YY19" s="55"/>
      <c r="YZ19" s="55"/>
      <c r="ZA19" s="55"/>
      <c r="ZB19" s="55"/>
      <c r="ZC19" s="55"/>
      <c r="ZD19" s="55"/>
      <c r="ZE19" s="55"/>
      <c r="ZF19" s="55"/>
      <c r="ZG19" s="55"/>
      <c r="ZH19" s="55"/>
      <c r="ZI19" s="55"/>
      <c r="ZJ19" s="55"/>
      <c r="ZK19" s="55"/>
      <c r="ZL19" s="55"/>
      <c r="ZM19" s="55"/>
      <c r="ZN19" s="55"/>
      <c r="ZO19" s="55"/>
      <c r="ZP19" s="55"/>
      <c r="ZQ19" s="55"/>
      <c r="ZR19" s="55"/>
      <c r="ZS19" s="55"/>
      <c r="ZT19" s="55"/>
      <c r="ZU19" s="55"/>
      <c r="ZV19" s="55"/>
      <c r="ZW19" s="55"/>
      <c r="ZX19" s="55"/>
      <c r="ZY19" s="55"/>
      <c r="ZZ19" s="55"/>
      <c r="AAA19" s="55"/>
      <c r="AAB19" s="55"/>
      <c r="AAC19" s="55"/>
      <c r="AAD19" s="55"/>
      <c r="AAE19" s="55"/>
      <c r="AAF19" s="55"/>
      <c r="AAG19" s="55"/>
      <c r="AAH19" s="55"/>
      <c r="AAI19" s="55"/>
      <c r="AAJ19" s="55"/>
      <c r="AAK19" s="55"/>
      <c r="AAL19" s="55"/>
      <c r="AAM19" s="55"/>
      <c r="AAN19" s="55"/>
      <c r="AAO19" s="55"/>
      <c r="AAP19" s="55"/>
      <c r="AAQ19" s="55"/>
      <c r="AAR19" s="55"/>
      <c r="AAS19" s="55"/>
      <c r="AAT19" s="55"/>
      <c r="AAU19" s="55"/>
      <c r="AAV19" s="55"/>
      <c r="AAW19" s="55"/>
      <c r="AAX19" s="55"/>
      <c r="AAY19" s="55"/>
      <c r="AAZ19" s="55"/>
      <c r="ABA19" s="55"/>
      <c r="ABB19" s="55"/>
      <c r="ABC19" s="55"/>
      <c r="ABD19" s="55"/>
      <c r="ABE19" s="55"/>
      <c r="ABF19" s="55"/>
      <c r="ABG19" s="55"/>
      <c r="ABH19" s="55"/>
      <c r="ABI19" s="55"/>
      <c r="ABJ19" s="55"/>
      <c r="ABK19" s="55"/>
      <c r="ABL19" s="55"/>
      <c r="ABM19" s="55"/>
      <c r="ABN19" s="55"/>
      <c r="ABO19" s="55"/>
      <c r="ABP19" s="55"/>
      <c r="ABQ19" s="55"/>
      <c r="ABR19" s="55"/>
      <c r="ABS19" s="55"/>
      <c r="ABT19" s="55"/>
      <c r="ABU19" s="55"/>
      <c r="ABV19" s="55"/>
      <c r="ABW19" s="55"/>
      <c r="ABX19" s="55"/>
      <c r="ABY19" s="55"/>
      <c r="ABZ19" s="55"/>
      <c r="ACA19" s="55"/>
      <c r="ACB19" s="55"/>
      <c r="ACC19" s="55"/>
      <c r="ACD19" s="55"/>
      <c r="ACE19" s="55"/>
      <c r="ACF19" s="55"/>
      <c r="ACG19" s="55"/>
      <c r="ACH19" s="55"/>
      <c r="ACI19" s="55"/>
      <c r="ACJ19" s="55"/>
      <c r="ACK19" s="55"/>
      <c r="ACL19" s="55"/>
      <c r="ACM19" s="55"/>
      <c r="ACN19" s="55"/>
      <c r="ACO19" s="55"/>
      <c r="ACP19" s="55"/>
      <c r="ACQ19" s="55"/>
      <c r="ACR19" s="55"/>
      <c r="ACS19" s="55"/>
      <c r="ACT19" s="55"/>
      <c r="ACU19" s="55"/>
      <c r="ACV19" s="55"/>
      <c r="ACW19" s="55"/>
      <c r="ACX19" s="55"/>
      <c r="ACY19" s="55"/>
      <c r="ACZ19" s="55"/>
      <c r="ADA19" s="55"/>
      <c r="ADB19" s="55"/>
      <c r="ADC19" s="55"/>
      <c r="ADD19" s="55"/>
      <c r="ADE19" s="55"/>
      <c r="ADF19" s="55"/>
      <c r="ADG19" s="55"/>
      <c r="ADH19" s="55"/>
      <c r="ADI19" s="55"/>
      <c r="ADJ19" s="55"/>
      <c r="ADK19" s="55"/>
      <c r="ADL19" s="55"/>
      <c r="ADM19" s="55"/>
      <c r="ADN19" s="55"/>
      <c r="ADO19" s="55"/>
      <c r="ADP19" s="55"/>
      <c r="ADQ19" s="55"/>
      <c r="ADR19" s="55"/>
      <c r="ADS19" s="55"/>
      <c r="ADT19" s="55"/>
      <c r="ADU19" s="55"/>
      <c r="ADV19" s="55"/>
      <c r="ADW19" s="55"/>
      <c r="ADX19" s="55"/>
      <c r="ADY19" s="55"/>
      <c r="ADZ19" s="55"/>
      <c r="AEA19" s="55"/>
      <c r="AEB19" s="55"/>
      <c r="AEC19" s="55"/>
      <c r="AED19" s="55"/>
      <c r="AEE19" s="55"/>
      <c r="AEF19" s="55"/>
      <c r="AEG19" s="55"/>
      <c r="AEH19" s="55"/>
      <c r="AEI19" s="55"/>
      <c r="AEJ19" s="55"/>
      <c r="AEK19" s="55"/>
      <c r="AEL19" s="55"/>
      <c r="AEM19" s="55"/>
      <c r="AEN19" s="55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  <c r="AFY19" s="55"/>
      <c r="AFZ19" s="55"/>
      <c r="AGA19" s="55"/>
      <c r="AGB19" s="55"/>
      <c r="AGC19" s="55"/>
      <c r="AGD19" s="55"/>
      <c r="AGE19" s="56"/>
      <c r="AGF19" s="56"/>
      <c r="AGG19" s="56"/>
      <c r="AGH19" s="56"/>
      <c r="AGI19" s="56"/>
      <c r="AGJ19" s="56"/>
      <c r="AGK19" s="56"/>
      <c r="AGL19" s="56"/>
      <c r="AGM19" s="56"/>
      <c r="AGN19" s="56"/>
      <c r="AGO19" s="56"/>
      <c r="AGP19" s="56"/>
      <c r="AGQ19" s="56"/>
      <c r="AGR19" s="56"/>
      <c r="AGS19" s="56"/>
      <c r="AGT19" s="56"/>
      <c r="AGU19" s="56"/>
      <c r="AGV19" s="56"/>
      <c r="AGW19" s="56"/>
      <c r="AGX19" s="56"/>
      <c r="AGY19" s="56"/>
      <c r="AGZ19" s="56"/>
      <c r="AHA19" s="56"/>
      <c r="AHB19" s="56"/>
      <c r="AHC19" s="56"/>
      <c r="AHD19" s="56"/>
      <c r="AHE19" s="56"/>
      <c r="AHF19" s="56"/>
      <c r="AHG19" s="56"/>
      <c r="AHH19" s="56"/>
      <c r="AHI19" s="56"/>
      <c r="AHJ19" s="56"/>
      <c r="AHK19" s="56"/>
      <c r="AHL19" s="56"/>
      <c r="AHM19" s="56"/>
      <c r="AHN19" s="56"/>
      <c r="AHO19" s="56"/>
      <c r="AHP19" s="56"/>
      <c r="AHQ19" s="56"/>
      <c r="AHR19" s="56"/>
      <c r="AHS19" s="56"/>
      <c r="AHT19" s="56"/>
      <c r="AHU19" s="56"/>
      <c r="AHV19" s="56"/>
      <c r="AHW19" s="56"/>
      <c r="AHX19" s="56"/>
      <c r="AHY19" s="56"/>
      <c r="AHZ19" s="56"/>
      <c r="AIA19" s="56"/>
      <c r="AIB19" s="56"/>
      <c r="AIC19" s="56"/>
      <c r="AID19" s="56"/>
      <c r="AIE19" s="56"/>
      <c r="AIF19" s="56"/>
      <c r="AIG19" s="56"/>
      <c r="AIH19" s="56"/>
      <c r="AII19" s="56"/>
      <c r="AIJ19" s="56"/>
      <c r="AIK19" s="56"/>
      <c r="AIL19" s="56"/>
      <c r="AIM19" s="56"/>
      <c r="AIN19" s="56"/>
      <c r="AIO19" s="56"/>
      <c r="AIP19" s="56"/>
      <c r="AIQ19" s="56"/>
      <c r="AIR19" s="56"/>
      <c r="AIS19" s="56"/>
      <c r="AIT19" s="56"/>
      <c r="AIU19" s="56"/>
      <c r="AIV19" s="56"/>
      <c r="AIW19" s="56"/>
      <c r="AIX19" s="56"/>
      <c r="AIY19" s="56"/>
      <c r="AIZ19" s="56"/>
      <c r="AJA19" s="56"/>
      <c r="AJB19" s="56"/>
      <c r="AJC19" s="56"/>
      <c r="AJD19" s="56"/>
      <c r="AJE19" s="56"/>
      <c r="AJF19" s="56"/>
      <c r="AJG19" s="56"/>
      <c r="AJH19" s="56"/>
      <c r="AJI19" s="56"/>
      <c r="AJJ19" s="56"/>
      <c r="AJK19" s="56"/>
      <c r="AJL19" s="56"/>
      <c r="AJM19" s="56"/>
      <c r="AJN19" s="56"/>
      <c r="AJO19" s="56"/>
      <c r="AJP19" s="56"/>
      <c r="AJQ19" s="56"/>
      <c r="AJR19" s="56"/>
      <c r="AJS19" s="56"/>
      <c r="AJT19" s="56"/>
      <c r="AJU19" s="56"/>
      <c r="AJV19" s="56"/>
      <c r="AJW19" s="56"/>
      <c r="AJX19" s="56"/>
      <c r="AJY19" s="56"/>
      <c r="AJZ19" s="56"/>
      <c r="AKA19" s="56"/>
      <c r="AKB19" s="56"/>
      <c r="AKC19" s="56"/>
      <c r="AKD19" s="56"/>
      <c r="AKE19" s="56"/>
      <c r="AKF19" s="56"/>
      <c r="AKG19" s="56"/>
      <c r="AKH19" s="56"/>
      <c r="AKI19" s="56"/>
      <c r="AKJ19" s="56"/>
      <c r="AKK19" s="56"/>
      <c r="AKL19" s="56"/>
      <c r="AKM19" s="56"/>
      <c r="AKN19" s="56"/>
      <c r="AKO19" s="56"/>
      <c r="AKP19" s="56"/>
      <c r="AKQ19" s="56"/>
      <c r="AKR19" s="56"/>
      <c r="AKS19" s="56"/>
      <c r="AKT19" s="56"/>
      <c r="AKU19" s="56"/>
      <c r="AKV19" s="56"/>
      <c r="AKW19" s="56"/>
      <c r="AKX19" s="56"/>
      <c r="AKY19" s="56"/>
      <c r="AKZ19" s="56"/>
      <c r="ALA19" s="56"/>
      <c r="ALB19" s="56"/>
      <c r="ALC19" s="56"/>
      <c r="ALD19" s="56"/>
      <c r="ALE19" s="56"/>
      <c r="ALF19" s="56"/>
      <c r="ALG19" s="56"/>
      <c r="ALH19" s="56"/>
      <c r="ALI19" s="56"/>
      <c r="ALJ19" s="56"/>
      <c r="ALK19" s="56"/>
      <c r="ALL19" s="56"/>
      <c r="ALM19" s="56"/>
      <c r="ALN19" s="56"/>
      <c r="ALO19" s="56"/>
      <c r="ALP19" s="56"/>
      <c r="ALQ19" s="56"/>
      <c r="ALR19" s="56"/>
      <c r="ALS19" s="56"/>
      <c r="ALT19" s="56"/>
      <c r="ALU19" s="56"/>
      <c r="ALV19" s="56"/>
      <c r="ALW19" s="56"/>
      <c r="ALX19" s="56"/>
      <c r="ALY19" s="56"/>
      <c r="ALZ19" s="56"/>
      <c r="AMA19" s="56"/>
      <c r="AMB19" s="56"/>
      <c r="AMC19" s="56"/>
      <c r="AMD19" s="56"/>
      <c r="AME19" s="56"/>
      <c r="AMF19" s="56"/>
      <c r="AMG19" s="56"/>
      <c r="AMH19" s="56"/>
      <c r="AMI19" s="56"/>
      <c r="AMJ19" s="56"/>
      <c r="AMK19" s="56"/>
      <c r="AML19" s="56"/>
      <c r="AMM19" s="56"/>
      <c r="AMN19" s="56"/>
      <c r="AMO19" s="56"/>
      <c r="AMP19" s="56"/>
      <c r="AMQ19" s="56"/>
      <c r="AMR19" s="56"/>
      <c r="AMS19" s="56"/>
      <c r="AMT19" s="56"/>
      <c r="AMU19" s="56"/>
      <c r="AMV19" s="56"/>
      <c r="AMW19" s="56"/>
      <c r="AMX19" s="56"/>
      <c r="AMY19" s="56"/>
      <c r="AMZ19" s="56"/>
      <c r="ANA19" s="56"/>
      <c r="ANB19" s="56"/>
      <c r="ANC19" s="56"/>
      <c r="AND19" s="56"/>
      <c r="ANE19" s="56"/>
      <c r="ANF19" s="56"/>
      <c r="ANG19" s="56"/>
      <c r="ANH19" s="56"/>
      <c r="ANI19" s="56"/>
      <c r="ANJ19" s="56"/>
      <c r="ANK19" s="56"/>
      <c r="ANL19" s="56"/>
      <c r="ANM19" s="56"/>
      <c r="ANN19" s="56"/>
      <c r="ANO19" s="56"/>
      <c r="ANP19" s="56"/>
      <c r="ANQ19" s="56"/>
      <c r="ANR19" s="56"/>
      <c r="ANS19" s="56"/>
      <c r="ANT19" s="56"/>
      <c r="ANU19" s="56"/>
      <c r="ANV19" s="56"/>
      <c r="ANW19" s="56"/>
      <c r="ANX19" s="56"/>
      <c r="ANY19" s="56"/>
      <c r="ANZ19" s="56"/>
      <c r="AOA19" s="56"/>
      <c r="AOB19" s="56"/>
      <c r="AOC19" s="56"/>
      <c r="AOD19" s="56"/>
      <c r="AOE19" s="56"/>
      <c r="AOF19" s="56"/>
      <c r="AOG19" s="56"/>
      <c r="AOH19" s="56"/>
      <c r="AOI19" s="56"/>
      <c r="AOJ19" s="56"/>
      <c r="AOK19" s="56"/>
      <c r="AOL19" s="56"/>
      <c r="AOM19" s="56"/>
      <c r="AON19" s="56"/>
      <c r="AOO19" s="56"/>
      <c r="AOP19" s="56"/>
      <c r="AOQ19" s="56"/>
      <c r="AOR19" s="56"/>
      <c r="AOS19" s="56"/>
      <c r="AOT19" s="56"/>
      <c r="AOU19" s="56"/>
      <c r="AOV19" s="56"/>
      <c r="AOW19" s="56"/>
      <c r="AOX19" s="56"/>
      <c r="AOY19" s="56"/>
      <c r="AOZ19" s="56"/>
      <c r="APA19" s="56"/>
      <c r="APB19" s="56"/>
      <c r="APC19" s="56"/>
      <c r="APD19" s="56"/>
      <c r="APE19" s="56"/>
      <c r="APF19" s="56"/>
      <c r="APG19" s="56"/>
      <c r="APH19" s="56"/>
      <c r="API19" s="56"/>
      <c r="APJ19" s="56"/>
      <c r="APK19" s="56"/>
      <c r="APL19" s="56"/>
      <c r="APM19" s="56"/>
      <c r="APN19" s="56"/>
      <c r="APO19" s="56"/>
      <c r="APP19" s="56"/>
      <c r="APQ19" s="56"/>
      <c r="APR19" s="56"/>
      <c r="APS19" s="56"/>
      <c r="APT19" s="56"/>
      <c r="APU19" s="56"/>
      <c r="APV19" s="56"/>
      <c r="APW19" s="56"/>
      <c r="APX19" s="56"/>
      <c r="APY19" s="56"/>
      <c r="APZ19" s="56"/>
      <c r="AQA19" s="56"/>
      <c r="AQB19" s="56"/>
      <c r="AQC19" s="56"/>
      <c r="AQD19" s="56"/>
      <c r="AQE19" s="56"/>
      <c r="AQF19" s="56"/>
      <c r="AQG19" s="56"/>
      <c r="AQH19" s="56"/>
      <c r="AQI19" s="56"/>
      <c r="AQJ19" s="56"/>
      <c r="AQK19" s="56"/>
      <c r="AQL19" s="56"/>
      <c r="AQM19" s="56"/>
      <c r="AQN19" s="56"/>
      <c r="AQO19" s="56"/>
      <c r="AQP19" s="56"/>
      <c r="AQQ19" s="56"/>
      <c r="AQR19" s="56"/>
      <c r="AQS19" s="56"/>
      <c r="AQT19" s="56"/>
      <c r="AQU19" s="56"/>
      <c r="AQV19" s="56"/>
      <c r="AQW19" s="56"/>
      <c r="AQX19" s="56"/>
      <c r="AQY19" s="56"/>
      <c r="AQZ19" s="56"/>
      <c r="ARA19" s="56"/>
      <c r="ARB19" s="56"/>
      <c r="ARC19" s="56"/>
      <c r="ARD19" s="56"/>
      <c r="ARE19" s="56"/>
      <c r="ARF19" s="56"/>
      <c r="ARG19" s="56"/>
      <c r="ARH19" s="56"/>
      <c r="ARI19" s="56"/>
      <c r="ARJ19" s="56"/>
      <c r="ARK19" s="56"/>
      <c r="ARL19" s="56"/>
      <c r="ARM19" s="56"/>
      <c r="ARN19" s="56"/>
      <c r="ARO19" s="56"/>
      <c r="ARP19" s="56"/>
      <c r="ARQ19" s="56"/>
      <c r="ARR19" s="56"/>
      <c r="ARS19" s="56"/>
      <c r="ART19" s="56"/>
      <c r="ARU19" s="56"/>
      <c r="ARV19" s="56"/>
      <c r="ARW19" s="56"/>
      <c r="ARX19" s="56"/>
      <c r="ARY19" s="56"/>
      <c r="ARZ19" s="56"/>
      <c r="ASA19" s="56"/>
      <c r="ASB19" s="56"/>
      <c r="ASC19" s="56"/>
      <c r="ASD19" s="56"/>
      <c r="ASE19" s="56"/>
      <c r="ASF19" s="56"/>
      <c r="ASG19" s="56"/>
      <c r="ASH19" s="56"/>
      <c r="ASI19" s="56"/>
      <c r="ASJ19" s="56"/>
      <c r="ASK19" s="56"/>
      <c r="ASL19" s="56"/>
      <c r="ASM19" s="56"/>
      <c r="ASN19" s="56"/>
      <c r="ASO19" s="56"/>
      <c r="ASP19" s="56"/>
      <c r="ASQ19" s="56"/>
      <c r="ASR19" s="56"/>
      <c r="ASS19" s="56"/>
      <c r="AST19" s="56"/>
      <c r="ASU19" s="56"/>
      <c r="ASV19" s="56"/>
      <c r="ASW19" s="56"/>
      <c r="ASX19" s="56"/>
      <c r="ASY19" s="56"/>
      <c r="ASZ19" s="56"/>
      <c r="ATA19" s="56"/>
      <c r="ATB19" s="56"/>
      <c r="ATC19" s="56"/>
      <c r="ATD19" s="56"/>
      <c r="ATE19" s="56"/>
      <c r="ATF19" s="56"/>
      <c r="ATG19" s="56"/>
      <c r="ATH19" s="56"/>
      <c r="ATI19" s="56"/>
      <c r="ATJ19" s="56"/>
      <c r="ATK19" s="56"/>
      <c r="ATL19" s="56"/>
      <c r="ATM19" s="56"/>
      <c r="ATN19" s="56"/>
      <c r="ATO19" s="56"/>
      <c r="ATP19" s="56"/>
      <c r="ATQ19" s="56"/>
      <c r="ATR19" s="56"/>
      <c r="ATS19" s="56"/>
      <c r="ATT19" s="56"/>
      <c r="ATU19" s="56"/>
      <c r="ATV19" s="56"/>
      <c r="ATW19" s="56"/>
      <c r="ATX19" s="56"/>
      <c r="ATY19" s="56"/>
      <c r="ATZ19" s="56"/>
      <c r="AUA19" s="56"/>
      <c r="AUB19" s="56"/>
      <c r="AUC19" s="56"/>
      <c r="AUD19" s="56"/>
      <c r="AUE19" s="56"/>
      <c r="AUF19" s="56"/>
      <c r="AUG19" s="56"/>
      <c r="AUH19" s="56"/>
      <c r="AUI19" s="56"/>
      <c r="AUJ19" s="56"/>
      <c r="AUK19" s="56"/>
      <c r="AUL19" s="56"/>
      <c r="AUM19" s="56"/>
      <c r="AUN19" s="56"/>
      <c r="AUO19" s="56"/>
      <c r="AUP19" s="56"/>
      <c r="AUQ19" s="56"/>
      <c r="AUR19" s="56"/>
      <c r="AUS19" s="56"/>
      <c r="AUT19" s="56"/>
      <c r="AUU19" s="56"/>
      <c r="AUV19" s="56"/>
      <c r="AUW19" s="56"/>
      <c r="AUX19" s="56"/>
      <c r="AUY19" s="56"/>
      <c r="AUZ19" s="56"/>
      <c r="AVA19" s="56"/>
      <c r="AVB19" s="56"/>
      <c r="AVC19" s="56"/>
      <c r="AVD19" s="56"/>
      <c r="AVE19" s="56"/>
      <c r="AVF19" s="56"/>
      <c r="AVG19" s="56"/>
      <c r="AVH19" s="56"/>
      <c r="AVI19" s="56"/>
      <c r="AVJ19" s="56"/>
      <c r="AVK19" s="56"/>
      <c r="AVL19" s="56"/>
      <c r="AVM19" s="56"/>
      <c r="AVN19" s="56"/>
      <c r="AVO19" s="56"/>
      <c r="AVP19" s="56"/>
      <c r="AVQ19" s="56"/>
      <c r="AVR19" s="56"/>
      <c r="AVS19" s="56"/>
      <c r="AVT19" s="56"/>
      <c r="AVU19" s="56"/>
      <c r="AVV19" s="56"/>
      <c r="AVW19" s="56"/>
      <c r="AVX19" s="56"/>
      <c r="AVY19" s="56"/>
      <c r="AVZ19" s="56"/>
      <c r="AWA19" s="56"/>
      <c r="AWB19" s="56"/>
      <c r="AWC19" s="56"/>
      <c r="AWD19" s="56"/>
      <c r="AWE19" s="56"/>
      <c r="AWF19" s="56"/>
      <c r="AWG19" s="56"/>
      <c r="AWH19" s="56"/>
      <c r="AWI19" s="56"/>
      <c r="AWJ19" s="56"/>
      <c r="AWK19" s="56"/>
      <c r="AWL19" s="56"/>
      <c r="AWM19" s="56"/>
      <c r="AWN19" s="56"/>
      <c r="AWO19" s="56"/>
      <c r="AWP19" s="56"/>
      <c r="AWQ19" s="56"/>
      <c r="AWR19" s="56"/>
      <c r="AWS19" s="56"/>
      <c r="AWT19" s="56"/>
      <c r="AWU19" s="56"/>
      <c r="AWV19" s="56"/>
      <c r="AWW19" s="56"/>
      <c r="AWX19" s="56"/>
      <c r="AWY19" s="56"/>
      <c r="AWZ19" s="56"/>
      <c r="AXA19" s="56"/>
      <c r="AXB19" s="56"/>
      <c r="AXC19" s="56"/>
      <c r="AXD19" s="56"/>
      <c r="AXE19" s="56"/>
      <c r="AXF19" s="56"/>
      <c r="AXG19" s="56"/>
      <c r="AXH19" s="56"/>
      <c r="AXI19" s="56"/>
      <c r="AXJ19" s="56"/>
      <c r="AXK19" s="56"/>
      <c r="AXL19" s="56"/>
      <c r="AXM19" s="56"/>
      <c r="AXN19" s="56"/>
      <c r="AXO19" s="56"/>
      <c r="AXP19" s="56"/>
      <c r="AXQ19" s="56"/>
      <c r="AXR19" s="56"/>
      <c r="AXS19" s="56"/>
      <c r="AXT19" s="56"/>
      <c r="AXU19" s="56"/>
      <c r="AXV19" s="56"/>
      <c r="AXW19" s="56"/>
      <c r="AXX19" s="56"/>
      <c r="AXY19" s="56"/>
      <c r="AXZ19" s="56"/>
      <c r="AYA19" s="56"/>
      <c r="AYB19" s="56"/>
      <c r="AYC19" s="56"/>
      <c r="AYD19" s="56"/>
      <c r="AYE19" s="56"/>
      <c r="AYF19" s="56"/>
      <c r="AYG19" s="56"/>
      <c r="AYH19" s="56"/>
      <c r="AYI19" s="56"/>
      <c r="AYJ19" s="56"/>
      <c r="AYK19" s="56"/>
      <c r="AYL19" s="56"/>
      <c r="AYM19" s="56"/>
      <c r="AYN19" s="56"/>
      <c r="AYO19" s="56"/>
      <c r="AYP19" s="56"/>
      <c r="AYQ19" s="56"/>
      <c r="AYR19" s="56"/>
      <c r="AYS19" s="56"/>
      <c r="AYT19" s="56"/>
      <c r="AYU19" s="56"/>
      <c r="AYV19" s="56"/>
      <c r="AYW19" s="56"/>
      <c r="AYX19" s="56"/>
      <c r="AYY19" s="56"/>
      <c r="AYZ19" s="56"/>
      <c r="AZA19" s="56"/>
      <c r="AZB19" s="56"/>
      <c r="AZC19" s="56"/>
      <c r="AZD19" s="56"/>
      <c r="AZE19" s="56"/>
      <c r="AZF19" s="56"/>
      <c r="AZG19" s="56"/>
      <c r="AZH19" s="56"/>
      <c r="AZI19" s="56"/>
      <c r="AZJ19" s="56"/>
      <c r="AZK19" s="56"/>
      <c r="AZL19" s="56"/>
      <c r="AZM19" s="56"/>
      <c r="AZN19" s="56"/>
      <c r="AZO19" s="56"/>
      <c r="AZP19" s="56"/>
      <c r="AZQ19" s="56"/>
      <c r="AZR19" s="56"/>
      <c r="AZS19" s="56"/>
      <c r="AZT19" s="56"/>
      <c r="AZU19" s="56"/>
      <c r="AZV19" s="56"/>
      <c r="AZW19" s="56"/>
      <c r="AZX19" s="56"/>
      <c r="AZY19" s="56"/>
      <c r="AZZ19" s="56"/>
      <c r="BAA19" s="56"/>
      <c r="BAB19" s="56"/>
      <c r="BAC19" s="56"/>
      <c r="BAD19" s="56"/>
      <c r="BAE19" s="56"/>
      <c r="BAF19" s="56"/>
      <c r="BAG19" s="56"/>
      <c r="BAH19" s="56"/>
      <c r="BAI19" s="56"/>
      <c r="BAJ19" s="56"/>
      <c r="BAK19" s="56"/>
      <c r="BAL19" s="56"/>
      <c r="BAM19" s="56"/>
      <c r="BAN19" s="56"/>
      <c r="BAO19" s="56"/>
      <c r="BAP19" s="56"/>
      <c r="BAQ19" s="56"/>
      <c r="BAR19" s="56"/>
      <c r="BAS19" s="56"/>
      <c r="BAT19" s="56"/>
      <c r="BAU19" s="56"/>
      <c r="BAV19" s="56"/>
      <c r="BAW19" s="56"/>
      <c r="BAX19" s="56"/>
      <c r="BAY19" s="56"/>
      <c r="BAZ19" s="56"/>
      <c r="BBA19" s="56"/>
      <c r="BBB19" s="56"/>
      <c r="BBC19" s="56"/>
      <c r="BBD19" s="56"/>
      <c r="BBE19" s="56"/>
      <c r="BBF19" s="56"/>
      <c r="BBG19" s="56"/>
      <c r="BBH19" s="56"/>
      <c r="BBI19" s="56"/>
      <c r="BBJ19" s="56"/>
      <c r="BBK19" s="56"/>
      <c r="BBL19" s="56"/>
      <c r="BBM19" s="56"/>
      <c r="BBN19" s="56"/>
      <c r="BBO19" s="56"/>
      <c r="BBP19" s="56"/>
      <c r="BBQ19" s="56"/>
      <c r="BBR19" s="56"/>
      <c r="BBS19" s="56"/>
      <c r="BBT19" s="56"/>
      <c r="BBU19" s="56"/>
      <c r="BBV19" s="56"/>
      <c r="BBW19" s="56"/>
      <c r="BBX19" s="56"/>
      <c r="BBY19" s="56"/>
      <c r="BBZ19" s="56"/>
      <c r="BCA19" s="56"/>
      <c r="BCB19" s="56"/>
      <c r="BCC19" s="56"/>
      <c r="BCD19" s="56"/>
      <c r="BCE19" s="56"/>
      <c r="BCF19" s="56"/>
      <c r="BCG19" s="56"/>
      <c r="BCH19" s="56"/>
      <c r="BCI19" s="56"/>
      <c r="BCJ19" s="56"/>
      <c r="BCK19" s="56"/>
      <c r="BCL19" s="56"/>
      <c r="BCM19" s="56"/>
      <c r="BCN19" s="56"/>
      <c r="BCO19" s="56"/>
      <c r="BCP19" s="56"/>
      <c r="BCQ19" s="56"/>
      <c r="BCR19" s="56"/>
      <c r="BCS19" s="56"/>
      <c r="BCT19" s="56"/>
      <c r="BCU19" s="56"/>
      <c r="BCV19" s="56"/>
      <c r="BCW19" s="56"/>
      <c r="BCX19" s="56"/>
      <c r="BCY19" s="56"/>
      <c r="BCZ19" s="56"/>
      <c r="BDA19" s="56"/>
      <c r="BDB19" s="56"/>
      <c r="BDC19" s="56"/>
      <c r="BDD19" s="56"/>
      <c r="BDE19" s="56"/>
      <c r="BDF19" s="56"/>
      <c r="BDG19" s="56"/>
      <c r="BDH19" s="56"/>
      <c r="BDI19" s="56"/>
      <c r="BDJ19" s="56"/>
      <c r="BDK19" s="56"/>
      <c r="BDL19" s="56"/>
      <c r="BDM19" s="56"/>
      <c r="BDN19" s="56"/>
      <c r="BDO19" s="56"/>
      <c r="BDP19" s="56"/>
      <c r="BDQ19" s="56"/>
      <c r="BDR19" s="56"/>
      <c r="BDS19" s="56"/>
      <c r="BDT19" s="56"/>
      <c r="BDU19" s="56"/>
      <c r="BDV19" s="56"/>
      <c r="BDW19" s="56"/>
      <c r="BDX19" s="56"/>
      <c r="BDY19" s="56"/>
      <c r="BDZ19" s="56"/>
      <c r="BEA19" s="56"/>
      <c r="BEB19" s="56"/>
      <c r="BEC19" s="56"/>
      <c r="BED19" s="56"/>
      <c r="BEE19" s="56"/>
      <c r="BEF19" s="56"/>
      <c r="BEG19" s="56"/>
      <c r="BEH19" s="56"/>
      <c r="BEI19" s="56"/>
      <c r="BEJ19" s="56"/>
      <c r="BEK19" s="56"/>
      <c r="BEL19" s="56"/>
      <c r="BEM19" s="56"/>
      <c r="BEN19" s="56"/>
      <c r="BEO19" s="56"/>
      <c r="BEP19" s="56"/>
      <c r="BEQ19" s="56"/>
      <c r="BER19" s="56"/>
      <c r="BES19" s="56"/>
      <c r="BET19" s="56"/>
      <c r="BEU19" s="56"/>
      <c r="BEV19" s="56"/>
      <c r="BEW19" s="56"/>
      <c r="BEX19" s="56"/>
      <c r="BEY19" s="56"/>
      <c r="BEZ19" s="56"/>
      <c r="BFA19" s="56"/>
      <c r="BFB19" s="56"/>
      <c r="BFC19" s="56"/>
      <c r="BFD19" s="56"/>
      <c r="BFE19" s="56"/>
      <c r="BFF19" s="56"/>
      <c r="BFG19" s="56"/>
      <c r="BFH19" s="56"/>
      <c r="BFI19" s="56"/>
      <c r="BFJ19" s="56"/>
      <c r="BFK19" s="56"/>
      <c r="BFL19" s="56"/>
      <c r="BFM19" s="56"/>
      <c r="BFN19" s="56"/>
      <c r="BFO19" s="56"/>
      <c r="BFP19" s="56"/>
      <c r="BFQ19" s="56"/>
      <c r="BFR19" s="56"/>
      <c r="BFS19" s="56"/>
      <c r="BFT19" s="56"/>
      <c r="BFU19" s="56"/>
      <c r="BFV19" s="56"/>
      <c r="BFW19" s="56"/>
      <c r="BFX19" s="56"/>
      <c r="BFY19" s="56"/>
      <c r="BFZ19" s="56"/>
      <c r="BGA19" s="56"/>
      <c r="BGB19" s="56"/>
      <c r="BGC19" s="56"/>
      <c r="BGD19" s="56"/>
      <c r="BGE19" s="56"/>
      <c r="BGF19" s="56"/>
      <c r="BGG19" s="56"/>
      <c r="BGH19" s="56"/>
      <c r="BGI19" s="56"/>
      <c r="BGJ19" s="56"/>
      <c r="BGK19" s="56"/>
      <c r="BGL19" s="56"/>
      <c r="BGM19" s="56"/>
      <c r="BGN19" s="56"/>
      <c r="BGO19" s="56"/>
      <c r="BGP19" s="56"/>
      <c r="BGQ19" s="56"/>
      <c r="BGR19" s="56"/>
      <c r="BGS19" s="56"/>
      <c r="BGT19" s="56"/>
      <c r="BGU19" s="56"/>
      <c r="BGV19" s="56"/>
      <c r="BGW19" s="56"/>
      <c r="BGX19" s="56"/>
      <c r="BGY19" s="56"/>
      <c r="BGZ19" s="56"/>
      <c r="BHA19" s="56"/>
      <c r="BHB19" s="56"/>
      <c r="BHC19" s="56"/>
      <c r="BHD19" s="56"/>
      <c r="BHE19" s="56"/>
      <c r="BHF19" s="56"/>
      <c r="BHG19" s="56"/>
      <c r="BHH19" s="56"/>
      <c r="BHI19" s="56"/>
      <c r="BHJ19" s="56"/>
      <c r="BHK19" s="56"/>
      <c r="BHL19" s="56"/>
      <c r="BHM19" s="56"/>
      <c r="BHN19" s="56"/>
      <c r="BHO19" s="56"/>
      <c r="BHP19" s="56"/>
      <c r="BHQ19" s="56"/>
      <c r="BHR19" s="56"/>
      <c r="BHS19" s="56"/>
      <c r="BHT19" s="56"/>
      <c r="BHU19" s="56"/>
      <c r="BHV19" s="56"/>
      <c r="BHW19" s="56"/>
      <c r="BHX19" s="56"/>
      <c r="BHY19" s="56"/>
      <c r="BHZ19" s="56"/>
      <c r="BIA19" s="56"/>
      <c r="BIB19" s="56"/>
      <c r="BIC19" s="56"/>
      <c r="BID19" s="56"/>
      <c r="BIE19" s="56"/>
      <c r="BIF19" s="56"/>
      <c r="BIG19" s="56"/>
      <c r="BIH19" s="56"/>
      <c r="BII19" s="56"/>
      <c r="BIJ19" s="56"/>
      <c r="BIK19" s="56"/>
      <c r="BIL19" s="56"/>
      <c r="BIM19" s="56"/>
      <c r="BIN19" s="56"/>
      <c r="BIO19" s="56"/>
      <c r="BIP19" s="56"/>
      <c r="BIQ19" s="56"/>
      <c r="BIR19" s="56"/>
      <c r="BIS19" s="56"/>
      <c r="BIT19" s="56"/>
      <c r="BIU19" s="56"/>
      <c r="BIV19" s="56"/>
      <c r="BIW19" s="56"/>
      <c r="BIX19" s="56"/>
      <c r="BIY19" s="56"/>
      <c r="BIZ19" s="56"/>
      <c r="BJA19" s="56"/>
      <c r="BJB19" s="56"/>
      <c r="BJC19" s="56"/>
      <c r="BJD19" s="56"/>
      <c r="BJE19" s="56"/>
      <c r="BJF19" s="56"/>
      <c r="BJG19" s="56"/>
      <c r="BJH19" s="56"/>
      <c r="BJI19" s="56"/>
      <c r="BJJ19" s="56"/>
      <c r="BJK19" s="56"/>
      <c r="BJL19" s="56"/>
      <c r="BJM19" s="56"/>
      <c r="BJN19" s="56"/>
      <c r="BJO19" s="56"/>
      <c r="BJP19" s="56"/>
      <c r="BJQ19" s="56"/>
      <c r="BJR19" s="56"/>
      <c r="BJS19" s="56"/>
      <c r="BJT19" s="56"/>
      <c r="BJU19" s="56"/>
      <c r="BJV19" s="56"/>
      <c r="BJW19" s="56"/>
      <c r="BJX19" s="56"/>
      <c r="BJY19" s="56"/>
      <c r="BJZ19" s="56"/>
      <c r="BKA19" s="56"/>
      <c r="BKB19" s="56"/>
      <c r="BKC19" s="56"/>
      <c r="BKD19" s="56"/>
      <c r="BKE19" s="56"/>
      <c r="BKF19" s="56"/>
      <c r="BKG19" s="56"/>
      <c r="BKH19" s="56"/>
      <c r="BKI19" s="56"/>
      <c r="BKJ19" s="56"/>
      <c r="BKK19" s="56"/>
      <c r="BKL19" s="56"/>
      <c r="BKM19" s="56"/>
      <c r="BKN19" s="56"/>
      <c r="BKO19" s="56"/>
      <c r="BKP19" s="56"/>
      <c r="BKQ19" s="56"/>
      <c r="BKR19" s="56"/>
      <c r="BKS19" s="56"/>
      <c r="BKT19" s="56"/>
      <c r="BKU19" s="56"/>
      <c r="BKV19" s="56"/>
      <c r="BKW19" s="56"/>
      <c r="BKX19" s="56"/>
      <c r="BKY19" s="56"/>
      <c r="BKZ19" s="56"/>
      <c r="BLA19" s="56"/>
      <c r="BLB19" s="56"/>
      <c r="BLC19" s="56"/>
      <c r="BLD19" s="56"/>
      <c r="BLE19" s="56"/>
      <c r="BLF19" s="56"/>
      <c r="BLG19" s="56"/>
      <c r="BLH19" s="56"/>
      <c r="BLI19" s="56"/>
      <c r="BLJ19" s="56"/>
      <c r="BLK19" s="56"/>
      <c r="BLL19" s="56"/>
      <c r="BLM19" s="56"/>
      <c r="BLN19" s="56"/>
      <c r="BLO19" s="56"/>
      <c r="BLP19" s="56"/>
      <c r="BLQ19" s="56"/>
      <c r="BLR19" s="56"/>
      <c r="BLS19" s="56"/>
      <c r="BLT19" s="56"/>
      <c r="BLU19" s="56"/>
      <c r="BLV19" s="56"/>
      <c r="BLW19" s="56"/>
      <c r="BLX19" s="56"/>
      <c r="BLY19" s="56"/>
      <c r="BLZ19" s="56"/>
      <c r="BMA19" s="56"/>
      <c r="BMB19" s="56"/>
      <c r="BMC19" s="56"/>
      <c r="BMD19" s="56"/>
      <c r="BME19" s="56"/>
      <c r="BMF19" s="56"/>
      <c r="BMG19" s="56"/>
      <c r="BMH19" s="56"/>
      <c r="BMI19" s="56"/>
      <c r="BMJ19" s="56"/>
      <c r="BMK19" s="56"/>
      <c r="BML19" s="56"/>
      <c r="BMM19" s="56"/>
      <c r="BMN19" s="56"/>
      <c r="BMO19" s="56"/>
      <c r="BMP19" s="56"/>
      <c r="BMQ19" s="56"/>
      <c r="BMR19" s="56"/>
      <c r="BMS19" s="56"/>
      <c r="BMT19" s="56"/>
      <c r="BMU19" s="56"/>
      <c r="BMV19" s="56"/>
      <c r="BMW19" s="56"/>
      <c r="BMX19" s="56"/>
      <c r="BMY19" s="56"/>
      <c r="BMZ19" s="56"/>
      <c r="BNA19" s="56"/>
      <c r="BNB19" s="56"/>
      <c r="BNC19" s="56"/>
      <c r="BND19" s="56"/>
      <c r="BNE19" s="56"/>
      <c r="BNF19" s="56"/>
      <c r="BNG19" s="56"/>
      <c r="BNH19" s="56"/>
    </row>
    <row r="20" ht="13.5" hidden="1" customHeight="1">
      <c r="A20" s="54" t="s">
        <v>1409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/>
      <c r="ME20" s="53"/>
      <c r="MF20" s="53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/>
      <c r="OJ20" s="53"/>
      <c r="OK20" s="53"/>
      <c r="OL20" s="53"/>
      <c r="OM20" s="53"/>
      <c r="ON20" s="53"/>
      <c r="OO20" s="53"/>
      <c r="OP20" s="53"/>
      <c r="OQ20" s="53"/>
      <c r="OR20" s="53"/>
      <c r="OS20" s="53"/>
      <c r="OT20" s="53"/>
      <c r="OU20" s="53"/>
      <c r="OV20" s="53"/>
      <c r="OW20" s="53"/>
      <c r="OX20" s="53"/>
      <c r="OY20" s="53"/>
      <c r="OZ20" s="53"/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3"/>
      <c r="PM20" s="53"/>
      <c r="PN20" s="53"/>
      <c r="PO20" s="53"/>
      <c r="PP20" s="53"/>
      <c r="PQ20" s="53"/>
      <c r="PR20" s="53"/>
      <c r="PS20" s="53"/>
      <c r="PT20" s="53"/>
      <c r="PU20" s="53"/>
      <c r="PV20" s="53"/>
      <c r="PW20" s="53"/>
      <c r="PX20" s="53"/>
      <c r="PY20" s="53"/>
      <c r="PZ20" s="53"/>
      <c r="QA20" s="53"/>
      <c r="QB20" s="53"/>
      <c r="QC20" s="53"/>
      <c r="QD20" s="53"/>
      <c r="QE20" s="53"/>
      <c r="QF20" s="53"/>
      <c r="QG20" s="53"/>
      <c r="QH20" s="53"/>
      <c r="QI20" s="53"/>
      <c r="QJ20" s="53"/>
      <c r="QK20" s="53"/>
      <c r="QL20" s="53"/>
      <c r="QM20" s="53"/>
      <c r="QN20" s="53"/>
      <c r="QO20" s="53"/>
      <c r="QP20" s="53"/>
      <c r="QQ20" s="53"/>
      <c r="QR20" s="53"/>
      <c r="QS20" s="53"/>
      <c r="QT20" s="53"/>
      <c r="QU20" s="53"/>
      <c r="QV20" s="53"/>
      <c r="QW20" s="53"/>
      <c r="QX20" s="53"/>
      <c r="QY20" s="53"/>
      <c r="QZ20" s="53"/>
      <c r="RA20" s="53"/>
      <c r="RB20" s="53"/>
      <c r="RC20" s="53"/>
      <c r="RD20" s="53"/>
      <c r="RE20" s="53"/>
      <c r="RF20" s="53"/>
      <c r="RG20" s="53"/>
      <c r="RH20" s="53"/>
      <c r="RI20" s="53"/>
      <c r="RJ20" s="53"/>
      <c r="RK20" s="53"/>
      <c r="RL20" s="53"/>
      <c r="RM20" s="53"/>
      <c r="RN20" s="53"/>
      <c r="RO20" s="53"/>
      <c r="RP20" s="53"/>
      <c r="RQ20" s="53"/>
      <c r="RR20" s="53"/>
      <c r="RS20" s="53"/>
      <c r="RT20" s="53"/>
      <c r="RU20" s="53"/>
      <c r="RV20" s="53"/>
      <c r="RW20" s="53"/>
      <c r="RX20" s="53"/>
      <c r="RY20" s="53"/>
      <c r="RZ20" s="53"/>
      <c r="SA20" s="53"/>
      <c r="SB20" s="53"/>
      <c r="SC20" s="53"/>
      <c r="SD20" s="53"/>
      <c r="SE20" s="53"/>
      <c r="SF20" s="53"/>
      <c r="SG20" s="53"/>
      <c r="SH20" s="53"/>
      <c r="SI20" s="53"/>
      <c r="SJ20" s="53"/>
      <c r="SK20" s="53"/>
      <c r="SL20" s="53"/>
      <c r="SM20" s="53"/>
      <c r="SN20" s="53"/>
      <c r="SO20" s="53"/>
      <c r="SP20" s="53"/>
      <c r="SQ20" s="53"/>
      <c r="SR20" s="53"/>
      <c r="SS20" s="53"/>
      <c r="ST20" s="53"/>
      <c r="SU20" s="53"/>
      <c r="SV20" s="53"/>
      <c r="SW20" s="53"/>
      <c r="SX20" s="53"/>
      <c r="SY20" s="53"/>
      <c r="SZ20" s="53"/>
      <c r="TA20" s="53"/>
      <c r="TB20" s="53"/>
      <c r="TC20" s="53"/>
      <c r="TD20" s="53"/>
      <c r="TE20" s="53"/>
      <c r="TF20" s="53"/>
      <c r="TG20" s="53"/>
      <c r="TH20" s="53"/>
      <c r="TI20" s="53"/>
      <c r="TJ20" s="53"/>
      <c r="TK20" s="53"/>
      <c r="TL20" s="53"/>
      <c r="TM20" s="53"/>
      <c r="TN20" s="53"/>
      <c r="TO20" s="53"/>
      <c r="TP20" s="53"/>
      <c r="TQ20" s="53"/>
      <c r="TR20" s="53"/>
      <c r="TS20" s="53"/>
      <c r="TT20" s="53"/>
      <c r="TU20" s="53"/>
      <c r="TV20" s="53"/>
      <c r="TW20" s="53"/>
      <c r="TX20" s="53"/>
      <c r="TY20" s="53"/>
      <c r="TZ20" s="53"/>
      <c r="UA20" s="53"/>
      <c r="UB20" s="53"/>
      <c r="UC20" s="53"/>
      <c r="UD20" s="53"/>
      <c r="UE20" s="53"/>
      <c r="UF20" s="53"/>
      <c r="UG20" s="53"/>
      <c r="UH20" s="53"/>
      <c r="UI20" s="53"/>
      <c r="UJ20" s="53"/>
      <c r="UK20" s="53"/>
      <c r="UL20" s="53"/>
      <c r="UM20" s="53"/>
      <c r="UN20" s="53"/>
      <c r="UO20" s="53"/>
      <c r="UP20" s="53"/>
      <c r="UQ20" s="53"/>
      <c r="UR20" s="53"/>
      <c r="US20" s="53"/>
      <c r="UT20" s="53"/>
      <c r="UU20" s="53"/>
      <c r="UV20" s="53"/>
      <c r="UW20" s="53"/>
      <c r="UX20" s="53"/>
      <c r="UY20" s="53"/>
      <c r="UZ20" s="53"/>
      <c r="VA20" s="53"/>
      <c r="VB20" s="53"/>
      <c r="VC20" s="53"/>
      <c r="VD20" s="53"/>
      <c r="VE20" s="53"/>
      <c r="VF20" s="53"/>
      <c r="VG20" s="53"/>
      <c r="VH20" s="53"/>
      <c r="VI20" s="53"/>
      <c r="VJ20" s="53"/>
      <c r="VK20" s="53"/>
      <c r="VL20" s="53"/>
      <c r="VM20" s="53"/>
      <c r="VN20" s="53"/>
      <c r="VO20" s="53"/>
      <c r="VP20" s="53"/>
      <c r="VQ20" s="53"/>
      <c r="VR20" s="53"/>
      <c r="VS20" s="53"/>
      <c r="VT20" s="53"/>
      <c r="VU20" s="53"/>
      <c r="VV20" s="53"/>
      <c r="VW20" s="53"/>
      <c r="VX20" s="53"/>
      <c r="VY20" s="53"/>
      <c r="VZ20" s="53"/>
      <c r="WA20" s="53"/>
      <c r="WB20" s="53"/>
      <c r="WC20" s="53"/>
      <c r="WD20" s="53"/>
      <c r="WE20" s="53"/>
      <c r="WF20" s="53"/>
      <c r="WG20" s="53"/>
      <c r="WH20" s="53"/>
      <c r="WI20" s="53"/>
      <c r="WJ20" s="53"/>
      <c r="WK20" s="53"/>
      <c r="WL20" s="53"/>
      <c r="WM20" s="53"/>
      <c r="WN20" s="53"/>
      <c r="WO20" s="53"/>
      <c r="WP20" s="53"/>
      <c r="WQ20" s="53"/>
      <c r="WR20" s="53"/>
      <c r="WS20" s="53"/>
      <c r="WT20" s="53"/>
      <c r="WU20" s="53"/>
      <c r="WV20" s="53"/>
      <c r="WW20" s="53"/>
      <c r="WX20" s="53"/>
      <c r="WY20" s="53"/>
      <c r="WZ20" s="53"/>
      <c r="XA20" s="53"/>
      <c r="XB20" s="53"/>
      <c r="XC20" s="53"/>
      <c r="XD20" s="53"/>
      <c r="XE20" s="53"/>
      <c r="XF20" s="53"/>
      <c r="XG20" s="53"/>
      <c r="XH20" s="53"/>
      <c r="XI20" s="53"/>
      <c r="XJ20" s="53"/>
      <c r="XK20" s="53"/>
      <c r="XL20" s="53"/>
      <c r="XM20" s="53"/>
      <c r="XN20" s="53"/>
      <c r="XO20" s="53"/>
      <c r="XP20" s="53"/>
      <c r="XQ20" s="53"/>
      <c r="XR20" s="53"/>
      <c r="XS20" s="53"/>
      <c r="XT20" s="53"/>
      <c r="XU20" s="53"/>
      <c r="XV20" s="53"/>
      <c r="XW20" s="53"/>
      <c r="XX20" s="53"/>
      <c r="XY20" s="53"/>
      <c r="XZ20" s="53"/>
      <c r="YA20" s="53"/>
      <c r="YB20" s="53"/>
      <c r="YC20" s="53"/>
      <c r="YD20" s="53"/>
      <c r="YE20" s="53"/>
      <c r="YF20" s="53"/>
      <c r="YG20" s="53"/>
      <c r="YH20" s="53"/>
      <c r="YI20" s="53"/>
      <c r="YJ20" s="53"/>
      <c r="YK20" s="53"/>
      <c r="YL20" s="53"/>
      <c r="YM20" s="53"/>
      <c r="YN20" s="53"/>
      <c r="YO20" s="53"/>
      <c r="YP20" s="53"/>
      <c r="YQ20" s="53"/>
      <c r="YR20" s="53"/>
      <c r="YS20" s="53"/>
      <c r="YT20" s="53"/>
      <c r="YU20" s="53"/>
      <c r="YV20" s="53"/>
      <c r="YW20" s="53"/>
      <c r="YX20" s="53"/>
      <c r="YY20" s="53"/>
      <c r="YZ20" s="53"/>
      <c r="ZA20" s="53"/>
      <c r="ZB20" s="53"/>
      <c r="ZC20" s="53"/>
      <c r="ZD20" s="53"/>
      <c r="ZE20" s="53"/>
      <c r="ZF20" s="53"/>
      <c r="ZG20" s="53"/>
      <c r="ZH20" s="53"/>
      <c r="ZI20" s="53"/>
      <c r="ZJ20" s="53"/>
      <c r="ZK20" s="53"/>
      <c r="ZL20" s="53"/>
      <c r="ZM20" s="53"/>
      <c r="ZN20" s="53"/>
      <c r="ZO20" s="53"/>
      <c r="ZP20" s="53"/>
      <c r="ZQ20" s="53"/>
      <c r="ZR20" s="53"/>
      <c r="ZS20" s="53"/>
      <c r="ZT20" s="53"/>
      <c r="ZU20" s="53"/>
      <c r="ZV20" s="53"/>
      <c r="ZW20" s="53"/>
      <c r="ZX20" s="53"/>
      <c r="ZY20" s="53"/>
      <c r="ZZ20" s="53"/>
      <c r="AAA20" s="53"/>
      <c r="AAB20" s="53"/>
      <c r="AAC20" s="53"/>
      <c r="AAD20" s="53"/>
      <c r="AAE20" s="53"/>
      <c r="AAF20" s="53"/>
      <c r="AAG20" s="53"/>
      <c r="AAH20" s="53"/>
      <c r="AAI20" s="53"/>
      <c r="AAJ20" s="53"/>
      <c r="AAK20" s="53"/>
      <c r="AAL20" s="53"/>
      <c r="AAM20" s="53"/>
      <c r="AAN20" s="53"/>
      <c r="AAO20" s="53"/>
      <c r="AAP20" s="53"/>
      <c r="AAQ20" s="53"/>
      <c r="AAR20" s="53"/>
      <c r="AAS20" s="53"/>
      <c r="AAT20" s="53"/>
      <c r="AAU20" s="53"/>
      <c r="AAV20" s="53"/>
      <c r="AAW20" s="53"/>
      <c r="AAX20" s="53"/>
      <c r="AAY20" s="53"/>
      <c r="AAZ20" s="53"/>
      <c r="ABA20" s="53"/>
      <c r="ABB20" s="53"/>
      <c r="ABC20" s="53"/>
      <c r="ABD20" s="53"/>
      <c r="ABE20" s="53"/>
      <c r="ABF20" s="53"/>
      <c r="ABG20" s="53"/>
      <c r="ABH20" s="53"/>
      <c r="ABI20" s="53"/>
      <c r="ABJ20" s="53"/>
      <c r="ABK20" s="53"/>
      <c r="ABL20" s="53"/>
      <c r="ABM20" s="53"/>
      <c r="ABN20" s="53"/>
      <c r="ABO20" s="53"/>
      <c r="ABP20" s="53"/>
      <c r="ABQ20" s="53"/>
      <c r="ABR20" s="53"/>
      <c r="ABS20" s="53"/>
      <c r="ABT20" s="53"/>
      <c r="ABU20" s="53"/>
      <c r="ABV20" s="53"/>
      <c r="ABW20" s="53"/>
      <c r="ABX20" s="53"/>
      <c r="ABY20" s="53"/>
      <c r="ABZ20" s="53"/>
      <c r="ACA20" s="53"/>
      <c r="ACB20" s="53"/>
      <c r="ACC20" s="53"/>
      <c r="ACD20" s="53"/>
      <c r="ACE20" s="53"/>
      <c r="ACF20" s="53"/>
      <c r="ACG20" s="53"/>
      <c r="ACH20" s="53"/>
      <c r="ACI20" s="53"/>
      <c r="ACJ20" s="53"/>
      <c r="ACK20" s="53"/>
      <c r="ACL20" s="53"/>
      <c r="ACM20" s="53"/>
      <c r="ACN20" s="53"/>
      <c r="ACO20" s="53"/>
      <c r="ACP20" s="53"/>
      <c r="ACQ20" s="53"/>
      <c r="ACR20" s="53"/>
      <c r="ACS20" s="53"/>
      <c r="ACT20" s="53"/>
      <c r="ACU20" s="53"/>
      <c r="ACV20" s="53"/>
      <c r="ACW20" s="53"/>
      <c r="ACX20" s="53"/>
      <c r="ACY20" s="53"/>
      <c r="ACZ20" s="53"/>
      <c r="ADA20" s="53"/>
      <c r="ADB20" s="53">
        <v>116.2099</v>
      </c>
      <c r="ADC20" s="53">
        <v>116.2099</v>
      </c>
      <c r="ADD20" s="53">
        <v>116.2099</v>
      </c>
      <c r="ADE20" s="53">
        <v>116.2099</v>
      </c>
      <c r="ADF20" s="53">
        <v>116.2099</v>
      </c>
      <c r="ADG20" s="53">
        <v>116.2099</v>
      </c>
      <c r="ADH20" s="53">
        <v>116.2099</v>
      </c>
      <c r="ADI20" s="53">
        <v>116.2099</v>
      </c>
      <c r="ADJ20" s="53">
        <v>116.2099</v>
      </c>
      <c r="ADK20" s="53">
        <v>116.2099</v>
      </c>
      <c r="ADL20" s="53">
        <v>116.2099</v>
      </c>
      <c r="ADM20" s="53">
        <v>116.2099</v>
      </c>
      <c r="ADN20" s="53">
        <v>116.2099</v>
      </c>
      <c r="ADO20" s="53">
        <v>116.2099</v>
      </c>
      <c r="ADP20" s="53">
        <v>116.2099</v>
      </c>
      <c r="ADQ20" s="53">
        <v>116.2099</v>
      </c>
      <c r="ADR20" s="53">
        <v>116.2099</v>
      </c>
      <c r="ADS20" s="53">
        <v>116.2099</v>
      </c>
      <c r="ADT20" s="53">
        <v>116.2099</v>
      </c>
      <c r="ADU20" s="53">
        <v>116.2099</v>
      </c>
      <c r="ADV20" s="53">
        <v>116.2099</v>
      </c>
      <c r="ADW20" s="53">
        <v>116.2099</v>
      </c>
      <c r="ADX20" s="53">
        <v>116.2099</v>
      </c>
      <c r="ADY20" s="53">
        <v>116.2099</v>
      </c>
      <c r="ADZ20" s="53">
        <v>115.3813</v>
      </c>
      <c r="AEA20" s="53">
        <v>115.3813</v>
      </c>
      <c r="AEB20" s="53">
        <v>115.3813</v>
      </c>
      <c r="AEC20" s="53">
        <v>115.3813</v>
      </c>
      <c r="AED20" s="53">
        <v>115.3813</v>
      </c>
      <c r="AEE20" s="53">
        <v>115.3813</v>
      </c>
      <c r="AEF20" s="53">
        <v>115.3813</v>
      </c>
      <c r="AEG20" s="53">
        <v>115.3813</v>
      </c>
      <c r="AEH20" s="53">
        <v>115.3813</v>
      </c>
      <c r="AEI20" s="53">
        <v>115.3813</v>
      </c>
      <c r="AEJ20" s="53">
        <v>115.3813</v>
      </c>
      <c r="AEK20" s="53">
        <v>115.3813</v>
      </c>
      <c r="AEL20" s="53">
        <v>115.3813</v>
      </c>
      <c r="AEM20" s="53">
        <v>115.3813</v>
      </c>
      <c r="AEN20" s="53">
        <v>115.3813</v>
      </c>
      <c r="AEO20" s="53">
        <v>115.3813</v>
      </c>
      <c r="AEP20" s="53">
        <v>115.3813</v>
      </c>
      <c r="AEQ20" s="53">
        <v>115.3813</v>
      </c>
      <c r="AER20" s="53">
        <v>115.3813</v>
      </c>
      <c r="AES20" s="53">
        <v>115.3813</v>
      </c>
      <c r="AET20" s="53">
        <v>115.3813</v>
      </c>
      <c r="AEU20" s="53">
        <v>115.3813</v>
      </c>
      <c r="AEV20" s="53">
        <v>115.3813</v>
      </c>
      <c r="AEW20" s="53">
        <v>115.3813</v>
      </c>
      <c r="AEX20" s="53">
        <v>112.8216</v>
      </c>
      <c r="AEY20" s="53">
        <v>112.8216</v>
      </c>
      <c r="AEZ20" s="53">
        <v>112.8216</v>
      </c>
      <c r="AFA20" s="53">
        <v>112.8216</v>
      </c>
      <c r="AFB20" s="53">
        <v>112.8216</v>
      </c>
      <c r="AFC20" s="53">
        <v>112.8216</v>
      </c>
      <c r="AFD20" s="53">
        <v>112.8216</v>
      </c>
      <c r="AFE20" s="53">
        <v>112.8216</v>
      </c>
      <c r="AFF20" s="53">
        <v>112.8216</v>
      </c>
      <c r="AFG20" s="53">
        <v>112.8216</v>
      </c>
      <c r="AFH20" s="53">
        <v>112.8216</v>
      </c>
      <c r="AFI20" s="53">
        <v>112.8216</v>
      </c>
      <c r="AFJ20" s="53">
        <v>112.8216</v>
      </c>
      <c r="AFK20" s="53">
        <v>112.8216</v>
      </c>
      <c r="AFL20" s="53">
        <v>112.8216</v>
      </c>
      <c r="AFM20" s="53">
        <v>112.8216</v>
      </c>
      <c r="AFN20" s="53">
        <v>112.8216</v>
      </c>
      <c r="AFO20" s="53">
        <v>112.8216</v>
      </c>
      <c r="AFP20" s="53">
        <v>112.8216</v>
      </c>
      <c r="AFQ20" s="53">
        <v>112.8216</v>
      </c>
      <c r="AFR20" s="53">
        <v>112.8216</v>
      </c>
      <c r="AFS20" s="53">
        <v>112.8216</v>
      </c>
      <c r="AFT20" s="53">
        <v>112.8216</v>
      </c>
      <c r="AFU20" s="53">
        <v>112.8216</v>
      </c>
      <c r="AFV20" s="53">
        <v>112.8216</v>
      </c>
      <c r="AFW20" s="53">
        <v>112.8216</v>
      </c>
      <c r="AFX20" s="53">
        <v>112.8216</v>
      </c>
      <c r="AFY20" s="53">
        <v>112.8216</v>
      </c>
      <c r="AFZ20" s="53">
        <v>112.8216</v>
      </c>
      <c r="AGA20" s="53">
        <v>112.8216</v>
      </c>
      <c r="AGB20" s="53">
        <v>112.8216</v>
      </c>
      <c r="AGC20" s="53">
        <v>112.8216</v>
      </c>
      <c r="AGD20" s="53">
        <v>112.8216</v>
      </c>
      <c r="AGE20" s="53"/>
      <c r="AGF20" s="53"/>
      <c r="AGG20" s="53"/>
      <c r="AGH20" s="53"/>
      <c r="AGI20" s="53"/>
      <c r="AGJ20" s="53"/>
      <c r="AGK20" s="53"/>
      <c r="AGL20" s="53"/>
      <c r="AGM20" s="53"/>
      <c r="AGN20" s="53"/>
      <c r="AGO20" s="53"/>
      <c r="AGP20" s="53"/>
      <c r="AGQ20" s="53"/>
      <c r="AGR20" s="53"/>
      <c r="AGS20" s="53"/>
      <c r="AGT20" s="53"/>
      <c r="AGU20" s="53"/>
      <c r="AGV20" s="53"/>
      <c r="AGW20" s="53"/>
      <c r="AGX20" s="53"/>
      <c r="AGY20" s="53"/>
      <c r="AGZ20" s="53"/>
      <c r="AHA20" s="53"/>
      <c r="AHB20" s="53"/>
      <c r="AHC20" s="53"/>
      <c r="AHD20" s="53"/>
      <c r="AHE20" s="53"/>
      <c r="AHF20" s="53"/>
      <c r="AHG20" s="53"/>
      <c r="AHH20" s="53"/>
      <c r="AHI20" s="53"/>
      <c r="AHJ20" s="53"/>
      <c r="AHK20" s="53"/>
      <c r="AHL20" s="53"/>
      <c r="AHM20" s="53"/>
      <c r="AHN20" s="53"/>
      <c r="AHO20" s="53"/>
      <c r="AHP20" s="53"/>
      <c r="AHQ20" s="53"/>
      <c r="AHR20" s="53"/>
      <c r="AHS20" s="53"/>
      <c r="AHT20" s="53"/>
      <c r="AHU20" s="53"/>
      <c r="AHV20" s="53"/>
      <c r="AHW20" s="53"/>
      <c r="AHX20" s="53"/>
      <c r="AHY20" s="53"/>
      <c r="AHZ20" s="53"/>
      <c r="AIA20" s="53"/>
      <c r="AIB20" s="53"/>
      <c r="AIC20" s="53"/>
      <c r="AID20" s="53"/>
      <c r="AIE20" s="53"/>
      <c r="AIF20" s="53"/>
      <c r="AIG20" s="53"/>
      <c r="AIH20" s="53"/>
      <c r="AII20" s="53"/>
      <c r="AIJ20" s="53"/>
      <c r="AIK20" s="53"/>
      <c r="AIL20" s="53"/>
      <c r="AIM20" s="53"/>
      <c r="AIN20" s="53"/>
      <c r="AIO20" s="53"/>
      <c r="AIP20" s="53"/>
      <c r="AIQ20" s="53"/>
      <c r="AIR20" s="53"/>
      <c r="AIS20" s="53"/>
      <c r="AIT20" s="53"/>
      <c r="AIU20" s="53"/>
      <c r="AIV20" s="53"/>
      <c r="AIW20" s="53"/>
      <c r="AIX20" s="53"/>
      <c r="AIY20" s="53"/>
      <c r="AIZ20" s="53"/>
      <c r="AJA20" s="53"/>
      <c r="AJB20" s="53"/>
      <c r="AJC20" s="53"/>
      <c r="AJD20" s="53"/>
      <c r="AJE20" s="53"/>
      <c r="AJF20" s="53"/>
      <c r="AJG20" s="53"/>
      <c r="AJH20" s="53"/>
      <c r="AJI20" s="53"/>
      <c r="AJJ20" s="53"/>
      <c r="AJK20" s="53"/>
      <c r="AJL20" s="53"/>
      <c r="AJM20" s="53"/>
      <c r="AJN20" s="53"/>
      <c r="AJO20" s="53"/>
      <c r="AJP20" s="53"/>
      <c r="AJQ20" s="53"/>
      <c r="AJR20" s="53"/>
      <c r="AJS20" s="53"/>
      <c r="AJT20" s="53"/>
      <c r="AJU20" s="53"/>
      <c r="AJV20" s="53"/>
      <c r="AJW20" s="53"/>
      <c r="AJX20" s="53"/>
      <c r="AJY20" s="53"/>
      <c r="AJZ20" s="53"/>
      <c r="AKA20" s="53"/>
      <c r="AKB20" s="53"/>
      <c r="AKC20" s="53"/>
      <c r="AKD20" s="53"/>
      <c r="AKE20" s="53"/>
      <c r="AKF20" s="53"/>
      <c r="AKG20" s="53"/>
      <c r="AKH20" s="53"/>
      <c r="AKI20" s="53"/>
      <c r="AKJ20" s="53"/>
      <c r="AKK20" s="53"/>
      <c r="AKL20" s="53"/>
      <c r="AKM20" s="53"/>
      <c r="AKN20" s="53"/>
      <c r="AKO20" s="53"/>
      <c r="AKP20" s="53"/>
      <c r="AKQ20" s="53"/>
      <c r="AKR20" s="53"/>
      <c r="AKS20" s="53"/>
      <c r="AKT20" s="53"/>
      <c r="AKU20" s="53"/>
      <c r="AKV20" s="53"/>
      <c r="AKW20" s="53"/>
      <c r="AKX20" s="53"/>
      <c r="AKY20" s="53"/>
      <c r="AKZ20" s="53"/>
      <c r="ALA20" s="53"/>
      <c r="ALB20" s="53"/>
      <c r="ALC20" s="53"/>
      <c r="ALD20" s="53"/>
      <c r="ALE20" s="53"/>
      <c r="ALF20" s="53"/>
      <c r="ALG20" s="53"/>
      <c r="ALH20" s="53"/>
      <c r="ALI20" s="53"/>
      <c r="ALJ20" s="53"/>
      <c r="ALK20" s="53"/>
      <c r="ALL20" s="53"/>
      <c r="ALM20" s="53"/>
      <c r="ALN20" s="53"/>
      <c r="ALO20" s="53"/>
      <c r="ALP20" s="53"/>
      <c r="ALQ20" s="53"/>
      <c r="ALR20" s="53"/>
      <c r="ALS20" s="53"/>
      <c r="ALT20" s="53"/>
      <c r="ALU20" s="53"/>
      <c r="ALV20" s="53"/>
      <c r="ALW20" s="53"/>
      <c r="ALX20" s="53"/>
      <c r="ALY20" s="53"/>
      <c r="ALZ20" s="53"/>
      <c r="AMA20" s="53"/>
      <c r="AMB20" s="53"/>
      <c r="AMC20" s="53"/>
      <c r="AMD20" s="53"/>
      <c r="AME20" s="53"/>
      <c r="AMF20" s="53"/>
      <c r="AMG20" s="53"/>
      <c r="AMH20" s="53"/>
      <c r="AMI20" s="53"/>
      <c r="AMJ20" s="53"/>
      <c r="AMK20" s="53"/>
      <c r="AML20" s="53"/>
      <c r="AMM20" s="53"/>
      <c r="AMN20" s="53"/>
      <c r="AMO20" s="53"/>
      <c r="AMP20" s="53"/>
      <c r="AMQ20" s="53"/>
      <c r="AMR20" s="53"/>
      <c r="AMS20" s="53"/>
      <c r="AMT20" s="53"/>
      <c r="AMU20" s="53"/>
      <c r="AMV20" s="53"/>
      <c r="AMW20" s="53"/>
      <c r="AMX20" s="53"/>
      <c r="AMY20" s="53"/>
      <c r="AMZ20" s="53"/>
      <c r="ANA20" s="53"/>
      <c r="ANB20" s="53"/>
      <c r="ANC20" s="53"/>
      <c r="AND20" s="53"/>
      <c r="ANE20" s="53"/>
      <c r="ANF20" s="53"/>
      <c r="ANG20" s="53"/>
      <c r="ANH20" s="53"/>
      <c r="ANI20" s="53"/>
      <c r="ANJ20" s="53"/>
      <c r="ANK20" s="53"/>
      <c r="ANL20" s="53"/>
      <c r="ANM20" s="53"/>
      <c r="ANN20" s="53"/>
      <c r="ANO20" s="53"/>
      <c r="ANP20" s="53"/>
      <c r="ANQ20" s="53"/>
      <c r="ANR20" s="53"/>
      <c r="ANS20" s="53"/>
      <c r="ANT20" s="53"/>
      <c r="ANU20" s="53"/>
      <c r="ANV20" s="53"/>
      <c r="ANW20" s="53"/>
      <c r="ANX20" s="53"/>
      <c r="ANY20" s="53"/>
      <c r="ANZ20" s="53"/>
      <c r="AOA20" s="53"/>
      <c r="AOB20" s="53"/>
      <c r="AOC20" s="53"/>
      <c r="AOD20" s="53"/>
      <c r="AOE20" s="53"/>
      <c r="AOF20" s="53"/>
      <c r="AOG20" s="53"/>
      <c r="AOH20" s="53"/>
      <c r="AOI20" s="53"/>
      <c r="AOJ20" s="53"/>
      <c r="AOK20" s="53"/>
      <c r="AOL20" s="53"/>
      <c r="AOM20" s="53"/>
      <c r="AON20" s="53"/>
      <c r="AOO20" s="53"/>
      <c r="AOP20" s="53"/>
      <c r="AOQ20" s="53"/>
      <c r="AOR20" s="53"/>
      <c r="AOS20" s="53"/>
      <c r="AOT20" s="53"/>
      <c r="AOU20" s="53"/>
      <c r="AOV20" s="53"/>
      <c r="AOW20" s="53"/>
      <c r="AOX20" s="53"/>
      <c r="AOY20" s="53"/>
      <c r="AOZ20" s="53"/>
      <c r="APA20" s="53"/>
      <c r="APB20" s="53"/>
      <c r="APC20" s="53"/>
      <c r="APD20" s="53"/>
      <c r="APE20" s="53"/>
      <c r="APF20" s="53"/>
      <c r="APG20" s="53"/>
      <c r="APH20" s="53"/>
      <c r="API20" s="53"/>
      <c r="APJ20" s="53"/>
      <c r="APK20" s="53"/>
      <c r="APL20" s="53"/>
      <c r="APM20" s="53"/>
      <c r="APN20" s="53"/>
      <c r="APO20" s="53"/>
      <c r="APP20" s="53"/>
      <c r="APQ20" s="53"/>
      <c r="APR20" s="53"/>
      <c r="APS20" s="53"/>
      <c r="APT20" s="53"/>
      <c r="APU20" s="53"/>
      <c r="APV20" s="53"/>
      <c r="APW20" s="53"/>
      <c r="APX20" s="53"/>
      <c r="APY20" s="53"/>
      <c r="APZ20" s="53"/>
      <c r="AQA20" s="53"/>
      <c r="AQB20" s="53"/>
      <c r="AQC20" s="53"/>
      <c r="AQD20" s="53"/>
      <c r="AQE20" s="53"/>
      <c r="AQF20" s="53"/>
      <c r="AQG20" s="53"/>
      <c r="AQH20" s="53"/>
      <c r="AQI20" s="53"/>
      <c r="AQJ20" s="53"/>
      <c r="AQK20" s="53"/>
      <c r="AQL20" s="53"/>
      <c r="AQM20" s="53"/>
      <c r="AQN20" s="53"/>
      <c r="AQO20" s="53"/>
      <c r="AQP20" s="53"/>
      <c r="AQQ20" s="53"/>
      <c r="AQR20" s="53"/>
      <c r="AQS20" s="53"/>
      <c r="AQT20" s="53"/>
      <c r="AQU20" s="53"/>
      <c r="AQV20" s="53"/>
      <c r="AQW20" s="53"/>
      <c r="AQX20" s="53"/>
      <c r="AQY20" s="53"/>
      <c r="AQZ20" s="53"/>
      <c r="ARA20" s="53"/>
      <c r="ARB20" s="53"/>
      <c r="ARC20" s="53"/>
      <c r="ARD20" s="53"/>
      <c r="ARE20" s="53"/>
      <c r="ARF20" s="53"/>
      <c r="ARG20" s="53"/>
      <c r="ARH20" s="53"/>
      <c r="ARI20" s="53"/>
      <c r="ARJ20" s="53"/>
      <c r="ARK20" s="53"/>
      <c r="ARL20" s="53"/>
      <c r="ARM20" s="53"/>
      <c r="ARN20" s="53"/>
      <c r="ARO20" s="53"/>
      <c r="ARP20" s="53"/>
      <c r="ARQ20" s="53"/>
      <c r="ARR20" s="53"/>
      <c r="ARS20" s="53"/>
      <c r="ART20" s="53"/>
      <c r="ARU20" s="53"/>
      <c r="ARV20" s="53"/>
      <c r="ARW20" s="53"/>
      <c r="ARX20" s="53"/>
      <c r="ARY20" s="53"/>
      <c r="ARZ20" s="53"/>
      <c r="ASA20" s="53"/>
      <c r="ASB20" s="53"/>
      <c r="ASC20" s="53"/>
      <c r="ASD20" s="53"/>
      <c r="ASE20" s="53"/>
      <c r="ASF20" s="53"/>
      <c r="ASG20" s="53"/>
      <c r="ASH20" s="53"/>
      <c r="ASI20" s="53"/>
      <c r="ASJ20" s="53"/>
      <c r="ASK20" s="53"/>
      <c r="ASL20" s="53"/>
      <c r="ASM20" s="53"/>
      <c r="ASN20" s="53"/>
      <c r="ASO20" s="53"/>
      <c r="ASP20" s="53"/>
      <c r="ASQ20" s="53"/>
      <c r="ASR20" s="53"/>
      <c r="ASS20" s="53"/>
      <c r="AST20" s="53"/>
      <c r="ASU20" s="53"/>
      <c r="ASV20" s="53"/>
      <c r="ASW20" s="53"/>
      <c r="ASX20" s="53"/>
      <c r="ASY20" s="53"/>
      <c r="ASZ20" s="53"/>
      <c r="ATA20" s="53"/>
      <c r="ATB20" s="53"/>
      <c r="ATC20" s="53"/>
      <c r="ATD20" s="53"/>
      <c r="ATE20" s="53"/>
      <c r="ATF20" s="53"/>
      <c r="ATG20" s="53"/>
      <c r="ATH20" s="53"/>
      <c r="ATI20" s="53"/>
      <c r="ATJ20" s="53"/>
      <c r="ATK20" s="53"/>
      <c r="ATL20" s="53"/>
      <c r="ATM20" s="53"/>
      <c r="ATN20" s="53"/>
      <c r="ATO20" s="53"/>
      <c r="ATP20" s="53"/>
      <c r="ATQ20" s="53"/>
      <c r="ATR20" s="53"/>
      <c r="ATS20" s="53"/>
      <c r="ATT20" s="53"/>
      <c r="ATU20" s="53"/>
      <c r="ATV20" s="53"/>
      <c r="ATW20" s="53"/>
      <c r="ATX20" s="53"/>
      <c r="ATY20" s="53"/>
      <c r="ATZ20" s="53"/>
      <c r="AUA20" s="53"/>
      <c r="AUB20" s="53"/>
      <c r="AUC20" s="53"/>
      <c r="AUD20" s="53"/>
      <c r="AUE20" s="53"/>
      <c r="AUF20" s="53"/>
      <c r="AUG20" s="53"/>
      <c r="AUH20" s="53"/>
      <c r="AUI20" s="53"/>
      <c r="AUJ20" s="53"/>
      <c r="AUK20" s="53"/>
      <c r="AUL20" s="53"/>
      <c r="AUM20" s="53"/>
      <c r="AUN20" s="53"/>
      <c r="AUO20" s="53"/>
      <c r="AUP20" s="53"/>
      <c r="AUQ20" s="53"/>
      <c r="AUR20" s="53"/>
      <c r="AUS20" s="53"/>
      <c r="AUT20" s="53"/>
      <c r="AUU20" s="53"/>
      <c r="AUV20" s="53"/>
      <c r="AUW20" s="53"/>
      <c r="AUX20" s="53"/>
      <c r="AUY20" s="53"/>
      <c r="AUZ20" s="53"/>
      <c r="AVA20" s="53"/>
      <c r="AVB20" s="53"/>
      <c r="AVC20" s="53"/>
      <c r="AVD20" s="53"/>
      <c r="AVE20" s="53"/>
      <c r="AVF20" s="53"/>
      <c r="AVG20" s="53"/>
      <c r="AVH20" s="53"/>
      <c r="AVI20" s="53"/>
      <c r="AVJ20" s="53"/>
      <c r="AVK20" s="53"/>
      <c r="AVL20" s="53"/>
      <c r="AVM20" s="53"/>
      <c r="AVN20" s="53"/>
      <c r="AVO20" s="53"/>
      <c r="AVP20" s="53"/>
      <c r="AVQ20" s="53"/>
      <c r="AVR20" s="53"/>
      <c r="AVS20" s="53"/>
      <c r="AVT20" s="53"/>
      <c r="AVU20" s="53"/>
      <c r="AVV20" s="53"/>
      <c r="AVW20" s="53"/>
      <c r="AVX20" s="53"/>
      <c r="AVY20" s="53"/>
      <c r="AVZ20" s="53"/>
      <c r="AWA20" s="53"/>
      <c r="AWB20" s="53"/>
      <c r="AWC20" s="53"/>
      <c r="AWD20" s="53"/>
      <c r="AWE20" s="53"/>
      <c r="AWF20" s="53"/>
      <c r="AWG20" s="53"/>
      <c r="AWH20" s="53"/>
      <c r="AWI20" s="53"/>
      <c r="AWJ20" s="53"/>
      <c r="AWK20" s="53"/>
      <c r="AWL20" s="53"/>
      <c r="AWM20" s="53"/>
      <c r="AWN20" s="53"/>
      <c r="AWO20" s="53"/>
      <c r="AWP20" s="53"/>
      <c r="AWQ20" s="53"/>
      <c r="AWR20" s="53"/>
      <c r="AWS20" s="53"/>
      <c r="AWT20" s="53"/>
      <c r="AWU20" s="53"/>
      <c r="AWV20" s="53"/>
      <c r="AWW20" s="53"/>
      <c r="AWX20" s="53"/>
      <c r="AWY20" s="53"/>
      <c r="AWZ20" s="53"/>
      <c r="AXA20" s="53"/>
      <c r="AXB20" s="53"/>
      <c r="AXC20" s="53"/>
      <c r="AXD20" s="53"/>
      <c r="AXE20" s="53"/>
      <c r="AXF20" s="53"/>
      <c r="AXG20" s="53"/>
      <c r="AXH20" s="53"/>
      <c r="AXI20" s="53"/>
      <c r="AXJ20" s="53"/>
      <c r="AXK20" s="53"/>
      <c r="AXL20" s="53"/>
      <c r="AXM20" s="53"/>
      <c r="AXN20" s="53"/>
      <c r="AXO20" s="53"/>
      <c r="AXP20" s="53"/>
      <c r="AXQ20" s="53"/>
      <c r="AXR20" s="53"/>
      <c r="AXS20" s="53"/>
      <c r="AXT20" s="53"/>
      <c r="AXU20" s="53"/>
      <c r="AXV20" s="53"/>
      <c r="AXW20" s="53"/>
      <c r="AXX20" s="53"/>
      <c r="AXY20" s="53"/>
      <c r="AXZ20" s="53"/>
      <c r="AYA20" s="53"/>
      <c r="AYB20" s="53"/>
      <c r="AYC20" s="53"/>
      <c r="AYD20" s="53"/>
      <c r="AYE20" s="53"/>
      <c r="AYF20" s="53"/>
      <c r="AYG20" s="53"/>
      <c r="AYH20" s="53"/>
      <c r="AYI20" s="53"/>
      <c r="AYJ20" s="53"/>
      <c r="AYK20" s="53"/>
      <c r="AYL20" s="53"/>
      <c r="AYM20" s="53"/>
      <c r="AYN20" s="53"/>
      <c r="AYO20" s="53"/>
      <c r="AYP20" s="53"/>
      <c r="AYQ20" s="53"/>
      <c r="AYR20" s="53"/>
      <c r="AYS20" s="53"/>
      <c r="AYT20" s="53"/>
      <c r="AYU20" s="53"/>
      <c r="AYV20" s="53"/>
      <c r="AYW20" s="53"/>
      <c r="AYX20" s="53"/>
      <c r="AYY20" s="53"/>
      <c r="AYZ20" s="53"/>
      <c r="AZA20" s="53"/>
      <c r="AZB20" s="53"/>
      <c r="AZC20" s="53"/>
      <c r="AZD20" s="53"/>
      <c r="AZE20" s="53"/>
      <c r="AZF20" s="53"/>
      <c r="AZG20" s="53"/>
      <c r="AZH20" s="53"/>
      <c r="AZI20" s="53"/>
      <c r="AZJ20" s="53"/>
      <c r="AZK20" s="53"/>
      <c r="AZL20" s="53"/>
      <c r="AZM20" s="53"/>
      <c r="AZN20" s="53"/>
      <c r="AZO20" s="53"/>
      <c r="AZP20" s="53"/>
      <c r="AZQ20" s="53"/>
      <c r="AZR20" s="53"/>
      <c r="AZS20" s="53"/>
      <c r="AZT20" s="53"/>
      <c r="AZU20" s="53"/>
      <c r="AZV20" s="53"/>
      <c r="AZW20" s="53"/>
      <c r="AZX20" s="53"/>
      <c r="AZY20" s="53"/>
      <c r="AZZ20" s="53"/>
      <c r="BAA20" s="53"/>
      <c r="BAB20" s="53"/>
      <c r="BAC20" s="53"/>
      <c r="BAD20" s="53"/>
      <c r="BAE20" s="53"/>
      <c r="BAF20" s="53"/>
      <c r="BAG20" s="53"/>
      <c r="BAH20" s="53"/>
      <c r="BAI20" s="53"/>
      <c r="BAJ20" s="53"/>
      <c r="BAK20" s="53"/>
      <c r="BAL20" s="53"/>
      <c r="BAM20" s="53"/>
      <c r="BAN20" s="53"/>
      <c r="BAO20" s="53"/>
      <c r="BAP20" s="53"/>
      <c r="BAQ20" s="53"/>
      <c r="BAR20" s="53"/>
      <c r="BAS20" s="53"/>
      <c r="BAT20" s="53"/>
      <c r="BAU20" s="53"/>
      <c r="BAV20" s="53"/>
      <c r="BAW20" s="53"/>
      <c r="BAX20" s="53"/>
      <c r="BAY20" s="53"/>
      <c r="BAZ20" s="53"/>
      <c r="BBA20" s="53"/>
      <c r="BBB20" s="53"/>
      <c r="BBC20" s="53"/>
      <c r="BBD20" s="53"/>
      <c r="BBE20" s="53"/>
      <c r="BBF20" s="53"/>
      <c r="BBG20" s="53"/>
      <c r="BBH20" s="53"/>
      <c r="BBI20" s="53"/>
      <c r="BBJ20" s="53"/>
      <c r="BBK20" s="53"/>
      <c r="BBL20" s="53"/>
      <c r="BBM20" s="53"/>
      <c r="BBN20" s="53"/>
      <c r="BBO20" s="53"/>
      <c r="BBP20" s="53"/>
      <c r="BBQ20" s="53"/>
      <c r="BBR20" s="53"/>
      <c r="BBS20" s="53"/>
      <c r="BBT20" s="53"/>
      <c r="BBU20" s="53"/>
      <c r="BBV20" s="53"/>
      <c r="BBW20" s="53"/>
      <c r="BBX20" s="53"/>
      <c r="BBY20" s="53"/>
      <c r="BBZ20" s="53"/>
      <c r="BCA20" s="53"/>
      <c r="BCB20" s="53"/>
      <c r="BCC20" s="53"/>
      <c r="BCD20" s="53"/>
      <c r="BCE20" s="53"/>
      <c r="BCF20" s="53"/>
      <c r="BCG20" s="53"/>
      <c r="BCH20" s="53"/>
      <c r="BCI20" s="53"/>
      <c r="BCJ20" s="53"/>
      <c r="BCK20" s="53"/>
      <c r="BCL20" s="53"/>
      <c r="BCM20" s="53"/>
      <c r="BCN20" s="53"/>
      <c r="BCO20" s="53"/>
      <c r="BCP20" s="53"/>
      <c r="BCQ20" s="53"/>
      <c r="BCR20" s="53"/>
      <c r="BCS20" s="53"/>
      <c r="BCT20" s="53"/>
      <c r="BCU20" s="53"/>
      <c r="BCV20" s="53"/>
      <c r="BCW20" s="53"/>
      <c r="BCX20" s="53"/>
      <c r="BCY20" s="53"/>
      <c r="BCZ20" s="53"/>
      <c r="BDA20" s="53"/>
      <c r="BDB20" s="53"/>
      <c r="BDC20" s="53"/>
      <c r="BDD20" s="53"/>
      <c r="BDE20" s="53"/>
      <c r="BDF20" s="53"/>
      <c r="BDG20" s="53"/>
      <c r="BDH20" s="53"/>
      <c r="BDI20" s="53"/>
      <c r="BDJ20" s="53"/>
      <c r="BDK20" s="53"/>
      <c r="BDL20" s="53"/>
      <c r="BDM20" s="53"/>
      <c r="BDN20" s="53"/>
      <c r="BDO20" s="53"/>
      <c r="BDP20" s="53"/>
      <c r="BDQ20" s="53"/>
      <c r="BDR20" s="53"/>
      <c r="BDS20" s="53"/>
      <c r="BDT20" s="53"/>
      <c r="BDU20" s="53"/>
      <c r="BDV20" s="53"/>
      <c r="BDW20" s="53"/>
      <c r="BDX20" s="53"/>
      <c r="BDY20" s="53"/>
      <c r="BDZ20" s="53"/>
      <c r="BEA20" s="53"/>
      <c r="BEB20" s="53"/>
      <c r="BEC20" s="53"/>
      <c r="BED20" s="53"/>
      <c r="BEE20" s="53"/>
      <c r="BEF20" s="53"/>
      <c r="BEG20" s="53"/>
      <c r="BEH20" s="53"/>
      <c r="BEI20" s="53"/>
      <c r="BEJ20" s="53"/>
      <c r="BEK20" s="53"/>
      <c r="BEL20" s="53"/>
      <c r="BEM20" s="53"/>
      <c r="BEN20" s="53"/>
      <c r="BEO20" s="53"/>
      <c r="BEP20" s="53"/>
      <c r="BEQ20" s="53"/>
      <c r="BER20" s="53"/>
      <c r="BES20" s="53"/>
      <c r="BET20" s="53"/>
      <c r="BEU20" s="53"/>
      <c r="BEV20" s="53"/>
      <c r="BEW20" s="53"/>
      <c r="BEX20" s="53"/>
      <c r="BEY20" s="53"/>
      <c r="BEZ20" s="53"/>
      <c r="BFA20" s="53"/>
      <c r="BFB20" s="53"/>
      <c r="BFC20" s="53"/>
      <c r="BFD20" s="53"/>
      <c r="BFE20" s="53"/>
      <c r="BFF20" s="53"/>
      <c r="BFG20" s="53"/>
      <c r="BFH20" s="53"/>
      <c r="BFI20" s="53"/>
      <c r="BFJ20" s="53"/>
      <c r="BFK20" s="53"/>
      <c r="BFL20" s="53"/>
      <c r="BFM20" s="53"/>
      <c r="BFN20" s="53"/>
      <c r="BFO20" s="53"/>
      <c r="BFP20" s="53"/>
      <c r="BFQ20" s="53"/>
      <c r="BFR20" s="53"/>
      <c r="BFS20" s="53"/>
      <c r="BFT20" s="53"/>
      <c r="BFU20" s="53"/>
      <c r="BFV20" s="53"/>
      <c r="BFW20" s="53"/>
      <c r="BFX20" s="53"/>
      <c r="BFY20" s="53"/>
      <c r="BFZ20" s="53"/>
      <c r="BGA20" s="53"/>
      <c r="BGB20" s="53"/>
      <c r="BGC20" s="53"/>
      <c r="BGD20" s="53"/>
      <c r="BGE20" s="53"/>
      <c r="BGF20" s="53"/>
      <c r="BGG20" s="53"/>
      <c r="BGH20" s="53"/>
      <c r="BGI20" s="53"/>
      <c r="BGJ20" s="53"/>
      <c r="BGK20" s="53"/>
      <c r="BGL20" s="53"/>
      <c r="BGM20" s="53"/>
      <c r="BGN20" s="53"/>
      <c r="BGO20" s="53"/>
      <c r="BGP20" s="53"/>
      <c r="BGQ20" s="53"/>
      <c r="BGR20" s="53"/>
      <c r="BGS20" s="53"/>
      <c r="BGT20" s="53"/>
      <c r="BGU20" s="53"/>
      <c r="BGV20" s="53"/>
      <c r="BGW20" s="53"/>
      <c r="BGX20" s="53"/>
      <c r="BGY20" s="53"/>
      <c r="BGZ20" s="53"/>
      <c r="BHA20" s="53"/>
      <c r="BHB20" s="53"/>
      <c r="BHC20" s="53"/>
      <c r="BHD20" s="53"/>
      <c r="BHE20" s="53"/>
      <c r="BHF20" s="53"/>
      <c r="BHG20" s="53"/>
      <c r="BHH20" s="53"/>
      <c r="BHI20" s="53"/>
      <c r="BHJ20" s="53"/>
      <c r="BHK20" s="53"/>
      <c r="BHL20" s="53"/>
      <c r="BHM20" s="53"/>
      <c r="BHN20" s="53"/>
      <c r="BHO20" s="53"/>
      <c r="BHP20" s="53"/>
      <c r="BHQ20" s="53"/>
      <c r="BHR20" s="53"/>
      <c r="BHS20" s="53"/>
      <c r="BHT20" s="53"/>
      <c r="BHU20" s="53"/>
      <c r="BHV20" s="53"/>
      <c r="BHW20" s="53"/>
      <c r="BHX20" s="53"/>
      <c r="BHY20" s="53"/>
      <c r="BHZ20" s="53"/>
      <c r="BIA20" s="53"/>
      <c r="BIB20" s="53"/>
      <c r="BIC20" s="53"/>
      <c r="BID20" s="53"/>
      <c r="BIE20" s="53"/>
      <c r="BIF20" s="53"/>
      <c r="BIG20" s="53"/>
      <c r="BIH20" s="53"/>
      <c r="BII20" s="53"/>
      <c r="BIJ20" s="53"/>
      <c r="BIK20" s="53"/>
      <c r="BIL20" s="53"/>
      <c r="BIM20" s="53"/>
      <c r="BIN20" s="53"/>
      <c r="BIO20" s="53"/>
      <c r="BIP20" s="53"/>
      <c r="BIQ20" s="53"/>
      <c r="BIR20" s="53"/>
      <c r="BIS20" s="53"/>
      <c r="BIT20" s="53"/>
      <c r="BIU20" s="53"/>
      <c r="BIV20" s="53"/>
      <c r="BIW20" s="53"/>
      <c r="BIX20" s="53"/>
      <c r="BIY20" s="53"/>
      <c r="BIZ20" s="53"/>
      <c r="BJA20" s="53"/>
      <c r="BJB20" s="53"/>
      <c r="BJC20" s="53"/>
      <c r="BJD20" s="53"/>
      <c r="BJE20" s="53"/>
      <c r="BJF20" s="53"/>
      <c r="BJG20" s="53"/>
      <c r="BJH20" s="53"/>
      <c r="BJI20" s="53"/>
      <c r="BJJ20" s="53"/>
      <c r="BJK20" s="53"/>
      <c r="BJL20" s="53"/>
      <c r="BJM20" s="53"/>
      <c r="BJN20" s="53"/>
      <c r="BJO20" s="53"/>
      <c r="BJP20" s="53"/>
      <c r="BJQ20" s="53"/>
      <c r="BJR20" s="53"/>
      <c r="BJS20" s="53"/>
      <c r="BJT20" s="53"/>
      <c r="BJU20" s="53"/>
      <c r="BJV20" s="53"/>
      <c r="BJW20" s="53"/>
      <c r="BJX20" s="53"/>
      <c r="BJY20" s="53"/>
      <c r="BJZ20" s="53"/>
      <c r="BKA20" s="53"/>
      <c r="BKB20" s="53"/>
      <c r="BKC20" s="53"/>
      <c r="BKD20" s="53"/>
      <c r="BKE20" s="53"/>
      <c r="BKF20" s="53"/>
      <c r="BKG20" s="53"/>
      <c r="BKH20" s="53"/>
      <c r="BKI20" s="53"/>
      <c r="BKJ20" s="53"/>
      <c r="BKK20" s="53"/>
      <c r="BKL20" s="53"/>
      <c r="BKM20" s="53"/>
      <c r="BKN20" s="53"/>
      <c r="BKO20" s="53"/>
      <c r="BKP20" s="53"/>
      <c r="BKQ20" s="53"/>
      <c r="BKR20" s="53"/>
      <c r="BKS20" s="53"/>
      <c r="BKT20" s="53"/>
      <c r="BKU20" s="53"/>
      <c r="BKV20" s="53"/>
      <c r="BKW20" s="53"/>
      <c r="BKX20" s="53"/>
      <c r="BKY20" s="53"/>
      <c r="BKZ20" s="53"/>
      <c r="BLA20" s="53"/>
      <c r="BLB20" s="53"/>
      <c r="BLC20" s="53"/>
      <c r="BLD20" s="53"/>
      <c r="BLE20" s="53"/>
      <c r="BLF20" s="53"/>
      <c r="BLG20" s="53"/>
      <c r="BLH20" s="53"/>
      <c r="BLI20" s="53"/>
      <c r="BLJ20" s="53"/>
      <c r="BLK20" s="53"/>
      <c r="BLL20" s="53"/>
      <c r="BLM20" s="53"/>
      <c r="BLN20" s="53"/>
      <c r="BLO20" s="53"/>
      <c r="BLP20" s="53"/>
      <c r="BLQ20" s="53"/>
      <c r="BLR20" s="53"/>
      <c r="BLS20" s="53"/>
      <c r="BLT20" s="53"/>
      <c r="BLU20" s="53"/>
      <c r="BLV20" s="53"/>
      <c r="BLW20" s="53"/>
      <c r="BLX20" s="53"/>
      <c r="BLY20" s="53"/>
      <c r="BLZ20" s="53"/>
      <c r="BMA20" s="53"/>
      <c r="BMB20" s="53"/>
      <c r="BMC20" s="53"/>
      <c r="BMD20" s="53"/>
      <c r="BME20" s="53"/>
      <c r="BMF20" s="53"/>
      <c r="BMG20" s="53"/>
      <c r="BMH20" s="53"/>
      <c r="BMI20" s="53"/>
      <c r="BMJ20" s="53"/>
      <c r="BMK20" s="53"/>
      <c r="BML20" s="53"/>
      <c r="BMM20" s="53"/>
      <c r="BMN20" s="53"/>
      <c r="BMO20" s="53"/>
      <c r="BMP20" s="53"/>
      <c r="BMQ20" s="53"/>
      <c r="BMR20" s="53"/>
      <c r="BMS20" s="53"/>
      <c r="BMT20" s="53"/>
      <c r="BMU20" s="53"/>
      <c r="BMV20" s="53"/>
      <c r="BMW20" s="53"/>
      <c r="BMX20" s="53"/>
      <c r="BMY20" s="53"/>
      <c r="BMZ20" s="53"/>
      <c r="BNA20" s="53"/>
      <c r="BNB20" s="53"/>
      <c r="BNC20" s="53"/>
      <c r="BND20" s="53"/>
      <c r="BNE20" s="53"/>
      <c r="BNF20" s="53"/>
      <c r="BNG20" s="53"/>
      <c r="BNH20" s="53"/>
    </row>
    <row r="21" ht="13.5" hidden="1" customHeight="1">
      <c r="A21" s="54" t="s">
        <v>1410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55"/>
      <c r="ID21" s="55"/>
      <c r="IE21" s="55"/>
      <c r="IF21" s="55"/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55"/>
      <c r="KT21" s="55"/>
      <c r="KU21" s="55"/>
      <c r="KV21" s="55"/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55"/>
      <c r="NJ21" s="55"/>
      <c r="NK21" s="55"/>
      <c r="NL21" s="55"/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55"/>
      <c r="OR21" s="55"/>
      <c r="OS21" s="55"/>
      <c r="OT21" s="55"/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55"/>
      <c r="PZ21" s="55"/>
      <c r="QA21" s="55"/>
      <c r="QB21" s="55"/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55"/>
      <c r="RH21" s="55"/>
      <c r="RI21" s="55"/>
      <c r="RJ21" s="55"/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  <c r="SG21" s="55"/>
      <c r="SH21" s="55"/>
      <c r="SI21" s="55"/>
      <c r="SJ21" s="55"/>
      <c r="SK21" s="55"/>
      <c r="SL21" s="55"/>
      <c r="SM21" s="55"/>
      <c r="SN21" s="55"/>
      <c r="SO21" s="55"/>
      <c r="SP21" s="55"/>
      <c r="SQ21" s="55"/>
      <c r="SR21" s="55"/>
      <c r="SS21" s="55"/>
      <c r="ST21" s="55"/>
      <c r="SU21" s="55"/>
      <c r="SV21" s="55"/>
      <c r="SW21" s="55"/>
      <c r="SX21" s="55"/>
      <c r="SY21" s="55"/>
      <c r="SZ21" s="55"/>
      <c r="TA21" s="55"/>
      <c r="TB21" s="55"/>
      <c r="TC21" s="55"/>
      <c r="TD21" s="55"/>
      <c r="TE21" s="55"/>
      <c r="TF21" s="55"/>
      <c r="TG21" s="55"/>
      <c r="TH21" s="55"/>
      <c r="TI21" s="55"/>
      <c r="TJ21" s="55"/>
      <c r="TK21" s="55"/>
      <c r="TL21" s="55"/>
      <c r="TM21" s="55"/>
      <c r="TN21" s="55"/>
      <c r="TO21" s="55"/>
      <c r="TP21" s="55"/>
      <c r="TQ21" s="55"/>
      <c r="TR21" s="55"/>
      <c r="TS21" s="55"/>
      <c r="TT21" s="55"/>
      <c r="TU21" s="55"/>
      <c r="TV21" s="55"/>
      <c r="TW21" s="55"/>
      <c r="TX21" s="55"/>
      <c r="TY21" s="55"/>
      <c r="TZ21" s="55"/>
      <c r="UA21" s="55"/>
      <c r="UB21" s="55"/>
      <c r="UC21" s="55"/>
      <c r="UD21" s="55"/>
      <c r="UE21" s="55"/>
      <c r="UF21" s="55"/>
      <c r="UG21" s="55"/>
      <c r="UH21" s="55"/>
      <c r="UI21" s="55"/>
      <c r="UJ21" s="55"/>
      <c r="UK21" s="55"/>
      <c r="UL21" s="55"/>
      <c r="UM21" s="55"/>
      <c r="UN21" s="55"/>
      <c r="UO21" s="55"/>
      <c r="UP21" s="55"/>
      <c r="UQ21" s="55"/>
      <c r="UR21" s="55"/>
      <c r="US21" s="55"/>
      <c r="UT21" s="55"/>
      <c r="UU21" s="55"/>
      <c r="UV21" s="55"/>
      <c r="UW21" s="55"/>
      <c r="UX21" s="55"/>
      <c r="UY21" s="55"/>
      <c r="UZ21" s="55"/>
      <c r="VA21" s="55"/>
      <c r="VB21" s="55"/>
      <c r="VC21" s="55"/>
      <c r="VD21" s="55"/>
      <c r="VE21" s="55"/>
      <c r="VF21" s="55"/>
      <c r="VG21" s="55"/>
      <c r="VH21" s="55"/>
      <c r="VI21" s="55"/>
      <c r="VJ21" s="55"/>
      <c r="VK21" s="55"/>
      <c r="VL21" s="55"/>
      <c r="VM21" s="55"/>
      <c r="VN21" s="55"/>
      <c r="VO21" s="55"/>
      <c r="VP21" s="55"/>
      <c r="VQ21" s="55"/>
      <c r="VR21" s="55"/>
      <c r="VS21" s="55"/>
      <c r="VT21" s="55"/>
      <c r="VU21" s="55"/>
      <c r="VV21" s="55"/>
      <c r="VW21" s="55"/>
      <c r="VX21" s="55"/>
      <c r="VY21" s="55"/>
      <c r="VZ21" s="55"/>
      <c r="WA21" s="55"/>
      <c r="WB21" s="55"/>
      <c r="WC21" s="55"/>
      <c r="WD21" s="55"/>
      <c r="WE21" s="55"/>
      <c r="WF21" s="55"/>
      <c r="WG21" s="55"/>
      <c r="WH21" s="55"/>
      <c r="WI21" s="55"/>
      <c r="WJ21" s="55"/>
      <c r="WK21" s="55"/>
      <c r="WL21" s="55"/>
      <c r="WM21" s="55"/>
      <c r="WN21" s="55"/>
      <c r="WO21" s="55"/>
      <c r="WP21" s="55"/>
      <c r="WQ21" s="55"/>
      <c r="WR21" s="55"/>
      <c r="WS21" s="55"/>
      <c r="WT21" s="55"/>
      <c r="WU21" s="55"/>
      <c r="WV21" s="55"/>
      <c r="WW21" s="55"/>
      <c r="WX21" s="55"/>
      <c r="WY21" s="55"/>
      <c r="WZ21" s="55"/>
      <c r="XA21" s="55"/>
      <c r="XB21" s="55"/>
      <c r="XC21" s="55"/>
      <c r="XD21" s="55"/>
      <c r="XE21" s="55"/>
      <c r="XF21" s="55"/>
      <c r="XG21" s="55"/>
      <c r="XH21" s="55"/>
      <c r="XI21" s="55"/>
      <c r="XJ21" s="55"/>
      <c r="XK21" s="55"/>
      <c r="XL21" s="55"/>
      <c r="XM21" s="55"/>
      <c r="XN21" s="55"/>
      <c r="XO21" s="55"/>
      <c r="XP21" s="55"/>
      <c r="XQ21" s="55"/>
      <c r="XR21" s="55"/>
      <c r="XS21" s="55"/>
      <c r="XT21" s="55"/>
      <c r="XU21" s="55"/>
      <c r="XV21" s="55"/>
      <c r="XW21" s="55"/>
      <c r="XX21" s="55"/>
      <c r="XY21" s="55"/>
      <c r="XZ21" s="55"/>
      <c r="YA21" s="55"/>
      <c r="YB21" s="55"/>
      <c r="YC21" s="55"/>
      <c r="YD21" s="55"/>
      <c r="YE21" s="55"/>
      <c r="YF21" s="55"/>
      <c r="YG21" s="55"/>
      <c r="YH21" s="55"/>
      <c r="YI21" s="55"/>
      <c r="YJ21" s="55"/>
      <c r="YK21" s="55"/>
      <c r="YL21" s="55"/>
      <c r="YM21" s="55"/>
      <c r="YN21" s="55"/>
      <c r="YO21" s="55"/>
      <c r="YP21" s="55"/>
      <c r="YQ21" s="55"/>
      <c r="YR21" s="55"/>
      <c r="YS21" s="55"/>
      <c r="YT21" s="55"/>
      <c r="YU21" s="55"/>
      <c r="YV21" s="55"/>
      <c r="YW21" s="55"/>
      <c r="YX21" s="55"/>
      <c r="YY21" s="55"/>
      <c r="YZ21" s="55"/>
      <c r="ZA21" s="55"/>
      <c r="ZB21" s="55"/>
      <c r="ZC21" s="55"/>
      <c r="ZD21" s="55"/>
      <c r="ZE21" s="55"/>
      <c r="ZF21" s="55"/>
      <c r="ZG21" s="55"/>
      <c r="ZH21" s="55"/>
      <c r="ZI21" s="55"/>
      <c r="ZJ21" s="55"/>
      <c r="ZK21" s="55"/>
      <c r="ZL21" s="55"/>
      <c r="ZM21" s="55"/>
      <c r="ZN21" s="55"/>
      <c r="ZO21" s="55"/>
      <c r="ZP21" s="55"/>
      <c r="ZQ21" s="55"/>
      <c r="ZR21" s="55"/>
      <c r="ZS21" s="55"/>
      <c r="ZT21" s="55"/>
      <c r="ZU21" s="55"/>
      <c r="ZV21" s="55"/>
      <c r="ZW21" s="55"/>
      <c r="ZX21" s="55"/>
      <c r="ZY21" s="55"/>
      <c r="ZZ21" s="55"/>
      <c r="AAA21" s="55"/>
      <c r="AAB21" s="55"/>
      <c r="AAC21" s="55"/>
      <c r="AAD21" s="55"/>
      <c r="AAE21" s="55"/>
      <c r="AAF21" s="55"/>
      <c r="AAG21" s="55"/>
      <c r="AAH21" s="55"/>
      <c r="AAI21" s="55"/>
      <c r="AAJ21" s="55"/>
      <c r="AAK21" s="55"/>
      <c r="AAL21" s="55"/>
      <c r="AAM21" s="55"/>
      <c r="AAN21" s="55"/>
      <c r="AAO21" s="55"/>
      <c r="AAP21" s="55"/>
      <c r="AAQ21" s="55"/>
      <c r="AAR21" s="55"/>
      <c r="AAS21" s="55"/>
      <c r="AAT21" s="55"/>
      <c r="AAU21" s="55"/>
      <c r="AAV21" s="55"/>
      <c r="AAW21" s="55"/>
      <c r="AAX21" s="55"/>
      <c r="AAY21" s="55"/>
      <c r="AAZ21" s="55"/>
      <c r="ABA21" s="55"/>
      <c r="ABB21" s="55"/>
      <c r="ABC21" s="55"/>
      <c r="ABD21" s="55"/>
      <c r="ABE21" s="55"/>
      <c r="ABF21" s="55"/>
      <c r="ABG21" s="55"/>
      <c r="ABH21" s="55"/>
      <c r="ABI21" s="55"/>
      <c r="ABJ21" s="55"/>
      <c r="ABK21" s="55"/>
      <c r="ABL21" s="55"/>
      <c r="ABM21" s="55"/>
      <c r="ABN21" s="55"/>
      <c r="ABO21" s="55"/>
      <c r="ABP21" s="55"/>
      <c r="ABQ21" s="55"/>
      <c r="ABR21" s="55"/>
      <c r="ABS21" s="55"/>
      <c r="ABT21" s="55"/>
      <c r="ABU21" s="55"/>
      <c r="ABV21" s="55"/>
      <c r="ABW21" s="55"/>
      <c r="ABX21" s="55"/>
      <c r="ABY21" s="55"/>
      <c r="ABZ21" s="55"/>
      <c r="ACA21" s="55"/>
      <c r="ACB21" s="55"/>
      <c r="ACC21" s="55"/>
      <c r="ACD21" s="55"/>
      <c r="ACE21" s="55"/>
      <c r="ACF21" s="55"/>
      <c r="ACG21" s="55"/>
      <c r="ACH21" s="55"/>
      <c r="ACI21" s="55"/>
      <c r="ACJ21" s="55"/>
      <c r="ACK21" s="55"/>
      <c r="ACL21" s="55"/>
      <c r="ACM21" s="55"/>
      <c r="ACN21" s="55"/>
      <c r="ACO21" s="55"/>
      <c r="ACP21" s="55"/>
      <c r="ACQ21" s="55"/>
      <c r="ACR21" s="55"/>
      <c r="ACS21" s="55"/>
      <c r="ACT21" s="55"/>
      <c r="ACU21" s="55"/>
      <c r="ACV21" s="55"/>
      <c r="ACW21" s="55"/>
      <c r="ACX21" s="55"/>
      <c r="ACY21" s="55"/>
      <c r="ACZ21" s="55"/>
      <c r="ADA21" s="55"/>
      <c r="ADB21" s="55">
        <v>24.17409</v>
      </c>
      <c r="ADC21" s="55">
        <v>24.17409</v>
      </c>
      <c r="ADD21" s="55">
        <v>24.17409</v>
      </c>
      <c r="ADE21" s="55">
        <v>24.17409</v>
      </c>
      <c r="ADF21" s="55">
        <v>24.17409</v>
      </c>
      <c r="ADG21" s="55">
        <v>24.17409</v>
      </c>
      <c r="ADH21" s="55">
        <v>24.17409</v>
      </c>
      <c r="ADI21" s="55">
        <v>24.17409</v>
      </c>
      <c r="ADJ21" s="55">
        <v>24.17409</v>
      </c>
      <c r="ADK21" s="55">
        <v>24.17409</v>
      </c>
      <c r="ADL21" s="55">
        <v>24.17409</v>
      </c>
      <c r="ADM21" s="55">
        <v>24.17409</v>
      </c>
      <c r="ADN21" s="55">
        <v>24.17409</v>
      </c>
      <c r="ADO21" s="55">
        <v>24.17409</v>
      </c>
      <c r="ADP21" s="55">
        <v>24.17409</v>
      </c>
      <c r="ADQ21" s="55">
        <v>24.17409</v>
      </c>
      <c r="ADR21" s="55">
        <v>24.17409</v>
      </c>
      <c r="ADS21" s="55">
        <v>24.17409</v>
      </c>
      <c r="ADT21" s="55">
        <v>24.17409</v>
      </c>
      <c r="ADU21" s="55">
        <v>24.17409</v>
      </c>
      <c r="ADV21" s="55">
        <v>24.17409</v>
      </c>
      <c r="ADW21" s="55">
        <v>24.17409</v>
      </c>
      <c r="ADX21" s="55">
        <v>24.17409</v>
      </c>
      <c r="ADY21" s="55">
        <v>24.17409</v>
      </c>
      <c r="ADZ21" s="55">
        <v>20.75554</v>
      </c>
      <c r="AEA21" s="55">
        <v>20.75554</v>
      </c>
      <c r="AEB21" s="55">
        <v>20.75554</v>
      </c>
      <c r="AEC21" s="55">
        <v>20.75554</v>
      </c>
      <c r="AED21" s="55">
        <v>20.75554</v>
      </c>
      <c r="AEE21" s="55">
        <v>20.75554</v>
      </c>
      <c r="AEF21" s="55">
        <v>20.75554</v>
      </c>
      <c r="AEG21" s="55">
        <v>20.75554</v>
      </c>
      <c r="AEH21" s="55">
        <v>20.75554</v>
      </c>
      <c r="AEI21" s="55">
        <v>20.75554</v>
      </c>
      <c r="AEJ21" s="55">
        <v>20.75554</v>
      </c>
      <c r="AEK21" s="55">
        <v>20.75554</v>
      </c>
      <c r="AEL21" s="55">
        <v>20.75554</v>
      </c>
      <c r="AEM21" s="55">
        <v>20.75554</v>
      </c>
      <c r="AEN21" s="55">
        <v>20.75554</v>
      </c>
      <c r="AEO21" s="55">
        <v>20.75554</v>
      </c>
      <c r="AEP21" s="55">
        <v>20.75554</v>
      </c>
      <c r="AEQ21" s="55">
        <v>20.75554</v>
      </c>
      <c r="AER21" s="55">
        <v>20.75554</v>
      </c>
      <c r="AES21" s="55">
        <v>20.75554</v>
      </c>
      <c r="AET21" s="55">
        <v>20.75554</v>
      </c>
      <c r="AEU21" s="55">
        <v>20.75554</v>
      </c>
      <c r="AEV21" s="55">
        <v>20.75554</v>
      </c>
      <c r="AEW21" s="55">
        <v>20.75554</v>
      </c>
      <c r="AEX21" s="55">
        <v>25.06847</v>
      </c>
      <c r="AEY21" s="55">
        <v>25.06847</v>
      </c>
      <c r="AEZ21" s="55">
        <v>25.06847</v>
      </c>
      <c r="AFA21" s="55">
        <v>25.06847</v>
      </c>
      <c r="AFB21" s="55">
        <v>25.06847</v>
      </c>
      <c r="AFC21" s="55">
        <v>25.06847</v>
      </c>
      <c r="AFD21" s="55">
        <v>25.06847</v>
      </c>
      <c r="AFE21" s="55">
        <v>25.06847</v>
      </c>
      <c r="AFF21" s="55">
        <v>25.06847</v>
      </c>
      <c r="AFG21" s="55">
        <v>25.06847</v>
      </c>
      <c r="AFH21" s="55">
        <v>25.06847</v>
      </c>
      <c r="AFI21" s="55">
        <v>25.06847</v>
      </c>
      <c r="AFJ21" s="55">
        <v>25.06847</v>
      </c>
      <c r="AFK21" s="55">
        <v>25.06847</v>
      </c>
      <c r="AFL21" s="55">
        <v>25.06847</v>
      </c>
      <c r="AFM21" s="55">
        <v>25.06847</v>
      </c>
      <c r="AFN21" s="55">
        <v>25.06847</v>
      </c>
      <c r="AFO21" s="55">
        <v>25.06847</v>
      </c>
      <c r="AFP21" s="55">
        <v>25.06847</v>
      </c>
      <c r="AFQ21" s="55">
        <v>25.06847</v>
      </c>
      <c r="AFR21" s="55">
        <v>25.06847</v>
      </c>
      <c r="AFS21" s="55">
        <v>25.06847</v>
      </c>
      <c r="AFT21" s="55">
        <v>25.06847</v>
      </c>
      <c r="AFU21" s="55">
        <v>25.06847</v>
      </c>
      <c r="AFV21" s="55">
        <v>25.06847</v>
      </c>
      <c r="AFW21" s="55">
        <v>25.06847</v>
      </c>
      <c r="AFX21" s="55">
        <v>25.06847</v>
      </c>
      <c r="AFY21" s="55">
        <v>25.06847</v>
      </c>
      <c r="AFZ21" s="55">
        <v>25.06847</v>
      </c>
      <c r="AGA21" s="55">
        <v>25.06847</v>
      </c>
      <c r="AGB21" s="55">
        <v>25.06847</v>
      </c>
      <c r="AGC21" s="55">
        <v>25.06847</v>
      </c>
      <c r="AGD21" s="55">
        <v>25.06847</v>
      </c>
      <c r="AGE21" s="56"/>
      <c r="AGF21" s="56"/>
      <c r="AGG21" s="56"/>
      <c r="AGH21" s="56"/>
      <c r="AGI21" s="56"/>
      <c r="AGJ21" s="56"/>
      <c r="AGK21" s="56"/>
      <c r="AGL21" s="56"/>
      <c r="AGM21" s="56"/>
      <c r="AGN21" s="56"/>
      <c r="AGO21" s="56"/>
      <c r="AGP21" s="56"/>
      <c r="AGQ21" s="56"/>
      <c r="AGR21" s="56"/>
      <c r="AGS21" s="56"/>
      <c r="AGT21" s="56"/>
      <c r="AGU21" s="56"/>
      <c r="AGV21" s="56"/>
      <c r="AGW21" s="56"/>
      <c r="AGX21" s="56"/>
      <c r="AGY21" s="56"/>
      <c r="AGZ21" s="56"/>
      <c r="AHA21" s="56"/>
      <c r="AHB21" s="56"/>
      <c r="AHC21" s="56"/>
      <c r="AHD21" s="56"/>
      <c r="AHE21" s="56"/>
      <c r="AHF21" s="56"/>
      <c r="AHG21" s="56"/>
      <c r="AHH21" s="56"/>
      <c r="AHI21" s="56"/>
      <c r="AHJ21" s="56"/>
      <c r="AHK21" s="56"/>
      <c r="AHL21" s="56"/>
      <c r="AHM21" s="56"/>
      <c r="AHN21" s="56"/>
      <c r="AHO21" s="56"/>
      <c r="AHP21" s="56"/>
      <c r="AHQ21" s="56"/>
      <c r="AHR21" s="56"/>
      <c r="AHS21" s="56"/>
      <c r="AHT21" s="56"/>
      <c r="AHU21" s="56"/>
      <c r="AHV21" s="56"/>
      <c r="AHW21" s="56"/>
      <c r="AHX21" s="56"/>
      <c r="AHY21" s="56"/>
      <c r="AHZ21" s="56"/>
      <c r="AIA21" s="56"/>
      <c r="AIB21" s="56"/>
      <c r="AIC21" s="56"/>
      <c r="AID21" s="56"/>
      <c r="AIE21" s="56"/>
      <c r="AIF21" s="56"/>
      <c r="AIG21" s="56"/>
      <c r="AIH21" s="56"/>
      <c r="AII21" s="56"/>
      <c r="AIJ21" s="56"/>
      <c r="AIK21" s="56"/>
      <c r="AIL21" s="56"/>
      <c r="AIM21" s="56"/>
      <c r="AIN21" s="56"/>
      <c r="AIO21" s="56"/>
      <c r="AIP21" s="56"/>
      <c r="AIQ21" s="56"/>
      <c r="AIR21" s="56"/>
      <c r="AIS21" s="56"/>
      <c r="AIT21" s="56"/>
      <c r="AIU21" s="56"/>
      <c r="AIV21" s="56"/>
      <c r="AIW21" s="56"/>
      <c r="AIX21" s="56"/>
      <c r="AIY21" s="56"/>
      <c r="AIZ21" s="56"/>
      <c r="AJA21" s="56"/>
      <c r="AJB21" s="56"/>
      <c r="AJC21" s="56"/>
      <c r="AJD21" s="56"/>
      <c r="AJE21" s="56"/>
      <c r="AJF21" s="56"/>
      <c r="AJG21" s="56"/>
      <c r="AJH21" s="56"/>
      <c r="AJI21" s="56"/>
      <c r="AJJ21" s="56"/>
      <c r="AJK21" s="56"/>
      <c r="AJL21" s="56"/>
      <c r="AJM21" s="56"/>
      <c r="AJN21" s="56"/>
      <c r="AJO21" s="56"/>
      <c r="AJP21" s="56"/>
      <c r="AJQ21" s="56"/>
      <c r="AJR21" s="56"/>
      <c r="AJS21" s="56"/>
      <c r="AJT21" s="56"/>
      <c r="AJU21" s="56"/>
      <c r="AJV21" s="56"/>
      <c r="AJW21" s="56"/>
      <c r="AJX21" s="56"/>
      <c r="AJY21" s="56"/>
      <c r="AJZ21" s="56"/>
      <c r="AKA21" s="56"/>
      <c r="AKB21" s="56"/>
      <c r="AKC21" s="56"/>
      <c r="AKD21" s="56"/>
      <c r="AKE21" s="56"/>
      <c r="AKF21" s="56"/>
      <c r="AKG21" s="56"/>
      <c r="AKH21" s="56"/>
      <c r="AKI21" s="56"/>
      <c r="AKJ21" s="56"/>
      <c r="AKK21" s="56"/>
      <c r="AKL21" s="56"/>
      <c r="AKM21" s="56"/>
      <c r="AKN21" s="56"/>
      <c r="AKO21" s="56"/>
      <c r="AKP21" s="56"/>
      <c r="AKQ21" s="56"/>
      <c r="AKR21" s="56"/>
      <c r="AKS21" s="56"/>
      <c r="AKT21" s="56"/>
      <c r="AKU21" s="56"/>
      <c r="AKV21" s="56"/>
      <c r="AKW21" s="56"/>
      <c r="AKX21" s="56"/>
      <c r="AKY21" s="56"/>
      <c r="AKZ21" s="56"/>
      <c r="ALA21" s="56"/>
      <c r="ALB21" s="56"/>
      <c r="ALC21" s="56"/>
      <c r="ALD21" s="56"/>
      <c r="ALE21" s="56"/>
      <c r="ALF21" s="56"/>
      <c r="ALG21" s="56"/>
      <c r="ALH21" s="56"/>
      <c r="ALI21" s="56"/>
      <c r="ALJ21" s="56"/>
      <c r="ALK21" s="56"/>
      <c r="ALL21" s="56"/>
      <c r="ALM21" s="56"/>
      <c r="ALN21" s="56"/>
      <c r="ALO21" s="56"/>
      <c r="ALP21" s="56"/>
      <c r="ALQ21" s="56"/>
      <c r="ALR21" s="56"/>
      <c r="ALS21" s="56"/>
      <c r="ALT21" s="56"/>
      <c r="ALU21" s="56"/>
      <c r="ALV21" s="56"/>
      <c r="ALW21" s="56"/>
      <c r="ALX21" s="56"/>
      <c r="ALY21" s="56"/>
      <c r="ALZ21" s="56"/>
      <c r="AMA21" s="56"/>
      <c r="AMB21" s="56"/>
      <c r="AMC21" s="56"/>
      <c r="AMD21" s="56"/>
      <c r="AME21" s="56"/>
      <c r="AMF21" s="56"/>
      <c r="AMG21" s="56"/>
      <c r="AMH21" s="56"/>
      <c r="AMI21" s="56"/>
      <c r="AMJ21" s="56"/>
      <c r="AMK21" s="56"/>
      <c r="AML21" s="56"/>
      <c r="AMM21" s="56"/>
      <c r="AMN21" s="56"/>
      <c r="AMO21" s="56"/>
      <c r="AMP21" s="56"/>
      <c r="AMQ21" s="56"/>
      <c r="AMR21" s="56"/>
      <c r="AMS21" s="56"/>
      <c r="AMT21" s="56"/>
      <c r="AMU21" s="56"/>
      <c r="AMV21" s="56"/>
      <c r="AMW21" s="56"/>
      <c r="AMX21" s="56"/>
      <c r="AMY21" s="56"/>
      <c r="AMZ21" s="56"/>
      <c r="ANA21" s="56"/>
      <c r="ANB21" s="56"/>
      <c r="ANC21" s="56"/>
      <c r="AND21" s="56"/>
      <c r="ANE21" s="56"/>
      <c r="ANF21" s="56"/>
      <c r="ANG21" s="56"/>
      <c r="ANH21" s="56"/>
      <c r="ANI21" s="56"/>
      <c r="ANJ21" s="56"/>
      <c r="ANK21" s="56"/>
      <c r="ANL21" s="56"/>
      <c r="ANM21" s="56"/>
      <c r="ANN21" s="56"/>
      <c r="ANO21" s="56"/>
      <c r="ANP21" s="56"/>
      <c r="ANQ21" s="56"/>
      <c r="ANR21" s="56"/>
      <c r="ANS21" s="56"/>
      <c r="ANT21" s="56"/>
      <c r="ANU21" s="56"/>
      <c r="ANV21" s="56"/>
      <c r="ANW21" s="56"/>
      <c r="ANX21" s="56"/>
      <c r="ANY21" s="56"/>
      <c r="ANZ21" s="56"/>
      <c r="AOA21" s="56"/>
      <c r="AOB21" s="56"/>
      <c r="AOC21" s="56"/>
      <c r="AOD21" s="56"/>
      <c r="AOE21" s="56"/>
      <c r="AOF21" s="56"/>
      <c r="AOG21" s="56"/>
      <c r="AOH21" s="56"/>
      <c r="AOI21" s="56"/>
      <c r="AOJ21" s="56"/>
      <c r="AOK21" s="56"/>
      <c r="AOL21" s="56"/>
      <c r="AOM21" s="56"/>
      <c r="AON21" s="56"/>
      <c r="AOO21" s="56"/>
      <c r="AOP21" s="56"/>
      <c r="AOQ21" s="56"/>
      <c r="AOR21" s="56"/>
      <c r="AOS21" s="56"/>
      <c r="AOT21" s="56"/>
      <c r="AOU21" s="56"/>
      <c r="AOV21" s="56"/>
      <c r="AOW21" s="56"/>
      <c r="AOX21" s="56"/>
      <c r="AOY21" s="56"/>
      <c r="AOZ21" s="56"/>
      <c r="APA21" s="56"/>
      <c r="APB21" s="56"/>
      <c r="APC21" s="56"/>
      <c r="APD21" s="56"/>
      <c r="APE21" s="56"/>
      <c r="APF21" s="56"/>
      <c r="APG21" s="56"/>
      <c r="APH21" s="56"/>
      <c r="API21" s="56"/>
      <c r="APJ21" s="56"/>
      <c r="APK21" s="56"/>
      <c r="APL21" s="56"/>
      <c r="APM21" s="56"/>
      <c r="APN21" s="56"/>
      <c r="APO21" s="56"/>
      <c r="APP21" s="56"/>
      <c r="APQ21" s="56"/>
      <c r="APR21" s="56"/>
      <c r="APS21" s="56"/>
      <c r="APT21" s="56"/>
      <c r="APU21" s="56"/>
      <c r="APV21" s="56"/>
      <c r="APW21" s="56"/>
      <c r="APX21" s="56"/>
      <c r="APY21" s="56"/>
      <c r="APZ21" s="56"/>
      <c r="AQA21" s="56"/>
      <c r="AQB21" s="56"/>
      <c r="AQC21" s="56"/>
      <c r="AQD21" s="56"/>
      <c r="AQE21" s="56"/>
      <c r="AQF21" s="56"/>
      <c r="AQG21" s="56"/>
      <c r="AQH21" s="56"/>
      <c r="AQI21" s="56"/>
      <c r="AQJ21" s="56"/>
      <c r="AQK21" s="56"/>
      <c r="AQL21" s="56"/>
      <c r="AQM21" s="56"/>
      <c r="AQN21" s="56"/>
      <c r="AQO21" s="56"/>
      <c r="AQP21" s="56"/>
      <c r="AQQ21" s="56"/>
      <c r="AQR21" s="56"/>
      <c r="AQS21" s="56"/>
      <c r="AQT21" s="56"/>
      <c r="AQU21" s="56"/>
      <c r="AQV21" s="56"/>
      <c r="AQW21" s="56"/>
      <c r="AQX21" s="56"/>
      <c r="AQY21" s="56"/>
      <c r="AQZ21" s="56"/>
      <c r="ARA21" s="56"/>
      <c r="ARB21" s="56"/>
      <c r="ARC21" s="56"/>
      <c r="ARD21" s="56"/>
      <c r="ARE21" s="56"/>
      <c r="ARF21" s="56"/>
      <c r="ARG21" s="56"/>
      <c r="ARH21" s="56"/>
      <c r="ARI21" s="56"/>
      <c r="ARJ21" s="56"/>
      <c r="ARK21" s="56"/>
      <c r="ARL21" s="56"/>
      <c r="ARM21" s="56"/>
      <c r="ARN21" s="56"/>
      <c r="ARO21" s="56"/>
      <c r="ARP21" s="56"/>
      <c r="ARQ21" s="56"/>
      <c r="ARR21" s="56"/>
      <c r="ARS21" s="56"/>
      <c r="ART21" s="56"/>
      <c r="ARU21" s="56"/>
      <c r="ARV21" s="56"/>
      <c r="ARW21" s="56"/>
      <c r="ARX21" s="56"/>
      <c r="ARY21" s="56"/>
      <c r="ARZ21" s="56"/>
      <c r="ASA21" s="56"/>
      <c r="ASB21" s="56"/>
      <c r="ASC21" s="56"/>
      <c r="ASD21" s="56"/>
      <c r="ASE21" s="56"/>
      <c r="ASF21" s="56"/>
      <c r="ASG21" s="56"/>
      <c r="ASH21" s="56"/>
      <c r="ASI21" s="56"/>
      <c r="ASJ21" s="56"/>
      <c r="ASK21" s="56"/>
      <c r="ASL21" s="56"/>
      <c r="ASM21" s="56"/>
      <c r="ASN21" s="56"/>
      <c r="ASO21" s="56"/>
      <c r="ASP21" s="56"/>
      <c r="ASQ21" s="56"/>
      <c r="ASR21" s="56"/>
      <c r="ASS21" s="56"/>
      <c r="AST21" s="56"/>
      <c r="ASU21" s="56"/>
      <c r="ASV21" s="56"/>
      <c r="ASW21" s="56"/>
      <c r="ASX21" s="56"/>
      <c r="ASY21" s="56"/>
      <c r="ASZ21" s="56"/>
      <c r="ATA21" s="56"/>
      <c r="ATB21" s="56"/>
      <c r="ATC21" s="56"/>
      <c r="ATD21" s="56"/>
      <c r="ATE21" s="56"/>
      <c r="ATF21" s="56"/>
      <c r="ATG21" s="56"/>
      <c r="ATH21" s="56"/>
      <c r="ATI21" s="56"/>
      <c r="ATJ21" s="56"/>
      <c r="ATK21" s="56"/>
      <c r="ATL21" s="56"/>
      <c r="ATM21" s="56"/>
      <c r="ATN21" s="56"/>
      <c r="ATO21" s="56"/>
      <c r="ATP21" s="56"/>
      <c r="ATQ21" s="56"/>
      <c r="ATR21" s="56"/>
      <c r="ATS21" s="56"/>
      <c r="ATT21" s="56"/>
      <c r="ATU21" s="56"/>
      <c r="ATV21" s="56"/>
      <c r="ATW21" s="56"/>
      <c r="ATX21" s="56"/>
      <c r="ATY21" s="56"/>
      <c r="ATZ21" s="56"/>
      <c r="AUA21" s="56"/>
      <c r="AUB21" s="56"/>
      <c r="AUC21" s="56"/>
      <c r="AUD21" s="56"/>
      <c r="AUE21" s="56"/>
      <c r="AUF21" s="56"/>
      <c r="AUG21" s="56"/>
      <c r="AUH21" s="56"/>
      <c r="AUI21" s="56"/>
      <c r="AUJ21" s="56"/>
      <c r="AUK21" s="56"/>
      <c r="AUL21" s="56"/>
      <c r="AUM21" s="56"/>
      <c r="AUN21" s="56"/>
      <c r="AUO21" s="56"/>
      <c r="AUP21" s="56"/>
      <c r="AUQ21" s="56"/>
      <c r="AUR21" s="56"/>
      <c r="AUS21" s="56"/>
      <c r="AUT21" s="56"/>
      <c r="AUU21" s="56"/>
      <c r="AUV21" s="56"/>
      <c r="AUW21" s="56"/>
      <c r="AUX21" s="56"/>
      <c r="AUY21" s="56"/>
      <c r="AUZ21" s="56"/>
      <c r="AVA21" s="56"/>
      <c r="AVB21" s="56"/>
      <c r="AVC21" s="56"/>
      <c r="AVD21" s="56"/>
      <c r="AVE21" s="56"/>
      <c r="AVF21" s="56"/>
      <c r="AVG21" s="56"/>
      <c r="AVH21" s="56"/>
      <c r="AVI21" s="56"/>
      <c r="AVJ21" s="56"/>
      <c r="AVK21" s="56"/>
      <c r="AVL21" s="56"/>
      <c r="AVM21" s="56"/>
      <c r="AVN21" s="56"/>
      <c r="AVO21" s="56"/>
      <c r="AVP21" s="56"/>
      <c r="AVQ21" s="56"/>
      <c r="AVR21" s="56"/>
      <c r="AVS21" s="56"/>
      <c r="AVT21" s="56"/>
      <c r="AVU21" s="56"/>
      <c r="AVV21" s="56"/>
      <c r="AVW21" s="56"/>
      <c r="AVX21" s="56"/>
      <c r="AVY21" s="56"/>
      <c r="AVZ21" s="56"/>
      <c r="AWA21" s="56"/>
      <c r="AWB21" s="56"/>
      <c r="AWC21" s="56"/>
      <c r="AWD21" s="56"/>
      <c r="AWE21" s="56"/>
      <c r="AWF21" s="56"/>
      <c r="AWG21" s="56"/>
      <c r="AWH21" s="56"/>
      <c r="AWI21" s="56"/>
      <c r="AWJ21" s="56"/>
      <c r="AWK21" s="56"/>
      <c r="AWL21" s="56"/>
      <c r="AWM21" s="56"/>
      <c r="AWN21" s="56"/>
      <c r="AWO21" s="56"/>
      <c r="AWP21" s="56"/>
      <c r="AWQ21" s="56"/>
      <c r="AWR21" s="56"/>
      <c r="AWS21" s="56"/>
      <c r="AWT21" s="56"/>
      <c r="AWU21" s="56"/>
      <c r="AWV21" s="56"/>
      <c r="AWW21" s="56"/>
      <c r="AWX21" s="56"/>
      <c r="AWY21" s="56"/>
      <c r="AWZ21" s="56"/>
      <c r="AXA21" s="56"/>
      <c r="AXB21" s="56"/>
      <c r="AXC21" s="56"/>
      <c r="AXD21" s="56"/>
      <c r="AXE21" s="56"/>
      <c r="AXF21" s="56"/>
      <c r="AXG21" s="56"/>
      <c r="AXH21" s="56"/>
      <c r="AXI21" s="56"/>
      <c r="AXJ21" s="56"/>
      <c r="AXK21" s="56"/>
      <c r="AXL21" s="56"/>
      <c r="AXM21" s="56"/>
      <c r="AXN21" s="56"/>
      <c r="AXO21" s="56"/>
      <c r="AXP21" s="56"/>
      <c r="AXQ21" s="56"/>
      <c r="AXR21" s="56"/>
      <c r="AXS21" s="56"/>
      <c r="AXT21" s="56"/>
      <c r="AXU21" s="56"/>
      <c r="AXV21" s="56"/>
      <c r="AXW21" s="56"/>
      <c r="AXX21" s="56"/>
      <c r="AXY21" s="56"/>
      <c r="AXZ21" s="56"/>
      <c r="AYA21" s="56"/>
      <c r="AYB21" s="56"/>
      <c r="AYC21" s="56"/>
      <c r="AYD21" s="56"/>
      <c r="AYE21" s="56"/>
      <c r="AYF21" s="56"/>
      <c r="AYG21" s="56"/>
      <c r="AYH21" s="56"/>
      <c r="AYI21" s="56"/>
      <c r="AYJ21" s="56"/>
      <c r="AYK21" s="56"/>
      <c r="AYL21" s="56"/>
      <c r="AYM21" s="56"/>
      <c r="AYN21" s="56"/>
      <c r="AYO21" s="56"/>
      <c r="AYP21" s="56"/>
      <c r="AYQ21" s="56"/>
      <c r="AYR21" s="56"/>
      <c r="AYS21" s="56"/>
      <c r="AYT21" s="56"/>
      <c r="AYU21" s="56"/>
      <c r="AYV21" s="56"/>
      <c r="AYW21" s="56"/>
      <c r="AYX21" s="56"/>
      <c r="AYY21" s="56"/>
      <c r="AYZ21" s="56"/>
      <c r="AZA21" s="56"/>
      <c r="AZB21" s="56"/>
      <c r="AZC21" s="56"/>
      <c r="AZD21" s="56"/>
      <c r="AZE21" s="56"/>
      <c r="AZF21" s="56"/>
      <c r="AZG21" s="56"/>
      <c r="AZH21" s="56"/>
      <c r="AZI21" s="56"/>
      <c r="AZJ21" s="56"/>
      <c r="AZK21" s="56"/>
      <c r="AZL21" s="56"/>
      <c r="AZM21" s="56"/>
      <c r="AZN21" s="56"/>
      <c r="AZO21" s="56"/>
      <c r="AZP21" s="56"/>
      <c r="AZQ21" s="56"/>
      <c r="AZR21" s="56"/>
      <c r="AZS21" s="56"/>
      <c r="AZT21" s="56"/>
      <c r="AZU21" s="56"/>
      <c r="AZV21" s="56"/>
      <c r="AZW21" s="56"/>
      <c r="AZX21" s="56"/>
      <c r="AZY21" s="56"/>
      <c r="AZZ21" s="56"/>
      <c r="BAA21" s="56"/>
      <c r="BAB21" s="56"/>
      <c r="BAC21" s="56"/>
      <c r="BAD21" s="56"/>
      <c r="BAE21" s="56"/>
      <c r="BAF21" s="56"/>
      <c r="BAG21" s="56"/>
      <c r="BAH21" s="56"/>
      <c r="BAI21" s="56"/>
      <c r="BAJ21" s="56"/>
      <c r="BAK21" s="56"/>
      <c r="BAL21" s="56"/>
      <c r="BAM21" s="56"/>
      <c r="BAN21" s="56"/>
      <c r="BAO21" s="56"/>
      <c r="BAP21" s="56"/>
      <c r="BAQ21" s="56"/>
      <c r="BAR21" s="56"/>
      <c r="BAS21" s="56"/>
      <c r="BAT21" s="56"/>
      <c r="BAU21" s="56"/>
      <c r="BAV21" s="56"/>
      <c r="BAW21" s="56"/>
      <c r="BAX21" s="56"/>
      <c r="BAY21" s="56"/>
      <c r="BAZ21" s="56"/>
      <c r="BBA21" s="56"/>
      <c r="BBB21" s="56"/>
      <c r="BBC21" s="56"/>
      <c r="BBD21" s="56"/>
      <c r="BBE21" s="56"/>
      <c r="BBF21" s="56"/>
      <c r="BBG21" s="56"/>
      <c r="BBH21" s="56"/>
      <c r="BBI21" s="56"/>
      <c r="BBJ21" s="56"/>
      <c r="BBK21" s="56"/>
      <c r="BBL21" s="56"/>
      <c r="BBM21" s="56"/>
      <c r="BBN21" s="56"/>
      <c r="BBO21" s="56"/>
      <c r="BBP21" s="56"/>
      <c r="BBQ21" s="56"/>
      <c r="BBR21" s="56"/>
      <c r="BBS21" s="56"/>
      <c r="BBT21" s="56"/>
      <c r="BBU21" s="56"/>
      <c r="BBV21" s="56"/>
      <c r="BBW21" s="56"/>
      <c r="BBX21" s="56"/>
      <c r="BBY21" s="56"/>
      <c r="BBZ21" s="56"/>
      <c r="BCA21" s="56"/>
      <c r="BCB21" s="56"/>
      <c r="BCC21" s="56"/>
      <c r="BCD21" s="56"/>
      <c r="BCE21" s="56"/>
      <c r="BCF21" s="56"/>
      <c r="BCG21" s="56"/>
      <c r="BCH21" s="56"/>
      <c r="BCI21" s="56"/>
      <c r="BCJ21" s="56"/>
      <c r="BCK21" s="56"/>
      <c r="BCL21" s="56"/>
      <c r="BCM21" s="56"/>
      <c r="BCN21" s="56"/>
      <c r="BCO21" s="56"/>
      <c r="BCP21" s="56"/>
      <c r="BCQ21" s="56"/>
      <c r="BCR21" s="56"/>
      <c r="BCS21" s="56"/>
      <c r="BCT21" s="56"/>
      <c r="BCU21" s="56"/>
      <c r="BCV21" s="56"/>
      <c r="BCW21" s="56"/>
      <c r="BCX21" s="56"/>
      <c r="BCY21" s="56"/>
      <c r="BCZ21" s="56"/>
      <c r="BDA21" s="56"/>
      <c r="BDB21" s="56"/>
      <c r="BDC21" s="56"/>
      <c r="BDD21" s="56"/>
      <c r="BDE21" s="56"/>
      <c r="BDF21" s="56"/>
      <c r="BDG21" s="56"/>
      <c r="BDH21" s="56"/>
      <c r="BDI21" s="56"/>
      <c r="BDJ21" s="56"/>
      <c r="BDK21" s="56"/>
      <c r="BDL21" s="56"/>
      <c r="BDM21" s="56"/>
      <c r="BDN21" s="56"/>
      <c r="BDO21" s="56"/>
      <c r="BDP21" s="56"/>
      <c r="BDQ21" s="56"/>
      <c r="BDR21" s="56"/>
      <c r="BDS21" s="56"/>
      <c r="BDT21" s="56"/>
      <c r="BDU21" s="56"/>
      <c r="BDV21" s="56"/>
      <c r="BDW21" s="56"/>
      <c r="BDX21" s="56"/>
      <c r="BDY21" s="56"/>
      <c r="BDZ21" s="56"/>
      <c r="BEA21" s="56"/>
      <c r="BEB21" s="56"/>
      <c r="BEC21" s="56"/>
      <c r="BED21" s="56"/>
      <c r="BEE21" s="56"/>
      <c r="BEF21" s="56"/>
      <c r="BEG21" s="56"/>
      <c r="BEH21" s="56"/>
      <c r="BEI21" s="56"/>
      <c r="BEJ21" s="56"/>
      <c r="BEK21" s="56"/>
      <c r="BEL21" s="56"/>
      <c r="BEM21" s="56"/>
      <c r="BEN21" s="56"/>
      <c r="BEO21" s="56"/>
      <c r="BEP21" s="56"/>
      <c r="BEQ21" s="56"/>
      <c r="BER21" s="56"/>
      <c r="BES21" s="56"/>
      <c r="BET21" s="56"/>
      <c r="BEU21" s="56"/>
      <c r="BEV21" s="56"/>
      <c r="BEW21" s="56"/>
      <c r="BEX21" s="56"/>
      <c r="BEY21" s="56"/>
      <c r="BEZ21" s="56"/>
      <c r="BFA21" s="56"/>
      <c r="BFB21" s="56"/>
      <c r="BFC21" s="56"/>
      <c r="BFD21" s="56"/>
      <c r="BFE21" s="56"/>
      <c r="BFF21" s="56"/>
      <c r="BFG21" s="56"/>
      <c r="BFH21" s="56"/>
      <c r="BFI21" s="56"/>
      <c r="BFJ21" s="56"/>
      <c r="BFK21" s="56"/>
      <c r="BFL21" s="56"/>
      <c r="BFM21" s="56"/>
      <c r="BFN21" s="56"/>
      <c r="BFO21" s="56"/>
      <c r="BFP21" s="56"/>
      <c r="BFQ21" s="56"/>
      <c r="BFR21" s="56"/>
      <c r="BFS21" s="56"/>
      <c r="BFT21" s="56"/>
      <c r="BFU21" s="56"/>
      <c r="BFV21" s="56"/>
      <c r="BFW21" s="56"/>
      <c r="BFX21" s="56"/>
      <c r="BFY21" s="56"/>
      <c r="BFZ21" s="56"/>
      <c r="BGA21" s="56"/>
      <c r="BGB21" s="56"/>
      <c r="BGC21" s="56"/>
      <c r="BGD21" s="56"/>
      <c r="BGE21" s="56"/>
      <c r="BGF21" s="56"/>
      <c r="BGG21" s="56"/>
      <c r="BGH21" s="56"/>
      <c r="BGI21" s="56"/>
      <c r="BGJ21" s="56"/>
      <c r="BGK21" s="56"/>
      <c r="BGL21" s="56"/>
      <c r="BGM21" s="56"/>
      <c r="BGN21" s="56"/>
      <c r="BGO21" s="56"/>
      <c r="BGP21" s="56"/>
      <c r="BGQ21" s="56"/>
      <c r="BGR21" s="56"/>
      <c r="BGS21" s="56"/>
      <c r="BGT21" s="56"/>
      <c r="BGU21" s="56"/>
      <c r="BGV21" s="56"/>
      <c r="BGW21" s="56"/>
      <c r="BGX21" s="56"/>
      <c r="BGY21" s="56"/>
      <c r="BGZ21" s="56"/>
      <c r="BHA21" s="56"/>
      <c r="BHB21" s="56"/>
      <c r="BHC21" s="56"/>
      <c r="BHD21" s="56"/>
      <c r="BHE21" s="56"/>
      <c r="BHF21" s="56"/>
      <c r="BHG21" s="56"/>
      <c r="BHH21" s="56"/>
      <c r="BHI21" s="56"/>
      <c r="BHJ21" s="56"/>
      <c r="BHK21" s="56"/>
      <c r="BHL21" s="56"/>
      <c r="BHM21" s="56"/>
      <c r="BHN21" s="56"/>
      <c r="BHO21" s="56"/>
      <c r="BHP21" s="56"/>
      <c r="BHQ21" s="56"/>
      <c r="BHR21" s="56"/>
      <c r="BHS21" s="56"/>
      <c r="BHT21" s="56"/>
      <c r="BHU21" s="56"/>
      <c r="BHV21" s="56"/>
      <c r="BHW21" s="56"/>
      <c r="BHX21" s="56"/>
      <c r="BHY21" s="56"/>
      <c r="BHZ21" s="56"/>
      <c r="BIA21" s="56"/>
      <c r="BIB21" s="56"/>
      <c r="BIC21" s="56"/>
      <c r="BID21" s="56"/>
      <c r="BIE21" s="56"/>
      <c r="BIF21" s="56"/>
      <c r="BIG21" s="56"/>
      <c r="BIH21" s="56"/>
      <c r="BII21" s="56"/>
      <c r="BIJ21" s="56"/>
      <c r="BIK21" s="56"/>
      <c r="BIL21" s="56"/>
      <c r="BIM21" s="56"/>
      <c r="BIN21" s="56"/>
      <c r="BIO21" s="56"/>
      <c r="BIP21" s="56"/>
      <c r="BIQ21" s="56"/>
      <c r="BIR21" s="56"/>
      <c r="BIS21" s="56"/>
      <c r="BIT21" s="56"/>
      <c r="BIU21" s="56"/>
      <c r="BIV21" s="56"/>
      <c r="BIW21" s="56"/>
      <c r="BIX21" s="56"/>
      <c r="BIY21" s="56"/>
      <c r="BIZ21" s="56"/>
      <c r="BJA21" s="56"/>
      <c r="BJB21" s="56"/>
      <c r="BJC21" s="56"/>
      <c r="BJD21" s="56"/>
      <c r="BJE21" s="56"/>
      <c r="BJF21" s="56"/>
      <c r="BJG21" s="56"/>
      <c r="BJH21" s="56"/>
      <c r="BJI21" s="56"/>
      <c r="BJJ21" s="56"/>
      <c r="BJK21" s="56"/>
      <c r="BJL21" s="56"/>
      <c r="BJM21" s="56"/>
      <c r="BJN21" s="56"/>
      <c r="BJO21" s="56"/>
      <c r="BJP21" s="56"/>
      <c r="BJQ21" s="56"/>
      <c r="BJR21" s="56"/>
      <c r="BJS21" s="56"/>
      <c r="BJT21" s="56"/>
      <c r="BJU21" s="56"/>
      <c r="BJV21" s="56"/>
      <c r="BJW21" s="56"/>
      <c r="BJX21" s="56"/>
      <c r="BJY21" s="56"/>
      <c r="BJZ21" s="56"/>
      <c r="BKA21" s="56"/>
      <c r="BKB21" s="56"/>
      <c r="BKC21" s="56"/>
      <c r="BKD21" s="56"/>
      <c r="BKE21" s="56"/>
      <c r="BKF21" s="56"/>
      <c r="BKG21" s="56"/>
      <c r="BKH21" s="56"/>
      <c r="BKI21" s="56"/>
      <c r="BKJ21" s="56"/>
      <c r="BKK21" s="56"/>
      <c r="BKL21" s="56"/>
      <c r="BKM21" s="56"/>
      <c r="BKN21" s="56"/>
      <c r="BKO21" s="56"/>
      <c r="BKP21" s="56"/>
      <c r="BKQ21" s="56"/>
      <c r="BKR21" s="56"/>
      <c r="BKS21" s="56"/>
      <c r="BKT21" s="56"/>
      <c r="BKU21" s="56"/>
      <c r="BKV21" s="56"/>
      <c r="BKW21" s="56"/>
      <c r="BKX21" s="56"/>
      <c r="BKY21" s="56"/>
      <c r="BKZ21" s="56"/>
      <c r="BLA21" s="56"/>
      <c r="BLB21" s="56"/>
      <c r="BLC21" s="56"/>
      <c r="BLD21" s="56"/>
      <c r="BLE21" s="56"/>
      <c r="BLF21" s="56"/>
      <c r="BLG21" s="56"/>
      <c r="BLH21" s="56"/>
      <c r="BLI21" s="56"/>
      <c r="BLJ21" s="56"/>
      <c r="BLK21" s="56"/>
      <c r="BLL21" s="56"/>
      <c r="BLM21" s="56"/>
      <c r="BLN21" s="56"/>
      <c r="BLO21" s="56"/>
      <c r="BLP21" s="56"/>
      <c r="BLQ21" s="56"/>
      <c r="BLR21" s="56"/>
      <c r="BLS21" s="56"/>
      <c r="BLT21" s="56"/>
      <c r="BLU21" s="56"/>
      <c r="BLV21" s="56"/>
      <c r="BLW21" s="56"/>
      <c r="BLX21" s="56"/>
      <c r="BLY21" s="56"/>
      <c r="BLZ21" s="56"/>
      <c r="BMA21" s="56"/>
      <c r="BMB21" s="56"/>
      <c r="BMC21" s="56"/>
      <c r="BMD21" s="56"/>
      <c r="BME21" s="56"/>
      <c r="BMF21" s="56"/>
      <c r="BMG21" s="56"/>
      <c r="BMH21" s="56"/>
      <c r="BMI21" s="56"/>
      <c r="BMJ21" s="56"/>
      <c r="BMK21" s="56"/>
      <c r="BML21" s="56"/>
      <c r="BMM21" s="56"/>
      <c r="BMN21" s="56"/>
      <c r="BMO21" s="56"/>
      <c r="BMP21" s="56"/>
      <c r="BMQ21" s="56"/>
      <c r="BMR21" s="56"/>
      <c r="BMS21" s="56"/>
      <c r="BMT21" s="56"/>
      <c r="BMU21" s="56"/>
      <c r="BMV21" s="56"/>
      <c r="BMW21" s="56"/>
      <c r="BMX21" s="56"/>
      <c r="BMY21" s="56"/>
      <c r="BMZ21" s="56"/>
      <c r="BNA21" s="56"/>
      <c r="BNB21" s="56"/>
      <c r="BNC21" s="56"/>
      <c r="BND21" s="56"/>
      <c r="BNE21" s="56"/>
      <c r="BNF21" s="56"/>
      <c r="BNG21" s="56"/>
      <c r="BNH21" s="56"/>
    </row>
    <row r="22" ht="13.5" hidden="1" customHeight="1">
      <c r="A22" s="54" t="s">
        <v>1411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R22" s="53"/>
      <c r="ES22" s="53"/>
      <c r="ET22" s="53"/>
      <c r="EU22" s="53"/>
      <c r="EV22" s="53"/>
      <c r="EW22" s="53"/>
      <c r="EX22" s="53"/>
      <c r="EY22" s="53"/>
      <c r="EZ22" s="53"/>
      <c r="FA22" s="53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/>
      <c r="GN22" s="53"/>
      <c r="GO22" s="53"/>
      <c r="GP22" s="53"/>
      <c r="GQ22" s="53"/>
      <c r="GR22" s="53"/>
      <c r="GS22" s="53"/>
      <c r="GT22" s="53"/>
      <c r="GU22" s="53"/>
      <c r="GV22" s="53"/>
      <c r="GW22" s="53"/>
      <c r="GX22" s="53"/>
      <c r="GY22" s="53"/>
      <c r="GZ22" s="53"/>
      <c r="HA22" s="53"/>
      <c r="HB22" s="53"/>
      <c r="HC22" s="53"/>
      <c r="HD22" s="53"/>
      <c r="HE22" s="53"/>
      <c r="HF22" s="53"/>
      <c r="HG22" s="53"/>
      <c r="HH22" s="53"/>
      <c r="HI22" s="53"/>
      <c r="HJ22" s="53"/>
      <c r="HK22" s="53"/>
      <c r="HL22" s="53"/>
      <c r="HM22" s="53"/>
      <c r="HN22" s="53"/>
      <c r="HO22" s="53"/>
      <c r="HP22" s="53"/>
      <c r="HQ22" s="53"/>
      <c r="HR22" s="53"/>
      <c r="HS22" s="53"/>
      <c r="HT22" s="53"/>
      <c r="HU22" s="53"/>
      <c r="HV22" s="53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/>
      <c r="IL22" s="53"/>
      <c r="IM22" s="53"/>
      <c r="IN22" s="53"/>
      <c r="IO22" s="53"/>
      <c r="IP22" s="53"/>
      <c r="IQ22" s="53"/>
      <c r="IR22" s="53"/>
      <c r="IS22" s="53"/>
      <c r="IT22" s="53"/>
      <c r="IU22" s="53"/>
      <c r="IV22" s="53"/>
      <c r="IW22" s="53"/>
      <c r="IX22" s="53"/>
      <c r="IY22" s="53"/>
      <c r="IZ22" s="53"/>
      <c r="JA22" s="53"/>
      <c r="JB22" s="53"/>
      <c r="JC22" s="53"/>
      <c r="JD22" s="53"/>
      <c r="JE22" s="53"/>
      <c r="JF22" s="53"/>
      <c r="JG22" s="53"/>
      <c r="JH22" s="53"/>
      <c r="JI22" s="53"/>
      <c r="JJ22" s="53"/>
      <c r="JK22" s="53"/>
      <c r="JL22" s="53"/>
      <c r="JM22" s="53"/>
      <c r="JN22" s="53"/>
      <c r="JO22" s="53"/>
      <c r="JP22" s="53"/>
      <c r="JQ22" s="53"/>
      <c r="JR22" s="53"/>
      <c r="JS22" s="53"/>
      <c r="JT22" s="53"/>
      <c r="JU22" s="53"/>
      <c r="JV22" s="53"/>
      <c r="JW22" s="53"/>
      <c r="JX22" s="53"/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/>
      <c r="KP22" s="53"/>
      <c r="KQ22" s="53"/>
      <c r="KR22" s="53"/>
      <c r="KS22" s="53"/>
      <c r="KT22" s="53"/>
      <c r="KU22" s="53"/>
      <c r="KV22" s="53"/>
      <c r="KW22" s="53"/>
      <c r="KX22" s="53"/>
      <c r="KY22" s="53"/>
      <c r="KZ22" s="53"/>
      <c r="LA22" s="53"/>
      <c r="LB22" s="53"/>
      <c r="LC22" s="53"/>
      <c r="LD22" s="53"/>
      <c r="LE22" s="53"/>
      <c r="LF22" s="53"/>
      <c r="LG22" s="53"/>
      <c r="LH22" s="53"/>
      <c r="LI22" s="53"/>
      <c r="LJ22" s="53"/>
      <c r="LK22" s="53"/>
      <c r="LL22" s="53"/>
      <c r="LM22" s="53"/>
      <c r="LN22" s="53"/>
      <c r="LO22" s="53"/>
      <c r="LP22" s="53"/>
      <c r="LQ22" s="53"/>
      <c r="LR22" s="53"/>
      <c r="LS22" s="53"/>
      <c r="LT22" s="53"/>
      <c r="LU22" s="53"/>
      <c r="LV22" s="53"/>
      <c r="LW22" s="53"/>
      <c r="LX22" s="53"/>
      <c r="LY22" s="53"/>
      <c r="LZ22" s="53"/>
      <c r="MA22" s="53"/>
      <c r="MB22" s="53"/>
      <c r="MC22" s="53"/>
      <c r="MD22" s="53"/>
      <c r="ME22" s="53"/>
      <c r="MF22" s="53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/>
      <c r="MV22" s="53"/>
      <c r="MW22" s="53"/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  <c r="NK22" s="53"/>
      <c r="NL22" s="53"/>
      <c r="NM22" s="53"/>
      <c r="NN22" s="53"/>
      <c r="NO22" s="53"/>
      <c r="NP22" s="53"/>
      <c r="NQ22" s="53"/>
      <c r="NR22" s="53"/>
      <c r="NS22" s="53"/>
      <c r="NT22" s="53"/>
      <c r="NU22" s="53"/>
      <c r="NV22" s="53"/>
      <c r="NW22" s="53"/>
      <c r="NX22" s="53"/>
      <c r="NY22" s="53"/>
      <c r="NZ22" s="53"/>
      <c r="OA22" s="53"/>
      <c r="OB22" s="53"/>
      <c r="OC22" s="53"/>
      <c r="OD22" s="53"/>
      <c r="OE22" s="53"/>
      <c r="OF22" s="53"/>
      <c r="OG22" s="53"/>
      <c r="OH22" s="53"/>
      <c r="OI22" s="53"/>
      <c r="OJ22" s="53"/>
      <c r="OK22" s="53"/>
      <c r="OL22" s="53"/>
      <c r="OM22" s="53"/>
      <c r="ON22" s="53"/>
      <c r="OO22" s="53"/>
      <c r="OP22" s="53"/>
      <c r="OQ22" s="53"/>
      <c r="OR22" s="53"/>
      <c r="OS22" s="53"/>
      <c r="OT22" s="53"/>
      <c r="OU22" s="53"/>
      <c r="OV22" s="53"/>
      <c r="OW22" s="53"/>
      <c r="OX22" s="53"/>
      <c r="OY22" s="53"/>
      <c r="OZ22" s="53"/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3"/>
      <c r="PM22" s="53"/>
      <c r="PN22" s="53"/>
      <c r="PO22" s="53"/>
      <c r="PP22" s="53"/>
      <c r="PQ22" s="53"/>
      <c r="PR22" s="53"/>
      <c r="PS22" s="53"/>
      <c r="PT22" s="53"/>
      <c r="PU22" s="53"/>
      <c r="PV22" s="53"/>
      <c r="PW22" s="53"/>
      <c r="PX22" s="53"/>
      <c r="PY22" s="53"/>
      <c r="PZ22" s="53"/>
      <c r="QA22" s="53"/>
      <c r="QB22" s="53"/>
      <c r="QC22" s="53"/>
      <c r="QD22" s="53"/>
      <c r="QE22" s="53"/>
      <c r="QF22" s="53"/>
      <c r="QG22" s="53"/>
      <c r="QH22" s="53"/>
      <c r="QI22" s="53"/>
      <c r="QJ22" s="53"/>
      <c r="QK22" s="53"/>
      <c r="QL22" s="53"/>
      <c r="QM22" s="53"/>
      <c r="QN22" s="53"/>
      <c r="QO22" s="53"/>
      <c r="QP22" s="53"/>
      <c r="QQ22" s="53"/>
      <c r="QR22" s="53"/>
      <c r="QS22" s="53"/>
      <c r="QT22" s="53"/>
      <c r="QU22" s="53"/>
      <c r="QV22" s="53"/>
      <c r="QW22" s="53"/>
      <c r="QX22" s="53"/>
      <c r="QY22" s="53"/>
      <c r="QZ22" s="53"/>
      <c r="RA22" s="53"/>
      <c r="RB22" s="53"/>
      <c r="RC22" s="53"/>
      <c r="RD22" s="53"/>
      <c r="RE22" s="53"/>
      <c r="RF22" s="53"/>
      <c r="RG22" s="53"/>
      <c r="RH22" s="53"/>
      <c r="RI22" s="53"/>
      <c r="RJ22" s="53"/>
      <c r="RK22" s="53"/>
      <c r="RL22" s="53"/>
      <c r="RM22" s="53"/>
      <c r="RN22" s="53"/>
      <c r="RO22" s="53"/>
      <c r="RP22" s="53"/>
      <c r="RQ22" s="53"/>
      <c r="RR22" s="53"/>
      <c r="RS22" s="53"/>
      <c r="RT22" s="53"/>
      <c r="RU22" s="53"/>
      <c r="RV22" s="53"/>
      <c r="RW22" s="53"/>
      <c r="RX22" s="53"/>
      <c r="RY22" s="53"/>
      <c r="RZ22" s="53"/>
      <c r="SA22" s="53"/>
      <c r="SB22" s="53"/>
      <c r="SC22" s="53"/>
      <c r="SD22" s="53"/>
      <c r="SE22" s="53"/>
      <c r="SF22" s="53"/>
      <c r="SG22" s="53"/>
      <c r="SH22" s="53"/>
      <c r="SI22" s="53"/>
      <c r="SJ22" s="53"/>
      <c r="SK22" s="53"/>
      <c r="SL22" s="53"/>
      <c r="SM22" s="53"/>
      <c r="SN22" s="53"/>
      <c r="SO22" s="53"/>
      <c r="SP22" s="53"/>
      <c r="SQ22" s="53"/>
      <c r="SR22" s="53"/>
      <c r="SS22" s="53"/>
      <c r="ST22" s="53"/>
      <c r="SU22" s="53"/>
      <c r="SV22" s="53"/>
      <c r="SW22" s="53"/>
      <c r="SX22" s="53"/>
      <c r="SY22" s="53"/>
      <c r="SZ22" s="53"/>
      <c r="TA22" s="53"/>
      <c r="TB22" s="53"/>
      <c r="TC22" s="53"/>
      <c r="TD22" s="53"/>
      <c r="TE22" s="53"/>
      <c r="TF22" s="53"/>
      <c r="TG22" s="53"/>
      <c r="TH22" s="53"/>
      <c r="TI22" s="53"/>
      <c r="TJ22" s="53"/>
      <c r="TK22" s="53"/>
      <c r="TL22" s="53"/>
      <c r="TM22" s="53"/>
      <c r="TN22" s="53"/>
      <c r="TO22" s="53"/>
      <c r="TP22" s="53"/>
      <c r="TQ22" s="53"/>
      <c r="TR22" s="53"/>
      <c r="TS22" s="53"/>
      <c r="TT22" s="53"/>
      <c r="TU22" s="53"/>
      <c r="TV22" s="53"/>
      <c r="TW22" s="53"/>
      <c r="TX22" s="53"/>
      <c r="TY22" s="53"/>
      <c r="TZ22" s="53"/>
      <c r="UA22" s="53"/>
      <c r="UB22" s="53"/>
      <c r="UC22" s="53"/>
      <c r="UD22" s="53"/>
      <c r="UE22" s="53"/>
      <c r="UF22" s="53"/>
      <c r="UG22" s="53"/>
      <c r="UH22" s="53"/>
      <c r="UI22" s="53"/>
      <c r="UJ22" s="53"/>
      <c r="UK22" s="53"/>
      <c r="UL22" s="53"/>
      <c r="UM22" s="53"/>
      <c r="UN22" s="53"/>
      <c r="UO22" s="53"/>
      <c r="UP22" s="53"/>
      <c r="UQ22" s="53"/>
      <c r="UR22" s="53"/>
      <c r="US22" s="53"/>
      <c r="UT22" s="53"/>
      <c r="UU22" s="53"/>
      <c r="UV22" s="53"/>
      <c r="UW22" s="53"/>
      <c r="UX22" s="53"/>
      <c r="UY22" s="53"/>
      <c r="UZ22" s="53"/>
      <c r="VA22" s="53"/>
      <c r="VB22" s="53"/>
      <c r="VC22" s="53"/>
      <c r="VD22" s="53"/>
      <c r="VE22" s="53"/>
      <c r="VF22" s="53"/>
      <c r="VG22" s="53"/>
      <c r="VH22" s="53"/>
      <c r="VI22" s="53"/>
      <c r="VJ22" s="53"/>
      <c r="VK22" s="53"/>
      <c r="VL22" s="53"/>
      <c r="VM22" s="53"/>
      <c r="VN22" s="53"/>
      <c r="VO22" s="53"/>
      <c r="VP22" s="53"/>
      <c r="VQ22" s="53"/>
      <c r="VR22" s="53"/>
      <c r="VS22" s="53"/>
      <c r="VT22" s="53"/>
      <c r="VU22" s="53"/>
      <c r="VV22" s="53"/>
      <c r="VW22" s="53"/>
      <c r="VX22" s="53"/>
      <c r="VY22" s="53"/>
      <c r="VZ22" s="53"/>
      <c r="WA22" s="53"/>
      <c r="WB22" s="53"/>
      <c r="WC22" s="53"/>
      <c r="WD22" s="53"/>
      <c r="WE22" s="53"/>
      <c r="WF22" s="53"/>
      <c r="WG22" s="53"/>
      <c r="WH22" s="53"/>
      <c r="WI22" s="53"/>
      <c r="WJ22" s="53"/>
      <c r="WK22" s="53"/>
      <c r="WL22" s="53"/>
      <c r="WM22" s="53"/>
      <c r="WN22" s="53"/>
      <c r="WO22" s="53"/>
      <c r="WP22" s="53"/>
      <c r="WQ22" s="53"/>
      <c r="WR22" s="53"/>
      <c r="WS22" s="53"/>
      <c r="WT22" s="53"/>
      <c r="WU22" s="53"/>
      <c r="WV22" s="53"/>
      <c r="WW22" s="53"/>
      <c r="WX22" s="53"/>
      <c r="WY22" s="53"/>
      <c r="WZ22" s="53"/>
      <c r="XA22" s="53"/>
      <c r="XB22" s="53"/>
      <c r="XC22" s="53"/>
      <c r="XD22" s="53"/>
      <c r="XE22" s="53"/>
      <c r="XF22" s="53"/>
      <c r="XG22" s="53"/>
      <c r="XH22" s="53"/>
      <c r="XI22" s="53"/>
      <c r="XJ22" s="53"/>
      <c r="XK22" s="53"/>
      <c r="XL22" s="53"/>
      <c r="XM22" s="53"/>
      <c r="XN22" s="53"/>
      <c r="XO22" s="53"/>
      <c r="XP22" s="53"/>
      <c r="XQ22" s="53"/>
      <c r="XR22" s="53"/>
      <c r="XS22" s="53"/>
      <c r="XT22" s="53"/>
      <c r="XU22" s="53"/>
      <c r="XV22" s="53"/>
      <c r="XW22" s="53"/>
      <c r="XX22" s="53"/>
      <c r="XY22" s="53"/>
      <c r="XZ22" s="53"/>
      <c r="YA22" s="53"/>
      <c r="YB22" s="53"/>
      <c r="YC22" s="53"/>
      <c r="YD22" s="53"/>
      <c r="YE22" s="53"/>
      <c r="YF22" s="53"/>
      <c r="YG22" s="53"/>
      <c r="YH22" s="53"/>
      <c r="YI22" s="53"/>
      <c r="YJ22" s="53"/>
      <c r="YK22" s="53"/>
      <c r="YL22" s="53"/>
      <c r="YM22" s="53"/>
      <c r="YN22" s="53"/>
      <c r="YO22" s="53"/>
      <c r="YP22" s="53"/>
      <c r="YQ22" s="53"/>
      <c r="YR22" s="53"/>
      <c r="YS22" s="53"/>
      <c r="YT22" s="53"/>
      <c r="YU22" s="53"/>
      <c r="YV22" s="53"/>
      <c r="YW22" s="53"/>
      <c r="YX22" s="53"/>
      <c r="YY22" s="53"/>
      <c r="YZ22" s="53"/>
      <c r="ZA22" s="53"/>
      <c r="ZB22" s="53"/>
      <c r="ZC22" s="53"/>
      <c r="ZD22" s="53"/>
      <c r="ZE22" s="53"/>
      <c r="ZF22" s="53"/>
      <c r="ZG22" s="53"/>
      <c r="ZH22" s="53"/>
      <c r="ZI22" s="53"/>
      <c r="ZJ22" s="53"/>
      <c r="ZK22" s="53"/>
      <c r="ZL22" s="53"/>
      <c r="ZM22" s="53"/>
      <c r="ZN22" s="53"/>
      <c r="ZO22" s="53"/>
      <c r="ZP22" s="53"/>
      <c r="ZQ22" s="53"/>
      <c r="ZR22" s="53"/>
      <c r="ZS22" s="53"/>
      <c r="ZT22" s="53"/>
      <c r="ZU22" s="53"/>
      <c r="ZV22" s="53"/>
      <c r="ZW22" s="53"/>
      <c r="ZX22" s="53"/>
      <c r="ZY22" s="53"/>
      <c r="ZZ22" s="53"/>
      <c r="AAA22" s="53"/>
      <c r="AAB22" s="53"/>
      <c r="AAC22" s="53"/>
      <c r="AAD22" s="53"/>
      <c r="AAE22" s="53"/>
      <c r="AAF22" s="53"/>
      <c r="AAG22" s="53"/>
      <c r="AAH22" s="53"/>
      <c r="AAI22" s="53"/>
      <c r="AAJ22" s="53"/>
      <c r="AAK22" s="53"/>
      <c r="AAL22" s="53"/>
      <c r="AAM22" s="53"/>
      <c r="AAN22" s="53"/>
      <c r="AAO22" s="53"/>
      <c r="AAP22" s="53"/>
      <c r="AAQ22" s="53"/>
      <c r="AAR22" s="53"/>
      <c r="AAS22" s="53"/>
      <c r="AAT22" s="53"/>
      <c r="AAU22" s="53"/>
      <c r="AAV22" s="53"/>
      <c r="AAW22" s="53"/>
      <c r="AAX22" s="53"/>
      <c r="AAY22" s="53"/>
      <c r="AAZ22" s="53"/>
      <c r="ABA22" s="53"/>
      <c r="ABB22" s="53"/>
      <c r="ABC22" s="53"/>
      <c r="ABD22" s="53"/>
      <c r="ABE22" s="53"/>
      <c r="ABF22" s="53"/>
      <c r="ABG22" s="53"/>
      <c r="ABH22" s="53"/>
      <c r="ABI22" s="53"/>
      <c r="ABJ22" s="53"/>
      <c r="ABK22" s="53"/>
      <c r="ABL22" s="53"/>
      <c r="ABM22" s="53"/>
      <c r="ABN22" s="53"/>
      <c r="ABO22" s="53"/>
      <c r="ABP22" s="53"/>
      <c r="ABQ22" s="53"/>
      <c r="ABR22" s="53"/>
      <c r="ABS22" s="53"/>
      <c r="ABT22" s="53"/>
      <c r="ABU22" s="53"/>
      <c r="ABV22" s="53"/>
      <c r="ABW22" s="53"/>
      <c r="ABX22" s="53"/>
      <c r="ABY22" s="53"/>
      <c r="ABZ22" s="53"/>
      <c r="ACA22" s="53"/>
      <c r="ACB22" s="53"/>
      <c r="ACC22" s="53"/>
      <c r="ACD22" s="53"/>
      <c r="ACE22" s="53"/>
      <c r="ACF22" s="53"/>
      <c r="ACG22" s="53"/>
      <c r="ACH22" s="53"/>
      <c r="ACI22" s="53"/>
      <c r="ACJ22" s="53"/>
      <c r="ACK22" s="53"/>
      <c r="ACL22" s="53"/>
      <c r="ACM22" s="53"/>
      <c r="ACN22" s="53"/>
      <c r="ACO22" s="53"/>
      <c r="ACP22" s="53"/>
      <c r="ACQ22" s="53"/>
      <c r="ACR22" s="53"/>
      <c r="ACS22" s="53"/>
      <c r="ACT22" s="53"/>
      <c r="ACU22" s="53"/>
      <c r="ACV22" s="53"/>
      <c r="ACW22" s="53"/>
      <c r="ACX22" s="53"/>
      <c r="ACY22" s="53"/>
      <c r="ACZ22" s="53"/>
      <c r="ADA22" s="53"/>
      <c r="ADB22" s="53">
        <v>56.35342</v>
      </c>
      <c r="ADC22" s="53">
        <v>56.35342</v>
      </c>
      <c r="ADD22" s="53">
        <v>56.35342</v>
      </c>
      <c r="ADE22" s="53">
        <v>56.35342</v>
      </c>
      <c r="ADF22" s="53">
        <v>56.35342</v>
      </c>
      <c r="ADG22" s="53">
        <v>56.35342</v>
      </c>
      <c r="ADH22" s="53">
        <v>56.35342</v>
      </c>
      <c r="ADI22" s="53">
        <v>56.35342</v>
      </c>
      <c r="ADJ22" s="53">
        <v>56.35342</v>
      </c>
      <c r="ADK22" s="53">
        <v>56.35342</v>
      </c>
      <c r="ADL22" s="53">
        <v>56.35342</v>
      </c>
      <c r="ADM22" s="53">
        <v>56.35342</v>
      </c>
      <c r="ADN22" s="53">
        <v>56.35342</v>
      </c>
      <c r="ADO22" s="53">
        <v>56.35342</v>
      </c>
      <c r="ADP22" s="53">
        <v>56.35342</v>
      </c>
      <c r="ADQ22" s="53">
        <v>56.35342</v>
      </c>
      <c r="ADR22" s="53">
        <v>56.35342</v>
      </c>
      <c r="ADS22" s="53">
        <v>56.35342</v>
      </c>
      <c r="ADT22" s="53">
        <v>56.35342</v>
      </c>
      <c r="ADU22" s="53">
        <v>56.35342</v>
      </c>
      <c r="ADV22" s="53">
        <v>56.35342</v>
      </c>
      <c r="ADW22" s="53">
        <v>56.35342</v>
      </c>
      <c r="ADX22" s="53">
        <v>56.35342</v>
      </c>
      <c r="ADY22" s="53">
        <v>56.35342</v>
      </c>
      <c r="ADZ22" s="53">
        <v>52.80664</v>
      </c>
      <c r="AEA22" s="53">
        <v>52.80664</v>
      </c>
      <c r="AEB22" s="53">
        <v>52.80664</v>
      </c>
      <c r="AEC22" s="53">
        <v>52.80664</v>
      </c>
      <c r="AED22" s="53">
        <v>52.80664</v>
      </c>
      <c r="AEE22" s="53">
        <v>52.80664</v>
      </c>
      <c r="AEF22" s="53">
        <v>52.80664</v>
      </c>
      <c r="AEG22" s="53">
        <v>52.80664</v>
      </c>
      <c r="AEH22" s="53">
        <v>52.80664</v>
      </c>
      <c r="AEI22" s="53">
        <v>52.80664</v>
      </c>
      <c r="AEJ22" s="53">
        <v>52.80664</v>
      </c>
      <c r="AEK22" s="53">
        <v>52.80664</v>
      </c>
      <c r="AEL22" s="53">
        <v>52.80664</v>
      </c>
      <c r="AEM22" s="53">
        <v>52.80664</v>
      </c>
      <c r="AEN22" s="53">
        <v>52.80664</v>
      </c>
      <c r="AEO22" s="53">
        <v>52.80664</v>
      </c>
      <c r="AEP22" s="53">
        <v>52.80664</v>
      </c>
      <c r="AEQ22" s="53">
        <v>52.80664</v>
      </c>
      <c r="AER22" s="53">
        <v>52.80664</v>
      </c>
      <c r="AES22" s="53">
        <v>52.80664</v>
      </c>
      <c r="AET22" s="53">
        <v>52.80664</v>
      </c>
      <c r="AEU22" s="53">
        <v>52.80664</v>
      </c>
      <c r="AEV22" s="53">
        <v>52.80664</v>
      </c>
      <c r="AEW22" s="53">
        <v>52.80664</v>
      </c>
      <c r="AEX22" s="53">
        <v>50.78043</v>
      </c>
      <c r="AEY22" s="53">
        <v>50.78043</v>
      </c>
      <c r="AEZ22" s="53">
        <v>50.78043</v>
      </c>
      <c r="AFA22" s="53">
        <v>50.78043</v>
      </c>
      <c r="AFB22" s="53">
        <v>50.78043</v>
      </c>
      <c r="AFC22" s="53">
        <v>50.78043</v>
      </c>
      <c r="AFD22" s="53">
        <v>50.78043</v>
      </c>
      <c r="AFE22" s="53">
        <v>50.78043</v>
      </c>
      <c r="AFF22" s="53">
        <v>50.78043</v>
      </c>
      <c r="AFG22" s="53">
        <v>50.78043</v>
      </c>
      <c r="AFH22" s="53">
        <v>50.78043</v>
      </c>
      <c r="AFI22" s="53">
        <v>50.78043</v>
      </c>
      <c r="AFJ22" s="53">
        <v>50.78043</v>
      </c>
      <c r="AFK22" s="53">
        <v>50.78043</v>
      </c>
      <c r="AFL22" s="53">
        <v>50.78043</v>
      </c>
      <c r="AFM22" s="53">
        <v>50.78043</v>
      </c>
      <c r="AFN22" s="53">
        <v>50.78043</v>
      </c>
      <c r="AFO22" s="53">
        <v>50.78043</v>
      </c>
      <c r="AFP22" s="53">
        <v>50.78043</v>
      </c>
      <c r="AFQ22" s="53">
        <v>50.78043</v>
      </c>
      <c r="AFR22" s="53">
        <v>50.78043</v>
      </c>
      <c r="AFS22" s="53">
        <v>50.78043</v>
      </c>
      <c r="AFT22" s="53">
        <v>50.78043</v>
      </c>
      <c r="AFU22" s="53">
        <v>50.78043</v>
      </c>
      <c r="AFV22" s="53">
        <v>50.78043</v>
      </c>
      <c r="AFW22" s="53">
        <v>50.78043</v>
      </c>
      <c r="AFX22" s="53">
        <v>50.78043</v>
      </c>
      <c r="AFY22" s="53">
        <v>50.78043</v>
      </c>
      <c r="AFZ22" s="53">
        <v>50.78043</v>
      </c>
      <c r="AGA22" s="53">
        <v>50.78043</v>
      </c>
      <c r="AGB22" s="53">
        <v>50.78043</v>
      </c>
      <c r="AGC22" s="53">
        <v>50.78043</v>
      </c>
      <c r="AGD22" s="53">
        <v>50.78043</v>
      </c>
      <c r="AGE22" s="53"/>
      <c r="AGF22" s="53"/>
      <c r="AGG22" s="53"/>
      <c r="AGH22" s="53"/>
      <c r="AGI22" s="53"/>
      <c r="AGJ22" s="53"/>
      <c r="AGK22" s="53"/>
      <c r="AGL22" s="53"/>
      <c r="AGM22" s="53"/>
      <c r="AGN22" s="53"/>
      <c r="AGO22" s="53"/>
      <c r="AGP22" s="53"/>
      <c r="AGQ22" s="53"/>
      <c r="AGR22" s="53"/>
      <c r="AGS22" s="53"/>
      <c r="AGT22" s="53"/>
      <c r="AGU22" s="53"/>
      <c r="AGV22" s="53"/>
      <c r="AGW22" s="53"/>
      <c r="AGX22" s="53"/>
      <c r="AGY22" s="53"/>
      <c r="AGZ22" s="53"/>
      <c r="AHA22" s="53"/>
      <c r="AHB22" s="53"/>
      <c r="AHC22" s="53"/>
      <c r="AHD22" s="53"/>
      <c r="AHE22" s="53"/>
      <c r="AHF22" s="53"/>
      <c r="AHG22" s="53"/>
      <c r="AHH22" s="53"/>
      <c r="AHI22" s="53"/>
      <c r="AHJ22" s="53"/>
      <c r="AHK22" s="53"/>
      <c r="AHL22" s="53"/>
      <c r="AHM22" s="53"/>
      <c r="AHN22" s="53"/>
      <c r="AHO22" s="53"/>
      <c r="AHP22" s="53"/>
      <c r="AHQ22" s="53"/>
      <c r="AHR22" s="53"/>
      <c r="AHS22" s="53"/>
      <c r="AHT22" s="53"/>
      <c r="AHU22" s="53"/>
      <c r="AHV22" s="53"/>
      <c r="AHW22" s="53"/>
      <c r="AHX22" s="53"/>
      <c r="AHY22" s="53"/>
      <c r="AHZ22" s="53"/>
      <c r="AIA22" s="53"/>
      <c r="AIB22" s="53"/>
      <c r="AIC22" s="53"/>
      <c r="AID22" s="53"/>
      <c r="AIE22" s="53"/>
      <c r="AIF22" s="53"/>
      <c r="AIG22" s="53"/>
      <c r="AIH22" s="53"/>
      <c r="AII22" s="53"/>
      <c r="AIJ22" s="53"/>
      <c r="AIK22" s="53"/>
      <c r="AIL22" s="53"/>
      <c r="AIM22" s="53"/>
      <c r="AIN22" s="53"/>
      <c r="AIO22" s="53"/>
      <c r="AIP22" s="53"/>
      <c r="AIQ22" s="53"/>
      <c r="AIR22" s="53"/>
      <c r="AIS22" s="53"/>
      <c r="AIT22" s="53"/>
      <c r="AIU22" s="53"/>
      <c r="AIV22" s="53"/>
      <c r="AIW22" s="53"/>
      <c r="AIX22" s="53"/>
      <c r="AIY22" s="53"/>
      <c r="AIZ22" s="53"/>
      <c r="AJA22" s="53"/>
      <c r="AJB22" s="53"/>
      <c r="AJC22" s="53"/>
      <c r="AJD22" s="53"/>
      <c r="AJE22" s="53"/>
      <c r="AJF22" s="53"/>
      <c r="AJG22" s="53"/>
      <c r="AJH22" s="53"/>
      <c r="AJI22" s="53"/>
      <c r="AJJ22" s="53"/>
      <c r="AJK22" s="53"/>
      <c r="AJL22" s="53"/>
      <c r="AJM22" s="53"/>
      <c r="AJN22" s="53"/>
      <c r="AJO22" s="53"/>
      <c r="AJP22" s="53"/>
      <c r="AJQ22" s="53"/>
      <c r="AJR22" s="53"/>
      <c r="AJS22" s="53"/>
      <c r="AJT22" s="53"/>
      <c r="AJU22" s="53"/>
      <c r="AJV22" s="53"/>
      <c r="AJW22" s="53"/>
      <c r="AJX22" s="53"/>
      <c r="AJY22" s="53"/>
      <c r="AJZ22" s="53"/>
      <c r="AKA22" s="53"/>
      <c r="AKB22" s="53"/>
      <c r="AKC22" s="53"/>
      <c r="AKD22" s="53"/>
      <c r="AKE22" s="53"/>
      <c r="AKF22" s="53"/>
      <c r="AKG22" s="53"/>
      <c r="AKH22" s="53"/>
      <c r="AKI22" s="53"/>
      <c r="AKJ22" s="53"/>
      <c r="AKK22" s="53"/>
      <c r="AKL22" s="53"/>
      <c r="AKM22" s="53"/>
      <c r="AKN22" s="53"/>
      <c r="AKO22" s="53"/>
      <c r="AKP22" s="53"/>
      <c r="AKQ22" s="53"/>
      <c r="AKR22" s="53"/>
      <c r="AKS22" s="53"/>
      <c r="AKT22" s="53"/>
      <c r="AKU22" s="53"/>
      <c r="AKV22" s="53"/>
      <c r="AKW22" s="53"/>
      <c r="AKX22" s="53"/>
      <c r="AKY22" s="53"/>
      <c r="AKZ22" s="53"/>
      <c r="ALA22" s="53"/>
      <c r="ALB22" s="53"/>
      <c r="ALC22" s="53"/>
      <c r="ALD22" s="53"/>
      <c r="ALE22" s="53"/>
      <c r="ALF22" s="53"/>
      <c r="ALG22" s="53"/>
      <c r="ALH22" s="53"/>
      <c r="ALI22" s="53"/>
      <c r="ALJ22" s="53"/>
      <c r="ALK22" s="53"/>
      <c r="ALL22" s="53"/>
      <c r="ALM22" s="53"/>
      <c r="ALN22" s="53"/>
      <c r="ALO22" s="53"/>
      <c r="ALP22" s="53"/>
      <c r="ALQ22" s="53"/>
      <c r="ALR22" s="53"/>
      <c r="ALS22" s="53"/>
      <c r="ALT22" s="53"/>
      <c r="ALU22" s="53"/>
      <c r="ALV22" s="53"/>
      <c r="ALW22" s="53"/>
      <c r="ALX22" s="53"/>
      <c r="ALY22" s="53"/>
      <c r="ALZ22" s="53"/>
      <c r="AMA22" s="53"/>
      <c r="AMB22" s="53"/>
      <c r="AMC22" s="53"/>
      <c r="AMD22" s="53"/>
      <c r="AME22" s="53"/>
      <c r="AMF22" s="53"/>
      <c r="AMG22" s="53"/>
      <c r="AMH22" s="53"/>
      <c r="AMI22" s="53"/>
      <c r="AMJ22" s="53"/>
      <c r="AMK22" s="53"/>
      <c r="AML22" s="53"/>
      <c r="AMM22" s="53"/>
      <c r="AMN22" s="53"/>
      <c r="AMO22" s="53"/>
      <c r="AMP22" s="53"/>
      <c r="AMQ22" s="53"/>
      <c r="AMR22" s="53"/>
      <c r="AMS22" s="53"/>
      <c r="AMT22" s="53"/>
      <c r="AMU22" s="53"/>
      <c r="AMV22" s="53"/>
      <c r="AMW22" s="53"/>
      <c r="AMX22" s="53"/>
      <c r="AMY22" s="53"/>
      <c r="AMZ22" s="53"/>
      <c r="ANA22" s="53"/>
      <c r="ANB22" s="53"/>
      <c r="ANC22" s="53"/>
      <c r="AND22" s="53"/>
      <c r="ANE22" s="53"/>
      <c r="ANF22" s="53"/>
      <c r="ANG22" s="53"/>
      <c r="ANH22" s="53"/>
      <c r="ANI22" s="53"/>
      <c r="ANJ22" s="53"/>
      <c r="ANK22" s="53"/>
      <c r="ANL22" s="53"/>
      <c r="ANM22" s="53"/>
      <c r="ANN22" s="53"/>
      <c r="ANO22" s="53"/>
      <c r="ANP22" s="53"/>
      <c r="ANQ22" s="53"/>
      <c r="ANR22" s="53"/>
      <c r="ANS22" s="53"/>
      <c r="ANT22" s="53"/>
      <c r="ANU22" s="53"/>
      <c r="ANV22" s="53"/>
      <c r="ANW22" s="53"/>
      <c r="ANX22" s="53"/>
      <c r="ANY22" s="53"/>
      <c r="ANZ22" s="53"/>
      <c r="AOA22" s="53"/>
      <c r="AOB22" s="53"/>
      <c r="AOC22" s="53"/>
      <c r="AOD22" s="53"/>
      <c r="AOE22" s="53"/>
      <c r="AOF22" s="53"/>
      <c r="AOG22" s="53"/>
      <c r="AOH22" s="53"/>
      <c r="AOI22" s="53"/>
      <c r="AOJ22" s="53"/>
      <c r="AOK22" s="53"/>
      <c r="AOL22" s="53"/>
      <c r="AOM22" s="53"/>
      <c r="AON22" s="53"/>
      <c r="AOO22" s="53"/>
      <c r="AOP22" s="53"/>
      <c r="AOQ22" s="53"/>
      <c r="AOR22" s="53"/>
      <c r="AOS22" s="53"/>
      <c r="AOT22" s="53"/>
      <c r="AOU22" s="53"/>
      <c r="AOV22" s="53"/>
      <c r="AOW22" s="53"/>
      <c r="AOX22" s="53"/>
      <c r="AOY22" s="53"/>
      <c r="AOZ22" s="53"/>
      <c r="APA22" s="53"/>
      <c r="APB22" s="53"/>
      <c r="APC22" s="53"/>
      <c r="APD22" s="53"/>
      <c r="APE22" s="53"/>
      <c r="APF22" s="53"/>
      <c r="APG22" s="53"/>
      <c r="APH22" s="53"/>
      <c r="API22" s="53"/>
      <c r="APJ22" s="53"/>
      <c r="APK22" s="53"/>
      <c r="APL22" s="53"/>
      <c r="APM22" s="53"/>
      <c r="APN22" s="53"/>
      <c r="APO22" s="53"/>
      <c r="APP22" s="53"/>
      <c r="APQ22" s="53"/>
      <c r="APR22" s="53"/>
      <c r="APS22" s="53"/>
      <c r="APT22" s="53"/>
      <c r="APU22" s="53"/>
      <c r="APV22" s="53"/>
      <c r="APW22" s="53"/>
      <c r="APX22" s="53"/>
      <c r="APY22" s="53"/>
      <c r="APZ22" s="53"/>
      <c r="AQA22" s="53"/>
      <c r="AQB22" s="53"/>
      <c r="AQC22" s="53"/>
      <c r="AQD22" s="53"/>
      <c r="AQE22" s="53"/>
      <c r="AQF22" s="53"/>
      <c r="AQG22" s="53"/>
      <c r="AQH22" s="53"/>
      <c r="AQI22" s="53"/>
      <c r="AQJ22" s="53"/>
      <c r="AQK22" s="53"/>
      <c r="AQL22" s="53"/>
      <c r="AQM22" s="53"/>
      <c r="AQN22" s="53"/>
      <c r="AQO22" s="53"/>
      <c r="AQP22" s="53"/>
      <c r="AQQ22" s="53"/>
      <c r="AQR22" s="53"/>
      <c r="AQS22" s="53"/>
      <c r="AQT22" s="53"/>
      <c r="AQU22" s="53"/>
      <c r="AQV22" s="53"/>
      <c r="AQW22" s="53"/>
      <c r="AQX22" s="53"/>
      <c r="AQY22" s="53"/>
      <c r="AQZ22" s="53"/>
      <c r="ARA22" s="53"/>
      <c r="ARB22" s="53"/>
      <c r="ARC22" s="53"/>
      <c r="ARD22" s="53"/>
      <c r="ARE22" s="53"/>
      <c r="ARF22" s="53"/>
      <c r="ARG22" s="53"/>
      <c r="ARH22" s="53"/>
      <c r="ARI22" s="53"/>
      <c r="ARJ22" s="53"/>
      <c r="ARK22" s="53"/>
      <c r="ARL22" s="53"/>
      <c r="ARM22" s="53"/>
      <c r="ARN22" s="53"/>
      <c r="ARO22" s="53"/>
      <c r="ARP22" s="53"/>
      <c r="ARQ22" s="53"/>
      <c r="ARR22" s="53"/>
      <c r="ARS22" s="53"/>
      <c r="ART22" s="53"/>
      <c r="ARU22" s="53"/>
      <c r="ARV22" s="53"/>
      <c r="ARW22" s="53"/>
      <c r="ARX22" s="53"/>
      <c r="ARY22" s="53"/>
      <c r="ARZ22" s="53"/>
      <c r="ASA22" s="53"/>
      <c r="ASB22" s="53"/>
      <c r="ASC22" s="53"/>
      <c r="ASD22" s="53"/>
      <c r="ASE22" s="53"/>
      <c r="ASF22" s="53"/>
      <c r="ASG22" s="53"/>
      <c r="ASH22" s="53"/>
      <c r="ASI22" s="53"/>
      <c r="ASJ22" s="53"/>
      <c r="ASK22" s="53"/>
      <c r="ASL22" s="53"/>
      <c r="ASM22" s="53"/>
      <c r="ASN22" s="53"/>
      <c r="ASO22" s="53"/>
      <c r="ASP22" s="53"/>
      <c r="ASQ22" s="53"/>
      <c r="ASR22" s="53"/>
      <c r="ASS22" s="53"/>
      <c r="AST22" s="53"/>
      <c r="ASU22" s="53"/>
      <c r="ASV22" s="53"/>
      <c r="ASW22" s="53"/>
      <c r="ASX22" s="53"/>
      <c r="ASY22" s="53"/>
      <c r="ASZ22" s="53"/>
      <c r="ATA22" s="53"/>
      <c r="ATB22" s="53"/>
      <c r="ATC22" s="53"/>
      <c r="ATD22" s="53"/>
      <c r="ATE22" s="53"/>
      <c r="ATF22" s="53"/>
      <c r="ATG22" s="53"/>
      <c r="ATH22" s="53"/>
      <c r="ATI22" s="53"/>
      <c r="ATJ22" s="53"/>
      <c r="ATK22" s="53"/>
      <c r="ATL22" s="53"/>
      <c r="ATM22" s="53"/>
      <c r="ATN22" s="53"/>
      <c r="ATO22" s="53"/>
      <c r="ATP22" s="53"/>
      <c r="ATQ22" s="53"/>
      <c r="ATR22" s="53"/>
      <c r="ATS22" s="53"/>
      <c r="ATT22" s="53"/>
      <c r="ATU22" s="53"/>
      <c r="ATV22" s="53"/>
      <c r="ATW22" s="53"/>
      <c r="ATX22" s="53"/>
      <c r="ATY22" s="53"/>
      <c r="ATZ22" s="53"/>
      <c r="AUA22" s="53"/>
      <c r="AUB22" s="53"/>
      <c r="AUC22" s="53"/>
      <c r="AUD22" s="53"/>
      <c r="AUE22" s="53"/>
      <c r="AUF22" s="53"/>
      <c r="AUG22" s="53"/>
      <c r="AUH22" s="53"/>
      <c r="AUI22" s="53"/>
      <c r="AUJ22" s="53"/>
      <c r="AUK22" s="53"/>
      <c r="AUL22" s="53"/>
      <c r="AUM22" s="53"/>
      <c r="AUN22" s="53"/>
      <c r="AUO22" s="53"/>
      <c r="AUP22" s="53"/>
      <c r="AUQ22" s="53"/>
      <c r="AUR22" s="53"/>
      <c r="AUS22" s="53"/>
      <c r="AUT22" s="53"/>
      <c r="AUU22" s="53"/>
      <c r="AUV22" s="53"/>
      <c r="AUW22" s="53"/>
      <c r="AUX22" s="53"/>
      <c r="AUY22" s="53"/>
      <c r="AUZ22" s="53"/>
      <c r="AVA22" s="53"/>
      <c r="AVB22" s="53"/>
      <c r="AVC22" s="53"/>
      <c r="AVD22" s="53"/>
      <c r="AVE22" s="53"/>
      <c r="AVF22" s="53"/>
      <c r="AVG22" s="53"/>
      <c r="AVH22" s="53"/>
      <c r="AVI22" s="53"/>
      <c r="AVJ22" s="53"/>
      <c r="AVK22" s="53"/>
      <c r="AVL22" s="53"/>
      <c r="AVM22" s="53"/>
      <c r="AVN22" s="53"/>
      <c r="AVO22" s="53"/>
      <c r="AVP22" s="53"/>
      <c r="AVQ22" s="53"/>
      <c r="AVR22" s="53"/>
      <c r="AVS22" s="53"/>
      <c r="AVT22" s="53"/>
      <c r="AVU22" s="53"/>
      <c r="AVV22" s="53"/>
      <c r="AVW22" s="53"/>
      <c r="AVX22" s="53"/>
      <c r="AVY22" s="53"/>
      <c r="AVZ22" s="53"/>
      <c r="AWA22" s="53"/>
      <c r="AWB22" s="53"/>
      <c r="AWC22" s="53"/>
      <c r="AWD22" s="53"/>
      <c r="AWE22" s="53"/>
      <c r="AWF22" s="53"/>
      <c r="AWG22" s="53"/>
      <c r="AWH22" s="53"/>
      <c r="AWI22" s="53"/>
      <c r="AWJ22" s="53"/>
      <c r="AWK22" s="53"/>
      <c r="AWL22" s="53"/>
      <c r="AWM22" s="53"/>
      <c r="AWN22" s="53"/>
      <c r="AWO22" s="53"/>
      <c r="AWP22" s="53"/>
      <c r="AWQ22" s="53"/>
      <c r="AWR22" s="53"/>
      <c r="AWS22" s="53"/>
      <c r="AWT22" s="53"/>
      <c r="AWU22" s="53"/>
      <c r="AWV22" s="53"/>
      <c r="AWW22" s="53"/>
      <c r="AWX22" s="53"/>
      <c r="AWY22" s="53"/>
      <c r="AWZ22" s="53"/>
      <c r="AXA22" s="53"/>
      <c r="AXB22" s="53"/>
      <c r="AXC22" s="53"/>
      <c r="AXD22" s="53"/>
      <c r="AXE22" s="53"/>
      <c r="AXF22" s="53"/>
      <c r="AXG22" s="53"/>
      <c r="AXH22" s="53"/>
      <c r="AXI22" s="53"/>
      <c r="AXJ22" s="53"/>
      <c r="AXK22" s="53"/>
      <c r="AXL22" s="53"/>
      <c r="AXM22" s="53"/>
      <c r="AXN22" s="53"/>
      <c r="AXO22" s="53"/>
      <c r="AXP22" s="53"/>
      <c r="AXQ22" s="53"/>
      <c r="AXR22" s="53"/>
      <c r="AXS22" s="53"/>
      <c r="AXT22" s="53"/>
      <c r="AXU22" s="53"/>
      <c r="AXV22" s="53"/>
      <c r="AXW22" s="53"/>
      <c r="AXX22" s="53"/>
      <c r="AXY22" s="53"/>
      <c r="AXZ22" s="53"/>
      <c r="AYA22" s="53"/>
      <c r="AYB22" s="53"/>
      <c r="AYC22" s="53"/>
      <c r="AYD22" s="53"/>
      <c r="AYE22" s="53"/>
      <c r="AYF22" s="53"/>
      <c r="AYG22" s="53"/>
      <c r="AYH22" s="53"/>
      <c r="AYI22" s="53"/>
      <c r="AYJ22" s="53"/>
      <c r="AYK22" s="53"/>
      <c r="AYL22" s="53"/>
      <c r="AYM22" s="53"/>
      <c r="AYN22" s="53"/>
      <c r="AYO22" s="53"/>
      <c r="AYP22" s="53"/>
      <c r="AYQ22" s="53"/>
      <c r="AYR22" s="53"/>
      <c r="AYS22" s="53"/>
      <c r="AYT22" s="53"/>
      <c r="AYU22" s="53"/>
      <c r="AYV22" s="53"/>
      <c r="AYW22" s="53"/>
      <c r="AYX22" s="53"/>
      <c r="AYY22" s="53"/>
      <c r="AYZ22" s="53"/>
      <c r="AZA22" s="53"/>
      <c r="AZB22" s="53"/>
      <c r="AZC22" s="53"/>
      <c r="AZD22" s="53"/>
      <c r="AZE22" s="53"/>
      <c r="AZF22" s="53"/>
      <c r="AZG22" s="53"/>
      <c r="AZH22" s="53"/>
      <c r="AZI22" s="53"/>
      <c r="AZJ22" s="53"/>
      <c r="AZK22" s="53"/>
      <c r="AZL22" s="53"/>
      <c r="AZM22" s="53"/>
      <c r="AZN22" s="53"/>
      <c r="AZO22" s="53"/>
      <c r="AZP22" s="53"/>
      <c r="AZQ22" s="53"/>
      <c r="AZR22" s="53"/>
      <c r="AZS22" s="53"/>
      <c r="AZT22" s="53"/>
      <c r="AZU22" s="53"/>
      <c r="AZV22" s="53"/>
      <c r="AZW22" s="53"/>
      <c r="AZX22" s="53"/>
      <c r="AZY22" s="53"/>
      <c r="AZZ22" s="53"/>
      <c r="BAA22" s="53"/>
      <c r="BAB22" s="53"/>
      <c r="BAC22" s="53"/>
      <c r="BAD22" s="53"/>
      <c r="BAE22" s="53"/>
      <c r="BAF22" s="53"/>
      <c r="BAG22" s="53"/>
      <c r="BAH22" s="53"/>
      <c r="BAI22" s="53"/>
      <c r="BAJ22" s="53"/>
      <c r="BAK22" s="53"/>
      <c r="BAL22" s="53"/>
      <c r="BAM22" s="53"/>
      <c r="BAN22" s="53"/>
      <c r="BAO22" s="53"/>
      <c r="BAP22" s="53"/>
      <c r="BAQ22" s="53"/>
      <c r="BAR22" s="53"/>
      <c r="BAS22" s="53"/>
      <c r="BAT22" s="53"/>
      <c r="BAU22" s="53"/>
      <c r="BAV22" s="53"/>
      <c r="BAW22" s="53"/>
      <c r="BAX22" s="53"/>
      <c r="BAY22" s="53"/>
      <c r="BAZ22" s="53"/>
      <c r="BBA22" s="53"/>
      <c r="BBB22" s="53"/>
      <c r="BBC22" s="53"/>
      <c r="BBD22" s="53"/>
      <c r="BBE22" s="53"/>
      <c r="BBF22" s="53"/>
      <c r="BBG22" s="53"/>
      <c r="BBH22" s="53"/>
      <c r="BBI22" s="53"/>
      <c r="BBJ22" s="53"/>
      <c r="BBK22" s="53"/>
      <c r="BBL22" s="53"/>
      <c r="BBM22" s="53"/>
      <c r="BBN22" s="53"/>
      <c r="BBO22" s="53"/>
      <c r="BBP22" s="53"/>
      <c r="BBQ22" s="53"/>
      <c r="BBR22" s="53"/>
      <c r="BBS22" s="53"/>
      <c r="BBT22" s="53"/>
      <c r="BBU22" s="53"/>
      <c r="BBV22" s="53"/>
      <c r="BBW22" s="53"/>
      <c r="BBX22" s="53"/>
      <c r="BBY22" s="53"/>
      <c r="BBZ22" s="53"/>
      <c r="BCA22" s="53"/>
      <c r="BCB22" s="53"/>
      <c r="BCC22" s="53"/>
      <c r="BCD22" s="53"/>
      <c r="BCE22" s="53"/>
      <c r="BCF22" s="53"/>
      <c r="BCG22" s="53"/>
      <c r="BCH22" s="53"/>
      <c r="BCI22" s="53"/>
      <c r="BCJ22" s="53"/>
      <c r="BCK22" s="53"/>
      <c r="BCL22" s="53"/>
      <c r="BCM22" s="53"/>
      <c r="BCN22" s="53"/>
      <c r="BCO22" s="53"/>
      <c r="BCP22" s="53"/>
      <c r="BCQ22" s="53"/>
      <c r="BCR22" s="53"/>
      <c r="BCS22" s="53"/>
      <c r="BCT22" s="53"/>
      <c r="BCU22" s="53"/>
      <c r="BCV22" s="53"/>
      <c r="BCW22" s="53"/>
      <c r="BCX22" s="53"/>
      <c r="BCY22" s="53"/>
      <c r="BCZ22" s="53"/>
      <c r="BDA22" s="53"/>
      <c r="BDB22" s="53"/>
      <c r="BDC22" s="53"/>
      <c r="BDD22" s="53"/>
      <c r="BDE22" s="53"/>
      <c r="BDF22" s="53"/>
      <c r="BDG22" s="53"/>
      <c r="BDH22" s="53"/>
      <c r="BDI22" s="53"/>
      <c r="BDJ22" s="53"/>
      <c r="BDK22" s="53"/>
      <c r="BDL22" s="53"/>
      <c r="BDM22" s="53"/>
      <c r="BDN22" s="53"/>
      <c r="BDO22" s="53"/>
      <c r="BDP22" s="53"/>
      <c r="BDQ22" s="53"/>
      <c r="BDR22" s="53"/>
      <c r="BDS22" s="53"/>
      <c r="BDT22" s="53"/>
      <c r="BDU22" s="53"/>
      <c r="BDV22" s="53"/>
      <c r="BDW22" s="53"/>
      <c r="BDX22" s="53"/>
      <c r="BDY22" s="53"/>
      <c r="BDZ22" s="53"/>
      <c r="BEA22" s="53"/>
      <c r="BEB22" s="53"/>
      <c r="BEC22" s="53"/>
      <c r="BED22" s="53"/>
      <c r="BEE22" s="53"/>
      <c r="BEF22" s="53"/>
      <c r="BEG22" s="53"/>
      <c r="BEH22" s="53"/>
      <c r="BEI22" s="53"/>
      <c r="BEJ22" s="53"/>
      <c r="BEK22" s="53"/>
      <c r="BEL22" s="53"/>
      <c r="BEM22" s="53"/>
      <c r="BEN22" s="53"/>
      <c r="BEO22" s="53"/>
      <c r="BEP22" s="53"/>
      <c r="BEQ22" s="53"/>
      <c r="BER22" s="53"/>
      <c r="BES22" s="53"/>
      <c r="BET22" s="53"/>
      <c r="BEU22" s="53"/>
      <c r="BEV22" s="53"/>
      <c r="BEW22" s="53"/>
      <c r="BEX22" s="53"/>
      <c r="BEY22" s="53"/>
      <c r="BEZ22" s="53"/>
      <c r="BFA22" s="53"/>
      <c r="BFB22" s="53"/>
      <c r="BFC22" s="53"/>
      <c r="BFD22" s="53"/>
      <c r="BFE22" s="53"/>
      <c r="BFF22" s="53"/>
      <c r="BFG22" s="53"/>
      <c r="BFH22" s="53"/>
      <c r="BFI22" s="53"/>
      <c r="BFJ22" s="53"/>
      <c r="BFK22" s="53"/>
      <c r="BFL22" s="53"/>
      <c r="BFM22" s="53"/>
      <c r="BFN22" s="53"/>
      <c r="BFO22" s="53"/>
      <c r="BFP22" s="53"/>
      <c r="BFQ22" s="53"/>
      <c r="BFR22" s="53"/>
      <c r="BFS22" s="53"/>
      <c r="BFT22" s="53"/>
      <c r="BFU22" s="53"/>
      <c r="BFV22" s="53"/>
      <c r="BFW22" s="53"/>
      <c r="BFX22" s="53"/>
      <c r="BFY22" s="53"/>
      <c r="BFZ22" s="53"/>
      <c r="BGA22" s="53"/>
      <c r="BGB22" s="53"/>
      <c r="BGC22" s="53"/>
      <c r="BGD22" s="53"/>
      <c r="BGE22" s="53"/>
      <c r="BGF22" s="53"/>
      <c r="BGG22" s="53"/>
      <c r="BGH22" s="53"/>
      <c r="BGI22" s="53"/>
      <c r="BGJ22" s="53"/>
      <c r="BGK22" s="53"/>
      <c r="BGL22" s="53"/>
      <c r="BGM22" s="53"/>
      <c r="BGN22" s="53"/>
      <c r="BGO22" s="53"/>
      <c r="BGP22" s="53"/>
      <c r="BGQ22" s="53"/>
      <c r="BGR22" s="53"/>
      <c r="BGS22" s="53"/>
      <c r="BGT22" s="53"/>
      <c r="BGU22" s="53"/>
      <c r="BGV22" s="53"/>
      <c r="BGW22" s="53"/>
      <c r="BGX22" s="53"/>
      <c r="BGY22" s="53"/>
      <c r="BGZ22" s="53"/>
      <c r="BHA22" s="53"/>
      <c r="BHB22" s="53"/>
      <c r="BHC22" s="53"/>
      <c r="BHD22" s="53"/>
      <c r="BHE22" s="53"/>
      <c r="BHF22" s="53"/>
      <c r="BHG22" s="53"/>
      <c r="BHH22" s="53"/>
      <c r="BHI22" s="53"/>
      <c r="BHJ22" s="53"/>
      <c r="BHK22" s="53"/>
      <c r="BHL22" s="53"/>
      <c r="BHM22" s="53"/>
      <c r="BHN22" s="53"/>
      <c r="BHO22" s="53"/>
      <c r="BHP22" s="53"/>
      <c r="BHQ22" s="53"/>
      <c r="BHR22" s="53"/>
      <c r="BHS22" s="53"/>
      <c r="BHT22" s="53"/>
      <c r="BHU22" s="53"/>
      <c r="BHV22" s="53"/>
      <c r="BHW22" s="53"/>
      <c r="BHX22" s="53"/>
      <c r="BHY22" s="53"/>
      <c r="BHZ22" s="53"/>
      <c r="BIA22" s="53"/>
      <c r="BIB22" s="53"/>
      <c r="BIC22" s="53"/>
      <c r="BID22" s="53"/>
      <c r="BIE22" s="53"/>
      <c r="BIF22" s="53"/>
      <c r="BIG22" s="53"/>
      <c r="BIH22" s="53"/>
      <c r="BII22" s="53"/>
      <c r="BIJ22" s="53"/>
      <c r="BIK22" s="53"/>
      <c r="BIL22" s="53"/>
      <c r="BIM22" s="53"/>
      <c r="BIN22" s="53"/>
      <c r="BIO22" s="53"/>
      <c r="BIP22" s="53"/>
      <c r="BIQ22" s="53"/>
      <c r="BIR22" s="53"/>
      <c r="BIS22" s="53"/>
      <c r="BIT22" s="53"/>
      <c r="BIU22" s="53"/>
      <c r="BIV22" s="53"/>
      <c r="BIW22" s="53"/>
      <c r="BIX22" s="53"/>
      <c r="BIY22" s="53"/>
      <c r="BIZ22" s="53"/>
      <c r="BJA22" s="53"/>
      <c r="BJB22" s="53"/>
      <c r="BJC22" s="53"/>
      <c r="BJD22" s="53"/>
      <c r="BJE22" s="53"/>
      <c r="BJF22" s="53"/>
      <c r="BJG22" s="53"/>
      <c r="BJH22" s="53"/>
      <c r="BJI22" s="53"/>
      <c r="BJJ22" s="53"/>
      <c r="BJK22" s="53"/>
      <c r="BJL22" s="53"/>
      <c r="BJM22" s="53"/>
      <c r="BJN22" s="53"/>
      <c r="BJO22" s="53"/>
      <c r="BJP22" s="53"/>
      <c r="BJQ22" s="53"/>
      <c r="BJR22" s="53"/>
      <c r="BJS22" s="53"/>
      <c r="BJT22" s="53"/>
      <c r="BJU22" s="53"/>
      <c r="BJV22" s="53"/>
      <c r="BJW22" s="53"/>
      <c r="BJX22" s="53"/>
      <c r="BJY22" s="53"/>
      <c r="BJZ22" s="53"/>
      <c r="BKA22" s="53"/>
      <c r="BKB22" s="53"/>
      <c r="BKC22" s="53"/>
      <c r="BKD22" s="53"/>
      <c r="BKE22" s="53"/>
      <c r="BKF22" s="53"/>
      <c r="BKG22" s="53"/>
      <c r="BKH22" s="53"/>
      <c r="BKI22" s="53"/>
      <c r="BKJ22" s="53"/>
      <c r="BKK22" s="53"/>
      <c r="BKL22" s="53"/>
      <c r="BKM22" s="53"/>
      <c r="BKN22" s="53"/>
      <c r="BKO22" s="53"/>
      <c r="BKP22" s="53"/>
      <c r="BKQ22" s="53"/>
      <c r="BKR22" s="53"/>
      <c r="BKS22" s="53"/>
      <c r="BKT22" s="53"/>
      <c r="BKU22" s="53"/>
      <c r="BKV22" s="53"/>
      <c r="BKW22" s="53"/>
      <c r="BKX22" s="53"/>
      <c r="BKY22" s="53"/>
      <c r="BKZ22" s="53"/>
      <c r="BLA22" s="53"/>
      <c r="BLB22" s="53"/>
      <c r="BLC22" s="53"/>
      <c r="BLD22" s="53"/>
      <c r="BLE22" s="53"/>
      <c r="BLF22" s="53"/>
      <c r="BLG22" s="53"/>
      <c r="BLH22" s="53"/>
      <c r="BLI22" s="53"/>
      <c r="BLJ22" s="53"/>
      <c r="BLK22" s="53"/>
      <c r="BLL22" s="53"/>
      <c r="BLM22" s="53"/>
      <c r="BLN22" s="53"/>
      <c r="BLO22" s="53"/>
      <c r="BLP22" s="53"/>
      <c r="BLQ22" s="53"/>
      <c r="BLR22" s="53"/>
      <c r="BLS22" s="53"/>
      <c r="BLT22" s="53"/>
      <c r="BLU22" s="53"/>
      <c r="BLV22" s="53"/>
      <c r="BLW22" s="53"/>
      <c r="BLX22" s="53"/>
      <c r="BLY22" s="53"/>
      <c r="BLZ22" s="53"/>
      <c r="BMA22" s="53"/>
      <c r="BMB22" s="53"/>
      <c r="BMC22" s="53"/>
      <c r="BMD22" s="53"/>
      <c r="BME22" s="53"/>
      <c r="BMF22" s="53"/>
      <c r="BMG22" s="53"/>
      <c r="BMH22" s="53"/>
      <c r="BMI22" s="53"/>
      <c r="BMJ22" s="53"/>
      <c r="BMK22" s="53"/>
      <c r="BML22" s="53"/>
      <c r="BMM22" s="53"/>
      <c r="BMN22" s="53"/>
      <c r="BMO22" s="53"/>
      <c r="BMP22" s="53"/>
      <c r="BMQ22" s="53"/>
      <c r="BMR22" s="53"/>
      <c r="BMS22" s="53"/>
      <c r="BMT22" s="53"/>
      <c r="BMU22" s="53"/>
      <c r="BMV22" s="53"/>
      <c r="BMW22" s="53"/>
      <c r="BMX22" s="53"/>
      <c r="BMY22" s="53"/>
      <c r="BMZ22" s="53"/>
      <c r="BNA22" s="53"/>
      <c r="BNB22" s="53"/>
      <c r="BNC22" s="53"/>
      <c r="BND22" s="53"/>
      <c r="BNE22" s="53"/>
      <c r="BNF22" s="53"/>
      <c r="BNG22" s="53"/>
      <c r="BNH22" s="53"/>
    </row>
    <row r="23" ht="13.5" hidden="1" customHeight="1">
      <c r="A23" s="54" t="s">
        <v>1412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55"/>
      <c r="ID23" s="55"/>
      <c r="IE23" s="55"/>
      <c r="IF23" s="55"/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55"/>
      <c r="KT23" s="55"/>
      <c r="KU23" s="55"/>
      <c r="KV23" s="55"/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55"/>
      <c r="NJ23" s="55"/>
      <c r="NK23" s="55"/>
      <c r="NL23" s="55"/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55"/>
      <c r="OR23" s="55"/>
      <c r="OS23" s="55"/>
      <c r="OT23" s="55"/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55"/>
      <c r="PZ23" s="55"/>
      <c r="QA23" s="55"/>
      <c r="QB23" s="55"/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55"/>
      <c r="RH23" s="55"/>
      <c r="RI23" s="55"/>
      <c r="RJ23" s="55"/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55"/>
      <c r="SP23" s="55"/>
      <c r="SQ23" s="55"/>
      <c r="SR23" s="55"/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55"/>
      <c r="TX23" s="55"/>
      <c r="TY23" s="55"/>
      <c r="TZ23" s="55"/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55"/>
      <c r="VF23" s="55"/>
      <c r="VG23" s="55"/>
      <c r="VH23" s="55"/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55"/>
      <c r="WN23" s="55"/>
      <c r="WO23" s="55"/>
      <c r="WP23" s="55"/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55"/>
      <c r="XV23" s="55"/>
      <c r="XW23" s="55"/>
      <c r="XX23" s="55"/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55"/>
      <c r="ZD23" s="55"/>
      <c r="ZE23" s="55"/>
      <c r="ZF23" s="55"/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55"/>
      <c r="AAL23" s="55"/>
      <c r="AAM23" s="55"/>
      <c r="AAN23" s="55"/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55"/>
      <c r="ABT23" s="55"/>
      <c r="ABU23" s="55"/>
      <c r="ABV23" s="55"/>
      <c r="ABW23" s="55"/>
      <c r="ABX23" s="55"/>
      <c r="ABY23" s="55"/>
      <c r="ABZ23" s="55"/>
      <c r="ACA23" s="55"/>
      <c r="ACB23" s="55"/>
      <c r="ACC23" s="55"/>
      <c r="ACD23" s="55"/>
      <c r="ACE23" s="55"/>
      <c r="ACF23" s="55"/>
      <c r="ACG23" s="55"/>
      <c r="ACH23" s="55"/>
      <c r="ACI23" s="55"/>
      <c r="ACJ23" s="55"/>
      <c r="ACK23" s="55"/>
      <c r="ACL23" s="55"/>
      <c r="ACM23" s="55"/>
      <c r="ACN23" s="55"/>
      <c r="ACO23" s="55"/>
      <c r="ACP23" s="55"/>
      <c r="ACQ23" s="55"/>
      <c r="ACR23" s="55"/>
      <c r="ACS23" s="55"/>
      <c r="ACT23" s="55"/>
      <c r="ACU23" s="55"/>
      <c r="ACV23" s="55"/>
      <c r="ACW23" s="55"/>
      <c r="ACX23" s="55"/>
      <c r="ACY23" s="55"/>
      <c r="ACZ23" s="55"/>
      <c r="ADA23" s="55"/>
      <c r="ADB23" s="55">
        <v>249.9658</v>
      </c>
      <c r="ADC23" s="55">
        <v>249.9658</v>
      </c>
      <c r="ADD23" s="55">
        <v>249.9658</v>
      </c>
      <c r="ADE23" s="55">
        <v>249.9658</v>
      </c>
      <c r="ADF23" s="55">
        <v>249.9658</v>
      </c>
      <c r="ADG23" s="55">
        <v>249.9658</v>
      </c>
      <c r="ADH23" s="55">
        <v>249.9658</v>
      </c>
      <c r="ADI23" s="55">
        <v>249.9658</v>
      </c>
      <c r="ADJ23" s="55">
        <v>249.9658</v>
      </c>
      <c r="ADK23" s="55">
        <v>249.9658</v>
      </c>
      <c r="ADL23" s="55">
        <v>249.9658</v>
      </c>
      <c r="ADM23" s="55">
        <v>249.9658</v>
      </c>
      <c r="ADN23" s="55">
        <v>249.9658</v>
      </c>
      <c r="ADO23" s="55">
        <v>249.9658</v>
      </c>
      <c r="ADP23" s="55">
        <v>249.9658</v>
      </c>
      <c r="ADQ23" s="55">
        <v>249.9658</v>
      </c>
      <c r="ADR23" s="55">
        <v>249.9658</v>
      </c>
      <c r="ADS23" s="55">
        <v>249.9658</v>
      </c>
      <c r="ADT23" s="55">
        <v>249.9658</v>
      </c>
      <c r="ADU23" s="55">
        <v>249.9658</v>
      </c>
      <c r="ADV23" s="55">
        <v>249.9658</v>
      </c>
      <c r="ADW23" s="55">
        <v>249.9658</v>
      </c>
      <c r="ADX23" s="55">
        <v>249.9658</v>
      </c>
      <c r="ADY23" s="55">
        <v>249.9658</v>
      </c>
      <c r="ADZ23" s="55">
        <v>249.8867</v>
      </c>
      <c r="AEA23" s="55">
        <v>249.8867</v>
      </c>
      <c r="AEB23" s="55">
        <v>249.8867</v>
      </c>
      <c r="AEC23" s="55">
        <v>249.8867</v>
      </c>
      <c r="AED23" s="55">
        <v>249.8867</v>
      </c>
      <c r="AEE23" s="55">
        <v>249.8867</v>
      </c>
      <c r="AEF23" s="55">
        <v>249.8867</v>
      </c>
      <c r="AEG23" s="55">
        <v>249.8867</v>
      </c>
      <c r="AEH23" s="55">
        <v>249.8867</v>
      </c>
      <c r="AEI23" s="55">
        <v>249.8867</v>
      </c>
      <c r="AEJ23" s="55">
        <v>249.8867</v>
      </c>
      <c r="AEK23" s="55">
        <v>249.8867</v>
      </c>
      <c r="AEL23" s="55">
        <v>249.8867</v>
      </c>
      <c r="AEM23" s="55">
        <v>249.8867</v>
      </c>
      <c r="AEN23" s="55">
        <v>249.8867</v>
      </c>
      <c r="AEO23" s="55">
        <v>249.8867</v>
      </c>
      <c r="AEP23" s="55">
        <v>249.8867</v>
      </c>
      <c r="AEQ23" s="55">
        <v>249.8867</v>
      </c>
      <c r="AER23" s="55">
        <v>249.8867</v>
      </c>
      <c r="AES23" s="55">
        <v>249.8867</v>
      </c>
      <c r="AET23" s="55">
        <v>249.8867</v>
      </c>
      <c r="AEU23" s="55">
        <v>249.8867</v>
      </c>
      <c r="AEV23" s="55">
        <v>249.8867</v>
      </c>
      <c r="AEW23" s="55">
        <v>249.8867</v>
      </c>
      <c r="AEX23" s="55">
        <v>248.8048</v>
      </c>
      <c r="AEY23" s="55">
        <v>248.8048</v>
      </c>
      <c r="AEZ23" s="55">
        <v>248.8048</v>
      </c>
      <c r="AFA23" s="55">
        <v>248.8048</v>
      </c>
      <c r="AFB23" s="55">
        <v>248.8048</v>
      </c>
      <c r="AFC23" s="55">
        <v>248.8048</v>
      </c>
      <c r="AFD23" s="55">
        <v>248.8048</v>
      </c>
      <c r="AFE23" s="55">
        <v>248.8048</v>
      </c>
      <c r="AFF23" s="55">
        <v>248.8048</v>
      </c>
      <c r="AFG23" s="55">
        <v>248.8048</v>
      </c>
      <c r="AFH23" s="55">
        <v>248.8048</v>
      </c>
      <c r="AFI23" s="55">
        <v>248.8048</v>
      </c>
      <c r="AFJ23" s="55">
        <v>248.8048</v>
      </c>
      <c r="AFK23" s="55">
        <v>248.8048</v>
      </c>
      <c r="AFL23" s="55">
        <v>248.8048</v>
      </c>
      <c r="AFM23" s="55">
        <v>248.8048</v>
      </c>
      <c r="AFN23" s="55">
        <v>248.8048</v>
      </c>
      <c r="AFO23" s="55">
        <v>248.8048</v>
      </c>
      <c r="AFP23" s="55">
        <v>248.8048</v>
      </c>
      <c r="AFQ23" s="55">
        <v>248.8048</v>
      </c>
      <c r="AFR23" s="55">
        <v>248.8048</v>
      </c>
      <c r="AFS23" s="55">
        <v>248.8048</v>
      </c>
      <c r="AFT23" s="55">
        <v>248.8048</v>
      </c>
      <c r="AFU23" s="55">
        <v>248.8048</v>
      </c>
      <c r="AFV23" s="55">
        <v>248.8048</v>
      </c>
      <c r="AFW23" s="55">
        <v>248.8048</v>
      </c>
      <c r="AFX23" s="55">
        <v>248.8048</v>
      </c>
      <c r="AFY23" s="55">
        <v>248.8048</v>
      </c>
      <c r="AFZ23" s="55">
        <v>248.8048</v>
      </c>
      <c r="AGA23" s="55">
        <v>248.8048</v>
      </c>
      <c r="AGB23" s="55">
        <v>248.8048</v>
      </c>
      <c r="AGC23" s="55">
        <v>248.8048</v>
      </c>
      <c r="AGD23" s="55">
        <v>248.8048</v>
      </c>
      <c r="AGE23" s="56"/>
      <c r="AGF23" s="56"/>
      <c r="AGG23" s="56"/>
      <c r="AGH23" s="56"/>
      <c r="AGI23" s="56"/>
      <c r="AGJ23" s="56"/>
      <c r="AGK23" s="56"/>
      <c r="AGL23" s="56"/>
      <c r="AGM23" s="56"/>
      <c r="AGN23" s="56"/>
      <c r="AGO23" s="56"/>
      <c r="AGP23" s="56"/>
      <c r="AGQ23" s="56"/>
      <c r="AGR23" s="56"/>
      <c r="AGS23" s="56"/>
      <c r="AGT23" s="56"/>
      <c r="AGU23" s="56"/>
      <c r="AGV23" s="56"/>
      <c r="AGW23" s="56"/>
      <c r="AGX23" s="56"/>
      <c r="AGY23" s="56"/>
      <c r="AGZ23" s="56"/>
      <c r="AHA23" s="56"/>
      <c r="AHB23" s="56"/>
      <c r="AHC23" s="56"/>
      <c r="AHD23" s="56"/>
      <c r="AHE23" s="56"/>
      <c r="AHF23" s="56"/>
      <c r="AHG23" s="56"/>
      <c r="AHH23" s="56"/>
      <c r="AHI23" s="56"/>
      <c r="AHJ23" s="56"/>
      <c r="AHK23" s="56"/>
      <c r="AHL23" s="56"/>
      <c r="AHM23" s="56"/>
      <c r="AHN23" s="56"/>
      <c r="AHO23" s="56"/>
      <c r="AHP23" s="56"/>
      <c r="AHQ23" s="56"/>
      <c r="AHR23" s="56"/>
      <c r="AHS23" s="56"/>
      <c r="AHT23" s="56"/>
      <c r="AHU23" s="56"/>
      <c r="AHV23" s="56"/>
      <c r="AHW23" s="56"/>
      <c r="AHX23" s="56"/>
      <c r="AHY23" s="56"/>
      <c r="AHZ23" s="56"/>
      <c r="AIA23" s="56"/>
      <c r="AIB23" s="56"/>
      <c r="AIC23" s="56"/>
      <c r="AID23" s="56"/>
      <c r="AIE23" s="56"/>
      <c r="AIF23" s="56"/>
      <c r="AIG23" s="56"/>
      <c r="AIH23" s="56"/>
      <c r="AII23" s="56"/>
      <c r="AIJ23" s="56"/>
      <c r="AIK23" s="56"/>
      <c r="AIL23" s="56"/>
      <c r="AIM23" s="56"/>
      <c r="AIN23" s="56"/>
      <c r="AIO23" s="56"/>
      <c r="AIP23" s="56"/>
      <c r="AIQ23" s="56"/>
      <c r="AIR23" s="56"/>
      <c r="AIS23" s="56"/>
      <c r="AIT23" s="56"/>
      <c r="AIU23" s="56"/>
      <c r="AIV23" s="56"/>
      <c r="AIW23" s="56"/>
      <c r="AIX23" s="56"/>
      <c r="AIY23" s="56"/>
      <c r="AIZ23" s="56"/>
      <c r="AJA23" s="56"/>
      <c r="AJB23" s="56"/>
      <c r="AJC23" s="56"/>
      <c r="AJD23" s="56"/>
      <c r="AJE23" s="56"/>
      <c r="AJF23" s="56"/>
      <c r="AJG23" s="56"/>
      <c r="AJH23" s="56"/>
      <c r="AJI23" s="56"/>
      <c r="AJJ23" s="56"/>
      <c r="AJK23" s="56"/>
      <c r="AJL23" s="56"/>
      <c r="AJM23" s="56"/>
      <c r="AJN23" s="56"/>
      <c r="AJO23" s="56"/>
      <c r="AJP23" s="56"/>
      <c r="AJQ23" s="56"/>
      <c r="AJR23" s="56"/>
      <c r="AJS23" s="56"/>
      <c r="AJT23" s="56"/>
      <c r="AJU23" s="56"/>
      <c r="AJV23" s="56"/>
      <c r="AJW23" s="56"/>
      <c r="AJX23" s="56"/>
      <c r="AJY23" s="56"/>
      <c r="AJZ23" s="56"/>
      <c r="AKA23" s="56"/>
      <c r="AKB23" s="56"/>
      <c r="AKC23" s="56"/>
      <c r="AKD23" s="56"/>
      <c r="AKE23" s="56"/>
      <c r="AKF23" s="56"/>
      <c r="AKG23" s="56"/>
      <c r="AKH23" s="56"/>
      <c r="AKI23" s="56"/>
      <c r="AKJ23" s="56"/>
      <c r="AKK23" s="56"/>
      <c r="AKL23" s="56"/>
      <c r="AKM23" s="56"/>
      <c r="AKN23" s="56"/>
      <c r="AKO23" s="56"/>
      <c r="AKP23" s="56"/>
      <c r="AKQ23" s="56"/>
      <c r="AKR23" s="56"/>
      <c r="AKS23" s="56"/>
      <c r="AKT23" s="56"/>
      <c r="AKU23" s="56"/>
      <c r="AKV23" s="56"/>
      <c r="AKW23" s="56"/>
      <c r="AKX23" s="56"/>
      <c r="AKY23" s="56"/>
      <c r="AKZ23" s="56"/>
      <c r="ALA23" s="56"/>
      <c r="ALB23" s="56"/>
      <c r="ALC23" s="56"/>
      <c r="ALD23" s="56"/>
      <c r="ALE23" s="56"/>
      <c r="ALF23" s="56"/>
      <c r="ALG23" s="56"/>
      <c r="ALH23" s="56"/>
      <c r="ALI23" s="56"/>
      <c r="ALJ23" s="56"/>
      <c r="ALK23" s="56"/>
      <c r="ALL23" s="56"/>
      <c r="ALM23" s="56"/>
      <c r="ALN23" s="56"/>
      <c r="ALO23" s="56"/>
      <c r="ALP23" s="56"/>
      <c r="ALQ23" s="56"/>
      <c r="ALR23" s="56"/>
      <c r="ALS23" s="56"/>
      <c r="ALT23" s="56"/>
      <c r="ALU23" s="56"/>
      <c r="ALV23" s="56"/>
      <c r="ALW23" s="56"/>
      <c r="ALX23" s="56"/>
      <c r="ALY23" s="56"/>
      <c r="ALZ23" s="56"/>
      <c r="AMA23" s="56"/>
      <c r="AMB23" s="56"/>
      <c r="AMC23" s="56"/>
      <c r="AMD23" s="56"/>
      <c r="AME23" s="56"/>
      <c r="AMF23" s="56"/>
      <c r="AMG23" s="56"/>
      <c r="AMH23" s="56"/>
      <c r="AMI23" s="56"/>
      <c r="AMJ23" s="56"/>
      <c r="AMK23" s="56"/>
      <c r="AML23" s="56"/>
      <c r="AMM23" s="56"/>
      <c r="AMN23" s="56"/>
      <c r="AMO23" s="56"/>
      <c r="AMP23" s="56"/>
      <c r="AMQ23" s="56"/>
      <c r="AMR23" s="56"/>
      <c r="AMS23" s="56"/>
      <c r="AMT23" s="56"/>
      <c r="AMU23" s="56"/>
      <c r="AMV23" s="56"/>
      <c r="AMW23" s="56"/>
      <c r="AMX23" s="56"/>
      <c r="AMY23" s="56"/>
      <c r="AMZ23" s="56"/>
      <c r="ANA23" s="56"/>
      <c r="ANB23" s="56"/>
      <c r="ANC23" s="56"/>
      <c r="AND23" s="56"/>
      <c r="ANE23" s="56"/>
      <c r="ANF23" s="56"/>
      <c r="ANG23" s="56"/>
      <c r="ANH23" s="56"/>
      <c r="ANI23" s="56"/>
      <c r="ANJ23" s="56"/>
      <c r="ANK23" s="56"/>
      <c r="ANL23" s="56"/>
      <c r="ANM23" s="56"/>
      <c r="ANN23" s="56"/>
      <c r="ANO23" s="56"/>
      <c r="ANP23" s="56"/>
      <c r="ANQ23" s="56"/>
      <c r="ANR23" s="56"/>
      <c r="ANS23" s="56"/>
      <c r="ANT23" s="56"/>
      <c r="ANU23" s="56"/>
      <c r="ANV23" s="56"/>
      <c r="ANW23" s="56"/>
      <c r="ANX23" s="56"/>
      <c r="ANY23" s="56"/>
      <c r="ANZ23" s="56"/>
      <c r="AOA23" s="56"/>
      <c r="AOB23" s="56"/>
      <c r="AOC23" s="56"/>
      <c r="AOD23" s="56"/>
      <c r="AOE23" s="56"/>
      <c r="AOF23" s="56"/>
      <c r="AOG23" s="56"/>
      <c r="AOH23" s="56"/>
      <c r="AOI23" s="56"/>
      <c r="AOJ23" s="56"/>
      <c r="AOK23" s="56"/>
      <c r="AOL23" s="56"/>
      <c r="AOM23" s="56"/>
      <c r="AON23" s="56"/>
      <c r="AOO23" s="56"/>
      <c r="AOP23" s="56"/>
      <c r="AOQ23" s="56"/>
      <c r="AOR23" s="56"/>
      <c r="AOS23" s="56"/>
      <c r="AOT23" s="56"/>
      <c r="AOU23" s="56"/>
      <c r="AOV23" s="56"/>
      <c r="AOW23" s="56"/>
      <c r="AOX23" s="56"/>
      <c r="AOY23" s="56"/>
      <c r="AOZ23" s="56"/>
      <c r="APA23" s="56"/>
      <c r="APB23" s="56"/>
      <c r="APC23" s="56"/>
      <c r="APD23" s="56"/>
      <c r="APE23" s="56"/>
      <c r="APF23" s="56"/>
      <c r="APG23" s="56"/>
      <c r="APH23" s="56"/>
      <c r="API23" s="56"/>
      <c r="APJ23" s="56"/>
      <c r="APK23" s="56"/>
      <c r="APL23" s="56"/>
      <c r="APM23" s="56"/>
      <c r="APN23" s="56"/>
      <c r="APO23" s="56"/>
      <c r="APP23" s="56"/>
      <c r="APQ23" s="56"/>
      <c r="APR23" s="56"/>
      <c r="APS23" s="56"/>
      <c r="APT23" s="56"/>
      <c r="APU23" s="56"/>
      <c r="APV23" s="56"/>
      <c r="APW23" s="56"/>
      <c r="APX23" s="56"/>
      <c r="APY23" s="56"/>
      <c r="APZ23" s="56"/>
      <c r="AQA23" s="56"/>
      <c r="AQB23" s="56"/>
      <c r="AQC23" s="56"/>
      <c r="AQD23" s="56"/>
      <c r="AQE23" s="56"/>
      <c r="AQF23" s="56"/>
      <c r="AQG23" s="56"/>
      <c r="AQH23" s="56"/>
      <c r="AQI23" s="56"/>
      <c r="AQJ23" s="56"/>
      <c r="AQK23" s="56"/>
      <c r="AQL23" s="56"/>
      <c r="AQM23" s="56"/>
      <c r="AQN23" s="56"/>
      <c r="AQO23" s="56"/>
      <c r="AQP23" s="56"/>
      <c r="AQQ23" s="56"/>
      <c r="AQR23" s="56"/>
      <c r="AQS23" s="56"/>
      <c r="AQT23" s="56"/>
      <c r="AQU23" s="56"/>
      <c r="AQV23" s="56"/>
      <c r="AQW23" s="56"/>
      <c r="AQX23" s="56"/>
      <c r="AQY23" s="56"/>
      <c r="AQZ23" s="56"/>
      <c r="ARA23" s="56"/>
      <c r="ARB23" s="56"/>
      <c r="ARC23" s="56"/>
      <c r="ARD23" s="56"/>
      <c r="ARE23" s="56"/>
      <c r="ARF23" s="56"/>
      <c r="ARG23" s="56"/>
      <c r="ARH23" s="56"/>
      <c r="ARI23" s="56"/>
      <c r="ARJ23" s="56"/>
      <c r="ARK23" s="56"/>
      <c r="ARL23" s="56"/>
      <c r="ARM23" s="56"/>
      <c r="ARN23" s="56"/>
      <c r="ARO23" s="56"/>
      <c r="ARP23" s="56"/>
      <c r="ARQ23" s="56"/>
      <c r="ARR23" s="56"/>
      <c r="ARS23" s="56"/>
      <c r="ART23" s="56"/>
      <c r="ARU23" s="56"/>
      <c r="ARV23" s="56"/>
      <c r="ARW23" s="56"/>
      <c r="ARX23" s="56"/>
      <c r="ARY23" s="56"/>
      <c r="ARZ23" s="56"/>
      <c r="ASA23" s="56"/>
      <c r="ASB23" s="56"/>
      <c r="ASC23" s="56"/>
      <c r="ASD23" s="56"/>
      <c r="ASE23" s="56"/>
      <c r="ASF23" s="56"/>
      <c r="ASG23" s="56"/>
      <c r="ASH23" s="56"/>
      <c r="ASI23" s="56"/>
      <c r="ASJ23" s="56"/>
      <c r="ASK23" s="56"/>
      <c r="ASL23" s="56"/>
      <c r="ASM23" s="56"/>
      <c r="ASN23" s="56"/>
      <c r="ASO23" s="56"/>
      <c r="ASP23" s="56"/>
      <c r="ASQ23" s="56"/>
      <c r="ASR23" s="56"/>
      <c r="ASS23" s="56"/>
      <c r="AST23" s="56"/>
      <c r="ASU23" s="56"/>
      <c r="ASV23" s="56"/>
      <c r="ASW23" s="56"/>
      <c r="ASX23" s="56"/>
      <c r="ASY23" s="56"/>
      <c r="ASZ23" s="56"/>
      <c r="ATA23" s="56"/>
      <c r="ATB23" s="56"/>
      <c r="ATC23" s="56"/>
      <c r="ATD23" s="56"/>
      <c r="ATE23" s="56"/>
      <c r="ATF23" s="56"/>
      <c r="ATG23" s="56"/>
      <c r="ATH23" s="56"/>
      <c r="ATI23" s="56"/>
      <c r="ATJ23" s="56"/>
      <c r="ATK23" s="56"/>
      <c r="ATL23" s="56"/>
      <c r="ATM23" s="56"/>
      <c r="ATN23" s="56"/>
      <c r="ATO23" s="56"/>
      <c r="ATP23" s="56"/>
      <c r="ATQ23" s="56"/>
      <c r="ATR23" s="56"/>
      <c r="ATS23" s="56"/>
      <c r="ATT23" s="56"/>
      <c r="ATU23" s="56"/>
      <c r="ATV23" s="56"/>
      <c r="ATW23" s="56"/>
      <c r="ATX23" s="56"/>
      <c r="ATY23" s="56"/>
      <c r="ATZ23" s="56"/>
      <c r="AUA23" s="56"/>
      <c r="AUB23" s="56"/>
      <c r="AUC23" s="56"/>
      <c r="AUD23" s="56"/>
      <c r="AUE23" s="56"/>
      <c r="AUF23" s="56"/>
      <c r="AUG23" s="56"/>
      <c r="AUH23" s="56"/>
      <c r="AUI23" s="56"/>
      <c r="AUJ23" s="56"/>
      <c r="AUK23" s="56"/>
      <c r="AUL23" s="56"/>
      <c r="AUM23" s="56"/>
      <c r="AUN23" s="56"/>
      <c r="AUO23" s="56"/>
      <c r="AUP23" s="56"/>
      <c r="AUQ23" s="56"/>
      <c r="AUR23" s="56"/>
      <c r="AUS23" s="56"/>
      <c r="AUT23" s="56"/>
      <c r="AUU23" s="56"/>
      <c r="AUV23" s="56"/>
      <c r="AUW23" s="56"/>
      <c r="AUX23" s="56"/>
      <c r="AUY23" s="56"/>
      <c r="AUZ23" s="56"/>
      <c r="AVA23" s="56"/>
      <c r="AVB23" s="56"/>
      <c r="AVC23" s="56"/>
      <c r="AVD23" s="56"/>
      <c r="AVE23" s="56"/>
      <c r="AVF23" s="56"/>
      <c r="AVG23" s="56"/>
      <c r="AVH23" s="56"/>
      <c r="AVI23" s="56"/>
      <c r="AVJ23" s="56"/>
      <c r="AVK23" s="56"/>
      <c r="AVL23" s="56"/>
      <c r="AVM23" s="56"/>
      <c r="AVN23" s="56"/>
      <c r="AVO23" s="56"/>
      <c r="AVP23" s="56"/>
      <c r="AVQ23" s="56"/>
      <c r="AVR23" s="56"/>
      <c r="AVS23" s="56"/>
      <c r="AVT23" s="56"/>
      <c r="AVU23" s="56"/>
      <c r="AVV23" s="56"/>
      <c r="AVW23" s="56"/>
      <c r="AVX23" s="56"/>
      <c r="AVY23" s="56"/>
      <c r="AVZ23" s="56"/>
      <c r="AWA23" s="56"/>
      <c r="AWB23" s="56"/>
      <c r="AWC23" s="56"/>
      <c r="AWD23" s="56"/>
      <c r="AWE23" s="56"/>
      <c r="AWF23" s="56"/>
      <c r="AWG23" s="56"/>
      <c r="AWH23" s="56"/>
      <c r="AWI23" s="56"/>
      <c r="AWJ23" s="56"/>
      <c r="AWK23" s="56"/>
      <c r="AWL23" s="56"/>
      <c r="AWM23" s="56"/>
      <c r="AWN23" s="56"/>
      <c r="AWO23" s="56"/>
      <c r="AWP23" s="56"/>
      <c r="AWQ23" s="56"/>
      <c r="AWR23" s="56"/>
      <c r="AWS23" s="56"/>
      <c r="AWT23" s="56"/>
      <c r="AWU23" s="56"/>
      <c r="AWV23" s="56"/>
      <c r="AWW23" s="56"/>
      <c r="AWX23" s="56"/>
      <c r="AWY23" s="56"/>
      <c r="AWZ23" s="56"/>
      <c r="AXA23" s="56"/>
      <c r="AXB23" s="56"/>
      <c r="AXC23" s="56"/>
      <c r="AXD23" s="56"/>
      <c r="AXE23" s="56"/>
      <c r="AXF23" s="56"/>
      <c r="AXG23" s="56"/>
      <c r="AXH23" s="56"/>
      <c r="AXI23" s="56"/>
      <c r="AXJ23" s="56"/>
      <c r="AXK23" s="56"/>
      <c r="AXL23" s="56"/>
      <c r="AXM23" s="56"/>
      <c r="AXN23" s="56"/>
      <c r="AXO23" s="56"/>
      <c r="AXP23" s="56"/>
      <c r="AXQ23" s="56"/>
      <c r="AXR23" s="56"/>
      <c r="AXS23" s="56"/>
      <c r="AXT23" s="56"/>
      <c r="AXU23" s="56"/>
      <c r="AXV23" s="56"/>
      <c r="AXW23" s="56"/>
      <c r="AXX23" s="56"/>
      <c r="AXY23" s="56"/>
      <c r="AXZ23" s="56"/>
      <c r="AYA23" s="56"/>
      <c r="AYB23" s="56"/>
      <c r="AYC23" s="56"/>
      <c r="AYD23" s="56"/>
      <c r="AYE23" s="56"/>
      <c r="AYF23" s="56"/>
      <c r="AYG23" s="56"/>
      <c r="AYH23" s="56"/>
      <c r="AYI23" s="56"/>
      <c r="AYJ23" s="56"/>
      <c r="AYK23" s="56"/>
      <c r="AYL23" s="56"/>
      <c r="AYM23" s="56"/>
      <c r="AYN23" s="56"/>
      <c r="AYO23" s="56"/>
      <c r="AYP23" s="56"/>
      <c r="AYQ23" s="56"/>
      <c r="AYR23" s="56"/>
      <c r="AYS23" s="56"/>
      <c r="AYT23" s="56"/>
      <c r="AYU23" s="56"/>
      <c r="AYV23" s="56"/>
      <c r="AYW23" s="56"/>
      <c r="AYX23" s="56"/>
      <c r="AYY23" s="56"/>
      <c r="AYZ23" s="56"/>
      <c r="AZA23" s="56"/>
      <c r="AZB23" s="56"/>
      <c r="AZC23" s="56"/>
      <c r="AZD23" s="56"/>
      <c r="AZE23" s="56"/>
      <c r="AZF23" s="56"/>
      <c r="AZG23" s="56"/>
      <c r="AZH23" s="56"/>
      <c r="AZI23" s="56"/>
      <c r="AZJ23" s="56"/>
      <c r="AZK23" s="56"/>
      <c r="AZL23" s="56"/>
      <c r="AZM23" s="56"/>
      <c r="AZN23" s="56"/>
      <c r="AZO23" s="56"/>
      <c r="AZP23" s="56"/>
      <c r="AZQ23" s="56"/>
      <c r="AZR23" s="56"/>
      <c r="AZS23" s="56"/>
      <c r="AZT23" s="56"/>
      <c r="AZU23" s="56"/>
      <c r="AZV23" s="56"/>
      <c r="AZW23" s="56"/>
      <c r="AZX23" s="56"/>
      <c r="AZY23" s="56"/>
      <c r="AZZ23" s="56"/>
      <c r="BAA23" s="56"/>
      <c r="BAB23" s="56"/>
      <c r="BAC23" s="56"/>
      <c r="BAD23" s="56"/>
      <c r="BAE23" s="56"/>
      <c r="BAF23" s="56"/>
      <c r="BAG23" s="56"/>
      <c r="BAH23" s="56"/>
      <c r="BAI23" s="56"/>
      <c r="BAJ23" s="56"/>
      <c r="BAK23" s="56"/>
      <c r="BAL23" s="56"/>
      <c r="BAM23" s="56"/>
      <c r="BAN23" s="56"/>
      <c r="BAO23" s="56"/>
      <c r="BAP23" s="56"/>
      <c r="BAQ23" s="56"/>
      <c r="BAR23" s="56"/>
      <c r="BAS23" s="56"/>
      <c r="BAT23" s="56"/>
      <c r="BAU23" s="56"/>
      <c r="BAV23" s="56"/>
      <c r="BAW23" s="56"/>
      <c r="BAX23" s="56"/>
      <c r="BAY23" s="56"/>
      <c r="BAZ23" s="56"/>
      <c r="BBA23" s="56"/>
      <c r="BBB23" s="56"/>
      <c r="BBC23" s="56"/>
      <c r="BBD23" s="56"/>
      <c r="BBE23" s="56"/>
      <c r="BBF23" s="56"/>
      <c r="BBG23" s="56"/>
      <c r="BBH23" s="56"/>
      <c r="BBI23" s="56"/>
      <c r="BBJ23" s="56"/>
      <c r="BBK23" s="56"/>
      <c r="BBL23" s="56"/>
      <c r="BBM23" s="56"/>
      <c r="BBN23" s="56"/>
      <c r="BBO23" s="56"/>
      <c r="BBP23" s="56"/>
      <c r="BBQ23" s="56"/>
      <c r="BBR23" s="56"/>
      <c r="BBS23" s="56"/>
      <c r="BBT23" s="56"/>
      <c r="BBU23" s="56"/>
      <c r="BBV23" s="56"/>
      <c r="BBW23" s="56"/>
      <c r="BBX23" s="56"/>
      <c r="BBY23" s="56"/>
      <c r="BBZ23" s="56"/>
      <c r="BCA23" s="56"/>
      <c r="BCB23" s="56"/>
      <c r="BCC23" s="56"/>
      <c r="BCD23" s="56"/>
      <c r="BCE23" s="56"/>
      <c r="BCF23" s="56"/>
      <c r="BCG23" s="56"/>
      <c r="BCH23" s="56"/>
      <c r="BCI23" s="56"/>
      <c r="BCJ23" s="56"/>
      <c r="BCK23" s="56"/>
      <c r="BCL23" s="56"/>
      <c r="BCM23" s="56"/>
      <c r="BCN23" s="56"/>
      <c r="BCO23" s="56"/>
      <c r="BCP23" s="56"/>
      <c r="BCQ23" s="56"/>
      <c r="BCR23" s="56"/>
      <c r="BCS23" s="56"/>
      <c r="BCT23" s="56"/>
      <c r="BCU23" s="56"/>
      <c r="BCV23" s="56"/>
      <c r="BCW23" s="56"/>
      <c r="BCX23" s="56"/>
      <c r="BCY23" s="56"/>
      <c r="BCZ23" s="56"/>
      <c r="BDA23" s="56"/>
      <c r="BDB23" s="56"/>
      <c r="BDC23" s="56"/>
      <c r="BDD23" s="56"/>
      <c r="BDE23" s="56"/>
      <c r="BDF23" s="56"/>
      <c r="BDG23" s="56"/>
      <c r="BDH23" s="56"/>
      <c r="BDI23" s="56"/>
      <c r="BDJ23" s="56"/>
      <c r="BDK23" s="56"/>
      <c r="BDL23" s="56"/>
      <c r="BDM23" s="56"/>
      <c r="BDN23" s="56"/>
      <c r="BDO23" s="56"/>
      <c r="BDP23" s="56"/>
      <c r="BDQ23" s="56"/>
      <c r="BDR23" s="56"/>
      <c r="BDS23" s="56"/>
      <c r="BDT23" s="56"/>
      <c r="BDU23" s="56"/>
      <c r="BDV23" s="56"/>
      <c r="BDW23" s="56"/>
      <c r="BDX23" s="56"/>
      <c r="BDY23" s="56"/>
      <c r="BDZ23" s="56"/>
      <c r="BEA23" s="56"/>
      <c r="BEB23" s="56"/>
      <c r="BEC23" s="56"/>
      <c r="BED23" s="56"/>
      <c r="BEE23" s="56"/>
      <c r="BEF23" s="56"/>
      <c r="BEG23" s="56"/>
      <c r="BEH23" s="56"/>
      <c r="BEI23" s="56"/>
      <c r="BEJ23" s="56"/>
      <c r="BEK23" s="56"/>
      <c r="BEL23" s="56"/>
      <c r="BEM23" s="56"/>
      <c r="BEN23" s="56"/>
      <c r="BEO23" s="56"/>
      <c r="BEP23" s="56"/>
      <c r="BEQ23" s="56"/>
      <c r="BER23" s="56"/>
      <c r="BES23" s="56"/>
      <c r="BET23" s="56"/>
      <c r="BEU23" s="56"/>
      <c r="BEV23" s="56"/>
      <c r="BEW23" s="56"/>
      <c r="BEX23" s="56"/>
      <c r="BEY23" s="56"/>
      <c r="BEZ23" s="56"/>
      <c r="BFA23" s="56"/>
      <c r="BFB23" s="56"/>
      <c r="BFC23" s="56"/>
      <c r="BFD23" s="56"/>
      <c r="BFE23" s="56"/>
      <c r="BFF23" s="56"/>
      <c r="BFG23" s="56"/>
      <c r="BFH23" s="56"/>
      <c r="BFI23" s="56"/>
      <c r="BFJ23" s="56"/>
      <c r="BFK23" s="56"/>
      <c r="BFL23" s="56"/>
      <c r="BFM23" s="56"/>
      <c r="BFN23" s="56"/>
      <c r="BFO23" s="56"/>
      <c r="BFP23" s="56"/>
      <c r="BFQ23" s="56"/>
      <c r="BFR23" s="56"/>
      <c r="BFS23" s="56"/>
      <c r="BFT23" s="56"/>
      <c r="BFU23" s="56"/>
      <c r="BFV23" s="56"/>
      <c r="BFW23" s="56"/>
      <c r="BFX23" s="56"/>
      <c r="BFY23" s="56"/>
      <c r="BFZ23" s="56"/>
      <c r="BGA23" s="56"/>
      <c r="BGB23" s="56"/>
      <c r="BGC23" s="56"/>
      <c r="BGD23" s="56"/>
      <c r="BGE23" s="56"/>
      <c r="BGF23" s="56"/>
      <c r="BGG23" s="56"/>
      <c r="BGH23" s="56"/>
      <c r="BGI23" s="56"/>
      <c r="BGJ23" s="56"/>
      <c r="BGK23" s="56"/>
      <c r="BGL23" s="56"/>
      <c r="BGM23" s="56"/>
      <c r="BGN23" s="56"/>
      <c r="BGO23" s="56"/>
      <c r="BGP23" s="56"/>
      <c r="BGQ23" s="56"/>
      <c r="BGR23" s="56"/>
      <c r="BGS23" s="56"/>
      <c r="BGT23" s="56"/>
      <c r="BGU23" s="56"/>
      <c r="BGV23" s="56"/>
      <c r="BGW23" s="56"/>
      <c r="BGX23" s="56"/>
      <c r="BGY23" s="56"/>
      <c r="BGZ23" s="56"/>
      <c r="BHA23" s="56"/>
      <c r="BHB23" s="56"/>
      <c r="BHC23" s="56"/>
      <c r="BHD23" s="56"/>
      <c r="BHE23" s="56"/>
      <c r="BHF23" s="56"/>
      <c r="BHG23" s="56"/>
      <c r="BHH23" s="56"/>
      <c r="BHI23" s="56"/>
      <c r="BHJ23" s="56"/>
      <c r="BHK23" s="56"/>
      <c r="BHL23" s="56"/>
      <c r="BHM23" s="56"/>
      <c r="BHN23" s="56"/>
      <c r="BHO23" s="56"/>
      <c r="BHP23" s="56"/>
      <c r="BHQ23" s="56"/>
      <c r="BHR23" s="56"/>
      <c r="BHS23" s="56"/>
      <c r="BHT23" s="56"/>
      <c r="BHU23" s="56"/>
      <c r="BHV23" s="56"/>
      <c r="BHW23" s="56"/>
      <c r="BHX23" s="56"/>
      <c r="BHY23" s="56"/>
      <c r="BHZ23" s="56"/>
      <c r="BIA23" s="56"/>
      <c r="BIB23" s="56"/>
      <c r="BIC23" s="56"/>
      <c r="BID23" s="56"/>
      <c r="BIE23" s="56"/>
      <c r="BIF23" s="56"/>
      <c r="BIG23" s="56"/>
      <c r="BIH23" s="56"/>
      <c r="BII23" s="56"/>
      <c r="BIJ23" s="56"/>
      <c r="BIK23" s="56"/>
      <c r="BIL23" s="56"/>
      <c r="BIM23" s="56"/>
      <c r="BIN23" s="56"/>
      <c r="BIO23" s="56"/>
      <c r="BIP23" s="56"/>
      <c r="BIQ23" s="56"/>
      <c r="BIR23" s="56"/>
      <c r="BIS23" s="56"/>
      <c r="BIT23" s="56"/>
      <c r="BIU23" s="56"/>
      <c r="BIV23" s="56"/>
      <c r="BIW23" s="56"/>
      <c r="BIX23" s="56"/>
      <c r="BIY23" s="56"/>
      <c r="BIZ23" s="56"/>
      <c r="BJA23" s="56"/>
      <c r="BJB23" s="56"/>
      <c r="BJC23" s="56"/>
      <c r="BJD23" s="56"/>
      <c r="BJE23" s="56"/>
      <c r="BJF23" s="56"/>
      <c r="BJG23" s="56"/>
      <c r="BJH23" s="56"/>
      <c r="BJI23" s="56"/>
      <c r="BJJ23" s="56"/>
      <c r="BJK23" s="56"/>
      <c r="BJL23" s="56"/>
      <c r="BJM23" s="56"/>
      <c r="BJN23" s="56"/>
      <c r="BJO23" s="56"/>
      <c r="BJP23" s="56"/>
      <c r="BJQ23" s="56"/>
      <c r="BJR23" s="56"/>
      <c r="BJS23" s="56"/>
      <c r="BJT23" s="56"/>
      <c r="BJU23" s="56"/>
      <c r="BJV23" s="56"/>
      <c r="BJW23" s="56"/>
      <c r="BJX23" s="56"/>
      <c r="BJY23" s="56"/>
      <c r="BJZ23" s="56"/>
      <c r="BKA23" s="56"/>
      <c r="BKB23" s="56"/>
      <c r="BKC23" s="56"/>
      <c r="BKD23" s="56"/>
      <c r="BKE23" s="56"/>
      <c r="BKF23" s="56"/>
      <c r="BKG23" s="56"/>
      <c r="BKH23" s="56"/>
      <c r="BKI23" s="56"/>
      <c r="BKJ23" s="56"/>
      <c r="BKK23" s="56"/>
      <c r="BKL23" s="56"/>
      <c r="BKM23" s="56"/>
      <c r="BKN23" s="56"/>
      <c r="BKO23" s="56"/>
      <c r="BKP23" s="56"/>
      <c r="BKQ23" s="56"/>
      <c r="BKR23" s="56"/>
      <c r="BKS23" s="56"/>
      <c r="BKT23" s="56"/>
      <c r="BKU23" s="56"/>
      <c r="BKV23" s="56"/>
      <c r="BKW23" s="56"/>
      <c r="BKX23" s="56"/>
      <c r="BKY23" s="56"/>
      <c r="BKZ23" s="56"/>
      <c r="BLA23" s="56"/>
      <c r="BLB23" s="56"/>
      <c r="BLC23" s="56"/>
      <c r="BLD23" s="56"/>
      <c r="BLE23" s="56"/>
      <c r="BLF23" s="56"/>
      <c r="BLG23" s="56"/>
      <c r="BLH23" s="56"/>
      <c r="BLI23" s="56"/>
      <c r="BLJ23" s="56"/>
      <c r="BLK23" s="56"/>
      <c r="BLL23" s="56"/>
      <c r="BLM23" s="56"/>
      <c r="BLN23" s="56"/>
      <c r="BLO23" s="56"/>
      <c r="BLP23" s="56"/>
      <c r="BLQ23" s="56"/>
      <c r="BLR23" s="56"/>
      <c r="BLS23" s="56"/>
      <c r="BLT23" s="56"/>
      <c r="BLU23" s="56"/>
      <c r="BLV23" s="56"/>
      <c r="BLW23" s="56"/>
      <c r="BLX23" s="56"/>
      <c r="BLY23" s="56"/>
      <c r="BLZ23" s="56"/>
      <c r="BMA23" s="56"/>
      <c r="BMB23" s="56"/>
      <c r="BMC23" s="56"/>
      <c r="BMD23" s="56"/>
      <c r="BME23" s="56"/>
      <c r="BMF23" s="56"/>
      <c r="BMG23" s="56"/>
      <c r="BMH23" s="56"/>
      <c r="BMI23" s="56"/>
      <c r="BMJ23" s="56"/>
      <c r="BMK23" s="56"/>
      <c r="BML23" s="56"/>
      <c r="BMM23" s="56"/>
      <c r="BMN23" s="56"/>
      <c r="BMO23" s="56"/>
      <c r="BMP23" s="56"/>
      <c r="BMQ23" s="56"/>
      <c r="BMR23" s="56"/>
      <c r="BMS23" s="56"/>
      <c r="BMT23" s="56"/>
      <c r="BMU23" s="56"/>
      <c r="BMV23" s="56"/>
      <c r="BMW23" s="56"/>
      <c r="BMX23" s="56"/>
      <c r="BMY23" s="56"/>
      <c r="BMZ23" s="56"/>
      <c r="BNA23" s="56"/>
      <c r="BNB23" s="56"/>
      <c r="BNC23" s="56"/>
      <c r="BND23" s="56"/>
      <c r="BNE23" s="56"/>
      <c r="BNF23" s="56"/>
      <c r="BNG23" s="56"/>
      <c r="BNH23" s="56"/>
    </row>
    <row r="24" ht="13.5" hidden="1" customHeight="1">
      <c r="A24" s="54" t="s">
        <v>1413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53"/>
      <c r="ES24" s="53"/>
      <c r="ET24" s="53"/>
      <c r="EU24" s="53"/>
      <c r="EV24" s="53"/>
      <c r="EW24" s="53"/>
      <c r="EX24" s="53"/>
      <c r="EY24" s="53"/>
      <c r="EZ24" s="53"/>
      <c r="FA24" s="53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/>
      <c r="GE24" s="53"/>
      <c r="GF24" s="53"/>
      <c r="GG24" s="53"/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/>
      <c r="II24" s="53"/>
      <c r="IJ24" s="53"/>
      <c r="IK24" s="53"/>
      <c r="IL24" s="53"/>
      <c r="IM24" s="53"/>
      <c r="IN24" s="53"/>
      <c r="IO24" s="53"/>
      <c r="IP24" s="53"/>
      <c r="IQ24" s="53"/>
      <c r="IR24" s="53"/>
      <c r="IS24" s="53"/>
      <c r="IT24" s="53"/>
      <c r="IU24" s="53"/>
      <c r="IV24" s="53"/>
      <c r="IW24" s="53"/>
      <c r="IX24" s="53"/>
      <c r="IY24" s="53"/>
      <c r="IZ24" s="53"/>
      <c r="JA24" s="53"/>
      <c r="JB24" s="53"/>
      <c r="JC24" s="53"/>
      <c r="JD24" s="53"/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/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/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/>
      <c r="MB24" s="53"/>
      <c r="MC24" s="53"/>
      <c r="MD24" s="53"/>
      <c r="ME24" s="53"/>
      <c r="MF24" s="53"/>
      <c r="MG24" s="53"/>
      <c r="MH24" s="53"/>
      <c r="MI24" s="53"/>
      <c r="MJ24" s="53"/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/>
      <c r="OJ24" s="53"/>
      <c r="OK24" s="53"/>
      <c r="OL24" s="53"/>
      <c r="OM24" s="53"/>
      <c r="ON24" s="53"/>
      <c r="OO24" s="53"/>
      <c r="OP24" s="53"/>
      <c r="OQ24" s="53"/>
      <c r="OR24" s="53"/>
      <c r="OS24" s="53"/>
      <c r="OT24" s="53"/>
      <c r="OU24" s="53"/>
      <c r="OV24" s="53"/>
      <c r="OW24" s="53"/>
      <c r="OX24" s="53"/>
      <c r="OY24" s="53"/>
      <c r="OZ24" s="53"/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3"/>
      <c r="PM24" s="53"/>
      <c r="PN24" s="53"/>
      <c r="PO24" s="53"/>
      <c r="PP24" s="53"/>
      <c r="PQ24" s="53"/>
      <c r="PR24" s="53"/>
      <c r="PS24" s="53"/>
      <c r="PT24" s="53"/>
      <c r="PU24" s="53"/>
      <c r="PV24" s="53"/>
      <c r="PW24" s="53"/>
      <c r="PX24" s="53"/>
      <c r="PY24" s="53"/>
      <c r="PZ24" s="53"/>
      <c r="QA24" s="53"/>
      <c r="QB24" s="53"/>
      <c r="QC24" s="53"/>
      <c r="QD24" s="53"/>
      <c r="QE24" s="53"/>
      <c r="QF24" s="53"/>
      <c r="QG24" s="53"/>
      <c r="QH24" s="53"/>
      <c r="QI24" s="53"/>
      <c r="QJ24" s="53"/>
      <c r="QK24" s="53"/>
      <c r="QL24" s="53"/>
      <c r="QM24" s="53"/>
      <c r="QN24" s="53"/>
      <c r="QO24" s="53"/>
      <c r="QP24" s="53"/>
      <c r="QQ24" s="53"/>
      <c r="QR24" s="53"/>
      <c r="QS24" s="53"/>
      <c r="QT24" s="53"/>
      <c r="QU24" s="53"/>
      <c r="QV24" s="53"/>
      <c r="QW24" s="53"/>
      <c r="QX24" s="53"/>
      <c r="QY24" s="53"/>
      <c r="QZ24" s="53"/>
      <c r="RA24" s="53"/>
      <c r="RB24" s="53"/>
      <c r="RC24" s="53"/>
      <c r="RD24" s="53"/>
      <c r="RE24" s="53"/>
      <c r="RF24" s="53"/>
      <c r="RG24" s="53"/>
      <c r="RH24" s="53"/>
      <c r="RI24" s="53"/>
      <c r="RJ24" s="53"/>
      <c r="RK24" s="53"/>
      <c r="RL24" s="53"/>
      <c r="RM24" s="53"/>
      <c r="RN24" s="53"/>
      <c r="RO24" s="53"/>
      <c r="RP24" s="53"/>
      <c r="RQ24" s="53"/>
      <c r="RR24" s="53"/>
      <c r="RS24" s="53"/>
      <c r="RT24" s="53"/>
      <c r="RU24" s="53"/>
      <c r="RV24" s="53"/>
      <c r="RW24" s="53"/>
      <c r="RX24" s="53"/>
      <c r="RY24" s="53"/>
      <c r="RZ24" s="53"/>
      <c r="SA24" s="53"/>
      <c r="SB24" s="53"/>
      <c r="SC24" s="53"/>
      <c r="SD24" s="53"/>
      <c r="SE24" s="53"/>
      <c r="SF24" s="53"/>
      <c r="SG24" s="53"/>
      <c r="SH24" s="53"/>
      <c r="SI24" s="53"/>
      <c r="SJ24" s="53"/>
      <c r="SK24" s="53"/>
      <c r="SL24" s="53"/>
      <c r="SM24" s="53"/>
      <c r="SN24" s="53"/>
      <c r="SO24" s="53"/>
      <c r="SP24" s="53"/>
      <c r="SQ24" s="53"/>
      <c r="SR24" s="53"/>
      <c r="SS24" s="53"/>
      <c r="ST24" s="53"/>
      <c r="SU24" s="53"/>
      <c r="SV24" s="53"/>
      <c r="SW24" s="53"/>
      <c r="SX24" s="53"/>
      <c r="SY24" s="53"/>
      <c r="SZ24" s="53"/>
      <c r="TA24" s="53"/>
      <c r="TB24" s="53"/>
      <c r="TC24" s="53"/>
      <c r="TD24" s="53"/>
      <c r="TE24" s="53"/>
      <c r="TF24" s="53"/>
      <c r="TG24" s="53"/>
      <c r="TH24" s="53"/>
      <c r="TI24" s="53"/>
      <c r="TJ24" s="53"/>
      <c r="TK24" s="53"/>
      <c r="TL24" s="53"/>
      <c r="TM24" s="53"/>
      <c r="TN24" s="53"/>
      <c r="TO24" s="53"/>
      <c r="TP24" s="53"/>
      <c r="TQ24" s="53"/>
      <c r="TR24" s="53"/>
      <c r="TS24" s="53"/>
      <c r="TT24" s="53"/>
      <c r="TU24" s="53"/>
      <c r="TV24" s="53"/>
      <c r="TW24" s="53"/>
      <c r="TX24" s="53"/>
      <c r="TY24" s="53"/>
      <c r="TZ24" s="53"/>
      <c r="UA24" s="53"/>
      <c r="UB24" s="53"/>
      <c r="UC24" s="53"/>
      <c r="UD24" s="53"/>
      <c r="UE24" s="53"/>
      <c r="UF24" s="53"/>
      <c r="UG24" s="53"/>
      <c r="UH24" s="53"/>
      <c r="UI24" s="53"/>
      <c r="UJ24" s="53"/>
      <c r="UK24" s="53"/>
      <c r="UL24" s="53"/>
      <c r="UM24" s="53"/>
      <c r="UN24" s="53"/>
      <c r="UO24" s="53"/>
      <c r="UP24" s="53"/>
      <c r="UQ24" s="53"/>
      <c r="UR24" s="53"/>
      <c r="US24" s="53"/>
      <c r="UT24" s="53"/>
      <c r="UU24" s="53"/>
      <c r="UV24" s="53"/>
      <c r="UW24" s="53"/>
      <c r="UX24" s="53"/>
      <c r="UY24" s="53"/>
      <c r="UZ24" s="53"/>
      <c r="VA24" s="53"/>
      <c r="VB24" s="53"/>
      <c r="VC24" s="53"/>
      <c r="VD24" s="53"/>
      <c r="VE24" s="53"/>
      <c r="VF24" s="53"/>
      <c r="VG24" s="53"/>
      <c r="VH24" s="53"/>
      <c r="VI24" s="53"/>
      <c r="VJ24" s="53"/>
      <c r="VK24" s="53"/>
      <c r="VL24" s="53"/>
      <c r="VM24" s="53"/>
      <c r="VN24" s="53"/>
      <c r="VO24" s="53"/>
      <c r="VP24" s="53"/>
      <c r="VQ24" s="53"/>
      <c r="VR24" s="53"/>
      <c r="VS24" s="53"/>
      <c r="VT24" s="53"/>
      <c r="VU24" s="53"/>
      <c r="VV24" s="53"/>
      <c r="VW24" s="53"/>
      <c r="VX24" s="53"/>
      <c r="VY24" s="53"/>
      <c r="VZ24" s="53"/>
      <c r="WA24" s="53"/>
      <c r="WB24" s="53"/>
      <c r="WC24" s="53"/>
      <c r="WD24" s="53"/>
      <c r="WE24" s="53"/>
      <c r="WF24" s="53"/>
      <c r="WG24" s="53"/>
      <c r="WH24" s="53"/>
      <c r="WI24" s="53"/>
      <c r="WJ24" s="53"/>
      <c r="WK24" s="53"/>
      <c r="WL24" s="53"/>
      <c r="WM24" s="53"/>
      <c r="WN24" s="53"/>
      <c r="WO24" s="53"/>
      <c r="WP24" s="53"/>
      <c r="WQ24" s="53"/>
      <c r="WR24" s="53"/>
      <c r="WS24" s="53"/>
      <c r="WT24" s="53"/>
      <c r="WU24" s="53"/>
      <c r="WV24" s="53"/>
      <c r="WW24" s="53"/>
      <c r="WX24" s="53"/>
      <c r="WY24" s="53"/>
      <c r="WZ24" s="53"/>
      <c r="XA24" s="53"/>
      <c r="XB24" s="53"/>
      <c r="XC24" s="53"/>
      <c r="XD24" s="53"/>
      <c r="XE24" s="53"/>
      <c r="XF24" s="53"/>
      <c r="XG24" s="53"/>
      <c r="XH24" s="53"/>
      <c r="XI24" s="53"/>
      <c r="XJ24" s="53"/>
      <c r="XK24" s="53"/>
      <c r="XL24" s="53"/>
      <c r="XM24" s="53"/>
      <c r="XN24" s="53"/>
      <c r="XO24" s="53"/>
      <c r="XP24" s="53"/>
      <c r="XQ24" s="53"/>
      <c r="XR24" s="53"/>
      <c r="XS24" s="53"/>
      <c r="XT24" s="53"/>
      <c r="XU24" s="53"/>
      <c r="XV24" s="53"/>
      <c r="XW24" s="53"/>
      <c r="XX24" s="53"/>
      <c r="XY24" s="53"/>
      <c r="XZ24" s="53"/>
      <c r="YA24" s="53"/>
      <c r="YB24" s="53"/>
      <c r="YC24" s="53"/>
      <c r="YD24" s="53"/>
      <c r="YE24" s="53"/>
      <c r="YF24" s="53"/>
      <c r="YG24" s="53"/>
      <c r="YH24" s="53"/>
      <c r="YI24" s="53"/>
      <c r="YJ24" s="53"/>
      <c r="YK24" s="53"/>
      <c r="YL24" s="53"/>
      <c r="YM24" s="53"/>
      <c r="YN24" s="53"/>
      <c r="YO24" s="53"/>
      <c r="YP24" s="53"/>
      <c r="YQ24" s="53"/>
      <c r="YR24" s="53"/>
      <c r="YS24" s="53"/>
      <c r="YT24" s="53"/>
      <c r="YU24" s="53"/>
      <c r="YV24" s="53"/>
      <c r="YW24" s="53"/>
      <c r="YX24" s="53"/>
      <c r="YY24" s="53"/>
      <c r="YZ24" s="53"/>
      <c r="ZA24" s="53"/>
      <c r="ZB24" s="53"/>
      <c r="ZC24" s="53"/>
      <c r="ZD24" s="53"/>
      <c r="ZE24" s="53"/>
      <c r="ZF24" s="53"/>
      <c r="ZG24" s="53"/>
      <c r="ZH24" s="53"/>
      <c r="ZI24" s="53"/>
      <c r="ZJ24" s="53"/>
      <c r="ZK24" s="53"/>
      <c r="ZL24" s="53"/>
      <c r="ZM24" s="53"/>
      <c r="ZN24" s="53"/>
      <c r="ZO24" s="53"/>
      <c r="ZP24" s="53"/>
      <c r="ZQ24" s="53"/>
      <c r="ZR24" s="53"/>
      <c r="ZS24" s="53"/>
      <c r="ZT24" s="53"/>
      <c r="ZU24" s="53"/>
      <c r="ZV24" s="53"/>
      <c r="ZW24" s="53"/>
      <c r="ZX24" s="53"/>
      <c r="ZY24" s="53"/>
      <c r="ZZ24" s="53"/>
      <c r="AAA24" s="53"/>
      <c r="AAB24" s="53"/>
      <c r="AAC24" s="53"/>
      <c r="AAD24" s="53"/>
      <c r="AAE24" s="53"/>
      <c r="AAF24" s="53"/>
      <c r="AAG24" s="53"/>
      <c r="AAH24" s="53"/>
      <c r="AAI24" s="53"/>
      <c r="AAJ24" s="53"/>
      <c r="AAK24" s="53"/>
      <c r="AAL24" s="53"/>
      <c r="AAM24" s="53"/>
      <c r="AAN24" s="53"/>
      <c r="AAO24" s="53"/>
      <c r="AAP24" s="53"/>
      <c r="AAQ24" s="53"/>
      <c r="AAR24" s="53"/>
      <c r="AAS24" s="53"/>
      <c r="AAT24" s="53"/>
      <c r="AAU24" s="53"/>
      <c r="AAV24" s="53"/>
      <c r="AAW24" s="53"/>
      <c r="AAX24" s="53"/>
      <c r="AAY24" s="53"/>
      <c r="AAZ24" s="53"/>
      <c r="ABA24" s="53"/>
      <c r="ABB24" s="53"/>
      <c r="ABC24" s="53"/>
      <c r="ABD24" s="53"/>
      <c r="ABE24" s="53"/>
      <c r="ABF24" s="53"/>
      <c r="ABG24" s="53"/>
      <c r="ABH24" s="53"/>
      <c r="ABI24" s="53"/>
      <c r="ABJ24" s="53"/>
      <c r="ABK24" s="53"/>
      <c r="ABL24" s="53"/>
      <c r="ABM24" s="53"/>
      <c r="ABN24" s="53"/>
      <c r="ABO24" s="53"/>
      <c r="ABP24" s="53"/>
      <c r="ABQ24" s="53"/>
      <c r="ABR24" s="53"/>
      <c r="ABS24" s="53"/>
      <c r="ABT24" s="53"/>
      <c r="ABU24" s="53"/>
      <c r="ABV24" s="53"/>
      <c r="ABW24" s="53"/>
      <c r="ABX24" s="53"/>
      <c r="ABY24" s="53"/>
      <c r="ABZ24" s="53"/>
      <c r="ACA24" s="53"/>
      <c r="ACB24" s="53"/>
      <c r="ACC24" s="53"/>
      <c r="ACD24" s="53"/>
      <c r="ACE24" s="53"/>
      <c r="ACF24" s="53"/>
      <c r="ACG24" s="53"/>
      <c r="ACH24" s="53"/>
      <c r="ACI24" s="53"/>
      <c r="ACJ24" s="53"/>
      <c r="ACK24" s="53"/>
      <c r="ACL24" s="53"/>
      <c r="ACM24" s="53"/>
      <c r="ACN24" s="53"/>
      <c r="ACO24" s="53"/>
      <c r="ACP24" s="53"/>
      <c r="ACQ24" s="53"/>
      <c r="ACR24" s="53"/>
      <c r="ACS24" s="53"/>
      <c r="ACT24" s="53"/>
      <c r="ACU24" s="53"/>
      <c r="ACV24" s="53"/>
      <c r="ACW24" s="53"/>
      <c r="ACX24" s="53"/>
      <c r="ACY24" s="53"/>
      <c r="ACZ24" s="53"/>
      <c r="ADA24" s="53"/>
      <c r="ADB24" s="53">
        <v>57.63618</v>
      </c>
      <c r="ADC24" s="53">
        <v>57.63618</v>
      </c>
      <c r="ADD24" s="53">
        <v>57.63618</v>
      </c>
      <c r="ADE24" s="53">
        <v>57.63618</v>
      </c>
      <c r="ADF24" s="53">
        <v>57.63618</v>
      </c>
      <c r="ADG24" s="53">
        <v>57.63618</v>
      </c>
      <c r="ADH24" s="53">
        <v>57.63618</v>
      </c>
      <c r="ADI24" s="53">
        <v>57.63618</v>
      </c>
      <c r="ADJ24" s="53">
        <v>57.63618</v>
      </c>
      <c r="ADK24" s="53">
        <v>57.63618</v>
      </c>
      <c r="ADL24" s="53">
        <v>57.63618</v>
      </c>
      <c r="ADM24" s="53">
        <v>57.63618</v>
      </c>
      <c r="ADN24" s="53">
        <v>57.63618</v>
      </c>
      <c r="ADO24" s="53">
        <v>57.63618</v>
      </c>
      <c r="ADP24" s="53">
        <v>57.63618</v>
      </c>
      <c r="ADQ24" s="53">
        <v>57.63618</v>
      </c>
      <c r="ADR24" s="53">
        <v>57.63618</v>
      </c>
      <c r="ADS24" s="53">
        <v>57.63618</v>
      </c>
      <c r="ADT24" s="53">
        <v>57.63618</v>
      </c>
      <c r="ADU24" s="53">
        <v>57.63618</v>
      </c>
      <c r="ADV24" s="53">
        <v>57.63618</v>
      </c>
      <c r="ADW24" s="53">
        <v>57.63618</v>
      </c>
      <c r="ADX24" s="53">
        <v>57.63618</v>
      </c>
      <c r="ADY24" s="53">
        <v>57.63618</v>
      </c>
      <c r="ADZ24" s="53">
        <v>58.64563</v>
      </c>
      <c r="AEA24" s="53">
        <v>58.64563</v>
      </c>
      <c r="AEB24" s="53">
        <v>58.64563</v>
      </c>
      <c r="AEC24" s="53">
        <v>58.64563</v>
      </c>
      <c r="AED24" s="53">
        <v>58.64563</v>
      </c>
      <c r="AEE24" s="53">
        <v>58.64563</v>
      </c>
      <c r="AEF24" s="53">
        <v>58.64563</v>
      </c>
      <c r="AEG24" s="53">
        <v>58.64563</v>
      </c>
      <c r="AEH24" s="53">
        <v>58.64563</v>
      </c>
      <c r="AEI24" s="53">
        <v>58.64563</v>
      </c>
      <c r="AEJ24" s="53">
        <v>58.64563</v>
      </c>
      <c r="AEK24" s="53">
        <v>58.64563</v>
      </c>
      <c r="AEL24" s="53">
        <v>58.64563</v>
      </c>
      <c r="AEM24" s="53">
        <v>58.64563</v>
      </c>
      <c r="AEN24" s="53">
        <v>58.64563</v>
      </c>
      <c r="AEO24" s="53">
        <v>58.64563</v>
      </c>
      <c r="AEP24" s="53">
        <v>58.64563</v>
      </c>
      <c r="AEQ24" s="53">
        <v>58.64563</v>
      </c>
      <c r="AER24" s="53">
        <v>58.64563</v>
      </c>
      <c r="AES24" s="53">
        <v>58.64563</v>
      </c>
      <c r="AET24" s="53">
        <v>58.64563</v>
      </c>
      <c r="AEU24" s="53">
        <v>58.64563</v>
      </c>
      <c r="AEV24" s="53">
        <v>58.64563</v>
      </c>
      <c r="AEW24" s="53">
        <v>58.64563</v>
      </c>
      <c r="AEX24" s="53">
        <v>57.66206</v>
      </c>
      <c r="AEY24" s="53">
        <v>57.66206</v>
      </c>
      <c r="AEZ24" s="53">
        <v>57.66206</v>
      </c>
      <c r="AFA24" s="53">
        <v>57.66206</v>
      </c>
      <c r="AFB24" s="53">
        <v>57.66206</v>
      </c>
      <c r="AFC24" s="53">
        <v>57.66206</v>
      </c>
      <c r="AFD24" s="53">
        <v>57.66206</v>
      </c>
      <c r="AFE24" s="53">
        <v>57.66206</v>
      </c>
      <c r="AFF24" s="53">
        <v>57.66206</v>
      </c>
      <c r="AFG24" s="53">
        <v>57.66206</v>
      </c>
      <c r="AFH24" s="53">
        <v>57.66206</v>
      </c>
      <c r="AFI24" s="53">
        <v>57.66206</v>
      </c>
      <c r="AFJ24" s="53">
        <v>57.66206</v>
      </c>
      <c r="AFK24" s="53">
        <v>57.66206</v>
      </c>
      <c r="AFL24" s="53">
        <v>57.66206</v>
      </c>
      <c r="AFM24" s="53">
        <v>57.66206</v>
      </c>
      <c r="AFN24" s="53">
        <v>57.66206</v>
      </c>
      <c r="AFO24" s="53">
        <v>57.66206</v>
      </c>
      <c r="AFP24" s="53">
        <v>57.66206</v>
      </c>
      <c r="AFQ24" s="53">
        <v>57.66206</v>
      </c>
      <c r="AFR24" s="53">
        <v>57.66206</v>
      </c>
      <c r="AFS24" s="53">
        <v>57.66206</v>
      </c>
      <c r="AFT24" s="53">
        <v>57.66206</v>
      </c>
      <c r="AFU24" s="53">
        <v>57.66206</v>
      </c>
      <c r="AFV24" s="53">
        <v>57.66206</v>
      </c>
      <c r="AFW24" s="53">
        <v>57.66206</v>
      </c>
      <c r="AFX24" s="53">
        <v>57.66206</v>
      </c>
      <c r="AFY24" s="53">
        <v>57.66206</v>
      </c>
      <c r="AFZ24" s="53">
        <v>57.66206</v>
      </c>
      <c r="AGA24" s="53">
        <v>57.66206</v>
      </c>
      <c r="AGB24" s="53">
        <v>57.66206</v>
      </c>
      <c r="AGC24" s="53">
        <v>57.66206</v>
      </c>
      <c r="AGD24" s="53">
        <v>57.66206</v>
      </c>
      <c r="AGE24" s="53"/>
      <c r="AGF24" s="53"/>
      <c r="AGG24" s="53"/>
      <c r="AGH24" s="53"/>
      <c r="AGI24" s="53"/>
      <c r="AGJ24" s="53"/>
      <c r="AGK24" s="53"/>
      <c r="AGL24" s="53"/>
      <c r="AGM24" s="53"/>
      <c r="AGN24" s="53"/>
      <c r="AGO24" s="53"/>
      <c r="AGP24" s="53"/>
      <c r="AGQ24" s="53"/>
      <c r="AGR24" s="53"/>
      <c r="AGS24" s="53"/>
      <c r="AGT24" s="53"/>
      <c r="AGU24" s="53"/>
      <c r="AGV24" s="53"/>
      <c r="AGW24" s="53"/>
      <c r="AGX24" s="53"/>
      <c r="AGY24" s="53"/>
      <c r="AGZ24" s="53"/>
      <c r="AHA24" s="53"/>
      <c r="AHB24" s="53"/>
      <c r="AHC24" s="53"/>
      <c r="AHD24" s="53"/>
      <c r="AHE24" s="53"/>
      <c r="AHF24" s="53"/>
      <c r="AHG24" s="53"/>
      <c r="AHH24" s="53"/>
      <c r="AHI24" s="53"/>
      <c r="AHJ24" s="53"/>
      <c r="AHK24" s="53"/>
      <c r="AHL24" s="53"/>
      <c r="AHM24" s="53"/>
      <c r="AHN24" s="53"/>
      <c r="AHO24" s="53"/>
      <c r="AHP24" s="53"/>
      <c r="AHQ24" s="53"/>
      <c r="AHR24" s="53"/>
      <c r="AHS24" s="53"/>
      <c r="AHT24" s="53"/>
      <c r="AHU24" s="53"/>
      <c r="AHV24" s="53"/>
      <c r="AHW24" s="53"/>
      <c r="AHX24" s="53"/>
      <c r="AHY24" s="53"/>
      <c r="AHZ24" s="53"/>
      <c r="AIA24" s="53"/>
      <c r="AIB24" s="53"/>
      <c r="AIC24" s="53"/>
      <c r="AID24" s="53"/>
      <c r="AIE24" s="53"/>
      <c r="AIF24" s="53"/>
      <c r="AIG24" s="53"/>
      <c r="AIH24" s="53"/>
      <c r="AII24" s="53"/>
      <c r="AIJ24" s="53"/>
      <c r="AIK24" s="53"/>
      <c r="AIL24" s="53"/>
      <c r="AIM24" s="53"/>
      <c r="AIN24" s="53"/>
      <c r="AIO24" s="53"/>
      <c r="AIP24" s="53"/>
      <c r="AIQ24" s="53"/>
      <c r="AIR24" s="53"/>
      <c r="AIS24" s="53"/>
      <c r="AIT24" s="53"/>
      <c r="AIU24" s="53"/>
      <c r="AIV24" s="53"/>
      <c r="AIW24" s="53"/>
      <c r="AIX24" s="53"/>
      <c r="AIY24" s="53"/>
      <c r="AIZ24" s="53"/>
      <c r="AJA24" s="53"/>
      <c r="AJB24" s="53"/>
      <c r="AJC24" s="53"/>
      <c r="AJD24" s="53"/>
      <c r="AJE24" s="53"/>
      <c r="AJF24" s="53"/>
      <c r="AJG24" s="53"/>
      <c r="AJH24" s="53"/>
      <c r="AJI24" s="53"/>
      <c r="AJJ24" s="53"/>
      <c r="AJK24" s="53"/>
      <c r="AJL24" s="53"/>
      <c r="AJM24" s="53"/>
      <c r="AJN24" s="53"/>
      <c r="AJO24" s="53"/>
      <c r="AJP24" s="53"/>
      <c r="AJQ24" s="53"/>
      <c r="AJR24" s="53"/>
      <c r="AJS24" s="53"/>
      <c r="AJT24" s="53"/>
      <c r="AJU24" s="53"/>
      <c r="AJV24" s="53"/>
      <c r="AJW24" s="53"/>
      <c r="AJX24" s="53"/>
      <c r="AJY24" s="53"/>
      <c r="AJZ24" s="53"/>
      <c r="AKA24" s="53"/>
      <c r="AKB24" s="53"/>
      <c r="AKC24" s="53"/>
      <c r="AKD24" s="53"/>
      <c r="AKE24" s="53"/>
      <c r="AKF24" s="53"/>
      <c r="AKG24" s="53"/>
      <c r="AKH24" s="53"/>
      <c r="AKI24" s="53"/>
      <c r="AKJ24" s="53"/>
      <c r="AKK24" s="53"/>
      <c r="AKL24" s="53"/>
      <c r="AKM24" s="53"/>
      <c r="AKN24" s="53"/>
      <c r="AKO24" s="53"/>
      <c r="AKP24" s="53"/>
      <c r="AKQ24" s="53"/>
      <c r="AKR24" s="53"/>
      <c r="AKS24" s="53"/>
      <c r="AKT24" s="53"/>
      <c r="AKU24" s="53"/>
      <c r="AKV24" s="53"/>
      <c r="AKW24" s="53"/>
      <c r="AKX24" s="53"/>
      <c r="AKY24" s="53"/>
      <c r="AKZ24" s="53"/>
      <c r="ALA24" s="53"/>
      <c r="ALB24" s="53"/>
      <c r="ALC24" s="53"/>
      <c r="ALD24" s="53"/>
      <c r="ALE24" s="53"/>
      <c r="ALF24" s="53"/>
      <c r="ALG24" s="53"/>
      <c r="ALH24" s="53"/>
      <c r="ALI24" s="53"/>
      <c r="ALJ24" s="53"/>
      <c r="ALK24" s="53"/>
      <c r="ALL24" s="53"/>
      <c r="ALM24" s="53"/>
      <c r="ALN24" s="53"/>
      <c r="ALO24" s="53"/>
      <c r="ALP24" s="53"/>
      <c r="ALQ24" s="53"/>
      <c r="ALR24" s="53"/>
      <c r="ALS24" s="53"/>
      <c r="ALT24" s="53"/>
      <c r="ALU24" s="53"/>
      <c r="ALV24" s="53"/>
      <c r="ALW24" s="53"/>
      <c r="ALX24" s="53"/>
      <c r="ALY24" s="53"/>
      <c r="ALZ24" s="53"/>
      <c r="AMA24" s="53"/>
      <c r="AMB24" s="53"/>
      <c r="AMC24" s="53"/>
      <c r="AMD24" s="53"/>
      <c r="AME24" s="53"/>
      <c r="AMF24" s="53"/>
      <c r="AMG24" s="53"/>
      <c r="AMH24" s="53"/>
      <c r="AMI24" s="53"/>
      <c r="AMJ24" s="53"/>
      <c r="AMK24" s="53"/>
      <c r="AML24" s="53"/>
      <c r="AMM24" s="53"/>
      <c r="AMN24" s="53"/>
      <c r="AMO24" s="53"/>
      <c r="AMP24" s="53"/>
      <c r="AMQ24" s="53"/>
      <c r="AMR24" s="53"/>
      <c r="AMS24" s="53"/>
      <c r="AMT24" s="53"/>
      <c r="AMU24" s="53"/>
      <c r="AMV24" s="53"/>
      <c r="AMW24" s="53"/>
      <c r="AMX24" s="53"/>
      <c r="AMY24" s="53"/>
      <c r="AMZ24" s="53"/>
      <c r="ANA24" s="53"/>
      <c r="ANB24" s="53"/>
      <c r="ANC24" s="53"/>
      <c r="AND24" s="53"/>
      <c r="ANE24" s="53"/>
      <c r="ANF24" s="53"/>
      <c r="ANG24" s="53"/>
      <c r="ANH24" s="53"/>
      <c r="ANI24" s="53"/>
      <c r="ANJ24" s="53"/>
      <c r="ANK24" s="53"/>
      <c r="ANL24" s="53"/>
      <c r="ANM24" s="53"/>
      <c r="ANN24" s="53"/>
      <c r="ANO24" s="53"/>
      <c r="ANP24" s="53"/>
      <c r="ANQ24" s="53"/>
      <c r="ANR24" s="53"/>
      <c r="ANS24" s="53"/>
      <c r="ANT24" s="53"/>
      <c r="ANU24" s="53"/>
      <c r="ANV24" s="53"/>
      <c r="ANW24" s="53"/>
      <c r="ANX24" s="53"/>
      <c r="ANY24" s="53"/>
      <c r="ANZ24" s="53"/>
      <c r="AOA24" s="53"/>
      <c r="AOB24" s="53"/>
      <c r="AOC24" s="53"/>
      <c r="AOD24" s="53"/>
      <c r="AOE24" s="53"/>
      <c r="AOF24" s="53"/>
      <c r="AOG24" s="53"/>
      <c r="AOH24" s="53"/>
      <c r="AOI24" s="53"/>
      <c r="AOJ24" s="53"/>
      <c r="AOK24" s="53"/>
      <c r="AOL24" s="53"/>
      <c r="AOM24" s="53"/>
      <c r="AON24" s="53"/>
      <c r="AOO24" s="53"/>
      <c r="AOP24" s="53"/>
      <c r="AOQ24" s="53"/>
      <c r="AOR24" s="53"/>
      <c r="AOS24" s="53"/>
      <c r="AOT24" s="53"/>
      <c r="AOU24" s="53"/>
      <c r="AOV24" s="53"/>
      <c r="AOW24" s="53"/>
      <c r="AOX24" s="53"/>
      <c r="AOY24" s="53"/>
      <c r="AOZ24" s="53"/>
      <c r="APA24" s="53"/>
      <c r="APB24" s="53"/>
      <c r="APC24" s="53"/>
      <c r="APD24" s="53"/>
      <c r="APE24" s="53"/>
      <c r="APF24" s="53"/>
      <c r="APG24" s="53"/>
      <c r="APH24" s="53"/>
      <c r="API24" s="53"/>
      <c r="APJ24" s="53"/>
      <c r="APK24" s="53"/>
      <c r="APL24" s="53"/>
      <c r="APM24" s="53"/>
      <c r="APN24" s="53"/>
      <c r="APO24" s="53"/>
      <c r="APP24" s="53"/>
      <c r="APQ24" s="53"/>
      <c r="APR24" s="53"/>
      <c r="APS24" s="53"/>
      <c r="APT24" s="53"/>
      <c r="APU24" s="53"/>
      <c r="APV24" s="53"/>
      <c r="APW24" s="53"/>
      <c r="APX24" s="53"/>
      <c r="APY24" s="53"/>
      <c r="APZ24" s="53"/>
      <c r="AQA24" s="53"/>
      <c r="AQB24" s="53"/>
      <c r="AQC24" s="53"/>
      <c r="AQD24" s="53"/>
      <c r="AQE24" s="53"/>
      <c r="AQF24" s="53"/>
      <c r="AQG24" s="53"/>
      <c r="AQH24" s="53"/>
      <c r="AQI24" s="53"/>
      <c r="AQJ24" s="53"/>
      <c r="AQK24" s="53"/>
      <c r="AQL24" s="53"/>
      <c r="AQM24" s="53"/>
      <c r="AQN24" s="53"/>
      <c r="AQO24" s="53"/>
      <c r="AQP24" s="53"/>
      <c r="AQQ24" s="53"/>
      <c r="AQR24" s="53"/>
      <c r="AQS24" s="53"/>
      <c r="AQT24" s="53"/>
      <c r="AQU24" s="53"/>
      <c r="AQV24" s="53"/>
      <c r="AQW24" s="53"/>
      <c r="AQX24" s="53"/>
      <c r="AQY24" s="53"/>
      <c r="AQZ24" s="53"/>
      <c r="ARA24" s="53"/>
      <c r="ARB24" s="53"/>
      <c r="ARC24" s="53"/>
      <c r="ARD24" s="53"/>
      <c r="ARE24" s="53"/>
      <c r="ARF24" s="53"/>
      <c r="ARG24" s="53"/>
      <c r="ARH24" s="53"/>
      <c r="ARI24" s="53"/>
      <c r="ARJ24" s="53"/>
      <c r="ARK24" s="53"/>
      <c r="ARL24" s="53"/>
      <c r="ARM24" s="53"/>
      <c r="ARN24" s="53"/>
      <c r="ARO24" s="53"/>
      <c r="ARP24" s="53"/>
      <c r="ARQ24" s="53"/>
      <c r="ARR24" s="53"/>
      <c r="ARS24" s="53"/>
      <c r="ART24" s="53"/>
      <c r="ARU24" s="53"/>
      <c r="ARV24" s="53"/>
      <c r="ARW24" s="53"/>
      <c r="ARX24" s="53"/>
      <c r="ARY24" s="53"/>
      <c r="ARZ24" s="53"/>
      <c r="ASA24" s="53"/>
      <c r="ASB24" s="53"/>
      <c r="ASC24" s="53"/>
      <c r="ASD24" s="53"/>
      <c r="ASE24" s="53"/>
      <c r="ASF24" s="53"/>
      <c r="ASG24" s="53"/>
      <c r="ASH24" s="53"/>
      <c r="ASI24" s="53"/>
      <c r="ASJ24" s="53"/>
      <c r="ASK24" s="53"/>
      <c r="ASL24" s="53"/>
      <c r="ASM24" s="53"/>
      <c r="ASN24" s="53"/>
      <c r="ASO24" s="53"/>
      <c r="ASP24" s="53"/>
      <c r="ASQ24" s="53"/>
      <c r="ASR24" s="53"/>
      <c r="ASS24" s="53"/>
      <c r="AST24" s="53"/>
      <c r="ASU24" s="53"/>
      <c r="ASV24" s="53"/>
      <c r="ASW24" s="53"/>
      <c r="ASX24" s="53"/>
      <c r="ASY24" s="53"/>
      <c r="ASZ24" s="53"/>
      <c r="ATA24" s="53"/>
      <c r="ATB24" s="53"/>
      <c r="ATC24" s="53"/>
      <c r="ATD24" s="53"/>
      <c r="ATE24" s="53"/>
      <c r="ATF24" s="53"/>
      <c r="ATG24" s="53"/>
      <c r="ATH24" s="53"/>
      <c r="ATI24" s="53"/>
      <c r="ATJ24" s="53"/>
      <c r="ATK24" s="53"/>
      <c r="ATL24" s="53"/>
      <c r="ATM24" s="53"/>
      <c r="ATN24" s="53"/>
      <c r="ATO24" s="53"/>
      <c r="ATP24" s="53"/>
      <c r="ATQ24" s="53"/>
      <c r="ATR24" s="53"/>
      <c r="ATS24" s="53"/>
      <c r="ATT24" s="53"/>
      <c r="ATU24" s="53"/>
      <c r="ATV24" s="53"/>
      <c r="ATW24" s="53"/>
      <c r="ATX24" s="53"/>
      <c r="ATY24" s="53"/>
      <c r="ATZ24" s="53"/>
      <c r="AUA24" s="53"/>
      <c r="AUB24" s="53"/>
      <c r="AUC24" s="53"/>
      <c r="AUD24" s="53"/>
      <c r="AUE24" s="53"/>
      <c r="AUF24" s="53"/>
      <c r="AUG24" s="53"/>
      <c r="AUH24" s="53"/>
      <c r="AUI24" s="53"/>
      <c r="AUJ24" s="53"/>
      <c r="AUK24" s="53"/>
      <c r="AUL24" s="53"/>
      <c r="AUM24" s="53"/>
      <c r="AUN24" s="53"/>
      <c r="AUO24" s="53"/>
      <c r="AUP24" s="53"/>
      <c r="AUQ24" s="53"/>
      <c r="AUR24" s="53"/>
      <c r="AUS24" s="53"/>
      <c r="AUT24" s="53"/>
      <c r="AUU24" s="53"/>
      <c r="AUV24" s="53"/>
      <c r="AUW24" s="53"/>
      <c r="AUX24" s="53"/>
      <c r="AUY24" s="53"/>
      <c r="AUZ24" s="53"/>
      <c r="AVA24" s="53"/>
      <c r="AVB24" s="53"/>
      <c r="AVC24" s="53"/>
      <c r="AVD24" s="53"/>
      <c r="AVE24" s="53"/>
      <c r="AVF24" s="53"/>
      <c r="AVG24" s="53"/>
      <c r="AVH24" s="53"/>
      <c r="AVI24" s="53"/>
      <c r="AVJ24" s="53"/>
      <c r="AVK24" s="53"/>
      <c r="AVL24" s="53"/>
      <c r="AVM24" s="53"/>
      <c r="AVN24" s="53"/>
      <c r="AVO24" s="53"/>
      <c r="AVP24" s="53"/>
      <c r="AVQ24" s="53"/>
      <c r="AVR24" s="53"/>
      <c r="AVS24" s="53"/>
      <c r="AVT24" s="53"/>
      <c r="AVU24" s="53"/>
      <c r="AVV24" s="53"/>
      <c r="AVW24" s="53"/>
      <c r="AVX24" s="53"/>
      <c r="AVY24" s="53"/>
      <c r="AVZ24" s="53"/>
      <c r="AWA24" s="53"/>
      <c r="AWB24" s="53"/>
      <c r="AWC24" s="53"/>
      <c r="AWD24" s="53"/>
      <c r="AWE24" s="53"/>
      <c r="AWF24" s="53"/>
      <c r="AWG24" s="53"/>
      <c r="AWH24" s="53"/>
      <c r="AWI24" s="53"/>
      <c r="AWJ24" s="53"/>
      <c r="AWK24" s="53"/>
      <c r="AWL24" s="53"/>
      <c r="AWM24" s="53"/>
      <c r="AWN24" s="53"/>
      <c r="AWO24" s="53"/>
      <c r="AWP24" s="53"/>
      <c r="AWQ24" s="53"/>
      <c r="AWR24" s="53"/>
      <c r="AWS24" s="53"/>
      <c r="AWT24" s="53"/>
      <c r="AWU24" s="53"/>
      <c r="AWV24" s="53"/>
      <c r="AWW24" s="53"/>
      <c r="AWX24" s="53"/>
      <c r="AWY24" s="53"/>
      <c r="AWZ24" s="53"/>
      <c r="AXA24" s="53"/>
      <c r="AXB24" s="53"/>
      <c r="AXC24" s="53"/>
      <c r="AXD24" s="53"/>
      <c r="AXE24" s="53"/>
      <c r="AXF24" s="53"/>
      <c r="AXG24" s="53"/>
      <c r="AXH24" s="53"/>
      <c r="AXI24" s="53"/>
      <c r="AXJ24" s="53"/>
      <c r="AXK24" s="53"/>
      <c r="AXL24" s="53"/>
      <c r="AXM24" s="53"/>
      <c r="AXN24" s="53"/>
      <c r="AXO24" s="53"/>
      <c r="AXP24" s="53"/>
      <c r="AXQ24" s="53"/>
      <c r="AXR24" s="53"/>
      <c r="AXS24" s="53"/>
      <c r="AXT24" s="53"/>
      <c r="AXU24" s="53"/>
      <c r="AXV24" s="53"/>
      <c r="AXW24" s="53"/>
      <c r="AXX24" s="53"/>
      <c r="AXY24" s="53"/>
      <c r="AXZ24" s="53"/>
      <c r="AYA24" s="53"/>
      <c r="AYB24" s="53"/>
      <c r="AYC24" s="53"/>
      <c r="AYD24" s="53"/>
      <c r="AYE24" s="53"/>
      <c r="AYF24" s="53"/>
      <c r="AYG24" s="53"/>
      <c r="AYH24" s="53"/>
      <c r="AYI24" s="53"/>
      <c r="AYJ24" s="53"/>
      <c r="AYK24" s="53"/>
      <c r="AYL24" s="53"/>
      <c r="AYM24" s="53"/>
      <c r="AYN24" s="53"/>
      <c r="AYO24" s="53"/>
      <c r="AYP24" s="53"/>
      <c r="AYQ24" s="53"/>
      <c r="AYR24" s="53"/>
      <c r="AYS24" s="53"/>
      <c r="AYT24" s="53"/>
      <c r="AYU24" s="53"/>
      <c r="AYV24" s="53"/>
      <c r="AYW24" s="53"/>
      <c r="AYX24" s="53"/>
      <c r="AYY24" s="53"/>
      <c r="AYZ24" s="53"/>
      <c r="AZA24" s="53"/>
      <c r="AZB24" s="53"/>
      <c r="AZC24" s="53"/>
      <c r="AZD24" s="53"/>
      <c r="AZE24" s="53"/>
      <c r="AZF24" s="53"/>
      <c r="AZG24" s="53"/>
      <c r="AZH24" s="53"/>
      <c r="AZI24" s="53"/>
      <c r="AZJ24" s="53"/>
      <c r="AZK24" s="53"/>
      <c r="AZL24" s="53"/>
      <c r="AZM24" s="53"/>
      <c r="AZN24" s="53"/>
      <c r="AZO24" s="53"/>
      <c r="AZP24" s="53"/>
      <c r="AZQ24" s="53"/>
      <c r="AZR24" s="53"/>
      <c r="AZS24" s="53"/>
      <c r="AZT24" s="53"/>
      <c r="AZU24" s="53"/>
      <c r="AZV24" s="53"/>
      <c r="AZW24" s="53"/>
      <c r="AZX24" s="53"/>
      <c r="AZY24" s="53"/>
      <c r="AZZ24" s="53"/>
      <c r="BAA24" s="53"/>
      <c r="BAB24" s="53"/>
      <c r="BAC24" s="53"/>
      <c r="BAD24" s="53"/>
      <c r="BAE24" s="53"/>
      <c r="BAF24" s="53"/>
      <c r="BAG24" s="53"/>
      <c r="BAH24" s="53"/>
      <c r="BAI24" s="53"/>
      <c r="BAJ24" s="53"/>
      <c r="BAK24" s="53"/>
      <c r="BAL24" s="53"/>
      <c r="BAM24" s="53"/>
      <c r="BAN24" s="53"/>
      <c r="BAO24" s="53"/>
      <c r="BAP24" s="53"/>
      <c r="BAQ24" s="53"/>
      <c r="BAR24" s="53"/>
      <c r="BAS24" s="53"/>
      <c r="BAT24" s="53"/>
      <c r="BAU24" s="53"/>
      <c r="BAV24" s="53"/>
      <c r="BAW24" s="53"/>
      <c r="BAX24" s="53"/>
      <c r="BAY24" s="53"/>
      <c r="BAZ24" s="53"/>
      <c r="BBA24" s="53"/>
      <c r="BBB24" s="53"/>
      <c r="BBC24" s="53"/>
      <c r="BBD24" s="53"/>
      <c r="BBE24" s="53"/>
      <c r="BBF24" s="53"/>
      <c r="BBG24" s="53"/>
      <c r="BBH24" s="53"/>
      <c r="BBI24" s="53"/>
      <c r="BBJ24" s="53"/>
      <c r="BBK24" s="53"/>
      <c r="BBL24" s="53"/>
      <c r="BBM24" s="53"/>
      <c r="BBN24" s="53"/>
      <c r="BBO24" s="53"/>
      <c r="BBP24" s="53"/>
      <c r="BBQ24" s="53"/>
      <c r="BBR24" s="53"/>
      <c r="BBS24" s="53"/>
      <c r="BBT24" s="53"/>
      <c r="BBU24" s="53"/>
      <c r="BBV24" s="53"/>
      <c r="BBW24" s="53"/>
      <c r="BBX24" s="53"/>
      <c r="BBY24" s="53"/>
      <c r="BBZ24" s="53"/>
      <c r="BCA24" s="53"/>
      <c r="BCB24" s="53"/>
      <c r="BCC24" s="53"/>
      <c r="BCD24" s="53"/>
      <c r="BCE24" s="53"/>
      <c r="BCF24" s="53"/>
      <c r="BCG24" s="53"/>
      <c r="BCH24" s="53"/>
      <c r="BCI24" s="53"/>
      <c r="BCJ24" s="53"/>
      <c r="BCK24" s="53"/>
      <c r="BCL24" s="53"/>
      <c r="BCM24" s="53"/>
      <c r="BCN24" s="53"/>
      <c r="BCO24" s="53"/>
      <c r="BCP24" s="53"/>
      <c r="BCQ24" s="53"/>
      <c r="BCR24" s="53"/>
      <c r="BCS24" s="53"/>
      <c r="BCT24" s="53"/>
      <c r="BCU24" s="53"/>
      <c r="BCV24" s="53"/>
      <c r="BCW24" s="53"/>
      <c r="BCX24" s="53"/>
      <c r="BCY24" s="53"/>
      <c r="BCZ24" s="53"/>
      <c r="BDA24" s="53"/>
      <c r="BDB24" s="53"/>
      <c r="BDC24" s="53"/>
      <c r="BDD24" s="53"/>
      <c r="BDE24" s="53"/>
      <c r="BDF24" s="53"/>
      <c r="BDG24" s="53"/>
      <c r="BDH24" s="53"/>
      <c r="BDI24" s="53"/>
      <c r="BDJ24" s="53"/>
      <c r="BDK24" s="53"/>
      <c r="BDL24" s="53"/>
      <c r="BDM24" s="53"/>
      <c r="BDN24" s="53"/>
      <c r="BDO24" s="53"/>
      <c r="BDP24" s="53"/>
      <c r="BDQ24" s="53"/>
      <c r="BDR24" s="53"/>
      <c r="BDS24" s="53"/>
      <c r="BDT24" s="53"/>
      <c r="BDU24" s="53"/>
      <c r="BDV24" s="53"/>
      <c r="BDW24" s="53"/>
      <c r="BDX24" s="53"/>
      <c r="BDY24" s="53"/>
      <c r="BDZ24" s="53"/>
      <c r="BEA24" s="53"/>
      <c r="BEB24" s="53"/>
      <c r="BEC24" s="53"/>
      <c r="BED24" s="53"/>
      <c r="BEE24" s="53"/>
      <c r="BEF24" s="53"/>
      <c r="BEG24" s="53"/>
      <c r="BEH24" s="53"/>
      <c r="BEI24" s="53"/>
      <c r="BEJ24" s="53"/>
      <c r="BEK24" s="53"/>
      <c r="BEL24" s="53"/>
      <c r="BEM24" s="53"/>
      <c r="BEN24" s="53"/>
      <c r="BEO24" s="53"/>
      <c r="BEP24" s="53"/>
      <c r="BEQ24" s="53"/>
      <c r="BER24" s="53"/>
      <c r="BES24" s="53"/>
      <c r="BET24" s="53"/>
      <c r="BEU24" s="53"/>
      <c r="BEV24" s="53"/>
      <c r="BEW24" s="53"/>
      <c r="BEX24" s="53"/>
      <c r="BEY24" s="53"/>
      <c r="BEZ24" s="53"/>
      <c r="BFA24" s="53"/>
      <c r="BFB24" s="53"/>
      <c r="BFC24" s="53"/>
      <c r="BFD24" s="53"/>
      <c r="BFE24" s="53"/>
      <c r="BFF24" s="53"/>
      <c r="BFG24" s="53"/>
      <c r="BFH24" s="53"/>
      <c r="BFI24" s="53"/>
      <c r="BFJ24" s="53"/>
      <c r="BFK24" s="53"/>
      <c r="BFL24" s="53"/>
      <c r="BFM24" s="53"/>
      <c r="BFN24" s="53"/>
      <c r="BFO24" s="53"/>
      <c r="BFP24" s="53"/>
      <c r="BFQ24" s="53"/>
      <c r="BFR24" s="53"/>
      <c r="BFS24" s="53"/>
      <c r="BFT24" s="53"/>
      <c r="BFU24" s="53"/>
      <c r="BFV24" s="53"/>
      <c r="BFW24" s="53"/>
      <c r="BFX24" s="53"/>
      <c r="BFY24" s="53"/>
      <c r="BFZ24" s="53"/>
      <c r="BGA24" s="53"/>
      <c r="BGB24" s="53"/>
      <c r="BGC24" s="53"/>
      <c r="BGD24" s="53"/>
      <c r="BGE24" s="53"/>
      <c r="BGF24" s="53"/>
      <c r="BGG24" s="53"/>
      <c r="BGH24" s="53"/>
      <c r="BGI24" s="53"/>
      <c r="BGJ24" s="53"/>
      <c r="BGK24" s="53"/>
      <c r="BGL24" s="53"/>
      <c r="BGM24" s="53"/>
      <c r="BGN24" s="53"/>
      <c r="BGO24" s="53"/>
      <c r="BGP24" s="53"/>
      <c r="BGQ24" s="53"/>
      <c r="BGR24" s="53"/>
      <c r="BGS24" s="53"/>
      <c r="BGT24" s="53"/>
      <c r="BGU24" s="53"/>
      <c r="BGV24" s="53"/>
      <c r="BGW24" s="53"/>
      <c r="BGX24" s="53"/>
      <c r="BGY24" s="53"/>
      <c r="BGZ24" s="53"/>
      <c r="BHA24" s="53"/>
      <c r="BHB24" s="53"/>
      <c r="BHC24" s="53"/>
      <c r="BHD24" s="53"/>
      <c r="BHE24" s="53"/>
      <c r="BHF24" s="53"/>
      <c r="BHG24" s="53"/>
      <c r="BHH24" s="53"/>
      <c r="BHI24" s="53"/>
      <c r="BHJ24" s="53"/>
      <c r="BHK24" s="53"/>
      <c r="BHL24" s="53"/>
      <c r="BHM24" s="53"/>
      <c r="BHN24" s="53"/>
      <c r="BHO24" s="53"/>
      <c r="BHP24" s="53"/>
      <c r="BHQ24" s="53"/>
      <c r="BHR24" s="53"/>
      <c r="BHS24" s="53"/>
      <c r="BHT24" s="53"/>
      <c r="BHU24" s="53"/>
      <c r="BHV24" s="53"/>
      <c r="BHW24" s="53"/>
      <c r="BHX24" s="53"/>
      <c r="BHY24" s="53"/>
      <c r="BHZ24" s="53"/>
      <c r="BIA24" s="53"/>
      <c r="BIB24" s="53"/>
      <c r="BIC24" s="53"/>
      <c r="BID24" s="53"/>
      <c r="BIE24" s="53"/>
      <c r="BIF24" s="53"/>
      <c r="BIG24" s="53"/>
      <c r="BIH24" s="53"/>
      <c r="BII24" s="53"/>
      <c r="BIJ24" s="53"/>
      <c r="BIK24" s="53"/>
      <c r="BIL24" s="53"/>
      <c r="BIM24" s="53"/>
      <c r="BIN24" s="53"/>
      <c r="BIO24" s="53"/>
      <c r="BIP24" s="53"/>
      <c r="BIQ24" s="53"/>
      <c r="BIR24" s="53"/>
      <c r="BIS24" s="53"/>
      <c r="BIT24" s="53"/>
      <c r="BIU24" s="53"/>
      <c r="BIV24" s="53"/>
      <c r="BIW24" s="53"/>
      <c r="BIX24" s="53"/>
      <c r="BIY24" s="53"/>
      <c r="BIZ24" s="53"/>
      <c r="BJA24" s="53"/>
      <c r="BJB24" s="53"/>
      <c r="BJC24" s="53"/>
      <c r="BJD24" s="53"/>
      <c r="BJE24" s="53"/>
      <c r="BJF24" s="53"/>
      <c r="BJG24" s="53"/>
      <c r="BJH24" s="53"/>
      <c r="BJI24" s="53"/>
      <c r="BJJ24" s="53"/>
      <c r="BJK24" s="53"/>
      <c r="BJL24" s="53"/>
      <c r="BJM24" s="53"/>
      <c r="BJN24" s="53"/>
      <c r="BJO24" s="53"/>
      <c r="BJP24" s="53"/>
      <c r="BJQ24" s="53"/>
      <c r="BJR24" s="53"/>
      <c r="BJS24" s="53"/>
      <c r="BJT24" s="53"/>
      <c r="BJU24" s="53"/>
      <c r="BJV24" s="53"/>
      <c r="BJW24" s="53"/>
      <c r="BJX24" s="53"/>
      <c r="BJY24" s="53"/>
      <c r="BJZ24" s="53"/>
      <c r="BKA24" s="53"/>
      <c r="BKB24" s="53"/>
      <c r="BKC24" s="53"/>
      <c r="BKD24" s="53"/>
      <c r="BKE24" s="53"/>
      <c r="BKF24" s="53"/>
      <c r="BKG24" s="53"/>
      <c r="BKH24" s="53"/>
      <c r="BKI24" s="53"/>
      <c r="BKJ24" s="53"/>
      <c r="BKK24" s="53"/>
      <c r="BKL24" s="53"/>
      <c r="BKM24" s="53"/>
      <c r="BKN24" s="53"/>
      <c r="BKO24" s="53"/>
      <c r="BKP24" s="53"/>
      <c r="BKQ24" s="53"/>
      <c r="BKR24" s="53"/>
      <c r="BKS24" s="53"/>
      <c r="BKT24" s="53"/>
      <c r="BKU24" s="53"/>
      <c r="BKV24" s="53"/>
      <c r="BKW24" s="53"/>
      <c r="BKX24" s="53"/>
      <c r="BKY24" s="53"/>
      <c r="BKZ24" s="53"/>
      <c r="BLA24" s="53"/>
      <c r="BLB24" s="53"/>
      <c r="BLC24" s="53"/>
      <c r="BLD24" s="53"/>
      <c r="BLE24" s="53"/>
      <c r="BLF24" s="53"/>
      <c r="BLG24" s="53"/>
      <c r="BLH24" s="53"/>
      <c r="BLI24" s="53"/>
      <c r="BLJ24" s="53"/>
      <c r="BLK24" s="53"/>
      <c r="BLL24" s="53"/>
      <c r="BLM24" s="53"/>
      <c r="BLN24" s="53"/>
      <c r="BLO24" s="53"/>
      <c r="BLP24" s="53"/>
      <c r="BLQ24" s="53"/>
      <c r="BLR24" s="53"/>
      <c r="BLS24" s="53"/>
      <c r="BLT24" s="53"/>
      <c r="BLU24" s="53"/>
      <c r="BLV24" s="53"/>
      <c r="BLW24" s="53"/>
      <c r="BLX24" s="53"/>
      <c r="BLY24" s="53"/>
      <c r="BLZ24" s="53"/>
      <c r="BMA24" s="53"/>
      <c r="BMB24" s="53"/>
      <c r="BMC24" s="53"/>
      <c r="BMD24" s="53"/>
      <c r="BME24" s="53"/>
      <c r="BMF24" s="53"/>
      <c r="BMG24" s="53"/>
      <c r="BMH24" s="53"/>
      <c r="BMI24" s="53"/>
      <c r="BMJ24" s="53"/>
      <c r="BMK24" s="53"/>
      <c r="BML24" s="53"/>
      <c r="BMM24" s="53"/>
      <c r="BMN24" s="53"/>
      <c r="BMO24" s="53"/>
      <c r="BMP24" s="53"/>
      <c r="BMQ24" s="53"/>
      <c r="BMR24" s="53"/>
      <c r="BMS24" s="53"/>
      <c r="BMT24" s="53"/>
      <c r="BMU24" s="53"/>
      <c r="BMV24" s="53"/>
      <c r="BMW24" s="53"/>
      <c r="BMX24" s="53"/>
      <c r="BMY24" s="53"/>
      <c r="BMZ24" s="53"/>
      <c r="BNA24" s="53"/>
      <c r="BNB24" s="53"/>
      <c r="BNC24" s="53"/>
      <c r="BND24" s="53"/>
      <c r="BNE24" s="53"/>
      <c r="BNF24" s="53"/>
      <c r="BNG24" s="53"/>
      <c r="BNH24" s="53"/>
    </row>
    <row r="25" ht="13.5" hidden="1" customHeight="1">
      <c r="A25" s="54" t="s">
        <v>1414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  <c r="ZM25" s="55"/>
      <c r="ZN25" s="55"/>
      <c r="ZO25" s="55"/>
      <c r="ZP25" s="55"/>
      <c r="ZQ25" s="55"/>
      <c r="ZR25" s="55"/>
      <c r="ZS25" s="55"/>
      <c r="ZT25" s="55"/>
      <c r="ZU25" s="55"/>
      <c r="ZV25" s="55"/>
      <c r="ZW25" s="55"/>
      <c r="ZX25" s="55"/>
      <c r="ZY25" s="55"/>
      <c r="ZZ25" s="55"/>
      <c r="AAA25" s="55"/>
      <c r="AAB25" s="55"/>
      <c r="AAC25" s="55"/>
      <c r="AAD25" s="55"/>
      <c r="AAE25" s="55"/>
      <c r="AAF25" s="55"/>
      <c r="AAG25" s="55"/>
      <c r="AAH25" s="55"/>
      <c r="AAI25" s="55"/>
      <c r="AAJ25" s="55"/>
      <c r="AAK25" s="55"/>
      <c r="AAL25" s="55"/>
      <c r="AAM25" s="55"/>
      <c r="AAN25" s="55"/>
      <c r="AAO25" s="55"/>
      <c r="AAP25" s="55"/>
      <c r="AAQ25" s="55"/>
      <c r="AAR25" s="55"/>
      <c r="AAS25" s="55"/>
      <c r="AAT25" s="55"/>
      <c r="AAU25" s="55"/>
      <c r="AAV25" s="55"/>
      <c r="AAW25" s="55"/>
      <c r="AAX25" s="55"/>
      <c r="AAY25" s="55"/>
      <c r="AAZ25" s="55"/>
      <c r="ABA25" s="55"/>
      <c r="ABB25" s="55"/>
      <c r="ABC25" s="55"/>
      <c r="ABD25" s="55"/>
      <c r="ABE25" s="55"/>
      <c r="ABF25" s="55"/>
      <c r="ABG25" s="55"/>
      <c r="ABH25" s="55"/>
      <c r="ABI25" s="55"/>
      <c r="ABJ25" s="55"/>
      <c r="ABK25" s="55"/>
      <c r="ABL25" s="55"/>
      <c r="ABM25" s="55"/>
      <c r="ABN25" s="55"/>
      <c r="ABO25" s="55"/>
      <c r="ABP25" s="55"/>
      <c r="ABQ25" s="55"/>
      <c r="ABR25" s="55"/>
      <c r="ABS25" s="55"/>
      <c r="ABT25" s="55"/>
      <c r="ABU25" s="55"/>
      <c r="ABV25" s="55"/>
      <c r="ABW25" s="55"/>
      <c r="ABX25" s="55"/>
      <c r="ABY25" s="55"/>
      <c r="ABZ25" s="55"/>
      <c r="ACA25" s="55"/>
      <c r="ACB25" s="55"/>
      <c r="ACC25" s="55"/>
      <c r="ACD25" s="55"/>
      <c r="ACE25" s="55"/>
      <c r="ACF25" s="55"/>
      <c r="ACG25" s="55"/>
      <c r="ACH25" s="55"/>
      <c r="ACI25" s="55"/>
      <c r="ACJ25" s="55"/>
      <c r="ACK25" s="55"/>
      <c r="ACL25" s="55"/>
      <c r="ACM25" s="55"/>
      <c r="ACN25" s="55"/>
      <c r="ACO25" s="55"/>
      <c r="ACP25" s="55"/>
      <c r="ACQ25" s="55"/>
      <c r="ACR25" s="55"/>
      <c r="ACS25" s="55"/>
      <c r="ACT25" s="55"/>
      <c r="ACU25" s="55"/>
      <c r="ACV25" s="55"/>
      <c r="ACW25" s="55"/>
      <c r="ACX25" s="55"/>
      <c r="ACY25" s="55"/>
      <c r="ACZ25" s="55"/>
      <c r="ADA25" s="55"/>
      <c r="ADB25" s="55">
        <v>27.11341</v>
      </c>
      <c r="ADC25" s="55">
        <v>27.11341</v>
      </c>
      <c r="ADD25" s="55">
        <v>27.11341</v>
      </c>
      <c r="ADE25" s="55">
        <v>27.11341</v>
      </c>
      <c r="ADF25" s="55">
        <v>27.11341</v>
      </c>
      <c r="ADG25" s="55">
        <v>27.11341</v>
      </c>
      <c r="ADH25" s="55">
        <v>27.11341</v>
      </c>
      <c r="ADI25" s="55">
        <v>27.11341</v>
      </c>
      <c r="ADJ25" s="55">
        <v>27.11341</v>
      </c>
      <c r="ADK25" s="55">
        <v>27.11341</v>
      </c>
      <c r="ADL25" s="55">
        <v>27.11341</v>
      </c>
      <c r="ADM25" s="55">
        <v>27.11341</v>
      </c>
      <c r="ADN25" s="55">
        <v>27.11341</v>
      </c>
      <c r="ADO25" s="55">
        <v>27.11341</v>
      </c>
      <c r="ADP25" s="55">
        <v>27.11341</v>
      </c>
      <c r="ADQ25" s="55">
        <v>27.11341</v>
      </c>
      <c r="ADR25" s="55">
        <v>27.11341</v>
      </c>
      <c r="ADS25" s="55">
        <v>27.11341</v>
      </c>
      <c r="ADT25" s="55">
        <v>27.11341</v>
      </c>
      <c r="ADU25" s="55">
        <v>27.11341</v>
      </c>
      <c r="ADV25" s="55">
        <v>27.11341</v>
      </c>
      <c r="ADW25" s="55">
        <v>27.11341</v>
      </c>
      <c r="ADX25" s="55">
        <v>27.11341</v>
      </c>
      <c r="ADY25" s="55">
        <v>27.11341</v>
      </c>
      <c r="ADZ25" s="55">
        <v>27.65727</v>
      </c>
      <c r="AEA25" s="55">
        <v>27.65727</v>
      </c>
      <c r="AEB25" s="55">
        <v>27.65727</v>
      </c>
      <c r="AEC25" s="55">
        <v>27.65727</v>
      </c>
      <c r="AED25" s="55">
        <v>27.65727</v>
      </c>
      <c r="AEE25" s="55">
        <v>27.65727</v>
      </c>
      <c r="AEF25" s="55">
        <v>27.65727</v>
      </c>
      <c r="AEG25" s="55">
        <v>27.65727</v>
      </c>
      <c r="AEH25" s="55">
        <v>27.65727</v>
      </c>
      <c r="AEI25" s="55">
        <v>27.65727</v>
      </c>
      <c r="AEJ25" s="55">
        <v>27.65727</v>
      </c>
      <c r="AEK25" s="55">
        <v>27.65727</v>
      </c>
      <c r="AEL25" s="55">
        <v>27.65727</v>
      </c>
      <c r="AEM25" s="55">
        <v>27.65727</v>
      </c>
      <c r="AEN25" s="55">
        <v>27.65727</v>
      </c>
      <c r="AEO25" s="55">
        <v>27.65727</v>
      </c>
      <c r="AEP25" s="55">
        <v>27.65727</v>
      </c>
      <c r="AEQ25" s="55">
        <v>27.65727</v>
      </c>
      <c r="AER25" s="55">
        <v>27.65727</v>
      </c>
      <c r="AES25" s="55">
        <v>27.65727</v>
      </c>
      <c r="AET25" s="55">
        <v>27.65727</v>
      </c>
      <c r="AEU25" s="55">
        <v>27.65727</v>
      </c>
      <c r="AEV25" s="55">
        <v>27.65727</v>
      </c>
      <c r="AEW25" s="55">
        <v>27.65727</v>
      </c>
      <c r="AEX25" s="55">
        <v>28.32202</v>
      </c>
      <c r="AEY25" s="55">
        <v>28.32202</v>
      </c>
      <c r="AEZ25" s="55">
        <v>28.32202</v>
      </c>
      <c r="AFA25" s="55">
        <v>28.32202</v>
      </c>
      <c r="AFB25" s="55">
        <v>28.32202</v>
      </c>
      <c r="AFC25" s="55">
        <v>28.32202</v>
      </c>
      <c r="AFD25" s="55">
        <v>28.32202</v>
      </c>
      <c r="AFE25" s="55">
        <v>28.32202</v>
      </c>
      <c r="AFF25" s="55">
        <v>28.32202</v>
      </c>
      <c r="AFG25" s="55">
        <v>28.32202</v>
      </c>
      <c r="AFH25" s="55">
        <v>28.32202</v>
      </c>
      <c r="AFI25" s="55">
        <v>28.32202</v>
      </c>
      <c r="AFJ25" s="55">
        <v>28.32202</v>
      </c>
      <c r="AFK25" s="55">
        <v>28.32202</v>
      </c>
      <c r="AFL25" s="55">
        <v>28.32202</v>
      </c>
      <c r="AFM25" s="55">
        <v>28.32202</v>
      </c>
      <c r="AFN25" s="55">
        <v>28.32202</v>
      </c>
      <c r="AFO25" s="55">
        <v>28.32202</v>
      </c>
      <c r="AFP25" s="55">
        <v>28.32202</v>
      </c>
      <c r="AFQ25" s="55">
        <v>28.32202</v>
      </c>
      <c r="AFR25" s="55">
        <v>28.32202</v>
      </c>
      <c r="AFS25" s="55">
        <v>28.32202</v>
      </c>
      <c r="AFT25" s="55">
        <v>28.32202</v>
      </c>
      <c r="AFU25" s="55">
        <v>28.32202</v>
      </c>
      <c r="AFV25" s="55">
        <v>28.32202</v>
      </c>
      <c r="AFW25" s="55">
        <v>28.32202</v>
      </c>
      <c r="AFX25" s="55">
        <v>28.32202</v>
      </c>
      <c r="AFY25" s="55">
        <v>28.32202</v>
      </c>
      <c r="AFZ25" s="55">
        <v>28.32202</v>
      </c>
      <c r="AGA25" s="55">
        <v>28.32202</v>
      </c>
      <c r="AGB25" s="55">
        <v>28.32202</v>
      </c>
      <c r="AGC25" s="55">
        <v>28.32202</v>
      </c>
      <c r="AGD25" s="55">
        <v>28.32202</v>
      </c>
      <c r="AGE25" s="56"/>
      <c r="AGF25" s="56"/>
      <c r="AGG25" s="56"/>
      <c r="AGH25" s="56"/>
      <c r="AGI25" s="56"/>
      <c r="AGJ25" s="56"/>
      <c r="AGK25" s="56"/>
      <c r="AGL25" s="56"/>
      <c r="AGM25" s="56"/>
      <c r="AGN25" s="56"/>
      <c r="AGO25" s="56"/>
      <c r="AGP25" s="56"/>
      <c r="AGQ25" s="56"/>
      <c r="AGR25" s="56"/>
      <c r="AGS25" s="56"/>
      <c r="AGT25" s="56"/>
      <c r="AGU25" s="56"/>
      <c r="AGV25" s="56"/>
      <c r="AGW25" s="56"/>
      <c r="AGX25" s="56"/>
      <c r="AGY25" s="56"/>
      <c r="AGZ25" s="56"/>
      <c r="AHA25" s="56"/>
      <c r="AHB25" s="56"/>
      <c r="AHC25" s="56"/>
      <c r="AHD25" s="56"/>
      <c r="AHE25" s="56"/>
      <c r="AHF25" s="56"/>
      <c r="AHG25" s="56"/>
      <c r="AHH25" s="56"/>
      <c r="AHI25" s="56"/>
      <c r="AHJ25" s="56"/>
      <c r="AHK25" s="56"/>
      <c r="AHL25" s="56"/>
      <c r="AHM25" s="56"/>
      <c r="AHN25" s="56"/>
      <c r="AHO25" s="56"/>
      <c r="AHP25" s="56"/>
      <c r="AHQ25" s="56"/>
      <c r="AHR25" s="56"/>
      <c r="AHS25" s="56"/>
      <c r="AHT25" s="56"/>
      <c r="AHU25" s="56"/>
      <c r="AHV25" s="56"/>
      <c r="AHW25" s="56"/>
      <c r="AHX25" s="56"/>
      <c r="AHY25" s="56"/>
      <c r="AHZ25" s="56"/>
      <c r="AIA25" s="56"/>
      <c r="AIB25" s="56"/>
      <c r="AIC25" s="56"/>
      <c r="AID25" s="56"/>
      <c r="AIE25" s="56"/>
      <c r="AIF25" s="56"/>
      <c r="AIG25" s="56"/>
      <c r="AIH25" s="56"/>
      <c r="AII25" s="56"/>
      <c r="AIJ25" s="56"/>
      <c r="AIK25" s="56"/>
      <c r="AIL25" s="56"/>
      <c r="AIM25" s="56"/>
      <c r="AIN25" s="56"/>
      <c r="AIO25" s="56"/>
      <c r="AIP25" s="56"/>
      <c r="AIQ25" s="56"/>
      <c r="AIR25" s="56"/>
      <c r="AIS25" s="56"/>
      <c r="AIT25" s="56"/>
      <c r="AIU25" s="56"/>
      <c r="AIV25" s="56"/>
      <c r="AIW25" s="56"/>
      <c r="AIX25" s="56"/>
      <c r="AIY25" s="56"/>
      <c r="AIZ25" s="56"/>
      <c r="AJA25" s="56"/>
      <c r="AJB25" s="56"/>
      <c r="AJC25" s="56"/>
      <c r="AJD25" s="56"/>
      <c r="AJE25" s="56"/>
      <c r="AJF25" s="56"/>
      <c r="AJG25" s="56"/>
      <c r="AJH25" s="56"/>
      <c r="AJI25" s="56"/>
      <c r="AJJ25" s="56"/>
      <c r="AJK25" s="56"/>
      <c r="AJL25" s="56"/>
      <c r="AJM25" s="56"/>
      <c r="AJN25" s="56"/>
      <c r="AJO25" s="56"/>
      <c r="AJP25" s="56"/>
      <c r="AJQ25" s="56"/>
      <c r="AJR25" s="56"/>
      <c r="AJS25" s="56"/>
      <c r="AJT25" s="56"/>
      <c r="AJU25" s="56"/>
      <c r="AJV25" s="56"/>
      <c r="AJW25" s="56"/>
      <c r="AJX25" s="56"/>
      <c r="AJY25" s="56"/>
      <c r="AJZ25" s="56"/>
      <c r="AKA25" s="56"/>
      <c r="AKB25" s="56"/>
      <c r="AKC25" s="56"/>
      <c r="AKD25" s="56"/>
      <c r="AKE25" s="56"/>
      <c r="AKF25" s="56"/>
      <c r="AKG25" s="56"/>
      <c r="AKH25" s="56"/>
      <c r="AKI25" s="56"/>
      <c r="AKJ25" s="56"/>
      <c r="AKK25" s="56"/>
      <c r="AKL25" s="56"/>
      <c r="AKM25" s="56"/>
      <c r="AKN25" s="56"/>
      <c r="AKO25" s="56"/>
      <c r="AKP25" s="56"/>
      <c r="AKQ25" s="56"/>
      <c r="AKR25" s="56"/>
      <c r="AKS25" s="56"/>
      <c r="AKT25" s="56"/>
      <c r="AKU25" s="56"/>
      <c r="AKV25" s="56"/>
      <c r="AKW25" s="56"/>
      <c r="AKX25" s="56"/>
      <c r="AKY25" s="56"/>
      <c r="AKZ25" s="56"/>
      <c r="ALA25" s="56"/>
      <c r="ALB25" s="56"/>
      <c r="ALC25" s="56"/>
      <c r="ALD25" s="56"/>
      <c r="ALE25" s="56"/>
      <c r="ALF25" s="56"/>
      <c r="ALG25" s="56"/>
      <c r="ALH25" s="56"/>
      <c r="ALI25" s="56"/>
      <c r="ALJ25" s="56"/>
      <c r="ALK25" s="56"/>
      <c r="ALL25" s="56"/>
      <c r="ALM25" s="56"/>
      <c r="ALN25" s="56"/>
      <c r="ALO25" s="56"/>
      <c r="ALP25" s="56"/>
      <c r="ALQ25" s="56"/>
      <c r="ALR25" s="56"/>
      <c r="ALS25" s="56"/>
      <c r="ALT25" s="56"/>
      <c r="ALU25" s="56"/>
      <c r="ALV25" s="56"/>
      <c r="ALW25" s="56"/>
      <c r="ALX25" s="56"/>
      <c r="ALY25" s="56"/>
      <c r="ALZ25" s="56"/>
      <c r="AMA25" s="56"/>
      <c r="AMB25" s="56"/>
      <c r="AMC25" s="56"/>
      <c r="AMD25" s="56"/>
      <c r="AME25" s="56"/>
      <c r="AMF25" s="56"/>
      <c r="AMG25" s="56"/>
      <c r="AMH25" s="56"/>
      <c r="AMI25" s="56"/>
      <c r="AMJ25" s="56"/>
      <c r="AMK25" s="56"/>
      <c r="AML25" s="56"/>
      <c r="AMM25" s="56"/>
      <c r="AMN25" s="56"/>
      <c r="AMO25" s="56"/>
      <c r="AMP25" s="56"/>
      <c r="AMQ25" s="56"/>
      <c r="AMR25" s="56"/>
      <c r="AMS25" s="56"/>
      <c r="AMT25" s="56"/>
      <c r="AMU25" s="56"/>
      <c r="AMV25" s="56"/>
      <c r="AMW25" s="56"/>
      <c r="AMX25" s="56"/>
      <c r="AMY25" s="56"/>
      <c r="AMZ25" s="56"/>
      <c r="ANA25" s="56"/>
      <c r="ANB25" s="56"/>
      <c r="ANC25" s="56"/>
      <c r="AND25" s="56"/>
      <c r="ANE25" s="56"/>
      <c r="ANF25" s="56"/>
      <c r="ANG25" s="56"/>
      <c r="ANH25" s="56"/>
      <c r="ANI25" s="56"/>
      <c r="ANJ25" s="56"/>
      <c r="ANK25" s="56"/>
      <c r="ANL25" s="56"/>
      <c r="ANM25" s="56"/>
      <c r="ANN25" s="56"/>
      <c r="ANO25" s="56"/>
      <c r="ANP25" s="56"/>
      <c r="ANQ25" s="56"/>
      <c r="ANR25" s="56"/>
      <c r="ANS25" s="56"/>
      <c r="ANT25" s="56"/>
      <c r="ANU25" s="56"/>
      <c r="ANV25" s="56"/>
      <c r="ANW25" s="56"/>
      <c r="ANX25" s="56"/>
      <c r="ANY25" s="56"/>
      <c r="ANZ25" s="56"/>
      <c r="AOA25" s="56"/>
      <c r="AOB25" s="56"/>
      <c r="AOC25" s="56"/>
      <c r="AOD25" s="56"/>
      <c r="AOE25" s="56"/>
      <c r="AOF25" s="56"/>
      <c r="AOG25" s="56"/>
      <c r="AOH25" s="56"/>
      <c r="AOI25" s="56"/>
      <c r="AOJ25" s="56"/>
      <c r="AOK25" s="56"/>
      <c r="AOL25" s="56"/>
      <c r="AOM25" s="56"/>
      <c r="AON25" s="56"/>
      <c r="AOO25" s="56"/>
      <c r="AOP25" s="56"/>
      <c r="AOQ25" s="56"/>
      <c r="AOR25" s="56"/>
      <c r="AOS25" s="56"/>
      <c r="AOT25" s="56"/>
      <c r="AOU25" s="56"/>
      <c r="AOV25" s="56"/>
      <c r="AOW25" s="56"/>
      <c r="AOX25" s="56"/>
      <c r="AOY25" s="56"/>
      <c r="AOZ25" s="56"/>
      <c r="APA25" s="56"/>
      <c r="APB25" s="56"/>
      <c r="APC25" s="56"/>
      <c r="APD25" s="56"/>
      <c r="APE25" s="56"/>
      <c r="APF25" s="56"/>
      <c r="APG25" s="56"/>
      <c r="APH25" s="56"/>
      <c r="API25" s="56"/>
      <c r="APJ25" s="56"/>
      <c r="APK25" s="56"/>
      <c r="APL25" s="56"/>
      <c r="APM25" s="56"/>
      <c r="APN25" s="56"/>
      <c r="APO25" s="56"/>
      <c r="APP25" s="56"/>
      <c r="APQ25" s="56"/>
      <c r="APR25" s="56"/>
      <c r="APS25" s="56"/>
      <c r="APT25" s="56"/>
      <c r="APU25" s="56"/>
      <c r="APV25" s="56"/>
      <c r="APW25" s="56"/>
      <c r="APX25" s="56"/>
      <c r="APY25" s="56"/>
      <c r="APZ25" s="56"/>
      <c r="AQA25" s="56"/>
      <c r="AQB25" s="56"/>
      <c r="AQC25" s="56"/>
      <c r="AQD25" s="56"/>
      <c r="AQE25" s="56"/>
      <c r="AQF25" s="56"/>
      <c r="AQG25" s="56"/>
      <c r="AQH25" s="56"/>
      <c r="AQI25" s="56"/>
      <c r="AQJ25" s="56"/>
      <c r="AQK25" s="56"/>
      <c r="AQL25" s="56"/>
      <c r="AQM25" s="56"/>
      <c r="AQN25" s="56"/>
      <c r="AQO25" s="56"/>
      <c r="AQP25" s="56"/>
      <c r="AQQ25" s="56"/>
      <c r="AQR25" s="56"/>
      <c r="AQS25" s="56"/>
      <c r="AQT25" s="56"/>
      <c r="AQU25" s="56"/>
      <c r="AQV25" s="56"/>
      <c r="AQW25" s="56"/>
      <c r="AQX25" s="56"/>
      <c r="AQY25" s="56"/>
      <c r="AQZ25" s="56"/>
      <c r="ARA25" s="56"/>
      <c r="ARB25" s="56"/>
      <c r="ARC25" s="56"/>
      <c r="ARD25" s="56"/>
      <c r="ARE25" s="56"/>
      <c r="ARF25" s="56"/>
      <c r="ARG25" s="56"/>
      <c r="ARH25" s="56"/>
      <c r="ARI25" s="56"/>
      <c r="ARJ25" s="56"/>
      <c r="ARK25" s="56"/>
      <c r="ARL25" s="56"/>
      <c r="ARM25" s="56"/>
      <c r="ARN25" s="56"/>
      <c r="ARO25" s="56"/>
      <c r="ARP25" s="56"/>
      <c r="ARQ25" s="56"/>
      <c r="ARR25" s="56"/>
      <c r="ARS25" s="56"/>
      <c r="ART25" s="56"/>
      <c r="ARU25" s="56"/>
      <c r="ARV25" s="56"/>
      <c r="ARW25" s="56"/>
      <c r="ARX25" s="56"/>
      <c r="ARY25" s="56"/>
      <c r="ARZ25" s="56"/>
      <c r="ASA25" s="56"/>
      <c r="ASB25" s="56"/>
      <c r="ASC25" s="56"/>
      <c r="ASD25" s="56"/>
      <c r="ASE25" s="56"/>
      <c r="ASF25" s="56"/>
      <c r="ASG25" s="56"/>
      <c r="ASH25" s="56"/>
      <c r="ASI25" s="56"/>
      <c r="ASJ25" s="56"/>
      <c r="ASK25" s="56"/>
      <c r="ASL25" s="56"/>
      <c r="ASM25" s="56"/>
      <c r="ASN25" s="56"/>
      <c r="ASO25" s="56"/>
      <c r="ASP25" s="56"/>
      <c r="ASQ25" s="56"/>
      <c r="ASR25" s="56"/>
      <c r="ASS25" s="56"/>
      <c r="AST25" s="56"/>
      <c r="ASU25" s="56"/>
      <c r="ASV25" s="56"/>
      <c r="ASW25" s="56"/>
      <c r="ASX25" s="56"/>
      <c r="ASY25" s="56"/>
      <c r="ASZ25" s="56"/>
      <c r="ATA25" s="56"/>
      <c r="ATB25" s="56"/>
      <c r="ATC25" s="56"/>
      <c r="ATD25" s="56"/>
      <c r="ATE25" s="56"/>
      <c r="ATF25" s="56"/>
      <c r="ATG25" s="56"/>
      <c r="ATH25" s="56"/>
      <c r="ATI25" s="56"/>
      <c r="ATJ25" s="56"/>
      <c r="ATK25" s="56"/>
      <c r="ATL25" s="56"/>
      <c r="ATM25" s="56"/>
      <c r="ATN25" s="56"/>
      <c r="ATO25" s="56"/>
      <c r="ATP25" s="56"/>
      <c r="ATQ25" s="56"/>
      <c r="ATR25" s="56"/>
      <c r="ATS25" s="56"/>
      <c r="ATT25" s="56"/>
      <c r="ATU25" s="56"/>
      <c r="ATV25" s="56"/>
      <c r="ATW25" s="56"/>
      <c r="ATX25" s="56"/>
      <c r="ATY25" s="56"/>
      <c r="ATZ25" s="56"/>
      <c r="AUA25" s="56"/>
      <c r="AUB25" s="56"/>
      <c r="AUC25" s="56"/>
      <c r="AUD25" s="56"/>
      <c r="AUE25" s="56"/>
      <c r="AUF25" s="56"/>
      <c r="AUG25" s="56"/>
      <c r="AUH25" s="56"/>
      <c r="AUI25" s="56"/>
      <c r="AUJ25" s="56"/>
      <c r="AUK25" s="56"/>
      <c r="AUL25" s="56"/>
      <c r="AUM25" s="56"/>
      <c r="AUN25" s="56"/>
      <c r="AUO25" s="56"/>
      <c r="AUP25" s="56"/>
      <c r="AUQ25" s="56"/>
      <c r="AUR25" s="56"/>
      <c r="AUS25" s="56"/>
      <c r="AUT25" s="56"/>
      <c r="AUU25" s="56"/>
      <c r="AUV25" s="56"/>
      <c r="AUW25" s="56"/>
      <c r="AUX25" s="56"/>
      <c r="AUY25" s="56"/>
      <c r="AUZ25" s="56"/>
      <c r="AVA25" s="56"/>
      <c r="AVB25" s="56"/>
      <c r="AVC25" s="56"/>
      <c r="AVD25" s="56"/>
      <c r="AVE25" s="56"/>
      <c r="AVF25" s="56"/>
      <c r="AVG25" s="56"/>
      <c r="AVH25" s="56"/>
      <c r="AVI25" s="56"/>
      <c r="AVJ25" s="56"/>
      <c r="AVK25" s="56"/>
      <c r="AVL25" s="56"/>
      <c r="AVM25" s="56"/>
      <c r="AVN25" s="56"/>
      <c r="AVO25" s="56"/>
      <c r="AVP25" s="56"/>
      <c r="AVQ25" s="56"/>
      <c r="AVR25" s="56"/>
      <c r="AVS25" s="56"/>
      <c r="AVT25" s="56"/>
      <c r="AVU25" s="56"/>
      <c r="AVV25" s="56"/>
      <c r="AVW25" s="56"/>
      <c r="AVX25" s="56"/>
      <c r="AVY25" s="56"/>
      <c r="AVZ25" s="56"/>
      <c r="AWA25" s="56"/>
      <c r="AWB25" s="56"/>
      <c r="AWC25" s="56"/>
      <c r="AWD25" s="56"/>
      <c r="AWE25" s="56"/>
      <c r="AWF25" s="56"/>
      <c r="AWG25" s="56"/>
      <c r="AWH25" s="56"/>
      <c r="AWI25" s="56"/>
      <c r="AWJ25" s="56"/>
      <c r="AWK25" s="56"/>
      <c r="AWL25" s="56"/>
      <c r="AWM25" s="56"/>
      <c r="AWN25" s="56"/>
      <c r="AWO25" s="56"/>
      <c r="AWP25" s="56"/>
      <c r="AWQ25" s="56"/>
      <c r="AWR25" s="56"/>
      <c r="AWS25" s="56"/>
      <c r="AWT25" s="56"/>
      <c r="AWU25" s="56"/>
      <c r="AWV25" s="56"/>
      <c r="AWW25" s="56"/>
      <c r="AWX25" s="56"/>
      <c r="AWY25" s="56"/>
      <c r="AWZ25" s="56"/>
      <c r="AXA25" s="56"/>
      <c r="AXB25" s="56"/>
      <c r="AXC25" s="56"/>
      <c r="AXD25" s="56"/>
      <c r="AXE25" s="56"/>
      <c r="AXF25" s="56"/>
      <c r="AXG25" s="56"/>
      <c r="AXH25" s="56"/>
      <c r="AXI25" s="56"/>
      <c r="AXJ25" s="56"/>
      <c r="AXK25" s="56"/>
      <c r="AXL25" s="56"/>
      <c r="AXM25" s="56"/>
      <c r="AXN25" s="56"/>
      <c r="AXO25" s="56"/>
      <c r="AXP25" s="56"/>
      <c r="AXQ25" s="56"/>
      <c r="AXR25" s="56"/>
      <c r="AXS25" s="56"/>
      <c r="AXT25" s="56"/>
      <c r="AXU25" s="56"/>
      <c r="AXV25" s="56"/>
      <c r="AXW25" s="56"/>
      <c r="AXX25" s="56"/>
      <c r="AXY25" s="56"/>
      <c r="AXZ25" s="56"/>
      <c r="AYA25" s="56"/>
      <c r="AYB25" s="56"/>
      <c r="AYC25" s="56"/>
      <c r="AYD25" s="56"/>
      <c r="AYE25" s="56"/>
      <c r="AYF25" s="56"/>
      <c r="AYG25" s="56"/>
      <c r="AYH25" s="56"/>
      <c r="AYI25" s="56"/>
      <c r="AYJ25" s="56"/>
      <c r="AYK25" s="56"/>
      <c r="AYL25" s="56"/>
      <c r="AYM25" s="56"/>
      <c r="AYN25" s="56"/>
      <c r="AYO25" s="56"/>
      <c r="AYP25" s="56"/>
      <c r="AYQ25" s="56"/>
      <c r="AYR25" s="56"/>
      <c r="AYS25" s="56"/>
      <c r="AYT25" s="56"/>
      <c r="AYU25" s="56"/>
      <c r="AYV25" s="56"/>
      <c r="AYW25" s="56"/>
      <c r="AYX25" s="56"/>
      <c r="AYY25" s="56"/>
      <c r="AYZ25" s="56"/>
      <c r="AZA25" s="56"/>
      <c r="AZB25" s="56"/>
      <c r="AZC25" s="56"/>
      <c r="AZD25" s="56"/>
      <c r="AZE25" s="56"/>
      <c r="AZF25" s="56"/>
      <c r="AZG25" s="56"/>
      <c r="AZH25" s="56"/>
      <c r="AZI25" s="56"/>
      <c r="AZJ25" s="56"/>
      <c r="AZK25" s="56"/>
      <c r="AZL25" s="56"/>
      <c r="AZM25" s="56"/>
      <c r="AZN25" s="56"/>
      <c r="AZO25" s="56"/>
      <c r="AZP25" s="56"/>
      <c r="AZQ25" s="56"/>
      <c r="AZR25" s="56"/>
      <c r="AZS25" s="56"/>
      <c r="AZT25" s="56"/>
      <c r="AZU25" s="56"/>
      <c r="AZV25" s="56"/>
      <c r="AZW25" s="56"/>
      <c r="AZX25" s="56"/>
      <c r="AZY25" s="56"/>
      <c r="AZZ25" s="56"/>
      <c r="BAA25" s="56"/>
      <c r="BAB25" s="56"/>
      <c r="BAC25" s="56"/>
      <c r="BAD25" s="56"/>
      <c r="BAE25" s="56"/>
      <c r="BAF25" s="56"/>
      <c r="BAG25" s="56"/>
      <c r="BAH25" s="56"/>
      <c r="BAI25" s="56"/>
      <c r="BAJ25" s="56"/>
      <c r="BAK25" s="56"/>
      <c r="BAL25" s="56"/>
      <c r="BAM25" s="56"/>
      <c r="BAN25" s="56"/>
      <c r="BAO25" s="56"/>
      <c r="BAP25" s="56"/>
      <c r="BAQ25" s="56"/>
      <c r="BAR25" s="56"/>
      <c r="BAS25" s="56"/>
      <c r="BAT25" s="56"/>
      <c r="BAU25" s="56"/>
      <c r="BAV25" s="56"/>
      <c r="BAW25" s="56"/>
      <c r="BAX25" s="56"/>
      <c r="BAY25" s="56"/>
      <c r="BAZ25" s="56"/>
      <c r="BBA25" s="56"/>
      <c r="BBB25" s="56"/>
      <c r="BBC25" s="56"/>
      <c r="BBD25" s="56"/>
      <c r="BBE25" s="56"/>
      <c r="BBF25" s="56"/>
      <c r="BBG25" s="56"/>
      <c r="BBH25" s="56"/>
      <c r="BBI25" s="56"/>
      <c r="BBJ25" s="56"/>
      <c r="BBK25" s="56"/>
      <c r="BBL25" s="56"/>
      <c r="BBM25" s="56"/>
      <c r="BBN25" s="56"/>
      <c r="BBO25" s="56"/>
      <c r="BBP25" s="56"/>
      <c r="BBQ25" s="56"/>
      <c r="BBR25" s="56"/>
      <c r="BBS25" s="56"/>
      <c r="BBT25" s="56"/>
      <c r="BBU25" s="56"/>
      <c r="BBV25" s="56"/>
      <c r="BBW25" s="56"/>
      <c r="BBX25" s="56"/>
      <c r="BBY25" s="56"/>
      <c r="BBZ25" s="56"/>
      <c r="BCA25" s="56"/>
      <c r="BCB25" s="56"/>
      <c r="BCC25" s="56"/>
      <c r="BCD25" s="56"/>
      <c r="BCE25" s="56"/>
      <c r="BCF25" s="56"/>
      <c r="BCG25" s="56"/>
      <c r="BCH25" s="56"/>
      <c r="BCI25" s="56"/>
      <c r="BCJ25" s="56"/>
      <c r="BCK25" s="56"/>
      <c r="BCL25" s="56"/>
      <c r="BCM25" s="56"/>
      <c r="BCN25" s="56"/>
      <c r="BCO25" s="56"/>
      <c r="BCP25" s="56"/>
      <c r="BCQ25" s="56"/>
      <c r="BCR25" s="56"/>
      <c r="BCS25" s="56"/>
      <c r="BCT25" s="56"/>
      <c r="BCU25" s="56"/>
      <c r="BCV25" s="56"/>
      <c r="BCW25" s="56"/>
      <c r="BCX25" s="56"/>
      <c r="BCY25" s="56"/>
      <c r="BCZ25" s="56"/>
      <c r="BDA25" s="56"/>
      <c r="BDB25" s="56"/>
      <c r="BDC25" s="56"/>
      <c r="BDD25" s="56"/>
      <c r="BDE25" s="56"/>
      <c r="BDF25" s="56"/>
      <c r="BDG25" s="56"/>
      <c r="BDH25" s="56"/>
      <c r="BDI25" s="56"/>
      <c r="BDJ25" s="56"/>
      <c r="BDK25" s="56"/>
      <c r="BDL25" s="56"/>
      <c r="BDM25" s="56"/>
      <c r="BDN25" s="56"/>
      <c r="BDO25" s="56"/>
      <c r="BDP25" s="56"/>
      <c r="BDQ25" s="56"/>
      <c r="BDR25" s="56"/>
      <c r="BDS25" s="56"/>
      <c r="BDT25" s="56"/>
      <c r="BDU25" s="56"/>
      <c r="BDV25" s="56"/>
      <c r="BDW25" s="56"/>
      <c r="BDX25" s="56"/>
      <c r="BDY25" s="56"/>
      <c r="BDZ25" s="56"/>
      <c r="BEA25" s="56"/>
      <c r="BEB25" s="56"/>
      <c r="BEC25" s="56"/>
      <c r="BED25" s="56"/>
      <c r="BEE25" s="56"/>
      <c r="BEF25" s="56"/>
      <c r="BEG25" s="56"/>
      <c r="BEH25" s="56"/>
      <c r="BEI25" s="56"/>
      <c r="BEJ25" s="56"/>
      <c r="BEK25" s="56"/>
      <c r="BEL25" s="56"/>
      <c r="BEM25" s="56"/>
      <c r="BEN25" s="56"/>
      <c r="BEO25" s="56"/>
      <c r="BEP25" s="56"/>
      <c r="BEQ25" s="56"/>
      <c r="BER25" s="56"/>
      <c r="BES25" s="56"/>
      <c r="BET25" s="56"/>
      <c r="BEU25" s="56"/>
      <c r="BEV25" s="56"/>
      <c r="BEW25" s="56"/>
      <c r="BEX25" s="56"/>
      <c r="BEY25" s="56"/>
      <c r="BEZ25" s="56"/>
      <c r="BFA25" s="56"/>
      <c r="BFB25" s="56"/>
      <c r="BFC25" s="56"/>
      <c r="BFD25" s="56"/>
      <c r="BFE25" s="56"/>
      <c r="BFF25" s="56"/>
      <c r="BFG25" s="56"/>
      <c r="BFH25" s="56"/>
      <c r="BFI25" s="56"/>
      <c r="BFJ25" s="56"/>
      <c r="BFK25" s="56"/>
      <c r="BFL25" s="56"/>
      <c r="BFM25" s="56"/>
      <c r="BFN25" s="56"/>
      <c r="BFO25" s="56"/>
      <c r="BFP25" s="56"/>
      <c r="BFQ25" s="56"/>
      <c r="BFR25" s="56"/>
      <c r="BFS25" s="56"/>
      <c r="BFT25" s="56"/>
      <c r="BFU25" s="56"/>
      <c r="BFV25" s="56"/>
      <c r="BFW25" s="56"/>
      <c r="BFX25" s="56"/>
      <c r="BFY25" s="56"/>
      <c r="BFZ25" s="56"/>
      <c r="BGA25" s="56"/>
      <c r="BGB25" s="56"/>
      <c r="BGC25" s="56"/>
      <c r="BGD25" s="56"/>
      <c r="BGE25" s="56"/>
      <c r="BGF25" s="56"/>
      <c r="BGG25" s="56"/>
      <c r="BGH25" s="56"/>
      <c r="BGI25" s="56"/>
      <c r="BGJ25" s="56"/>
      <c r="BGK25" s="56"/>
      <c r="BGL25" s="56"/>
      <c r="BGM25" s="56"/>
      <c r="BGN25" s="56"/>
      <c r="BGO25" s="56"/>
      <c r="BGP25" s="56"/>
      <c r="BGQ25" s="56"/>
      <c r="BGR25" s="56"/>
      <c r="BGS25" s="56"/>
      <c r="BGT25" s="56"/>
      <c r="BGU25" s="56"/>
      <c r="BGV25" s="56"/>
      <c r="BGW25" s="56"/>
      <c r="BGX25" s="56"/>
      <c r="BGY25" s="56"/>
      <c r="BGZ25" s="56"/>
      <c r="BHA25" s="56"/>
      <c r="BHB25" s="56"/>
      <c r="BHC25" s="56"/>
      <c r="BHD25" s="56"/>
      <c r="BHE25" s="56"/>
      <c r="BHF25" s="56"/>
      <c r="BHG25" s="56"/>
      <c r="BHH25" s="56"/>
      <c r="BHI25" s="56"/>
      <c r="BHJ25" s="56"/>
      <c r="BHK25" s="56"/>
      <c r="BHL25" s="56"/>
      <c r="BHM25" s="56"/>
      <c r="BHN25" s="56"/>
      <c r="BHO25" s="56"/>
      <c r="BHP25" s="56"/>
      <c r="BHQ25" s="56"/>
      <c r="BHR25" s="56"/>
      <c r="BHS25" s="56"/>
      <c r="BHT25" s="56"/>
      <c r="BHU25" s="56"/>
      <c r="BHV25" s="56"/>
      <c r="BHW25" s="56"/>
      <c r="BHX25" s="56"/>
      <c r="BHY25" s="56"/>
      <c r="BHZ25" s="56"/>
      <c r="BIA25" s="56"/>
      <c r="BIB25" s="56"/>
      <c r="BIC25" s="56"/>
      <c r="BID25" s="56"/>
      <c r="BIE25" s="56"/>
      <c r="BIF25" s="56"/>
      <c r="BIG25" s="56"/>
      <c r="BIH25" s="56"/>
      <c r="BII25" s="56"/>
      <c r="BIJ25" s="56"/>
      <c r="BIK25" s="56"/>
      <c r="BIL25" s="56"/>
      <c r="BIM25" s="56"/>
      <c r="BIN25" s="56"/>
      <c r="BIO25" s="56"/>
      <c r="BIP25" s="56"/>
      <c r="BIQ25" s="56"/>
      <c r="BIR25" s="56"/>
      <c r="BIS25" s="56"/>
      <c r="BIT25" s="56"/>
      <c r="BIU25" s="56"/>
      <c r="BIV25" s="56"/>
      <c r="BIW25" s="56"/>
      <c r="BIX25" s="56"/>
      <c r="BIY25" s="56"/>
      <c r="BIZ25" s="56"/>
      <c r="BJA25" s="56"/>
      <c r="BJB25" s="56"/>
      <c r="BJC25" s="56"/>
      <c r="BJD25" s="56"/>
      <c r="BJE25" s="56"/>
      <c r="BJF25" s="56"/>
      <c r="BJG25" s="56"/>
      <c r="BJH25" s="56"/>
      <c r="BJI25" s="56"/>
      <c r="BJJ25" s="56"/>
      <c r="BJK25" s="56"/>
      <c r="BJL25" s="56"/>
      <c r="BJM25" s="56"/>
      <c r="BJN25" s="56"/>
      <c r="BJO25" s="56"/>
      <c r="BJP25" s="56"/>
      <c r="BJQ25" s="56"/>
      <c r="BJR25" s="56"/>
      <c r="BJS25" s="56"/>
      <c r="BJT25" s="56"/>
      <c r="BJU25" s="56"/>
      <c r="BJV25" s="56"/>
      <c r="BJW25" s="56"/>
      <c r="BJX25" s="56"/>
      <c r="BJY25" s="56"/>
      <c r="BJZ25" s="56"/>
      <c r="BKA25" s="56"/>
      <c r="BKB25" s="56"/>
      <c r="BKC25" s="56"/>
      <c r="BKD25" s="56"/>
      <c r="BKE25" s="56"/>
      <c r="BKF25" s="56"/>
      <c r="BKG25" s="56"/>
      <c r="BKH25" s="56"/>
      <c r="BKI25" s="56"/>
      <c r="BKJ25" s="56"/>
      <c r="BKK25" s="56"/>
      <c r="BKL25" s="56"/>
      <c r="BKM25" s="56"/>
      <c r="BKN25" s="56"/>
      <c r="BKO25" s="56"/>
      <c r="BKP25" s="56"/>
      <c r="BKQ25" s="56"/>
      <c r="BKR25" s="56"/>
      <c r="BKS25" s="56"/>
      <c r="BKT25" s="56"/>
      <c r="BKU25" s="56"/>
      <c r="BKV25" s="56"/>
      <c r="BKW25" s="56"/>
      <c r="BKX25" s="56"/>
      <c r="BKY25" s="56"/>
      <c r="BKZ25" s="56"/>
      <c r="BLA25" s="56"/>
      <c r="BLB25" s="56"/>
      <c r="BLC25" s="56"/>
      <c r="BLD25" s="56"/>
      <c r="BLE25" s="56"/>
      <c r="BLF25" s="56"/>
      <c r="BLG25" s="56"/>
      <c r="BLH25" s="56"/>
      <c r="BLI25" s="56"/>
      <c r="BLJ25" s="56"/>
      <c r="BLK25" s="56"/>
      <c r="BLL25" s="56"/>
      <c r="BLM25" s="56"/>
      <c r="BLN25" s="56"/>
      <c r="BLO25" s="56"/>
      <c r="BLP25" s="56"/>
      <c r="BLQ25" s="56"/>
      <c r="BLR25" s="56"/>
      <c r="BLS25" s="56"/>
      <c r="BLT25" s="56"/>
      <c r="BLU25" s="56"/>
      <c r="BLV25" s="56"/>
      <c r="BLW25" s="56"/>
      <c r="BLX25" s="56"/>
      <c r="BLY25" s="56"/>
      <c r="BLZ25" s="56"/>
      <c r="BMA25" s="56"/>
      <c r="BMB25" s="56"/>
      <c r="BMC25" s="56"/>
      <c r="BMD25" s="56"/>
      <c r="BME25" s="56"/>
      <c r="BMF25" s="56"/>
      <c r="BMG25" s="56"/>
      <c r="BMH25" s="56"/>
      <c r="BMI25" s="56"/>
      <c r="BMJ25" s="56"/>
      <c r="BMK25" s="56"/>
      <c r="BML25" s="56"/>
      <c r="BMM25" s="56"/>
      <c r="BMN25" s="56"/>
      <c r="BMO25" s="56"/>
      <c r="BMP25" s="56"/>
      <c r="BMQ25" s="56"/>
      <c r="BMR25" s="56"/>
      <c r="BMS25" s="56"/>
      <c r="BMT25" s="56"/>
      <c r="BMU25" s="56"/>
      <c r="BMV25" s="56"/>
      <c r="BMW25" s="56"/>
      <c r="BMX25" s="56"/>
      <c r="BMY25" s="56"/>
      <c r="BMZ25" s="56"/>
      <c r="BNA25" s="56"/>
      <c r="BNB25" s="56"/>
      <c r="BNC25" s="56"/>
      <c r="BND25" s="56"/>
      <c r="BNE25" s="56"/>
      <c r="BNF25" s="56"/>
      <c r="BNG25" s="56"/>
      <c r="BNH25" s="56"/>
    </row>
    <row r="26" ht="13.5" hidden="1" customHeight="1">
      <c r="A26" s="54" t="s">
        <v>1415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/>
      <c r="GK26" s="53"/>
      <c r="GL26" s="53"/>
      <c r="GM26" s="53"/>
      <c r="GN26" s="53"/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3"/>
      <c r="IR26" s="53"/>
      <c r="IS26" s="53"/>
      <c r="IT26" s="53"/>
      <c r="IU26" s="53"/>
      <c r="IV26" s="53"/>
      <c r="IW26" s="53"/>
      <c r="IX26" s="53"/>
      <c r="IY26" s="53"/>
      <c r="IZ26" s="53"/>
      <c r="JA26" s="53"/>
      <c r="JB26" s="53"/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/>
      <c r="LB26" s="53"/>
      <c r="LC26" s="53"/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/>
      <c r="LP26" s="53"/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/>
      <c r="MB26" s="53"/>
      <c r="MC26" s="53"/>
      <c r="MD26" s="53"/>
      <c r="ME26" s="53"/>
      <c r="MF26" s="53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/>
      <c r="NX26" s="53"/>
      <c r="NY26" s="53"/>
      <c r="NZ26" s="53"/>
      <c r="OA26" s="53"/>
      <c r="OB26" s="53"/>
      <c r="OC26" s="53"/>
      <c r="OD26" s="53"/>
      <c r="OE26" s="53"/>
      <c r="OF26" s="53"/>
      <c r="OG26" s="53"/>
      <c r="OH26" s="53"/>
      <c r="OI26" s="53"/>
      <c r="OJ26" s="53"/>
      <c r="OK26" s="53"/>
      <c r="OL26" s="53"/>
      <c r="OM26" s="53"/>
      <c r="ON26" s="53"/>
      <c r="OO26" s="53"/>
      <c r="OP26" s="53"/>
      <c r="OQ26" s="53"/>
      <c r="OR26" s="53"/>
      <c r="OS26" s="53"/>
      <c r="OT26" s="53"/>
      <c r="OU26" s="53"/>
      <c r="OV26" s="53"/>
      <c r="OW26" s="53"/>
      <c r="OX26" s="53"/>
      <c r="OY26" s="53"/>
      <c r="OZ26" s="53"/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3"/>
      <c r="PM26" s="53"/>
      <c r="PN26" s="53"/>
      <c r="PO26" s="53"/>
      <c r="PP26" s="53"/>
      <c r="PQ26" s="53"/>
      <c r="PR26" s="53"/>
      <c r="PS26" s="53"/>
      <c r="PT26" s="53"/>
      <c r="PU26" s="53"/>
      <c r="PV26" s="53"/>
      <c r="PW26" s="53"/>
      <c r="PX26" s="53"/>
      <c r="PY26" s="53"/>
      <c r="PZ26" s="53"/>
      <c r="QA26" s="53"/>
      <c r="QB26" s="53"/>
      <c r="QC26" s="53"/>
      <c r="QD26" s="53"/>
      <c r="QE26" s="53"/>
      <c r="QF26" s="53"/>
      <c r="QG26" s="53"/>
      <c r="QH26" s="53"/>
      <c r="QI26" s="53"/>
      <c r="QJ26" s="53"/>
      <c r="QK26" s="53"/>
      <c r="QL26" s="53"/>
      <c r="QM26" s="53"/>
      <c r="QN26" s="53"/>
      <c r="QO26" s="53"/>
      <c r="QP26" s="53"/>
      <c r="QQ26" s="53"/>
      <c r="QR26" s="53"/>
      <c r="QS26" s="53"/>
      <c r="QT26" s="53"/>
      <c r="QU26" s="53"/>
      <c r="QV26" s="53"/>
      <c r="QW26" s="53"/>
      <c r="QX26" s="53"/>
      <c r="QY26" s="53"/>
      <c r="QZ26" s="53"/>
      <c r="RA26" s="53"/>
      <c r="RB26" s="53"/>
      <c r="RC26" s="53"/>
      <c r="RD26" s="53"/>
      <c r="RE26" s="53"/>
      <c r="RF26" s="53"/>
      <c r="RG26" s="53"/>
      <c r="RH26" s="53"/>
      <c r="RI26" s="53"/>
      <c r="RJ26" s="53"/>
      <c r="RK26" s="53"/>
      <c r="RL26" s="53"/>
      <c r="RM26" s="53"/>
      <c r="RN26" s="53"/>
      <c r="RO26" s="53"/>
      <c r="RP26" s="53"/>
      <c r="RQ26" s="53"/>
      <c r="RR26" s="53"/>
      <c r="RS26" s="53"/>
      <c r="RT26" s="53"/>
      <c r="RU26" s="53"/>
      <c r="RV26" s="53"/>
      <c r="RW26" s="53"/>
      <c r="RX26" s="53"/>
      <c r="RY26" s="53"/>
      <c r="RZ26" s="53"/>
      <c r="SA26" s="53"/>
      <c r="SB26" s="53"/>
      <c r="SC26" s="53"/>
      <c r="SD26" s="53"/>
      <c r="SE26" s="53"/>
      <c r="SF26" s="53"/>
      <c r="SG26" s="53"/>
      <c r="SH26" s="53"/>
      <c r="SI26" s="53"/>
      <c r="SJ26" s="53"/>
      <c r="SK26" s="53"/>
      <c r="SL26" s="53"/>
      <c r="SM26" s="53"/>
      <c r="SN26" s="53"/>
      <c r="SO26" s="53"/>
      <c r="SP26" s="53"/>
      <c r="SQ26" s="53"/>
      <c r="SR26" s="53"/>
      <c r="SS26" s="53"/>
      <c r="ST26" s="53"/>
      <c r="SU26" s="53"/>
      <c r="SV26" s="53"/>
      <c r="SW26" s="53"/>
      <c r="SX26" s="53"/>
      <c r="SY26" s="53"/>
      <c r="SZ26" s="53"/>
      <c r="TA26" s="53"/>
      <c r="TB26" s="53"/>
      <c r="TC26" s="53"/>
      <c r="TD26" s="53"/>
      <c r="TE26" s="53"/>
      <c r="TF26" s="53"/>
      <c r="TG26" s="53"/>
      <c r="TH26" s="53"/>
      <c r="TI26" s="53"/>
      <c r="TJ26" s="53"/>
      <c r="TK26" s="53"/>
      <c r="TL26" s="53"/>
      <c r="TM26" s="53"/>
      <c r="TN26" s="53"/>
      <c r="TO26" s="53"/>
      <c r="TP26" s="53"/>
      <c r="TQ26" s="53"/>
      <c r="TR26" s="53"/>
      <c r="TS26" s="53"/>
      <c r="TT26" s="53"/>
      <c r="TU26" s="53"/>
      <c r="TV26" s="53"/>
      <c r="TW26" s="53"/>
      <c r="TX26" s="53"/>
      <c r="TY26" s="53"/>
      <c r="TZ26" s="53"/>
      <c r="UA26" s="53"/>
      <c r="UB26" s="53"/>
      <c r="UC26" s="53"/>
      <c r="UD26" s="53"/>
      <c r="UE26" s="53"/>
      <c r="UF26" s="53"/>
      <c r="UG26" s="53"/>
      <c r="UH26" s="53"/>
      <c r="UI26" s="53"/>
      <c r="UJ26" s="53"/>
      <c r="UK26" s="53"/>
      <c r="UL26" s="53"/>
      <c r="UM26" s="53"/>
      <c r="UN26" s="53"/>
      <c r="UO26" s="53"/>
      <c r="UP26" s="53"/>
      <c r="UQ26" s="53"/>
      <c r="UR26" s="53"/>
      <c r="US26" s="53"/>
      <c r="UT26" s="53"/>
      <c r="UU26" s="53"/>
      <c r="UV26" s="53"/>
      <c r="UW26" s="53"/>
      <c r="UX26" s="53"/>
      <c r="UY26" s="53"/>
      <c r="UZ26" s="53"/>
      <c r="VA26" s="53"/>
      <c r="VB26" s="53"/>
      <c r="VC26" s="53"/>
      <c r="VD26" s="53"/>
      <c r="VE26" s="53"/>
      <c r="VF26" s="53"/>
      <c r="VG26" s="53"/>
      <c r="VH26" s="53"/>
      <c r="VI26" s="53"/>
      <c r="VJ26" s="53"/>
      <c r="VK26" s="53"/>
      <c r="VL26" s="53"/>
      <c r="VM26" s="53"/>
      <c r="VN26" s="53"/>
      <c r="VO26" s="53"/>
      <c r="VP26" s="53"/>
      <c r="VQ26" s="53"/>
      <c r="VR26" s="53"/>
      <c r="VS26" s="53"/>
      <c r="VT26" s="53"/>
      <c r="VU26" s="53"/>
      <c r="VV26" s="53"/>
      <c r="VW26" s="53"/>
      <c r="VX26" s="53"/>
      <c r="VY26" s="53"/>
      <c r="VZ26" s="53"/>
      <c r="WA26" s="53"/>
      <c r="WB26" s="53"/>
      <c r="WC26" s="53"/>
      <c r="WD26" s="53"/>
      <c r="WE26" s="53"/>
      <c r="WF26" s="53"/>
      <c r="WG26" s="53"/>
      <c r="WH26" s="53"/>
      <c r="WI26" s="53"/>
      <c r="WJ26" s="53"/>
      <c r="WK26" s="53"/>
      <c r="WL26" s="53"/>
      <c r="WM26" s="53"/>
      <c r="WN26" s="53"/>
      <c r="WO26" s="53"/>
      <c r="WP26" s="53"/>
      <c r="WQ26" s="53"/>
      <c r="WR26" s="53"/>
      <c r="WS26" s="53"/>
      <c r="WT26" s="53"/>
      <c r="WU26" s="53"/>
      <c r="WV26" s="53"/>
      <c r="WW26" s="53"/>
      <c r="WX26" s="53"/>
      <c r="WY26" s="53"/>
      <c r="WZ26" s="53"/>
      <c r="XA26" s="53"/>
      <c r="XB26" s="53"/>
      <c r="XC26" s="53"/>
      <c r="XD26" s="53"/>
      <c r="XE26" s="53"/>
      <c r="XF26" s="53"/>
      <c r="XG26" s="53"/>
      <c r="XH26" s="53"/>
      <c r="XI26" s="53"/>
      <c r="XJ26" s="53"/>
      <c r="XK26" s="53"/>
      <c r="XL26" s="53"/>
      <c r="XM26" s="53"/>
      <c r="XN26" s="53"/>
      <c r="XO26" s="53"/>
      <c r="XP26" s="53"/>
      <c r="XQ26" s="53"/>
      <c r="XR26" s="53"/>
      <c r="XS26" s="53"/>
      <c r="XT26" s="53"/>
      <c r="XU26" s="53"/>
      <c r="XV26" s="53"/>
      <c r="XW26" s="53"/>
      <c r="XX26" s="53"/>
      <c r="XY26" s="53"/>
      <c r="XZ26" s="53"/>
      <c r="YA26" s="53"/>
      <c r="YB26" s="53"/>
      <c r="YC26" s="53"/>
      <c r="YD26" s="53"/>
      <c r="YE26" s="53"/>
      <c r="YF26" s="53"/>
      <c r="YG26" s="53"/>
      <c r="YH26" s="53"/>
      <c r="YI26" s="53"/>
      <c r="YJ26" s="53"/>
      <c r="YK26" s="53"/>
      <c r="YL26" s="53"/>
      <c r="YM26" s="53"/>
      <c r="YN26" s="53"/>
      <c r="YO26" s="53"/>
      <c r="YP26" s="53"/>
      <c r="YQ26" s="53"/>
      <c r="YR26" s="53"/>
      <c r="YS26" s="53"/>
      <c r="YT26" s="53"/>
      <c r="YU26" s="53"/>
      <c r="YV26" s="53"/>
      <c r="YW26" s="53"/>
      <c r="YX26" s="53"/>
      <c r="YY26" s="53"/>
      <c r="YZ26" s="53"/>
      <c r="ZA26" s="53"/>
      <c r="ZB26" s="53"/>
      <c r="ZC26" s="53"/>
      <c r="ZD26" s="53"/>
      <c r="ZE26" s="53"/>
      <c r="ZF26" s="53"/>
      <c r="ZG26" s="53"/>
      <c r="ZH26" s="53"/>
      <c r="ZI26" s="53"/>
      <c r="ZJ26" s="53"/>
      <c r="ZK26" s="53"/>
      <c r="ZL26" s="53"/>
      <c r="ZM26" s="53"/>
      <c r="ZN26" s="53"/>
      <c r="ZO26" s="53"/>
      <c r="ZP26" s="53"/>
      <c r="ZQ26" s="53"/>
      <c r="ZR26" s="53"/>
      <c r="ZS26" s="53"/>
      <c r="ZT26" s="53"/>
      <c r="ZU26" s="53"/>
      <c r="ZV26" s="53"/>
      <c r="ZW26" s="53"/>
      <c r="ZX26" s="53"/>
      <c r="ZY26" s="53"/>
      <c r="ZZ26" s="53"/>
      <c r="AAA26" s="53"/>
      <c r="AAB26" s="53"/>
      <c r="AAC26" s="53"/>
      <c r="AAD26" s="53"/>
      <c r="AAE26" s="53"/>
      <c r="AAF26" s="53"/>
      <c r="AAG26" s="53"/>
      <c r="AAH26" s="53"/>
      <c r="AAI26" s="53"/>
      <c r="AAJ26" s="53"/>
      <c r="AAK26" s="53"/>
      <c r="AAL26" s="53"/>
      <c r="AAM26" s="53"/>
      <c r="AAN26" s="53"/>
      <c r="AAO26" s="53"/>
      <c r="AAP26" s="53"/>
      <c r="AAQ26" s="53"/>
      <c r="AAR26" s="53"/>
      <c r="AAS26" s="53"/>
      <c r="AAT26" s="53"/>
      <c r="AAU26" s="53"/>
      <c r="AAV26" s="53"/>
      <c r="AAW26" s="53"/>
      <c r="AAX26" s="53"/>
      <c r="AAY26" s="53"/>
      <c r="AAZ26" s="53"/>
      <c r="ABA26" s="53"/>
      <c r="ABB26" s="53"/>
      <c r="ABC26" s="53"/>
      <c r="ABD26" s="53"/>
      <c r="ABE26" s="53"/>
      <c r="ABF26" s="53"/>
      <c r="ABG26" s="53"/>
      <c r="ABH26" s="53"/>
      <c r="ABI26" s="53"/>
      <c r="ABJ26" s="53"/>
      <c r="ABK26" s="53"/>
      <c r="ABL26" s="53"/>
      <c r="ABM26" s="53"/>
      <c r="ABN26" s="53"/>
      <c r="ABO26" s="53"/>
      <c r="ABP26" s="53"/>
      <c r="ABQ26" s="53"/>
      <c r="ABR26" s="53"/>
      <c r="ABS26" s="53"/>
      <c r="ABT26" s="53"/>
      <c r="ABU26" s="53"/>
      <c r="ABV26" s="53"/>
      <c r="ABW26" s="53"/>
      <c r="ABX26" s="53"/>
      <c r="ABY26" s="53"/>
      <c r="ABZ26" s="53"/>
      <c r="ACA26" s="53"/>
      <c r="ACB26" s="53"/>
      <c r="ACC26" s="53"/>
      <c r="ACD26" s="53"/>
      <c r="ACE26" s="53"/>
      <c r="ACF26" s="53"/>
      <c r="ACG26" s="53"/>
      <c r="ACH26" s="53"/>
      <c r="ACI26" s="53"/>
      <c r="ACJ26" s="53"/>
      <c r="ACK26" s="53"/>
      <c r="ACL26" s="53"/>
      <c r="ACM26" s="53"/>
      <c r="ACN26" s="53"/>
      <c r="ACO26" s="53"/>
      <c r="ACP26" s="53"/>
      <c r="ACQ26" s="53"/>
      <c r="ACR26" s="53"/>
      <c r="ACS26" s="53"/>
      <c r="ACT26" s="53"/>
      <c r="ACU26" s="53"/>
      <c r="ACV26" s="53"/>
      <c r="ACW26" s="53"/>
      <c r="ACX26" s="53"/>
      <c r="ACY26" s="53"/>
      <c r="ACZ26" s="53"/>
      <c r="ADA26" s="53"/>
      <c r="ADB26" s="53">
        <v>162.7732</v>
      </c>
      <c r="ADC26" s="53">
        <v>162.7732</v>
      </c>
      <c r="ADD26" s="53">
        <v>162.7732</v>
      </c>
      <c r="ADE26" s="53">
        <v>162.7732</v>
      </c>
      <c r="ADF26" s="53">
        <v>162.7732</v>
      </c>
      <c r="ADG26" s="53">
        <v>162.7732</v>
      </c>
      <c r="ADH26" s="53">
        <v>162.7732</v>
      </c>
      <c r="ADI26" s="53">
        <v>162.7732</v>
      </c>
      <c r="ADJ26" s="53">
        <v>162.7732</v>
      </c>
      <c r="ADK26" s="53">
        <v>162.7732</v>
      </c>
      <c r="ADL26" s="53">
        <v>162.7732</v>
      </c>
      <c r="ADM26" s="53">
        <v>162.7732</v>
      </c>
      <c r="ADN26" s="53">
        <v>162.7732</v>
      </c>
      <c r="ADO26" s="53">
        <v>162.7732</v>
      </c>
      <c r="ADP26" s="53">
        <v>162.7732</v>
      </c>
      <c r="ADQ26" s="53">
        <v>162.7732</v>
      </c>
      <c r="ADR26" s="53">
        <v>162.7732</v>
      </c>
      <c r="ADS26" s="53">
        <v>162.7732</v>
      </c>
      <c r="ADT26" s="53">
        <v>162.7732</v>
      </c>
      <c r="ADU26" s="53">
        <v>162.7732</v>
      </c>
      <c r="ADV26" s="53">
        <v>162.7732</v>
      </c>
      <c r="ADW26" s="53">
        <v>162.7732</v>
      </c>
      <c r="ADX26" s="53">
        <v>162.7732</v>
      </c>
      <c r="ADY26" s="53">
        <v>162.7732</v>
      </c>
      <c r="ADZ26" s="53">
        <v>167.5188</v>
      </c>
      <c r="AEA26" s="53">
        <v>167.5188</v>
      </c>
      <c r="AEB26" s="53">
        <v>167.5188</v>
      </c>
      <c r="AEC26" s="53">
        <v>167.5188</v>
      </c>
      <c r="AED26" s="53">
        <v>167.5188</v>
      </c>
      <c r="AEE26" s="53">
        <v>167.5188</v>
      </c>
      <c r="AEF26" s="53">
        <v>167.5188</v>
      </c>
      <c r="AEG26" s="53">
        <v>167.5188</v>
      </c>
      <c r="AEH26" s="53">
        <v>167.5188</v>
      </c>
      <c r="AEI26" s="53">
        <v>167.5188</v>
      </c>
      <c r="AEJ26" s="53">
        <v>167.5188</v>
      </c>
      <c r="AEK26" s="53">
        <v>167.5188</v>
      </c>
      <c r="AEL26" s="53">
        <v>167.5188</v>
      </c>
      <c r="AEM26" s="53">
        <v>167.5188</v>
      </c>
      <c r="AEN26" s="53">
        <v>167.5188</v>
      </c>
      <c r="AEO26" s="53">
        <v>167.5188</v>
      </c>
      <c r="AEP26" s="53">
        <v>167.5188</v>
      </c>
      <c r="AEQ26" s="53">
        <v>167.5188</v>
      </c>
      <c r="AER26" s="53">
        <v>167.5188</v>
      </c>
      <c r="AES26" s="53">
        <v>167.5188</v>
      </c>
      <c r="AET26" s="53">
        <v>167.5188</v>
      </c>
      <c r="AEU26" s="53">
        <v>167.5188</v>
      </c>
      <c r="AEV26" s="53">
        <v>167.5188</v>
      </c>
      <c r="AEW26" s="53">
        <v>167.5188</v>
      </c>
      <c r="AEX26" s="53">
        <v>171.0891</v>
      </c>
      <c r="AEY26" s="53">
        <v>171.0891</v>
      </c>
      <c r="AEZ26" s="53">
        <v>171.0891</v>
      </c>
      <c r="AFA26" s="53">
        <v>171.0891</v>
      </c>
      <c r="AFB26" s="53">
        <v>171.0891</v>
      </c>
      <c r="AFC26" s="53">
        <v>171.0891</v>
      </c>
      <c r="AFD26" s="53">
        <v>171.0891</v>
      </c>
      <c r="AFE26" s="53">
        <v>171.0891</v>
      </c>
      <c r="AFF26" s="53">
        <v>171.0891</v>
      </c>
      <c r="AFG26" s="53">
        <v>171.0891</v>
      </c>
      <c r="AFH26" s="53">
        <v>171.0891</v>
      </c>
      <c r="AFI26" s="53">
        <v>171.0891</v>
      </c>
      <c r="AFJ26" s="53">
        <v>171.0891</v>
      </c>
      <c r="AFK26" s="53">
        <v>171.0891</v>
      </c>
      <c r="AFL26" s="53">
        <v>171.0891</v>
      </c>
      <c r="AFM26" s="53">
        <v>171.0891</v>
      </c>
      <c r="AFN26" s="53">
        <v>171.0891</v>
      </c>
      <c r="AFO26" s="53">
        <v>171.0891</v>
      </c>
      <c r="AFP26" s="53">
        <v>171.0891</v>
      </c>
      <c r="AFQ26" s="53">
        <v>171.0891</v>
      </c>
      <c r="AFR26" s="53">
        <v>171.0891</v>
      </c>
      <c r="AFS26" s="53">
        <v>171.0891</v>
      </c>
      <c r="AFT26" s="53">
        <v>171.0891</v>
      </c>
      <c r="AFU26" s="53">
        <v>171.0891</v>
      </c>
      <c r="AFV26" s="53">
        <v>171.0891</v>
      </c>
      <c r="AFW26" s="53">
        <v>171.0891</v>
      </c>
      <c r="AFX26" s="53">
        <v>171.0891</v>
      </c>
      <c r="AFY26" s="53">
        <v>171.0891</v>
      </c>
      <c r="AFZ26" s="53">
        <v>171.0891</v>
      </c>
      <c r="AGA26" s="53">
        <v>171.0891</v>
      </c>
      <c r="AGB26" s="53">
        <v>171.0891</v>
      </c>
      <c r="AGC26" s="53">
        <v>171.0891</v>
      </c>
      <c r="AGD26" s="53">
        <v>171.0891</v>
      </c>
      <c r="AGE26" s="53"/>
      <c r="AGF26" s="53"/>
      <c r="AGG26" s="53"/>
      <c r="AGH26" s="53"/>
      <c r="AGI26" s="53"/>
      <c r="AGJ26" s="53"/>
      <c r="AGK26" s="53"/>
      <c r="AGL26" s="53"/>
      <c r="AGM26" s="53"/>
      <c r="AGN26" s="53"/>
      <c r="AGO26" s="53"/>
      <c r="AGP26" s="53"/>
      <c r="AGQ26" s="53"/>
      <c r="AGR26" s="53"/>
      <c r="AGS26" s="53"/>
      <c r="AGT26" s="53"/>
      <c r="AGU26" s="53"/>
      <c r="AGV26" s="53"/>
      <c r="AGW26" s="53"/>
      <c r="AGX26" s="53"/>
      <c r="AGY26" s="53"/>
      <c r="AGZ26" s="53"/>
      <c r="AHA26" s="53"/>
      <c r="AHB26" s="53"/>
      <c r="AHC26" s="53"/>
      <c r="AHD26" s="53"/>
      <c r="AHE26" s="53"/>
      <c r="AHF26" s="53"/>
      <c r="AHG26" s="53"/>
      <c r="AHH26" s="53"/>
      <c r="AHI26" s="53"/>
      <c r="AHJ26" s="53"/>
      <c r="AHK26" s="53"/>
      <c r="AHL26" s="53"/>
      <c r="AHM26" s="53"/>
      <c r="AHN26" s="53"/>
      <c r="AHO26" s="53"/>
      <c r="AHP26" s="53"/>
      <c r="AHQ26" s="53"/>
      <c r="AHR26" s="53"/>
      <c r="AHS26" s="53"/>
      <c r="AHT26" s="53"/>
      <c r="AHU26" s="53"/>
      <c r="AHV26" s="53"/>
      <c r="AHW26" s="53"/>
      <c r="AHX26" s="53"/>
      <c r="AHY26" s="53"/>
      <c r="AHZ26" s="53"/>
      <c r="AIA26" s="53"/>
      <c r="AIB26" s="53"/>
      <c r="AIC26" s="53"/>
      <c r="AID26" s="53"/>
      <c r="AIE26" s="53"/>
      <c r="AIF26" s="53"/>
      <c r="AIG26" s="53"/>
      <c r="AIH26" s="53"/>
      <c r="AII26" s="53"/>
      <c r="AIJ26" s="53"/>
      <c r="AIK26" s="53"/>
      <c r="AIL26" s="53"/>
      <c r="AIM26" s="53"/>
      <c r="AIN26" s="53"/>
      <c r="AIO26" s="53"/>
      <c r="AIP26" s="53"/>
      <c r="AIQ26" s="53"/>
      <c r="AIR26" s="53"/>
      <c r="AIS26" s="53"/>
      <c r="AIT26" s="53"/>
      <c r="AIU26" s="53"/>
      <c r="AIV26" s="53"/>
      <c r="AIW26" s="53"/>
      <c r="AIX26" s="53"/>
      <c r="AIY26" s="53"/>
      <c r="AIZ26" s="53"/>
      <c r="AJA26" s="53"/>
      <c r="AJB26" s="53"/>
      <c r="AJC26" s="53"/>
      <c r="AJD26" s="53"/>
      <c r="AJE26" s="53"/>
      <c r="AJF26" s="53"/>
      <c r="AJG26" s="53"/>
      <c r="AJH26" s="53"/>
      <c r="AJI26" s="53"/>
      <c r="AJJ26" s="53"/>
      <c r="AJK26" s="53"/>
      <c r="AJL26" s="53"/>
      <c r="AJM26" s="53"/>
      <c r="AJN26" s="53"/>
      <c r="AJO26" s="53"/>
      <c r="AJP26" s="53"/>
      <c r="AJQ26" s="53"/>
      <c r="AJR26" s="53"/>
      <c r="AJS26" s="53"/>
      <c r="AJT26" s="53"/>
      <c r="AJU26" s="53"/>
      <c r="AJV26" s="53"/>
      <c r="AJW26" s="53"/>
      <c r="AJX26" s="53"/>
      <c r="AJY26" s="53"/>
      <c r="AJZ26" s="53"/>
      <c r="AKA26" s="53"/>
      <c r="AKB26" s="53"/>
      <c r="AKC26" s="53"/>
      <c r="AKD26" s="53"/>
      <c r="AKE26" s="53"/>
      <c r="AKF26" s="53"/>
      <c r="AKG26" s="53"/>
      <c r="AKH26" s="53"/>
      <c r="AKI26" s="53"/>
      <c r="AKJ26" s="53"/>
      <c r="AKK26" s="53"/>
      <c r="AKL26" s="53"/>
      <c r="AKM26" s="53"/>
      <c r="AKN26" s="53"/>
      <c r="AKO26" s="53"/>
      <c r="AKP26" s="53"/>
      <c r="AKQ26" s="53"/>
      <c r="AKR26" s="53"/>
      <c r="AKS26" s="53"/>
      <c r="AKT26" s="53"/>
      <c r="AKU26" s="53"/>
      <c r="AKV26" s="53"/>
      <c r="AKW26" s="53"/>
      <c r="AKX26" s="53"/>
      <c r="AKY26" s="53"/>
      <c r="AKZ26" s="53"/>
      <c r="ALA26" s="53"/>
      <c r="ALB26" s="53"/>
      <c r="ALC26" s="53"/>
      <c r="ALD26" s="53"/>
      <c r="ALE26" s="53"/>
      <c r="ALF26" s="53"/>
      <c r="ALG26" s="53"/>
      <c r="ALH26" s="53"/>
      <c r="ALI26" s="53"/>
      <c r="ALJ26" s="53"/>
      <c r="ALK26" s="53"/>
      <c r="ALL26" s="53"/>
      <c r="ALM26" s="53"/>
      <c r="ALN26" s="53"/>
      <c r="ALO26" s="53"/>
      <c r="ALP26" s="53"/>
      <c r="ALQ26" s="53"/>
      <c r="ALR26" s="53"/>
      <c r="ALS26" s="53"/>
      <c r="ALT26" s="53"/>
      <c r="ALU26" s="53"/>
      <c r="ALV26" s="53"/>
      <c r="ALW26" s="53"/>
      <c r="ALX26" s="53"/>
      <c r="ALY26" s="53"/>
      <c r="ALZ26" s="53"/>
      <c r="AMA26" s="53"/>
      <c r="AMB26" s="53"/>
      <c r="AMC26" s="53"/>
      <c r="AMD26" s="53"/>
      <c r="AME26" s="53"/>
      <c r="AMF26" s="53"/>
      <c r="AMG26" s="53"/>
      <c r="AMH26" s="53"/>
      <c r="AMI26" s="53"/>
      <c r="AMJ26" s="53"/>
      <c r="AMK26" s="53"/>
      <c r="AML26" s="53"/>
      <c r="AMM26" s="53"/>
      <c r="AMN26" s="53"/>
      <c r="AMO26" s="53"/>
      <c r="AMP26" s="53"/>
      <c r="AMQ26" s="53"/>
      <c r="AMR26" s="53"/>
      <c r="AMS26" s="53"/>
      <c r="AMT26" s="53"/>
      <c r="AMU26" s="53"/>
      <c r="AMV26" s="53"/>
      <c r="AMW26" s="53"/>
      <c r="AMX26" s="53"/>
      <c r="AMY26" s="53"/>
      <c r="AMZ26" s="53"/>
      <c r="ANA26" s="53"/>
      <c r="ANB26" s="53"/>
      <c r="ANC26" s="53"/>
      <c r="AND26" s="53"/>
      <c r="ANE26" s="53"/>
      <c r="ANF26" s="53"/>
      <c r="ANG26" s="53"/>
      <c r="ANH26" s="53"/>
      <c r="ANI26" s="53"/>
      <c r="ANJ26" s="53"/>
      <c r="ANK26" s="53"/>
      <c r="ANL26" s="53"/>
      <c r="ANM26" s="53"/>
      <c r="ANN26" s="53"/>
      <c r="ANO26" s="53"/>
      <c r="ANP26" s="53"/>
      <c r="ANQ26" s="53"/>
      <c r="ANR26" s="53"/>
      <c r="ANS26" s="53"/>
      <c r="ANT26" s="53"/>
      <c r="ANU26" s="53"/>
      <c r="ANV26" s="53"/>
      <c r="ANW26" s="53"/>
      <c r="ANX26" s="53"/>
      <c r="ANY26" s="53"/>
      <c r="ANZ26" s="53"/>
      <c r="AOA26" s="53"/>
      <c r="AOB26" s="53"/>
      <c r="AOC26" s="53"/>
      <c r="AOD26" s="53"/>
      <c r="AOE26" s="53"/>
      <c r="AOF26" s="53"/>
      <c r="AOG26" s="53"/>
      <c r="AOH26" s="53"/>
      <c r="AOI26" s="53"/>
      <c r="AOJ26" s="53"/>
      <c r="AOK26" s="53"/>
      <c r="AOL26" s="53"/>
      <c r="AOM26" s="53"/>
      <c r="AON26" s="53"/>
      <c r="AOO26" s="53"/>
      <c r="AOP26" s="53"/>
      <c r="AOQ26" s="53"/>
      <c r="AOR26" s="53"/>
      <c r="AOS26" s="53"/>
      <c r="AOT26" s="53"/>
      <c r="AOU26" s="53"/>
      <c r="AOV26" s="53"/>
      <c r="AOW26" s="53"/>
      <c r="AOX26" s="53"/>
      <c r="AOY26" s="53"/>
      <c r="AOZ26" s="53"/>
      <c r="APA26" s="53"/>
      <c r="APB26" s="53"/>
      <c r="APC26" s="53"/>
      <c r="APD26" s="53"/>
      <c r="APE26" s="53"/>
      <c r="APF26" s="53"/>
      <c r="APG26" s="53"/>
      <c r="APH26" s="53"/>
      <c r="API26" s="53"/>
      <c r="APJ26" s="53"/>
      <c r="APK26" s="53"/>
      <c r="APL26" s="53"/>
      <c r="APM26" s="53"/>
      <c r="APN26" s="53"/>
      <c r="APO26" s="53"/>
      <c r="APP26" s="53"/>
      <c r="APQ26" s="53"/>
      <c r="APR26" s="53"/>
      <c r="APS26" s="53"/>
      <c r="APT26" s="53"/>
      <c r="APU26" s="53"/>
      <c r="APV26" s="53"/>
      <c r="APW26" s="53"/>
      <c r="APX26" s="53"/>
      <c r="APY26" s="53"/>
      <c r="APZ26" s="53"/>
      <c r="AQA26" s="53"/>
      <c r="AQB26" s="53"/>
      <c r="AQC26" s="53"/>
      <c r="AQD26" s="53"/>
      <c r="AQE26" s="53"/>
      <c r="AQF26" s="53"/>
      <c r="AQG26" s="53"/>
      <c r="AQH26" s="53"/>
      <c r="AQI26" s="53"/>
      <c r="AQJ26" s="53"/>
      <c r="AQK26" s="53"/>
      <c r="AQL26" s="53"/>
      <c r="AQM26" s="53"/>
      <c r="AQN26" s="53"/>
      <c r="AQO26" s="53"/>
      <c r="AQP26" s="53"/>
      <c r="AQQ26" s="53"/>
      <c r="AQR26" s="53"/>
      <c r="AQS26" s="53"/>
      <c r="AQT26" s="53"/>
      <c r="AQU26" s="53"/>
      <c r="AQV26" s="53"/>
      <c r="AQW26" s="53"/>
      <c r="AQX26" s="53"/>
      <c r="AQY26" s="53"/>
      <c r="AQZ26" s="53"/>
      <c r="ARA26" s="53"/>
      <c r="ARB26" s="53"/>
      <c r="ARC26" s="53"/>
      <c r="ARD26" s="53"/>
      <c r="ARE26" s="53"/>
      <c r="ARF26" s="53"/>
      <c r="ARG26" s="53"/>
      <c r="ARH26" s="53"/>
      <c r="ARI26" s="53"/>
      <c r="ARJ26" s="53"/>
      <c r="ARK26" s="53"/>
      <c r="ARL26" s="53"/>
      <c r="ARM26" s="53"/>
      <c r="ARN26" s="53"/>
      <c r="ARO26" s="53"/>
      <c r="ARP26" s="53"/>
      <c r="ARQ26" s="53"/>
      <c r="ARR26" s="53"/>
      <c r="ARS26" s="53"/>
      <c r="ART26" s="53"/>
      <c r="ARU26" s="53"/>
      <c r="ARV26" s="53"/>
      <c r="ARW26" s="53"/>
      <c r="ARX26" s="53"/>
      <c r="ARY26" s="53"/>
      <c r="ARZ26" s="53"/>
      <c r="ASA26" s="53"/>
      <c r="ASB26" s="53"/>
      <c r="ASC26" s="53"/>
      <c r="ASD26" s="53"/>
      <c r="ASE26" s="53"/>
      <c r="ASF26" s="53"/>
      <c r="ASG26" s="53"/>
      <c r="ASH26" s="53"/>
      <c r="ASI26" s="53"/>
      <c r="ASJ26" s="53"/>
      <c r="ASK26" s="53"/>
      <c r="ASL26" s="53"/>
      <c r="ASM26" s="53"/>
      <c r="ASN26" s="53"/>
      <c r="ASO26" s="53"/>
      <c r="ASP26" s="53"/>
      <c r="ASQ26" s="53"/>
      <c r="ASR26" s="53"/>
      <c r="ASS26" s="53"/>
      <c r="AST26" s="53"/>
      <c r="ASU26" s="53"/>
      <c r="ASV26" s="53"/>
      <c r="ASW26" s="53"/>
      <c r="ASX26" s="53"/>
      <c r="ASY26" s="53"/>
      <c r="ASZ26" s="53"/>
      <c r="ATA26" s="53"/>
      <c r="ATB26" s="53"/>
      <c r="ATC26" s="53"/>
      <c r="ATD26" s="53"/>
      <c r="ATE26" s="53"/>
      <c r="ATF26" s="53"/>
      <c r="ATG26" s="53"/>
      <c r="ATH26" s="53"/>
      <c r="ATI26" s="53"/>
      <c r="ATJ26" s="53"/>
      <c r="ATK26" s="53"/>
      <c r="ATL26" s="53"/>
      <c r="ATM26" s="53"/>
      <c r="ATN26" s="53"/>
      <c r="ATO26" s="53"/>
      <c r="ATP26" s="53"/>
      <c r="ATQ26" s="53"/>
      <c r="ATR26" s="53"/>
      <c r="ATS26" s="53"/>
      <c r="ATT26" s="53"/>
      <c r="ATU26" s="53"/>
      <c r="ATV26" s="53"/>
      <c r="ATW26" s="53"/>
      <c r="ATX26" s="53"/>
      <c r="ATY26" s="53"/>
      <c r="ATZ26" s="53"/>
      <c r="AUA26" s="53"/>
      <c r="AUB26" s="53"/>
      <c r="AUC26" s="53"/>
      <c r="AUD26" s="53"/>
      <c r="AUE26" s="53"/>
      <c r="AUF26" s="53"/>
      <c r="AUG26" s="53"/>
      <c r="AUH26" s="53"/>
      <c r="AUI26" s="53"/>
      <c r="AUJ26" s="53"/>
      <c r="AUK26" s="53"/>
      <c r="AUL26" s="53"/>
      <c r="AUM26" s="53"/>
      <c r="AUN26" s="53"/>
      <c r="AUO26" s="53"/>
      <c r="AUP26" s="53"/>
      <c r="AUQ26" s="53"/>
      <c r="AUR26" s="53"/>
      <c r="AUS26" s="53"/>
      <c r="AUT26" s="53"/>
      <c r="AUU26" s="53"/>
      <c r="AUV26" s="53"/>
      <c r="AUW26" s="53"/>
      <c r="AUX26" s="53"/>
      <c r="AUY26" s="53"/>
      <c r="AUZ26" s="53"/>
      <c r="AVA26" s="53"/>
      <c r="AVB26" s="53"/>
      <c r="AVC26" s="53"/>
      <c r="AVD26" s="53"/>
      <c r="AVE26" s="53"/>
      <c r="AVF26" s="53"/>
      <c r="AVG26" s="53"/>
      <c r="AVH26" s="53"/>
      <c r="AVI26" s="53"/>
      <c r="AVJ26" s="53"/>
      <c r="AVK26" s="53"/>
      <c r="AVL26" s="53"/>
      <c r="AVM26" s="53"/>
      <c r="AVN26" s="53"/>
      <c r="AVO26" s="53"/>
      <c r="AVP26" s="53"/>
      <c r="AVQ26" s="53"/>
      <c r="AVR26" s="53"/>
      <c r="AVS26" s="53"/>
      <c r="AVT26" s="53"/>
      <c r="AVU26" s="53"/>
      <c r="AVV26" s="53"/>
      <c r="AVW26" s="53"/>
      <c r="AVX26" s="53"/>
      <c r="AVY26" s="53"/>
      <c r="AVZ26" s="53"/>
      <c r="AWA26" s="53"/>
      <c r="AWB26" s="53"/>
      <c r="AWC26" s="53"/>
      <c r="AWD26" s="53"/>
      <c r="AWE26" s="53"/>
      <c r="AWF26" s="53"/>
      <c r="AWG26" s="53"/>
      <c r="AWH26" s="53"/>
      <c r="AWI26" s="53"/>
      <c r="AWJ26" s="53"/>
      <c r="AWK26" s="53"/>
      <c r="AWL26" s="53"/>
      <c r="AWM26" s="53"/>
      <c r="AWN26" s="53"/>
      <c r="AWO26" s="53"/>
      <c r="AWP26" s="53"/>
      <c r="AWQ26" s="53"/>
      <c r="AWR26" s="53"/>
      <c r="AWS26" s="53"/>
      <c r="AWT26" s="53"/>
      <c r="AWU26" s="53"/>
      <c r="AWV26" s="53"/>
      <c r="AWW26" s="53"/>
      <c r="AWX26" s="53"/>
      <c r="AWY26" s="53"/>
      <c r="AWZ26" s="53"/>
      <c r="AXA26" s="53"/>
      <c r="AXB26" s="53"/>
      <c r="AXC26" s="53"/>
      <c r="AXD26" s="53"/>
      <c r="AXE26" s="53"/>
      <c r="AXF26" s="53"/>
      <c r="AXG26" s="53"/>
      <c r="AXH26" s="53"/>
      <c r="AXI26" s="53"/>
      <c r="AXJ26" s="53"/>
      <c r="AXK26" s="53"/>
      <c r="AXL26" s="53"/>
      <c r="AXM26" s="53"/>
      <c r="AXN26" s="53"/>
      <c r="AXO26" s="53"/>
      <c r="AXP26" s="53"/>
      <c r="AXQ26" s="53"/>
      <c r="AXR26" s="53"/>
      <c r="AXS26" s="53"/>
      <c r="AXT26" s="53"/>
      <c r="AXU26" s="53"/>
      <c r="AXV26" s="53"/>
      <c r="AXW26" s="53"/>
      <c r="AXX26" s="53"/>
      <c r="AXY26" s="53"/>
      <c r="AXZ26" s="53"/>
      <c r="AYA26" s="53"/>
      <c r="AYB26" s="53"/>
      <c r="AYC26" s="53"/>
      <c r="AYD26" s="53"/>
      <c r="AYE26" s="53"/>
      <c r="AYF26" s="53"/>
      <c r="AYG26" s="53"/>
      <c r="AYH26" s="53"/>
      <c r="AYI26" s="53"/>
      <c r="AYJ26" s="53"/>
      <c r="AYK26" s="53"/>
      <c r="AYL26" s="53"/>
      <c r="AYM26" s="53"/>
      <c r="AYN26" s="53"/>
      <c r="AYO26" s="53"/>
      <c r="AYP26" s="53"/>
      <c r="AYQ26" s="53"/>
      <c r="AYR26" s="53"/>
      <c r="AYS26" s="53"/>
      <c r="AYT26" s="53"/>
      <c r="AYU26" s="53"/>
      <c r="AYV26" s="53"/>
      <c r="AYW26" s="53"/>
      <c r="AYX26" s="53"/>
      <c r="AYY26" s="53"/>
      <c r="AYZ26" s="53"/>
      <c r="AZA26" s="53"/>
      <c r="AZB26" s="53"/>
      <c r="AZC26" s="53"/>
      <c r="AZD26" s="53"/>
      <c r="AZE26" s="53"/>
      <c r="AZF26" s="53"/>
      <c r="AZG26" s="53"/>
      <c r="AZH26" s="53"/>
      <c r="AZI26" s="53"/>
      <c r="AZJ26" s="53"/>
      <c r="AZK26" s="53"/>
      <c r="AZL26" s="53"/>
      <c r="AZM26" s="53"/>
      <c r="AZN26" s="53"/>
      <c r="AZO26" s="53"/>
      <c r="AZP26" s="53"/>
      <c r="AZQ26" s="53"/>
      <c r="AZR26" s="53"/>
      <c r="AZS26" s="53"/>
      <c r="AZT26" s="53"/>
      <c r="AZU26" s="53"/>
      <c r="AZV26" s="53"/>
      <c r="AZW26" s="53"/>
      <c r="AZX26" s="53"/>
      <c r="AZY26" s="53"/>
      <c r="AZZ26" s="53"/>
      <c r="BAA26" s="53"/>
      <c r="BAB26" s="53"/>
      <c r="BAC26" s="53"/>
      <c r="BAD26" s="53"/>
      <c r="BAE26" s="53"/>
      <c r="BAF26" s="53"/>
      <c r="BAG26" s="53"/>
      <c r="BAH26" s="53"/>
      <c r="BAI26" s="53"/>
      <c r="BAJ26" s="53"/>
      <c r="BAK26" s="53"/>
      <c r="BAL26" s="53"/>
      <c r="BAM26" s="53"/>
      <c r="BAN26" s="53"/>
      <c r="BAO26" s="53"/>
      <c r="BAP26" s="53"/>
      <c r="BAQ26" s="53"/>
      <c r="BAR26" s="53"/>
      <c r="BAS26" s="53"/>
      <c r="BAT26" s="53"/>
      <c r="BAU26" s="53"/>
      <c r="BAV26" s="53"/>
      <c r="BAW26" s="53"/>
      <c r="BAX26" s="53"/>
      <c r="BAY26" s="53"/>
      <c r="BAZ26" s="53"/>
      <c r="BBA26" s="53"/>
      <c r="BBB26" s="53"/>
      <c r="BBC26" s="53"/>
      <c r="BBD26" s="53"/>
      <c r="BBE26" s="53"/>
      <c r="BBF26" s="53"/>
      <c r="BBG26" s="53"/>
      <c r="BBH26" s="53"/>
      <c r="BBI26" s="53"/>
      <c r="BBJ26" s="53"/>
      <c r="BBK26" s="53"/>
      <c r="BBL26" s="53"/>
      <c r="BBM26" s="53"/>
      <c r="BBN26" s="53"/>
      <c r="BBO26" s="53"/>
      <c r="BBP26" s="53"/>
      <c r="BBQ26" s="53"/>
      <c r="BBR26" s="53"/>
      <c r="BBS26" s="53"/>
      <c r="BBT26" s="53"/>
      <c r="BBU26" s="53"/>
      <c r="BBV26" s="53"/>
      <c r="BBW26" s="53"/>
      <c r="BBX26" s="53"/>
      <c r="BBY26" s="53"/>
      <c r="BBZ26" s="53"/>
      <c r="BCA26" s="53"/>
      <c r="BCB26" s="53"/>
      <c r="BCC26" s="53"/>
      <c r="BCD26" s="53"/>
      <c r="BCE26" s="53"/>
      <c r="BCF26" s="53"/>
      <c r="BCG26" s="53"/>
      <c r="BCH26" s="53"/>
      <c r="BCI26" s="53"/>
      <c r="BCJ26" s="53"/>
      <c r="BCK26" s="53"/>
      <c r="BCL26" s="53"/>
      <c r="BCM26" s="53"/>
      <c r="BCN26" s="53"/>
      <c r="BCO26" s="53"/>
      <c r="BCP26" s="53"/>
      <c r="BCQ26" s="53"/>
      <c r="BCR26" s="53"/>
      <c r="BCS26" s="53"/>
      <c r="BCT26" s="53"/>
      <c r="BCU26" s="53"/>
      <c r="BCV26" s="53"/>
      <c r="BCW26" s="53"/>
      <c r="BCX26" s="53"/>
      <c r="BCY26" s="53"/>
      <c r="BCZ26" s="53"/>
      <c r="BDA26" s="53"/>
      <c r="BDB26" s="53"/>
      <c r="BDC26" s="53"/>
      <c r="BDD26" s="53"/>
      <c r="BDE26" s="53"/>
      <c r="BDF26" s="53"/>
      <c r="BDG26" s="53"/>
      <c r="BDH26" s="53"/>
      <c r="BDI26" s="53"/>
      <c r="BDJ26" s="53"/>
      <c r="BDK26" s="53"/>
      <c r="BDL26" s="53"/>
      <c r="BDM26" s="53"/>
      <c r="BDN26" s="53"/>
      <c r="BDO26" s="53"/>
      <c r="BDP26" s="53"/>
      <c r="BDQ26" s="53"/>
      <c r="BDR26" s="53"/>
      <c r="BDS26" s="53"/>
      <c r="BDT26" s="53"/>
      <c r="BDU26" s="53"/>
      <c r="BDV26" s="53"/>
      <c r="BDW26" s="53"/>
      <c r="BDX26" s="53"/>
      <c r="BDY26" s="53"/>
      <c r="BDZ26" s="53"/>
      <c r="BEA26" s="53"/>
      <c r="BEB26" s="53"/>
      <c r="BEC26" s="53"/>
      <c r="BED26" s="53"/>
      <c r="BEE26" s="53"/>
      <c r="BEF26" s="53"/>
      <c r="BEG26" s="53"/>
      <c r="BEH26" s="53"/>
      <c r="BEI26" s="53"/>
      <c r="BEJ26" s="53"/>
      <c r="BEK26" s="53"/>
      <c r="BEL26" s="53"/>
      <c r="BEM26" s="53"/>
      <c r="BEN26" s="53"/>
      <c r="BEO26" s="53"/>
      <c r="BEP26" s="53"/>
      <c r="BEQ26" s="53"/>
      <c r="BER26" s="53"/>
      <c r="BES26" s="53"/>
      <c r="BET26" s="53"/>
      <c r="BEU26" s="53"/>
      <c r="BEV26" s="53"/>
      <c r="BEW26" s="53"/>
      <c r="BEX26" s="53"/>
      <c r="BEY26" s="53"/>
      <c r="BEZ26" s="53"/>
      <c r="BFA26" s="53"/>
      <c r="BFB26" s="53"/>
      <c r="BFC26" s="53"/>
      <c r="BFD26" s="53"/>
      <c r="BFE26" s="53"/>
      <c r="BFF26" s="53"/>
      <c r="BFG26" s="53"/>
      <c r="BFH26" s="53"/>
      <c r="BFI26" s="53"/>
      <c r="BFJ26" s="53"/>
      <c r="BFK26" s="53"/>
      <c r="BFL26" s="53"/>
      <c r="BFM26" s="53"/>
      <c r="BFN26" s="53"/>
      <c r="BFO26" s="53"/>
      <c r="BFP26" s="53"/>
      <c r="BFQ26" s="53"/>
      <c r="BFR26" s="53"/>
      <c r="BFS26" s="53"/>
      <c r="BFT26" s="53"/>
      <c r="BFU26" s="53"/>
      <c r="BFV26" s="53"/>
      <c r="BFW26" s="53"/>
      <c r="BFX26" s="53"/>
      <c r="BFY26" s="53"/>
      <c r="BFZ26" s="53"/>
      <c r="BGA26" s="53"/>
      <c r="BGB26" s="53"/>
      <c r="BGC26" s="53"/>
      <c r="BGD26" s="53"/>
      <c r="BGE26" s="53"/>
      <c r="BGF26" s="53"/>
      <c r="BGG26" s="53"/>
      <c r="BGH26" s="53"/>
      <c r="BGI26" s="53"/>
      <c r="BGJ26" s="53"/>
      <c r="BGK26" s="53"/>
      <c r="BGL26" s="53"/>
      <c r="BGM26" s="53"/>
      <c r="BGN26" s="53"/>
      <c r="BGO26" s="53"/>
      <c r="BGP26" s="53"/>
      <c r="BGQ26" s="53"/>
      <c r="BGR26" s="53"/>
      <c r="BGS26" s="53"/>
      <c r="BGT26" s="53"/>
      <c r="BGU26" s="53"/>
      <c r="BGV26" s="53"/>
      <c r="BGW26" s="53"/>
      <c r="BGX26" s="53"/>
      <c r="BGY26" s="53"/>
      <c r="BGZ26" s="53"/>
      <c r="BHA26" s="53"/>
      <c r="BHB26" s="53"/>
      <c r="BHC26" s="53"/>
      <c r="BHD26" s="53"/>
      <c r="BHE26" s="53"/>
      <c r="BHF26" s="53"/>
      <c r="BHG26" s="53"/>
      <c r="BHH26" s="53"/>
      <c r="BHI26" s="53"/>
      <c r="BHJ26" s="53"/>
      <c r="BHK26" s="53"/>
      <c r="BHL26" s="53"/>
      <c r="BHM26" s="53"/>
      <c r="BHN26" s="53"/>
      <c r="BHO26" s="53"/>
      <c r="BHP26" s="53"/>
      <c r="BHQ26" s="53"/>
      <c r="BHR26" s="53"/>
      <c r="BHS26" s="53"/>
      <c r="BHT26" s="53"/>
      <c r="BHU26" s="53"/>
      <c r="BHV26" s="53"/>
      <c r="BHW26" s="53"/>
      <c r="BHX26" s="53"/>
      <c r="BHY26" s="53"/>
      <c r="BHZ26" s="53"/>
      <c r="BIA26" s="53"/>
      <c r="BIB26" s="53"/>
      <c r="BIC26" s="53"/>
      <c r="BID26" s="53"/>
      <c r="BIE26" s="53"/>
      <c r="BIF26" s="53"/>
      <c r="BIG26" s="53"/>
      <c r="BIH26" s="53"/>
      <c r="BII26" s="53"/>
      <c r="BIJ26" s="53"/>
      <c r="BIK26" s="53"/>
      <c r="BIL26" s="53"/>
      <c r="BIM26" s="53"/>
      <c r="BIN26" s="53"/>
      <c r="BIO26" s="53"/>
      <c r="BIP26" s="53"/>
      <c r="BIQ26" s="53"/>
      <c r="BIR26" s="53"/>
      <c r="BIS26" s="53"/>
      <c r="BIT26" s="53"/>
      <c r="BIU26" s="53"/>
      <c r="BIV26" s="53"/>
      <c r="BIW26" s="53"/>
      <c r="BIX26" s="53"/>
      <c r="BIY26" s="53"/>
      <c r="BIZ26" s="53"/>
      <c r="BJA26" s="53"/>
      <c r="BJB26" s="53"/>
      <c r="BJC26" s="53"/>
      <c r="BJD26" s="53"/>
      <c r="BJE26" s="53"/>
      <c r="BJF26" s="53"/>
      <c r="BJG26" s="53"/>
      <c r="BJH26" s="53"/>
      <c r="BJI26" s="53"/>
      <c r="BJJ26" s="53"/>
      <c r="BJK26" s="53"/>
      <c r="BJL26" s="53"/>
      <c r="BJM26" s="53"/>
      <c r="BJN26" s="53"/>
      <c r="BJO26" s="53"/>
      <c r="BJP26" s="53"/>
      <c r="BJQ26" s="53"/>
      <c r="BJR26" s="53"/>
      <c r="BJS26" s="53"/>
      <c r="BJT26" s="53"/>
      <c r="BJU26" s="53"/>
      <c r="BJV26" s="53"/>
      <c r="BJW26" s="53"/>
      <c r="BJX26" s="53"/>
      <c r="BJY26" s="53"/>
      <c r="BJZ26" s="53"/>
      <c r="BKA26" s="53"/>
      <c r="BKB26" s="53"/>
      <c r="BKC26" s="53"/>
      <c r="BKD26" s="53"/>
      <c r="BKE26" s="53"/>
      <c r="BKF26" s="53"/>
      <c r="BKG26" s="53"/>
      <c r="BKH26" s="53"/>
      <c r="BKI26" s="53"/>
      <c r="BKJ26" s="53"/>
      <c r="BKK26" s="53"/>
      <c r="BKL26" s="53"/>
      <c r="BKM26" s="53"/>
      <c r="BKN26" s="53"/>
      <c r="BKO26" s="53"/>
      <c r="BKP26" s="53"/>
      <c r="BKQ26" s="53"/>
      <c r="BKR26" s="53"/>
      <c r="BKS26" s="53"/>
      <c r="BKT26" s="53"/>
      <c r="BKU26" s="53"/>
      <c r="BKV26" s="53"/>
      <c r="BKW26" s="53"/>
      <c r="BKX26" s="53"/>
      <c r="BKY26" s="53"/>
      <c r="BKZ26" s="53"/>
      <c r="BLA26" s="53"/>
      <c r="BLB26" s="53"/>
      <c r="BLC26" s="53"/>
      <c r="BLD26" s="53"/>
      <c r="BLE26" s="53"/>
      <c r="BLF26" s="53"/>
      <c r="BLG26" s="53"/>
      <c r="BLH26" s="53"/>
      <c r="BLI26" s="53"/>
      <c r="BLJ26" s="53"/>
      <c r="BLK26" s="53"/>
      <c r="BLL26" s="53"/>
      <c r="BLM26" s="53"/>
      <c r="BLN26" s="53"/>
      <c r="BLO26" s="53"/>
      <c r="BLP26" s="53"/>
      <c r="BLQ26" s="53"/>
      <c r="BLR26" s="53"/>
      <c r="BLS26" s="53"/>
      <c r="BLT26" s="53"/>
      <c r="BLU26" s="53"/>
      <c r="BLV26" s="53"/>
      <c r="BLW26" s="53"/>
      <c r="BLX26" s="53"/>
      <c r="BLY26" s="53"/>
      <c r="BLZ26" s="53"/>
      <c r="BMA26" s="53"/>
      <c r="BMB26" s="53"/>
      <c r="BMC26" s="53"/>
      <c r="BMD26" s="53"/>
      <c r="BME26" s="53"/>
      <c r="BMF26" s="53"/>
      <c r="BMG26" s="53"/>
      <c r="BMH26" s="53"/>
      <c r="BMI26" s="53"/>
      <c r="BMJ26" s="53"/>
      <c r="BMK26" s="53"/>
      <c r="BML26" s="53"/>
      <c r="BMM26" s="53"/>
      <c r="BMN26" s="53"/>
      <c r="BMO26" s="53"/>
      <c r="BMP26" s="53"/>
      <c r="BMQ26" s="53"/>
      <c r="BMR26" s="53"/>
      <c r="BMS26" s="53"/>
      <c r="BMT26" s="53"/>
      <c r="BMU26" s="53"/>
      <c r="BMV26" s="53"/>
      <c r="BMW26" s="53"/>
      <c r="BMX26" s="53"/>
      <c r="BMY26" s="53"/>
      <c r="BMZ26" s="53"/>
      <c r="BNA26" s="53"/>
      <c r="BNB26" s="53"/>
      <c r="BNC26" s="53"/>
      <c r="BND26" s="53"/>
      <c r="BNE26" s="53"/>
      <c r="BNF26" s="53"/>
      <c r="BNG26" s="53"/>
      <c r="BNH26" s="53"/>
    </row>
    <row r="27" ht="13.5" hidden="1" customHeight="1">
      <c r="A27" s="54" t="s">
        <v>1416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  <c r="ZM27" s="55"/>
      <c r="ZN27" s="55"/>
      <c r="ZO27" s="55"/>
      <c r="ZP27" s="55"/>
      <c r="ZQ27" s="55"/>
      <c r="ZR27" s="55"/>
      <c r="ZS27" s="55"/>
      <c r="ZT27" s="55"/>
      <c r="ZU27" s="55"/>
      <c r="ZV27" s="55"/>
      <c r="ZW27" s="55"/>
      <c r="ZX27" s="55"/>
      <c r="ZY27" s="55"/>
      <c r="ZZ27" s="55"/>
      <c r="AAA27" s="55"/>
      <c r="AAB27" s="55"/>
      <c r="AAC27" s="55"/>
      <c r="AAD27" s="55"/>
      <c r="AAE27" s="55"/>
      <c r="AAF27" s="55"/>
      <c r="AAG27" s="55"/>
      <c r="AAH27" s="55"/>
      <c r="AAI27" s="55"/>
      <c r="AAJ27" s="55"/>
      <c r="AAK27" s="55"/>
      <c r="AAL27" s="55"/>
      <c r="AAM27" s="55"/>
      <c r="AAN27" s="55"/>
      <c r="AAO27" s="55"/>
      <c r="AAP27" s="55"/>
      <c r="AAQ27" s="55"/>
      <c r="AAR27" s="55"/>
      <c r="AAS27" s="55"/>
      <c r="AAT27" s="55"/>
      <c r="AAU27" s="55"/>
      <c r="AAV27" s="55"/>
      <c r="AAW27" s="55"/>
      <c r="AAX27" s="55"/>
      <c r="AAY27" s="55"/>
      <c r="AAZ27" s="55"/>
      <c r="ABA27" s="55"/>
      <c r="ABB27" s="55"/>
      <c r="ABC27" s="55"/>
      <c r="ABD27" s="55"/>
      <c r="ABE27" s="55"/>
      <c r="ABF27" s="55"/>
      <c r="ABG27" s="55"/>
      <c r="ABH27" s="55"/>
      <c r="ABI27" s="55"/>
      <c r="ABJ27" s="55"/>
      <c r="ABK27" s="55"/>
      <c r="ABL27" s="55"/>
      <c r="ABM27" s="55"/>
      <c r="ABN27" s="55"/>
      <c r="ABO27" s="55"/>
      <c r="ABP27" s="55"/>
      <c r="ABQ27" s="55"/>
      <c r="ABR27" s="55"/>
      <c r="ABS27" s="55"/>
      <c r="ABT27" s="55"/>
      <c r="ABU27" s="55"/>
      <c r="ABV27" s="55"/>
      <c r="ABW27" s="55"/>
      <c r="ABX27" s="55"/>
      <c r="ABY27" s="55"/>
      <c r="ABZ27" s="55"/>
      <c r="ACA27" s="55"/>
      <c r="ACB27" s="55"/>
      <c r="ACC27" s="55"/>
      <c r="ACD27" s="55"/>
      <c r="ACE27" s="55"/>
      <c r="ACF27" s="55"/>
      <c r="ACG27" s="55"/>
      <c r="ACH27" s="55"/>
      <c r="ACI27" s="55"/>
      <c r="ACJ27" s="55"/>
      <c r="ACK27" s="55"/>
      <c r="ACL27" s="55"/>
      <c r="ACM27" s="55"/>
      <c r="ACN27" s="55"/>
      <c r="ACO27" s="55"/>
      <c r="ACP27" s="55"/>
      <c r="ACQ27" s="55"/>
      <c r="ACR27" s="55"/>
      <c r="ACS27" s="55"/>
      <c r="ACT27" s="55"/>
      <c r="ACU27" s="55"/>
      <c r="ACV27" s="55"/>
      <c r="ACW27" s="55"/>
      <c r="ACX27" s="55"/>
      <c r="ACY27" s="55"/>
      <c r="ACZ27" s="55"/>
      <c r="ADA27" s="55"/>
      <c r="ADB27" s="55">
        <v>37.31086</v>
      </c>
      <c r="ADC27" s="55">
        <v>37.31086</v>
      </c>
      <c r="ADD27" s="55">
        <v>37.31086</v>
      </c>
      <c r="ADE27" s="55">
        <v>37.31086</v>
      </c>
      <c r="ADF27" s="55">
        <v>37.31086</v>
      </c>
      <c r="ADG27" s="55">
        <v>37.31086</v>
      </c>
      <c r="ADH27" s="55">
        <v>37.31086</v>
      </c>
      <c r="ADI27" s="55">
        <v>37.31086</v>
      </c>
      <c r="ADJ27" s="55">
        <v>37.31086</v>
      </c>
      <c r="ADK27" s="55">
        <v>37.31086</v>
      </c>
      <c r="ADL27" s="55">
        <v>37.31086</v>
      </c>
      <c r="ADM27" s="55">
        <v>37.31086</v>
      </c>
      <c r="ADN27" s="55">
        <v>37.31086</v>
      </c>
      <c r="ADO27" s="55">
        <v>37.31086</v>
      </c>
      <c r="ADP27" s="55">
        <v>37.31086</v>
      </c>
      <c r="ADQ27" s="55">
        <v>37.31086</v>
      </c>
      <c r="ADR27" s="55">
        <v>37.31086</v>
      </c>
      <c r="ADS27" s="55">
        <v>37.31086</v>
      </c>
      <c r="ADT27" s="55">
        <v>37.31086</v>
      </c>
      <c r="ADU27" s="55">
        <v>37.31086</v>
      </c>
      <c r="ADV27" s="55">
        <v>37.31086</v>
      </c>
      <c r="ADW27" s="55">
        <v>37.31086</v>
      </c>
      <c r="ADX27" s="55">
        <v>37.31086</v>
      </c>
      <c r="ADY27" s="55">
        <v>37.31086</v>
      </c>
      <c r="ADZ27" s="55">
        <v>36.16883</v>
      </c>
      <c r="AEA27" s="55">
        <v>36.16883</v>
      </c>
      <c r="AEB27" s="55">
        <v>36.16883</v>
      </c>
      <c r="AEC27" s="55">
        <v>36.16883</v>
      </c>
      <c r="AED27" s="55">
        <v>36.16883</v>
      </c>
      <c r="AEE27" s="55">
        <v>36.16883</v>
      </c>
      <c r="AEF27" s="55">
        <v>36.16883</v>
      </c>
      <c r="AEG27" s="55">
        <v>36.16883</v>
      </c>
      <c r="AEH27" s="55">
        <v>36.16883</v>
      </c>
      <c r="AEI27" s="55">
        <v>36.16883</v>
      </c>
      <c r="AEJ27" s="55">
        <v>36.16883</v>
      </c>
      <c r="AEK27" s="55">
        <v>36.16883</v>
      </c>
      <c r="AEL27" s="55">
        <v>36.16883</v>
      </c>
      <c r="AEM27" s="55">
        <v>36.16883</v>
      </c>
      <c r="AEN27" s="55">
        <v>36.16883</v>
      </c>
      <c r="AEO27" s="55">
        <v>36.16883</v>
      </c>
      <c r="AEP27" s="55">
        <v>36.16883</v>
      </c>
      <c r="AEQ27" s="55">
        <v>36.16883</v>
      </c>
      <c r="AER27" s="55">
        <v>36.16883</v>
      </c>
      <c r="AES27" s="55">
        <v>36.16883</v>
      </c>
      <c r="AET27" s="55">
        <v>36.16883</v>
      </c>
      <c r="AEU27" s="55">
        <v>36.16883</v>
      </c>
      <c r="AEV27" s="55">
        <v>36.16883</v>
      </c>
      <c r="AEW27" s="55">
        <v>36.16883</v>
      </c>
      <c r="AEX27" s="55">
        <v>37.45592</v>
      </c>
      <c r="AEY27" s="55">
        <v>37.45592</v>
      </c>
      <c r="AEZ27" s="55">
        <v>37.45592</v>
      </c>
      <c r="AFA27" s="55">
        <v>37.45592</v>
      </c>
      <c r="AFB27" s="55">
        <v>37.45592</v>
      </c>
      <c r="AFC27" s="55">
        <v>37.45592</v>
      </c>
      <c r="AFD27" s="55">
        <v>37.45592</v>
      </c>
      <c r="AFE27" s="55">
        <v>37.45592</v>
      </c>
      <c r="AFF27" s="55">
        <v>37.45592</v>
      </c>
      <c r="AFG27" s="55">
        <v>37.45592</v>
      </c>
      <c r="AFH27" s="55">
        <v>37.45592</v>
      </c>
      <c r="AFI27" s="55">
        <v>37.45592</v>
      </c>
      <c r="AFJ27" s="55">
        <v>37.45592</v>
      </c>
      <c r="AFK27" s="55">
        <v>37.45592</v>
      </c>
      <c r="AFL27" s="55">
        <v>37.45592</v>
      </c>
      <c r="AFM27" s="55">
        <v>37.45592</v>
      </c>
      <c r="AFN27" s="55">
        <v>37.45592</v>
      </c>
      <c r="AFO27" s="55">
        <v>37.45592</v>
      </c>
      <c r="AFP27" s="55">
        <v>37.45592</v>
      </c>
      <c r="AFQ27" s="55">
        <v>37.45592</v>
      </c>
      <c r="AFR27" s="55">
        <v>37.45592</v>
      </c>
      <c r="AFS27" s="55">
        <v>37.45592</v>
      </c>
      <c r="AFT27" s="55">
        <v>37.45592</v>
      </c>
      <c r="AFU27" s="55">
        <v>37.45592</v>
      </c>
      <c r="AFV27" s="55">
        <v>37.45592</v>
      </c>
      <c r="AFW27" s="55">
        <v>37.45592</v>
      </c>
      <c r="AFX27" s="55">
        <v>37.45592</v>
      </c>
      <c r="AFY27" s="55">
        <v>37.45592</v>
      </c>
      <c r="AFZ27" s="55">
        <v>37.45592</v>
      </c>
      <c r="AGA27" s="55">
        <v>37.45592</v>
      </c>
      <c r="AGB27" s="55">
        <v>37.45592</v>
      </c>
      <c r="AGC27" s="55">
        <v>37.45592</v>
      </c>
      <c r="AGD27" s="55">
        <v>37.45592</v>
      </c>
      <c r="AGE27" s="56"/>
      <c r="AGF27" s="56"/>
      <c r="AGG27" s="56"/>
      <c r="AGH27" s="56"/>
      <c r="AGI27" s="56"/>
      <c r="AGJ27" s="56"/>
      <c r="AGK27" s="56"/>
      <c r="AGL27" s="56"/>
      <c r="AGM27" s="56"/>
      <c r="AGN27" s="56"/>
      <c r="AGO27" s="56"/>
      <c r="AGP27" s="56"/>
      <c r="AGQ27" s="56"/>
      <c r="AGR27" s="56"/>
      <c r="AGS27" s="56"/>
      <c r="AGT27" s="56"/>
      <c r="AGU27" s="56"/>
      <c r="AGV27" s="56"/>
      <c r="AGW27" s="56"/>
      <c r="AGX27" s="56"/>
      <c r="AGY27" s="56"/>
      <c r="AGZ27" s="56"/>
      <c r="AHA27" s="56"/>
      <c r="AHB27" s="56"/>
      <c r="AHC27" s="56"/>
      <c r="AHD27" s="56"/>
      <c r="AHE27" s="56"/>
      <c r="AHF27" s="56"/>
      <c r="AHG27" s="56"/>
      <c r="AHH27" s="56"/>
      <c r="AHI27" s="56"/>
      <c r="AHJ27" s="56"/>
      <c r="AHK27" s="56"/>
      <c r="AHL27" s="56"/>
      <c r="AHM27" s="56"/>
      <c r="AHN27" s="56"/>
      <c r="AHO27" s="56"/>
      <c r="AHP27" s="56"/>
      <c r="AHQ27" s="56"/>
      <c r="AHR27" s="56"/>
      <c r="AHS27" s="56"/>
      <c r="AHT27" s="56"/>
      <c r="AHU27" s="56"/>
      <c r="AHV27" s="56"/>
      <c r="AHW27" s="56"/>
      <c r="AHX27" s="56"/>
      <c r="AHY27" s="56"/>
      <c r="AHZ27" s="56"/>
      <c r="AIA27" s="56"/>
      <c r="AIB27" s="56"/>
      <c r="AIC27" s="56"/>
      <c r="AID27" s="56"/>
      <c r="AIE27" s="56"/>
      <c r="AIF27" s="56"/>
      <c r="AIG27" s="56"/>
      <c r="AIH27" s="56"/>
      <c r="AII27" s="56"/>
      <c r="AIJ27" s="56"/>
      <c r="AIK27" s="56"/>
      <c r="AIL27" s="56"/>
      <c r="AIM27" s="56"/>
      <c r="AIN27" s="56"/>
      <c r="AIO27" s="56"/>
      <c r="AIP27" s="56"/>
      <c r="AIQ27" s="56"/>
      <c r="AIR27" s="56"/>
      <c r="AIS27" s="56"/>
      <c r="AIT27" s="56"/>
      <c r="AIU27" s="56"/>
      <c r="AIV27" s="56"/>
      <c r="AIW27" s="56"/>
      <c r="AIX27" s="56"/>
      <c r="AIY27" s="56"/>
      <c r="AIZ27" s="56"/>
      <c r="AJA27" s="56"/>
      <c r="AJB27" s="56"/>
      <c r="AJC27" s="56"/>
      <c r="AJD27" s="56"/>
      <c r="AJE27" s="56"/>
      <c r="AJF27" s="56"/>
      <c r="AJG27" s="56"/>
      <c r="AJH27" s="56"/>
      <c r="AJI27" s="56"/>
      <c r="AJJ27" s="56"/>
      <c r="AJK27" s="56"/>
      <c r="AJL27" s="56"/>
      <c r="AJM27" s="56"/>
      <c r="AJN27" s="56"/>
      <c r="AJO27" s="56"/>
      <c r="AJP27" s="56"/>
      <c r="AJQ27" s="56"/>
      <c r="AJR27" s="56"/>
      <c r="AJS27" s="56"/>
      <c r="AJT27" s="56"/>
      <c r="AJU27" s="56"/>
      <c r="AJV27" s="56"/>
      <c r="AJW27" s="56"/>
      <c r="AJX27" s="56"/>
      <c r="AJY27" s="56"/>
      <c r="AJZ27" s="56"/>
      <c r="AKA27" s="56"/>
      <c r="AKB27" s="56"/>
      <c r="AKC27" s="56"/>
      <c r="AKD27" s="56"/>
      <c r="AKE27" s="56"/>
      <c r="AKF27" s="56"/>
      <c r="AKG27" s="56"/>
      <c r="AKH27" s="56"/>
      <c r="AKI27" s="56"/>
      <c r="AKJ27" s="56"/>
      <c r="AKK27" s="56"/>
      <c r="AKL27" s="56"/>
      <c r="AKM27" s="56"/>
      <c r="AKN27" s="56"/>
      <c r="AKO27" s="56"/>
      <c r="AKP27" s="56"/>
      <c r="AKQ27" s="56"/>
      <c r="AKR27" s="56"/>
      <c r="AKS27" s="56"/>
      <c r="AKT27" s="56"/>
      <c r="AKU27" s="56"/>
      <c r="AKV27" s="56"/>
      <c r="AKW27" s="56"/>
      <c r="AKX27" s="56"/>
      <c r="AKY27" s="56"/>
      <c r="AKZ27" s="56"/>
      <c r="ALA27" s="56"/>
      <c r="ALB27" s="56"/>
      <c r="ALC27" s="56"/>
      <c r="ALD27" s="56"/>
      <c r="ALE27" s="56"/>
      <c r="ALF27" s="56"/>
      <c r="ALG27" s="56"/>
      <c r="ALH27" s="56"/>
      <c r="ALI27" s="56"/>
      <c r="ALJ27" s="56"/>
      <c r="ALK27" s="56"/>
      <c r="ALL27" s="56"/>
      <c r="ALM27" s="56"/>
      <c r="ALN27" s="56"/>
      <c r="ALO27" s="56"/>
      <c r="ALP27" s="56"/>
      <c r="ALQ27" s="56"/>
      <c r="ALR27" s="56"/>
      <c r="ALS27" s="56"/>
      <c r="ALT27" s="56"/>
      <c r="ALU27" s="56"/>
      <c r="ALV27" s="56"/>
      <c r="ALW27" s="56"/>
      <c r="ALX27" s="56"/>
      <c r="ALY27" s="56"/>
      <c r="ALZ27" s="56"/>
      <c r="AMA27" s="56"/>
      <c r="AMB27" s="56"/>
      <c r="AMC27" s="56"/>
      <c r="AMD27" s="56"/>
      <c r="AME27" s="56"/>
      <c r="AMF27" s="56"/>
      <c r="AMG27" s="56"/>
      <c r="AMH27" s="56"/>
      <c r="AMI27" s="56"/>
      <c r="AMJ27" s="56"/>
      <c r="AMK27" s="56"/>
      <c r="AML27" s="56"/>
      <c r="AMM27" s="56"/>
      <c r="AMN27" s="56"/>
      <c r="AMO27" s="56"/>
      <c r="AMP27" s="56"/>
      <c r="AMQ27" s="56"/>
      <c r="AMR27" s="56"/>
      <c r="AMS27" s="56"/>
      <c r="AMT27" s="56"/>
      <c r="AMU27" s="56"/>
      <c r="AMV27" s="56"/>
      <c r="AMW27" s="56"/>
      <c r="AMX27" s="56"/>
      <c r="AMY27" s="56"/>
      <c r="AMZ27" s="56"/>
      <c r="ANA27" s="56"/>
      <c r="ANB27" s="56"/>
      <c r="ANC27" s="56"/>
      <c r="AND27" s="56"/>
      <c r="ANE27" s="56"/>
      <c r="ANF27" s="56"/>
      <c r="ANG27" s="56"/>
      <c r="ANH27" s="56"/>
      <c r="ANI27" s="56"/>
      <c r="ANJ27" s="56"/>
      <c r="ANK27" s="56"/>
      <c r="ANL27" s="56"/>
      <c r="ANM27" s="56"/>
      <c r="ANN27" s="56"/>
      <c r="ANO27" s="56"/>
      <c r="ANP27" s="56"/>
      <c r="ANQ27" s="56"/>
      <c r="ANR27" s="56"/>
      <c r="ANS27" s="56"/>
      <c r="ANT27" s="56"/>
      <c r="ANU27" s="56"/>
      <c r="ANV27" s="56"/>
      <c r="ANW27" s="56"/>
      <c r="ANX27" s="56"/>
      <c r="ANY27" s="56"/>
      <c r="ANZ27" s="56"/>
      <c r="AOA27" s="56"/>
      <c r="AOB27" s="56"/>
      <c r="AOC27" s="56"/>
      <c r="AOD27" s="56"/>
      <c r="AOE27" s="56"/>
      <c r="AOF27" s="56"/>
      <c r="AOG27" s="56"/>
      <c r="AOH27" s="56"/>
      <c r="AOI27" s="56"/>
      <c r="AOJ27" s="56"/>
      <c r="AOK27" s="56"/>
      <c r="AOL27" s="56"/>
      <c r="AOM27" s="56"/>
      <c r="AON27" s="56"/>
      <c r="AOO27" s="56"/>
      <c r="AOP27" s="56"/>
      <c r="AOQ27" s="56"/>
      <c r="AOR27" s="56"/>
      <c r="AOS27" s="56"/>
      <c r="AOT27" s="56"/>
      <c r="AOU27" s="56"/>
      <c r="AOV27" s="56"/>
      <c r="AOW27" s="56"/>
      <c r="AOX27" s="56"/>
      <c r="AOY27" s="56"/>
      <c r="AOZ27" s="56"/>
      <c r="APA27" s="56"/>
      <c r="APB27" s="56"/>
      <c r="APC27" s="56"/>
      <c r="APD27" s="56"/>
      <c r="APE27" s="56"/>
      <c r="APF27" s="56"/>
      <c r="APG27" s="56"/>
      <c r="APH27" s="56"/>
      <c r="API27" s="56"/>
      <c r="APJ27" s="56"/>
      <c r="APK27" s="56"/>
      <c r="APL27" s="56"/>
      <c r="APM27" s="56"/>
      <c r="APN27" s="56"/>
      <c r="APO27" s="56"/>
      <c r="APP27" s="56"/>
      <c r="APQ27" s="56"/>
      <c r="APR27" s="56"/>
      <c r="APS27" s="56"/>
      <c r="APT27" s="56"/>
      <c r="APU27" s="56"/>
      <c r="APV27" s="56"/>
      <c r="APW27" s="56"/>
      <c r="APX27" s="56"/>
      <c r="APY27" s="56"/>
      <c r="APZ27" s="56"/>
      <c r="AQA27" s="56"/>
      <c r="AQB27" s="56"/>
      <c r="AQC27" s="56"/>
      <c r="AQD27" s="56"/>
      <c r="AQE27" s="56"/>
      <c r="AQF27" s="56"/>
      <c r="AQG27" s="56"/>
      <c r="AQH27" s="56"/>
      <c r="AQI27" s="56"/>
      <c r="AQJ27" s="56"/>
      <c r="AQK27" s="56"/>
      <c r="AQL27" s="56"/>
      <c r="AQM27" s="56"/>
      <c r="AQN27" s="56"/>
      <c r="AQO27" s="56"/>
      <c r="AQP27" s="56"/>
      <c r="AQQ27" s="56"/>
      <c r="AQR27" s="56"/>
      <c r="AQS27" s="56"/>
      <c r="AQT27" s="56"/>
      <c r="AQU27" s="56"/>
      <c r="AQV27" s="56"/>
      <c r="AQW27" s="56"/>
      <c r="AQX27" s="56"/>
      <c r="AQY27" s="56"/>
      <c r="AQZ27" s="56"/>
      <c r="ARA27" s="56"/>
      <c r="ARB27" s="56"/>
      <c r="ARC27" s="56"/>
      <c r="ARD27" s="56"/>
      <c r="ARE27" s="56"/>
      <c r="ARF27" s="56"/>
      <c r="ARG27" s="56"/>
      <c r="ARH27" s="56"/>
      <c r="ARI27" s="56"/>
      <c r="ARJ27" s="56"/>
      <c r="ARK27" s="56"/>
      <c r="ARL27" s="56"/>
      <c r="ARM27" s="56"/>
      <c r="ARN27" s="56"/>
      <c r="ARO27" s="56"/>
      <c r="ARP27" s="56"/>
      <c r="ARQ27" s="56"/>
      <c r="ARR27" s="56"/>
      <c r="ARS27" s="56"/>
      <c r="ART27" s="56"/>
      <c r="ARU27" s="56"/>
      <c r="ARV27" s="56"/>
      <c r="ARW27" s="56"/>
      <c r="ARX27" s="56"/>
      <c r="ARY27" s="56"/>
      <c r="ARZ27" s="56"/>
      <c r="ASA27" s="56"/>
      <c r="ASB27" s="56"/>
      <c r="ASC27" s="56"/>
      <c r="ASD27" s="56"/>
      <c r="ASE27" s="56"/>
      <c r="ASF27" s="56"/>
      <c r="ASG27" s="56"/>
      <c r="ASH27" s="56"/>
      <c r="ASI27" s="56"/>
      <c r="ASJ27" s="56"/>
      <c r="ASK27" s="56"/>
      <c r="ASL27" s="56"/>
      <c r="ASM27" s="56"/>
      <c r="ASN27" s="56"/>
      <c r="ASO27" s="56"/>
      <c r="ASP27" s="56"/>
      <c r="ASQ27" s="56"/>
      <c r="ASR27" s="56"/>
      <c r="ASS27" s="56"/>
      <c r="AST27" s="56"/>
      <c r="ASU27" s="56"/>
      <c r="ASV27" s="56"/>
      <c r="ASW27" s="56"/>
      <c r="ASX27" s="56"/>
      <c r="ASY27" s="56"/>
      <c r="ASZ27" s="56"/>
      <c r="ATA27" s="56"/>
      <c r="ATB27" s="56"/>
      <c r="ATC27" s="56"/>
      <c r="ATD27" s="56"/>
      <c r="ATE27" s="56"/>
      <c r="ATF27" s="56"/>
      <c r="ATG27" s="56"/>
      <c r="ATH27" s="56"/>
      <c r="ATI27" s="56"/>
      <c r="ATJ27" s="56"/>
      <c r="ATK27" s="56"/>
      <c r="ATL27" s="56"/>
      <c r="ATM27" s="56"/>
      <c r="ATN27" s="56"/>
      <c r="ATO27" s="56"/>
      <c r="ATP27" s="56"/>
      <c r="ATQ27" s="56"/>
      <c r="ATR27" s="56"/>
      <c r="ATS27" s="56"/>
      <c r="ATT27" s="56"/>
      <c r="ATU27" s="56"/>
      <c r="ATV27" s="56"/>
      <c r="ATW27" s="56"/>
      <c r="ATX27" s="56"/>
      <c r="ATY27" s="56"/>
      <c r="ATZ27" s="56"/>
      <c r="AUA27" s="56"/>
      <c r="AUB27" s="56"/>
      <c r="AUC27" s="56"/>
      <c r="AUD27" s="56"/>
      <c r="AUE27" s="56"/>
      <c r="AUF27" s="56"/>
      <c r="AUG27" s="56"/>
      <c r="AUH27" s="56"/>
      <c r="AUI27" s="56"/>
      <c r="AUJ27" s="56"/>
      <c r="AUK27" s="56"/>
      <c r="AUL27" s="56"/>
      <c r="AUM27" s="56"/>
      <c r="AUN27" s="56"/>
      <c r="AUO27" s="56"/>
      <c r="AUP27" s="56"/>
      <c r="AUQ27" s="56"/>
      <c r="AUR27" s="56"/>
      <c r="AUS27" s="56"/>
      <c r="AUT27" s="56"/>
      <c r="AUU27" s="56"/>
      <c r="AUV27" s="56"/>
      <c r="AUW27" s="56"/>
      <c r="AUX27" s="56"/>
      <c r="AUY27" s="56"/>
      <c r="AUZ27" s="56"/>
      <c r="AVA27" s="56"/>
      <c r="AVB27" s="56"/>
      <c r="AVC27" s="56"/>
      <c r="AVD27" s="56"/>
      <c r="AVE27" s="56"/>
      <c r="AVF27" s="56"/>
      <c r="AVG27" s="56"/>
      <c r="AVH27" s="56"/>
      <c r="AVI27" s="56"/>
      <c r="AVJ27" s="56"/>
      <c r="AVK27" s="56"/>
      <c r="AVL27" s="56"/>
      <c r="AVM27" s="56"/>
      <c r="AVN27" s="56"/>
      <c r="AVO27" s="56"/>
      <c r="AVP27" s="56"/>
      <c r="AVQ27" s="56"/>
      <c r="AVR27" s="56"/>
      <c r="AVS27" s="56"/>
      <c r="AVT27" s="56"/>
      <c r="AVU27" s="56"/>
      <c r="AVV27" s="56"/>
      <c r="AVW27" s="56"/>
      <c r="AVX27" s="56"/>
      <c r="AVY27" s="56"/>
      <c r="AVZ27" s="56"/>
      <c r="AWA27" s="56"/>
      <c r="AWB27" s="56"/>
      <c r="AWC27" s="56"/>
      <c r="AWD27" s="56"/>
      <c r="AWE27" s="56"/>
      <c r="AWF27" s="56"/>
      <c r="AWG27" s="56"/>
      <c r="AWH27" s="56"/>
      <c r="AWI27" s="56"/>
      <c r="AWJ27" s="56"/>
      <c r="AWK27" s="56"/>
      <c r="AWL27" s="56"/>
      <c r="AWM27" s="56"/>
      <c r="AWN27" s="56"/>
      <c r="AWO27" s="56"/>
      <c r="AWP27" s="56"/>
      <c r="AWQ27" s="56"/>
      <c r="AWR27" s="56"/>
      <c r="AWS27" s="56"/>
      <c r="AWT27" s="56"/>
      <c r="AWU27" s="56"/>
      <c r="AWV27" s="56"/>
      <c r="AWW27" s="56"/>
      <c r="AWX27" s="56"/>
      <c r="AWY27" s="56"/>
      <c r="AWZ27" s="56"/>
      <c r="AXA27" s="56"/>
      <c r="AXB27" s="56"/>
      <c r="AXC27" s="56"/>
      <c r="AXD27" s="56"/>
      <c r="AXE27" s="56"/>
      <c r="AXF27" s="56"/>
      <c r="AXG27" s="56"/>
      <c r="AXH27" s="56"/>
      <c r="AXI27" s="56"/>
      <c r="AXJ27" s="56"/>
      <c r="AXK27" s="56"/>
      <c r="AXL27" s="56"/>
      <c r="AXM27" s="56"/>
      <c r="AXN27" s="56"/>
      <c r="AXO27" s="56"/>
      <c r="AXP27" s="56"/>
      <c r="AXQ27" s="56"/>
      <c r="AXR27" s="56"/>
      <c r="AXS27" s="56"/>
      <c r="AXT27" s="56"/>
      <c r="AXU27" s="56"/>
      <c r="AXV27" s="56"/>
      <c r="AXW27" s="56"/>
      <c r="AXX27" s="56"/>
      <c r="AXY27" s="56"/>
      <c r="AXZ27" s="56"/>
      <c r="AYA27" s="56"/>
      <c r="AYB27" s="56"/>
      <c r="AYC27" s="56"/>
      <c r="AYD27" s="56"/>
      <c r="AYE27" s="56"/>
      <c r="AYF27" s="56"/>
      <c r="AYG27" s="56"/>
      <c r="AYH27" s="56"/>
      <c r="AYI27" s="56"/>
      <c r="AYJ27" s="56"/>
      <c r="AYK27" s="56"/>
      <c r="AYL27" s="56"/>
      <c r="AYM27" s="56"/>
      <c r="AYN27" s="56"/>
      <c r="AYO27" s="56"/>
      <c r="AYP27" s="56"/>
      <c r="AYQ27" s="56"/>
      <c r="AYR27" s="56"/>
      <c r="AYS27" s="56"/>
      <c r="AYT27" s="56"/>
      <c r="AYU27" s="56"/>
      <c r="AYV27" s="56"/>
      <c r="AYW27" s="56"/>
      <c r="AYX27" s="56"/>
      <c r="AYY27" s="56"/>
      <c r="AYZ27" s="56"/>
      <c r="AZA27" s="56"/>
      <c r="AZB27" s="56"/>
      <c r="AZC27" s="56"/>
      <c r="AZD27" s="56"/>
      <c r="AZE27" s="56"/>
      <c r="AZF27" s="56"/>
      <c r="AZG27" s="56"/>
      <c r="AZH27" s="56"/>
      <c r="AZI27" s="56"/>
      <c r="AZJ27" s="56"/>
      <c r="AZK27" s="56"/>
      <c r="AZL27" s="56"/>
      <c r="AZM27" s="56"/>
      <c r="AZN27" s="56"/>
      <c r="AZO27" s="56"/>
      <c r="AZP27" s="56"/>
      <c r="AZQ27" s="56"/>
      <c r="AZR27" s="56"/>
      <c r="AZS27" s="56"/>
      <c r="AZT27" s="56"/>
      <c r="AZU27" s="56"/>
      <c r="AZV27" s="56"/>
      <c r="AZW27" s="56"/>
      <c r="AZX27" s="56"/>
      <c r="AZY27" s="56"/>
      <c r="AZZ27" s="56"/>
      <c r="BAA27" s="56"/>
      <c r="BAB27" s="56"/>
      <c r="BAC27" s="56"/>
      <c r="BAD27" s="56"/>
      <c r="BAE27" s="56"/>
      <c r="BAF27" s="56"/>
      <c r="BAG27" s="56"/>
      <c r="BAH27" s="56"/>
      <c r="BAI27" s="56"/>
      <c r="BAJ27" s="56"/>
      <c r="BAK27" s="56"/>
      <c r="BAL27" s="56"/>
      <c r="BAM27" s="56"/>
      <c r="BAN27" s="56"/>
      <c r="BAO27" s="56"/>
      <c r="BAP27" s="56"/>
      <c r="BAQ27" s="56"/>
      <c r="BAR27" s="56"/>
      <c r="BAS27" s="56"/>
      <c r="BAT27" s="56"/>
      <c r="BAU27" s="56"/>
      <c r="BAV27" s="56"/>
      <c r="BAW27" s="56"/>
      <c r="BAX27" s="56"/>
      <c r="BAY27" s="56"/>
      <c r="BAZ27" s="56"/>
      <c r="BBA27" s="56"/>
      <c r="BBB27" s="56"/>
      <c r="BBC27" s="56"/>
      <c r="BBD27" s="56"/>
      <c r="BBE27" s="56"/>
      <c r="BBF27" s="56"/>
      <c r="BBG27" s="56"/>
      <c r="BBH27" s="56"/>
      <c r="BBI27" s="56"/>
      <c r="BBJ27" s="56"/>
      <c r="BBK27" s="56"/>
      <c r="BBL27" s="56"/>
      <c r="BBM27" s="56"/>
      <c r="BBN27" s="56"/>
      <c r="BBO27" s="56"/>
      <c r="BBP27" s="56"/>
      <c r="BBQ27" s="56"/>
      <c r="BBR27" s="56"/>
      <c r="BBS27" s="56"/>
      <c r="BBT27" s="56"/>
      <c r="BBU27" s="56"/>
      <c r="BBV27" s="56"/>
      <c r="BBW27" s="56"/>
      <c r="BBX27" s="56"/>
      <c r="BBY27" s="56"/>
      <c r="BBZ27" s="56"/>
      <c r="BCA27" s="56"/>
      <c r="BCB27" s="56"/>
      <c r="BCC27" s="56"/>
      <c r="BCD27" s="56"/>
      <c r="BCE27" s="56"/>
      <c r="BCF27" s="56"/>
      <c r="BCG27" s="56"/>
      <c r="BCH27" s="56"/>
      <c r="BCI27" s="56"/>
      <c r="BCJ27" s="56"/>
      <c r="BCK27" s="56"/>
      <c r="BCL27" s="56"/>
      <c r="BCM27" s="56"/>
      <c r="BCN27" s="56"/>
      <c r="BCO27" s="56"/>
      <c r="BCP27" s="56"/>
      <c r="BCQ27" s="56"/>
      <c r="BCR27" s="56"/>
      <c r="BCS27" s="56"/>
      <c r="BCT27" s="56"/>
      <c r="BCU27" s="56"/>
      <c r="BCV27" s="56"/>
      <c r="BCW27" s="56"/>
      <c r="BCX27" s="56"/>
      <c r="BCY27" s="56"/>
      <c r="BCZ27" s="56"/>
      <c r="BDA27" s="56"/>
      <c r="BDB27" s="56"/>
      <c r="BDC27" s="56"/>
      <c r="BDD27" s="56"/>
      <c r="BDE27" s="56"/>
      <c r="BDF27" s="56"/>
      <c r="BDG27" s="56"/>
      <c r="BDH27" s="56"/>
      <c r="BDI27" s="56"/>
      <c r="BDJ27" s="56"/>
      <c r="BDK27" s="56"/>
      <c r="BDL27" s="56"/>
      <c r="BDM27" s="56"/>
      <c r="BDN27" s="56"/>
      <c r="BDO27" s="56"/>
      <c r="BDP27" s="56"/>
      <c r="BDQ27" s="56"/>
      <c r="BDR27" s="56"/>
      <c r="BDS27" s="56"/>
      <c r="BDT27" s="56"/>
      <c r="BDU27" s="56"/>
      <c r="BDV27" s="56"/>
      <c r="BDW27" s="56"/>
      <c r="BDX27" s="56"/>
      <c r="BDY27" s="56"/>
      <c r="BDZ27" s="56"/>
      <c r="BEA27" s="56"/>
      <c r="BEB27" s="56"/>
      <c r="BEC27" s="56"/>
      <c r="BED27" s="56"/>
      <c r="BEE27" s="56"/>
      <c r="BEF27" s="56"/>
      <c r="BEG27" s="56"/>
      <c r="BEH27" s="56"/>
      <c r="BEI27" s="56"/>
      <c r="BEJ27" s="56"/>
      <c r="BEK27" s="56"/>
      <c r="BEL27" s="56"/>
      <c r="BEM27" s="56"/>
      <c r="BEN27" s="56"/>
      <c r="BEO27" s="56"/>
      <c r="BEP27" s="56"/>
      <c r="BEQ27" s="56"/>
      <c r="BER27" s="56"/>
      <c r="BES27" s="56"/>
      <c r="BET27" s="56"/>
      <c r="BEU27" s="56"/>
      <c r="BEV27" s="56"/>
      <c r="BEW27" s="56"/>
      <c r="BEX27" s="56"/>
      <c r="BEY27" s="56"/>
      <c r="BEZ27" s="56"/>
      <c r="BFA27" s="56"/>
      <c r="BFB27" s="56"/>
      <c r="BFC27" s="56"/>
      <c r="BFD27" s="56"/>
      <c r="BFE27" s="56"/>
      <c r="BFF27" s="56"/>
      <c r="BFG27" s="56"/>
      <c r="BFH27" s="56"/>
      <c r="BFI27" s="56"/>
      <c r="BFJ27" s="56"/>
      <c r="BFK27" s="56"/>
      <c r="BFL27" s="56"/>
      <c r="BFM27" s="56"/>
      <c r="BFN27" s="56"/>
      <c r="BFO27" s="56"/>
      <c r="BFP27" s="56"/>
      <c r="BFQ27" s="56"/>
      <c r="BFR27" s="56"/>
      <c r="BFS27" s="56"/>
      <c r="BFT27" s="56"/>
      <c r="BFU27" s="56"/>
      <c r="BFV27" s="56"/>
      <c r="BFW27" s="56"/>
      <c r="BFX27" s="56"/>
      <c r="BFY27" s="56"/>
      <c r="BFZ27" s="56"/>
      <c r="BGA27" s="56"/>
      <c r="BGB27" s="56"/>
      <c r="BGC27" s="56"/>
      <c r="BGD27" s="56"/>
      <c r="BGE27" s="56"/>
      <c r="BGF27" s="56"/>
      <c r="BGG27" s="56"/>
      <c r="BGH27" s="56"/>
      <c r="BGI27" s="56"/>
      <c r="BGJ27" s="56"/>
      <c r="BGK27" s="56"/>
      <c r="BGL27" s="56"/>
      <c r="BGM27" s="56"/>
      <c r="BGN27" s="56"/>
      <c r="BGO27" s="56"/>
      <c r="BGP27" s="56"/>
      <c r="BGQ27" s="56"/>
      <c r="BGR27" s="56"/>
      <c r="BGS27" s="56"/>
      <c r="BGT27" s="56"/>
      <c r="BGU27" s="56"/>
      <c r="BGV27" s="56"/>
      <c r="BGW27" s="56"/>
      <c r="BGX27" s="56"/>
      <c r="BGY27" s="56"/>
      <c r="BGZ27" s="56"/>
      <c r="BHA27" s="56"/>
      <c r="BHB27" s="56"/>
      <c r="BHC27" s="56"/>
      <c r="BHD27" s="56"/>
      <c r="BHE27" s="56"/>
      <c r="BHF27" s="56"/>
      <c r="BHG27" s="56"/>
      <c r="BHH27" s="56"/>
      <c r="BHI27" s="56"/>
      <c r="BHJ27" s="56"/>
      <c r="BHK27" s="56"/>
      <c r="BHL27" s="56"/>
      <c r="BHM27" s="56"/>
      <c r="BHN27" s="56"/>
      <c r="BHO27" s="56"/>
      <c r="BHP27" s="56"/>
      <c r="BHQ27" s="56"/>
      <c r="BHR27" s="56"/>
      <c r="BHS27" s="56"/>
      <c r="BHT27" s="56"/>
      <c r="BHU27" s="56"/>
      <c r="BHV27" s="56"/>
      <c r="BHW27" s="56"/>
      <c r="BHX27" s="56"/>
      <c r="BHY27" s="56"/>
      <c r="BHZ27" s="56"/>
      <c r="BIA27" s="56"/>
      <c r="BIB27" s="56"/>
      <c r="BIC27" s="56"/>
      <c r="BID27" s="56"/>
      <c r="BIE27" s="56"/>
      <c r="BIF27" s="56"/>
      <c r="BIG27" s="56"/>
      <c r="BIH27" s="56"/>
      <c r="BII27" s="56"/>
      <c r="BIJ27" s="56"/>
      <c r="BIK27" s="56"/>
      <c r="BIL27" s="56"/>
      <c r="BIM27" s="56"/>
      <c r="BIN27" s="56"/>
      <c r="BIO27" s="56"/>
      <c r="BIP27" s="56"/>
      <c r="BIQ27" s="56"/>
      <c r="BIR27" s="56"/>
      <c r="BIS27" s="56"/>
      <c r="BIT27" s="56"/>
      <c r="BIU27" s="56"/>
      <c r="BIV27" s="56"/>
      <c r="BIW27" s="56"/>
      <c r="BIX27" s="56"/>
      <c r="BIY27" s="56"/>
      <c r="BIZ27" s="56"/>
      <c r="BJA27" s="56"/>
      <c r="BJB27" s="56"/>
      <c r="BJC27" s="56"/>
      <c r="BJD27" s="56"/>
      <c r="BJE27" s="56"/>
      <c r="BJF27" s="56"/>
      <c r="BJG27" s="56"/>
      <c r="BJH27" s="56"/>
      <c r="BJI27" s="56"/>
      <c r="BJJ27" s="56"/>
      <c r="BJK27" s="56"/>
      <c r="BJL27" s="56"/>
      <c r="BJM27" s="56"/>
      <c r="BJN27" s="56"/>
      <c r="BJO27" s="56"/>
      <c r="BJP27" s="56"/>
      <c r="BJQ27" s="56"/>
      <c r="BJR27" s="56"/>
      <c r="BJS27" s="56"/>
      <c r="BJT27" s="56"/>
      <c r="BJU27" s="56"/>
      <c r="BJV27" s="56"/>
      <c r="BJW27" s="56"/>
      <c r="BJX27" s="56"/>
      <c r="BJY27" s="56"/>
      <c r="BJZ27" s="56"/>
      <c r="BKA27" s="56"/>
      <c r="BKB27" s="56"/>
      <c r="BKC27" s="56"/>
      <c r="BKD27" s="56"/>
      <c r="BKE27" s="56"/>
      <c r="BKF27" s="56"/>
      <c r="BKG27" s="56"/>
      <c r="BKH27" s="56"/>
      <c r="BKI27" s="56"/>
      <c r="BKJ27" s="56"/>
      <c r="BKK27" s="56"/>
      <c r="BKL27" s="56"/>
      <c r="BKM27" s="56"/>
      <c r="BKN27" s="56"/>
      <c r="BKO27" s="56"/>
      <c r="BKP27" s="56"/>
      <c r="BKQ27" s="56"/>
      <c r="BKR27" s="56"/>
      <c r="BKS27" s="56"/>
      <c r="BKT27" s="56"/>
      <c r="BKU27" s="56"/>
      <c r="BKV27" s="56"/>
      <c r="BKW27" s="56"/>
      <c r="BKX27" s="56"/>
      <c r="BKY27" s="56"/>
      <c r="BKZ27" s="56"/>
      <c r="BLA27" s="56"/>
      <c r="BLB27" s="56"/>
      <c r="BLC27" s="56"/>
      <c r="BLD27" s="56"/>
      <c r="BLE27" s="56"/>
      <c r="BLF27" s="56"/>
      <c r="BLG27" s="56"/>
      <c r="BLH27" s="56"/>
      <c r="BLI27" s="56"/>
      <c r="BLJ27" s="56"/>
      <c r="BLK27" s="56"/>
      <c r="BLL27" s="56"/>
      <c r="BLM27" s="56"/>
      <c r="BLN27" s="56"/>
      <c r="BLO27" s="56"/>
      <c r="BLP27" s="56"/>
      <c r="BLQ27" s="56"/>
      <c r="BLR27" s="56"/>
      <c r="BLS27" s="56"/>
      <c r="BLT27" s="56"/>
      <c r="BLU27" s="56"/>
      <c r="BLV27" s="56"/>
      <c r="BLW27" s="56"/>
      <c r="BLX27" s="56"/>
      <c r="BLY27" s="56"/>
      <c r="BLZ27" s="56"/>
      <c r="BMA27" s="56"/>
      <c r="BMB27" s="56"/>
      <c r="BMC27" s="56"/>
      <c r="BMD27" s="56"/>
      <c r="BME27" s="56"/>
      <c r="BMF27" s="56"/>
      <c r="BMG27" s="56"/>
      <c r="BMH27" s="56"/>
      <c r="BMI27" s="56"/>
      <c r="BMJ27" s="56"/>
      <c r="BMK27" s="56"/>
      <c r="BML27" s="56"/>
      <c r="BMM27" s="56"/>
      <c r="BMN27" s="56"/>
      <c r="BMO27" s="56"/>
      <c r="BMP27" s="56"/>
      <c r="BMQ27" s="56"/>
      <c r="BMR27" s="56"/>
      <c r="BMS27" s="56"/>
      <c r="BMT27" s="56"/>
      <c r="BMU27" s="56"/>
      <c r="BMV27" s="56"/>
      <c r="BMW27" s="56"/>
      <c r="BMX27" s="56"/>
      <c r="BMY27" s="56"/>
      <c r="BMZ27" s="56"/>
      <c r="BNA27" s="56"/>
      <c r="BNB27" s="56"/>
      <c r="BNC27" s="56"/>
      <c r="BND27" s="56"/>
      <c r="BNE27" s="56"/>
      <c r="BNF27" s="56"/>
      <c r="BNG27" s="56"/>
      <c r="BNH27" s="56"/>
    </row>
    <row r="28" ht="13.5" hidden="1" customHeight="1">
      <c r="A28" s="54" t="s">
        <v>1417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/>
      <c r="ME28" s="53"/>
      <c r="MF28" s="53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3"/>
      <c r="OS28" s="53"/>
      <c r="OT28" s="53"/>
      <c r="OU28" s="53"/>
      <c r="OV28" s="53"/>
      <c r="OW28" s="53"/>
      <c r="OX28" s="53"/>
      <c r="OY28" s="53"/>
      <c r="OZ28" s="53"/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3"/>
      <c r="PM28" s="53"/>
      <c r="PN28" s="53"/>
      <c r="PO28" s="53"/>
      <c r="PP28" s="53"/>
      <c r="PQ28" s="53"/>
      <c r="PR28" s="53"/>
      <c r="PS28" s="53"/>
      <c r="PT28" s="53"/>
      <c r="PU28" s="53"/>
      <c r="PV28" s="53"/>
      <c r="PW28" s="53"/>
      <c r="PX28" s="53"/>
      <c r="PY28" s="53"/>
      <c r="PZ28" s="53"/>
      <c r="QA28" s="53"/>
      <c r="QB28" s="53"/>
      <c r="QC28" s="53"/>
      <c r="QD28" s="53"/>
      <c r="QE28" s="53"/>
      <c r="QF28" s="53"/>
      <c r="QG28" s="53"/>
      <c r="QH28" s="53"/>
      <c r="QI28" s="53"/>
      <c r="QJ28" s="53"/>
      <c r="QK28" s="53"/>
      <c r="QL28" s="53"/>
      <c r="QM28" s="53"/>
      <c r="QN28" s="53"/>
      <c r="QO28" s="53"/>
      <c r="QP28" s="53"/>
      <c r="QQ28" s="53"/>
      <c r="QR28" s="53"/>
      <c r="QS28" s="53"/>
      <c r="QT28" s="53"/>
      <c r="QU28" s="53"/>
      <c r="QV28" s="53"/>
      <c r="QW28" s="53"/>
      <c r="QX28" s="53"/>
      <c r="QY28" s="53"/>
      <c r="QZ28" s="53"/>
      <c r="RA28" s="53"/>
      <c r="RB28" s="53"/>
      <c r="RC28" s="53"/>
      <c r="RD28" s="53"/>
      <c r="RE28" s="53"/>
      <c r="RF28" s="53"/>
      <c r="RG28" s="53"/>
      <c r="RH28" s="53"/>
      <c r="RI28" s="53"/>
      <c r="RJ28" s="53"/>
      <c r="RK28" s="53"/>
      <c r="RL28" s="53"/>
      <c r="RM28" s="53"/>
      <c r="RN28" s="53"/>
      <c r="RO28" s="53"/>
      <c r="RP28" s="53"/>
      <c r="RQ28" s="53"/>
      <c r="RR28" s="53"/>
      <c r="RS28" s="53"/>
      <c r="RT28" s="53"/>
      <c r="RU28" s="53"/>
      <c r="RV28" s="53"/>
      <c r="RW28" s="53"/>
      <c r="RX28" s="53"/>
      <c r="RY28" s="53"/>
      <c r="RZ28" s="53"/>
      <c r="SA28" s="53"/>
      <c r="SB28" s="53"/>
      <c r="SC28" s="53"/>
      <c r="SD28" s="53"/>
      <c r="SE28" s="53"/>
      <c r="SF28" s="53"/>
      <c r="SG28" s="53"/>
      <c r="SH28" s="53"/>
      <c r="SI28" s="53"/>
      <c r="SJ28" s="53"/>
      <c r="SK28" s="53"/>
      <c r="SL28" s="53"/>
      <c r="SM28" s="53"/>
      <c r="SN28" s="53"/>
      <c r="SO28" s="53"/>
      <c r="SP28" s="53"/>
      <c r="SQ28" s="53"/>
      <c r="SR28" s="53"/>
      <c r="SS28" s="53"/>
      <c r="ST28" s="53"/>
      <c r="SU28" s="53"/>
      <c r="SV28" s="53"/>
      <c r="SW28" s="53"/>
      <c r="SX28" s="53"/>
      <c r="SY28" s="53"/>
      <c r="SZ28" s="53"/>
      <c r="TA28" s="53"/>
      <c r="TB28" s="53"/>
      <c r="TC28" s="53"/>
      <c r="TD28" s="53"/>
      <c r="TE28" s="53"/>
      <c r="TF28" s="53"/>
      <c r="TG28" s="53"/>
      <c r="TH28" s="53"/>
      <c r="TI28" s="53"/>
      <c r="TJ28" s="53"/>
      <c r="TK28" s="53"/>
      <c r="TL28" s="53"/>
      <c r="TM28" s="53"/>
      <c r="TN28" s="53"/>
      <c r="TO28" s="53"/>
      <c r="TP28" s="53"/>
      <c r="TQ28" s="53"/>
      <c r="TR28" s="53"/>
      <c r="TS28" s="53"/>
      <c r="TT28" s="53"/>
      <c r="TU28" s="53"/>
      <c r="TV28" s="53"/>
      <c r="TW28" s="53"/>
      <c r="TX28" s="53"/>
      <c r="TY28" s="53"/>
      <c r="TZ28" s="53"/>
      <c r="UA28" s="53"/>
      <c r="UB28" s="53"/>
      <c r="UC28" s="53"/>
      <c r="UD28" s="53"/>
      <c r="UE28" s="53"/>
      <c r="UF28" s="53"/>
      <c r="UG28" s="53"/>
      <c r="UH28" s="53"/>
      <c r="UI28" s="53"/>
      <c r="UJ28" s="53"/>
      <c r="UK28" s="53"/>
      <c r="UL28" s="53"/>
      <c r="UM28" s="53"/>
      <c r="UN28" s="53"/>
      <c r="UO28" s="53"/>
      <c r="UP28" s="53"/>
      <c r="UQ28" s="53"/>
      <c r="UR28" s="53"/>
      <c r="US28" s="53"/>
      <c r="UT28" s="53"/>
      <c r="UU28" s="53"/>
      <c r="UV28" s="53"/>
      <c r="UW28" s="53"/>
      <c r="UX28" s="53"/>
      <c r="UY28" s="53"/>
      <c r="UZ28" s="53"/>
      <c r="VA28" s="53"/>
      <c r="VB28" s="53"/>
      <c r="VC28" s="53"/>
      <c r="VD28" s="53"/>
      <c r="VE28" s="53"/>
      <c r="VF28" s="53"/>
      <c r="VG28" s="53"/>
      <c r="VH28" s="53"/>
      <c r="VI28" s="53"/>
      <c r="VJ28" s="53"/>
      <c r="VK28" s="53"/>
      <c r="VL28" s="53"/>
      <c r="VM28" s="53"/>
      <c r="VN28" s="53"/>
      <c r="VO28" s="53"/>
      <c r="VP28" s="53"/>
      <c r="VQ28" s="53"/>
      <c r="VR28" s="53"/>
      <c r="VS28" s="53"/>
      <c r="VT28" s="53"/>
      <c r="VU28" s="53"/>
      <c r="VV28" s="53"/>
      <c r="VW28" s="53"/>
      <c r="VX28" s="53"/>
      <c r="VY28" s="53"/>
      <c r="VZ28" s="53"/>
      <c r="WA28" s="53"/>
      <c r="WB28" s="53"/>
      <c r="WC28" s="53"/>
      <c r="WD28" s="53"/>
      <c r="WE28" s="53"/>
      <c r="WF28" s="53"/>
      <c r="WG28" s="53"/>
      <c r="WH28" s="53"/>
      <c r="WI28" s="53"/>
      <c r="WJ28" s="53"/>
      <c r="WK28" s="53"/>
      <c r="WL28" s="53"/>
      <c r="WM28" s="53"/>
      <c r="WN28" s="53"/>
      <c r="WO28" s="53"/>
      <c r="WP28" s="53"/>
      <c r="WQ28" s="53"/>
      <c r="WR28" s="53"/>
      <c r="WS28" s="53"/>
      <c r="WT28" s="53"/>
      <c r="WU28" s="53"/>
      <c r="WV28" s="53"/>
      <c r="WW28" s="53"/>
      <c r="WX28" s="53"/>
      <c r="WY28" s="53"/>
      <c r="WZ28" s="53"/>
      <c r="XA28" s="53"/>
      <c r="XB28" s="53"/>
      <c r="XC28" s="53"/>
      <c r="XD28" s="53"/>
      <c r="XE28" s="53"/>
      <c r="XF28" s="53"/>
      <c r="XG28" s="53"/>
      <c r="XH28" s="53"/>
      <c r="XI28" s="53"/>
      <c r="XJ28" s="53"/>
      <c r="XK28" s="53"/>
      <c r="XL28" s="53"/>
      <c r="XM28" s="53"/>
      <c r="XN28" s="53"/>
      <c r="XO28" s="53"/>
      <c r="XP28" s="53"/>
      <c r="XQ28" s="53"/>
      <c r="XR28" s="53"/>
      <c r="XS28" s="53"/>
      <c r="XT28" s="53"/>
      <c r="XU28" s="53"/>
      <c r="XV28" s="53"/>
      <c r="XW28" s="53"/>
      <c r="XX28" s="53"/>
      <c r="XY28" s="53"/>
      <c r="XZ28" s="53"/>
      <c r="YA28" s="53"/>
      <c r="YB28" s="53"/>
      <c r="YC28" s="53"/>
      <c r="YD28" s="53"/>
      <c r="YE28" s="53"/>
      <c r="YF28" s="53"/>
      <c r="YG28" s="53"/>
      <c r="YH28" s="53"/>
      <c r="YI28" s="53"/>
      <c r="YJ28" s="53"/>
      <c r="YK28" s="53"/>
      <c r="YL28" s="53"/>
      <c r="YM28" s="53"/>
      <c r="YN28" s="53"/>
      <c r="YO28" s="53"/>
      <c r="YP28" s="53"/>
      <c r="YQ28" s="53"/>
      <c r="YR28" s="53"/>
      <c r="YS28" s="53"/>
      <c r="YT28" s="53"/>
      <c r="YU28" s="53"/>
      <c r="YV28" s="53"/>
      <c r="YW28" s="53"/>
      <c r="YX28" s="53"/>
      <c r="YY28" s="53"/>
      <c r="YZ28" s="53"/>
      <c r="ZA28" s="53"/>
      <c r="ZB28" s="53"/>
      <c r="ZC28" s="53"/>
      <c r="ZD28" s="53"/>
      <c r="ZE28" s="53"/>
      <c r="ZF28" s="53"/>
      <c r="ZG28" s="53"/>
      <c r="ZH28" s="53"/>
      <c r="ZI28" s="53"/>
      <c r="ZJ28" s="53"/>
      <c r="ZK28" s="53"/>
      <c r="ZL28" s="53"/>
      <c r="ZM28" s="53"/>
      <c r="ZN28" s="53"/>
      <c r="ZO28" s="53"/>
      <c r="ZP28" s="53"/>
      <c r="ZQ28" s="53"/>
      <c r="ZR28" s="53"/>
      <c r="ZS28" s="53"/>
      <c r="ZT28" s="53"/>
      <c r="ZU28" s="53"/>
      <c r="ZV28" s="53"/>
      <c r="ZW28" s="53"/>
      <c r="ZX28" s="53"/>
      <c r="ZY28" s="53"/>
      <c r="ZZ28" s="53"/>
      <c r="AAA28" s="53"/>
      <c r="AAB28" s="53"/>
      <c r="AAC28" s="53"/>
      <c r="AAD28" s="53"/>
      <c r="AAE28" s="53"/>
      <c r="AAF28" s="53"/>
      <c r="AAG28" s="53"/>
      <c r="AAH28" s="53"/>
      <c r="AAI28" s="53"/>
      <c r="AAJ28" s="53"/>
      <c r="AAK28" s="53"/>
      <c r="AAL28" s="53"/>
      <c r="AAM28" s="53"/>
      <c r="AAN28" s="53"/>
      <c r="AAO28" s="53"/>
      <c r="AAP28" s="53"/>
      <c r="AAQ28" s="53"/>
      <c r="AAR28" s="53"/>
      <c r="AAS28" s="53"/>
      <c r="AAT28" s="53"/>
      <c r="AAU28" s="53"/>
      <c r="AAV28" s="53"/>
      <c r="AAW28" s="53"/>
      <c r="AAX28" s="53"/>
      <c r="AAY28" s="53"/>
      <c r="AAZ28" s="53"/>
      <c r="ABA28" s="53"/>
      <c r="ABB28" s="53"/>
      <c r="ABC28" s="53"/>
      <c r="ABD28" s="53"/>
      <c r="ABE28" s="53"/>
      <c r="ABF28" s="53"/>
      <c r="ABG28" s="53"/>
      <c r="ABH28" s="53"/>
      <c r="ABI28" s="53"/>
      <c r="ABJ28" s="53"/>
      <c r="ABK28" s="53"/>
      <c r="ABL28" s="53"/>
      <c r="ABM28" s="53"/>
      <c r="ABN28" s="53"/>
      <c r="ABO28" s="53"/>
      <c r="ABP28" s="53"/>
      <c r="ABQ28" s="53"/>
      <c r="ABR28" s="53"/>
      <c r="ABS28" s="53"/>
      <c r="ABT28" s="53"/>
      <c r="ABU28" s="53"/>
      <c r="ABV28" s="53"/>
      <c r="ABW28" s="53"/>
      <c r="ABX28" s="53"/>
      <c r="ABY28" s="53"/>
      <c r="ABZ28" s="53"/>
      <c r="ACA28" s="53"/>
      <c r="ACB28" s="53"/>
      <c r="ACC28" s="53"/>
      <c r="ACD28" s="53"/>
      <c r="ACE28" s="53"/>
      <c r="ACF28" s="53"/>
      <c r="ACG28" s="53"/>
      <c r="ACH28" s="53"/>
      <c r="ACI28" s="53"/>
      <c r="ACJ28" s="53"/>
      <c r="ACK28" s="53"/>
      <c r="ACL28" s="53"/>
      <c r="ACM28" s="53"/>
      <c r="ACN28" s="53"/>
      <c r="ACO28" s="53"/>
      <c r="ACP28" s="53"/>
      <c r="ACQ28" s="53"/>
      <c r="ACR28" s="53"/>
      <c r="ACS28" s="53"/>
      <c r="ACT28" s="53"/>
      <c r="ACU28" s="53"/>
      <c r="ACV28" s="53"/>
      <c r="ACW28" s="53"/>
      <c r="ACX28" s="53"/>
      <c r="ACY28" s="53"/>
      <c r="ACZ28" s="53"/>
      <c r="ADA28" s="53"/>
      <c r="ADB28" s="53">
        <v>84.34983</v>
      </c>
      <c r="ADC28" s="53">
        <v>84.34983</v>
      </c>
      <c r="ADD28" s="53">
        <v>84.34983</v>
      </c>
      <c r="ADE28" s="53">
        <v>84.34983</v>
      </c>
      <c r="ADF28" s="53">
        <v>84.34983</v>
      </c>
      <c r="ADG28" s="53">
        <v>84.34983</v>
      </c>
      <c r="ADH28" s="53">
        <v>84.34983</v>
      </c>
      <c r="ADI28" s="53">
        <v>84.34983</v>
      </c>
      <c r="ADJ28" s="53">
        <v>84.34983</v>
      </c>
      <c r="ADK28" s="53">
        <v>84.34983</v>
      </c>
      <c r="ADL28" s="53">
        <v>84.34983</v>
      </c>
      <c r="ADM28" s="53">
        <v>84.34983</v>
      </c>
      <c r="ADN28" s="53">
        <v>84.34983</v>
      </c>
      <c r="ADO28" s="53">
        <v>84.34983</v>
      </c>
      <c r="ADP28" s="53">
        <v>84.34983</v>
      </c>
      <c r="ADQ28" s="53">
        <v>84.34983</v>
      </c>
      <c r="ADR28" s="53">
        <v>84.34983</v>
      </c>
      <c r="ADS28" s="53">
        <v>84.34983</v>
      </c>
      <c r="ADT28" s="53">
        <v>84.34983</v>
      </c>
      <c r="ADU28" s="53">
        <v>84.34983</v>
      </c>
      <c r="ADV28" s="53">
        <v>84.34983</v>
      </c>
      <c r="ADW28" s="53">
        <v>84.34983</v>
      </c>
      <c r="ADX28" s="53">
        <v>84.34983</v>
      </c>
      <c r="ADY28" s="53">
        <v>84.34983</v>
      </c>
      <c r="ADZ28" s="53">
        <v>84.8322</v>
      </c>
      <c r="AEA28" s="53">
        <v>84.8322</v>
      </c>
      <c r="AEB28" s="53">
        <v>84.8322</v>
      </c>
      <c r="AEC28" s="53">
        <v>84.8322</v>
      </c>
      <c r="AED28" s="53">
        <v>84.8322</v>
      </c>
      <c r="AEE28" s="53">
        <v>84.8322</v>
      </c>
      <c r="AEF28" s="53">
        <v>84.8322</v>
      </c>
      <c r="AEG28" s="53">
        <v>84.8322</v>
      </c>
      <c r="AEH28" s="53">
        <v>84.8322</v>
      </c>
      <c r="AEI28" s="53">
        <v>84.8322</v>
      </c>
      <c r="AEJ28" s="53">
        <v>84.8322</v>
      </c>
      <c r="AEK28" s="53">
        <v>84.8322</v>
      </c>
      <c r="AEL28" s="53">
        <v>84.8322</v>
      </c>
      <c r="AEM28" s="53">
        <v>84.8322</v>
      </c>
      <c r="AEN28" s="53">
        <v>84.8322</v>
      </c>
      <c r="AEO28" s="53">
        <v>84.8322</v>
      </c>
      <c r="AEP28" s="53">
        <v>84.8322</v>
      </c>
      <c r="AEQ28" s="53">
        <v>84.8322</v>
      </c>
      <c r="AER28" s="53">
        <v>84.8322</v>
      </c>
      <c r="AES28" s="53">
        <v>84.8322</v>
      </c>
      <c r="AET28" s="53">
        <v>84.8322</v>
      </c>
      <c r="AEU28" s="53">
        <v>84.8322</v>
      </c>
      <c r="AEV28" s="53">
        <v>84.8322</v>
      </c>
      <c r="AEW28" s="53">
        <v>84.8322</v>
      </c>
      <c r="AEX28" s="53">
        <v>78.6759</v>
      </c>
      <c r="AEY28" s="53">
        <v>78.6759</v>
      </c>
      <c r="AEZ28" s="53">
        <v>78.6759</v>
      </c>
      <c r="AFA28" s="53">
        <v>78.6759</v>
      </c>
      <c r="AFB28" s="53">
        <v>78.6759</v>
      </c>
      <c r="AFC28" s="53">
        <v>78.6759</v>
      </c>
      <c r="AFD28" s="53">
        <v>78.6759</v>
      </c>
      <c r="AFE28" s="53">
        <v>78.6759</v>
      </c>
      <c r="AFF28" s="53">
        <v>78.6759</v>
      </c>
      <c r="AFG28" s="53">
        <v>78.6759</v>
      </c>
      <c r="AFH28" s="53">
        <v>78.6759</v>
      </c>
      <c r="AFI28" s="53">
        <v>78.6759</v>
      </c>
      <c r="AFJ28" s="53">
        <v>78.6759</v>
      </c>
      <c r="AFK28" s="53">
        <v>78.6759</v>
      </c>
      <c r="AFL28" s="53">
        <v>78.6759</v>
      </c>
      <c r="AFM28" s="53">
        <v>78.6759</v>
      </c>
      <c r="AFN28" s="53">
        <v>78.6759</v>
      </c>
      <c r="AFO28" s="53">
        <v>78.6759</v>
      </c>
      <c r="AFP28" s="53">
        <v>78.6759</v>
      </c>
      <c r="AFQ28" s="53">
        <v>78.6759</v>
      </c>
      <c r="AFR28" s="53">
        <v>78.6759</v>
      </c>
      <c r="AFS28" s="53">
        <v>78.6759</v>
      </c>
      <c r="AFT28" s="53">
        <v>78.6759</v>
      </c>
      <c r="AFU28" s="53">
        <v>78.6759</v>
      </c>
      <c r="AFV28" s="53">
        <v>78.6759</v>
      </c>
      <c r="AFW28" s="53">
        <v>78.6759</v>
      </c>
      <c r="AFX28" s="53">
        <v>78.6759</v>
      </c>
      <c r="AFY28" s="53">
        <v>78.6759</v>
      </c>
      <c r="AFZ28" s="53">
        <v>78.6759</v>
      </c>
      <c r="AGA28" s="53">
        <v>78.6759</v>
      </c>
      <c r="AGB28" s="53">
        <v>78.6759</v>
      </c>
      <c r="AGC28" s="53">
        <v>78.6759</v>
      </c>
      <c r="AGD28" s="53">
        <v>78.6759</v>
      </c>
      <c r="AGE28" s="53"/>
      <c r="AGF28" s="53"/>
      <c r="AGG28" s="53"/>
      <c r="AGH28" s="53"/>
      <c r="AGI28" s="53"/>
      <c r="AGJ28" s="53"/>
      <c r="AGK28" s="53"/>
      <c r="AGL28" s="53"/>
      <c r="AGM28" s="53"/>
      <c r="AGN28" s="53"/>
      <c r="AGO28" s="53"/>
      <c r="AGP28" s="53"/>
      <c r="AGQ28" s="53"/>
      <c r="AGR28" s="53"/>
      <c r="AGS28" s="53"/>
      <c r="AGT28" s="53"/>
      <c r="AGU28" s="53"/>
      <c r="AGV28" s="53"/>
      <c r="AGW28" s="53"/>
      <c r="AGX28" s="53"/>
      <c r="AGY28" s="53"/>
      <c r="AGZ28" s="53"/>
      <c r="AHA28" s="53"/>
      <c r="AHB28" s="53"/>
      <c r="AHC28" s="53"/>
      <c r="AHD28" s="53"/>
      <c r="AHE28" s="53"/>
      <c r="AHF28" s="53"/>
      <c r="AHG28" s="53"/>
      <c r="AHH28" s="53"/>
      <c r="AHI28" s="53"/>
      <c r="AHJ28" s="53"/>
      <c r="AHK28" s="53"/>
      <c r="AHL28" s="53"/>
      <c r="AHM28" s="53"/>
      <c r="AHN28" s="53"/>
      <c r="AHO28" s="53"/>
      <c r="AHP28" s="53"/>
      <c r="AHQ28" s="53"/>
      <c r="AHR28" s="53"/>
      <c r="AHS28" s="53"/>
      <c r="AHT28" s="53"/>
      <c r="AHU28" s="53"/>
      <c r="AHV28" s="53"/>
      <c r="AHW28" s="53"/>
      <c r="AHX28" s="53"/>
      <c r="AHY28" s="53"/>
      <c r="AHZ28" s="53"/>
      <c r="AIA28" s="53"/>
      <c r="AIB28" s="53"/>
      <c r="AIC28" s="53"/>
      <c r="AID28" s="53"/>
      <c r="AIE28" s="53"/>
      <c r="AIF28" s="53"/>
      <c r="AIG28" s="53"/>
      <c r="AIH28" s="53"/>
      <c r="AII28" s="53"/>
      <c r="AIJ28" s="53"/>
      <c r="AIK28" s="53"/>
      <c r="AIL28" s="53"/>
      <c r="AIM28" s="53"/>
      <c r="AIN28" s="53"/>
      <c r="AIO28" s="53"/>
      <c r="AIP28" s="53"/>
      <c r="AIQ28" s="53"/>
      <c r="AIR28" s="53"/>
      <c r="AIS28" s="53"/>
      <c r="AIT28" s="53"/>
      <c r="AIU28" s="53"/>
      <c r="AIV28" s="53"/>
      <c r="AIW28" s="53"/>
      <c r="AIX28" s="53"/>
      <c r="AIY28" s="53"/>
      <c r="AIZ28" s="53"/>
      <c r="AJA28" s="53"/>
      <c r="AJB28" s="53"/>
      <c r="AJC28" s="53"/>
      <c r="AJD28" s="53"/>
      <c r="AJE28" s="53"/>
      <c r="AJF28" s="53"/>
      <c r="AJG28" s="53"/>
      <c r="AJH28" s="53"/>
      <c r="AJI28" s="53"/>
      <c r="AJJ28" s="53"/>
      <c r="AJK28" s="53"/>
      <c r="AJL28" s="53"/>
      <c r="AJM28" s="53"/>
      <c r="AJN28" s="53"/>
      <c r="AJO28" s="53"/>
      <c r="AJP28" s="53"/>
      <c r="AJQ28" s="53"/>
      <c r="AJR28" s="53"/>
      <c r="AJS28" s="53"/>
      <c r="AJT28" s="53"/>
      <c r="AJU28" s="53"/>
      <c r="AJV28" s="53"/>
      <c r="AJW28" s="53"/>
      <c r="AJX28" s="53"/>
      <c r="AJY28" s="53"/>
      <c r="AJZ28" s="53"/>
      <c r="AKA28" s="53"/>
      <c r="AKB28" s="53"/>
      <c r="AKC28" s="53"/>
      <c r="AKD28" s="53"/>
      <c r="AKE28" s="53"/>
      <c r="AKF28" s="53"/>
      <c r="AKG28" s="53"/>
      <c r="AKH28" s="53"/>
      <c r="AKI28" s="53"/>
      <c r="AKJ28" s="53"/>
      <c r="AKK28" s="53"/>
      <c r="AKL28" s="53"/>
      <c r="AKM28" s="53"/>
      <c r="AKN28" s="53"/>
      <c r="AKO28" s="53"/>
      <c r="AKP28" s="53"/>
      <c r="AKQ28" s="53"/>
      <c r="AKR28" s="53"/>
      <c r="AKS28" s="53"/>
      <c r="AKT28" s="53"/>
      <c r="AKU28" s="53"/>
      <c r="AKV28" s="53"/>
      <c r="AKW28" s="53"/>
      <c r="AKX28" s="53"/>
      <c r="AKY28" s="53"/>
      <c r="AKZ28" s="53"/>
      <c r="ALA28" s="53"/>
      <c r="ALB28" s="53"/>
      <c r="ALC28" s="53"/>
      <c r="ALD28" s="53"/>
      <c r="ALE28" s="53"/>
      <c r="ALF28" s="53"/>
      <c r="ALG28" s="53"/>
      <c r="ALH28" s="53"/>
      <c r="ALI28" s="53"/>
      <c r="ALJ28" s="53"/>
      <c r="ALK28" s="53"/>
      <c r="ALL28" s="53"/>
      <c r="ALM28" s="53"/>
      <c r="ALN28" s="53"/>
      <c r="ALO28" s="53"/>
      <c r="ALP28" s="53"/>
      <c r="ALQ28" s="53"/>
      <c r="ALR28" s="53"/>
      <c r="ALS28" s="53"/>
      <c r="ALT28" s="53"/>
      <c r="ALU28" s="53"/>
      <c r="ALV28" s="53"/>
      <c r="ALW28" s="53"/>
      <c r="ALX28" s="53"/>
      <c r="ALY28" s="53"/>
      <c r="ALZ28" s="53"/>
      <c r="AMA28" s="53"/>
      <c r="AMB28" s="53"/>
      <c r="AMC28" s="53"/>
      <c r="AMD28" s="53"/>
      <c r="AME28" s="53"/>
      <c r="AMF28" s="53"/>
      <c r="AMG28" s="53"/>
      <c r="AMH28" s="53"/>
      <c r="AMI28" s="53"/>
      <c r="AMJ28" s="53"/>
      <c r="AMK28" s="53"/>
      <c r="AML28" s="53"/>
      <c r="AMM28" s="53"/>
      <c r="AMN28" s="53"/>
      <c r="AMO28" s="53"/>
      <c r="AMP28" s="53"/>
      <c r="AMQ28" s="53"/>
      <c r="AMR28" s="53"/>
      <c r="AMS28" s="53"/>
      <c r="AMT28" s="53"/>
      <c r="AMU28" s="53"/>
      <c r="AMV28" s="53"/>
      <c r="AMW28" s="53"/>
      <c r="AMX28" s="53"/>
      <c r="AMY28" s="53"/>
      <c r="AMZ28" s="53"/>
      <c r="ANA28" s="53"/>
      <c r="ANB28" s="53"/>
      <c r="ANC28" s="53"/>
      <c r="AND28" s="53"/>
      <c r="ANE28" s="53"/>
      <c r="ANF28" s="53"/>
      <c r="ANG28" s="53"/>
      <c r="ANH28" s="53"/>
      <c r="ANI28" s="53"/>
      <c r="ANJ28" s="53"/>
      <c r="ANK28" s="53"/>
      <c r="ANL28" s="53"/>
      <c r="ANM28" s="53"/>
      <c r="ANN28" s="53"/>
      <c r="ANO28" s="53"/>
      <c r="ANP28" s="53"/>
      <c r="ANQ28" s="53"/>
      <c r="ANR28" s="53"/>
      <c r="ANS28" s="53"/>
      <c r="ANT28" s="53"/>
      <c r="ANU28" s="53"/>
      <c r="ANV28" s="53"/>
      <c r="ANW28" s="53"/>
      <c r="ANX28" s="53"/>
      <c r="ANY28" s="53"/>
      <c r="ANZ28" s="53"/>
      <c r="AOA28" s="53"/>
      <c r="AOB28" s="53"/>
      <c r="AOC28" s="53"/>
      <c r="AOD28" s="53"/>
      <c r="AOE28" s="53"/>
      <c r="AOF28" s="53"/>
      <c r="AOG28" s="53"/>
      <c r="AOH28" s="53"/>
      <c r="AOI28" s="53"/>
      <c r="AOJ28" s="53"/>
      <c r="AOK28" s="53"/>
      <c r="AOL28" s="53"/>
      <c r="AOM28" s="53"/>
      <c r="AON28" s="53"/>
      <c r="AOO28" s="53"/>
      <c r="AOP28" s="53"/>
      <c r="AOQ28" s="53"/>
      <c r="AOR28" s="53"/>
      <c r="AOS28" s="53"/>
      <c r="AOT28" s="53"/>
      <c r="AOU28" s="53"/>
      <c r="AOV28" s="53"/>
      <c r="AOW28" s="53"/>
      <c r="AOX28" s="53"/>
      <c r="AOY28" s="53"/>
      <c r="AOZ28" s="53"/>
      <c r="APA28" s="53"/>
      <c r="APB28" s="53"/>
      <c r="APC28" s="53"/>
      <c r="APD28" s="53"/>
      <c r="APE28" s="53"/>
      <c r="APF28" s="53"/>
      <c r="APG28" s="53"/>
      <c r="APH28" s="53"/>
      <c r="API28" s="53"/>
      <c r="APJ28" s="53"/>
      <c r="APK28" s="53"/>
      <c r="APL28" s="53"/>
      <c r="APM28" s="53"/>
      <c r="APN28" s="53"/>
      <c r="APO28" s="53"/>
      <c r="APP28" s="53"/>
      <c r="APQ28" s="53"/>
      <c r="APR28" s="53"/>
      <c r="APS28" s="53"/>
      <c r="APT28" s="53"/>
      <c r="APU28" s="53"/>
      <c r="APV28" s="53"/>
      <c r="APW28" s="53"/>
      <c r="APX28" s="53"/>
      <c r="APY28" s="53"/>
      <c r="APZ28" s="53"/>
      <c r="AQA28" s="53"/>
      <c r="AQB28" s="53"/>
      <c r="AQC28" s="53"/>
      <c r="AQD28" s="53"/>
      <c r="AQE28" s="53"/>
      <c r="AQF28" s="53"/>
      <c r="AQG28" s="53"/>
      <c r="AQH28" s="53"/>
      <c r="AQI28" s="53"/>
      <c r="AQJ28" s="53"/>
      <c r="AQK28" s="53"/>
      <c r="AQL28" s="53"/>
      <c r="AQM28" s="53"/>
      <c r="AQN28" s="53"/>
      <c r="AQO28" s="53"/>
      <c r="AQP28" s="53"/>
      <c r="AQQ28" s="53"/>
      <c r="AQR28" s="53"/>
      <c r="AQS28" s="53"/>
      <c r="AQT28" s="53"/>
      <c r="AQU28" s="53"/>
      <c r="AQV28" s="53"/>
      <c r="AQW28" s="53"/>
      <c r="AQX28" s="53"/>
      <c r="AQY28" s="53"/>
      <c r="AQZ28" s="53"/>
      <c r="ARA28" s="53"/>
      <c r="ARB28" s="53"/>
      <c r="ARC28" s="53"/>
      <c r="ARD28" s="53"/>
      <c r="ARE28" s="53"/>
      <c r="ARF28" s="53"/>
      <c r="ARG28" s="53"/>
      <c r="ARH28" s="53"/>
      <c r="ARI28" s="53"/>
      <c r="ARJ28" s="53"/>
      <c r="ARK28" s="53"/>
      <c r="ARL28" s="53"/>
      <c r="ARM28" s="53"/>
      <c r="ARN28" s="53"/>
      <c r="ARO28" s="53"/>
      <c r="ARP28" s="53"/>
      <c r="ARQ28" s="53"/>
      <c r="ARR28" s="53"/>
      <c r="ARS28" s="53"/>
      <c r="ART28" s="53"/>
      <c r="ARU28" s="53"/>
      <c r="ARV28" s="53"/>
      <c r="ARW28" s="53"/>
      <c r="ARX28" s="53"/>
      <c r="ARY28" s="53"/>
      <c r="ARZ28" s="53"/>
      <c r="ASA28" s="53"/>
      <c r="ASB28" s="53"/>
      <c r="ASC28" s="53"/>
      <c r="ASD28" s="53"/>
      <c r="ASE28" s="53"/>
      <c r="ASF28" s="53"/>
      <c r="ASG28" s="53"/>
      <c r="ASH28" s="53"/>
      <c r="ASI28" s="53"/>
      <c r="ASJ28" s="53"/>
      <c r="ASK28" s="53"/>
      <c r="ASL28" s="53"/>
      <c r="ASM28" s="53"/>
      <c r="ASN28" s="53"/>
      <c r="ASO28" s="53"/>
      <c r="ASP28" s="53"/>
      <c r="ASQ28" s="53"/>
      <c r="ASR28" s="53"/>
      <c r="ASS28" s="53"/>
      <c r="AST28" s="53"/>
      <c r="ASU28" s="53"/>
      <c r="ASV28" s="53"/>
      <c r="ASW28" s="53"/>
      <c r="ASX28" s="53"/>
      <c r="ASY28" s="53"/>
      <c r="ASZ28" s="53"/>
      <c r="ATA28" s="53"/>
      <c r="ATB28" s="53"/>
      <c r="ATC28" s="53"/>
      <c r="ATD28" s="53"/>
      <c r="ATE28" s="53"/>
      <c r="ATF28" s="53"/>
      <c r="ATG28" s="53"/>
      <c r="ATH28" s="53"/>
      <c r="ATI28" s="53"/>
      <c r="ATJ28" s="53"/>
      <c r="ATK28" s="53"/>
      <c r="ATL28" s="53"/>
      <c r="ATM28" s="53"/>
      <c r="ATN28" s="53"/>
      <c r="ATO28" s="53"/>
      <c r="ATP28" s="53"/>
      <c r="ATQ28" s="53"/>
      <c r="ATR28" s="53"/>
      <c r="ATS28" s="53"/>
      <c r="ATT28" s="53"/>
      <c r="ATU28" s="53"/>
      <c r="ATV28" s="53"/>
      <c r="ATW28" s="53"/>
      <c r="ATX28" s="53"/>
      <c r="ATY28" s="53"/>
      <c r="ATZ28" s="53"/>
      <c r="AUA28" s="53"/>
      <c r="AUB28" s="53"/>
      <c r="AUC28" s="53"/>
      <c r="AUD28" s="53"/>
      <c r="AUE28" s="53"/>
      <c r="AUF28" s="53"/>
      <c r="AUG28" s="53"/>
      <c r="AUH28" s="53"/>
      <c r="AUI28" s="53"/>
      <c r="AUJ28" s="53"/>
      <c r="AUK28" s="53"/>
      <c r="AUL28" s="53"/>
      <c r="AUM28" s="53"/>
      <c r="AUN28" s="53"/>
      <c r="AUO28" s="53"/>
      <c r="AUP28" s="53"/>
      <c r="AUQ28" s="53"/>
      <c r="AUR28" s="53"/>
      <c r="AUS28" s="53"/>
      <c r="AUT28" s="53"/>
      <c r="AUU28" s="53"/>
      <c r="AUV28" s="53"/>
      <c r="AUW28" s="53"/>
      <c r="AUX28" s="53"/>
      <c r="AUY28" s="53"/>
      <c r="AUZ28" s="53"/>
      <c r="AVA28" s="53"/>
      <c r="AVB28" s="53"/>
      <c r="AVC28" s="53"/>
      <c r="AVD28" s="53"/>
      <c r="AVE28" s="53"/>
      <c r="AVF28" s="53"/>
      <c r="AVG28" s="53"/>
      <c r="AVH28" s="53"/>
      <c r="AVI28" s="53"/>
      <c r="AVJ28" s="53"/>
      <c r="AVK28" s="53"/>
      <c r="AVL28" s="53"/>
      <c r="AVM28" s="53"/>
      <c r="AVN28" s="53"/>
      <c r="AVO28" s="53"/>
      <c r="AVP28" s="53"/>
      <c r="AVQ28" s="53"/>
      <c r="AVR28" s="53"/>
      <c r="AVS28" s="53"/>
      <c r="AVT28" s="53"/>
      <c r="AVU28" s="53"/>
      <c r="AVV28" s="53"/>
      <c r="AVW28" s="53"/>
      <c r="AVX28" s="53"/>
      <c r="AVY28" s="53"/>
      <c r="AVZ28" s="53"/>
      <c r="AWA28" s="53"/>
      <c r="AWB28" s="53"/>
      <c r="AWC28" s="53"/>
      <c r="AWD28" s="53"/>
      <c r="AWE28" s="53"/>
      <c r="AWF28" s="53"/>
      <c r="AWG28" s="53"/>
      <c r="AWH28" s="53"/>
      <c r="AWI28" s="53"/>
      <c r="AWJ28" s="53"/>
      <c r="AWK28" s="53"/>
      <c r="AWL28" s="53"/>
      <c r="AWM28" s="53"/>
      <c r="AWN28" s="53"/>
      <c r="AWO28" s="53"/>
      <c r="AWP28" s="53"/>
      <c r="AWQ28" s="53"/>
      <c r="AWR28" s="53"/>
      <c r="AWS28" s="53"/>
      <c r="AWT28" s="53"/>
      <c r="AWU28" s="53"/>
      <c r="AWV28" s="53"/>
      <c r="AWW28" s="53"/>
      <c r="AWX28" s="53"/>
      <c r="AWY28" s="53"/>
      <c r="AWZ28" s="53"/>
      <c r="AXA28" s="53"/>
      <c r="AXB28" s="53"/>
      <c r="AXC28" s="53"/>
      <c r="AXD28" s="53"/>
      <c r="AXE28" s="53"/>
      <c r="AXF28" s="53"/>
      <c r="AXG28" s="53"/>
      <c r="AXH28" s="53"/>
      <c r="AXI28" s="53"/>
      <c r="AXJ28" s="53"/>
      <c r="AXK28" s="53"/>
      <c r="AXL28" s="53"/>
      <c r="AXM28" s="53"/>
      <c r="AXN28" s="53"/>
      <c r="AXO28" s="53"/>
      <c r="AXP28" s="53"/>
      <c r="AXQ28" s="53"/>
      <c r="AXR28" s="53"/>
      <c r="AXS28" s="53"/>
      <c r="AXT28" s="53"/>
      <c r="AXU28" s="53"/>
      <c r="AXV28" s="53"/>
      <c r="AXW28" s="53"/>
      <c r="AXX28" s="53"/>
      <c r="AXY28" s="53"/>
      <c r="AXZ28" s="53"/>
      <c r="AYA28" s="53"/>
      <c r="AYB28" s="53"/>
      <c r="AYC28" s="53"/>
      <c r="AYD28" s="53"/>
      <c r="AYE28" s="53"/>
      <c r="AYF28" s="53"/>
      <c r="AYG28" s="53"/>
      <c r="AYH28" s="53"/>
      <c r="AYI28" s="53"/>
      <c r="AYJ28" s="53"/>
      <c r="AYK28" s="53"/>
      <c r="AYL28" s="53"/>
      <c r="AYM28" s="53"/>
      <c r="AYN28" s="53"/>
      <c r="AYO28" s="53"/>
      <c r="AYP28" s="53"/>
      <c r="AYQ28" s="53"/>
      <c r="AYR28" s="53"/>
      <c r="AYS28" s="53"/>
      <c r="AYT28" s="53"/>
      <c r="AYU28" s="53"/>
      <c r="AYV28" s="53"/>
      <c r="AYW28" s="53"/>
      <c r="AYX28" s="53"/>
      <c r="AYY28" s="53"/>
      <c r="AYZ28" s="53"/>
      <c r="AZA28" s="53"/>
      <c r="AZB28" s="53"/>
      <c r="AZC28" s="53"/>
      <c r="AZD28" s="53"/>
      <c r="AZE28" s="53"/>
      <c r="AZF28" s="53"/>
      <c r="AZG28" s="53"/>
      <c r="AZH28" s="53"/>
      <c r="AZI28" s="53"/>
      <c r="AZJ28" s="53"/>
      <c r="AZK28" s="53"/>
      <c r="AZL28" s="53"/>
      <c r="AZM28" s="53"/>
      <c r="AZN28" s="53"/>
      <c r="AZO28" s="53"/>
      <c r="AZP28" s="53"/>
      <c r="AZQ28" s="53"/>
      <c r="AZR28" s="53"/>
      <c r="AZS28" s="53"/>
      <c r="AZT28" s="53"/>
      <c r="AZU28" s="53"/>
      <c r="AZV28" s="53"/>
      <c r="AZW28" s="53"/>
      <c r="AZX28" s="53"/>
      <c r="AZY28" s="53"/>
      <c r="AZZ28" s="53"/>
      <c r="BAA28" s="53"/>
      <c r="BAB28" s="53"/>
      <c r="BAC28" s="53"/>
      <c r="BAD28" s="53"/>
      <c r="BAE28" s="53"/>
      <c r="BAF28" s="53"/>
      <c r="BAG28" s="53"/>
      <c r="BAH28" s="53"/>
      <c r="BAI28" s="53"/>
      <c r="BAJ28" s="53"/>
      <c r="BAK28" s="53"/>
      <c r="BAL28" s="53"/>
      <c r="BAM28" s="53"/>
      <c r="BAN28" s="53"/>
      <c r="BAO28" s="53"/>
      <c r="BAP28" s="53"/>
      <c r="BAQ28" s="53"/>
      <c r="BAR28" s="53"/>
      <c r="BAS28" s="53"/>
      <c r="BAT28" s="53"/>
      <c r="BAU28" s="53"/>
      <c r="BAV28" s="53"/>
      <c r="BAW28" s="53"/>
      <c r="BAX28" s="53"/>
      <c r="BAY28" s="53"/>
      <c r="BAZ28" s="53"/>
      <c r="BBA28" s="53"/>
      <c r="BBB28" s="53"/>
      <c r="BBC28" s="53"/>
      <c r="BBD28" s="53"/>
      <c r="BBE28" s="53"/>
      <c r="BBF28" s="53"/>
      <c r="BBG28" s="53"/>
      <c r="BBH28" s="53"/>
      <c r="BBI28" s="53"/>
      <c r="BBJ28" s="53"/>
      <c r="BBK28" s="53"/>
      <c r="BBL28" s="53"/>
      <c r="BBM28" s="53"/>
      <c r="BBN28" s="53"/>
      <c r="BBO28" s="53"/>
      <c r="BBP28" s="53"/>
      <c r="BBQ28" s="53"/>
      <c r="BBR28" s="53"/>
      <c r="BBS28" s="53"/>
      <c r="BBT28" s="53"/>
      <c r="BBU28" s="53"/>
      <c r="BBV28" s="53"/>
      <c r="BBW28" s="53"/>
      <c r="BBX28" s="53"/>
      <c r="BBY28" s="53"/>
      <c r="BBZ28" s="53"/>
      <c r="BCA28" s="53"/>
      <c r="BCB28" s="53"/>
      <c r="BCC28" s="53"/>
      <c r="BCD28" s="53"/>
      <c r="BCE28" s="53"/>
      <c r="BCF28" s="53"/>
      <c r="BCG28" s="53"/>
      <c r="BCH28" s="53"/>
      <c r="BCI28" s="53"/>
      <c r="BCJ28" s="53"/>
      <c r="BCK28" s="53"/>
      <c r="BCL28" s="53"/>
      <c r="BCM28" s="53"/>
      <c r="BCN28" s="53"/>
      <c r="BCO28" s="53"/>
      <c r="BCP28" s="53"/>
      <c r="BCQ28" s="53"/>
      <c r="BCR28" s="53"/>
      <c r="BCS28" s="53"/>
      <c r="BCT28" s="53"/>
      <c r="BCU28" s="53"/>
      <c r="BCV28" s="53"/>
      <c r="BCW28" s="53"/>
      <c r="BCX28" s="53"/>
      <c r="BCY28" s="53"/>
      <c r="BCZ28" s="53"/>
      <c r="BDA28" s="53"/>
      <c r="BDB28" s="53"/>
      <c r="BDC28" s="53"/>
      <c r="BDD28" s="53"/>
      <c r="BDE28" s="53"/>
      <c r="BDF28" s="53"/>
      <c r="BDG28" s="53"/>
      <c r="BDH28" s="53"/>
      <c r="BDI28" s="53"/>
      <c r="BDJ28" s="53"/>
      <c r="BDK28" s="53"/>
      <c r="BDL28" s="53"/>
      <c r="BDM28" s="53"/>
      <c r="BDN28" s="53"/>
      <c r="BDO28" s="53"/>
      <c r="BDP28" s="53"/>
      <c r="BDQ28" s="53"/>
      <c r="BDR28" s="53"/>
      <c r="BDS28" s="53"/>
      <c r="BDT28" s="53"/>
      <c r="BDU28" s="53"/>
      <c r="BDV28" s="53"/>
      <c r="BDW28" s="53"/>
      <c r="BDX28" s="53"/>
      <c r="BDY28" s="53"/>
      <c r="BDZ28" s="53"/>
      <c r="BEA28" s="53"/>
      <c r="BEB28" s="53"/>
      <c r="BEC28" s="53"/>
      <c r="BED28" s="53"/>
      <c r="BEE28" s="53"/>
      <c r="BEF28" s="53"/>
      <c r="BEG28" s="53"/>
      <c r="BEH28" s="53"/>
      <c r="BEI28" s="53"/>
      <c r="BEJ28" s="53"/>
      <c r="BEK28" s="53"/>
      <c r="BEL28" s="53"/>
      <c r="BEM28" s="53"/>
      <c r="BEN28" s="53"/>
      <c r="BEO28" s="53"/>
      <c r="BEP28" s="53"/>
      <c r="BEQ28" s="53"/>
      <c r="BER28" s="53"/>
      <c r="BES28" s="53"/>
      <c r="BET28" s="53"/>
      <c r="BEU28" s="53"/>
      <c r="BEV28" s="53"/>
      <c r="BEW28" s="53"/>
      <c r="BEX28" s="53"/>
      <c r="BEY28" s="53"/>
      <c r="BEZ28" s="53"/>
      <c r="BFA28" s="53"/>
      <c r="BFB28" s="53"/>
      <c r="BFC28" s="53"/>
      <c r="BFD28" s="53"/>
      <c r="BFE28" s="53"/>
      <c r="BFF28" s="53"/>
      <c r="BFG28" s="53"/>
      <c r="BFH28" s="53"/>
      <c r="BFI28" s="53"/>
      <c r="BFJ28" s="53"/>
      <c r="BFK28" s="53"/>
      <c r="BFL28" s="53"/>
      <c r="BFM28" s="53"/>
      <c r="BFN28" s="53"/>
      <c r="BFO28" s="53"/>
      <c r="BFP28" s="53"/>
      <c r="BFQ28" s="53"/>
      <c r="BFR28" s="53"/>
      <c r="BFS28" s="53"/>
      <c r="BFT28" s="53"/>
      <c r="BFU28" s="53"/>
      <c r="BFV28" s="53"/>
      <c r="BFW28" s="53"/>
      <c r="BFX28" s="53"/>
      <c r="BFY28" s="53"/>
      <c r="BFZ28" s="53"/>
      <c r="BGA28" s="53"/>
      <c r="BGB28" s="53"/>
      <c r="BGC28" s="53"/>
      <c r="BGD28" s="53"/>
      <c r="BGE28" s="53"/>
      <c r="BGF28" s="53"/>
      <c r="BGG28" s="53"/>
      <c r="BGH28" s="53"/>
      <c r="BGI28" s="53"/>
      <c r="BGJ28" s="53"/>
      <c r="BGK28" s="53"/>
      <c r="BGL28" s="53"/>
      <c r="BGM28" s="53"/>
      <c r="BGN28" s="53"/>
      <c r="BGO28" s="53"/>
      <c r="BGP28" s="53"/>
      <c r="BGQ28" s="53"/>
      <c r="BGR28" s="53"/>
      <c r="BGS28" s="53"/>
      <c r="BGT28" s="53"/>
      <c r="BGU28" s="53"/>
      <c r="BGV28" s="53"/>
      <c r="BGW28" s="53"/>
      <c r="BGX28" s="53"/>
      <c r="BGY28" s="53"/>
      <c r="BGZ28" s="53"/>
      <c r="BHA28" s="53"/>
      <c r="BHB28" s="53"/>
      <c r="BHC28" s="53"/>
      <c r="BHD28" s="53"/>
      <c r="BHE28" s="53"/>
      <c r="BHF28" s="53"/>
      <c r="BHG28" s="53"/>
      <c r="BHH28" s="53"/>
      <c r="BHI28" s="53"/>
      <c r="BHJ28" s="53"/>
      <c r="BHK28" s="53"/>
      <c r="BHL28" s="53"/>
      <c r="BHM28" s="53"/>
      <c r="BHN28" s="53"/>
      <c r="BHO28" s="53"/>
      <c r="BHP28" s="53"/>
      <c r="BHQ28" s="53"/>
      <c r="BHR28" s="53"/>
      <c r="BHS28" s="53"/>
      <c r="BHT28" s="53"/>
      <c r="BHU28" s="53"/>
      <c r="BHV28" s="53"/>
      <c r="BHW28" s="53"/>
      <c r="BHX28" s="53"/>
      <c r="BHY28" s="53"/>
      <c r="BHZ28" s="53"/>
      <c r="BIA28" s="53"/>
      <c r="BIB28" s="53"/>
      <c r="BIC28" s="53"/>
      <c r="BID28" s="53"/>
      <c r="BIE28" s="53"/>
      <c r="BIF28" s="53"/>
      <c r="BIG28" s="53"/>
      <c r="BIH28" s="53"/>
      <c r="BII28" s="53"/>
      <c r="BIJ28" s="53"/>
      <c r="BIK28" s="53"/>
      <c r="BIL28" s="53"/>
      <c r="BIM28" s="53"/>
      <c r="BIN28" s="53"/>
      <c r="BIO28" s="53"/>
      <c r="BIP28" s="53"/>
      <c r="BIQ28" s="53"/>
      <c r="BIR28" s="53"/>
      <c r="BIS28" s="53"/>
      <c r="BIT28" s="53"/>
      <c r="BIU28" s="53"/>
      <c r="BIV28" s="53"/>
      <c r="BIW28" s="53"/>
      <c r="BIX28" s="53"/>
      <c r="BIY28" s="53"/>
      <c r="BIZ28" s="53"/>
      <c r="BJA28" s="53"/>
      <c r="BJB28" s="53"/>
      <c r="BJC28" s="53"/>
      <c r="BJD28" s="53"/>
      <c r="BJE28" s="53"/>
      <c r="BJF28" s="53"/>
      <c r="BJG28" s="53"/>
      <c r="BJH28" s="53"/>
      <c r="BJI28" s="53"/>
      <c r="BJJ28" s="53"/>
      <c r="BJK28" s="53"/>
      <c r="BJL28" s="53"/>
      <c r="BJM28" s="53"/>
      <c r="BJN28" s="53"/>
      <c r="BJO28" s="53"/>
      <c r="BJP28" s="53"/>
      <c r="BJQ28" s="53"/>
      <c r="BJR28" s="53"/>
      <c r="BJS28" s="53"/>
      <c r="BJT28" s="53"/>
      <c r="BJU28" s="53"/>
      <c r="BJV28" s="53"/>
      <c r="BJW28" s="53"/>
      <c r="BJX28" s="53"/>
      <c r="BJY28" s="53"/>
      <c r="BJZ28" s="53"/>
      <c r="BKA28" s="53"/>
      <c r="BKB28" s="53"/>
      <c r="BKC28" s="53"/>
      <c r="BKD28" s="53"/>
      <c r="BKE28" s="53"/>
      <c r="BKF28" s="53"/>
      <c r="BKG28" s="53"/>
      <c r="BKH28" s="53"/>
      <c r="BKI28" s="53"/>
      <c r="BKJ28" s="53"/>
      <c r="BKK28" s="53"/>
      <c r="BKL28" s="53"/>
      <c r="BKM28" s="53"/>
      <c r="BKN28" s="53"/>
      <c r="BKO28" s="53"/>
      <c r="BKP28" s="53"/>
      <c r="BKQ28" s="53"/>
      <c r="BKR28" s="53"/>
      <c r="BKS28" s="53"/>
      <c r="BKT28" s="53"/>
      <c r="BKU28" s="53"/>
      <c r="BKV28" s="53"/>
      <c r="BKW28" s="53"/>
      <c r="BKX28" s="53"/>
      <c r="BKY28" s="53"/>
      <c r="BKZ28" s="53"/>
      <c r="BLA28" s="53"/>
      <c r="BLB28" s="53"/>
      <c r="BLC28" s="53"/>
      <c r="BLD28" s="53"/>
      <c r="BLE28" s="53"/>
      <c r="BLF28" s="53"/>
      <c r="BLG28" s="53"/>
      <c r="BLH28" s="53"/>
      <c r="BLI28" s="53"/>
      <c r="BLJ28" s="53"/>
      <c r="BLK28" s="53"/>
      <c r="BLL28" s="53"/>
      <c r="BLM28" s="53"/>
      <c r="BLN28" s="53"/>
      <c r="BLO28" s="53"/>
      <c r="BLP28" s="53"/>
      <c r="BLQ28" s="53"/>
      <c r="BLR28" s="53"/>
      <c r="BLS28" s="53"/>
      <c r="BLT28" s="53"/>
      <c r="BLU28" s="53"/>
      <c r="BLV28" s="53"/>
      <c r="BLW28" s="53"/>
      <c r="BLX28" s="53"/>
      <c r="BLY28" s="53"/>
      <c r="BLZ28" s="53"/>
      <c r="BMA28" s="53"/>
      <c r="BMB28" s="53"/>
      <c r="BMC28" s="53"/>
      <c r="BMD28" s="53"/>
      <c r="BME28" s="53"/>
      <c r="BMF28" s="53"/>
      <c r="BMG28" s="53"/>
      <c r="BMH28" s="53"/>
      <c r="BMI28" s="53"/>
      <c r="BMJ28" s="53"/>
      <c r="BMK28" s="53"/>
      <c r="BML28" s="53"/>
      <c r="BMM28" s="53"/>
      <c r="BMN28" s="53"/>
      <c r="BMO28" s="53"/>
      <c r="BMP28" s="53"/>
      <c r="BMQ28" s="53"/>
      <c r="BMR28" s="53"/>
      <c r="BMS28" s="53"/>
      <c r="BMT28" s="53"/>
      <c r="BMU28" s="53"/>
      <c r="BMV28" s="53"/>
      <c r="BMW28" s="53"/>
      <c r="BMX28" s="53"/>
      <c r="BMY28" s="53"/>
      <c r="BMZ28" s="53"/>
      <c r="BNA28" s="53"/>
      <c r="BNB28" s="53"/>
      <c r="BNC28" s="53"/>
      <c r="BND28" s="53"/>
      <c r="BNE28" s="53"/>
      <c r="BNF28" s="53"/>
      <c r="BNG28" s="53"/>
      <c r="BNH28" s="53"/>
    </row>
    <row r="29" ht="13.5" hidden="1" customHeight="1">
      <c r="A29" s="54" t="s">
        <v>1418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  <c r="ZM29" s="55"/>
      <c r="ZN29" s="55"/>
      <c r="ZO29" s="55"/>
      <c r="ZP29" s="55"/>
      <c r="ZQ29" s="55"/>
      <c r="ZR29" s="55"/>
      <c r="ZS29" s="55"/>
      <c r="ZT29" s="55"/>
      <c r="ZU29" s="55"/>
      <c r="ZV29" s="55"/>
      <c r="ZW29" s="55"/>
      <c r="ZX29" s="55"/>
      <c r="ZY29" s="55"/>
      <c r="ZZ29" s="55"/>
      <c r="AAA29" s="55"/>
      <c r="AAB29" s="55"/>
      <c r="AAC29" s="55"/>
      <c r="AAD29" s="55"/>
      <c r="AAE29" s="55"/>
      <c r="AAF29" s="55"/>
      <c r="AAG29" s="55"/>
      <c r="AAH29" s="55"/>
      <c r="AAI29" s="55"/>
      <c r="AAJ29" s="55"/>
      <c r="AAK29" s="55"/>
      <c r="AAL29" s="55"/>
      <c r="AAM29" s="55"/>
      <c r="AAN29" s="55"/>
      <c r="AAO29" s="55"/>
      <c r="AAP29" s="55"/>
      <c r="AAQ29" s="55"/>
      <c r="AAR29" s="55"/>
      <c r="AAS29" s="55"/>
      <c r="AAT29" s="55"/>
      <c r="AAU29" s="55"/>
      <c r="AAV29" s="55"/>
      <c r="AAW29" s="55"/>
      <c r="AAX29" s="55"/>
      <c r="AAY29" s="55"/>
      <c r="AAZ29" s="55"/>
      <c r="ABA29" s="55"/>
      <c r="ABB29" s="55"/>
      <c r="ABC29" s="55"/>
      <c r="ABD29" s="55"/>
      <c r="ABE29" s="55"/>
      <c r="ABF29" s="55"/>
      <c r="ABG29" s="55"/>
      <c r="ABH29" s="55"/>
      <c r="ABI29" s="55"/>
      <c r="ABJ29" s="55"/>
      <c r="ABK29" s="55"/>
      <c r="ABL29" s="55"/>
      <c r="ABM29" s="55"/>
      <c r="ABN29" s="55"/>
      <c r="ABO29" s="55"/>
      <c r="ABP29" s="55"/>
      <c r="ABQ29" s="55"/>
      <c r="ABR29" s="55"/>
      <c r="ABS29" s="55"/>
      <c r="ABT29" s="55"/>
      <c r="ABU29" s="55"/>
      <c r="ABV29" s="55"/>
      <c r="ABW29" s="55"/>
      <c r="ABX29" s="55"/>
      <c r="ABY29" s="55"/>
      <c r="ABZ29" s="55"/>
      <c r="ACA29" s="55"/>
      <c r="ACB29" s="55"/>
      <c r="ACC29" s="55"/>
      <c r="ACD29" s="55"/>
      <c r="ACE29" s="55"/>
      <c r="ACF29" s="55"/>
      <c r="ACG29" s="55"/>
      <c r="ACH29" s="55"/>
      <c r="ACI29" s="55"/>
      <c r="ACJ29" s="55"/>
      <c r="ACK29" s="55"/>
      <c r="ACL29" s="55"/>
      <c r="ACM29" s="55"/>
      <c r="ACN29" s="55"/>
      <c r="ACO29" s="55"/>
      <c r="ACP29" s="55"/>
      <c r="ACQ29" s="55"/>
      <c r="ACR29" s="55"/>
      <c r="ACS29" s="55"/>
      <c r="ACT29" s="55"/>
      <c r="ACU29" s="55"/>
      <c r="ACV29" s="55"/>
      <c r="ACW29" s="55"/>
      <c r="ACX29" s="55"/>
      <c r="ACY29" s="55"/>
      <c r="ACZ29" s="55"/>
      <c r="ADA29" s="55"/>
      <c r="ADB29" s="55">
        <v>25.92972</v>
      </c>
      <c r="ADC29" s="55">
        <v>25.92972</v>
      </c>
      <c r="ADD29" s="55">
        <v>25.92972</v>
      </c>
      <c r="ADE29" s="55">
        <v>25.92972</v>
      </c>
      <c r="ADF29" s="55">
        <v>25.92972</v>
      </c>
      <c r="ADG29" s="55">
        <v>25.92972</v>
      </c>
      <c r="ADH29" s="55">
        <v>25.92972</v>
      </c>
      <c r="ADI29" s="55">
        <v>25.92972</v>
      </c>
      <c r="ADJ29" s="55">
        <v>25.92972</v>
      </c>
      <c r="ADK29" s="55">
        <v>25.92972</v>
      </c>
      <c r="ADL29" s="55">
        <v>25.92972</v>
      </c>
      <c r="ADM29" s="55">
        <v>25.92972</v>
      </c>
      <c r="ADN29" s="55">
        <v>25.92972</v>
      </c>
      <c r="ADO29" s="55">
        <v>25.92972</v>
      </c>
      <c r="ADP29" s="55">
        <v>25.92972</v>
      </c>
      <c r="ADQ29" s="55">
        <v>25.92972</v>
      </c>
      <c r="ADR29" s="55">
        <v>25.92972</v>
      </c>
      <c r="ADS29" s="55">
        <v>25.92972</v>
      </c>
      <c r="ADT29" s="55">
        <v>25.92972</v>
      </c>
      <c r="ADU29" s="55">
        <v>25.92972</v>
      </c>
      <c r="ADV29" s="55">
        <v>25.92972</v>
      </c>
      <c r="ADW29" s="55">
        <v>25.92972</v>
      </c>
      <c r="ADX29" s="55">
        <v>25.92972</v>
      </c>
      <c r="ADY29" s="55">
        <v>25.92972</v>
      </c>
      <c r="ADZ29" s="55">
        <v>23.95196</v>
      </c>
      <c r="AEA29" s="55">
        <v>23.95196</v>
      </c>
      <c r="AEB29" s="55">
        <v>23.95196</v>
      </c>
      <c r="AEC29" s="55">
        <v>23.95196</v>
      </c>
      <c r="AED29" s="55">
        <v>23.95196</v>
      </c>
      <c r="AEE29" s="55">
        <v>23.95196</v>
      </c>
      <c r="AEF29" s="55">
        <v>23.95196</v>
      </c>
      <c r="AEG29" s="55">
        <v>23.95196</v>
      </c>
      <c r="AEH29" s="55">
        <v>23.95196</v>
      </c>
      <c r="AEI29" s="55">
        <v>23.95196</v>
      </c>
      <c r="AEJ29" s="55">
        <v>23.95196</v>
      </c>
      <c r="AEK29" s="55">
        <v>23.95196</v>
      </c>
      <c r="AEL29" s="55">
        <v>23.95196</v>
      </c>
      <c r="AEM29" s="55">
        <v>23.95196</v>
      </c>
      <c r="AEN29" s="55">
        <v>23.95196</v>
      </c>
      <c r="AEO29" s="55">
        <v>23.95196</v>
      </c>
      <c r="AEP29" s="55">
        <v>23.95196</v>
      </c>
      <c r="AEQ29" s="55">
        <v>23.95196</v>
      </c>
      <c r="AER29" s="55">
        <v>23.95196</v>
      </c>
      <c r="AES29" s="55">
        <v>23.95196</v>
      </c>
      <c r="AET29" s="55">
        <v>23.95196</v>
      </c>
      <c r="AEU29" s="55">
        <v>23.95196</v>
      </c>
      <c r="AEV29" s="55">
        <v>23.95196</v>
      </c>
      <c r="AEW29" s="55">
        <v>23.95196</v>
      </c>
      <c r="AEX29" s="55">
        <v>25.64664</v>
      </c>
      <c r="AEY29" s="55">
        <v>25.64664</v>
      </c>
      <c r="AEZ29" s="55">
        <v>25.64664</v>
      </c>
      <c r="AFA29" s="55">
        <v>25.64664</v>
      </c>
      <c r="AFB29" s="55">
        <v>25.64664</v>
      </c>
      <c r="AFC29" s="55">
        <v>25.64664</v>
      </c>
      <c r="AFD29" s="55">
        <v>25.64664</v>
      </c>
      <c r="AFE29" s="55">
        <v>25.64664</v>
      </c>
      <c r="AFF29" s="55">
        <v>25.64664</v>
      </c>
      <c r="AFG29" s="55">
        <v>25.64664</v>
      </c>
      <c r="AFH29" s="55">
        <v>25.64664</v>
      </c>
      <c r="AFI29" s="55">
        <v>25.64664</v>
      </c>
      <c r="AFJ29" s="55">
        <v>25.64664</v>
      </c>
      <c r="AFK29" s="55">
        <v>25.64664</v>
      </c>
      <c r="AFL29" s="55">
        <v>25.64664</v>
      </c>
      <c r="AFM29" s="55">
        <v>25.64664</v>
      </c>
      <c r="AFN29" s="55">
        <v>25.64664</v>
      </c>
      <c r="AFO29" s="55">
        <v>25.64664</v>
      </c>
      <c r="AFP29" s="55">
        <v>25.64664</v>
      </c>
      <c r="AFQ29" s="55">
        <v>25.64664</v>
      </c>
      <c r="AFR29" s="55">
        <v>25.64664</v>
      </c>
      <c r="AFS29" s="55">
        <v>25.64664</v>
      </c>
      <c r="AFT29" s="55">
        <v>25.64664</v>
      </c>
      <c r="AFU29" s="55">
        <v>25.64664</v>
      </c>
      <c r="AFV29" s="55">
        <v>25.64664</v>
      </c>
      <c r="AFW29" s="55">
        <v>25.64664</v>
      </c>
      <c r="AFX29" s="55">
        <v>25.64664</v>
      </c>
      <c r="AFY29" s="55">
        <v>25.64664</v>
      </c>
      <c r="AFZ29" s="55">
        <v>25.64664</v>
      </c>
      <c r="AGA29" s="55">
        <v>25.64664</v>
      </c>
      <c r="AGB29" s="55">
        <v>25.64664</v>
      </c>
      <c r="AGC29" s="55">
        <v>25.64664</v>
      </c>
      <c r="AGD29" s="55">
        <v>25.64664</v>
      </c>
      <c r="AGE29" s="56"/>
      <c r="AGF29" s="56"/>
      <c r="AGG29" s="56"/>
      <c r="AGH29" s="56"/>
      <c r="AGI29" s="56"/>
      <c r="AGJ29" s="56"/>
      <c r="AGK29" s="56"/>
      <c r="AGL29" s="56"/>
      <c r="AGM29" s="56"/>
      <c r="AGN29" s="56"/>
      <c r="AGO29" s="56"/>
      <c r="AGP29" s="56"/>
      <c r="AGQ29" s="56"/>
      <c r="AGR29" s="56"/>
      <c r="AGS29" s="56"/>
      <c r="AGT29" s="56"/>
      <c r="AGU29" s="56"/>
      <c r="AGV29" s="56"/>
      <c r="AGW29" s="56"/>
      <c r="AGX29" s="56"/>
      <c r="AGY29" s="56"/>
      <c r="AGZ29" s="56"/>
      <c r="AHA29" s="56"/>
      <c r="AHB29" s="56"/>
      <c r="AHC29" s="56"/>
      <c r="AHD29" s="56"/>
      <c r="AHE29" s="56"/>
      <c r="AHF29" s="56"/>
      <c r="AHG29" s="56"/>
      <c r="AHH29" s="56"/>
      <c r="AHI29" s="56"/>
      <c r="AHJ29" s="56"/>
      <c r="AHK29" s="56"/>
      <c r="AHL29" s="56"/>
      <c r="AHM29" s="56"/>
      <c r="AHN29" s="56"/>
      <c r="AHO29" s="56"/>
      <c r="AHP29" s="56"/>
      <c r="AHQ29" s="56"/>
      <c r="AHR29" s="56"/>
      <c r="AHS29" s="56"/>
      <c r="AHT29" s="56"/>
      <c r="AHU29" s="56"/>
      <c r="AHV29" s="56"/>
      <c r="AHW29" s="56"/>
      <c r="AHX29" s="56"/>
      <c r="AHY29" s="56"/>
      <c r="AHZ29" s="56"/>
      <c r="AIA29" s="56"/>
      <c r="AIB29" s="56"/>
      <c r="AIC29" s="56"/>
      <c r="AID29" s="56"/>
      <c r="AIE29" s="56"/>
      <c r="AIF29" s="56"/>
      <c r="AIG29" s="56"/>
      <c r="AIH29" s="56"/>
      <c r="AII29" s="56"/>
      <c r="AIJ29" s="56"/>
      <c r="AIK29" s="56"/>
      <c r="AIL29" s="56"/>
      <c r="AIM29" s="56"/>
      <c r="AIN29" s="56"/>
      <c r="AIO29" s="56"/>
      <c r="AIP29" s="56"/>
      <c r="AIQ29" s="56"/>
      <c r="AIR29" s="56"/>
      <c r="AIS29" s="56"/>
      <c r="AIT29" s="56"/>
      <c r="AIU29" s="56"/>
      <c r="AIV29" s="56"/>
      <c r="AIW29" s="56"/>
      <c r="AIX29" s="56"/>
      <c r="AIY29" s="56"/>
      <c r="AIZ29" s="56"/>
      <c r="AJA29" s="56"/>
      <c r="AJB29" s="56"/>
      <c r="AJC29" s="56"/>
      <c r="AJD29" s="56"/>
      <c r="AJE29" s="56"/>
      <c r="AJF29" s="56"/>
      <c r="AJG29" s="56"/>
      <c r="AJH29" s="56"/>
      <c r="AJI29" s="56"/>
      <c r="AJJ29" s="56"/>
      <c r="AJK29" s="56"/>
      <c r="AJL29" s="56"/>
      <c r="AJM29" s="56"/>
      <c r="AJN29" s="56"/>
      <c r="AJO29" s="56"/>
      <c r="AJP29" s="56"/>
      <c r="AJQ29" s="56"/>
      <c r="AJR29" s="56"/>
      <c r="AJS29" s="56"/>
      <c r="AJT29" s="56"/>
      <c r="AJU29" s="56"/>
      <c r="AJV29" s="56"/>
      <c r="AJW29" s="56"/>
      <c r="AJX29" s="56"/>
      <c r="AJY29" s="56"/>
      <c r="AJZ29" s="56"/>
      <c r="AKA29" s="56"/>
      <c r="AKB29" s="56"/>
      <c r="AKC29" s="56"/>
      <c r="AKD29" s="56"/>
      <c r="AKE29" s="56"/>
      <c r="AKF29" s="56"/>
      <c r="AKG29" s="56"/>
      <c r="AKH29" s="56"/>
      <c r="AKI29" s="56"/>
      <c r="AKJ29" s="56"/>
      <c r="AKK29" s="56"/>
      <c r="AKL29" s="56"/>
      <c r="AKM29" s="56"/>
      <c r="AKN29" s="56"/>
      <c r="AKO29" s="56"/>
      <c r="AKP29" s="56"/>
      <c r="AKQ29" s="56"/>
      <c r="AKR29" s="56"/>
      <c r="AKS29" s="56"/>
      <c r="AKT29" s="56"/>
      <c r="AKU29" s="56"/>
      <c r="AKV29" s="56"/>
      <c r="AKW29" s="56"/>
      <c r="AKX29" s="56"/>
      <c r="AKY29" s="56"/>
      <c r="AKZ29" s="56"/>
      <c r="ALA29" s="56"/>
      <c r="ALB29" s="56"/>
      <c r="ALC29" s="56"/>
      <c r="ALD29" s="56"/>
      <c r="ALE29" s="56"/>
      <c r="ALF29" s="56"/>
      <c r="ALG29" s="56"/>
      <c r="ALH29" s="56"/>
      <c r="ALI29" s="56"/>
      <c r="ALJ29" s="56"/>
      <c r="ALK29" s="56"/>
      <c r="ALL29" s="56"/>
      <c r="ALM29" s="56"/>
      <c r="ALN29" s="56"/>
      <c r="ALO29" s="56"/>
      <c r="ALP29" s="56"/>
      <c r="ALQ29" s="56"/>
      <c r="ALR29" s="56"/>
      <c r="ALS29" s="56"/>
      <c r="ALT29" s="56"/>
      <c r="ALU29" s="56"/>
      <c r="ALV29" s="56"/>
      <c r="ALW29" s="56"/>
      <c r="ALX29" s="56"/>
      <c r="ALY29" s="56"/>
      <c r="ALZ29" s="56"/>
      <c r="AMA29" s="56"/>
      <c r="AMB29" s="56"/>
      <c r="AMC29" s="56"/>
      <c r="AMD29" s="56"/>
      <c r="AME29" s="56"/>
      <c r="AMF29" s="56"/>
      <c r="AMG29" s="56"/>
      <c r="AMH29" s="56"/>
      <c r="AMI29" s="56"/>
      <c r="AMJ29" s="56"/>
      <c r="AMK29" s="56"/>
      <c r="AML29" s="56"/>
      <c r="AMM29" s="56"/>
      <c r="AMN29" s="56"/>
      <c r="AMO29" s="56"/>
      <c r="AMP29" s="56"/>
      <c r="AMQ29" s="56"/>
      <c r="AMR29" s="56"/>
      <c r="AMS29" s="56"/>
      <c r="AMT29" s="56"/>
      <c r="AMU29" s="56"/>
      <c r="AMV29" s="56"/>
      <c r="AMW29" s="56"/>
      <c r="AMX29" s="56"/>
      <c r="AMY29" s="56"/>
      <c r="AMZ29" s="56"/>
      <c r="ANA29" s="56"/>
      <c r="ANB29" s="56"/>
      <c r="ANC29" s="56"/>
      <c r="AND29" s="56"/>
      <c r="ANE29" s="56"/>
      <c r="ANF29" s="56"/>
      <c r="ANG29" s="56"/>
      <c r="ANH29" s="56"/>
      <c r="ANI29" s="56"/>
      <c r="ANJ29" s="56"/>
      <c r="ANK29" s="56"/>
      <c r="ANL29" s="56"/>
      <c r="ANM29" s="56"/>
      <c r="ANN29" s="56"/>
      <c r="ANO29" s="56"/>
      <c r="ANP29" s="56"/>
      <c r="ANQ29" s="56"/>
      <c r="ANR29" s="56"/>
      <c r="ANS29" s="56"/>
      <c r="ANT29" s="56"/>
      <c r="ANU29" s="56"/>
      <c r="ANV29" s="56"/>
      <c r="ANW29" s="56"/>
      <c r="ANX29" s="56"/>
      <c r="ANY29" s="56"/>
      <c r="ANZ29" s="56"/>
      <c r="AOA29" s="56"/>
      <c r="AOB29" s="56"/>
      <c r="AOC29" s="56"/>
      <c r="AOD29" s="56"/>
      <c r="AOE29" s="56"/>
      <c r="AOF29" s="56"/>
      <c r="AOG29" s="56"/>
      <c r="AOH29" s="56"/>
      <c r="AOI29" s="56"/>
      <c r="AOJ29" s="56"/>
      <c r="AOK29" s="56"/>
      <c r="AOL29" s="56"/>
      <c r="AOM29" s="56"/>
      <c r="AON29" s="56"/>
      <c r="AOO29" s="56"/>
      <c r="AOP29" s="56"/>
      <c r="AOQ29" s="56"/>
      <c r="AOR29" s="56"/>
      <c r="AOS29" s="56"/>
      <c r="AOT29" s="56"/>
      <c r="AOU29" s="56"/>
      <c r="AOV29" s="56"/>
      <c r="AOW29" s="56"/>
      <c r="AOX29" s="56"/>
      <c r="AOY29" s="56"/>
      <c r="AOZ29" s="56"/>
      <c r="APA29" s="56"/>
      <c r="APB29" s="56"/>
      <c r="APC29" s="56"/>
      <c r="APD29" s="56"/>
      <c r="APE29" s="56"/>
      <c r="APF29" s="56"/>
      <c r="APG29" s="56"/>
      <c r="APH29" s="56"/>
      <c r="API29" s="56"/>
      <c r="APJ29" s="56"/>
      <c r="APK29" s="56"/>
      <c r="APL29" s="56"/>
      <c r="APM29" s="56"/>
      <c r="APN29" s="56"/>
      <c r="APO29" s="56"/>
      <c r="APP29" s="56"/>
      <c r="APQ29" s="56"/>
      <c r="APR29" s="56"/>
      <c r="APS29" s="56"/>
      <c r="APT29" s="56"/>
      <c r="APU29" s="56"/>
      <c r="APV29" s="56"/>
      <c r="APW29" s="56"/>
      <c r="APX29" s="56"/>
      <c r="APY29" s="56"/>
      <c r="APZ29" s="56"/>
      <c r="AQA29" s="56"/>
      <c r="AQB29" s="56"/>
      <c r="AQC29" s="56"/>
      <c r="AQD29" s="56"/>
      <c r="AQE29" s="56"/>
      <c r="AQF29" s="56"/>
      <c r="AQG29" s="56"/>
      <c r="AQH29" s="56"/>
      <c r="AQI29" s="56"/>
      <c r="AQJ29" s="56"/>
      <c r="AQK29" s="56"/>
      <c r="AQL29" s="56"/>
      <c r="AQM29" s="56"/>
      <c r="AQN29" s="56"/>
      <c r="AQO29" s="56"/>
      <c r="AQP29" s="56"/>
      <c r="AQQ29" s="56"/>
      <c r="AQR29" s="56"/>
      <c r="AQS29" s="56"/>
      <c r="AQT29" s="56"/>
      <c r="AQU29" s="56"/>
      <c r="AQV29" s="56"/>
      <c r="AQW29" s="56"/>
      <c r="AQX29" s="56"/>
      <c r="AQY29" s="56"/>
      <c r="AQZ29" s="56"/>
      <c r="ARA29" s="56"/>
      <c r="ARB29" s="56"/>
      <c r="ARC29" s="56"/>
      <c r="ARD29" s="56"/>
      <c r="ARE29" s="56"/>
      <c r="ARF29" s="56"/>
      <c r="ARG29" s="56"/>
      <c r="ARH29" s="56"/>
      <c r="ARI29" s="56"/>
      <c r="ARJ29" s="56"/>
      <c r="ARK29" s="56"/>
      <c r="ARL29" s="56"/>
      <c r="ARM29" s="56"/>
      <c r="ARN29" s="56"/>
      <c r="ARO29" s="56"/>
      <c r="ARP29" s="56"/>
      <c r="ARQ29" s="56"/>
      <c r="ARR29" s="56"/>
      <c r="ARS29" s="56"/>
      <c r="ART29" s="56"/>
      <c r="ARU29" s="56"/>
      <c r="ARV29" s="56"/>
      <c r="ARW29" s="56"/>
      <c r="ARX29" s="56"/>
      <c r="ARY29" s="56"/>
      <c r="ARZ29" s="56"/>
      <c r="ASA29" s="56"/>
      <c r="ASB29" s="56"/>
      <c r="ASC29" s="56"/>
      <c r="ASD29" s="56"/>
      <c r="ASE29" s="56"/>
      <c r="ASF29" s="56"/>
      <c r="ASG29" s="56"/>
      <c r="ASH29" s="56"/>
      <c r="ASI29" s="56"/>
      <c r="ASJ29" s="56"/>
      <c r="ASK29" s="56"/>
      <c r="ASL29" s="56"/>
      <c r="ASM29" s="56"/>
      <c r="ASN29" s="56"/>
      <c r="ASO29" s="56"/>
      <c r="ASP29" s="56"/>
      <c r="ASQ29" s="56"/>
      <c r="ASR29" s="56"/>
      <c r="ASS29" s="56"/>
      <c r="AST29" s="56"/>
      <c r="ASU29" s="56"/>
      <c r="ASV29" s="56"/>
      <c r="ASW29" s="56"/>
      <c r="ASX29" s="56"/>
      <c r="ASY29" s="56"/>
      <c r="ASZ29" s="56"/>
      <c r="ATA29" s="56"/>
      <c r="ATB29" s="56"/>
      <c r="ATC29" s="56"/>
      <c r="ATD29" s="56"/>
      <c r="ATE29" s="56"/>
      <c r="ATF29" s="56"/>
      <c r="ATG29" s="56"/>
      <c r="ATH29" s="56"/>
      <c r="ATI29" s="56"/>
      <c r="ATJ29" s="56"/>
      <c r="ATK29" s="56"/>
      <c r="ATL29" s="56"/>
      <c r="ATM29" s="56"/>
      <c r="ATN29" s="56"/>
      <c r="ATO29" s="56"/>
      <c r="ATP29" s="56"/>
      <c r="ATQ29" s="56"/>
      <c r="ATR29" s="56"/>
      <c r="ATS29" s="56"/>
      <c r="ATT29" s="56"/>
      <c r="ATU29" s="56"/>
      <c r="ATV29" s="56"/>
      <c r="ATW29" s="56"/>
      <c r="ATX29" s="56"/>
      <c r="ATY29" s="56"/>
      <c r="ATZ29" s="56"/>
      <c r="AUA29" s="56"/>
      <c r="AUB29" s="56"/>
      <c r="AUC29" s="56"/>
      <c r="AUD29" s="56"/>
      <c r="AUE29" s="56"/>
      <c r="AUF29" s="56"/>
      <c r="AUG29" s="56"/>
      <c r="AUH29" s="56"/>
      <c r="AUI29" s="56"/>
      <c r="AUJ29" s="56"/>
      <c r="AUK29" s="56"/>
      <c r="AUL29" s="56"/>
      <c r="AUM29" s="56"/>
      <c r="AUN29" s="56"/>
      <c r="AUO29" s="56"/>
      <c r="AUP29" s="56"/>
      <c r="AUQ29" s="56"/>
      <c r="AUR29" s="56"/>
      <c r="AUS29" s="56"/>
      <c r="AUT29" s="56"/>
      <c r="AUU29" s="56"/>
      <c r="AUV29" s="56"/>
      <c r="AUW29" s="56"/>
      <c r="AUX29" s="56"/>
      <c r="AUY29" s="56"/>
      <c r="AUZ29" s="56"/>
      <c r="AVA29" s="56"/>
      <c r="AVB29" s="56"/>
      <c r="AVC29" s="56"/>
      <c r="AVD29" s="56"/>
      <c r="AVE29" s="56"/>
      <c r="AVF29" s="56"/>
      <c r="AVG29" s="56"/>
      <c r="AVH29" s="56"/>
      <c r="AVI29" s="56"/>
      <c r="AVJ29" s="56"/>
      <c r="AVK29" s="56"/>
      <c r="AVL29" s="56"/>
      <c r="AVM29" s="56"/>
      <c r="AVN29" s="56"/>
      <c r="AVO29" s="56"/>
      <c r="AVP29" s="56"/>
      <c r="AVQ29" s="56"/>
      <c r="AVR29" s="56"/>
      <c r="AVS29" s="56"/>
      <c r="AVT29" s="56"/>
      <c r="AVU29" s="56"/>
      <c r="AVV29" s="56"/>
      <c r="AVW29" s="56"/>
      <c r="AVX29" s="56"/>
      <c r="AVY29" s="56"/>
      <c r="AVZ29" s="56"/>
      <c r="AWA29" s="56"/>
      <c r="AWB29" s="56"/>
      <c r="AWC29" s="56"/>
      <c r="AWD29" s="56"/>
      <c r="AWE29" s="56"/>
      <c r="AWF29" s="56"/>
      <c r="AWG29" s="56"/>
      <c r="AWH29" s="56"/>
      <c r="AWI29" s="56"/>
      <c r="AWJ29" s="56"/>
      <c r="AWK29" s="56"/>
      <c r="AWL29" s="56"/>
      <c r="AWM29" s="56"/>
      <c r="AWN29" s="56"/>
      <c r="AWO29" s="56"/>
      <c r="AWP29" s="56"/>
      <c r="AWQ29" s="56"/>
      <c r="AWR29" s="56"/>
      <c r="AWS29" s="56"/>
      <c r="AWT29" s="56"/>
      <c r="AWU29" s="56"/>
      <c r="AWV29" s="56"/>
      <c r="AWW29" s="56"/>
      <c r="AWX29" s="56"/>
      <c r="AWY29" s="56"/>
      <c r="AWZ29" s="56"/>
      <c r="AXA29" s="56"/>
      <c r="AXB29" s="56"/>
      <c r="AXC29" s="56"/>
      <c r="AXD29" s="56"/>
      <c r="AXE29" s="56"/>
      <c r="AXF29" s="56"/>
      <c r="AXG29" s="56"/>
      <c r="AXH29" s="56"/>
      <c r="AXI29" s="56"/>
      <c r="AXJ29" s="56"/>
      <c r="AXK29" s="56"/>
      <c r="AXL29" s="56"/>
      <c r="AXM29" s="56"/>
      <c r="AXN29" s="56"/>
      <c r="AXO29" s="56"/>
      <c r="AXP29" s="56"/>
      <c r="AXQ29" s="56"/>
      <c r="AXR29" s="56"/>
      <c r="AXS29" s="56"/>
      <c r="AXT29" s="56"/>
      <c r="AXU29" s="56"/>
      <c r="AXV29" s="56"/>
      <c r="AXW29" s="56"/>
      <c r="AXX29" s="56"/>
      <c r="AXY29" s="56"/>
      <c r="AXZ29" s="56"/>
      <c r="AYA29" s="56"/>
      <c r="AYB29" s="56"/>
      <c r="AYC29" s="56"/>
      <c r="AYD29" s="56"/>
      <c r="AYE29" s="56"/>
      <c r="AYF29" s="56"/>
      <c r="AYG29" s="56"/>
      <c r="AYH29" s="56"/>
      <c r="AYI29" s="56"/>
      <c r="AYJ29" s="56"/>
      <c r="AYK29" s="56"/>
      <c r="AYL29" s="56"/>
      <c r="AYM29" s="56"/>
      <c r="AYN29" s="56"/>
      <c r="AYO29" s="56"/>
      <c r="AYP29" s="56"/>
      <c r="AYQ29" s="56"/>
      <c r="AYR29" s="56"/>
      <c r="AYS29" s="56"/>
      <c r="AYT29" s="56"/>
      <c r="AYU29" s="56"/>
      <c r="AYV29" s="56"/>
      <c r="AYW29" s="56"/>
      <c r="AYX29" s="56"/>
      <c r="AYY29" s="56"/>
      <c r="AYZ29" s="56"/>
      <c r="AZA29" s="56"/>
      <c r="AZB29" s="56"/>
      <c r="AZC29" s="56"/>
      <c r="AZD29" s="56"/>
      <c r="AZE29" s="56"/>
      <c r="AZF29" s="56"/>
      <c r="AZG29" s="56"/>
      <c r="AZH29" s="56"/>
      <c r="AZI29" s="56"/>
      <c r="AZJ29" s="56"/>
      <c r="AZK29" s="56"/>
      <c r="AZL29" s="56"/>
      <c r="AZM29" s="56"/>
      <c r="AZN29" s="56"/>
      <c r="AZO29" s="56"/>
      <c r="AZP29" s="56"/>
      <c r="AZQ29" s="56"/>
      <c r="AZR29" s="56"/>
      <c r="AZS29" s="56"/>
      <c r="AZT29" s="56"/>
      <c r="AZU29" s="56"/>
      <c r="AZV29" s="56"/>
      <c r="AZW29" s="56"/>
      <c r="AZX29" s="56"/>
      <c r="AZY29" s="56"/>
      <c r="AZZ29" s="56"/>
      <c r="BAA29" s="56"/>
      <c r="BAB29" s="56"/>
      <c r="BAC29" s="56"/>
      <c r="BAD29" s="56"/>
      <c r="BAE29" s="56"/>
      <c r="BAF29" s="56"/>
      <c r="BAG29" s="56"/>
      <c r="BAH29" s="56"/>
      <c r="BAI29" s="56"/>
      <c r="BAJ29" s="56"/>
      <c r="BAK29" s="56"/>
      <c r="BAL29" s="56"/>
      <c r="BAM29" s="56"/>
      <c r="BAN29" s="56"/>
      <c r="BAO29" s="56"/>
      <c r="BAP29" s="56"/>
      <c r="BAQ29" s="56"/>
      <c r="BAR29" s="56"/>
      <c r="BAS29" s="56"/>
      <c r="BAT29" s="56"/>
      <c r="BAU29" s="56"/>
      <c r="BAV29" s="56"/>
      <c r="BAW29" s="56"/>
      <c r="BAX29" s="56"/>
      <c r="BAY29" s="56"/>
      <c r="BAZ29" s="56"/>
      <c r="BBA29" s="56"/>
      <c r="BBB29" s="56"/>
      <c r="BBC29" s="56"/>
      <c r="BBD29" s="56"/>
      <c r="BBE29" s="56"/>
      <c r="BBF29" s="56"/>
      <c r="BBG29" s="56"/>
      <c r="BBH29" s="56"/>
      <c r="BBI29" s="56"/>
      <c r="BBJ29" s="56"/>
      <c r="BBK29" s="56"/>
      <c r="BBL29" s="56"/>
      <c r="BBM29" s="56"/>
      <c r="BBN29" s="56"/>
      <c r="BBO29" s="56"/>
      <c r="BBP29" s="56"/>
      <c r="BBQ29" s="56"/>
      <c r="BBR29" s="56"/>
      <c r="BBS29" s="56"/>
      <c r="BBT29" s="56"/>
      <c r="BBU29" s="56"/>
      <c r="BBV29" s="56"/>
      <c r="BBW29" s="56"/>
      <c r="BBX29" s="56"/>
      <c r="BBY29" s="56"/>
      <c r="BBZ29" s="56"/>
      <c r="BCA29" s="56"/>
      <c r="BCB29" s="56"/>
      <c r="BCC29" s="56"/>
      <c r="BCD29" s="56"/>
      <c r="BCE29" s="56"/>
      <c r="BCF29" s="56"/>
      <c r="BCG29" s="56"/>
      <c r="BCH29" s="56"/>
      <c r="BCI29" s="56"/>
      <c r="BCJ29" s="56"/>
      <c r="BCK29" s="56"/>
      <c r="BCL29" s="56"/>
      <c r="BCM29" s="56"/>
      <c r="BCN29" s="56"/>
      <c r="BCO29" s="56"/>
      <c r="BCP29" s="56"/>
      <c r="BCQ29" s="56"/>
      <c r="BCR29" s="56"/>
      <c r="BCS29" s="56"/>
      <c r="BCT29" s="56"/>
      <c r="BCU29" s="56"/>
      <c r="BCV29" s="56"/>
      <c r="BCW29" s="56"/>
      <c r="BCX29" s="56"/>
      <c r="BCY29" s="56"/>
      <c r="BCZ29" s="56"/>
      <c r="BDA29" s="56"/>
      <c r="BDB29" s="56"/>
      <c r="BDC29" s="56"/>
      <c r="BDD29" s="56"/>
      <c r="BDE29" s="56"/>
      <c r="BDF29" s="56"/>
      <c r="BDG29" s="56"/>
      <c r="BDH29" s="56"/>
      <c r="BDI29" s="56"/>
      <c r="BDJ29" s="56"/>
      <c r="BDK29" s="56"/>
      <c r="BDL29" s="56"/>
      <c r="BDM29" s="56"/>
      <c r="BDN29" s="56"/>
      <c r="BDO29" s="56"/>
      <c r="BDP29" s="56"/>
      <c r="BDQ29" s="56"/>
      <c r="BDR29" s="56"/>
      <c r="BDS29" s="56"/>
      <c r="BDT29" s="56"/>
      <c r="BDU29" s="56"/>
      <c r="BDV29" s="56"/>
      <c r="BDW29" s="56"/>
      <c r="BDX29" s="56"/>
      <c r="BDY29" s="56"/>
      <c r="BDZ29" s="56"/>
      <c r="BEA29" s="56"/>
      <c r="BEB29" s="56"/>
      <c r="BEC29" s="56"/>
      <c r="BED29" s="56"/>
      <c r="BEE29" s="56"/>
      <c r="BEF29" s="56"/>
      <c r="BEG29" s="56"/>
      <c r="BEH29" s="56"/>
      <c r="BEI29" s="56"/>
      <c r="BEJ29" s="56"/>
      <c r="BEK29" s="56"/>
      <c r="BEL29" s="56"/>
      <c r="BEM29" s="56"/>
      <c r="BEN29" s="56"/>
      <c r="BEO29" s="56"/>
      <c r="BEP29" s="56"/>
      <c r="BEQ29" s="56"/>
      <c r="BER29" s="56"/>
      <c r="BES29" s="56"/>
      <c r="BET29" s="56"/>
      <c r="BEU29" s="56"/>
      <c r="BEV29" s="56"/>
      <c r="BEW29" s="56"/>
      <c r="BEX29" s="56"/>
      <c r="BEY29" s="56"/>
      <c r="BEZ29" s="56"/>
      <c r="BFA29" s="56"/>
      <c r="BFB29" s="56"/>
      <c r="BFC29" s="56"/>
      <c r="BFD29" s="56"/>
      <c r="BFE29" s="56"/>
      <c r="BFF29" s="56"/>
      <c r="BFG29" s="56"/>
      <c r="BFH29" s="56"/>
      <c r="BFI29" s="56"/>
      <c r="BFJ29" s="56"/>
      <c r="BFK29" s="56"/>
      <c r="BFL29" s="56"/>
      <c r="BFM29" s="56"/>
      <c r="BFN29" s="56"/>
      <c r="BFO29" s="56"/>
      <c r="BFP29" s="56"/>
      <c r="BFQ29" s="56"/>
      <c r="BFR29" s="56"/>
      <c r="BFS29" s="56"/>
      <c r="BFT29" s="56"/>
      <c r="BFU29" s="56"/>
      <c r="BFV29" s="56"/>
      <c r="BFW29" s="56"/>
      <c r="BFX29" s="56"/>
      <c r="BFY29" s="56"/>
      <c r="BFZ29" s="56"/>
      <c r="BGA29" s="56"/>
      <c r="BGB29" s="56"/>
      <c r="BGC29" s="56"/>
      <c r="BGD29" s="56"/>
      <c r="BGE29" s="56"/>
      <c r="BGF29" s="56"/>
      <c r="BGG29" s="56"/>
      <c r="BGH29" s="56"/>
      <c r="BGI29" s="56"/>
      <c r="BGJ29" s="56"/>
      <c r="BGK29" s="56"/>
      <c r="BGL29" s="56"/>
      <c r="BGM29" s="56"/>
      <c r="BGN29" s="56"/>
      <c r="BGO29" s="56"/>
      <c r="BGP29" s="56"/>
      <c r="BGQ29" s="56"/>
      <c r="BGR29" s="56"/>
      <c r="BGS29" s="56"/>
      <c r="BGT29" s="56"/>
      <c r="BGU29" s="56"/>
      <c r="BGV29" s="56"/>
      <c r="BGW29" s="56"/>
      <c r="BGX29" s="56"/>
      <c r="BGY29" s="56"/>
      <c r="BGZ29" s="56"/>
      <c r="BHA29" s="56"/>
      <c r="BHB29" s="56"/>
      <c r="BHC29" s="56"/>
      <c r="BHD29" s="56"/>
      <c r="BHE29" s="56"/>
      <c r="BHF29" s="56"/>
      <c r="BHG29" s="56"/>
      <c r="BHH29" s="56"/>
      <c r="BHI29" s="56"/>
      <c r="BHJ29" s="56"/>
      <c r="BHK29" s="56"/>
      <c r="BHL29" s="56"/>
      <c r="BHM29" s="56"/>
      <c r="BHN29" s="56"/>
      <c r="BHO29" s="56"/>
      <c r="BHP29" s="56"/>
      <c r="BHQ29" s="56"/>
      <c r="BHR29" s="56"/>
      <c r="BHS29" s="56"/>
      <c r="BHT29" s="56"/>
      <c r="BHU29" s="56"/>
      <c r="BHV29" s="56"/>
      <c r="BHW29" s="56"/>
      <c r="BHX29" s="56"/>
      <c r="BHY29" s="56"/>
      <c r="BHZ29" s="56"/>
      <c r="BIA29" s="56"/>
      <c r="BIB29" s="56"/>
      <c r="BIC29" s="56"/>
      <c r="BID29" s="56"/>
      <c r="BIE29" s="56"/>
      <c r="BIF29" s="56"/>
      <c r="BIG29" s="56"/>
      <c r="BIH29" s="56"/>
      <c r="BII29" s="56"/>
      <c r="BIJ29" s="56"/>
      <c r="BIK29" s="56"/>
      <c r="BIL29" s="56"/>
      <c r="BIM29" s="56"/>
      <c r="BIN29" s="56"/>
      <c r="BIO29" s="56"/>
      <c r="BIP29" s="56"/>
      <c r="BIQ29" s="56"/>
      <c r="BIR29" s="56"/>
      <c r="BIS29" s="56"/>
      <c r="BIT29" s="56"/>
      <c r="BIU29" s="56"/>
      <c r="BIV29" s="56"/>
      <c r="BIW29" s="56"/>
      <c r="BIX29" s="56"/>
      <c r="BIY29" s="56"/>
      <c r="BIZ29" s="56"/>
      <c r="BJA29" s="56"/>
      <c r="BJB29" s="56"/>
      <c r="BJC29" s="56"/>
      <c r="BJD29" s="56"/>
      <c r="BJE29" s="56"/>
      <c r="BJF29" s="56"/>
      <c r="BJG29" s="56"/>
      <c r="BJH29" s="56"/>
      <c r="BJI29" s="56"/>
      <c r="BJJ29" s="56"/>
      <c r="BJK29" s="56"/>
      <c r="BJL29" s="56"/>
      <c r="BJM29" s="56"/>
      <c r="BJN29" s="56"/>
      <c r="BJO29" s="56"/>
      <c r="BJP29" s="56"/>
      <c r="BJQ29" s="56"/>
      <c r="BJR29" s="56"/>
      <c r="BJS29" s="56"/>
      <c r="BJT29" s="56"/>
      <c r="BJU29" s="56"/>
      <c r="BJV29" s="56"/>
      <c r="BJW29" s="56"/>
      <c r="BJX29" s="56"/>
      <c r="BJY29" s="56"/>
      <c r="BJZ29" s="56"/>
      <c r="BKA29" s="56"/>
      <c r="BKB29" s="56"/>
      <c r="BKC29" s="56"/>
      <c r="BKD29" s="56"/>
      <c r="BKE29" s="56"/>
      <c r="BKF29" s="56"/>
      <c r="BKG29" s="56"/>
      <c r="BKH29" s="56"/>
      <c r="BKI29" s="56"/>
      <c r="BKJ29" s="56"/>
      <c r="BKK29" s="56"/>
      <c r="BKL29" s="56"/>
      <c r="BKM29" s="56"/>
      <c r="BKN29" s="56"/>
      <c r="BKO29" s="56"/>
      <c r="BKP29" s="56"/>
      <c r="BKQ29" s="56"/>
      <c r="BKR29" s="56"/>
      <c r="BKS29" s="56"/>
      <c r="BKT29" s="56"/>
      <c r="BKU29" s="56"/>
      <c r="BKV29" s="56"/>
      <c r="BKW29" s="56"/>
      <c r="BKX29" s="56"/>
      <c r="BKY29" s="56"/>
      <c r="BKZ29" s="56"/>
      <c r="BLA29" s="56"/>
      <c r="BLB29" s="56"/>
      <c r="BLC29" s="56"/>
      <c r="BLD29" s="56"/>
      <c r="BLE29" s="56"/>
      <c r="BLF29" s="56"/>
      <c r="BLG29" s="56"/>
      <c r="BLH29" s="56"/>
      <c r="BLI29" s="56"/>
      <c r="BLJ29" s="56"/>
      <c r="BLK29" s="56"/>
      <c r="BLL29" s="56"/>
      <c r="BLM29" s="56"/>
      <c r="BLN29" s="56"/>
      <c r="BLO29" s="56"/>
      <c r="BLP29" s="56"/>
      <c r="BLQ29" s="56"/>
      <c r="BLR29" s="56"/>
      <c r="BLS29" s="56"/>
      <c r="BLT29" s="56"/>
      <c r="BLU29" s="56"/>
      <c r="BLV29" s="56"/>
      <c r="BLW29" s="56"/>
      <c r="BLX29" s="56"/>
      <c r="BLY29" s="56"/>
      <c r="BLZ29" s="56"/>
      <c r="BMA29" s="56"/>
      <c r="BMB29" s="56"/>
      <c r="BMC29" s="56"/>
      <c r="BMD29" s="56"/>
      <c r="BME29" s="56"/>
      <c r="BMF29" s="56"/>
      <c r="BMG29" s="56"/>
      <c r="BMH29" s="56"/>
      <c r="BMI29" s="56"/>
      <c r="BMJ29" s="56"/>
      <c r="BMK29" s="56"/>
      <c r="BML29" s="56"/>
      <c r="BMM29" s="56"/>
      <c r="BMN29" s="56"/>
      <c r="BMO29" s="56"/>
      <c r="BMP29" s="56"/>
      <c r="BMQ29" s="56"/>
      <c r="BMR29" s="56"/>
      <c r="BMS29" s="56"/>
      <c r="BMT29" s="56"/>
      <c r="BMU29" s="56"/>
      <c r="BMV29" s="56"/>
      <c r="BMW29" s="56"/>
      <c r="BMX29" s="56"/>
      <c r="BMY29" s="56"/>
      <c r="BMZ29" s="56"/>
      <c r="BNA29" s="56"/>
      <c r="BNB29" s="56"/>
      <c r="BNC29" s="56"/>
      <c r="BND29" s="56"/>
      <c r="BNE29" s="56"/>
      <c r="BNF29" s="56"/>
      <c r="BNG29" s="56"/>
      <c r="BNH29" s="56"/>
    </row>
    <row r="30" ht="13.5" hidden="1" customHeight="1">
      <c r="A30" s="54" t="s">
        <v>1419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/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D30" s="53"/>
      <c r="GE30" s="53"/>
      <c r="GF30" s="53"/>
      <c r="GG30" s="53"/>
      <c r="GH30" s="53"/>
      <c r="GI30" s="53"/>
      <c r="GJ30" s="53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/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P30" s="53"/>
      <c r="HQ30" s="53"/>
      <c r="HR30" s="53"/>
      <c r="HS30" s="53"/>
      <c r="HT30" s="53"/>
      <c r="HU30" s="53"/>
      <c r="HV30" s="53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/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B30" s="53"/>
      <c r="JC30" s="53"/>
      <c r="JD30" s="53"/>
      <c r="JE30" s="53"/>
      <c r="JF30" s="53"/>
      <c r="JG30" s="53"/>
      <c r="JH30" s="53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/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N30" s="53"/>
      <c r="KO30" s="53"/>
      <c r="KP30" s="53"/>
      <c r="KQ30" s="53"/>
      <c r="KR30" s="53"/>
      <c r="KS30" s="53"/>
      <c r="KT30" s="53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/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LZ30" s="53"/>
      <c r="MA30" s="53"/>
      <c r="MB30" s="53"/>
      <c r="MC30" s="53"/>
      <c r="MD30" s="53"/>
      <c r="ME30" s="53"/>
      <c r="MF30" s="53"/>
      <c r="MG30" s="53"/>
      <c r="MH30" s="53"/>
      <c r="MI30" s="53"/>
      <c r="MJ30" s="53"/>
      <c r="MK30" s="53"/>
      <c r="ML30" s="53"/>
      <c r="MM30" s="53"/>
      <c r="MN30" s="53"/>
      <c r="MO30" s="53"/>
      <c r="MP30" s="53"/>
      <c r="MQ30" s="53"/>
      <c r="MR30" s="53"/>
      <c r="MS30" s="53"/>
      <c r="MT30" s="53"/>
      <c r="MU30" s="53"/>
      <c r="MV30" s="53"/>
      <c r="MW30" s="53"/>
      <c r="MX30" s="53"/>
      <c r="MY30" s="53"/>
      <c r="MZ30" s="53"/>
      <c r="NA30" s="53"/>
      <c r="NB30" s="53"/>
      <c r="NC30" s="53"/>
      <c r="ND30" s="53"/>
      <c r="NE30" s="53"/>
      <c r="NF30" s="53"/>
      <c r="NG30" s="53"/>
      <c r="NH30" s="53"/>
      <c r="NI30" s="53"/>
      <c r="NJ30" s="53"/>
      <c r="NK30" s="53"/>
      <c r="NL30" s="53"/>
      <c r="NM30" s="53"/>
      <c r="NN30" s="53"/>
      <c r="NO30" s="53"/>
      <c r="NP30" s="53"/>
      <c r="NQ30" s="53"/>
      <c r="NR30" s="53"/>
      <c r="NS30" s="53"/>
      <c r="NT30" s="53"/>
      <c r="NU30" s="53"/>
      <c r="NV30" s="53"/>
      <c r="NW30" s="53"/>
      <c r="NX30" s="53"/>
      <c r="NY30" s="53"/>
      <c r="NZ30" s="53"/>
      <c r="OA30" s="53"/>
      <c r="OB30" s="53"/>
      <c r="OC30" s="53"/>
      <c r="OD30" s="53"/>
      <c r="OE30" s="53"/>
      <c r="OF30" s="53"/>
      <c r="OG30" s="53"/>
      <c r="OH30" s="53"/>
      <c r="OI30" s="53"/>
      <c r="OJ30" s="53"/>
      <c r="OK30" s="53"/>
      <c r="OL30" s="53"/>
      <c r="OM30" s="53"/>
      <c r="ON30" s="53"/>
      <c r="OO30" s="53"/>
      <c r="OP30" s="53"/>
      <c r="OQ30" s="53"/>
      <c r="OR30" s="53"/>
      <c r="OS30" s="53"/>
      <c r="OT30" s="53"/>
      <c r="OU30" s="53"/>
      <c r="OV30" s="53"/>
      <c r="OW30" s="53"/>
      <c r="OX30" s="53"/>
      <c r="OY30" s="53"/>
      <c r="OZ30" s="53"/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3"/>
      <c r="PM30" s="53"/>
      <c r="PN30" s="53"/>
      <c r="PO30" s="53"/>
      <c r="PP30" s="53"/>
      <c r="PQ30" s="53"/>
      <c r="PR30" s="53"/>
      <c r="PS30" s="53"/>
      <c r="PT30" s="53"/>
      <c r="PU30" s="53"/>
      <c r="PV30" s="53"/>
      <c r="PW30" s="53"/>
      <c r="PX30" s="53"/>
      <c r="PY30" s="53"/>
      <c r="PZ30" s="53"/>
      <c r="QA30" s="53"/>
      <c r="QB30" s="53"/>
      <c r="QC30" s="53"/>
      <c r="QD30" s="53"/>
      <c r="QE30" s="53"/>
      <c r="QF30" s="53"/>
      <c r="QG30" s="53"/>
      <c r="QH30" s="53"/>
      <c r="QI30" s="53"/>
      <c r="QJ30" s="53"/>
      <c r="QK30" s="53"/>
      <c r="QL30" s="53"/>
      <c r="QM30" s="53"/>
      <c r="QN30" s="53"/>
      <c r="QO30" s="53"/>
      <c r="QP30" s="53"/>
      <c r="QQ30" s="53"/>
      <c r="QR30" s="53"/>
      <c r="QS30" s="53"/>
      <c r="QT30" s="53"/>
      <c r="QU30" s="53"/>
      <c r="QV30" s="53"/>
      <c r="QW30" s="53"/>
      <c r="QX30" s="53"/>
      <c r="QY30" s="53"/>
      <c r="QZ30" s="53"/>
      <c r="RA30" s="53"/>
      <c r="RB30" s="53"/>
      <c r="RC30" s="53"/>
      <c r="RD30" s="53"/>
      <c r="RE30" s="53"/>
      <c r="RF30" s="53"/>
      <c r="RG30" s="53"/>
      <c r="RH30" s="53"/>
      <c r="RI30" s="53"/>
      <c r="RJ30" s="53"/>
      <c r="RK30" s="53"/>
      <c r="RL30" s="53"/>
      <c r="RM30" s="53"/>
      <c r="RN30" s="53"/>
      <c r="RO30" s="53"/>
      <c r="RP30" s="53"/>
      <c r="RQ30" s="53"/>
      <c r="RR30" s="53"/>
      <c r="RS30" s="53"/>
      <c r="RT30" s="53"/>
      <c r="RU30" s="53"/>
      <c r="RV30" s="53"/>
      <c r="RW30" s="53"/>
      <c r="RX30" s="53"/>
      <c r="RY30" s="53"/>
      <c r="RZ30" s="53"/>
      <c r="SA30" s="53"/>
      <c r="SB30" s="53"/>
      <c r="SC30" s="53"/>
      <c r="SD30" s="53"/>
      <c r="SE30" s="53"/>
      <c r="SF30" s="53"/>
      <c r="SG30" s="53"/>
      <c r="SH30" s="53"/>
      <c r="SI30" s="53"/>
      <c r="SJ30" s="53"/>
      <c r="SK30" s="53"/>
      <c r="SL30" s="53"/>
      <c r="SM30" s="53"/>
      <c r="SN30" s="53"/>
      <c r="SO30" s="53"/>
      <c r="SP30" s="53"/>
      <c r="SQ30" s="53"/>
      <c r="SR30" s="53"/>
      <c r="SS30" s="53"/>
      <c r="ST30" s="53"/>
      <c r="SU30" s="53"/>
      <c r="SV30" s="53"/>
      <c r="SW30" s="53"/>
      <c r="SX30" s="53"/>
      <c r="SY30" s="53"/>
      <c r="SZ30" s="53"/>
      <c r="TA30" s="53"/>
      <c r="TB30" s="53"/>
      <c r="TC30" s="53"/>
      <c r="TD30" s="53"/>
      <c r="TE30" s="53"/>
      <c r="TF30" s="53"/>
      <c r="TG30" s="53"/>
      <c r="TH30" s="53"/>
      <c r="TI30" s="53"/>
      <c r="TJ30" s="53"/>
      <c r="TK30" s="53"/>
      <c r="TL30" s="53"/>
      <c r="TM30" s="53"/>
      <c r="TN30" s="53"/>
      <c r="TO30" s="53"/>
      <c r="TP30" s="53"/>
      <c r="TQ30" s="53"/>
      <c r="TR30" s="53"/>
      <c r="TS30" s="53"/>
      <c r="TT30" s="53"/>
      <c r="TU30" s="53"/>
      <c r="TV30" s="53"/>
      <c r="TW30" s="53"/>
      <c r="TX30" s="53"/>
      <c r="TY30" s="53"/>
      <c r="TZ30" s="53"/>
      <c r="UA30" s="53"/>
      <c r="UB30" s="53"/>
      <c r="UC30" s="53"/>
      <c r="UD30" s="53"/>
      <c r="UE30" s="53"/>
      <c r="UF30" s="53"/>
      <c r="UG30" s="53"/>
      <c r="UH30" s="53"/>
      <c r="UI30" s="53"/>
      <c r="UJ30" s="53"/>
      <c r="UK30" s="53"/>
      <c r="UL30" s="53"/>
      <c r="UM30" s="53"/>
      <c r="UN30" s="53"/>
      <c r="UO30" s="53"/>
      <c r="UP30" s="53"/>
      <c r="UQ30" s="53"/>
      <c r="UR30" s="53"/>
      <c r="US30" s="53"/>
      <c r="UT30" s="53"/>
      <c r="UU30" s="53"/>
      <c r="UV30" s="53"/>
      <c r="UW30" s="53"/>
      <c r="UX30" s="53"/>
      <c r="UY30" s="53"/>
      <c r="UZ30" s="53"/>
      <c r="VA30" s="53"/>
      <c r="VB30" s="53"/>
      <c r="VC30" s="53"/>
      <c r="VD30" s="53"/>
      <c r="VE30" s="53"/>
      <c r="VF30" s="53"/>
      <c r="VG30" s="53"/>
      <c r="VH30" s="53"/>
      <c r="VI30" s="53"/>
      <c r="VJ30" s="53"/>
      <c r="VK30" s="53"/>
      <c r="VL30" s="53"/>
      <c r="VM30" s="53"/>
      <c r="VN30" s="53"/>
      <c r="VO30" s="53"/>
      <c r="VP30" s="53"/>
      <c r="VQ30" s="53"/>
      <c r="VR30" s="53"/>
      <c r="VS30" s="53"/>
      <c r="VT30" s="53"/>
      <c r="VU30" s="53"/>
      <c r="VV30" s="53"/>
      <c r="VW30" s="53"/>
      <c r="VX30" s="53"/>
      <c r="VY30" s="53"/>
      <c r="VZ30" s="53"/>
      <c r="WA30" s="53"/>
      <c r="WB30" s="53"/>
      <c r="WC30" s="53"/>
      <c r="WD30" s="53"/>
      <c r="WE30" s="53"/>
      <c r="WF30" s="53"/>
      <c r="WG30" s="53"/>
      <c r="WH30" s="53"/>
      <c r="WI30" s="53"/>
      <c r="WJ30" s="53"/>
      <c r="WK30" s="53"/>
      <c r="WL30" s="53"/>
      <c r="WM30" s="53"/>
      <c r="WN30" s="53"/>
      <c r="WO30" s="53"/>
      <c r="WP30" s="53"/>
      <c r="WQ30" s="53"/>
      <c r="WR30" s="53"/>
      <c r="WS30" s="53"/>
      <c r="WT30" s="53"/>
      <c r="WU30" s="53"/>
      <c r="WV30" s="53"/>
      <c r="WW30" s="53"/>
      <c r="WX30" s="53"/>
      <c r="WY30" s="53"/>
      <c r="WZ30" s="53"/>
      <c r="XA30" s="53"/>
      <c r="XB30" s="53"/>
      <c r="XC30" s="53"/>
      <c r="XD30" s="53"/>
      <c r="XE30" s="53"/>
      <c r="XF30" s="53"/>
      <c r="XG30" s="53"/>
      <c r="XH30" s="53"/>
      <c r="XI30" s="53"/>
      <c r="XJ30" s="53"/>
      <c r="XK30" s="53"/>
      <c r="XL30" s="53"/>
      <c r="XM30" s="53"/>
      <c r="XN30" s="53"/>
      <c r="XO30" s="53"/>
      <c r="XP30" s="53"/>
      <c r="XQ30" s="53"/>
      <c r="XR30" s="53"/>
      <c r="XS30" s="53"/>
      <c r="XT30" s="53"/>
      <c r="XU30" s="53"/>
      <c r="XV30" s="53"/>
      <c r="XW30" s="53"/>
      <c r="XX30" s="53"/>
      <c r="XY30" s="53"/>
      <c r="XZ30" s="53"/>
      <c r="YA30" s="53"/>
      <c r="YB30" s="53"/>
      <c r="YC30" s="53"/>
      <c r="YD30" s="53"/>
      <c r="YE30" s="53"/>
      <c r="YF30" s="53"/>
      <c r="YG30" s="53"/>
      <c r="YH30" s="53"/>
      <c r="YI30" s="53"/>
      <c r="YJ30" s="53"/>
      <c r="YK30" s="53"/>
      <c r="YL30" s="53"/>
      <c r="YM30" s="53"/>
      <c r="YN30" s="53"/>
      <c r="YO30" s="53"/>
      <c r="YP30" s="53"/>
      <c r="YQ30" s="53"/>
      <c r="YR30" s="53"/>
      <c r="YS30" s="53"/>
      <c r="YT30" s="53"/>
      <c r="YU30" s="53"/>
      <c r="YV30" s="53"/>
      <c r="YW30" s="53"/>
      <c r="YX30" s="53"/>
      <c r="YY30" s="53"/>
      <c r="YZ30" s="53"/>
      <c r="ZA30" s="53"/>
      <c r="ZB30" s="53"/>
      <c r="ZC30" s="53"/>
      <c r="ZD30" s="53"/>
      <c r="ZE30" s="53"/>
      <c r="ZF30" s="53"/>
      <c r="ZG30" s="53"/>
      <c r="ZH30" s="53"/>
      <c r="ZI30" s="53"/>
      <c r="ZJ30" s="53"/>
      <c r="ZK30" s="53"/>
      <c r="ZL30" s="53"/>
      <c r="ZM30" s="53"/>
      <c r="ZN30" s="53"/>
      <c r="ZO30" s="53"/>
      <c r="ZP30" s="53"/>
      <c r="ZQ30" s="53"/>
      <c r="ZR30" s="53"/>
      <c r="ZS30" s="53"/>
      <c r="ZT30" s="53"/>
      <c r="ZU30" s="53"/>
      <c r="ZV30" s="53"/>
      <c r="ZW30" s="53"/>
      <c r="ZX30" s="53"/>
      <c r="ZY30" s="53"/>
      <c r="ZZ30" s="53"/>
      <c r="AAA30" s="53"/>
      <c r="AAB30" s="53"/>
      <c r="AAC30" s="53"/>
      <c r="AAD30" s="53"/>
      <c r="AAE30" s="53"/>
      <c r="AAF30" s="53"/>
      <c r="AAG30" s="53"/>
      <c r="AAH30" s="53"/>
      <c r="AAI30" s="53"/>
      <c r="AAJ30" s="53"/>
      <c r="AAK30" s="53"/>
      <c r="AAL30" s="53"/>
      <c r="AAM30" s="53"/>
      <c r="AAN30" s="53"/>
      <c r="AAO30" s="53"/>
      <c r="AAP30" s="53"/>
      <c r="AAQ30" s="53"/>
      <c r="AAR30" s="53"/>
      <c r="AAS30" s="53"/>
      <c r="AAT30" s="53"/>
      <c r="AAU30" s="53"/>
      <c r="AAV30" s="53"/>
      <c r="AAW30" s="53"/>
      <c r="AAX30" s="53"/>
      <c r="AAY30" s="53"/>
      <c r="AAZ30" s="53"/>
      <c r="ABA30" s="53"/>
      <c r="ABB30" s="53"/>
      <c r="ABC30" s="53"/>
      <c r="ABD30" s="53"/>
      <c r="ABE30" s="53"/>
      <c r="ABF30" s="53"/>
      <c r="ABG30" s="53"/>
      <c r="ABH30" s="53"/>
      <c r="ABI30" s="53"/>
      <c r="ABJ30" s="53"/>
      <c r="ABK30" s="53"/>
      <c r="ABL30" s="53"/>
      <c r="ABM30" s="53"/>
      <c r="ABN30" s="53"/>
      <c r="ABO30" s="53"/>
      <c r="ABP30" s="53"/>
      <c r="ABQ30" s="53"/>
      <c r="ABR30" s="53"/>
      <c r="ABS30" s="53"/>
      <c r="ABT30" s="53"/>
      <c r="ABU30" s="53"/>
      <c r="ABV30" s="53"/>
      <c r="ABW30" s="53"/>
      <c r="ABX30" s="53"/>
      <c r="ABY30" s="53"/>
      <c r="ABZ30" s="53"/>
      <c r="ACA30" s="53"/>
      <c r="ACB30" s="53"/>
      <c r="ACC30" s="53"/>
      <c r="ACD30" s="53"/>
      <c r="ACE30" s="53"/>
      <c r="ACF30" s="53"/>
      <c r="ACG30" s="53"/>
      <c r="ACH30" s="53"/>
      <c r="ACI30" s="53"/>
      <c r="ACJ30" s="53"/>
      <c r="ACK30" s="53"/>
      <c r="ACL30" s="53"/>
      <c r="ACM30" s="53"/>
      <c r="ACN30" s="53"/>
      <c r="ACO30" s="53"/>
      <c r="ACP30" s="53"/>
      <c r="ACQ30" s="53"/>
      <c r="ACR30" s="53"/>
      <c r="ACS30" s="53"/>
      <c r="ACT30" s="53"/>
      <c r="ACU30" s="53"/>
      <c r="ACV30" s="53"/>
      <c r="ACW30" s="53"/>
      <c r="ACX30" s="53"/>
      <c r="ACY30" s="53"/>
      <c r="ACZ30" s="53"/>
      <c r="ADA30" s="53"/>
      <c r="ADB30" s="53">
        <v>62.49145</v>
      </c>
      <c r="ADC30" s="53">
        <v>62.49145</v>
      </c>
      <c r="ADD30" s="53">
        <v>62.49145</v>
      </c>
      <c r="ADE30" s="53">
        <v>62.49145</v>
      </c>
      <c r="ADF30" s="53">
        <v>62.49145</v>
      </c>
      <c r="ADG30" s="53">
        <v>62.49145</v>
      </c>
      <c r="ADH30" s="53">
        <v>62.49145</v>
      </c>
      <c r="ADI30" s="53">
        <v>62.49145</v>
      </c>
      <c r="ADJ30" s="53">
        <v>62.49145</v>
      </c>
      <c r="ADK30" s="53">
        <v>62.49145</v>
      </c>
      <c r="ADL30" s="53">
        <v>62.49145</v>
      </c>
      <c r="ADM30" s="53">
        <v>62.49145</v>
      </c>
      <c r="ADN30" s="53">
        <v>62.49145</v>
      </c>
      <c r="ADO30" s="53">
        <v>62.49145</v>
      </c>
      <c r="ADP30" s="53">
        <v>62.49145</v>
      </c>
      <c r="ADQ30" s="53">
        <v>62.49145</v>
      </c>
      <c r="ADR30" s="53">
        <v>62.49145</v>
      </c>
      <c r="ADS30" s="53">
        <v>62.49145</v>
      </c>
      <c r="ADT30" s="53">
        <v>62.49145</v>
      </c>
      <c r="ADU30" s="53">
        <v>62.49145</v>
      </c>
      <c r="ADV30" s="53">
        <v>62.49145</v>
      </c>
      <c r="ADW30" s="53">
        <v>62.49145</v>
      </c>
      <c r="ADX30" s="53">
        <v>62.49145</v>
      </c>
      <c r="ADY30" s="53">
        <v>62.49145</v>
      </c>
      <c r="ADZ30" s="53">
        <v>65.76894</v>
      </c>
      <c r="AEA30" s="53">
        <v>65.76894</v>
      </c>
      <c r="AEB30" s="53">
        <v>65.76894</v>
      </c>
      <c r="AEC30" s="53">
        <v>65.76894</v>
      </c>
      <c r="AED30" s="53">
        <v>65.76894</v>
      </c>
      <c r="AEE30" s="53">
        <v>65.76894</v>
      </c>
      <c r="AEF30" s="53">
        <v>65.76894</v>
      </c>
      <c r="AEG30" s="53">
        <v>65.76894</v>
      </c>
      <c r="AEH30" s="53">
        <v>65.76894</v>
      </c>
      <c r="AEI30" s="53">
        <v>65.76894</v>
      </c>
      <c r="AEJ30" s="53">
        <v>65.76894</v>
      </c>
      <c r="AEK30" s="53">
        <v>65.76894</v>
      </c>
      <c r="AEL30" s="53">
        <v>65.76894</v>
      </c>
      <c r="AEM30" s="53">
        <v>65.76894</v>
      </c>
      <c r="AEN30" s="53">
        <v>65.76894</v>
      </c>
      <c r="AEO30" s="53">
        <v>65.76894</v>
      </c>
      <c r="AEP30" s="53">
        <v>65.76894</v>
      </c>
      <c r="AEQ30" s="53">
        <v>65.76894</v>
      </c>
      <c r="AER30" s="53">
        <v>65.76894</v>
      </c>
      <c r="AES30" s="53">
        <v>65.76894</v>
      </c>
      <c r="AET30" s="53">
        <v>65.76894</v>
      </c>
      <c r="AEU30" s="53">
        <v>65.76894</v>
      </c>
      <c r="AEV30" s="53">
        <v>65.76894</v>
      </c>
      <c r="AEW30" s="53">
        <v>65.76894</v>
      </c>
      <c r="AEX30" s="53">
        <v>68.09823</v>
      </c>
      <c r="AEY30" s="53">
        <v>68.09823</v>
      </c>
      <c r="AEZ30" s="53">
        <v>68.09823</v>
      </c>
      <c r="AFA30" s="53">
        <v>68.09823</v>
      </c>
      <c r="AFB30" s="53">
        <v>68.09823</v>
      </c>
      <c r="AFC30" s="53">
        <v>68.09823</v>
      </c>
      <c r="AFD30" s="53">
        <v>68.09823</v>
      </c>
      <c r="AFE30" s="53">
        <v>68.09823</v>
      </c>
      <c r="AFF30" s="53">
        <v>68.09823</v>
      </c>
      <c r="AFG30" s="53">
        <v>68.09823</v>
      </c>
      <c r="AFH30" s="53">
        <v>68.09823</v>
      </c>
      <c r="AFI30" s="53">
        <v>68.09823</v>
      </c>
      <c r="AFJ30" s="53">
        <v>68.09823</v>
      </c>
      <c r="AFK30" s="53">
        <v>68.09823</v>
      </c>
      <c r="AFL30" s="53">
        <v>68.09823</v>
      </c>
      <c r="AFM30" s="53">
        <v>68.09823</v>
      </c>
      <c r="AFN30" s="53">
        <v>68.09823</v>
      </c>
      <c r="AFO30" s="53">
        <v>68.09823</v>
      </c>
      <c r="AFP30" s="53">
        <v>68.09823</v>
      </c>
      <c r="AFQ30" s="53">
        <v>68.09823</v>
      </c>
      <c r="AFR30" s="53">
        <v>68.09823</v>
      </c>
      <c r="AFS30" s="53">
        <v>68.09823</v>
      </c>
      <c r="AFT30" s="53">
        <v>68.09823</v>
      </c>
      <c r="AFU30" s="53">
        <v>68.09823</v>
      </c>
      <c r="AFV30" s="53">
        <v>68.09823</v>
      </c>
      <c r="AFW30" s="53">
        <v>68.09823</v>
      </c>
      <c r="AFX30" s="53">
        <v>68.09823</v>
      </c>
      <c r="AFY30" s="53">
        <v>68.09823</v>
      </c>
      <c r="AFZ30" s="53">
        <v>68.09823</v>
      </c>
      <c r="AGA30" s="53">
        <v>68.09823</v>
      </c>
      <c r="AGB30" s="53">
        <v>68.09823</v>
      </c>
      <c r="AGC30" s="53">
        <v>68.09823</v>
      </c>
      <c r="AGD30" s="53">
        <v>68.09823</v>
      </c>
      <c r="AGE30" s="53"/>
      <c r="AGF30" s="53"/>
      <c r="AGG30" s="53"/>
      <c r="AGH30" s="53"/>
      <c r="AGI30" s="53"/>
      <c r="AGJ30" s="53"/>
      <c r="AGK30" s="53"/>
      <c r="AGL30" s="53"/>
      <c r="AGM30" s="53"/>
      <c r="AGN30" s="53"/>
      <c r="AGO30" s="53"/>
      <c r="AGP30" s="53"/>
      <c r="AGQ30" s="53"/>
      <c r="AGR30" s="53"/>
      <c r="AGS30" s="53"/>
      <c r="AGT30" s="53"/>
      <c r="AGU30" s="53"/>
      <c r="AGV30" s="53"/>
      <c r="AGW30" s="53"/>
      <c r="AGX30" s="53"/>
      <c r="AGY30" s="53"/>
      <c r="AGZ30" s="53"/>
      <c r="AHA30" s="53"/>
      <c r="AHB30" s="53"/>
      <c r="AHC30" s="53"/>
      <c r="AHD30" s="53"/>
      <c r="AHE30" s="53"/>
      <c r="AHF30" s="53"/>
      <c r="AHG30" s="53"/>
      <c r="AHH30" s="53"/>
      <c r="AHI30" s="53"/>
      <c r="AHJ30" s="53"/>
      <c r="AHK30" s="53"/>
      <c r="AHL30" s="53"/>
      <c r="AHM30" s="53"/>
      <c r="AHN30" s="53"/>
      <c r="AHO30" s="53"/>
      <c r="AHP30" s="53"/>
      <c r="AHQ30" s="53"/>
      <c r="AHR30" s="53"/>
      <c r="AHS30" s="53"/>
      <c r="AHT30" s="53"/>
      <c r="AHU30" s="53"/>
      <c r="AHV30" s="53"/>
      <c r="AHW30" s="53"/>
      <c r="AHX30" s="53"/>
      <c r="AHY30" s="53"/>
      <c r="AHZ30" s="53"/>
      <c r="AIA30" s="53"/>
      <c r="AIB30" s="53"/>
      <c r="AIC30" s="53"/>
      <c r="AID30" s="53"/>
      <c r="AIE30" s="53"/>
      <c r="AIF30" s="53"/>
      <c r="AIG30" s="53"/>
      <c r="AIH30" s="53"/>
      <c r="AII30" s="53"/>
      <c r="AIJ30" s="53"/>
      <c r="AIK30" s="53"/>
      <c r="AIL30" s="53"/>
      <c r="AIM30" s="53"/>
      <c r="AIN30" s="53"/>
      <c r="AIO30" s="53"/>
      <c r="AIP30" s="53"/>
      <c r="AIQ30" s="53"/>
      <c r="AIR30" s="53"/>
      <c r="AIS30" s="53"/>
      <c r="AIT30" s="53"/>
      <c r="AIU30" s="53"/>
      <c r="AIV30" s="53"/>
      <c r="AIW30" s="53"/>
      <c r="AIX30" s="53"/>
      <c r="AIY30" s="53"/>
      <c r="AIZ30" s="53"/>
      <c r="AJA30" s="53"/>
      <c r="AJB30" s="53"/>
      <c r="AJC30" s="53"/>
      <c r="AJD30" s="53"/>
      <c r="AJE30" s="53"/>
      <c r="AJF30" s="53"/>
      <c r="AJG30" s="53"/>
      <c r="AJH30" s="53"/>
      <c r="AJI30" s="53"/>
      <c r="AJJ30" s="53"/>
      <c r="AJK30" s="53"/>
      <c r="AJL30" s="53"/>
      <c r="AJM30" s="53"/>
      <c r="AJN30" s="53"/>
      <c r="AJO30" s="53"/>
      <c r="AJP30" s="53"/>
      <c r="AJQ30" s="53"/>
      <c r="AJR30" s="53"/>
      <c r="AJS30" s="53"/>
      <c r="AJT30" s="53"/>
      <c r="AJU30" s="53"/>
      <c r="AJV30" s="53"/>
      <c r="AJW30" s="53"/>
      <c r="AJX30" s="53"/>
      <c r="AJY30" s="53"/>
      <c r="AJZ30" s="53"/>
      <c r="AKA30" s="53"/>
      <c r="AKB30" s="53"/>
      <c r="AKC30" s="53"/>
      <c r="AKD30" s="53"/>
      <c r="AKE30" s="53"/>
      <c r="AKF30" s="53"/>
      <c r="AKG30" s="53"/>
      <c r="AKH30" s="53"/>
      <c r="AKI30" s="53"/>
      <c r="AKJ30" s="53"/>
      <c r="AKK30" s="53"/>
      <c r="AKL30" s="53"/>
      <c r="AKM30" s="53"/>
      <c r="AKN30" s="53"/>
      <c r="AKO30" s="53"/>
      <c r="AKP30" s="53"/>
      <c r="AKQ30" s="53"/>
      <c r="AKR30" s="53"/>
      <c r="AKS30" s="53"/>
      <c r="AKT30" s="53"/>
      <c r="AKU30" s="53"/>
      <c r="AKV30" s="53"/>
      <c r="AKW30" s="53"/>
      <c r="AKX30" s="53"/>
      <c r="AKY30" s="53"/>
      <c r="AKZ30" s="53"/>
      <c r="ALA30" s="53"/>
      <c r="ALB30" s="53"/>
      <c r="ALC30" s="53"/>
      <c r="ALD30" s="53"/>
      <c r="ALE30" s="53"/>
      <c r="ALF30" s="53"/>
      <c r="ALG30" s="53"/>
      <c r="ALH30" s="53"/>
      <c r="ALI30" s="53"/>
      <c r="ALJ30" s="53"/>
      <c r="ALK30" s="53"/>
      <c r="ALL30" s="53"/>
      <c r="ALM30" s="53"/>
      <c r="ALN30" s="53"/>
      <c r="ALO30" s="53"/>
      <c r="ALP30" s="53"/>
      <c r="ALQ30" s="53"/>
      <c r="ALR30" s="53"/>
      <c r="ALS30" s="53"/>
      <c r="ALT30" s="53"/>
      <c r="ALU30" s="53"/>
      <c r="ALV30" s="53"/>
      <c r="ALW30" s="53"/>
      <c r="ALX30" s="53"/>
      <c r="ALY30" s="53"/>
      <c r="ALZ30" s="53"/>
      <c r="AMA30" s="53"/>
      <c r="AMB30" s="53"/>
      <c r="AMC30" s="53"/>
      <c r="AMD30" s="53"/>
      <c r="AME30" s="53"/>
      <c r="AMF30" s="53"/>
      <c r="AMG30" s="53"/>
      <c r="AMH30" s="53"/>
      <c r="AMI30" s="53"/>
      <c r="AMJ30" s="53"/>
      <c r="AMK30" s="53"/>
      <c r="AML30" s="53"/>
      <c r="AMM30" s="53"/>
      <c r="AMN30" s="53"/>
      <c r="AMO30" s="53"/>
      <c r="AMP30" s="53"/>
      <c r="AMQ30" s="53"/>
      <c r="AMR30" s="53"/>
      <c r="AMS30" s="53"/>
      <c r="AMT30" s="53"/>
      <c r="AMU30" s="53"/>
      <c r="AMV30" s="53"/>
      <c r="AMW30" s="53"/>
      <c r="AMX30" s="53"/>
      <c r="AMY30" s="53"/>
      <c r="AMZ30" s="53"/>
      <c r="ANA30" s="53"/>
      <c r="ANB30" s="53"/>
      <c r="ANC30" s="53"/>
      <c r="AND30" s="53"/>
      <c r="ANE30" s="53"/>
      <c r="ANF30" s="53"/>
      <c r="ANG30" s="53"/>
      <c r="ANH30" s="53"/>
      <c r="ANI30" s="53"/>
      <c r="ANJ30" s="53"/>
      <c r="ANK30" s="53"/>
      <c r="ANL30" s="53"/>
      <c r="ANM30" s="53"/>
      <c r="ANN30" s="53"/>
      <c r="ANO30" s="53"/>
      <c r="ANP30" s="53"/>
      <c r="ANQ30" s="53"/>
      <c r="ANR30" s="53"/>
      <c r="ANS30" s="53"/>
      <c r="ANT30" s="53"/>
      <c r="ANU30" s="53"/>
      <c r="ANV30" s="53"/>
      <c r="ANW30" s="53"/>
      <c r="ANX30" s="53"/>
      <c r="ANY30" s="53"/>
      <c r="ANZ30" s="53"/>
      <c r="AOA30" s="53"/>
      <c r="AOB30" s="53"/>
      <c r="AOC30" s="53"/>
      <c r="AOD30" s="53"/>
      <c r="AOE30" s="53"/>
      <c r="AOF30" s="53"/>
      <c r="AOG30" s="53"/>
      <c r="AOH30" s="53"/>
      <c r="AOI30" s="53"/>
      <c r="AOJ30" s="53"/>
      <c r="AOK30" s="53"/>
      <c r="AOL30" s="53"/>
      <c r="AOM30" s="53"/>
      <c r="AON30" s="53"/>
      <c r="AOO30" s="53"/>
      <c r="AOP30" s="53"/>
      <c r="AOQ30" s="53"/>
      <c r="AOR30" s="53"/>
      <c r="AOS30" s="53"/>
      <c r="AOT30" s="53"/>
      <c r="AOU30" s="53"/>
      <c r="AOV30" s="53"/>
      <c r="AOW30" s="53"/>
      <c r="AOX30" s="53"/>
      <c r="AOY30" s="53"/>
      <c r="AOZ30" s="53"/>
      <c r="APA30" s="53"/>
      <c r="APB30" s="53"/>
      <c r="APC30" s="53"/>
      <c r="APD30" s="53"/>
      <c r="APE30" s="53"/>
      <c r="APF30" s="53"/>
      <c r="APG30" s="53"/>
      <c r="APH30" s="53"/>
      <c r="API30" s="53"/>
      <c r="APJ30" s="53"/>
      <c r="APK30" s="53"/>
      <c r="APL30" s="53"/>
      <c r="APM30" s="53"/>
      <c r="APN30" s="53"/>
      <c r="APO30" s="53"/>
      <c r="APP30" s="53"/>
      <c r="APQ30" s="53"/>
      <c r="APR30" s="53"/>
      <c r="APS30" s="53"/>
      <c r="APT30" s="53"/>
      <c r="APU30" s="53"/>
      <c r="APV30" s="53"/>
      <c r="APW30" s="53"/>
      <c r="APX30" s="53"/>
      <c r="APY30" s="53"/>
      <c r="APZ30" s="53"/>
      <c r="AQA30" s="53"/>
      <c r="AQB30" s="53"/>
      <c r="AQC30" s="53"/>
      <c r="AQD30" s="53"/>
      <c r="AQE30" s="53"/>
      <c r="AQF30" s="53"/>
      <c r="AQG30" s="53"/>
      <c r="AQH30" s="53"/>
      <c r="AQI30" s="53"/>
      <c r="AQJ30" s="53"/>
      <c r="AQK30" s="53"/>
      <c r="AQL30" s="53"/>
      <c r="AQM30" s="53"/>
      <c r="AQN30" s="53"/>
      <c r="AQO30" s="53"/>
      <c r="AQP30" s="53"/>
      <c r="AQQ30" s="53"/>
      <c r="AQR30" s="53"/>
      <c r="AQS30" s="53"/>
      <c r="AQT30" s="53"/>
      <c r="AQU30" s="53"/>
      <c r="AQV30" s="53"/>
      <c r="AQW30" s="53"/>
      <c r="AQX30" s="53"/>
      <c r="AQY30" s="53"/>
      <c r="AQZ30" s="53"/>
      <c r="ARA30" s="53"/>
      <c r="ARB30" s="53"/>
      <c r="ARC30" s="53"/>
      <c r="ARD30" s="53"/>
      <c r="ARE30" s="53"/>
      <c r="ARF30" s="53"/>
      <c r="ARG30" s="53"/>
      <c r="ARH30" s="53"/>
      <c r="ARI30" s="53"/>
      <c r="ARJ30" s="53"/>
      <c r="ARK30" s="53"/>
      <c r="ARL30" s="53"/>
      <c r="ARM30" s="53"/>
      <c r="ARN30" s="53"/>
      <c r="ARO30" s="53"/>
      <c r="ARP30" s="53"/>
      <c r="ARQ30" s="53"/>
      <c r="ARR30" s="53"/>
      <c r="ARS30" s="53"/>
      <c r="ART30" s="53"/>
      <c r="ARU30" s="53"/>
      <c r="ARV30" s="53"/>
      <c r="ARW30" s="53"/>
      <c r="ARX30" s="53"/>
      <c r="ARY30" s="53"/>
      <c r="ARZ30" s="53"/>
      <c r="ASA30" s="53"/>
      <c r="ASB30" s="53"/>
      <c r="ASC30" s="53"/>
      <c r="ASD30" s="53"/>
      <c r="ASE30" s="53"/>
      <c r="ASF30" s="53"/>
      <c r="ASG30" s="53"/>
      <c r="ASH30" s="53"/>
      <c r="ASI30" s="53"/>
      <c r="ASJ30" s="53"/>
      <c r="ASK30" s="53"/>
      <c r="ASL30" s="53"/>
      <c r="ASM30" s="53"/>
      <c r="ASN30" s="53"/>
      <c r="ASO30" s="53"/>
      <c r="ASP30" s="53"/>
      <c r="ASQ30" s="53"/>
      <c r="ASR30" s="53"/>
      <c r="ASS30" s="53"/>
      <c r="AST30" s="53"/>
      <c r="ASU30" s="53"/>
      <c r="ASV30" s="53"/>
      <c r="ASW30" s="53"/>
      <c r="ASX30" s="53"/>
      <c r="ASY30" s="53"/>
      <c r="ASZ30" s="53"/>
      <c r="ATA30" s="53"/>
      <c r="ATB30" s="53"/>
      <c r="ATC30" s="53"/>
      <c r="ATD30" s="53"/>
      <c r="ATE30" s="53"/>
      <c r="ATF30" s="53"/>
      <c r="ATG30" s="53"/>
      <c r="ATH30" s="53"/>
      <c r="ATI30" s="53"/>
      <c r="ATJ30" s="53"/>
      <c r="ATK30" s="53"/>
      <c r="ATL30" s="53"/>
      <c r="ATM30" s="53"/>
      <c r="ATN30" s="53"/>
      <c r="ATO30" s="53"/>
      <c r="ATP30" s="53"/>
      <c r="ATQ30" s="53"/>
      <c r="ATR30" s="53"/>
      <c r="ATS30" s="53"/>
      <c r="ATT30" s="53"/>
      <c r="ATU30" s="53"/>
      <c r="ATV30" s="53"/>
      <c r="ATW30" s="53"/>
      <c r="ATX30" s="53"/>
      <c r="ATY30" s="53"/>
      <c r="ATZ30" s="53"/>
      <c r="AUA30" s="53"/>
      <c r="AUB30" s="53"/>
      <c r="AUC30" s="53"/>
      <c r="AUD30" s="53"/>
      <c r="AUE30" s="53"/>
      <c r="AUF30" s="53"/>
      <c r="AUG30" s="53"/>
      <c r="AUH30" s="53"/>
      <c r="AUI30" s="53"/>
      <c r="AUJ30" s="53"/>
      <c r="AUK30" s="53"/>
      <c r="AUL30" s="53"/>
      <c r="AUM30" s="53"/>
      <c r="AUN30" s="53"/>
      <c r="AUO30" s="53"/>
      <c r="AUP30" s="53"/>
      <c r="AUQ30" s="53"/>
      <c r="AUR30" s="53"/>
      <c r="AUS30" s="53"/>
      <c r="AUT30" s="53"/>
      <c r="AUU30" s="53"/>
      <c r="AUV30" s="53"/>
      <c r="AUW30" s="53"/>
      <c r="AUX30" s="53"/>
      <c r="AUY30" s="53"/>
      <c r="AUZ30" s="53"/>
      <c r="AVA30" s="53"/>
      <c r="AVB30" s="53"/>
      <c r="AVC30" s="53"/>
      <c r="AVD30" s="53"/>
      <c r="AVE30" s="53"/>
      <c r="AVF30" s="53"/>
      <c r="AVG30" s="53"/>
      <c r="AVH30" s="53"/>
      <c r="AVI30" s="53"/>
      <c r="AVJ30" s="53"/>
      <c r="AVK30" s="53"/>
      <c r="AVL30" s="53"/>
      <c r="AVM30" s="53"/>
      <c r="AVN30" s="53"/>
      <c r="AVO30" s="53"/>
      <c r="AVP30" s="53"/>
      <c r="AVQ30" s="53"/>
      <c r="AVR30" s="53"/>
      <c r="AVS30" s="53"/>
      <c r="AVT30" s="53"/>
      <c r="AVU30" s="53"/>
      <c r="AVV30" s="53"/>
      <c r="AVW30" s="53"/>
      <c r="AVX30" s="53"/>
      <c r="AVY30" s="53"/>
      <c r="AVZ30" s="53"/>
      <c r="AWA30" s="53"/>
      <c r="AWB30" s="53"/>
      <c r="AWC30" s="53"/>
      <c r="AWD30" s="53"/>
      <c r="AWE30" s="53"/>
      <c r="AWF30" s="53"/>
      <c r="AWG30" s="53"/>
      <c r="AWH30" s="53"/>
      <c r="AWI30" s="53"/>
      <c r="AWJ30" s="53"/>
      <c r="AWK30" s="53"/>
      <c r="AWL30" s="53"/>
      <c r="AWM30" s="53"/>
      <c r="AWN30" s="53"/>
      <c r="AWO30" s="53"/>
      <c r="AWP30" s="53"/>
      <c r="AWQ30" s="53"/>
      <c r="AWR30" s="53"/>
      <c r="AWS30" s="53"/>
      <c r="AWT30" s="53"/>
      <c r="AWU30" s="53"/>
      <c r="AWV30" s="53"/>
      <c r="AWW30" s="53"/>
      <c r="AWX30" s="53"/>
      <c r="AWY30" s="53"/>
      <c r="AWZ30" s="53"/>
      <c r="AXA30" s="53"/>
      <c r="AXB30" s="53"/>
      <c r="AXC30" s="53"/>
      <c r="AXD30" s="53"/>
      <c r="AXE30" s="53"/>
      <c r="AXF30" s="53"/>
      <c r="AXG30" s="53"/>
      <c r="AXH30" s="53"/>
      <c r="AXI30" s="53"/>
      <c r="AXJ30" s="53"/>
      <c r="AXK30" s="53"/>
      <c r="AXL30" s="53"/>
      <c r="AXM30" s="53"/>
      <c r="AXN30" s="53"/>
      <c r="AXO30" s="53"/>
      <c r="AXP30" s="53"/>
      <c r="AXQ30" s="53"/>
      <c r="AXR30" s="53"/>
      <c r="AXS30" s="53"/>
      <c r="AXT30" s="53"/>
      <c r="AXU30" s="53"/>
      <c r="AXV30" s="53"/>
      <c r="AXW30" s="53"/>
      <c r="AXX30" s="53"/>
      <c r="AXY30" s="53"/>
      <c r="AXZ30" s="53"/>
      <c r="AYA30" s="53"/>
      <c r="AYB30" s="53"/>
      <c r="AYC30" s="53"/>
      <c r="AYD30" s="53"/>
      <c r="AYE30" s="53"/>
      <c r="AYF30" s="53"/>
      <c r="AYG30" s="53"/>
      <c r="AYH30" s="53"/>
      <c r="AYI30" s="53"/>
      <c r="AYJ30" s="53"/>
      <c r="AYK30" s="53"/>
      <c r="AYL30" s="53"/>
      <c r="AYM30" s="53"/>
      <c r="AYN30" s="53"/>
      <c r="AYO30" s="53"/>
      <c r="AYP30" s="53"/>
      <c r="AYQ30" s="53"/>
      <c r="AYR30" s="53"/>
      <c r="AYS30" s="53"/>
      <c r="AYT30" s="53"/>
      <c r="AYU30" s="53"/>
      <c r="AYV30" s="53"/>
      <c r="AYW30" s="53"/>
      <c r="AYX30" s="53"/>
      <c r="AYY30" s="53"/>
      <c r="AYZ30" s="53"/>
      <c r="AZA30" s="53"/>
      <c r="AZB30" s="53"/>
      <c r="AZC30" s="53"/>
      <c r="AZD30" s="53"/>
      <c r="AZE30" s="53"/>
      <c r="AZF30" s="53"/>
      <c r="AZG30" s="53"/>
      <c r="AZH30" s="53"/>
      <c r="AZI30" s="53"/>
      <c r="AZJ30" s="53"/>
      <c r="AZK30" s="53"/>
      <c r="AZL30" s="53"/>
      <c r="AZM30" s="53"/>
      <c r="AZN30" s="53"/>
      <c r="AZO30" s="53"/>
      <c r="AZP30" s="53"/>
      <c r="AZQ30" s="53"/>
      <c r="AZR30" s="53"/>
      <c r="AZS30" s="53"/>
      <c r="AZT30" s="53"/>
      <c r="AZU30" s="53"/>
      <c r="AZV30" s="53"/>
      <c r="AZW30" s="53"/>
      <c r="AZX30" s="53"/>
      <c r="AZY30" s="53"/>
      <c r="AZZ30" s="53"/>
      <c r="BAA30" s="53"/>
      <c r="BAB30" s="53"/>
      <c r="BAC30" s="53"/>
      <c r="BAD30" s="53"/>
      <c r="BAE30" s="53"/>
      <c r="BAF30" s="53"/>
      <c r="BAG30" s="53"/>
      <c r="BAH30" s="53"/>
      <c r="BAI30" s="53"/>
      <c r="BAJ30" s="53"/>
      <c r="BAK30" s="53"/>
      <c r="BAL30" s="53"/>
      <c r="BAM30" s="53"/>
      <c r="BAN30" s="53"/>
      <c r="BAO30" s="53"/>
      <c r="BAP30" s="53"/>
      <c r="BAQ30" s="53"/>
      <c r="BAR30" s="53"/>
      <c r="BAS30" s="53"/>
      <c r="BAT30" s="53"/>
      <c r="BAU30" s="53"/>
      <c r="BAV30" s="53"/>
      <c r="BAW30" s="53"/>
      <c r="BAX30" s="53"/>
      <c r="BAY30" s="53"/>
      <c r="BAZ30" s="53"/>
      <c r="BBA30" s="53"/>
      <c r="BBB30" s="53"/>
      <c r="BBC30" s="53"/>
      <c r="BBD30" s="53"/>
      <c r="BBE30" s="53"/>
      <c r="BBF30" s="53"/>
      <c r="BBG30" s="53"/>
      <c r="BBH30" s="53"/>
      <c r="BBI30" s="53"/>
      <c r="BBJ30" s="53"/>
      <c r="BBK30" s="53"/>
      <c r="BBL30" s="53"/>
      <c r="BBM30" s="53"/>
      <c r="BBN30" s="53"/>
      <c r="BBO30" s="53"/>
      <c r="BBP30" s="53"/>
      <c r="BBQ30" s="53"/>
      <c r="BBR30" s="53"/>
      <c r="BBS30" s="53"/>
      <c r="BBT30" s="53"/>
      <c r="BBU30" s="53"/>
      <c r="BBV30" s="53"/>
      <c r="BBW30" s="53"/>
      <c r="BBX30" s="53"/>
      <c r="BBY30" s="53"/>
      <c r="BBZ30" s="53"/>
      <c r="BCA30" s="53"/>
      <c r="BCB30" s="53"/>
      <c r="BCC30" s="53"/>
      <c r="BCD30" s="53"/>
      <c r="BCE30" s="53"/>
      <c r="BCF30" s="53"/>
      <c r="BCG30" s="53"/>
      <c r="BCH30" s="53"/>
      <c r="BCI30" s="53"/>
      <c r="BCJ30" s="53"/>
      <c r="BCK30" s="53"/>
      <c r="BCL30" s="53"/>
      <c r="BCM30" s="53"/>
      <c r="BCN30" s="53"/>
      <c r="BCO30" s="53"/>
      <c r="BCP30" s="53"/>
      <c r="BCQ30" s="53"/>
      <c r="BCR30" s="53"/>
      <c r="BCS30" s="53"/>
      <c r="BCT30" s="53"/>
      <c r="BCU30" s="53"/>
      <c r="BCV30" s="53"/>
      <c r="BCW30" s="53"/>
      <c r="BCX30" s="53"/>
      <c r="BCY30" s="53"/>
      <c r="BCZ30" s="53"/>
      <c r="BDA30" s="53"/>
      <c r="BDB30" s="53"/>
      <c r="BDC30" s="53"/>
      <c r="BDD30" s="53"/>
      <c r="BDE30" s="53"/>
      <c r="BDF30" s="53"/>
      <c r="BDG30" s="53"/>
      <c r="BDH30" s="53"/>
      <c r="BDI30" s="53"/>
      <c r="BDJ30" s="53"/>
      <c r="BDK30" s="53"/>
      <c r="BDL30" s="53"/>
      <c r="BDM30" s="53"/>
      <c r="BDN30" s="53"/>
      <c r="BDO30" s="53"/>
      <c r="BDP30" s="53"/>
      <c r="BDQ30" s="53"/>
      <c r="BDR30" s="53"/>
      <c r="BDS30" s="53"/>
      <c r="BDT30" s="53"/>
      <c r="BDU30" s="53"/>
      <c r="BDV30" s="53"/>
      <c r="BDW30" s="53"/>
      <c r="BDX30" s="53"/>
      <c r="BDY30" s="53"/>
      <c r="BDZ30" s="53"/>
      <c r="BEA30" s="53"/>
      <c r="BEB30" s="53"/>
      <c r="BEC30" s="53"/>
      <c r="BED30" s="53"/>
      <c r="BEE30" s="53"/>
      <c r="BEF30" s="53"/>
      <c r="BEG30" s="53"/>
      <c r="BEH30" s="53"/>
      <c r="BEI30" s="53"/>
      <c r="BEJ30" s="53"/>
      <c r="BEK30" s="53"/>
      <c r="BEL30" s="53"/>
      <c r="BEM30" s="53"/>
      <c r="BEN30" s="53"/>
      <c r="BEO30" s="53"/>
      <c r="BEP30" s="53"/>
      <c r="BEQ30" s="53"/>
      <c r="BER30" s="53"/>
      <c r="BES30" s="53"/>
      <c r="BET30" s="53"/>
      <c r="BEU30" s="53"/>
      <c r="BEV30" s="53"/>
      <c r="BEW30" s="53"/>
      <c r="BEX30" s="53"/>
      <c r="BEY30" s="53"/>
      <c r="BEZ30" s="53"/>
      <c r="BFA30" s="53"/>
      <c r="BFB30" s="53"/>
      <c r="BFC30" s="53"/>
      <c r="BFD30" s="53"/>
      <c r="BFE30" s="53"/>
      <c r="BFF30" s="53"/>
      <c r="BFG30" s="53"/>
      <c r="BFH30" s="53"/>
      <c r="BFI30" s="53"/>
      <c r="BFJ30" s="53"/>
      <c r="BFK30" s="53"/>
      <c r="BFL30" s="53"/>
      <c r="BFM30" s="53"/>
      <c r="BFN30" s="53"/>
      <c r="BFO30" s="53"/>
      <c r="BFP30" s="53"/>
      <c r="BFQ30" s="53"/>
      <c r="BFR30" s="53"/>
      <c r="BFS30" s="53"/>
      <c r="BFT30" s="53"/>
      <c r="BFU30" s="53"/>
      <c r="BFV30" s="53"/>
      <c r="BFW30" s="53"/>
      <c r="BFX30" s="53"/>
      <c r="BFY30" s="53"/>
      <c r="BFZ30" s="53"/>
      <c r="BGA30" s="53"/>
      <c r="BGB30" s="53"/>
      <c r="BGC30" s="53"/>
      <c r="BGD30" s="53"/>
      <c r="BGE30" s="53"/>
      <c r="BGF30" s="53"/>
      <c r="BGG30" s="53"/>
      <c r="BGH30" s="53"/>
      <c r="BGI30" s="53"/>
      <c r="BGJ30" s="53"/>
      <c r="BGK30" s="53"/>
      <c r="BGL30" s="53"/>
      <c r="BGM30" s="53"/>
      <c r="BGN30" s="53"/>
      <c r="BGO30" s="53"/>
      <c r="BGP30" s="53"/>
      <c r="BGQ30" s="53"/>
      <c r="BGR30" s="53"/>
      <c r="BGS30" s="53"/>
      <c r="BGT30" s="53"/>
      <c r="BGU30" s="53"/>
      <c r="BGV30" s="53"/>
      <c r="BGW30" s="53"/>
      <c r="BGX30" s="53"/>
      <c r="BGY30" s="53"/>
      <c r="BGZ30" s="53"/>
      <c r="BHA30" s="53"/>
      <c r="BHB30" s="53"/>
      <c r="BHC30" s="53"/>
      <c r="BHD30" s="53"/>
      <c r="BHE30" s="53"/>
      <c r="BHF30" s="53"/>
      <c r="BHG30" s="53"/>
      <c r="BHH30" s="53"/>
      <c r="BHI30" s="53"/>
      <c r="BHJ30" s="53"/>
      <c r="BHK30" s="53"/>
      <c r="BHL30" s="53"/>
      <c r="BHM30" s="53"/>
      <c r="BHN30" s="53"/>
      <c r="BHO30" s="53"/>
      <c r="BHP30" s="53"/>
      <c r="BHQ30" s="53"/>
      <c r="BHR30" s="53"/>
      <c r="BHS30" s="53"/>
      <c r="BHT30" s="53"/>
      <c r="BHU30" s="53"/>
      <c r="BHV30" s="53"/>
      <c r="BHW30" s="53"/>
      <c r="BHX30" s="53"/>
      <c r="BHY30" s="53"/>
      <c r="BHZ30" s="53"/>
      <c r="BIA30" s="53"/>
      <c r="BIB30" s="53"/>
      <c r="BIC30" s="53"/>
      <c r="BID30" s="53"/>
      <c r="BIE30" s="53"/>
      <c r="BIF30" s="53"/>
      <c r="BIG30" s="53"/>
      <c r="BIH30" s="53"/>
      <c r="BII30" s="53"/>
      <c r="BIJ30" s="53"/>
      <c r="BIK30" s="53"/>
      <c r="BIL30" s="53"/>
      <c r="BIM30" s="53"/>
      <c r="BIN30" s="53"/>
      <c r="BIO30" s="53"/>
      <c r="BIP30" s="53"/>
      <c r="BIQ30" s="53"/>
      <c r="BIR30" s="53"/>
      <c r="BIS30" s="53"/>
      <c r="BIT30" s="53"/>
      <c r="BIU30" s="53"/>
      <c r="BIV30" s="53"/>
      <c r="BIW30" s="53"/>
      <c r="BIX30" s="53"/>
      <c r="BIY30" s="53"/>
      <c r="BIZ30" s="53"/>
      <c r="BJA30" s="53"/>
      <c r="BJB30" s="53"/>
      <c r="BJC30" s="53"/>
      <c r="BJD30" s="53"/>
      <c r="BJE30" s="53"/>
      <c r="BJF30" s="53"/>
      <c r="BJG30" s="53"/>
      <c r="BJH30" s="53"/>
      <c r="BJI30" s="53"/>
      <c r="BJJ30" s="53"/>
      <c r="BJK30" s="53"/>
      <c r="BJL30" s="53"/>
      <c r="BJM30" s="53"/>
      <c r="BJN30" s="53"/>
      <c r="BJO30" s="53"/>
      <c r="BJP30" s="53"/>
      <c r="BJQ30" s="53"/>
      <c r="BJR30" s="53"/>
      <c r="BJS30" s="53"/>
      <c r="BJT30" s="53"/>
      <c r="BJU30" s="53"/>
      <c r="BJV30" s="53"/>
      <c r="BJW30" s="53"/>
      <c r="BJX30" s="53"/>
      <c r="BJY30" s="53"/>
      <c r="BJZ30" s="53"/>
      <c r="BKA30" s="53"/>
      <c r="BKB30" s="53"/>
      <c r="BKC30" s="53"/>
      <c r="BKD30" s="53"/>
      <c r="BKE30" s="53"/>
      <c r="BKF30" s="53"/>
      <c r="BKG30" s="53"/>
      <c r="BKH30" s="53"/>
      <c r="BKI30" s="53"/>
      <c r="BKJ30" s="53"/>
      <c r="BKK30" s="53"/>
      <c r="BKL30" s="53"/>
      <c r="BKM30" s="53"/>
      <c r="BKN30" s="53"/>
      <c r="BKO30" s="53"/>
      <c r="BKP30" s="53"/>
      <c r="BKQ30" s="53"/>
      <c r="BKR30" s="53"/>
      <c r="BKS30" s="53"/>
      <c r="BKT30" s="53"/>
      <c r="BKU30" s="53"/>
      <c r="BKV30" s="53"/>
      <c r="BKW30" s="53"/>
      <c r="BKX30" s="53"/>
      <c r="BKY30" s="53"/>
      <c r="BKZ30" s="53"/>
      <c r="BLA30" s="53"/>
      <c r="BLB30" s="53"/>
      <c r="BLC30" s="53"/>
      <c r="BLD30" s="53"/>
      <c r="BLE30" s="53"/>
      <c r="BLF30" s="53"/>
      <c r="BLG30" s="53"/>
      <c r="BLH30" s="53"/>
      <c r="BLI30" s="53"/>
      <c r="BLJ30" s="53"/>
      <c r="BLK30" s="53"/>
      <c r="BLL30" s="53"/>
      <c r="BLM30" s="53"/>
      <c r="BLN30" s="53"/>
      <c r="BLO30" s="53"/>
      <c r="BLP30" s="53"/>
      <c r="BLQ30" s="53"/>
      <c r="BLR30" s="53"/>
      <c r="BLS30" s="53"/>
      <c r="BLT30" s="53"/>
      <c r="BLU30" s="53"/>
      <c r="BLV30" s="53"/>
      <c r="BLW30" s="53"/>
      <c r="BLX30" s="53"/>
      <c r="BLY30" s="53"/>
      <c r="BLZ30" s="53"/>
      <c r="BMA30" s="53"/>
      <c r="BMB30" s="53"/>
      <c r="BMC30" s="53"/>
      <c r="BMD30" s="53"/>
      <c r="BME30" s="53"/>
      <c r="BMF30" s="53"/>
      <c r="BMG30" s="53"/>
      <c r="BMH30" s="53"/>
      <c r="BMI30" s="53"/>
      <c r="BMJ30" s="53"/>
      <c r="BMK30" s="53"/>
      <c r="BML30" s="53"/>
      <c r="BMM30" s="53"/>
      <c r="BMN30" s="53"/>
      <c r="BMO30" s="53"/>
      <c r="BMP30" s="53"/>
      <c r="BMQ30" s="53"/>
      <c r="BMR30" s="53"/>
      <c r="BMS30" s="53"/>
      <c r="BMT30" s="53"/>
      <c r="BMU30" s="53"/>
      <c r="BMV30" s="53"/>
      <c r="BMW30" s="53"/>
      <c r="BMX30" s="53"/>
      <c r="BMY30" s="53"/>
      <c r="BMZ30" s="53"/>
      <c r="BNA30" s="53"/>
      <c r="BNB30" s="53"/>
      <c r="BNC30" s="53"/>
      <c r="BND30" s="53"/>
      <c r="BNE30" s="53"/>
      <c r="BNF30" s="53"/>
      <c r="BNG30" s="53"/>
      <c r="BNH30" s="53"/>
    </row>
    <row r="31" ht="13.5" hidden="1" customHeight="1">
      <c r="A31" s="60" t="s">
        <v>1420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  <c r="ZM31" s="55"/>
      <c r="ZN31" s="55"/>
      <c r="ZO31" s="55"/>
      <c r="ZP31" s="55"/>
      <c r="ZQ31" s="55"/>
      <c r="ZR31" s="55"/>
      <c r="ZS31" s="55"/>
      <c r="ZT31" s="55"/>
      <c r="ZU31" s="55"/>
      <c r="ZV31" s="55"/>
      <c r="ZW31" s="55"/>
      <c r="ZX31" s="55"/>
      <c r="ZY31" s="55"/>
      <c r="ZZ31" s="55"/>
      <c r="AAA31" s="55"/>
      <c r="AAB31" s="55"/>
      <c r="AAC31" s="55"/>
      <c r="AAD31" s="55"/>
      <c r="AAE31" s="55"/>
      <c r="AAF31" s="55"/>
      <c r="AAG31" s="55"/>
      <c r="AAH31" s="55"/>
      <c r="AAI31" s="55"/>
      <c r="AAJ31" s="55"/>
      <c r="AAK31" s="55"/>
      <c r="AAL31" s="55"/>
      <c r="AAM31" s="55"/>
      <c r="AAN31" s="55"/>
      <c r="AAO31" s="55"/>
      <c r="AAP31" s="55"/>
      <c r="AAQ31" s="55"/>
      <c r="AAR31" s="55"/>
      <c r="AAS31" s="55"/>
      <c r="AAT31" s="55"/>
      <c r="AAU31" s="55"/>
      <c r="AAV31" s="55"/>
      <c r="AAW31" s="55"/>
      <c r="AAX31" s="55"/>
      <c r="AAY31" s="55"/>
      <c r="AAZ31" s="55"/>
      <c r="ABA31" s="55"/>
      <c r="ABB31" s="55"/>
      <c r="ABC31" s="55"/>
      <c r="ABD31" s="55"/>
      <c r="ABE31" s="55"/>
      <c r="ABF31" s="55"/>
      <c r="ABG31" s="55"/>
      <c r="ABH31" s="55"/>
      <c r="ABI31" s="55"/>
      <c r="ABJ31" s="55"/>
      <c r="ABK31" s="55"/>
      <c r="ABL31" s="55"/>
      <c r="ABM31" s="55"/>
      <c r="ABN31" s="55"/>
      <c r="ABO31" s="55"/>
      <c r="ABP31" s="55"/>
      <c r="ABQ31" s="55"/>
      <c r="ABR31" s="55"/>
      <c r="ABS31" s="55"/>
      <c r="ABT31" s="55"/>
      <c r="ABU31" s="55"/>
      <c r="ABV31" s="55"/>
      <c r="ABW31" s="55"/>
      <c r="ABX31" s="55"/>
      <c r="ABY31" s="55"/>
      <c r="ABZ31" s="55"/>
      <c r="ACA31" s="55"/>
      <c r="ACB31" s="55"/>
      <c r="ACC31" s="55"/>
      <c r="ACD31" s="55"/>
      <c r="ACE31" s="55"/>
      <c r="ACF31" s="55"/>
      <c r="ACG31" s="55"/>
      <c r="ACH31" s="55"/>
      <c r="ACI31" s="55"/>
      <c r="ACJ31" s="55"/>
      <c r="ACK31" s="55"/>
      <c r="ACL31" s="55"/>
      <c r="ACM31" s="55"/>
      <c r="ACN31" s="55"/>
      <c r="ACO31" s="55"/>
      <c r="ACP31" s="55"/>
      <c r="ACQ31" s="55"/>
      <c r="ACR31" s="55"/>
      <c r="ACS31" s="55"/>
      <c r="ACT31" s="55"/>
      <c r="ACU31" s="55"/>
      <c r="ACV31" s="55"/>
      <c r="ACW31" s="55"/>
      <c r="ACX31" s="55"/>
      <c r="ACY31" s="55"/>
      <c r="ACZ31" s="55"/>
      <c r="ADA31" s="55"/>
      <c r="ADB31" s="55">
        <v>95.69215</v>
      </c>
      <c r="ADC31" s="55">
        <v>95.69215</v>
      </c>
      <c r="ADD31" s="55">
        <v>95.69215</v>
      </c>
      <c r="ADE31" s="55">
        <v>95.69215</v>
      </c>
      <c r="ADF31" s="55">
        <v>95.69215</v>
      </c>
      <c r="ADG31" s="55">
        <v>95.69215</v>
      </c>
      <c r="ADH31" s="55">
        <v>95.69215</v>
      </c>
      <c r="ADI31" s="55">
        <v>95.69215</v>
      </c>
      <c r="ADJ31" s="55">
        <v>95.69215</v>
      </c>
      <c r="ADK31" s="55">
        <v>95.69215</v>
      </c>
      <c r="ADL31" s="55">
        <v>95.69215</v>
      </c>
      <c r="ADM31" s="55">
        <v>95.69215</v>
      </c>
      <c r="ADN31" s="55">
        <v>95.69215</v>
      </c>
      <c r="ADO31" s="55">
        <v>95.69215</v>
      </c>
      <c r="ADP31" s="55">
        <v>95.69215</v>
      </c>
      <c r="ADQ31" s="55">
        <v>95.69215</v>
      </c>
      <c r="ADR31" s="55">
        <v>95.69215</v>
      </c>
      <c r="ADS31" s="55">
        <v>95.69215</v>
      </c>
      <c r="ADT31" s="55">
        <v>95.69215</v>
      </c>
      <c r="ADU31" s="55">
        <v>95.69215</v>
      </c>
      <c r="ADV31" s="55">
        <v>95.69215</v>
      </c>
      <c r="ADW31" s="55">
        <v>95.69215</v>
      </c>
      <c r="ADX31" s="55">
        <v>95.69215</v>
      </c>
      <c r="ADY31" s="55">
        <v>95.69215</v>
      </c>
      <c r="ADZ31" s="55">
        <v>96.62625</v>
      </c>
      <c r="AEA31" s="55">
        <v>96.62625</v>
      </c>
      <c r="AEB31" s="55">
        <v>96.62625</v>
      </c>
      <c r="AEC31" s="55">
        <v>96.62625</v>
      </c>
      <c r="AED31" s="55">
        <v>96.62625</v>
      </c>
      <c r="AEE31" s="55">
        <v>96.62625</v>
      </c>
      <c r="AEF31" s="55">
        <v>96.62625</v>
      </c>
      <c r="AEG31" s="55">
        <v>96.62625</v>
      </c>
      <c r="AEH31" s="55">
        <v>96.62625</v>
      </c>
      <c r="AEI31" s="55">
        <v>96.62625</v>
      </c>
      <c r="AEJ31" s="55">
        <v>96.62625</v>
      </c>
      <c r="AEK31" s="55">
        <v>96.62625</v>
      </c>
      <c r="AEL31" s="55">
        <v>96.62625</v>
      </c>
      <c r="AEM31" s="55">
        <v>96.62625</v>
      </c>
      <c r="AEN31" s="55">
        <v>96.62625</v>
      </c>
      <c r="AEO31" s="55">
        <v>96.62625</v>
      </c>
      <c r="AEP31" s="55">
        <v>96.62625</v>
      </c>
      <c r="AEQ31" s="55">
        <v>96.62625</v>
      </c>
      <c r="AER31" s="55">
        <v>96.62625</v>
      </c>
      <c r="AES31" s="55">
        <v>96.62625</v>
      </c>
      <c r="AET31" s="55">
        <v>96.62625</v>
      </c>
      <c r="AEU31" s="55">
        <v>96.62625</v>
      </c>
      <c r="AEV31" s="55">
        <v>96.62625</v>
      </c>
      <c r="AEW31" s="55">
        <v>96.62625</v>
      </c>
      <c r="AEX31" s="55">
        <v>95.57487</v>
      </c>
      <c r="AEY31" s="55">
        <v>95.57487</v>
      </c>
      <c r="AEZ31" s="55">
        <v>95.57487</v>
      </c>
      <c r="AFA31" s="55">
        <v>95.57487</v>
      </c>
      <c r="AFB31" s="55">
        <v>95.57487</v>
      </c>
      <c r="AFC31" s="55">
        <v>95.57487</v>
      </c>
      <c r="AFD31" s="55">
        <v>95.57487</v>
      </c>
      <c r="AFE31" s="55">
        <v>95.57487</v>
      </c>
      <c r="AFF31" s="55">
        <v>95.57487</v>
      </c>
      <c r="AFG31" s="55">
        <v>95.57487</v>
      </c>
      <c r="AFH31" s="55">
        <v>95.57487</v>
      </c>
      <c r="AFI31" s="55">
        <v>95.57487</v>
      </c>
      <c r="AFJ31" s="55">
        <v>95.57487</v>
      </c>
      <c r="AFK31" s="55">
        <v>95.57487</v>
      </c>
      <c r="AFL31" s="55">
        <v>95.57487</v>
      </c>
      <c r="AFM31" s="55">
        <v>95.57487</v>
      </c>
      <c r="AFN31" s="55">
        <v>95.57487</v>
      </c>
      <c r="AFO31" s="55">
        <v>95.57487</v>
      </c>
      <c r="AFP31" s="55">
        <v>95.57487</v>
      </c>
      <c r="AFQ31" s="55">
        <v>95.57487</v>
      </c>
      <c r="AFR31" s="55">
        <v>95.57487</v>
      </c>
      <c r="AFS31" s="55">
        <v>95.57487</v>
      </c>
      <c r="AFT31" s="55">
        <v>95.57487</v>
      </c>
      <c r="AFU31" s="55">
        <v>95.57487</v>
      </c>
      <c r="AFV31" s="55">
        <v>95.57487</v>
      </c>
      <c r="AFW31" s="55">
        <v>95.57487</v>
      </c>
      <c r="AFX31" s="55">
        <v>95.57487</v>
      </c>
      <c r="AFY31" s="55">
        <v>95.57487</v>
      </c>
      <c r="AFZ31" s="55">
        <v>95.57487</v>
      </c>
      <c r="AGA31" s="55">
        <v>95.57487</v>
      </c>
      <c r="AGB31" s="55">
        <v>95.57487</v>
      </c>
      <c r="AGC31" s="55">
        <v>95.57487</v>
      </c>
      <c r="AGD31" s="55">
        <v>95.57487</v>
      </c>
      <c r="AGE31" s="56"/>
      <c r="AGF31" s="56"/>
      <c r="AGG31" s="56"/>
      <c r="AGH31" s="56"/>
      <c r="AGI31" s="56"/>
      <c r="AGJ31" s="56"/>
      <c r="AGK31" s="56"/>
      <c r="AGL31" s="56"/>
      <c r="AGM31" s="56"/>
      <c r="AGN31" s="56"/>
      <c r="AGO31" s="56"/>
      <c r="AGP31" s="56"/>
      <c r="AGQ31" s="56"/>
      <c r="AGR31" s="56"/>
      <c r="AGS31" s="56"/>
      <c r="AGT31" s="56"/>
      <c r="AGU31" s="56"/>
      <c r="AGV31" s="56"/>
      <c r="AGW31" s="56"/>
      <c r="AGX31" s="56"/>
      <c r="AGY31" s="56"/>
      <c r="AGZ31" s="56"/>
      <c r="AHA31" s="56"/>
      <c r="AHB31" s="56"/>
      <c r="AHC31" s="56"/>
      <c r="AHD31" s="56"/>
      <c r="AHE31" s="56"/>
      <c r="AHF31" s="56"/>
      <c r="AHG31" s="56"/>
      <c r="AHH31" s="56"/>
      <c r="AHI31" s="56"/>
      <c r="AHJ31" s="56"/>
      <c r="AHK31" s="56"/>
      <c r="AHL31" s="56"/>
      <c r="AHM31" s="56"/>
      <c r="AHN31" s="56"/>
      <c r="AHO31" s="56"/>
      <c r="AHP31" s="56"/>
      <c r="AHQ31" s="56"/>
      <c r="AHR31" s="56"/>
      <c r="AHS31" s="56"/>
      <c r="AHT31" s="56"/>
      <c r="AHU31" s="56"/>
      <c r="AHV31" s="56"/>
      <c r="AHW31" s="56"/>
      <c r="AHX31" s="56"/>
      <c r="AHY31" s="56"/>
      <c r="AHZ31" s="56"/>
      <c r="AIA31" s="56"/>
      <c r="AIB31" s="56"/>
      <c r="AIC31" s="56"/>
      <c r="AID31" s="56"/>
      <c r="AIE31" s="56"/>
      <c r="AIF31" s="56"/>
      <c r="AIG31" s="56"/>
      <c r="AIH31" s="56"/>
      <c r="AII31" s="56"/>
      <c r="AIJ31" s="56"/>
      <c r="AIK31" s="56"/>
      <c r="AIL31" s="56"/>
      <c r="AIM31" s="56"/>
      <c r="AIN31" s="56"/>
      <c r="AIO31" s="56"/>
      <c r="AIP31" s="56"/>
      <c r="AIQ31" s="56"/>
      <c r="AIR31" s="56"/>
      <c r="AIS31" s="56"/>
      <c r="AIT31" s="56"/>
      <c r="AIU31" s="56"/>
      <c r="AIV31" s="56"/>
      <c r="AIW31" s="56"/>
      <c r="AIX31" s="56"/>
      <c r="AIY31" s="56"/>
      <c r="AIZ31" s="56"/>
      <c r="AJA31" s="56"/>
      <c r="AJB31" s="56"/>
      <c r="AJC31" s="56"/>
      <c r="AJD31" s="56"/>
      <c r="AJE31" s="56"/>
      <c r="AJF31" s="56"/>
      <c r="AJG31" s="56"/>
      <c r="AJH31" s="56"/>
      <c r="AJI31" s="56"/>
      <c r="AJJ31" s="56"/>
      <c r="AJK31" s="56"/>
      <c r="AJL31" s="56"/>
      <c r="AJM31" s="56"/>
      <c r="AJN31" s="56"/>
      <c r="AJO31" s="56"/>
      <c r="AJP31" s="56"/>
      <c r="AJQ31" s="56"/>
      <c r="AJR31" s="56"/>
      <c r="AJS31" s="56"/>
      <c r="AJT31" s="56"/>
      <c r="AJU31" s="56"/>
      <c r="AJV31" s="56"/>
      <c r="AJW31" s="56"/>
      <c r="AJX31" s="56"/>
      <c r="AJY31" s="56"/>
      <c r="AJZ31" s="56"/>
      <c r="AKA31" s="56"/>
      <c r="AKB31" s="56"/>
      <c r="AKC31" s="56"/>
      <c r="AKD31" s="56"/>
      <c r="AKE31" s="56"/>
      <c r="AKF31" s="56"/>
      <c r="AKG31" s="56"/>
      <c r="AKH31" s="56"/>
      <c r="AKI31" s="56"/>
      <c r="AKJ31" s="56"/>
      <c r="AKK31" s="56"/>
      <c r="AKL31" s="56"/>
      <c r="AKM31" s="56"/>
      <c r="AKN31" s="56"/>
      <c r="AKO31" s="56"/>
      <c r="AKP31" s="56"/>
      <c r="AKQ31" s="56"/>
      <c r="AKR31" s="56"/>
      <c r="AKS31" s="56"/>
      <c r="AKT31" s="56"/>
      <c r="AKU31" s="56"/>
      <c r="AKV31" s="56"/>
      <c r="AKW31" s="56"/>
      <c r="AKX31" s="56"/>
      <c r="AKY31" s="56"/>
      <c r="AKZ31" s="56"/>
      <c r="ALA31" s="56"/>
      <c r="ALB31" s="56"/>
      <c r="ALC31" s="56"/>
      <c r="ALD31" s="56"/>
      <c r="ALE31" s="56"/>
      <c r="ALF31" s="56"/>
      <c r="ALG31" s="56"/>
      <c r="ALH31" s="56"/>
      <c r="ALI31" s="56"/>
      <c r="ALJ31" s="56"/>
      <c r="ALK31" s="56"/>
      <c r="ALL31" s="56"/>
      <c r="ALM31" s="56"/>
      <c r="ALN31" s="56"/>
      <c r="ALO31" s="56"/>
      <c r="ALP31" s="56"/>
      <c r="ALQ31" s="56"/>
      <c r="ALR31" s="56"/>
      <c r="ALS31" s="56"/>
      <c r="ALT31" s="56"/>
      <c r="ALU31" s="56"/>
      <c r="ALV31" s="56"/>
      <c r="ALW31" s="56"/>
      <c r="ALX31" s="56"/>
      <c r="ALY31" s="56"/>
      <c r="ALZ31" s="56"/>
      <c r="AMA31" s="56"/>
      <c r="AMB31" s="56"/>
      <c r="AMC31" s="56"/>
      <c r="AMD31" s="56"/>
      <c r="AME31" s="56"/>
      <c r="AMF31" s="56"/>
      <c r="AMG31" s="56"/>
      <c r="AMH31" s="56"/>
      <c r="AMI31" s="56"/>
      <c r="AMJ31" s="56"/>
      <c r="AMK31" s="56"/>
      <c r="AML31" s="56"/>
      <c r="AMM31" s="56"/>
      <c r="AMN31" s="56"/>
      <c r="AMO31" s="56"/>
      <c r="AMP31" s="56"/>
      <c r="AMQ31" s="56"/>
      <c r="AMR31" s="56"/>
      <c r="AMS31" s="56"/>
      <c r="AMT31" s="56"/>
      <c r="AMU31" s="56"/>
      <c r="AMV31" s="56"/>
      <c r="AMW31" s="56"/>
      <c r="AMX31" s="56"/>
      <c r="AMY31" s="56"/>
      <c r="AMZ31" s="56"/>
      <c r="ANA31" s="56"/>
      <c r="ANB31" s="56"/>
      <c r="ANC31" s="56"/>
      <c r="AND31" s="56"/>
      <c r="ANE31" s="56"/>
      <c r="ANF31" s="56"/>
      <c r="ANG31" s="56"/>
      <c r="ANH31" s="56"/>
      <c r="ANI31" s="56"/>
      <c r="ANJ31" s="56"/>
      <c r="ANK31" s="56"/>
      <c r="ANL31" s="56"/>
      <c r="ANM31" s="56"/>
      <c r="ANN31" s="56"/>
      <c r="ANO31" s="56"/>
      <c r="ANP31" s="56"/>
      <c r="ANQ31" s="56"/>
      <c r="ANR31" s="56"/>
      <c r="ANS31" s="56"/>
      <c r="ANT31" s="56"/>
      <c r="ANU31" s="56"/>
      <c r="ANV31" s="56"/>
      <c r="ANW31" s="56"/>
      <c r="ANX31" s="56"/>
      <c r="ANY31" s="56"/>
      <c r="ANZ31" s="56"/>
      <c r="AOA31" s="56"/>
      <c r="AOB31" s="56"/>
      <c r="AOC31" s="56"/>
      <c r="AOD31" s="56"/>
      <c r="AOE31" s="56"/>
      <c r="AOF31" s="56"/>
      <c r="AOG31" s="56"/>
      <c r="AOH31" s="56"/>
      <c r="AOI31" s="56"/>
      <c r="AOJ31" s="56"/>
      <c r="AOK31" s="56"/>
      <c r="AOL31" s="56"/>
      <c r="AOM31" s="56"/>
      <c r="AON31" s="56"/>
      <c r="AOO31" s="56"/>
      <c r="AOP31" s="56"/>
      <c r="AOQ31" s="56"/>
      <c r="AOR31" s="56"/>
      <c r="AOS31" s="56"/>
      <c r="AOT31" s="56"/>
      <c r="AOU31" s="56"/>
      <c r="AOV31" s="56"/>
      <c r="AOW31" s="56"/>
      <c r="AOX31" s="56"/>
      <c r="AOY31" s="56"/>
      <c r="AOZ31" s="56"/>
      <c r="APA31" s="56"/>
      <c r="APB31" s="56"/>
      <c r="APC31" s="56"/>
      <c r="APD31" s="56"/>
      <c r="APE31" s="56"/>
      <c r="APF31" s="56"/>
      <c r="APG31" s="56"/>
      <c r="APH31" s="56"/>
      <c r="API31" s="56"/>
      <c r="APJ31" s="56"/>
      <c r="APK31" s="56"/>
      <c r="APL31" s="56"/>
      <c r="APM31" s="56"/>
      <c r="APN31" s="56"/>
      <c r="APO31" s="56"/>
      <c r="APP31" s="56"/>
      <c r="APQ31" s="56"/>
      <c r="APR31" s="56"/>
      <c r="APS31" s="56"/>
      <c r="APT31" s="56"/>
      <c r="APU31" s="56"/>
      <c r="APV31" s="56"/>
      <c r="APW31" s="56"/>
      <c r="APX31" s="56"/>
      <c r="APY31" s="56"/>
      <c r="APZ31" s="56"/>
      <c r="AQA31" s="56"/>
      <c r="AQB31" s="56"/>
      <c r="AQC31" s="56"/>
      <c r="AQD31" s="56"/>
      <c r="AQE31" s="56"/>
      <c r="AQF31" s="56"/>
      <c r="AQG31" s="56"/>
      <c r="AQH31" s="56"/>
      <c r="AQI31" s="56"/>
      <c r="AQJ31" s="56"/>
      <c r="AQK31" s="56"/>
      <c r="AQL31" s="56"/>
      <c r="AQM31" s="56"/>
      <c r="AQN31" s="56"/>
      <c r="AQO31" s="56"/>
      <c r="AQP31" s="56"/>
      <c r="AQQ31" s="56"/>
      <c r="AQR31" s="56"/>
      <c r="AQS31" s="56"/>
      <c r="AQT31" s="56"/>
      <c r="AQU31" s="56"/>
      <c r="AQV31" s="56"/>
      <c r="AQW31" s="56"/>
      <c r="AQX31" s="56"/>
      <c r="AQY31" s="56"/>
      <c r="AQZ31" s="56"/>
      <c r="ARA31" s="56"/>
      <c r="ARB31" s="56"/>
      <c r="ARC31" s="56"/>
      <c r="ARD31" s="56"/>
      <c r="ARE31" s="56"/>
      <c r="ARF31" s="56"/>
      <c r="ARG31" s="56"/>
      <c r="ARH31" s="56"/>
      <c r="ARI31" s="56"/>
      <c r="ARJ31" s="56"/>
      <c r="ARK31" s="56"/>
      <c r="ARL31" s="56"/>
      <c r="ARM31" s="56"/>
      <c r="ARN31" s="56"/>
      <c r="ARO31" s="56"/>
      <c r="ARP31" s="56"/>
      <c r="ARQ31" s="56"/>
      <c r="ARR31" s="56"/>
      <c r="ARS31" s="56"/>
      <c r="ART31" s="56"/>
      <c r="ARU31" s="56"/>
      <c r="ARV31" s="56"/>
      <c r="ARW31" s="56"/>
      <c r="ARX31" s="56"/>
      <c r="ARY31" s="56"/>
      <c r="ARZ31" s="56"/>
      <c r="ASA31" s="56"/>
      <c r="ASB31" s="56"/>
      <c r="ASC31" s="56"/>
      <c r="ASD31" s="56"/>
      <c r="ASE31" s="56"/>
      <c r="ASF31" s="56"/>
      <c r="ASG31" s="56"/>
      <c r="ASH31" s="56"/>
      <c r="ASI31" s="56"/>
      <c r="ASJ31" s="56"/>
      <c r="ASK31" s="56"/>
      <c r="ASL31" s="56"/>
      <c r="ASM31" s="56"/>
      <c r="ASN31" s="56"/>
      <c r="ASO31" s="56"/>
      <c r="ASP31" s="56"/>
      <c r="ASQ31" s="56"/>
      <c r="ASR31" s="56"/>
      <c r="ASS31" s="56"/>
      <c r="AST31" s="56"/>
      <c r="ASU31" s="56"/>
      <c r="ASV31" s="56"/>
      <c r="ASW31" s="56"/>
      <c r="ASX31" s="56"/>
      <c r="ASY31" s="56"/>
      <c r="ASZ31" s="56"/>
      <c r="ATA31" s="56"/>
      <c r="ATB31" s="56"/>
      <c r="ATC31" s="56"/>
      <c r="ATD31" s="56"/>
      <c r="ATE31" s="56"/>
      <c r="ATF31" s="56"/>
      <c r="ATG31" s="56"/>
      <c r="ATH31" s="56"/>
      <c r="ATI31" s="56"/>
      <c r="ATJ31" s="56"/>
      <c r="ATK31" s="56"/>
      <c r="ATL31" s="56"/>
      <c r="ATM31" s="56"/>
      <c r="ATN31" s="56"/>
      <c r="ATO31" s="56"/>
      <c r="ATP31" s="56"/>
      <c r="ATQ31" s="56"/>
      <c r="ATR31" s="56"/>
      <c r="ATS31" s="56"/>
      <c r="ATT31" s="56"/>
      <c r="ATU31" s="56"/>
      <c r="ATV31" s="56"/>
      <c r="ATW31" s="56"/>
      <c r="ATX31" s="56"/>
      <c r="ATY31" s="56"/>
      <c r="ATZ31" s="56"/>
      <c r="AUA31" s="56"/>
      <c r="AUB31" s="56"/>
      <c r="AUC31" s="56"/>
      <c r="AUD31" s="56"/>
      <c r="AUE31" s="56"/>
      <c r="AUF31" s="56"/>
      <c r="AUG31" s="56"/>
      <c r="AUH31" s="56"/>
      <c r="AUI31" s="56"/>
      <c r="AUJ31" s="56"/>
      <c r="AUK31" s="56"/>
      <c r="AUL31" s="56"/>
      <c r="AUM31" s="56"/>
      <c r="AUN31" s="56"/>
      <c r="AUO31" s="56"/>
      <c r="AUP31" s="56"/>
      <c r="AUQ31" s="56"/>
      <c r="AUR31" s="56"/>
      <c r="AUS31" s="56"/>
      <c r="AUT31" s="56"/>
      <c r="AUU31" s="56"/>
      <c r="AUV31" s="56"/>
      <c r="AUW31" s="56"/>
      <c r="AUX31" s="56"/>
      <c r="AUY31" s="56"/>
      <c r="AUZ31" s="56"/>
      <c r="AVA31" s="56"/>
      <c r="AVB31" s="56"/>
      <c r="AVC31" s="56"/>
      <c r="AVD31" s="56"/>
      <c r="AVE31" s="56"/>
      <c r="AVF31" s="56"/>
      <c r="AVG31" s="56"/>
      <c r="AVH31" s="56"/>
      <c r="AVI31" s="56"/>
      <c r="AVJ31" s="56"/>
      <c r="AVK31" s="56"/>
      <c r="AVL31" s="56"/>
      <c r="AVM31" s="56"/>
      <c r="AVN31" s="56"/>
      <c r="AVO31" s="56"/>
      <c r="AVP31" s="56"/>
      <c r="AVQ31" s="56"/>
      <c r="AVR31" s="56"/>
      <c r="AVS31" s="56"/>
      <c r="AVT31" s="56"/>
      <c r="AVU31" s="56"/>
      <c r="AVV31" s="56"/>
      <c r="AVW31" s="56"/>
      <c r="AVX31" s="56"/>
      <c r="AVY31" s="56"/>
      <c r="AVZ31" s="56"/>
      <c r="AWA31" s="56"/>
      <c r="AWB31" s="56"/>
      <c r="AWC31" s="56"/>
      <c r="AWD31" s="56"/>
      <c r="AWE31" s="56"/>
      <c r="AWF31" s="56"/>
      <c r="AWG31" s="56"/>
      <c r="AWH31" s="56"/>
      <c r="AWI31" s="56"/>
      <c r="AWJ31" s="56"/>
      <c r="AWK31" s="56"/>
      <c r="AWL31" s="56"/>
      <c r="AWM31" s="56"/>
      <c r="AWN31" s="56"/>
      <c r="AWO31" s="56"/>
      <c r="AWP31" s="56"/>
      <c r="AWQ31" s="56"/>
      <c r="AWR31" s="56"/>
      <c r="AWS31" s="56"/>
      <c r="AWT31" s="56"/>
      <c r="AWU31" s="56"/>
      <c r="AWV31" s="56"/>
      <c r="AWW31" s="56"/>
      <c r="AWX31" s="56"/>
      <c r="AWY31" s="56"/>
      <c r="AWZ31" s="56"/>
      <c r="AXA31" s="56"/>
      <c r="AXB31" s="56"/>
      <c r="AXC31" s="56"/>
      <c r="AXD31" s="56"/>
      <c r="AXE31" s="56"/>
      <c r="AXF31" s="56"/>
      <c r="AXG31" s="56"/>
      <c r="AXH31" s="56"/>
      <c r="AXI31" s="56"/>
      <c r="AXJ31" s="56"/>
      <c r="AXK31" s="56"/>
      <c r="AXL31" s="56"/>
      <c r="AXM31" s="56"/>
      <c r="AXN31" s="56"/>
      <c r="AXO31" s="56"/>
      <c r="AXP31" s="56"/>
      <c r="AXQ31" s="56"/>
      <c r="AXR31" s="56"/>
      <c r="AXS31" s="56"/>
      <c r="AXT31" s="56"/>
      <c r="AXU31" s="56"/>
      <c r="AXV31" s="56"/>
      <c r="AXW31" s="56"/>
      <c r="AXX31" s="56"/>
      <c r="AXY31" s="56"/>
      <c r="AXZ31" s="56"/>
      <c r="AYA31" s="56"/>
      <c r="AYB31" s="56"/>
      <c r="AYC31" s="56"/>
      <c r="AYD31" s="56"/>
      <c r="AYE31" s="56"/>
      <c r="AYF31" s="56"/>
      <c r="AYG31" s="56"/>
      <c r="AYH31" s="56"/>
      <c r="AYI31" s="56"/>
      <c r="AYJ31" s="56"/>
      <c r="AYK31" s="56"/>
      <c r="AYL31" s="56"/>
      <c r="AYM31" s="56"/>
      <c r="AYN31" s="56"/>
      <c r="AYO31" s="56"/>
      <c r="AYP31" s="56"/>
      <c r="AYQ31" s="56"/>
      <c r="AYR31" s="56"/>
      <c r="AYS31" s="56"/>
      <c r="AYT31" s="56"/>
      <c r="AYU31" s="56"/>
      <c r="AYV31" s="56"/>
      <c r="AYW31" s="56"/>
      <c r="AYX31" s="56"/>
      <c r="AYY31" s="56"/>
      <c r="AYZ31" s="56"/>
      <c r="AZA31" s="56"/>
      <c r="AZB31" s="56"/>
      <c r="AZC31" s="56"/>
      <c r="AZD31" s="56"/>
      <c r="AZE31" s="56"/>
      <c r="AZF31" s="56"/>
      <c r="AZG31" s="56"/>
      <c r="AZH31" s="56"/>
      <c r="AZI31" s="56"/>
      <c r="AZJ31" s="56"/>
      <c r="AZK31" s="56"/>
      <c r="AZL31" s="56"/>
      <c r="AZM31" s="56"/>
      <c r="AZN31" s="56"/>
      <c r="AZO31" s="56"/>
      <c r="AZP31" s="56"/>
      <c r="AZQ31" s="56"/>
      <c r="AZR31" s="56"/>
      <c r="AZS31" s="56"/>
      <c r="AZT31" s="56"/>
      <c r="AZU31" s="56"/>
      <c r="AZV31" s="56"/>
      <c r="AZW31" s="56"/>
      <c r="AZX31" s="56"/>
      <c r="AZY31" s="56"/>
      <c r="AZZ31" s="56"/>
      <c r="BAA31" s="56"/>
      <c r="BAB31" s="56"/>
      <c r="BAC31" s="56"/>
      <c r="BAD31" s="56"/>
      <c r="BAE31" s="56"/>
      <c r="BAF31" s="56"/>
      <c r="BAG31" s="56"/>
      <c r="BAH31" s="56"/>
      <c r="BAI31" s="56"/>
      <c r="BAJ31" s="56"/>
      <c r="BAK31" s="56"/>
      <c r="BAL31" s="56"/>
      <c r="BAM31" s="56"/>
      <c r="BAN31" s="56"/>
      <c r="BAO31" s="56"/>
      <c r="BAP31" s="56"/>
      <c r="BAQ31" s="56"/>
      <c r="BAR31" s="56"/>
      <c r="BAS31" s="56"/>
      <c r="BAT31" s="56"/>
      <c r="BAU31" s="56"/>
      <c r="BAV31" s="56"/>
      <c r="BAW31" s="56"/>
      <c r="BAX31" s="56"/>
      <c r="BAY31" s="56"/>
      <c r="BAZ31" s="56"/>
      <c r="BBA31" s="56"/>
      <c r="BBB31" s="56"/>
      <c r="BBC31" s="56"/>
      <c r="BBD31" s="56"/>
      <c r="BBE31" s="56"/>
      <c r="BBF31" s="56"/>
      <c r="BBG31" s="56"/>
      <c r="BBH31" s="56"/>
      <c r="BBI31" s="56"/>
      <c r="BBJ31" s="56"/>
      <c r="BBK31" s="56"/>
      <c r="BBL31" s="56"/>
      <c r="BBM31" s="56"/>
      <c r="BBN31" s="56"/>
      <c r="BBO31" s="56"/>
      <c r="BBP31" s="56"/>
      <c r="BBQ31" s="56"/>
      <c r="BBR31" s="56"/>
      <c r="BBS31" s="56"/>
      <c r="BBT31" s="56"/>
      <c r="BBU31" s="56"/>
      <c r="BBV31" s="56"/>
      <c r="BBW31" s="56"/>
      <c r="BBX31" s="56"/>
      <c r="BBY31" s="56"/>
      <c r="BBZ31" s="56"/>
      <c r="BCA31" s="56"/>
      <c r="BCB31" s="56"/>
      <c r="BCC31" s="56"/>
      <c r="BCD31" s="56"/>
      <c r="BCE31" s="56"/>
      <c r="BCF31" s="56"/>
      <c r="BCG31" s="56"/>
      <c r="BCH31" s="56"/>
      <c r="BCI31" s="56"/>
      <c r="BCJ31" s="56"/>
      <c r="BCK31" s="56"/>
      <c r="BCL31" s="56"/>
      <c r="BCM31" s="56"/>
      <c r="BCN31" s="56"/>
      <c r="BCO31" s="56"/>
      <c r="BCP31" s="56"/>
      <c r="BCQ31" s="56"/>
      <c r="BCR31" s="56"/>
      <c r="BCS31" s="56"/>
      <c r="BCT31" s="56"/>
      <c r="BCU31" s="56"/>
      <c r="BCV31" s="56"/>
      <c r="BCW31" s="56"/>
      <c r="BCX31" s="56"/>
      <c r="BCY31" s="56"/>
      <c r="BCZ31" s="56"/>
      <c r="BDA31" s="56"/>
      <c r="BDB31" s="56"/>
      <c r="BDC31" s="56"/>
      <c r="BDD31" s="56"/>
      <c r="BDE31" s="56"/>
      <c r="BDF31" s="56"/>
      <c r="BDG31" s="56"/>
      <c r="BDH31" s="56"/>
      <c r="BDI31" s="56"/>
      <c r="BDJ31" s="56"/>
      <c r="BDK31" s="56"/>
      <c r="BDL31" s="56"/>
      <c r="BDM31" s="56"/>
      <c r="BDN31" s="56"/>
      <c r="BDO31" s="56"/>
      <c r="BDP31" s="56"/>
      <c r="BDQ31" s="56"/>
      <c r="BDR31" s="56"/>
      <c r="BDS31" s="56"/>
      <c r="BDT31" s="56"/>
      <c r="BDU31" s="56"/>
      <c r="BDV31" s="56"/>
      <c r="BDW31" s="56"/>
      <c r="BDX31" s="56"/>
      <c r="BDY31" s="56"/>
      <c r="BDZ31" s="56"/>
      <c r="BEA31" s="56"/>
      <c r="BEB31" s="56"/>
      <c r="BEC31" s="56"/>
      <c r="BED31" s="56"/>
      <c r="BEE31" s="56"/>
      <c r="BEF31" s="56"/>
      <c r="BEG31" s="56"/>
      <c r="BEH31" s="56"/>
      <c r="BEI31" s="56"/>
      <c r="BEJ31" s="56"/>
      <c r="BEK31" s="56"/>
      <c r="BEL31" s="56"/>
      <c r="BEM31" s="56"/>
      <c r="BEN31" s="56"/>
      <c r="BEO31" s="56"/>
      <c r="BEP31" s="56"/>
      <c r="BEQ31" s="56"/>
      <c r="BER31" s="56"/>
      <c r="BES31" s="56"/>
      <c r="BET31" s="56"/>
      <c r="BEU31" s="56"/>
      <c r="BEV31" s="56"/>
      <c r="BEW31" s="56"/>
      <c r="BEX31" s="56"/>
      <c r="BEY31" s="56"/>
      <c r="BEZ31" s="56"/>
      <c r="BFA31" s="56"/>
      <c r="BFB31" s="56"/>
      <c r="BFC31" s="56"/>
      <c r="BFD31" s="56"/>
      <c r="BFE31" s="56"/>
      <c r="BFF31" s="56"/>
      <c r="BFG31" s="56"/>
      <c r="BFH31" s="56"/>
      <c r="BFI31" s="56"/>
      <c r="BFJ31" s="56"/>
      <c r="BFK31" s="56"/>
      <c r="BFL31" s="56"/>
      <c r="BFM31" s="56"/>
      <c r="BFN31" s="56"/>
      <c r="BFO31" s="56"/>
      <c r="BFP31" s="56"/>
      <c r="BFQ31" s="56"/>
      <c r="BFR31" s="56"/>
      <c r="BFS31" s="56"/>
      <c r="BFT31" s="56"/>
      <c r="BFU31" s="56"/>
      <c r="BFV31" s="56"/>
      <c r="BFW31" s="56"/>
      <c r="BFX31" s="56"/>
      <c r="BFY31" s="56"/>
      <c r="BFZ31" s="56"/>
      <c r="BGA31" s="56"/>
      <c r="BGB31" s="56"/>
      <c r="BGC31" s="56"/>
      <c r="BGD31" s="56"/>
      <c r="BGE31" s="56"/>
      <c r="BGF31" s="56"/>
      <c r="BGG31" s="56"/>
      <c r="BGH31" s="56"/>
      <c r="BGI31" s="56"/>
      <c r="BGJ31" s="56"/>
      <c r="BGK31" s="56"/>
      <c r="BGL31" s="56"/>
      <c r="BGM31" s="56"/>
      <c r="BGN31" s="56"/>
      <c r="BGO31" s="56"/>
      <c r="BGP31" s="56"/>
      <c r="BGQ31" s="56"/>
      <c r="BGR31" s="56"/>
      <c r="BGS31" s="56"/>
      <c r="BGT31" s="56"/>
      <c r="BGU31" s="56"/>
      <c r="BGV31" s="56"/>
      <c r="BGW31" s="56"/>
      <c r="BGX31" s="56"/>
      <c r="BGY31" s="56"/>
      <c r="BGZ31" s="56"/>
      <c r="BHA31" s="56"/>
      <c r="BHB31" s="56"/>
      <c r="BHC31" s="56"/>
      <c r="BHD31" s="56"/>
      <c r="BHE31" s="56"/>
      <c r="BHF31" s="56"/>
      <c r="BHG31" s="56"/>
      <c r="BHH31" s="56"/>
      <c r="BHI31" s="56"/>
      <c r="BHJ31" s="56"/>
      <c r="BHK31" s="56"/>
      <c r="BHL31" s="56"/>
      <c r="BHM31" s="56"/>
      <c r="BHN31" s="56"/>
      <c r="BHO31" s="56"/>
      <c r="BHP31" s="56"/>
      <c r="BHQ31" s="56"/>
      <c r="BHR31" s="56"/>
      <c r="BHS31" s="56"/>
      <c r="BHT31" s="56"/>
      <c r="BHU31" s="56"/>
      <c r="BHV31" s="56"/>
      <c r="BHW31" s="56"/>
      <c r="BHX31" s="56"/>
      <c r="BHY31" s="56"/>
      <c r="BHZ31" s="56"/>
      <c r="BIA31" s="56"/>
      <c r="BIB31" s="56"/>
      <c r="BIC31" s="56"/>
      <c r="BID31" s="56"/>
      <c r="BIE31" s="56"/>
      <c r="BIF31" s="56"/>
      <c r="BIG31" s="56"/>
      <c r="BIH31" s="56"/>
      <c r="BII31" s="56"/>
      <c r="BIJ31" s="56"/>
      <c r="BIK31" s="56"/>
      <c r="BIL31" s="56"/>
      <c r="BIM31" s="56"/>
      <c r="BIN31" s="56"/>
      <c r="BIO31" s="56"/>
      <c r="BIP31" s="56"/>
      <c r="BIQ31" s="56"/>
      <c r="BIR31" s="56"/>
      <c r="BIS31" s="56"/>
      <c r="BIT31" s="56"/>
      <c r="BIU31" s="56"/>
      <c r="BIV31" s="56"/>
      <c r="BIW31" s="56"/>
      <c r="BIX31" s="56"/>
      <c r="BIY31" s="56"/>
      <c r="BIZ31" s="56"/>
      <c r="BJA31" s="56"/>
      <c r="BJB31" s="56"/>
      <c r="BJC31" s="56"/>
      <c r="BJD31" s="56"/>
      <c r="BJE31" s="56"/>
      <c r="BJF31" s="56"/>
      <c r="BJG31" s="56"/>
      <c r="BJH31" s="56"/>
      <c r="BJI31" s="56"/>
      <c r="BJJ31" s="56"/>
      <c r="BJK31" s="56"/>
      <c r="BJL31" s="56"/>
      <c r="BJM31" s="56"/>
      <c r="BJN31" s="56"/>
      <c r="BJO31" s="56"/>
      <c r="BJP31" s="56"/>
      <c r="BJQ31" s="56"/>
      <c r="BJR31" s="56"/>
      <c r="BJS31" s="56"/>
      <c r="BJT31" s="56"/>
      <c r="BJU31" s="56"/>
      <c r="BJV31" s="56"/>
      <c r="BJW31" s="56"/>
      <c r="BJX31" s="56"/>
      <c r="BJY31" s="56"/>
      <c r="BJZ31" s="56"/>
      <c r="BKA31" s="56"/>
      <c r="BKB31" s="56"/>
      <c r="BKC31" s="56"/>
      <c r="BKD31" s="56"/>
      <c r="BKE31" s="56"/>
      <c r="BKF31" s="56"/>
      <c r="BKG31" s="56"/>
      <c r="BKH31" s="56"/>
      <c r="BKI31" s="56"/>
      <c r="BKJ31" s="56"/>
      <c r="BKK31" s="56"/>
      <c r="BKL31" s="56"/>
      <c r="BKM31" s="56"/>
      <c r="BKN31" s="56"/>
      <c r="BKO31" s="56"/>
      <c r="BKP31" s="56"/>
      <c r="BKQ31" s="56"/>
      <c r="BKR31" s="56"/>
      <c r="BKS31" s="56"/>
      <c r="BKT31" s="56"/>
      <c r="BKU31" s="56"/>
      <c r="BKV31" s="56"/>
      <c r="BKW31" s="56"/>
      <c r="BKX31" s="56"/>
      <c r="BKY31" s="56"/>
      <c r="BKZ31" s="56"/>
      <c r="BLA31" s="56"/>
      <c r="BLB31" s="56"/>
      <c r="BLC31" s="56"/>
      <c r="BLD31" s="56"/>
      <c r="BLE31" s="56"/>
      <c r="BLF31" s="56"/>
      <c r="BLG31" s="56"/>
      <c r="BLH31" s="56"/>
      <c r="BLI31" s="56"/>
      <c r="BLJ31" s="56"/>
      <c r="BLK31" s="56"/>
      <c r="BLL31" s="56"/>
      <c r="BLM31" s="56"/>
      <c r="BLN31" s="56"/>
      <c r="BLO31" s="56"/>
      <c r="BLP31" s="56"/>
      <c r="BLQ31" s="56"/>
      <c r="BLR31" s="56"/>
      <c r="BLS31" s="56"/>
      <c r="BLT31" s="56"/>
      <c r="BLU31" s="56"/>
      <c r="BLV31" s="56"/>
      <c r="BLW31" s="56"/>
      <c r="BLX31" s="56"/>
      <c r="BLY31" s="56"/>
      <c r="BLZ31" s="56"/>
      <c r="BMA31" s="56"/>
      <c r="BMB31" s="56"/>
      <c r="BMC31" s="56"/>
      <c r="BMD31" s="56"/>
      <c r="BME31" s="56"/>
      <c r="BMF31" s="56"/>
      <c r="BMG31" s="56"/>
      <c r="BMH31" s="56"/>
      <c r="BMI31" s="56"/>
      <c r="BMJ31" s="56"/>
      <c r="BMK31" s="56"/>
      <c r="BML31" s="56"/>
      <c r="BMM31" s="56"/>
      <c r="BMN31" s="56"/>
      <c r="BMO31" s="56"/>
      <c r="BMP31" s="56"/>
      <c r="BMQ31" s="56"/>
      <c r="BMR31" s="56"/>
      <c r="BMS31" s="56"/>
      <c r="BMT31" s="56"/>
      <c r="BMU31" s="56"/>
      <c r="BMV31" s="56"/>
      <c r="BMW31" s="56"/>
      <c r="BMX31" s="56"/>
      <c r="BMY31" s="56"/>
      <c r="BMZ31" s="56"/>
      <c r="BNA31" s="56"/>
      <c r="BNB31" s="56"/>
      <c r="BNC31" s="56"/>
      <c r="BND31" s="56"/>
      <c r="BNE31" s="56"/>
      <c r="BNF31" s="56"/>
      <c r="BNG31" s="56"/>
      <c r="BNH31" s="56"/>
    </row>
  </sheetData>
  <mergeCells count="2">
    <mergeCell ref="A1:G1"/>
    <mergeCell ref="A2:G2"/>
  </mergeCell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71"/>
  </cols>
  <sheetData>
    <row r="1">
      <c r="A1" s="70"/>
      <c r="B1" s="71"/>
      <c r="F1" s="1" t="s">
        <v>1090</v>
      </c>
      <c r="G1" s="1" t="s">
        <v>1022</v>
      </c>
      <c r="H1" s="1" t="s">
        <v>1091</v>
      </c>
    </row>
    <row r="2">
      <c r="A2" s="72" t="s">
        <v>1945</v>
      </c>
      <c r="B2" s="71"/>
      <c r="F2" s="1" t="s">
        <v>1099</v>
      </c>
      <c r="G2" s="1">
        <v>1994.0</v>
      </c>
      <c r="H2" s="16">
        <f>averageifs($B$4:$B$6663, $A$4:$A$6663, "&gt;=01-Jan-1994", $A$4:$A$6663, "&lt;=31-Jan-1994")</f>
        <v>31.37</v>
      </c>
    </row>
    <row r="3">
      <c r="A3" s="72" t="s">
        <v>1946</v>
      </c>
      <c r="B3" s="73" t="s">
        <v>1947</v>
      </c>
      <c r="C3" s="1" t="s">
        <v>1948</v>
      </c>
      <c r="F3" s="1" t="s">
        <v>1100</v>
      </c>
      <c r="G3" s="1">
        <v>1994.0</v>
      </c>
      <c r="H3" s="16">
        <f>averageifs($B$4:$B$6663, $A$4:$A$6663, "&gt;=01-Feb-1994", $A$4:$A$6663, "&lt;=28-Feb-1994")</f>
        <v>31.37</v>
      </c>
    </row>
    <row r="4">
      <c r="A4" s="72">
        <v>34337.0</v>
      </c>
      <c r="B4" s="74">
        <v>31.37</v>
      </c>
      <c r="C4" s="1" t="s">
        <v>1949</v>
      </c>
      <c r="F4" s="1" t="s">
        <v>1101</v>
      </c>
      <c r="G4" s="1">
        <v>1994.0</v>
      </c>
      <c r="H4" s="16">
        <f>averageifs($B$4:$B$6663, $A$4:$A$6663, "&gt;=01-Mar-1994", $A$4:$A$6663, "&lt;=31-Mar-1994")</f>
        <v>31.3726087</v>
      </c>
    </row>
    <row r="5">
      <c r="A5" s="72">
        <v>34338.0</v>
      </c>
      <c r="B5" s="74">
        <v>31.37</v>
      </c>
      <c r="C5" s="1" t="s">
        <v>1949</v>
      </c>
      <c r="D5" s="75"/>
      <c r="F5" s="1" t="s">
        <v>1102</v>
      </c>
      <c r="G5" s="1">
        <v>1994.0</v>
      </c>
      <c r="H5" s="16">
        <f>averageifs($B$4:$B$6663, $A$4:$A$6663, "&gt;=01-Apr-1994", $A$4:$A$6663, "&lt;=30-Apr-1994")</f>
        <v>31.37055556</v>
      </c>
    </row>
    <row r="6">
      <c r="A6" s="72">
        <v>34339.0</v>
      </c>
      <c r="B6" s="73">
        <v>31.37</v>
      </c>
      <c r="C6" s="1" t="s">
        <v>1949</v>
      </c>
      <c r="F6" s="1" t="s">
        <v>1103</v>
      </c>
      <c r="G6" s="1">
        <v>1994.0</v>
      </c>
      <c r="H6" s="16">
        <f>averageifs($B$4:$B$6663, $A$4:$A$6663, "&gt;=01-May-1994", $A$4:$A$6663, "&lt;=31-May-1994")</f>
        <v>31.37</v>
      </c>
    </row>
    <row r="7">
      <c r="A7" s="72">
        <v>34340.0</v>
      </c>
      <c r="B7" s="73">
        <v>31.37</v>
      </c>
      <c r="C7" s="1" t="s">
        <v>1949</v>
      </c>
      <c r="F7" s="1" t="s">
        <v>1104</v>
      </c>
      <c r="G7" s="1">
        <v>1994.0</v>
      </c>
      <c r="H7" s="16">
        <f>averageifs($B$4:$B$6663, $A$4:$A$6663, "&gt;=01-Jun-1994", $A$4:$A$6663, "&lt;=30-Jun-1994")</f>
        <v>31.37045455</v>
      </c>
    </row>
    <row r="8">
      <c r="A8" s="72">
        <v>34341.0</v>
      </c>
      <c r="B8" s="73">
        <v>31.37</v>
      </c>
      <c r="C8" s="1" t="s">
        <v>1949</v>
      </c>
      <c r="F8" s="1" t="s">
        <v>1105</v>
      </c>
      <c r="G8" s="1">
        <v>1994.0</v>
      </c>
      <c r="H8" s="16">
        <f>averageifs($B$4:$B$6663, $A$4:$A$6663, "&gt;=01-Jul-1994", $A$4:$A$6663, "&lt;=31-Jul-1994")</f>
        <v>31.37047619</v>
      </c>
    </row>
    <row r="9">
      <c r="A9" s="72">
        <v>34344.0</v>
      </c>
      <c r="B9" s="73">
        <v>31.37</v>
      </c>
      <c r="C9" s="1" t="s">
        <v>1949</v>
      </c>
      <c r="F9" s="1" t="s">
        <v>1106</v>
      </c>
      <c r="G9" s="1">
        <v>1994.0</v>
      </c>
      <c r="H9" s="16">
        <f>averageifs($B$4:$B$6663, $A$4:$A$6663, "&gt;=01-Aug-1994", $A$4:$A$6663, "&lt;=31-Aug-1994")</f>
        <v>31.37090909</v>
      </c>
    </row>
    <row r="10">
      <c r="A10" s="72">
        <v>34345.0</v>
      </c>
      <c r="B10" s="73">
        <v>31.37</v>
      </c>
      <c r="C10" s="1" t="s">
        <v>1949</v>
      </c>
      <c r="F10" s="1" t="s">
        <v>1107</v>
      </c>
      <c r="G10" s="1">
        <v>1994.0</v>
      </c>
      <c r="H10" s="16">
        <f>averageifs($B$4:$B$6663, $A$4:$A$6663, "&gt;=01-Sep-1994", $A$4:$A$6663, "&lt;=30-Sep-1994")</f>
        <v>31.37045455</v>
      </c>
    </row>
    <row r="11">
      <c r="A11" s="72">
        <v>34346.0</v>
      </c>
      <c r="B11" s="73">
        <v>31.37</v>
      </c>
      <c r="C11" s="1" t="s">
        <v>1949</v>
      </c>
      <c r="F11" s="1" t="s">
        <v>1108</v>
      </c>
      <c r="G11" s="1">
        <v>1994.0</v>
      </c>
      <c r="H11" s="16">
        <f>averageifs($B$4:$B$6663, $A$4:$A$6663, "&gt;=01-Oct-1994", $A$4:$A$6663, "&lt;=31-Oct-1994")</f>
        <v>31.37047619</v>
      </c>
    </row>
    <row r="12">
      <c r="A12" s="72">
        <v>34347.0</v>
      </c>
      <c r="B12" s="73">
        <v>31.37</v>
      </c>
      <c r="C12" s="1" t="s">
        <v>1949</v>
      </c>
      <c r="F12" s="1" t="s">
        <v>1109</v>
      </c>
      <c r="G12" s="1">
        <v>1994.0</v>
      </c>
      <c r="H12" s="16">
        <f>averageifs($B$4:$B$6663, $A$4:$A$6663, "&gt;=01-Nov-1994", $A$4:$A$6663, "&lt;=30-Nov-1994")</f>
        <v>31.39090909</v>
      </c>
    </row>
    <row r="13">
      <c r="A13" s="72">
        <v>34348.0</v>
      </c>
      <c r="B13" s="73">
        <v>31.37</v>
      </c>
      <c r="C13" s="1" t="s">
        <v>1949</v>
      </c>
      <c r="F13" s="1" t="s">
        <v>1110</v>
      </c>
      <c r="G13" s="1">
        <v>1994.0</v>
      </c>
      <c r="H13" s="16">
        <f>averageifs($B$4:$B$6663, $A$4:$A$6663, "&gt;=01-Dec-1994", $A$4:$A$6663, "&lt;=31-Dec-1994")</f>
        <v>31.38809524</v>
      </c>
    </row>
    <row r="14">
      <c r="A14" s="72">
        <v>34351.0</v>
      </c>
      <c r="B14" s="73">
        <v>31.37</v>
      </c>
      <c r="C14" s="1" t="s">
        <v>1949</v>
      </c>
      <c r="F14" s="1" t="s">
        <v>1099</v>
      </c>
      <c r="G14" s="1">
        <v>1995.0</v>
      </c>
      <c r="H14" s="16">
        <f>averageifs($B$4:$B$6663, $A$4:$A$6663, "&gt;=01-Jan-1995", $A$4:$A$6663, "&lt;=31-Jan-1995")</f>
        <v>31.3735</v>
      </c>
    </row>
    <row r="15">
      <c r="A15" s="72">
        <v>34352.0</v>
      </c>
      <c r="B15" s="73">
        <v>31.37</v>
      </c>
      <c r="C15" s="1" t="s">
        <v>1949</v>
      </c>
      <c r="F15" s="1" t="s">
        <v>1100</v>
      </c>
      <c r="G15" s="1">
        <v>1995.0</v>
      </c>
      <c r="H15" s="16">
        <f>averageifs($B$4:$B$6663, $A$4:$A$6663, "&gt;=01-Feb-1995", $A$4:$A$6663, "&lt;=28-Feb-1995")</f>
        <v>31.37789474</v>
      </c>
    </row>
    <row r="16">
      <c r="A16" s="72">
        <v>34353.0</v>
      </c>
      <c r="B16" s="73">
        <v>31.37</v>
      </c>
      <c r="C16" s="1" t="s">
        <v>1949</v>
      </c>
      <c r="F16" s="1" t="s">
        <v>1101</v>
      </c>
      <c r="G16" s="1">
        <v>1995.0</v>
      </c>
      <c r="H16" s="16">
        <f>averageifs($B$4:$B$6663, $A$4:$A$6663, "&gt;=01-Mar-1995", $A$4:$A$6663, "&lt;=31-Mar-1995")</f>
        <v>31.64956522</v>
      </c>
    </row>
    <row r="17">
      <c r="A17" s="72">
        <v>34354.0</v>
      </c>
      <c r="B17" s="73">
        <v>31.37</v>
      </c>
      <c r="C17" s="1" t="s">
        <v>1949</v>
      </c>
      <c r="F17" s="1" t="s">
        <v>1102</v>
      </c>
      <c r="G17" s="1">
        <v>1995.0</v>
      </c>
      <c r="H17" s="16">
        <f>averageifs($B$4:$B$6663, $A$4:$A$6663, "&gt;=01-Apr-1995", $A$4:$A$6663, "&lt;=30-Apr-1995")</f>
        <v>31.414</v>
      </c>
    </row>
    <row r="18">
      <c r="A18" s="72">
        <v>34355.0</v>
      </c>
      <c r="B18" s="73">
        <v>31.37</v>
      </c>
      <c r="C18" s="1" t="s">
        <v>1949</v>
      </c>
      <c r="F18" s="1" t="s">
        <v>1103</v>
      </c>
      <c r="G18" s="1">
        <v>1995.0</v>
      </c>
      <c r="H18" s="16">
        <f>averageifs($B$4:$B$6663, $A$4:$A$6663, "&gt;=01-May-1995", $A$4:$A$6663, "&lt;=31-May-1995")</f>
        <v>31.41608696</v>
      </c>
    </row>
    <row r="19">
      <c r="A19" s="72">
        <v>34358.0</v>
      </c>
      <c r="B19" s="73">
        <v>31.37</v>
      </c>
      <c r="C19" s="1" t="s">
        <v>1949</v>
      </c>
      <c r="F19" s="1" t="s">
        <v>1104</v>
      </c>
      <c r="G19" s="1">
        <v>1995.0</v>
      </c>
      <c r="H19" s="16">
        <f>averageifs($B$4:$B$6663, $A$4:$A$6663, "&gt;=01-Jun-1995", $A$4:$A$6663, "&lt;=30-Jun-1995")</f>
        <v>31.40181818</v>
      </c>
    </row>
    <row r="20">
      <c r="A20" s="72">
        <v>34359.0</v>
      </c>
      <c r="B20" s="73">
        <v>31.37</v>
      </c>
      <c r="C20" s="1" t="s">
        <v>1949</v>
      </c>
      <c r="F20" s="1" t="s">
        <v>1105</v>
      </c>
      <c r="G20" s="1">
        <v>1995.0</v>
      </c>
      <c r="H20" s="16">
        <f>averageifs($B$4:$B$6663, $A$4:$A$6663, "&gt;=01-Jul-1995", $A$4:$A$6663, "&lt;=31-Jul-1995")</f>
        <v>31.37857143</v>
      </c>
    </row>
    <row r="21">
      <c r="A21" s="72">
        <v>34360.0</v>
      </c>
      <c r="B21" s="73">
        <v>31.37</v>
      </c>
      <c r="C21" s="1" t="s">
        <v>1949</v>
      </c>
      <c r="F21" s="1" t="s">
        <v>1106</v>
      </c>
      <c r="G21" s="1">
        <v>1995.0</v>
      </c>
      <c r="H21" s="16">
        <f>averageifs($B$4:$B$6663, $A$4:$A$6663, "&gt;=01-Aug-1995", $A$4:$A$6663, "&lt;=31-Aug-1995")</f>
        <v>31.59</v>
      </c>
    </row>
    <row r="22">
      <c r="A22" s="72">
        <v>34361.0</v>
      </c>
      <c r="B22" s="73">
        <v>31.37</v>
      </c>
      <c r="C22" s="1" t="s">
        <v>1949</v>
      </c>
      <c r="F22" s="1" t="s">
        <v>1107</v>
      </c>
      <c r="G22" s="1">
        <v>1995.0</v>
      </c>
      <c r="H22" s="16">
        <f>averageifs($B$4:$B$6663, $A$4:$A$6663, "&gt;=01-Sep-1996", $A$4:$A$6663, "&lt;=30-Sep-1996")</f>
        <v>35.731</v>
      </c>
    </row>
    <row r="23">
      <c r="A23" s="72">
        <v>34362.0</v>
      </c>
      <c r="B23" s="73">
        <v>31.37</v>
      </c>
      <c r="C23" s="1" t="s">
        <v>1949</v>
      </c>
      <c r="F23" s="1" t="s">
        <v>1108</v>
      </c>
      <c r="G23" s="1">
        <v>1995.0</v>
      </c>
      <c r="H23" s="16">
        <f>averageifs($B$4:$B$6663, $A$4:$A$6663, "&gt;=01-Oct-1995", $A$4:$A$6663, "&lt;=31-Oct-1995")</f>
        <v>34.561</v>
      </c>
    </row>
    <row r="24">
      <c r="A24" s="72">
        <v>34365.0</v>
      </c>
      <c r="B24" s="73">
        <v>31.37</v>
      </c>
      <c r="C24" s="1" t="s">
        <v>1949</v>
      </c>
      <c r="F24" s="1" t="s">
        <v>1109</v>
      </c>
      <c r="G24" s="1">
        <v>1995.0</v>
      </c>
      <c r="H24" s="16">
        <f>averageifs($B$4:$B$6663, $A$4:$A$6663, "&gt;=01-Nov-1995", $A$4:$A$6663, "&lt;=30-Nov-1995")</f>
        <v>34.74714286</v>
      </c>
    </row>
    <row r="25">
      <c r="A25" s="72">
        <v>34366.0</v>
      </c>
      <c r="B25" s="73">
        <v>31.37</v>
      </c>
      <c r="C25" s="1" t="s">
        <v>1949</v>
      </c>
      <c r="F25" s="1" t="s">
        <v>1110</v>
      </c>
      <c r="G25" s="1">
        <v>1995.0</v>
      </c>
      <c r="H25" s="16">
        <f>averageifs($B$4:$B$6663, $A$4:$A$6663, "&gt;=01-Dec-1995", $A$4:$A$6663, "&lt;=31-Dec-1995")</f>
        <v>34.9595</v>
      </c>
    </row>
    <row r="26">
      <c r="A26" s="72">
        <v>34367.0</v>
      </c>
      <c r="B26" s="73">
        <v>31.37</v>
      </c>
      <c r="C26" s="1" t="s">
        <v>1949</v>
      </c>
      <c r="F26" s="1" t="s">
        <v>1099</v>
      </c>
      <c r="G26" s="1">
        <v>1996.0</v>
      </c>
      <c r="H26" s="16">
        <f>averageifs($B$4:$B$6663, $A$4:$A$6663, "&gt;=01-Jan-1996", $A$4:$A$6663, "&lt;=31-Jan-1996")</f>
        <v>35.76619048</v>
      </c>
    </row>
    <row r="27">
      <c r="A27" s="72">
        <v>34368.0</v>
      </c>
      <c r="B27" s="73">
        <v>31.37</v>
      </c>
      <c r="C27" s="1" t="s">
        <v>1949</v>
      </c>
      <c r="F27" s="1" t="s">
        <v>1100</v>
      </c>
      <c r="G27" s="1">
        <v>1996.0</v>
      </c>
      <c r="H27" s="16">
        <f>averageifs($B$4:$B$6663, $A$4:$A$6663, "&gt;=01-Feb-1996", $A$4:$A$6663, "&lt;=29-Feb-1996")</f>
        <v>36.61105263</v>
      </c>
    </row>
    <row r="28">
      <c r="A28" s="72">
        <v>34369.0</v>
      </c>
      <c r="B28" s="73">
        <v>31.37</v>
      </c>
      <c r="C28" s="1" t="s">
        <v>1949</v>
      </c>
      <c r="F28" s="1" t="s">
        <v>1101</v>
      </c>
      <c r="G28" s="1">
        <v>1996.0</v>
      </c>
      <c r="H28" s="16">
        <f>averageifs($B$4:$B$6663, $A$4:$A$6663, "&gt;=01-Mar-1996", $A$4:$A$6663, "&lt;=31-Mar-1996")</f>
        <v>34.4452381</v>
      </c>
    </row>
    <row r="29">
      <c r="A29" s="72">
        <v>34372.0</v>
      </c>
      <c r="B29" s="73">
        <v>31.37</v>
      </c>
      <c r="C29" s="1" t="s">
        <v>1949</v>
      </c>
      <c r="F29" s="1" t="s">
        <v>1102</v>
      </c>
      <c r="G29" s="1">
        <v>1996.0</v>
      </c>
      <c r="H29" s="16">
        <f>averageifs($B$4:$B$6663, $A$4:$A$6663, "&gt;=01-Apr-1996", $A$4:$A$6663, "&lt;=30-Apr-1996")</f>
        <v>34.2395</v>
      </c>
    </row>
    <row r="30">
      <c r="A30" s="72">
        <v>34373.0</v>
      </c>
      <c r="B30" s="73">
        <v>31.37</v>
      </c>
      <c r="C30" s="1" t="s">
        <v>1949</v>
      </c>
      <c r="F30" s="1" t="s">
        <v>1103</v>
      </c>
      <c r="G30" s="1">
        <v>1996.0</v>
      </c>
      <c r="H30" s="16">
        <f>averageifs($B$4:$B$6663, $A$4:$A$6663, "&gt;=01-May-1996", $A$4:$A$6663, "&lt;=31-May-1996")</f>
        <v>34.9952381</v>
      </c>
    </row>
    <row r="31">
      <c r="A31" s="72">
        <v>34374.0</v>
      </c>
      <c r="B31" s="73">
        <v>31.37</v>
      </c>
      <c r="C31" s="1" t="s">
        <v>1949</v>
      </c>
      <c r="F31" s="1" t="s">
        <v>1104</v>
      </c>
      <c r="G31" s="1">
        <v>1996.0</v>
      </c>
      <c r="H31" s="16">
        <f>averageifs($B$4:$B$6663, $A$4:$A$6663, "&gt;=01-Jun-1996", $A$4:$A$6663, "&lt;=30-Jun-1996")</f>
        <v>34.98947368</v>
      </c>
    </row>
    <row r="32">
      <c r="A32" s="72">
        <v>34375.0</v>
      </c>
      <c r="B32" s="73">
        <v>31.37</v>
      </c>
      <c r="C32" s="1" t="s">
        <v>1949</v>
      </c>
      <c r="F32" s="1" t="s">
        <v>1105</v>
      </c>
      <c r="G32" s="1">
        <v>1996.0</v>
      </c>
      <c r="H32" s="16">
        <f>averageifs($B$4:$B$6663, $A$4:$A$6663, "&gt;=01-Jul-1996", $A$4:$A$6663, "&lt;=31-Jul-1996")</f>
        <v>35.52545455</v>
      </c>
    </row>
    <row r="33">
      <c r="A33" s="72">
        <v>34376.0</v>
      </c>
      <c r="B33" s="73">
        <v>31.37</v>
      </c>
      <c r="C33" s="1" t="s">
        <v>1949</v>
      </c>
      <c r="F33" s="1" t="s">
        <v>1106</v>
      </c>
      <c r="G33" s="1">
        <v>1996.0</v>
      </c>
      <c r="H33" s="16">
        <f>averageifs($B$4:$B$6663, $A$4:$A$6663, "&gt;=01-Aug-1996", $A$4:$A$6663, "&lt;=31-Aug-1996")</f>
        <v>35.69190476</v>
      </c>
    </row>
    <row r="34">
      <c r="A34" s="72">
        <v>34379.0</v>
      </c>
      <c r="B34" s="73">
        <v>31.37</v>
      </c>
      <c r="C34" s="1" t="s">
        <v>1949</v>
      </c>
      <c r="F34" s="1" t="s">
        <v>1107</v>
      </c>
      <c r="G34" s="1">
        <v>1996.0</v>
      </c>
      <c r="H34" s="16">
        <f>averageifs($B$4:$B$6663, $A$4:$A$6663, "&gt;=01-Sep-1996", $A$4:$A$6663, "&lt;=30-Sep-1996")</f>
        <v>35.731</v>
      </c>
    </row>
    <row r="35">
      <c r="A35" s="72">
        <v>34380.0</v>
      </c>
      <c r="B35" s="73">
        <v>31.37</v>
      </c>
      <c r="C35" s="1" t="s">
        <v>1949</v>
      </c>
      <c r="F35" s="1" t="s">
        <v>1108</v>
      </c>
      <c r="G35" s="1">
        <v>1996.0</v>
      </c>
      <c r="H35" s="16">
        <f>averageifs($B$4:$B$6663, $A$4:$A$6663, "&gt;=01-Oct-1996", $A$4:$A$6663, "&lt;=31-Oct-1996")</f>
        <v>35.6425</v>
      </c>
    </row>
    <row r="36">
      <c r="A36" s="72">
        <v>34381.0</v>
      </c>
      <c r="B36" s="73">
        <v>31.37</v>
      </c>
      <c r="C36" s="1" t="s">
        <v>1949</v>
      </c>
      <c r="F36" s="1" t="s">
        <v>1109</v>
      </c>
      <c r="G36" s="1">
        <v>1996.0</v>
      </c>
      <c r="H36" s="16">
        <f>averageifs($B$4:$B$6663, $A$4:$A$6663, "&gt;=01-Nov-1996", $A$4:$A$6663, "&lt;=30-Nov-1996")</f>
        <v>35.73631579</v>
      </c>
    </row>
    <row r="37">
      <c r="A37" s="72">
        <v>34382.0</v>
      </c>
      <c r="B37" s="73">
        <v>31.37</v>
      </c>
      <c r="C37" s="1" t="s">
        <v>1949</v>
      </c>
      <c r="F37" s="1" t="s">
        <v>1110</v>
      </c>
      <c r="G37" s="1">
        <v>1996.0</v>
      </c>
      <c r="H37" s="16">
        <f>averageifs($B$4:$B$6663, $A$4:$A$6663, "&gt;=01-Dec-1996", $A$4:$A$6663, "&lt;=31-Dec-1996")</f>
        <v>35.83833333</v>
      </c>
    </row>
    <row r="38">
      <c r="A38" s="72">
        <v>34383.0</v>
      </c>
      <c r="B38" s="73">
        <v>31.37</v>
      </c>
      <c r="C38" s="1" t="s">
        <v>1949</v>
      </c>
      <c r="F38" s="1" t="s">
        <v>1099</v>
      </c>
      <c r="G38" s="1">
        <v>1997.0</v>
      </c>
      <c r="H38" s="16">
        <f>averageifs($B$4:$B$6663, $A$4:$A$6663, "&gt;=01-Jan-1997", $A$4:$A$6663, "&lt;=31-Jan-1997")</f>
        <v>35.87238095</v>
      </c>
    </row>
    <row r="39">
      <c r="A39" s="72">
        <v>34386.0</v>
      </c>
      <c r="B39" s="73">
        <v>31.37</v>
      </c>
      <c r="C39" s="1" t="s">
        <v>1949</v>
      </c>
      <c r="F39" s="1" t="s">
        <v>1100</v>
      </c>
      <c r="G39" s="1">
        <v>1997.0</v>
      </c>
      <c r="H39" s="16">
        <f>averageifs($B$4:$B$6663, $A$4:$A$6663, "&gt;=01-Feb-1997", $A$4:$A$6663, "&lt;=28-Feb-1997")</f>
        <v>35.8885</v>
      </c>
    </row>
    <row r="40">
      <c r="A40" s="72">
        <v>34387.0</v>
      </c>
      <c r="B40" s="73">
        <v>31.37</v>
      </c>
      <c r="C40" s="1" t="s">
        <v>1949</v>
      </c>
      <c r="F40" s="1" t="s">
        <v>1101</v>
      </c>
      <c r="G40" s="1">
        <v>1997.0</v>
      </c>
      <c r="H40" s="16">
        <f>averageifs($B$4:$B$6663, $A$4:$A$6663, "&gt;=01-Mar-1997", $A$4:$A$6663, "&lt;=31-Mar-1997")</f>
        <v>35.86947368</v>
      </c>
    </row>
    <row r="41">
      <c r="A41" s="72">
        <v>34388.0</v>
      </c>
      <c r="B41" s="73">
        <v>31.37</v>
      </c>
      <c r="C41" s="1" t="s">
        <v>1949</v>
      </c>
      <c r="F41" s="1" t="s">
        <v>1102</v>
      </c>
      <c r="G41" s="1">
        <v>1997.0</v>
      </c>
      <c r="H41" s="16">
        <f>averageifs($B$4:$B$6663, $A$4:$A$6663, "&gt;=01-Apr-1997", $A$4:$A$6663, "&lt;=30-Apr-1997")</f>
        <v>35.81904762</v>
      </c>
    </row>
    <row r="42">
      <c r="A42" s="72">
        <v>34389.0</v>
      </c>
      <c r="B42" s="73">
        <v>31.37</v>
      </c>
      <c r="C42" s="1" t="s">
        <v>1949</v>
      </c>
      <c r="F42" s="1" t="s">
        <v>1103</v>
      </c>
      <c r="G42" s="1">
        <v>1997.0</v>
      </c>
      <c r="H42" s="16">
        <f>averageifs($B$4:$B$6663, $A$4:$A$6663, "&gt;=01-May-1997", $A$4:$A$6663, "&lt;=31-May-1997")</f>
        <v>35.81590909</v>
      </c>
    </row>
    <row r="43">
      <c r="A43" s="72">
        <v>34390.0</v>
      </c>
      <c r="B43" s="73">
        <v>31.37</v>
      </c>
      <c r="C43" s="1" t="s">
        <v>1949</v>
      </c>
      <c r="F43" s="1" t="s">
        <v>1104</v>
      </c>
      <c r="G43" s="1">
        <v>1997.0</v>
      </c>
      <c r="H43" s="16">
        <f>averageifs($B$4:$B$6663, $A$4:$A$6663, "&gt;=01-Jun-1997", $A$4:$A$6663, "&lt;=30-Jun-1997")</f>
        <v>35.81047619</v>
      </c>
    </row>
    <row r="44">
      <c r="A44" s="72">
        <v>34393.0</v>
      </c>
      <c r="B44" s="73">
        <v>31.37</v>
      </c>
      <c r="C44" s="1" t="s">
        <v>1949</v>
      </c>
      <c r="F44" s="1" t="s">
        <v>1105</v>
      </c>
      <c r="G44" s="1">
        <v>1997.0</v>
      </c>
      <c r="H44" s="16">
        <f>averageifs($B$4:$B$6663, $A$4:$A$6663, "&gt;=01-Jul-1997", $A$4:$A$6663, "&lt;=31-Jul-1997")</f>
        <v>35.73608696</v>
      </c>
    </row>
    <row r="45">
      <c r="A45" s="72">
        <v>34394.0</v>
      </c>
      <c r="B45" s="73">
        <v>31.37</v>
      </c>
      <c r="C45" s="1" t="s">
        <v>1949</v>
      </c>
      <c r="F45" s="1" t="s">
        <v>1106</v>
      </c>
      <c r="G45" s="1">
        <v>1997.0</v>
      </c>
      <c r="H45" s="16">
        <f>averageifs($B$4:$B$6663, $A$4:$A$6663, "&gt;=01-Aug-1997", $A$4:$A$6663, "&lt;=31-Aug-1997")</f>
        <v>35.926</v>
      </c>
    </row>
    <row r="46">
      <c r="A46" s="72">
        <v>34395.0</v>
      </c>
      <c r="B46" s="73">
        <v>31.37</v>
      </c>
      <c r="C46" s="1" t="s">
        <v>1949</v>
      </c>
      <c r="F46" s="1" t="s">
        <v>1107</v>
      </c>
      <c r="G46" s="1">
        <v>1997.0</v>
      </c>
      <c r="H46" s="16">
        <f>averageifs($B$4:$B$6663, $A$4:$A$6663, "&gt;=01-Sep-1997", $A$4:$A$6663, "&lt;=30-Sep-1997")</f>
        <v>36.4152381</v>
      </c>
    </row>
    <row r="47">
      <c r="A47" s="72">
        <v>34396.0</v>
      </c>
      <c r="B47" s="73">
        <v>31.39</v>
      </c>
      <c r="C47" s="1" t="s">
        <v>1949</v>
      </c>
      <c r="F47" s="1" t="s">
        <v>1108</v>
      </c>
      <c r="G47" s="1">
        <v>1997.0</v>
      </c>
      <c r="H47" s="16">
        <f>averageifs($B$4:$B$6663, $A$4:$A$6663, "&gt;=01-Oct-1997", $A$4:$A$6663, "&lt;=31-Oct-1997")</f>
        <v>36.22954545</v>
      </c>
    </row>
    <row r="48">
      <c r="A48" s="72">
        <v>34397.0</v>
      </c>
      <c r="B48" s="73">
        <v>31.4</v>
      </c>
      <c r="C48" s="1" t="s">
        <v>1949</v>
      </c>
      <c r="F48" s="1" t="s">
        <v>1109</v>
      </c>
      <c r="G48" s="1">
        <v>1997.0</v>
      </c>
      <c r="H48" s="16">
        <f>averageifs($B$4:$B$6663, $A$4:$A$6663, "&gt;=01-Nov-1997", $A$4:$A$6663, "&lt;=30-Nov-1997")</f>
        <v>37.15263158</v>
      </c>
    </row>
    <row r="49">
      <c r="A49" s="72">
        <v>34400.0</v>
      </c>
      <c r="B49" s="73">
        <v>31.38</v>
      </c>
      <c r="C49" s="1" t="s">
        <v>1949</v>
      </c>
      <c r="F49" s="1" t="s">
        <v>1110</v>
      </c>
      <c r="G49" s="1">
        <v>1997.0</v>
      </c>
      <c r="H49" s="16">
        <f>averageifs($B$4:$B$6663, $A$4:$A$6663, "&gt;=01-Dec-1997", $A$4:$A$6663, "&lt;=31-Dec-1997")</f>
        <v>39.22409091</v>
      </c>
    </row>
    <row r="50">
      <c r="A50" s="72">
        <v>34401.0</v>
      </c>
      <c r="B50" s="73">
        <v>31.37</v>
      </c>
      <c r="C50" s="1" t="s">
        <v>1949</v>
      </c>
      <c r="F50" s="1" t="s">
        <v>1099</v>
      </c>
      <c r="G50" s="1">
        <v>1998.0</v>
      </c>
      <c r="H50" s="16">
        <f>averageifs($B$4:$B$6663, $A$4:$A$6663, "&gt;=01-Jan-1998", $A$4:$A$6663, "&lt;=31-Jan-1998")</f>
        <v>39.3575</v>
      </c>
    </row>
    <row r="51">
      <c r="A51" s="72">
        <v>34402.0</v>
      </c>
      <c r="B51" s="73">
        <v>31.37</v>
      </c>
      <c r="C51" s="1" t="s">
        <v>1949</v>
      </c>
      <c r="F51" s="1" t="s">
        <v>1100</v>
      </c>
      <c r="G51" s="1">
        <v>1998.0</v>
      </c>
      <c r="H51" s="16">
        <f>averageifs($B$4:$B$6663, $A$4:$A$6663, "&gt;=01-Feb-1998", $A$4:$A$6663, "&lt;=28-Feb-1998")</f>
        <v>38.913</v>
      </c>
    </row>
    <row r="52">
      <c r="A52" s="72">
        <v>34403.0</v>
      </c>
      <c r="B52" s="73">
        <v>31.37</v>
      </c>
      <c r="C52" s="1" t="s">
        <v>1949</v>
      </c>
      <c r="F52" s="1" t="s">
        <v>1101</v>
      </c>
      <c r="G52" s="1">
        <v>1998.0</v>
      </c>
      <c r="H52" s="16">
        <f>averageifs($B$4:$B$6663, $A$4:$A$6663, "&gt;=01-Mar-1998", $A$4:$A$6663, "&lt;=31-Mar-1998")</f>
        <v>39.50409091</v>
      </c>
    </row>
    <row r="53">
      <c r="A53" s="72">
        <v>34404.0</v>
      </c>
      <c r="B53" s="73">
        <v>31.37</v>
      </c>
      <c r="C53" s="1" t="s">
        <v>1949</v>
      </c>
      <c r="F53" s="1" t="s">
        <v>1102</v>
      </c>
      <c r="G53" s="1">
        <v>1998.0</v>
      </c>
      <c r="H53" s="16">
        <f>averageifs($B$4:$B$6663, $A$4:$A$6663, "&gt;=01-Apr-1998", $A$4:$A$6663, "&lt;=30-Apr-1998")</f>
        <v>39.65428571</v>
      </c>
    </row>
    <row r="54">
      <c r="A54" s="72">
        <v>34407.0</v>
      </c>
      <c r="B54" s="73">
        <v>31.37</v>
      </c>
      <c r="C54" s="1" t="s">
        <v>1949</v>
      </c>
      <c r="F54" s="1" t="s">
        <v>1103</v>
      </c>
      <c r="G54" s="1">
        <v>1998.0</v>
      </c>
      <c r="H54" s="16">
        <f>averageifs($B$4:$B$6663, $A$4:$A$6663, "&gt;=01-May-1998", $A$4:$A$6663, "&lt;=31-May-1998")</f>
        <v>40.37190476</v>
      </c>
    </row>
    <row r="55">
      <c r="A55" s="72">
        <v>34408.0</v>
      </c>
      <c r="B55" s="73">
        <v>31.37</v>
      </c>
      <c r="C55" s="1" t="s">
        <v>1949</v>
      </c>
      <c r="F55" s="1" t="s">
        <v>1104</v>
      </c>
      <c r="G55" s="1">
        <v>1998.0</v>
      </c>
      <c r="H55" s="16">
        <f>averageifs($B$4:$B$6663, $A$4:$A$6663, "&gt;=01-Jun-1998", $A$4:$A$6663, "&lt;=30-Jun-1998")</f>
        <v>42.24772727</v>
      </c>
    </row>
    <row r="56">
      <c r="A56" s="72">
        <v>34409.0</v>
      </c>
      <c r="B56" s="73">
        <v>31.37</v>
      </c>
      <c r="C56" s="1" t="s">
        <v>1949</v>
      </c>
      <c r="F56" s="1" t="s">
        <v>1105</v>
      </c>
      <c r="G56" s="1">
        <v>1998.0</v>
      </c>
      <c r="H56" s="16">
        <f>averageifs($B$4:$B$6663, $A$4:$A$6663, "&gt;=01-Jul-1998", $A$4:$A$6663, "&lt;=31-Jul-1998")</f>
        <v>42.51043478</v>
      </c>
    </row>
    <row r="57">
      <c r="A57" s="72">
        <v>34410.0</v>
      </c>
      <c r="B57" s="73">
        <v>31.37</v>
      </c>
      <c r="C57" s="1" t="s">
        <v>1949</v>
      </c>
      <c r="F57" s="1" t="s">
        <v>1106</v>
      </c>
      <c r="G57" s="1">
        <v>1998.0</v>
      </c>
      <c r="H57" s="16">
        <f>averageifs($B$4:$B$6663, $A$4:$A$6663, "&gt;=01-Aug-1998", $A$4:$A$6663, "&lt;=31-Aug-1998")</f>
        <v>42.73952381</v>
      </c>
    </row>
    <row r="58">
      <c r="A58" s="72">
        <v>34411.0</v>
      </c>
      <c r="B58" s="73">
        <v>31.37</v>
      </c>
      <c r="C58" s="1" t="s">
        <v>1949</v>
      </c>
      <c r="F58" s="1" t="s">
        <v>1107</v>
      </c>
      <c r="G58" s="1">
        <v>1998.0</v>
      </c>
      <c r="H58" s="16">
        <f>averageifs($B$4:$B$6663, $A$4:$A$6663, "&gt;=01-Sep-1998", $A$4:$A$6663, "&lt;=30-Sep-1998")</f>
        <v>42.52090909</v>
      </c>
    </row>
    <row r="59">
      <c r="A59" s="72">
        <v>34414.0</v>
      </c>
      <c r="B59" s="73">
        <v>31.37</v>
      </c>
      <c r="C59" s="1" t="s">
        <v>1949</v>
      </c>
      <c r="F59" s="1" t="s">
        <v>1108</v>
      </c>
      <c r="G59" s="1">
        <v>1998.0</v>
      </c>
      <c r="H59" s="16">
        <f>averageifs($B$4:$B$6663, $A$4:$A$6663, "&gt;=01-Oct-1998", $A$4:$A$6663, "&lt;=31-Oct-1998")</f>
        <v>42.345</v>
      </c>
    </row>
    <row r="60">
      <c r="A60" s="72">
        <v>34415.0</v>
      </c>
      <c r="B60" s="73">
        <v>31.37</v>
      </c>
      <c r="C60" s="1" t="s">
        <v>1949</v>
      </c>
      <c r="F60" s="1" t="s">
        <v>1109</v>
      </c>
      <c r="G60" s="1">
        <v>1998.0</v>
      </c>
      <c r="H60" s="16">
        <f>averageifs($B$4:$B$6663, $A$4:$A$6663, "&gt;=01-Nov-1998", $A$4:$A$6663, "&lt;=30-Nov-1998")</f>
        <v>42.37714286</v>
      </c>
    </row>
    <row r="61">
      <c r="A61" s="72">
        <v>34416.0</v>
      </c>
      <c r="B61" s="73">
        <v>31.37</v>
      </c>
      <c r="C61" s="1" t="s">
        <v>1949</v>
      </c>
      <c r="F61" s="1" t="s">
        <v>1110</v>
      </c>
      <c r="G61" s="1">
        <v>1998.0</v>
      </c>
      <c r="H61" s="16">
        <f>averageifs($B$4:$B$6663, $A$4:$A$6663, "&gt;=01-Dec-1998", $A$4:$A$6663, "&lt;=31-Dec-1998")</f>
        <v>42.55409091</v>
      </c>
    </row>
    <row r="62">
      <c r="A62" s="72">
        <v>34417.0</v>
      </c>
      <c r="B62" s="73">
        <v>31.37</v>
      </c>
      <c r="C62" s="1" t="s">
        <v>1949</v>
      </c>
      <c r="F62" s="1" t="s">
        <v>1099</v>
      </c>
      <c r="G62" s="1">
        <v>1999.0</v>
      </c>
      <c r="H62" s="16">
        <f>averageifs($B$4:$B$6663, $A$4:$A$6663, "&gt;=01-Jan-1999", $A$4:$A$6663, "&lt;=31-Jan-1999")</f>
        <v>42.508</v>
      </c>
    </row>
    <row r="63">
      <c r="A63" s="72">
        <v>34418.0</v>
      </c>
      <c r="B63" s="73">
        <v>31.37</v>
      </c>
      <c r="C63" s="1" t="s">
        <v>1949</v>
      </c>
      <c r="F63" s="1" t="s">
        <v>1100</v>
      </c>
      <c r="G63" s="1">
        <v>1999.0</v>
      </c>
      <c r="H63" s="16">
        <f>averageifs($B$4:$B$6663, $A$4:$A$6663, "&gt;=01-Feb-1999", $A$4:$A$6663, "&lt;=28-Feb-1999")</f>
        <v>42.47052632</v>
      </c>
    </row>
    <row r="64">
      <c r="A64" s="72">
        <v>34421.0</v>
      </c>
      <c r="B64" s="73">
        <v>31.37</v>
      </c>
      <c r="C64" s="1" t="s">
        <v>1949</v>
      </c>
      <c r="F64" s="1" t="s">
        <v>1101</v>
      </c>
      <c r="G64" s="1">
        <v>1999.0</v>
      </c>
      <c r="H64" s="16">
        <f>averageifs($B$4:$B$6663, $A$4:$A$6663, "&gt;=01-Mar-1999", $A$4:$A$6663, "&lt;=31-Mar-1999")</f>
        <v>42.43666667</v>
      </c>
    </row>
    <row r="65">
      <c r="A65" s="72">
        <v>34422.0</v>
      </c>
      <c r="B65" s="73">
        <v>31.37</v>
      </c>
      <c r="C65" s="1" t="s">
        <v>1949</v>
      </c>
      <c r="F65" s="1" t="s">
        <v>1102</v>
      </c>
      <c r="G65" s="1">
        <v>1999.0</v>
      </c>
      <c r="H65" s="16">
        <f>averageifs($B$4:$B$6663, $A$4:$A$6663, "&gt;=01-Apr-1999", $A$4:$A$6663, "&lt;=30-Apr-1999")</f>
        <v>42.72611111</v>
      </c>
    </row>
    <row r="66">
      <c r="A66" s="72">
        <v>34423.0</v>
      </c>
      <c r="B66" s="73">
        <v>31.37</v>
      </c>
      <c r="C66" s="1" t="s">
        <v>1949</v>
      </c>
      <c r="F66" s="1" t="s">
        <v>1103</v>
      </c>
      <c r="G66" s="1">
        <v>1999.0</v>
      </c>
      <c r="H66" s="16">
        <f>averageifs($B$4:$B$6663, $A$4:$A$6663, "&gt;=01-May-1999", $A$4:$A$6663, "&lt;=31-May-1999")</f>
        <v>42.77095238</v>
      </c>
    </row>
    <row r="67">
      <c r="A67" s="72">
        <v>34424.0</v>
      </c>
      <c r="B67" s="73">
        <v>31.37</v>
      </c>
      <c r="C67" s="1" t="s">
        <v>1949</v>
      </c>
      <c r="F67" s="1" t="s">
        <v>1104</v>
      </c>
      <c r="G67" s="1">
        <v>1999.0</v>
      </c>
      <c r="H67" s="16">
        <f>averageifs($B$4:$B$6663, $A$4:$A$6663, "&gt;=01-Jun-1999", $A$4:$A$6663, "&lt;=30-Jun-1999")</f>
        <v>43.13727273</v>
      </c>
    </row>
    <row r="68">
      <c r="A68" s="72">
        <v>34425.0</v>
      </c>
      <c r="B68" s="71"/>
      <c r="C68" s="1" t="s">
        <v>1949</v>
      </c>
      <c r="F68" s="1" t="s">
        <v>1105</v>
      </c>
      <c r="G68" s="1">
        <v>1999.0</v>
      </c>
      <c r="H68" s="16">
        <f>averageifs($B$4:$B$6663, $A$4:$A$6663, "&gt;=01-Jul-1999", $A$4:$A$6663, "&lt;=31-Jul-1999")</f>
        <v>43.28636364</v>
      </c>
    </row>
    <row r="69">
      <c r="A69" s="72">
        <v>34428.0</v>
      </c>
      <c r="B69" s="73">
        <v>31.37</v>
      </c>
      <c r="C69" s="1" t="s">
        <v>1949</v>
      </c>
      <c r="F69" s="1" t="s">
        <v>1106</v>
      </c>
      <c r="G69" s="1">
        <v>1999.0</v>
      </c>
      <c r="H69" s="16">
        <f>averageifs($B$4:$B$6663, $A$4:$A$6663, "&gt;=01-Aug-1999", $A$4:$A$6663, "&lt;=31-Aug-1999")</f>
        <v>43.46090909</v>
      </c>
    </row>
    <row r="70">
      <c r="A70" s="72">
        <v>34429.0</v>
      </c>
      <c r="B70" s="73">
        <v>31.37</v>
      </c>
      <c r="C70" s="1" t="s">
        <v>1949</v>
      </c>
      <c r="F70" s="1" t="s">
        <v>1107</v>
      </c>
      <c r="G70" s="1">
        <v>1999.0</v>
      </c>
      <c r="H70" s="16">
        <f>averageifs($B$4:$B$6663, $A$4:$A$6663, "&gt;=01-Sep-1999", $A$4:$A$6663, "&lt;=30-Sep-1999")</f>
        <v>43.53818182</v>
      </c>
    </row>
    <row r="71">
      <c r="A71" s="72">
        <v>34430.0</v>
      </c>
      <c r="B71" s="73">
        <v>31.37</v>
      </c>
      <c r="C71" s="1" t="s">
        <v>1949</v>
      </c>
      <c r="F71" s="1" t="s">
        <v>1108</v>
      </c>
      <c r="G71" s="1">
        <v>1999.0</v>
      </c>
      <c r="H71" s="16">
        <f>averageifs($B$4:$B$6663, $A$4:$A$6663, "&gt;=01-Oct-1999", $A$4:$A$6663, "&lt;=31-Oct-1999")</f>
        <v>43.45421053</v>
      </c>
    </row>
    <row r="72">
      <c r="A72" s="72">
        <v>34431.0</v>
      </c>
      <c r="B72" s="73">
        <v>31.37</v>
      </c>
      <c r="C72" s="1" t="s">
        <v>1949</v>
      </c>
      <c r="F72" s="1" t="s">
        <v>1109</v>
      </c>
      <c r="G72" s="1">
        <v>1999.0</v>
      </c>
      <c r="H72" s="16">
        <f>averageifs($B$4:$B$6663, $A$4:$A$6663, "&gt;=01-Nov-1999", $A$4:$A$6663, "&lt;=30-Nov-1999")</f>
        <v>43.39789474</v>
      </c>
    </row>
    <row r="73">
      <c r="A73" s="72">
        <v>34432.0</v>
      </c>
      <c r="B73" s="71"/>
      <c r="C73" s="1" t="s">
        <v>1949</v>
      </c>
      <c r="F73" s="1" t="s">
        <v>1110</v>
      </c>
      <c r="G73" s="1">
        <v>1999.0</v>
      </c>
      <c r="H73" s="16">
        <f>averageifs($B$4:$B$6663, $A$4:$A$6663, "&gt;=01-Dec-1999", $A$4:$A$6663, "&lt;=31-Dec-1999")</f>
        <v>43.48478261</v>
      </c>
    </row>
    <row r="74">
      <c r="A74" s="72">
        <v>34435.0</v>
      </c>
      <c r="B74" s="71"/>
      <c r="C74" s="1" t="s">
        <v>1949</v>
      </c>
      <c r="F74" s="1" t="s">
        <v>1099</v>
      </c>
      <c r="G74" s="1">
        <v>2000.0</v>
      </c>
      <c r="H74" s="16">
        <f>averageifs($B$4:$B$6663, $A$4:$A$6663, "&gt;=01-Jan-2000", $A$4:$A$6663, "&lt;=31-Jan-2000")</f>
        <v>43.55190476</v>
      </c>
    </row>
    <row r="75">
      <c r="A75" s="72">
        <v>34436.0</v>
      </c>
      <c r="B75" s="73">
        <v>31.37</v>
      </c>
      <c r="C75" s="1" t="s">
        <v>1949</v>
      </c>
      <c r="F75" s="1" t="s">
        <v>1100</v>
      </c>
      <c r="G75" s="1">
        <v>2000.0</v>
      </c>
      <c r="H75" s="16">
        <f>averageifs($B$4:$B$6663, $A$4:$A$6663, "&gt;=01-Feb-2000", $A$4:$A$6663, "&lt;=29-Feb-2000")</f>
        <v>43.61285714</v>
      </c>
    </row>
    <row r="76">
      <c r="A76" s="72">
        <v>34437.0</v>
      </c>
      <c r="B76" s="73">
        <v>31.37</v>
      </c>
      <c r="C76" s="1" t="s">
        <v>1949</v>
      </c>
      <c r="F76" s="1" t="s">
        <v>1101</v>
      </c>
      <c r="G76" s="1">
        <v>2000.0</v>
      </c>
      <c r="H76" s="16">
        <f>averageifs($B$4:$B$6663, $A$4:$A$6663, "&gt;=01-Mar-2000", $A$4:$A$6663, "&lt;=31-Mar-2000")</f>
        <v>43.58857143</v>
      </c>
    </row>
    <row r="77">
      <c r="A77" s="72">
        <v>34438.0</v>
      </c>
      <c r="B77" s="73">
        <v>31.37</v>
      </c>
      <c r="C77" s="1" t="s">
        <v>1949</v>
      </c>
      <c r="F77" s="1" t="s">
        <v>1102</v>
      </c>
      <c r="G77" s="1">
        <v>2000.0</v>
      </c>
      <c r="H77" s="16">
        <f>averageifs($B$4:$B$6663, $A$4:$A$6663, "&gt;=01-Apr-2000", $A$4:$A$6663, "&lt;=30-Apr-2000")</f>
        <v>43.639</v>
      </c>
    </row>
    <row r="78">
      <c r="A78" s="72">
        <v>34439.0</v>
      </c>
      <c r="B78" s="73">
        <v>31.37</v>
      </c>
      <c r="C78" s="1" t="s">
        <v>1949</v>
      </c>
      <c r="F78" s="1" t="s">
        <v>1103</v>
      </c>
      <c r="G78" s="1">
        <v>2000.0</v>
      </c>
      <c r="H78" s="16">
        <f>averageifs($B$4:$B$6663, $A$4:$A$6663, "&gt;=01-May-2000", $A$4:$A$6663, "&lt;=31-May-2000")</f>
        <v>43.97045455</v>
      </c>
    </row>
    <row r="79">
      <c r="A79" s="72">
        <v>34442.0</v>
      </c>
      <c r="B79" s="73">
        <v>31.37</v>
      </c>
      <c r="C79" s="1" t="s">
        <v>1949</v>
      </c>
      <c r="F79" s="1" t="s">
        <v>1104</v>
      </c>
      <c r="G79" s="1">
        <v>2000.0</v>
      </c>
      <c r="H79" s="16">
        <f>averageifs($B$4:$B$6663, $A$4:$A$6663, "&gt;=01-Jun-2000", $A$4:$A$6663, "&lt;=30-Jun-2000")</f>
        <v>44.69095238</v>
      </c>
    </row>
    <row r="80">
      <c r="A80" s="72">
        <v>34443.0</v>
      </c>
      <c r="B80" s="73">
        <v>31.37</v>
      </c>
      <c r="C80" s="1" t="s">
        <v>1949</v>
      </c>
      <c r="F80" s="1" t="s">
        <v>1105</v>
      </c>
      <c r="G80" s="1">
        <v>2000.0</v>
      </c>
      <c r="H80" s="16">
        <f>averageifs($B$4:$B$6663, $A$4:$A$6663, "&gt;=01-Jul-2000", $A$4:$A$6663, "&lt;=31-Jul-2000")</f>
        <v>44.77809524</v>
      </c>
    </row>
    <row r="81">
      <c r="A81" s="72">
        <v>34444.0</v>
      </c>
      <c r="B81" s="73">
        <v>31.37</v>
      </c>
      <c r="C81" s="1" t="s">
        <v>1949</v>
      </c>
      <c r="F81" s="1" t="s">
        <v>1106</v>
      </c>
      <c r="G81" s="1">
        <v>2000.0</v>
      </c>
      <c r="H81" s="16">
        <f>averageifs($B$4:$B$6663, $A$4:$A$6663, "&gt;=01-Aug-2000", $A$4:$A$6663, "&lt;=31-Aug-2000")</f>
        <v>45.69181818</v>
      </c>
    </row>
    <row r="82">
      <c r="A82" s="72">
        <v>34445.0</v>
      </c>
      <c r="B82" s="73">
        <v>31.37</v>
      </c>
      <c r="C82" s="1" t="s">
        <v>1949</v>
      </c>
      <c r="F82" s="1" t="s">
        <v>1107</v>
      </c>
      <c r="G82" s="1">
        <v>2000.0</v>
      </c>
      <c r="H82" s="16">
        <f>averageifs($B$4:$B$6663, $A$4:$A$6663, "&gt;=01-Sep-2000", $A$4:$A$6663, "&lt;=30-Sep-2000")</f>
        <v>45.889</v>
      </c>
    </row>
    <row r="83">
      <c r="A83" s="72">
        <v>34446.0</v>
      </c>
      <c r="B83" s="73">
        <v>31.37</v>
      </c>
      <c r="C83" s="1" t="s">
        <v>1949</v>
      </c>
      <c r="F83" s="1" t="s">
        <v>1108</v>
      </c>
      <c r="G83" s="1">
        <v>2000.0</v>
      </c>
      <c r="H83" s="16">
        <f>averageifs($B$4:$B$6663, $A$4:$A$6663, "&gt;=01-Oct-2000", $A$4:$A$6663, "&lt;=31-Oct-2000")</f>
        <v>46.35380952</v>
      </c>
    </row>
    <row r="84">
      <c r="A84" s="72">
        <v>34449.0</v>
      </c>
      <c r="B84" s="73">
        <v>31.37</v>
      </c>
      <c r="C84" s="1" t="s">
        <v>1949</v>
      </c>
      <c r="F84" s="1" t="s">
        <v>1109</v>
      </c>
      <c r="G84" s="1">
        <v>2000.0</v>
      </c>
      <c r="H84" s="16">
        <f>averageifs($B$4:$B$6663, $A$4:$A$6663, "&gt;=01-Nov-2000", $A$4:$A$6663, "&lt;=30-Nov-2000")</f>
        <v>46.78227273</v>
      </c>
    </row>
    <row r="85">
      <c r="A85" s="72">
        <v>34450.0</v>
      </c>
      <c r="B85" s="73">
        <v>31.37</v>
      </c>
      <c r="C85" s="1" t="s">
        <v>1949</v>
      </c>
      <c r="F85" s="1" t="s">
        <v>1110</v>
      </c>
      <c r="G85" s="1">
        <v>2000.0</v>
      </c>
      <c r="H85" s="16">
        <f>averageifs($B$4:$B$6663, $A$4:$A$6663, "&gt;=01-Dec-2000", $A$4:$A$6663, "&lt;=31-Dec-2000")</f>
        <v>46.75052632</v>
      </c>
    </row>
    <row r="86">
      <c r="A86" s="72">
        <v>34451.0</v>
      </c>
      <c r="B86" s="73">
        <v>31.37</v>
      </c>
      <c r="C86" s="1" t="s">
        <v>1949</v>
      </c>
      <c r="F86" s="1" t="s">
        <v>1099</v>
      </c>
      <c r="G86" s="1">
        <v>2001.0</v>
      </c>
      <c r="H86" s="16">
        <f>averageifs($B$4:$B$6663, $A$4:$A$6663, "&gt;=01-Jan-2001", $A$4:$A$6663, "&lt;=31-Jan-2001")</f>
        <v>46.54</v>
      </c>
    </row>
    <row r="87">
      <c r="A87" s="72">
        <v>34452.0</v>
      </c>
      <c r="B87" s="73">
        <v>31.38</v>
      </c>
      <c r="C87" s="1" t="s">
        <v>1949</v>
      </c>
      <c r="F87" s="1" t="s">
        <v>1100</v>
      </c>
      <c r="G87" s="1">
        <v>2001.0</v>
      </c>
      <c r="H87" s="16">
        <f>averageifs($B$4:$B$6663, $A$4:$A$6663, "&gt;=01-Feb-2001", $A$4:$A$6663, "&lt;=28-Feb-2001")</f>
        <v>46.51888889</v>
      </c>
    </row>
    <row r="88">
      <c r="A88" s="72">
        <v>34453.0</v>
      </c>
      <c r="B88" s="73">
        <v>31.37</v>
      </c>
      <c r="C88" s="1" t="s">
        <v>1949</v>
      </c>
      <c r="F88" s="1" t="s">
        <v>1101</v>
      </c>
      <c r="G88" s="1">
        <v>2001.0</v>
      </c>
      <c r="H88" s="16">
        <f>averageifs($B$4:$B$6663, $A$4:$A$6663, "&gt;=01-Mar-2001", $A$4:$A$6663, "&lt;=31-Mar-2001")</f>
        <v>46.6205</v>
      </c>
    </row>
    <row r="89">
      <c r="A89" s="72">
        <v>34456.0</v>
      </c>
      <c r="B89" s="73">
        <v>31.37</v>
      </c>
      <c r="C89" s="1" t="s">
        <v>1949</v>
      </c>
      <c r="F89" s="1" t="s">
        <v>1102</v>
      </c>
      <c r="G89" s="1">
        <v>2001.0</v>
      </c>
      <c r="H89" s="16">
        <f>averageifs($B$4:$B$6663, $A$4:$A$6663, "&gt;=01-Apr-2001", $A$4:$A$6663, "&lt;=30-Apr-2001")</f>
        <v>46.78588235</v>
      </c>
    </row>
    <row r="90">
      <c r="A90" s="72">
        <v>34457.0</v>
      </c>
      <c r="B90" s="73">
        <v>31.37</v>
      </c>
      <c r="C90" s="1" t="s">
        <v>1949</v>
      </c>
      <c r="F90" s="1" t="s">
        <v>1103</v>
      </c>
      <c r="G90" s="1">
        <v>2001.0</v>
      </c>
      <c r="H90" s="16">
        <f>averageifs($B$4:$B$6663, $A$4:$A$6663, "&gt;=01-May-2001", $A$4:$A$6663, "&lt;=31-May-2001")</f>
        <v>46.91727273</v>
      </c>
    </row>
    <row r="91">
      <c r="A91" s="72">
        <v>34458.0</v>
      </c>
      <c r="B91" s="73">
        <v>31.37</v>
      </c>
      <c r="C91" s="1" t="s">
        <v>1949</v>
      </c>
      <c r="F91" s="1" t="s">
        <v>1104</v>
      </c>
      <c r="G91" s="1">
        <v>2001.0</v>
      </c>
      <c r="H91" s="16">
        <f>averageifs($B$4:$B$6663, $A$4:$A$6663, "&gt;=01-Jun-2001", $A$4:$A$6663, "&lt;=30-Jun-2001")</f>
        <v>47.00526316</v>
      </c>
    </row>
    <row r="92">
      <c r="A92" s="72">
        <v>34459.0</v>
      </c>
      <c r="B92" s="73">
        <v>31.37</v>
      </c>
      <c r="C92" s="1" t="s">
        <v>1949</v>
      </c>
      <c r="F92" s="1" t="s">
        <v>1105</v>
      </c>
      <c r="G92" s="1">
        <v>2001.0</v>
      </c>
      <c r="H92" s="16">
        <f>averageifs($B$4:$B$6663, $A$4:$A$6663, "&gt;=01-Jul-2001", $A$4:$A$6663, "&lt;=31-Jul-2001")</f>
        <v>47.14181818</v>
      </c>
    </row>
    <row r="93">
      <c r="A93" s="72">
        <v>34460.0</v>
      </c>
      <c r="B93" s="73">
        <v>31.37</v>
      </c>
      <c r="C93" s="1" t="s">
        <v>1949</v>
      </c>
      <c r="F93" s="1" t="s">
        <v>1106</v>
      </c>
      <c r="G93" s="1">
        <v>2001.0</v>
      </c>
      <c r="H93" s="16">
        <f>averageifs($B$4:$B$6663, $A$4:$A$6663, "&gt;=01-Aug-2001", $A$4:$A$6663, "&lt;=31-Aug-2001")</f>
        <v>47.12631579</v>
      </c>
    </row>
    <row r="94">
      <c r="A94" s="72">
        <v>34463.0</v>
      </c>
      <c r="B94" s="73">
        <v>31.37</v>
      </c>
      <c r="C94" s="1" t="s">
        <v>1949</v>
      </c>
      <c r="F94" s="1" t="s">
        <v>1107</v>
      </c>
      <c r="G94" s="1">
        <v>2001.0</v>
      </c>
      <c r="H94" s="16">
        <f>averageifs($B$4:$B$6663, $A$4:$A$6663, "&gt;=01-Sep-2001", $A$4:$A$6663, "&lt;=30-Sep-2001")</f>
        <v>47.646</v>
      </c>
    </row>
    <row r="95">
      <c r="A95" s="72">
        <v>34464.0</v>
      </c>
      <c r="B95" s="73">
        <v>31.37</v>
      </c>
      <c r="C95" s="1" t="s">
        <v>1949</v>
      </c>
      <c r="F95" s="1" t="s">
        <v>1108</v>
      </c>
      <c r="G95" s="1">
        <v>2001.0</v>
      </c>
      <c r="H95" s="16">
        <f>averageifs($B$4:$B$6663, $A$4:$A$6663, "&gt;=01-Oct-2001", $A$4:$A$6663, "&lt;=31-Oct-2001")</f>
        <v>48.02047619</v>
      </c>
    </row>
    <row r="96">
      <c r="A96" s="72">
        <v>34465.0</v>
      </c>
      <c r="B96" s="73">
        <v>31.37</v>
      </c>
      <c r="C96" s="1" t="s">
        <v>1949</v>
      </c>
      <c r="F96" s="1" t="s">
        <v>1109</v>
      </c>
      <c r="G96" s="1">
        <v>2001.0</v>
      </c>
      <c r="H96" s="16">
        <f>averageifs($B$4:$B$6663, $A$4:$A$6663, "&gt;=01-Nov-2001", $A$4:$A$6663, "&lt;=30-Nov-2001")</f>
        <v>47.99736842</v>
      </c>
    </row>
    <row r="97">
      <c r="A97" s="72">
        <v>34466.0</v>
      </c>
      <c r="B97" s="73">
        <v>31.37</v>
      </c>
      <c r="C97" s="1" t="s">
        <v>1949</v>
      </c>
      <c r="F97" s="1" t="s">
        <v>1110</v>
      </c>
      <c r="G97" s="1">
        <v>2001.0</v>
      </c>
      <c r="H97" s="16">
        <f>averageifs($B$4:$B$6663, $A$4:$A$6663, "&gt;=01-Dec-2001", $A$4:$A$6663, "&lt;=31-Dec-2001")</f>
        <v>47.91705882</v>
      </c>
    </row>
    <row r="98">
      <c r="A98" s="72">
        <v>34467.0</v>
      </c>
      <c r="B98" s="73">
        <v>31.37</v>
      </c>
      <c r="C98" s="1" t="s">
        <v>1949</v>
      </c>
      <c r="F98" s="1" t="s">
        <v>1099</v>
      </c>
      <c r="G98" s="1">
        <v>2002.0</v>
      </c>
      <c r="H98" s="16">
        <f>averageifs($B$4:$B$6663, $A$4:$A$6663, "&gt;=01-Jan-2002", $A$4:$A$6663, "&lt;=31-Jan-2002")</f>
        <v>48.33571429</v>
      </c>
    </row>
    <row r="99">
      <c r="A99" s="72">
        <v>34470.0</v>
      </c>
      <c r="B99" s="73">
        <v>31.37</v>
      </c>
      <c r="C99" s="1" t="s">
        <v>1949</v>
      </c>
      <c r="F99" s="1" t="s">
        <v>1100</v>
      </c>
      <c r="G99" s="1">
        <v>2002.0</v>
      </c>
      <c r="H99" s="16">
        <f>averageifs($B$4:$B$6663, $A$4:$A$6663, "&gt;=01-Feb-2002", $A$4:$A$6663, "&lt;=28-Feb-2002")</f>
        <v>48.6915</v>
      </c>
    </row>
    <row r="100">
      <c r="A100" s="72">
        <v>34471.0</v>
      </c>
      <c r="B100" s="73">
        <v>31.37</v>
      </c>
      <c r="C100" s="1" t="s">
        <v>1949</v>
      </c>
      <c r="F100" s="1" t="s">
        <v>1101</v>
      </c>
      <c r="G100" s="1">
        <v>2002.0</v>
      </c>
      <c r="H100" s="16">
        <f>averageifs($B$4:$B$6663, $A$4:$A$6663, "&gt;=01-Mar-2002", $A$4:$A$6663, "&lt;=31-Mar-2002")</f>
        <v>48.73944444</v>
      </c>
    </row>
    <row r="101">
      <c r="A101" s="72">
        <v>34472.0</v>
      </c>
      <c r="B101" s="73">
        <v>31.37</v>
      </c>
      <c r="C101" s="1" t="s">
        <v>1949</v>
      </c>
      <c r="F101" s="1" t="s">
        <v>1102</v>
      </c>
      <c r="G101" s="1">
        <v>2002.0</v>
      </c>
      <c r="H101" s="16">
        <f>averageifs($B$4:$B$6663, $A$4:$A$6663, "&gt;=01-Apr-2002", $A$4:$A$6663, "&lt;=30-Apr-2002")</f>
        <v>48.9195</v>
      </c>
    </row>
    <row r="102">
      <c r="A102" s="72">
        <v>34473.0</v>
      </c>
      <c r="B102" s="73">
        <v>31.37</v>
      </c>
      <c r="C102" s="1" t="s">
        <v>1949</v>
      </c>
      <c r="F102" s="1" t="s">
        <v>1103</v>
      </c>
      <c r="G102" s="1">
        <v>2002.0</v>
      </c>
      <c r="H102" s="16">
        <f>averageifs($B$4:$B$6663, $A$4:$A$6663, "&gt;=01-May-2002", $A$4:$A$6663, "&lt;=31-May-2002")</f>
        <v>49</v>
      </c>
    </row>
    <row r="103">
      <c r="A103" s="72">
        <v>34474.0</v>
      </c>
      <c r="B103" s="73">
        <v>31.37</v>
      </c>
      <c r="C103" s="1" t="s">
        <v>1949</v>
      </c>
      <c r="F103" s="1" t="s">
        <v>1104</v>
      </c>
      <c r="G103" s="1">
        <v>2002.0</v>
      </c>
      <c r="H103" s="16">
        <f>averageifs($B$4:$B$6663, $A$4:$A$6663, "&gt;=01-Jun-2002", $A$4:$A$6663, "&lt;=30-Jun-2002")</f>
        <v>48.96111111</v>
      </c>
    </row>
    <row r="104">
      <c r="A104" s="72">
        <v>34477.0</v>
      </c>
      <c r="B104" s="73">
        <v>31.37</v>
      </c>
      <c r="C104" s="1" t="s">
        <v>1949</v>
      </c>
      <c r="F104" s="1" t="s">
        <v>1105</v>
      </c>
      <c r="G104" s="1">
        <v>2002.0</v>
      </c>
      <c r="H104" s="16">
        <f>averageifs($B$4:$B$6663, $A$4:$A$6663, "&gt;=01-Jul-2002", $A$4:$A$6663, "&lt;=31-Jul-2002")</f>
        <v>48.76391304</v>
      </c>
    </row>
    <row r="105">
      <c r="A105" s="72">
        <v>34478.0</v>
      </c>
      <c r="B105" s="73">
        <v>31.37</v>
      </c>
      <c r="C105" s="1" t="s">
        <v>1949</v>
      </c>
      <c r="F105" s="1" t="s">
        <v>1106</v>
      </c>
      <c r="G105" s="1">
        <v>2002.0</v>
      </c>
      <c r="H105" s="16">
        <f>averageifs($B$4:$B$6663, $A$4:$A$6663, "&gt;=01-Aug-2002", $A$4:$A$6663, "&lt;=31-Aug-2002")</f>
        <v>48.58666667</v>
      </c>
    </row>
    <row r="106">
      <c r="A106" s="72">
        <v>34479.0</v>
      </c>
      <c r="B106" s="71"/>
      <c r="C106" s="1" t="s">
        <v>1949</v>
      </c>
      <c r="F106" s="1" t="s">
        <v>1107</v>
      </c>
      <c r="G106" s="1">
        <v>2002.0</v>
      </c>
      <c r="H106" s="16">
        <f>averageifs($B$4:$B$6663, $A$4:$A$6663, "&gt;=01-Sep-2002", $A$4:$A$6663, "&lt;=30-Sep-2002")</f>
        <v>48.44111111</v>
      </c>
    </row>
    <row r="107">
      <c r="A107" s="72">
        <v>34480.0</v>
      </c>
      <c r="B107" s="73">
        <v>31.37</v>
      </c>
      <c r="C107" s="1" t="s">
        <v>1949</v>
      </c>
      <c r="F107" s="1" t="s">
        <v>1108</v>
      </c>
      <c r="G107" s="1">
        <v>2002.0</v>
      </c>
      <c r="H107" s="16">
        <f>averageifs($B$4:$B$6663, $A$4:$A$6663, "&gt;=01-Oct-2002", $A$4:$A$6663, "&lt;=31-Oct-2002")</f>
        <v>48.36944444</v>
      </c>
    </row>
    <row r="108">
      <c r="A108" s="72">
        <v>34481.0</v>
      </c>
      <c r="B108" s="73">
        <v>31.37</v>
      </c>
      <c r="C108" s="1" t="s">
        <v>1949</v>
      </c>
      <c r="F108" s="1" t="s">
        <v>1109</v>
      </c>
      <c r="G108" s="1">
        <v>2002.0</v>
      </c>
      <c r="H108" s="16">
        <f>averageifs($B$4:$B$6663, $A$4:$A$6663, "&gt;=01-Nov-2002", $A$4:$A$6663, "&lt;=30-Nov-2002")</f>
        <v>48.25526316</v>
      </c>
    </row>
    <row r="109">
      <c r="A109" s="72">
        <v>34484.0</v>
      </c>
      <c r="B109" s="73">
        <v>31.37</v>
      </c>
      <c r="C109" s="1" t="s">
        <v>1949</v>
      </c>
      <c r="F109" s="1" t="s">
        <v>1110</v>
      </c>
      <c r="G109" s="1">
        <v>2002.0</v>
      </c>
      <c r="H109" s="16">
        <f>averageifs($B$4:$B$6663, $A$4:$A$6663, "&gt;=01-Dec-2002", $A$4:$A$6663, "&lt;=31-Dec-2002")</f>
        <v>48.1375</v>
      </c>
    </row>
    <row r="110">
      <c r="A110" s="72">
        <v>34485.0</v>
      </c>
      <c r="B110" s="73">
        <v>31.37</v>
      </c>
      <c r="C110" s="1" t="s">
        <v>1949</v>
      </c>
      <c r="F110" s="1" t="s">
        <v>1099</v>
      </c>
      <c r="G110" s="1">
        <v>2003.0</v>
      </c>
      <c r="H110" s="16">
        <f>averageifs($B$4:$B$6663, $A$4:$A$6663, "&gt;=01-Jan-2003", $A$4:$A$6663, "&lt;=31-Jan-2003")</f>
        <v>47.93</v>
      </c>
    </row>
    <row r="111">
      <c r="A111" s="72">
        <v>34486.0</v>
      </c>
      <c r="B111" s="73">
        <v>31.37</v>
      </c>
      <c r="C111" s="1" t="s">
        <v>1949</v>
      </c>
      <c r="F111" s="1" t="s">
        <v>1100</v>
      </c>
      <c r="G111" s="1">
        <v>2003.0</v>
      </c>
      <c r="H111" s="16">
        <f>averageifs($B$4:$B$6663, $A$4:$A$6663, "&gt;=01-Feb-2003", $A$4:$A$6663, "&lt;=28-Feb-2003")</f>
        <v>47.73578947</v>
      </c>
    </row>
    <row r="112">
      <c r="A112" s="72">
        <v>34487.0</v>
      </c>
      <c r="B112" s="73">
        <v>31.38</v>
      </c>
      <c r="C112" s="1" t="s">
        <v>1949</v>
      </c>
      <c r="F112" s="1" t="s">
        <v>1101</v>
      </c>
      <c r="G112" s="1">
        <v>2003.0</v>
      </c>
      <c r="H112" s="16">
        <f>averageifs($B$4:$B$6663, $A$4:$A$6663, "&gt;=01-Mar-2003", $A$4:$A$6663, "&lt;=31-Mar-2003")</f>
        <v>47.64105263</v>
      </c>
    </row>
    <row r="113">
      <c r="A113" s="72">
        <v>34488.0</v>
      </c>
      <c r="B113" s="73">
        <v>31.37</v>
      </c>
      <c r="C113" s="1" t="s">
        <v>1949</v>
      </c>
      <c r="F113" s="1" t="s">
        <v>1102</v>
      </c>
      <c r="G113" s="1">
        <v>2003.0</v>
      </c>
      <c r="H113" s="16">
        <f>averageifs($B$4:$B$6663, $A$4:$A$6663, "&gt;=01-Apr-2003", $A$4:$A$6663, "&lt;=30-Apr-2003")</f>
        <v>47.3775</v>
      </c>
    </row>
    <row r="114">
      <c r="A114" s="72">
        <v>34491.0</v>
      </c>
      <c r="B114" s="73">
        <v>31.37</v>
      </c>
      <c r="C114" s="1" t="s">
        <v>1949</v>
      </c>
      <c r="F114" s="1" t="s">
        <v>1103</v>
      </c>
      <c r="G114" s="1">
        <v>2003.0</v>
      </c>
      <c r="H114" s="16">
        <f>averageifs($B$4:$B$6663, $A$4:$A$6663, "&gt;=01-May-2003", $A$4:$A$6663, "&lt;=31-May-2003")</f>
        <v>47.08315789</v>
      </c>
    </row>
    <row r="115">
      <c r="A115" s="72">
        <v>34492.0</v>
      </c>
      <c r="B115" s="73">
        <v>31.37</v>
      </c>
      <c r="C115" s="1" t="s">
        <v>1949</v>
      </c>
      <c r="F115" s="1" t="s">
        <v>1104</v>
      </c>
      <c r="G115" s="1">
        <v>2003.0</v>
      </c>
      <c r="H115" s="16">
        <f>averageifs($B$4:$B$6663, $A$4:$A$6663, "&gt;=01-Jun-2003", $A$4:$A$6663, "&lt;=30-Jun-2003")</f>
        <v>46.721</v>
      </c>
    </row>
    <row r="116">
      <c r="A116" s="72">
        <v>34493.0</v>
      </c>
      <c r="B116" s="73">
        <v>31.37</v>
      </c>
      <c r="C116" s="1" t="s">
        <v>1949</v>
      </c>
      <c r="F116" s="1" t="s">
        <v>1105</v>
      </c>
      <c r="G116" s="1">
        <v>2003.0</v>
      </c>
      <c r="H116" s="16">
        <f>averageifs($B$4:$B$6663, $A$4:$A$6663, "&gt;=01-Jul-2003", $A$4:$A$6663, "&lt;=31-Jul-2003")</f>
        <v>46.23454545</v>
      </c>
    </row>
    <row r="117">
      <c r="A117" s="72">
        <v>34494.0</v>
      </c>
      <c r="B117" s="73">
        <v>31.37</v>
      </c>
      <c r="C117" s="1" t="s">
        <v>1949</v>
      </c>
      <c r="F117" s="1" t="s">
        <v>1106</v>
      </c>
      <c r="G117" s="1">
        <v>2003.0</v>
      </c>
      <c r="H117" s="16">
        <f>averageifs($B$4:$B$6663, $A$4:$A$6663, "&gt;=01-Aug-2003", $A$4:$A$6663, "&lt;=31-Aug-2003")</f>
        <v>45.9355</v>
      </c>
    </row>
    <row r="118">
      <c r="A118" s="72">
        <v>34495.0</v>
      </c>
      <c r="B118" s="73">
        <v>31.37</v>
      </c>
      <c r="C118" s="1" t="s">
        <v>1949</v>
      </c>
      <c r="F118" s="1" t="s">
        <v>1107</v>
      </c>
      <c r="G118" s="1">
        <v>2003.0</v>
      </c>
      <c r="H118" s="16">
        <f>averageifs($B$4:$B$6663, $A$4:$A$6663, "&gt;=01-Sep-2003", $A$4:$A$6663, "&lt;=30-Sep-2003")</f>
        <v>45.85047619</v>
      </c>
    </row>
    <row r="119">
      <c r="A119" s="72">
        <v>34498.0</v>
      </c>
      <c r="B119" s="73">
        <v>31.37</v>
      </c>
      <c r="C119" s="1" t="s">
        <v>1949</v>
      </c>
      <c r="F119" s="1" t="s">
        <v>1108</v>
      </c>
      <c r="G119" s="1">
        <v>2003.0</v>
      </c>
      <c r="H119" s="16">
        <f>averageifs($B$4:$B$6663, $A$4:$A$6663, "&gt;=01-Oct-2003", $A$4:$A$6663, "&lt;=31-Oct-2003")</f>
        <v>45.39045455</v>
      </c>
    </row>
    <row r="120">
      <c r="A120" s="72">
        <v>34499.0</v>
      </c>
      <c r="B120" s="73">
        <v>31.37</v>
      </c>
      <c r="C120" s="1" t="s">
        <v>1949</v>
      </c>
      <c r="F120" s="1" t="s">
        <v>1109</v>
      </c>
      <c r="G120" s="1">
        <v>2003.0</v>
      </c>
      <c r="H120" s="16">
        <f>averageifs($B$4:$B$6663, $A$4:$A$6663, "&gt;=01-Nov-2003", $A$4:$A$6663, "&lt;=30-Nov-2003")</f>
        <v>45.52</v>
      </c>
    </row>
    <row r="121">
      <c r="A121" s="72">
        <v>34500.0</v>
      </c>
      <c r="B121" s="73">
        <v>31.37</v>
      </c>
      <c r="C121" s="1" t="s">
        <v>1949</v>
      </c>
      <c r="F121" s="1" t="s">
        <v>1110</v>
      </c>
      <c r="G121" s="1">
        <v>2003.0</v>
      </c>
      <c r="H121" s="16">
        <f>averageifs($B$4:$B$6663, $A$4:$A$6663, "&gt;=01-Dec-2003", $A$4:$A$6663, "&lt;=31-Dec-2003")</f>
        <v>45.59095238</v>
      </c>
    </row>
    <row r="122">
      <c r="A122" s="72">
        <v>34501.0</v>
      </c>
      <c r="B122" s="73">
        <v>31.37</v>
      </c>
      <c r="C122" s="1" t="s">
        <v>1949</v>
      </c>
      <c r="F122" s="1" t="s">
        <v>1099</v>
      </c>
      <c r="G122" s="1">
        <v>2004.0</v>
      </c>
      <c r="H122" s="16">
        <f>averageifs($B$4:$B$6663, $A$4:$A$6663, "&gt;=01-Jan-2004", $A$4:$A$6663, "&lt;=31-Jan-2004")</f>
        <v>45.449</v>
      </c>
    </row>
    <row r="123">
      <c r="A123" s="72">
        <v>34502.0</v>
      </c>
      <c r="B123" s="73">
        <v>31.37</v>
      </c>
      <c r="C123" s="1" t="s">
        <v>1949</v>
      </c>
      <c r="F123" s="1" t="s">
        <v>1100</v>
      </c>
      <c r="G123" s="1">
        <v>2004.0</v>
      </c>
      <c r="H123" s="16">
        <f>averageifs($B$4:$B$6663, $A$4:$A$6663, "&gt;=01-Feb-2004", $A$4:$A$6663, "&lt;=28-Feb-2004")</f>
        <v>45.27166667</v>
      </c>
    </row>
    <row r="124">
      <c r="A124" s="72">
        <v>34505.0</v>
      </c>
      <c r="B124" s="73">
        <v>31.37</v>
      </c>
      <c r="C124" s="1" t="s">
        <v>1949</v>
      </c>
      <c r="F124" s="1" t="s">
        <v>1101</v>
      </c>
      <c r="G124" s="1">
        <v>2004.0</v>
      </c>
      <c r="H124" s="16">
        <f>averageifs($B$4:$B$6663, $A$4:$A$6663, "&gt;=01-Mar-2004", $A$4:$A$6663, "&lt;=31-Mar-2004")</f>
        <v>45.0147619</v>
      </c>
    </row>
    <row r="125">
      <c r="A125" s="72">
        <v>34506.0</v>
      </c>
      <c r="B125" s="73">
        <v>31.37</v>
      </c>
      <c r="C125" s="1" t="s">
        <v>1949</v>
      </c>
      <c r="F125" s="1" t="s">
        <v>1102</v>
      </c>
      <c r="G125" s="1">
        <v>2004.0</v>
      </c>
      <c r="H125" s="16">
        <f>averageifs($B$4:$B$6663, $A$4:$A$6663, "&gt;=01-Apr-2004", $A$4:$A$6663, "&lt;=30-Apr-2004")</f>
        <v>43.93333333</v>
      </c>
    </row>
    <row r="126">
      <c r="A126" s="72">
        <v>34507.0</v>
      </c>
      <c r="B126" s="73">
        <v>31.37</v>
      </c>
      <c r="C126" s="1" t="s">
        <v>1949</v>
      </c>
      <c r="F126" s="1" t="s">
        <v>1103</v>
      </c>
      <c r="G126" s="1">
        <v>2004.0</v>
      </c>
      <c r="H126" s="16">
        <f>averageifs($B$4:$B$6663, $A$4:$A$6663, "&gt;=01-May-2004", $A$4:$A$6663, "&lt;=31-May-2004")</f>
        <v>45.24210526</v>
      </c>
    </row>
    <row r="127">
      <c r="A127" s="72">
        <v>34508.0</v>
      </c>
      <c r="B127" s="73">
        <v>31.37</v>
      </c>
      <c r="C127" s="1" t="s">
        <v>1949</v>
      </c>
      <c r="F127" s="1" t="s">
        <v>1104</v>
      </c>
      <c r="G127" s="1">
        <v>2004.0</v>
      </c>
      <c r="H127" s="16">
        <f>averageifs($B$4:$B$6663, $A$4:$A$6663, "&gt;=01-Jun-2004", $A$4:$A$6663, "&lt;=30-Jun-2004")</f>
        <v>45.51590909</v>
      </c>
    </row>
    <row r="128">
      <c r="A128" s="72">
        <v>34509.0</v>
      </c>
      <c r="B128" s="73">
        <v>31.37</v>
      </c>
      <c r="C128" s="1" t="s">
        <v>1949</v>
      </c>
      <c r="F128" s="1" t="s">
        <v>1105</v>
      </c>
      <c r="G128" s="1">
        <v>2004.0</v>
      </c>
      <c r="H128" s="16">
        <f>averageifs($B$4:$B$6663, $A$4:$A$6663, "&gt;=01-Jul-2004", $A$4:$A$6663, "&lt;=31-Jul-2004")</f>
        <v>46.04363636</v>
      </c>
    </row>
    <row r="129">
      <c r="A129" s="72">
        <v>34512.0</v>
      </c>
      <c r="B129" s="73">
        <v>31.37</v>
      </c>
      <c r="C129" s="1" t="s">
        <v>1949</v>
      </c>
      <c r="F129" s="1" t="s">
        <v>1106</v>
      </c>
      <c r="G129" s="1">
        <v>2004.0</v>
      </c>
      <c r="H129" s="16">
        <f>averageifs($B$4:$B$6663, $A$4:$A$6663, "&gt;=01-Aug-2004", $A$4:$A$6663, "&lt;=31-Aug-2004")</f>
        <v>46.34238095</v>
      </c>
    </row>
    <row r="130">
      <c r="A130" s="72">
        <v>34513.0</v>
      </c>
      <c r="B130" s="73">
        <v>31.37</v>
      </c>
      <c r="C130" s="1" t="s">
        <v>1949</v>
      </c>
      <c r="F130" s="1" t="s">
        <v>1107</v>
      </c>
      <c r="G130" s="1">
        <v>2004.0</v>
      </c>
      <c r="H130" s="16">
        <f>averageifs($B$4:$B$6663, $A$4:$A$6663, "&gt;=01-Sep-2004", $A$4:$A$6663, "&lt;=30-Sep-2004")</f>
        <v>46.09809524</v>
      </c>
    </row>
    <row r="131">
      <c r="A131" s="72">
        <v>34514.0</v>
      </c>
      <c r="B131" s="73">
        <v>31.37</v>
      </c>
      <c r="C131" s="1" t="s">
        <v>1949</v>
      </c>
      <c r="F131" s="1" t="s">
        <v>1108</v>
      </c>
      <c r="G131" s="1">
        <v>2004.0</v>
      </c>
      <c r="H131" s="16">
        <f>averageifs($B$4:$B$6663, $A$4:$A$6663, "&gt;=01-Oct-2004", $A$4:$A$6663, "&lt;=31-Oct-2004")</f>
        <v>45.78368421</v>
      </c>
    </row>
    <row r="132">
      <c r="A132" s="72">
        <v>34515.0</v>
      </c>
      <c r="B132" s="73">
        <v>31.37</v>
      </c>
      <c r="C132" s="1" t="s">
        <v>1949</v>
      </c>
      <c r="F132" s="1" t="s">
        <v>1109</v>
      </c>
      <c r="G132" s="1">
        <v>2004.0</v>
      </c>
      <c r="H132" s="16">
        <f>averageifs($B$4:$B$6663, $A$4:$A$6663, "&gt;=01-Nov-2004", $A$4:$A$6663, "&lt;=30-Nov-2004")</f>
        <v>45.11222222</v>
      </c>
    </row>
    <row r="133">
      <c r="A133" s="72">
        <v>34516.0</v>
      </c>
      <c r="B133" s="73">
        <v>31.37</v>
      </c>
      <c r="C133" s="1" t="s">
        <v>1949</v>
      </c>
      <c r="F133" s="1" t="s">
        <v>1110</v>
      </c>
      <c r="G133" s="1">
        <v>2004.0</v>
      </c>
      <c r="H133" s="16">
        <f>averageifs($B$4:$B$6663, $A$4:$A$6663, "&gt;=01-Dec-2004", $A$4:$A$6663, "&lt;=31-Dec-2004")</f>
        <v>43.98043478</v>
      </c>
    </row>
    <row r="134">
      <c r="A134" s="72">
        <v>34519.0</v>
      </c>
      <c r="B134" s="73">
        <v>31.37</v>
      </c>
      <c r="C134" s="1" t="s">
        <v>1949</v>
      </c>
      <c r="F134" s="1" t="s">
        <v>1099</v>
      </c>
      <c r="G134" s="1">
        <v>2005.0</v>
      </c>
      <c r="H134" s="16">
        <f>averageifs($B$4:$B$6663, $A$4:$A$6663, "&gt;=01-Jan-2005", $A$4:$A$6663, "&lt;=31-Jan-2005")</f>
        <v>43.75684211</v>
      </c>
    </row>
    <row r="135">
      <c r="A135" s="72">
        <v>34520.0</v>
      </c>
      <c r="B135" s="73">
        <v>31.37</v>
      </c>
      <c r="C135" s="1" t="s">
        <v>1949</v>
      </c>
      <c r="F135" s="1" t="s">
        <v>1100</v>
      </c>
      <c r="G135" s="1">
        <v>2005.0</v>
      </c>
      <c r="H135" s="16">
        <f>averageifs($B$4:$B$6663, $A$4:$A$6663, "&gt;=01-Feb-2005", $A$4:$A$6663, "&lt;=28-Feb-2005")</f>
        <v>43.677</v>
      </c>
    </row>
    <row r="136">
      <c r="A136" s="72">
        <v>34521.0</v>
      </c>
      <c r="B136" s="73">
        <v>31.37</v>
      </c>
      <c r="C136" s="1" t="s">
        <v>1949</v>
      </c>
      <c r="F136" s="1" t="s">
        <v>1101</v>
      </c>
      <c r="G136" s="1">
        <v>2005.0</v>
      </c>
      <c r="H136" s="16">
        <f>averageifs($B$4:$B$6663, $A$4:$A$6663, "&gt;=01-Mar-2005", $A$4:$A$6663, "&lt;=31-Mar-2005")</f>
        <v>43.69</v>
      </c>
    </row>
    <row r="137">
      <c r="A137" s="72">
        <v>34522.0</v>
      </c>
      <c r="B137" s="73">
        <v>31.37</v>
      </c>
      <c r="C137" s="1" t="s">
        <v>1949</v>
      </c>
      <c r="F137" s="1" t="s">
        <v>1102</v>
      </c>
      <c r="G137" s="1">
        <v>2005.0</v>
      </c>
      <c r="H137" s="16">
        <f>averageifs($B$4:$B$6663, $A$4:$A$6663, "&gt;=01-Apr-2005", $A$4:$A$6663, "&lt;=30-Apr-2005")</f>
        <v>43.74117647</v>
      </c>
    </row>
    <row r="138">
      <c r="A138" s="72">
        <v>34523.0</v>
      </c>
      <c r="B138" s="73">
        <v>31.37</v>
      </c>
      <c r="C138" s="1" t="s">
        <v>1949</v>
      </c>
      <c r="F138" s="1" t="s">
        <v>1103</v>
      </c>
      <c r="G138" s="1">
        <v>2005.0</v>
      </c>
      <c r="H138" s="16">
        <f>averageifs($B$4:$B$6663, $A$4:$A$6663, "&gt;=01-May-2005", $A$4:$A$6663, "&lt;=31-May-2005")</f>
        <v>43.49142857</v>
      </c>
    </row>
    <row r="139">
      <c r="A139" s="72">
        <v>34526.0</v>
      </c>
      <c r="B139" s="73">
        <v>31.37</v>
      </c>
      <c r="C139" s="1" t="s">
        <v>1949</v>
      </c>
      <c r="F139" s="1" t="s">
        <v>1104</v>
      </c>
      <c r="G139" s="1">
        <v>2005.0</v>
      </c>
      <c r="H139" s="16">
        <f>averageifs($B$4:$B$6663, $A$4:$A$6663, "&gt;=01-Jun-2005", $A$4:$A$6663, "&lt;=30-Jun-2005")</f>
        <v>43.58590909</v>
      </c>
    </row>
    <row r="140">
      <c r="A140" s="72">
        <v>34527.0</v>
      </c>
      <c r="B140" s="73">
        <v>31.37</v>
      </c>
      <c r="C140" s="1" t="s">
        <v>1949</v>
      </c>
      <c r="F140" s="1" t="s">
        <v>1105</v>
      </c>
      <c r="G140" s="1">
        <v>2005.0</v>
      </c>
      <c r="H140" s="16">
        <f>averageifs($B$4:$B$6663, $A$4:$A$6663, "&gt;=01-Jul-2005", $A$4:$A$6663, "&lt;=31-Jul-2005")</f>
        <v>43.53736842</v>
      </c>
    </row>
    <row r="141">
      <c r="A141" s="72">
        <v>34528.0</v>
      </c>
      <c r="B141" s="73">
        <v>31.37</v>
      </c>
      <c r="C141" s="1" t="s">
        <v>1949</v>
      </c>
      <c r="F141" s="1" t="s">
        <v>1106</v>
      </c>
      <c r="G141" s="1">
        <v>2005.0</v>
      </c>
      <c r="H141" s="16">
        <f>averageifs($B$4:$B$6663, $A$4:$A$6663, "&gt;=01-Aug-2005", $A$4:$A$6663, "&lt;=31-Aug-2005")</f>
        <v>43.62590909</v>
      </c>
    </row>
    <row r="142">
      <c r="A142" s="72">
        <v>34529.0</v>
      </c>
      <c r="B142" s="73">
        <v>31.37</v>
      </c>
      <c r="C142" s="1" t="s">
        <v>1949</v>
      </c>
      <c r="F142" s="1" t="s">
        <v>1107</v>
      </c>
      <c r="G142" s="1">
        <v>2005.0</v>
      </c>
      <c r="H142" s="16">
        <f>averageifs($B$4:$B$6663, $A$4:$A$6663, "&gt;=01-Sep-2005", $A$4:$A$6663, "&lt;=30-Sep-2005")</f>
        <v>43.9165</v>
      </c>
    </row>
    <row r="143">
      <c r="A143" s="72">
        <v>34530.0</v>
      </c>
      <c r="B143" s="73">
        <v>31.37</v>
      </c>
      <c r="C143" s="1" t="s">
        <v>1949</v>
      </c>
      <c r="F143" s="1" t="s">
        <v>1108</v>
      </c>
      <c r="G143" s="1">
        <v>2005.0</v>
      </c>
      <c r="H143" s="16">
        <f>averageifs($B$4:$B$6663, $A$4:$A$6663, "&gt;=01-Oct-2005", $A$4:$A$6663, "&lt;=31-Oct-2005")</f>
        <v>44.8225</v>
      </c>
    </row>
    <row r="144">
      <c r="A144" s="72">
        <v>34533.0</v>
      </c>
      <c r="B144" s="73">
        <v>31.37</v>
      </c>
      <c r="C144" s="1" t="s">
        <v>1949</v>
      </c>
      <c r="F144" s="1" t="s">
        <v>1109</v>
      </c>
      <c r="G144" s="1">
        <v>2005.0</v>
      </c>
      <c r="H144" s="16">
        <f>averageifs($B$4:$B$6663, $A$4:$A$6663, "&gt;=01-Nov-2005", $A$4:$A$6663, "&lt;=30-Nov-2005")</f>
        <v>45.72611111</v>
      </c>
    </row>
    <row r="145">
      <c r="A145" s="72">
        <v>34534.0</v>
      </c>
      <c r="B145" s="73">
        <v>31.37</v>
      </c>
      <c r="C145" s="1" t="s">
        <v>1949</v>
      </c>
      <c r="F145" s="1" t="s">
        <v>1110</v>
      </c>
      <c r="G145" s="1">
        <v>2005.0</v>
      </c>
      <c r="H145" s="16">
        <f>averageifs($B$4:$B$6663, $A$4:$A$6663, "&gt;=01-Dec-2005", $A$4:$A$6663, "&lt;=31-Dec-2005")</f>
        <v>45.65809524</v>
      </c>
    </row>
    <row r="146">
      <c r="A146" s="72">
        <v>34535.0</v>
      </c>
      <c r="B146" s="73">
        <v>31.37</v>
      </c>
      <c r="C146" s="1" t="s">
        <v>1949</v>
      </c>
      <c r="F146" s="1" t="s">
        <v>1099</v>
      </c>
      <c r="G146" s="1">
        <v>2006.0</v>
      </c>
      <c r="H146" s="16">
        <f>averageifs($B$4:$B$6663, $A$4:$A$6663, "&gt;=01-Jan-2006", $A$4:$A$6663, "&lt;=31-Jan-2006")</f>
        <v>44.3985</v>
      </c>
    </row>
    <row r="147">
      <c r="A147" s="72">
        <v>34536.0</v>
      </c>
      <c r="B147" s="73">
        <v>31.37</v>
      </c>
      <c r="C147" s="1" t="s">
        <v>1949</v>
      </c>
      <c r="F147" s="1" t="s">
        <v>1100</v>
      </c>
      <c r="G147" s="1">
        <v>2006.0</v>
      </c>
      <c r="H147" s="16">
        <f>averageifs($B$4:$B$6663, $A$4:$A$6663, "&gt;=01-Feb-2006", $A$4:$A$6663, "&lt;=28-Feb-2006")</f>
        <v>44.33105263</v>
      </c>
    </row>
    <row r="148">
      <c r="A148" s="72">
        <v>34537.0</v>
      </c>
      <c r="B148" s="73">
        <v>31.37</v>
      </c>
      <c r="C148" s="1" t="s">
        <v>1949</v>
      </c>
      <c r="F148" s="1" t="s">
        <v>1101</v>
      </c>
      <c r="G148" s="1">
        <v>2006.0</v>
      </c>
      <c r="H148" s="16">
        <f>averageifs($B$4:$B$6663, $A$4:$A$6663, "&gt;=01-Mar-2006", $A$4:$A$6663, "&lt;=31-Mar-2006")</f>
        <v>44.4755</v>
      </c>
    </row>
    <row r="149">
      <c r="A149" s="72">
        <v>34540.0</v>
      </c>
      <c r="B149" s="73">
        <v>31.37</v>
      </c>
      <c r="C149" s="1" t="s">
        <v>1949</v>
      </c>
      <c r="F149" s="1" t="s">
        <v>1102</v>
      </c>
      <c r="G149" s="1">
        <v>2006.0</v>
      </c>
      <c r="H149" s="16">
        <f>averageifs($B$4:$B$6663, $A$4:$A$6663, "&gt;=01-Apr-2006", $A$4:$A$6663, "&lt;=30-Apr-2006")</f>
        <v>44.94941176</v>
      </c>
    </row>
    <row r="150">
      <c r="A150" s="72">
        <v>34541.0</v>
      </c>
      <c r="B150" s="73">
        <v>31.37</v>
      </c>
      <c r="C150" s="1" t="s">
        <v>1949</v>
      </c>
      <c r="F150" s="1" t="s">
        <v>1103</v>
      </c>
      <c r="G150" s="1">
        <v>2006.0</v>
      </c>
      <c r="H150" s="16">
        <f>averageifs($B$4:$B$6663, $A$4:$A$6663, "&gt;=01-May-2006", $A$4:$A$6663, "&lt;=31-May-2006")</f>
        <v>45.40909091</v>
      </c>
    </row>
    <row r="151">
      <c r="A151" s="72">
        <v>34542.0</v>
      </c>
      <c r="B151" s="73">
        <v>31.37</v>
      </c>
      <c r="C151" s="1" t="s">
        <v>1949</v>
      </c>
      <c r="F151" s="1" t="s">
        <v>1104</v>
      </c>
      <c r="G151" s="1">
        <v>2006.0</v>
      </c>
      <c r="H151" s="16">
        <f>averageifs($B$4:$B$6663, $A$4:$A$6663, "&gt;=01-Jun-2006", $A$4:$A$6663, "&lt;=30-Jun-2006")</f>
        <v>46.05545455</v>
      </c>
    </row>
    <row r="152">
      <c r="A152" s="72">
        <v>34543.0</v>
      </c>
      <c r="B152" s="73">
        <v>31.37</v>
      </c>
      <c r="C152" s="1" t="s">
        <v>1949</v>
      </c>
      <c r="F152" s="1" t="s">
        <v>1105</v>
      </c>
      <c r="G152" s="1">
        <v>2006.0</v>
      </c>
      <c r="H152" s="16">
        <f>averageifs($B$4:$B$6663, $A$4:$A$6663, "&gt;=01-Jul-2006", $A$4:$A$6663, "&lt;=31-Jul-2006")</f>
        <v>46.45619048</v>
      </c>
    </row>
    <row r="153">
      <c r="A153" s="72">
        <v>34544.0</v>
      </c>
      <c r="B153" s="73">
        <v>31.38</v>
      </c>
      <c r="C153" s="1" t="s">
        <v>1949</v>
      </c>
      <c r="F153" s="1" t="s">
        <v>1106</v>
      </c>
      <c r="G153" s="1">
        <v>2006.0</v>
      </c>
      <c r="H153" s="16">
        <f>averageifs($B$4:$B$6663, $A$4:$A$6663, "&gt;=01-Aug-2006", $A$4:$A$6663, "&lt;=31-Aug-2006")</f>
        <v>46.53909091</v>
      </c>
    </row>
    <row r="154">
      <c r="A154" s="72">
        <v>34547.0</v>
      </c>
      <c r="B154" s="73">
        <v>31.37</v>
      </c>
      <c r="C154" s="1" t="s">
        <v>1949</v>
      </c>
      <c r="F154" s="1" t="s">
        <v>1107</v>
      </c>
      <c r="G154" s="1">
        <v>2006.0</v>
      </c>
      <c r="H154" s="16">
        <f>averageifs($B$4:$B$6663, $A$4:$A$6663, "&gt;=01-Sep-2006", $A$4:$A$6663, "&lt;=30-Sep-2006")</f>
        <v>46.12095238</v>
      </c>
    </row>
    <row r="155">
      <c r="A155" s="72">
        <v>34548.0</v>
      </c>
      <c r="B155" s="73">
        <v>31.37</v>
      </c>
      <c r="C155" s="1" t="s">
        <v>1949</v>
      </c>
      <c r="F155" s="1" t="s">
        <v>1108</v>
      </c>
      <c r="G155" s="1">
        <v>2006.0</v>
      </c>
      <c r="H155" s="16">
        <f>averageifs($B$4:$B$6663, $A$4:$A$6663, "&gt;=01-Oct-2006", $A$4:$A$6663, "&lt;=31-Oct-2006")</f>
        <v>45.46842105</v>
      </c>
    </row>
    <row r="156">
      <c r="A156" s="72">
        <v>34549.0</v>
      </c>
      <c r="B156" s="73">
        <v>31.37</v>
      </c>
      <c r="C156" s="1" t="s">
        <v>1949</v>
      </c>
      <c r="F156" s="1" t="s">
        <v>1109</v>
      </c>
      <c r="G156" s="1">
        <v>2006.0</v>
      </c>
      <c r="H156" s="16">
        <f>averageifs($B$4:$B$6663, $A$4:$A$6663, "&gt;=01-Nov-2006", $A$4:$A$6663, "&lt;=30-Nov-2006")</f>
        <v>44.857</v>
      </c>
    </row>
    <row r="157">
      <c r="A157" s="72">
        <v>34550.0</v>
      </c>
      <c r="B157" s="73">
        <v>31.37</v>
      </c>
      <c r="C157" s="1" t="s">
        <v>1949</v>
      </c>
      <c r="F157" s="1" t="s">
        <v>1110</v>
      </c>
      <c r="G157" s="1">
        <v>2006.0</v>
      </c>
      <c r="H157" s="16">
        <f>averageifs($B$4:$B$6663, $A$4:$A$6663, "&gt;=01-Dec-2006", $A$4:$A$6663, "&lt;=31-Dec-2006")</f>
        <v>44.6345</v>
      </c>
    </row>
    <row r="158">
      <c r="A158" s="72">
        <v>34551.0</v>
      </c>
      <c r="B158" s="73">
        <v>31.37</v>
      </c>
      <c r="C158" s="1" t="s">
        <v>1949</v>
      </c>
      <c r="F158" s="1" t="s">
        <v>1099</v>
      </c>
      <c r="G158" s="1">
        <v>2007.0</v>
      </c>
      <c r="H158" s="16">
        <f>averageifs($B$4:$B$6663, $A$4:$A$6663, "&gt;=01-Jan-2007", $A$4:$A$6663, "&lt;=31-Jan-2007")</f>
        <v>44.33947368</v>
      </c>
    </row>
    <row r="159">
      <c r="A159" s="72">
        <v>34554.0</v>
      </c>
      <c r="B159" s="73">
        <v>31.37</v>
      </c>
      <c r="C159" s="1" t="s">
        <v>1949</v>
      </c>
      <c r="F159" s="1" t="s">
        <v>1100</v>
      </c>
      <c r="G159" s="1">
        <v>2007.0</v>
      </c>
      <c r="H159" s="16">
        <f>averageifs($B$4:$B$6663, $A$4:$A$6663, "&gt;=01-Feb-2007", $A$4:$A$6663, "&lt;=28-Feb-2007")</f>
        <v>44.16235294</v>
      </c>
    </row>
    <row r="160">
      <c r="A160" s="72">
        <v>34555.0</v>
      </c>
      <c r="B160" s="73">
        <v>31.37</v>
      </c>
      <c r="C160" s="1" t="s">
        <v>1949</v>
      </c>
      <c r="F160" s="1" t="s">
        <v>1101</v>
      </c>
      <c r="G160" s="1">
        <v>2007.0</v>
      </c>
      <c r="H160" s="16">
        <f>averageifs($B$4:$B$6663, $A$4:$A$6663, "&gt;=01-Mar-2007", $A$4:$A$6663, "&lt;=31-Mar-2007")</f>
        <v>44.0255</v>
      </c>
    </row>
    <row r="161">
      <c r="A161" s="72">
        <v>34556.0</v>
      </c>
      <c r="B161" s="73">
        <v>31.37</v>
      </c>
      <c r="C161" s="1" t="s">
        <v>1949</v>
      </c>
      <c r="F161" s="1" t="s">
        <v>1102</v>
      </c>
      <c r="G161" s="1">
        <v>2007.0</v>
      </c>
      <c r="H161" s="16">
        <f>averageifs($B$4:$B$6663, $A$4:$A$6663, "&gt;=01-Apr-2007", $A$4:$A$6663, "&lt;=30-Apr-2007")</f>
        <v>42.15105263</v>
      </c>
    </row>
    <row r="162">
      <c r="A162" s="72">
        <v>34557.0</v>
      </c>
      <c r="B162" s="73">
        <v>31.37</v>
      </c>
      <c r="C162" s="1" t="s">
        <v>1949</v>
      </c>
      <c r="F162" s="1" t="s">
        <v>1103</v>
      </c>
      <c r="G162" s="1">
        <v>2007.0</v>
      </c>
      <c r="H162" s="16">
        <f>averageifs($B$4:$B$6663, $A$4:$A$6663, "&gt;=01-May-2007", $A$4:$A$6663, "&lt;=31-May-2007")</f>
        <v>40.792</v>
      </c>
    </row>
    <row r="163">
      <c r="A163" s="72">
        <v>34558.0</v>
      </c>
      <c r="B163" s="73">
        <v>31.38</v>
      </c>
      <c r="C163" s="1" t="s">
        <v>1949</v>
      </c>
      <c r="F163" s="1" t="s">
        <v>1104</v>
      </c>
      <c r="G163" s="1">
        <v>2007.0</v>
      </c>
      <c r="H163" s="16">
        <f>averageifs($B$4:$B$6663, $A$4:$A$6663, "&gt;=01-Jun-2007", $A$4:$A$6663, "&lt;=30-Jun-2007")</f>
        <v>40.762</v>
      </c>
    </row>
    <row r="164">
      <c r="A164" s="72">
        <v>34561.0</v>
      </c>
      <c r="B164" s="71"/>
      <c r="C164" s="1" t="s">
        <v>1949</v>
      </c>
      <c r="F164" s="1" t="s">
        <v>1105</v>
      </c>
      <c r="G164" s="1">
        <v>2007.0</v>
      </c>
      <c r="H164" s="16">
        <f>averageifs($B$4:$B$6663, $A$4:$A$6663, "&gt;=01-Jul-2007", $A$4:$A$6663, "&lt;=31-Jul-2007")</f>
        <v>40.41636364</v>
      </c>
    </row>
    <row r="165">
      <c r="A165" s="72">
        <v>34562.0</v>
      </c>
      <c r="B165" s="73">
        <v>31.37</v>
      </c>
      <c r="C165" s="1" t="s">
        <v>1949</v>
      </c>
      <c r="F165" s="1" t="s">
        <v>1106</v>
      </c>
      <c r="G165" s="1">
        <v>2007.0</v>
      </c>
      <c r="H165" s="16">
        <f>averageifs($B$4:$B$6663, $A$4:$A$6663, "&gt;=01-Aug-2007", $A$4:$A$6663, "&lt;=31-Aug-2007")</f>
        <v>40.81761905</v>
      </c>
    </row>
    <row r="166">
      <c r="A166" s="72">
        <v>34563.0</v>
      </c>
      <c r="B166" s="73">
        <v>31.37</v>
      </c>
      <c r="C166" s="1" t="s">
        <v>1949</v>
      </c>
      <c r="F166" s="1" t="s">
        <v>1107</v>
      </c>
      <c r="G166" s="1">
        <v>2007.0</v>
      </c>
      <c r="H166" s="16">
        <f>averageifs($B$4:$B$6663, $A$4:$A$6663, "&gt;=01-Sep-2007", $A$4:$A$6663, "&lt;=30-Sep-2007")</f>
        <v>40.34</v>
      </c>
    </row>
    <row r="167">
      <c r="A167" s="72">
        <v>34564.0</v>
      </c>
      <c r="B167" s="73">
        <v>31.37</v>
      </c>
      <c r="C167" s="1" t="s">
        <v>1949</v>
      </c>
      <c r="F167" s="1" t="s">
        <v>1108</v>
      </c>
      <c r="G167" s="1">
        <v>2007.0</v>
      </c>
      <c r="H167" s="16">
        <f>averageifs($B$4:$B$6663, $A$4:$A$6663, "&gt;=01-Oct-2007", $A$4:$A$6663, "&lt;=31-Oct-2007")</f>
        <v>39.51318182</v>
      </c>
    </row>
    <row r="168">
      <c r="A168" s="72">
        <v>34565.0</v>
      </c>
      <c r="B168" s="73">
        <v>31.37</v>
      </c>
      <c r="C168" s="1" t="s">
        <v>1949</v>
      </c>
      <c r="F168" s="1" t="s">
        <v>1109</v>
      </c>
      <c r="G168" s="1">
        <v>2007.0</v>
      </c>
      <c r="H168" s="16">
        <f>averageifs($B$4:$B$6663, $A$4:$A$6663, "&gt;=01-Nov-2007", $A$4:$A$6663, "&lt;=30-Nov-2007")</f>
        <v>39.44</v>
      </c>
    </row>
    <row r="169">
      <c r="A169" s="72">
        <v>34568.0</v>
      </c>
      <c r="B169" s="73">
        <v>31.37</v>
      </c>
      <c r="C169" s="1" t="s">
        <v>1949</v>
      </c>
      <c r="F169" s="1" t="s">
        <v>1110</v>
      </c>
      <c r="G169" s="1">
        <v>2007.0</v>
      </c>
      <c r="H169" s="16">
        <f>averageifs($B$4:$B$6663, $A$4:$A$6663, "&gt;=01-Dec-2007", $A$4:$A$6663, "&lt;=31-Dec-2007")</f>
        <v>39.44</v>
      </c>
    </row>
    <row r="170">
      <c r="A170" s="72">
        <v>34569.0</v>
      </c>
      <c r="B170" s="73">
        <v>31.37</v>
      </c>
      <c r="C170" s="1" t="s">
        <v>1949</v>
      </c>
      <c r="F170" s="1" t="s">
        <v>1099</v>
      </c>
      <c r="G170" s="1">
        <v>2008.0</v>
      </c>
      <c r="H170" s="16">
        <f>averageifs($B$4:$B$6663, $A$4:$A$6663, "&gt;=01-Jan-2008", $A$4:$A$6663, "&lt;=31-Jan-2008")</f>
        <v>39.37272727</v>
      </c>
    </row>
    <row r="171">
      <c r="A171" s="72">
        <v>34570.0</v>
      </c>
      <c r="B171" s="73">
        <v>31.37</v>
      </c>
      <c r="C171" s="1" t="s">
        <v>1949</v>
      </c>
      <c r="F171" s="1" t="s">
        <v>1100</v>
      </c>
      <c r="G171" s="1">
        <v>2008.0</v>
      </c>
      <c r="H171" s="16">
        <f>averageifs($B$4:$B$6663, $A$4:$A$6663, "&gt;=01-Feb-2008", $A$4:$A$6663, "&lt;=29-Feb-2008")</f>
        <v>39.72952381</v>
      </c>
    </row>
    <row r="172">
      <c r="A172" s="72">
        <v>34571.0</v>
      </c>
      <c r="B172" s="73">
        <v>31.37</v>
      </c>
      <c r="C172" s="1" t="s">
        <v>1949</v>
      </c>
      <c r="F172" s="1" t="s">
        <v>1101</v>
      </c>
      <c r="G172" s="1">
        <v>2008.0</v>
      </c>
      <c r="H172" s="16">
        <f>averageifs($B$4:$B$6663, $A$4:$A$6663, "&gt;=01-Mar-2008", $A$4:$A$6663, "&lt;=31-Mar-2008")</f>
        <v>40.35666667</v>
      </c>
    </row>
    <row r="173">
      <c r="A173" s="72">
        <v>34572.0</v>
      </c>
      <c r="B173" s="73">
        <v>31.37</v>
      </c>
      <c r="C173" s="1" t="s">
        <v>1949</v>
      </c>
      <c r="F173" s="1" t="s">
        <v>1102</v>
      </c>
      <c r="G173" s="1">
        <v>2008.0</v>
      </c>
      <c r="H173" s="16">
        <f>averageifs($B$4:$B$6663, $A$4:$A$6663, "&gt;=01-Apr-2008", $A$4:$A$6663, "&lt;=30-Apr-2008")</f>
        <v>40.03055556</v>
      </c>
    </row>
    <row r="174">
      <c r="A174" s="72">
        <v>34575.0</v>
      </c>
      <c r="B174" s="73">
        <v>31.37</v>
      </c>
      <c r="C174" s="1" t="s">
        <v>1949</v>
      </c>
      <c r="F174" s="1" t="s">
        <v>1103</v>
      </c>
      <c r="G174" s="1">
        <v>2008.0</v>
      </c>
      <c r="H174" s="16">
        <f>averageifs($B$4:$B$6663, $A$4:$A$6663, "&gt;=01-May-2008", $A$4:$A$6663, "&lt;=31-May-2008")</f>
        <v>42.1255</v>
      </c>
    </row>
    <row r="175">
      <c r="A175" s="72">
        <v>34576.0</v>
      </c>
      <c r="B175" s="73">
        <v>31.38</v>
      </c>
      <c r="C175" s="1" t="s">
        <v>1949</v>
      </c>
      <c r="F175" s="1" t="s">
        <v>1104</v>
      </c>
      <c r="G175" s="1">
        <v>2008.0</v>
      </c>
      <c r="H175" s="16">
        <f>averageifs($B$4:$B$6663, $A$4:$A$6663, "&gt;=01-Jun-2008", $A$4:$A$6663, "&lt;=30-Jun-2008")</f>
        <v>42.82</v>
      </c>
    </row>
    <row r="176">
      <c r="A176" s="72">
        <v>34577.0</v>
      </c>
      <c r="B176" s="73">
        <v>31.37</v>
      </c>
      <c r="C176" s="1" t="s">
        <v>1949</v>
      </c>
      <c r="F176" s="1" t="s">
        <v>1105</v>
      </c>
      <c r="G176" s="1">
        <v>2008.0</v>
      </c>
      <c r="H176" s="16">
        <f>averageifs($B$4:$B$6663, $A$4:$A$6663, "&gt;=01-Jul-2008", $A$4:$A$6663, "&lt;=31-Jul-2008")</f>
        <v>42.83652174</v>
      </c>
    </row>
    <row r="177">
      <c r="A177" s="72">
        <v>34578.0</v>
      </c>
      <c r="B177" s="73">
        <v>31.37</v>
      </c>
      <c r="C177" s="1" t="s">
        <v>1949</v>
      </c>
      <c r="F177" s="1" t="s">
        <v>1106</v>
      </c>
      <c r="G177" s="1">
        <v>2008.0</v>
      </c>
      <c r="H177" s="16">
        <f>averageifs($B$4:$B$6663, $A$4:$A$6663, "&gt;=01-Aug-2008", $A$4:$A$6663, "&lt;=31-Aug-2008")</f>
        <v>42.93894737</v>
      </c>
    </row>
    <row r="178">
      <c r="A178" s="72">
        <v>34579.0</v>
      </c>
      <c r="B178" s="73">
        <v>31.37</v>
      </c>
      <c r="C178" s="1" t="s">
        <v>1949</v>
      </c>
      <c r="F178" s="1" t="s">
        <v>1107</v>
      </c>
      <c r="G178" s="1">
        <v>2008.0</v>
      </c>
      <c r="H178" s="16">
        <f>averageifs($B$4:$B$6663, $A$4:$A$6663, "&gt;=01-Sep-2008", $A$4:$A$6663, "&lt;=30-Sep-2008")</f>
        <v>45.564</v>
      </c>
    </row>
    <row r="179">
      <c r="A179" s="72">
        <v>34582.0</v>
      </c>
      <c r="B179" s="73">
        <v>31.37</v>
      </c>
      <c r="C179" s="1" t="s">
        <v>1949</v>
      </c>
      <c r="F179" s="1" t="s">
        <v>1108</v>
      </c>
      <c r="G179" s="1">
        <v>2008.0</v>
      </c>
      <c r="H179" s="16">
        <f>averageifs($B$4:$B$6663, $A$4:$A$6663, "&gt;=01-Oct-2008", $A$4:$A$6663, "&lt;=31-Oct-2008")</f>
        <v>48.64222222</v>
      </c>
    </row>
    <row r="180">
      <c r="A180" s="72">
        <v>34583.0</v>
      </c>
      <c r="B180" s="73">
        <v>31.37</v>
      </c>
      <c r="C180" s="1" t="s">
        <v>1949</v>
      </c>
      <c r="F180" s="1" t="s">
        <v>1109</v>
      </c>
      <c r="G180" s="1">
        <v>2008.0</v>
      </c>
      <c r="H180" s="16">
        <f>averageifs($B$4:$B$6663, $A$4:$A$6663, "&gt;=01-Nov-2008", $A$4:$A$6663, "&lt;=30-Nov-2008")</f>
        <v>49.00333333</v>
      </c>
    </row>
    <row r="181">
      <c r="A181" s="72">
        <v>34584.0</v>
      </c>
      <c r="B181" s="73">
        <v>31.37</v>
      </c>
      <c r="C181" s="1" t="s">
        <v>1949</v>
      </c>
      <c r="F181" s="1" t="s">
        <v>1110</v>
      </c>
      <c r="G181" s="1">
        <v>2008.0</v>
      </c>
      <c r="H181" s="16">
        <f>averageifs($B$4:$B$6663, $A$4:$A$6663, "&gt;=01-Dec-2008", $A$4:$A$6663, "&lt;=31-Dec-2008")</f>
        <v>48.64190476</v>
      </c>
    </row>
    <row r="182">
      <c r="A182" s="72">
        <v>34585.0</v>
      </c>
      <c r="B182" s="73">
        <v>31.37</v>
      </c>
      <c r="C182" s="1" t="s">
        <v>1949</v>
      </c>
      <c r="F182" s="1" t="s">
        <v>1099</v>
      </c>
      <c r="G182" s="1">
        <v>2009.0</v>
      </c>
      <c r="H182" s="16">
        <f>averageifs($B$4:$B$6663, $A$4:$A$6663, "&gt;=01-Jan-2009", $A$4:$A$6663, "&lt;=31-Jan-2009")</f>
        <v>48.84</v>
      </c>
    </row>
    <row r="183">
      <c r="A183" s="72">
        <v>34586.0</v>
      </c>
      <c r="B183" s="73">
        <v>31.37</v>
      </c>
      <c r="C183" s="1" t="s">
        <v>1949</v>
      </c>
      <c r="F183" s="1" t="s">
        <v>1100</v>
      </c>
      <c r="G183" s="1">
        <v>2009.0</v>
      </c>
      <c r="H183" s="16">
        <f>averageifs($B$4:$B$6663, $A$4:$A$6663, "&gt;=01-Feb-2009", $A$4:$A$6663, "&lt;=28-Feb-2009")</f>
        <v>49.22222222</v>
      </c>
    </row>
    <row r="184">
      <c r="A184" s="72">
        <v>34589.0</v>
      </c>
      <c r="B184" s="73">
        <v>31.37</v>
      </c>
      <c r="C184" s="1" t="s">
        <v>1949</v>
      </c>
      <c r="F184" s="1" t="s">
        <v>1101</v>
      </c>
      <c r="G184" s="1">
        <v>2009.0</v>
      </c>
      <c r="H184" s="16">
        <f>averageifs($B$4:$B$6663, $A$4:$A$6663, "&gt;=01-Mar-2009", $A$4:$A$6663, "&lt;=31-Mar-2009")</f>
        <v>51.27</v>
      </c>
    </row>
    <row r="185">
      <c r="A185" s="72">
        <v>34590.0</v>
      </c>
      <c r="B185" s="73">
        <v>31.37</v>
      </c>
      <c r="C185" s="1" t="s">
        <v>1949</v>
      </c>
      <c r="F185" s="1" t="s">
        <v>1102</v>
      </c>
      <c r="G185" s="1">
        <v>2009.0</v>
      </c>
      <c r="H185" s="16">
        <f>averageifs($B$4:$B$6663, $A$4:$A$6663, "&gt;=01-Apr-2009", $A$4:$A$6663, "&lt;=30-Apr-2009")</f>
        <v>50.07117647</v>
      </c>
    </row>
    <row r="186">
      <c r="A186" s="72">
        <v>34591.0</v>
      </c>
      <c r="B186" s="73">
        <v>31.37</v>
      </c>
      <c r="C186" s="1" t="s">
        <v>1949</v>
      </c>
      <c r="F186" s="1" t="s">
        <v>1103</v>
      </c>
      <c r="G186" s="1">
        <v>2009.0</v>
      </c>
      <c r="H186" s="16">
        <f>averageifs($B$4:$B$6663, $A$4:$A$6663, "&gt;=01-May-2009", $A$4:$A$6663, "&lt;=31-May-2009")</f>
        <v>48.534</v>
      </c>
    </row>
    <row r="187">
      <c r="A187" s="72">
        <v>34592.0</v>
      </c>
      <c r="B187" s="73">
        <v>31.38</v>
      </c>
      <c r="C187" s="1" t="s">
        <v>1949</v>
      </c>
      <c r="F187" s="1" t="s">
        <v>1104</v>
      </c>
      <c r="G187" s="1">
        <v>2009.0</v>
      </c>
      <c r="H187" s="16">
        <f>averageifs($B$4:$B$6663, $A$4:$A$6663, "&gt;=01-Jun-2009", $A$4:$A$6663, "&lt;=30-Jun-2009")</f>
        <v>47.77363636</v>
      </c>
    </row>
    <row r="188">
      <c r="A188" s="72">
        <v>34593.0</v>
      </c>
      <c r="B188" s="73">
        <v>31.37</v>
      </c>
      <c r="C188" s="1" t="s">
        <v>1949</v>
      </c>
      <c r="F188" s="1" t="s">
        <v>1105</v>
      </c>
      <c r="G188" s="1">
        <v>2009.0</v>
      </c>
      <c r="H188" s="16">
        <f>averageifs($B$4:$B$6663, $A$4:$A$6663, "&gt;=01-Jul-2009", $A$4:$A$6663, "&lt;=31-Jul-2009")</f>
        <v>48.50772727</v>
      </c>
    </row>
    <row r="189">
      <c r="A189" s="72">
        <v>34596.0</v>
      </c>
      <c r="B189" s="73">
        <v>31.37</v>
      </c>
      <c r="C189" s="1" t="s">
        <v>1949</v>
      </c>
      <c r="F189" s="1" t="s">
        <v>1106</v>
      </c>
      <c r="G189" s="1">
        <v>2009.0</v>
      </c>
      <c r="H189" s="16">
        <f>averageifs($B$4:$B$6663, $A$4:$A$6663, "&gt;=01-Aug-2009", $A$4:$A$6663, "&lt;=31-Aug-2009")</f>
        <v>48.31894737</v>
      </c>
    </row>
    <row r="190">
      <c r="A190" s="72">
        <v>34597.0</v>
      </c>
      <c r="B190" s="73">
        <v>31.37</v>
      </c>
      <c r="C190" s="1" t="s">
        <v>1949</v>
      </c>
      <c r="F190" s="1" t="s">
        <v>1107</v>
      </c>
      <c r="G190" s="1">
        <v>2009.0</v>
      </c>
      <c r="H190" s="16">
        <f>averageifs($B$4:$B$6663, $A$4:$A$6663, "&gt;=01-Sep-2009", $A$4:$A$6663, "&lt;=30-Sep-2009")</f>
        <v>48.43894737</v>
      </c>
    </row>
    <row r="191">
      <c r="A191" s="72">
        <v>34598.0</v>
      </c>
      <c r="B191" s="73">
        <v>31.37</v>
      </c>
      <c r="C191" s="1" t="s">
        <v>1949</v>
      </c>
      <c r="F191" s="1" t="s">
        <v>1108</v>
      </c>
      <c r="G191" s="1">
        <v>2009.0</v>
      </c>
      <c r="H191" s="16">
        <f>averageifs($B$4:$B$6663, $A$4:$A$6663, "&gt;=01-Oct-2009", $A$4:$A$6663, "&lt;=31-Oct-2009")</f>
        <v>46.72105263</v>
      </c>
    </row>
    <row r="192">
      <c r="A192" s="72">
        <v>34599.0</v>
      </c>
      <c r="B192" s="73">
        <v>31.37</v>
      </c>
      <c r="C192" s="1" t="s">
        <v>1949</v>
      </c>
      <c r="F192" s="1" t="s">
        <v>1109</v>
      </c>
      <c r="G192" s="1">
        <v>2009.0</v>
      </c>
      <c r="H192" s="16">
        <f>averageifs($B$4:$B$6663, $A$4:$A$6663, "&gt;=01-Nov-2009", $A$4:$A$6663, "&lt;=30-Nov-2009")</f>
        <v>46.569</v>
      </c>
    </row>
    <row r="193">
      <c r="A193" s="72">
        <v>34600.0</v>
      </c>
      <c r="B193" s="73">
        <v>31.37</v>
      </c>
      <c r="C193" s="1" t="s">
        <v>1949</v>
      </c>
      <c r="F193" s="1" t="s">
        <v>1110</v>
      </c>
      <c r="G193" s="1">
        <v>2009.0</v>
      </c>
      <c r="H193" s="16">
        <f>averageifs($B$4:$B$6663, $A$4:$A$6663, "&gt;=01-Dec-2009", $A$4:$A$6663, "&lt;=31-Dec-2009")</f>
        <v>46.63</v>
      </c>
    </row>
    <row r="194">
      <c r="A194" s="72">
        <v>34603.0</v>
      </c>
      <c r="B194" s="73">
        <v>31.37</v>
      </c>
      <c r="C194" s="1" t="s">
        <v>1949</v>
      </c>
      <c r="F194" s="1" t="s">
        <v>1099</v>
      </c>
      <c r="G194" s="1">
        <v>2010.0</v>
      </c>
      <c r="H194" s="16">
        <f>averageifs($B$4:$B$6663, $A$4:$A$6663, "&gt;=01-Jan-2010", $A$4:$A$6663, "&lt;=31-Jan-2010")</f>
        <v>45.92684211</v>
      </c>
    </row>
    <row r="195">
      <c r="A195" s="72">
        <v>34604.0</v>
      </c>
      <c r="B195" s="73">
        <v>31.37</v>
      </c>
      <c r="C195" s="1" t="s">
        <v>1949</v>
      </c>
      <c r="F195" s="1" t="s">
        <v>1100</v>
      </c>
      <c r="G195" s="1">
        <v>2010.0</v>
      </c>
      <c r="H195" s="16">
        <f>averageifs($B$4:$B$6663, $A$4:$A$6663, "&gt;=01-Feb-2010", $A$4:$A$6663, "&lt;=28-Feb-2010")</f>
        <v>46.32578947</v>
      </c>
    </row>
    <row r="196">
      <c r="A196" s="72">
        <v>34605.0</v>
      </c>
      <c r="B196" s="73">
        <v>31.37</v>
      </c>
      <c r="C196" s="1" t="s">
        <v>1949</v>
      </c>
      <c r="F196" s="1" t="s">
        <v>1101</v>
      </c>
      <c r="G196" s="1">
        <v>2010.0</v>
      </c>
      <c r="H196" s="16">
        <f>averageifs($B$4:$B$6663, $A$4:$A$6663, "&gt;=01-Mar-2010", $A$4:$A$6663, "&lt;=31-Mar-2010")</f>
        <v>45.498</v>
      </c>
    </row>
    <row r="197">
      <c r="A197" s="72">
        <v>34606.0</v>
      </c>
      <c r="B197" s="73">
        <v>31.37</v>
      </c>
      <c r="C197" s="1" t="s">
        <v>1949</v>
      </c>
      <c r="F197" s="1" t="s">
        <v>1102</v>
      </c>
      <c r="G197" s="1">
        <v>2010.0</v>
      </c>
      <c r="H197" s="16">
        <f>averageifs($B$4:$B$6663, $A$4:$A$6663, "&gt;=01-Apr-2010", $A$4:$A$6663, "&lt;=30-Apr-2010")</f>
        <v>44.49894737</v>
      </c>
    </row>
    <row r="198">
      <c r="A198" s="72">
        <v>34607.0</v>
      </c>
      <c r="B198" s="73">
        <v>31.37</v>
      </c>
      <c r="C198" s="1" t="s">
        <v>1949</v>
      </c>
      <c r="F198" s="1" t="s">
        <v>1103</v>
      </c>
      <c r="G198" s="1">
        <v>2010.0</v>
      </c>
      <c r="H198" s="16">
        <f>averageifs($B$4:$B$6663, $A$4:$A$6663, "&gt;=01-May-2010", $A$4:$A$6663, "&lt;=31-May-2010")</f>
        <v>45.77052632</v>
      </c>
    </row>
    <row r="199">
      <c r="A199" s="72">
        <v>34610.0</v>
      </c>
      <c r="B199" s="73">
        <v>31.37</v>
      </c>
      <c r="C199" s="1" t="s">
        <v>1949</v>
      </c>
      <c r="F199" s="1" t="s">
        <v>1104</v>
      </c>
      <c r="G199" s="1">
        <v>2010.0</v>
      </c>
      <c r="H199" s="16">
        <f>averageifs($B$4:$B$6663, $A$4:$A$6663, "&gt;=01-Jun-2010", $A$4:$A$6663, "&lt;=30-Jun-2010")</f>
        <v>46.56454545</v>
      </c>
    </row>
    <row r="200">
      <c r="A200" s="72">
        <v>34611.0</v>
      </c>
      <c r="B200" s="73">
        <v>31.37</v>
      </c>
      <c r="C200" s="1" t="s">
        <v>1949</v>
      </c>
      <c r="F200" s="1" t="s">
        <v>1105</v>
      </c>
      <c r="G200" s="1">
        <v>2010.0</v>
      </c>
      <c r="H200" s="16">
        <f>averageifs($B$4:$B$6663, $A$4:$A$6663, "&gt;=01-Jul-2010", $A$4:$A$6663, "&lt;=31-Jul-2010")</f>
        <v>46.8515</v>
      </c>
    </row>
    <row r="201">
      <c r="A201" s="72">
        <v>34612.0</v>
      </c>
      <c r="B201" s="73">
        <v>31.37</v>
      </c>
      <c r="C201" s="1" t="s">
        <v>1949</v>
      </c>
      <c r="F201" s="1" t="s">
        <v>1106</v>
      </c>
      <c r="G201" s="1">
        <v>2010.0</v>
      </c>
      <c r="H201" s="16">
        <f>averageifs($B$4:$B$6663, $A$4:$A$6663, "&gt;=01-Aug-2010", $A$4:$A$6663, "&lt;=31-Aug-2010")</f>
        <v>46.5665</v>
      </c>
    </row>
    <row r="202">
      <c r="A202" s="72">
        <v>34613.0</v>
      </c>
      <c r="B202" s="73">
        <v>31.37</v>
      </c>
      <c r="C202" s="1" t="s">
        <v>1949</v>
      </c>
      <c r="F202" s="1" t="s">
        <v>1107</v>
      </c>
      <c r="G202" s="1">
        <v>2010.0</v>
      </c>
      <c r="H202" s="16">
        <f>averageifs($B$4:$B$6663, $A$4:$A$6663, "&gt;=01-Sep-2010", $A$4:$A$6663, "&lt;=30-Sep-2010")</f>
        <v>46.03684211</v>
      </c>
    </row>
    <row r="203">
      <c r="A203" s="72">
        <v>34614.0</v>
      </c>
      <c r="B203" s="73">
        <v>31.37</v>
      </c>
      <c r="C203" s="1" t="s">
        <v>1949</v>
      </c>
      <c r="F203" s="1" t="s">
        <v>1108</v>
      </c>
      <c r="G203" s="1">
        <v>2010.0</v>
      </c>
      <c r="H203" s="16">
        <f>averageifs($B$4:$B$6663, $A$4:$A$6663, "&gt;=01-Oct-2010", $A$4:$A$6663, "&lt;=31-Oct-2010")</f>
        <v>44.4175</v>
      </c>
    </row>
    <row r="204">
      <c r="A204" s="72">
        <v>34617.0</v>
      </c>
      <c r="B204" s="73">
        <v>31.37</v>
      </c>
      <c r="C204" s="1" t="s">
        <v>1949</v>
      </c>
      <c r="F204" s="1" t="s">
        <v>1109</v>
      </c>
      <c r="G204" s="1">
        <v>2010.0</v>
      </c>
      <c r="H204" s="16">
        <f>averageifs($B$4:$B$6663, $A$4:$A$6663, "&gt;=01-Nov-2010", $A$4:$A$6663, "&lt;=30-Nov-2010")</f>
        <v>44.94166667</v>
      </c>
    </row>
    <row r="205">
      <c r="A205" s="72">
        <v>34618.0</v>
      </c>
      <c r="B205" s="73">
        <v>31.37</v>
      </c>
      <c r="C205" s="1" t="s">
        <v>1949</v>
      </c>
      <c r="F205" s="1" t="s">
        <v>1110</v>
      </c>
      <c r="G205" s="1">
        <v>2010.0</v>
      </c>
      <c r="H205" s="16">
        <f>averageifs($B$4:$B$6663, $A$4:$A$6663, "&gt;=01-Dec-2010", $A$4:$A$6663, "&lt;=31-Dec-2010")</f>
        <v>45.16894737</v>
      </c>
    </row>
    <row r="206">
      <c r="A206" s="72">
        <v>34619.0</v>
      </c>
      <c r="B206" s="73">
        <v>31.37</v>
      </c>
      <c r="C206" s="1" t="s">
        <v>1949</v>
      </c>
      <c r="F206" s="1" t="s">
        <v>1099</v>
      </c>
      <c r="G206" s="1">
        <v>2011.0</v>
      </c>
      <c r="H206" s="16">
        <f>averageifs($B$4:$B$6663, $A$4:$A$6663, "&gt;=01-Jan-2011", $A$4:$A$6663, "&lt;=31-Jan-2011")</f>
        <v>45.38421053</v>
      </c>
    </row>
    <row r="207">
      <c r="A207" s="72">
        <v>34620.0</v>
      </c>
      <c r="B207" s="73">
        <v>31.37</v>
      </c>
      <c r="C207" s="1" t="s">
        <v>1949</v>
      </c>
      <c r="F207" s="1" t="s">
        <v>1100</v>
      </c>
      <c r="G207" s="1">
        <v>2011.0</v>
      </c>
      <c r="H207" s="16">
        <f>averageifs($B$4:$B$6663, $A$4:$A$6663, "&gt;=01-Feb-2011", $A$4:$A$6663, "&lt;=28-Feb-2011")</f>
        <v>45.455</v>
      </c>
    </row>
    <row r="208">
      <c r="A208" s="72">
        <v>34621.0</v>
      </c>
      <c r="B208" s="73">
        <v>31.37</v>
      </c>
      <c r="C208" s="1" t="s">
        <v>1949</v>
      </c>
      <c r="F208" s="1" t="s">
        <v>1101</v>
      </c>
      <c r="G208" s="1">
        <v>2011.0</v>
      </c>
      <c r="H208" s="16">
        <f>averageifs($B$4:$B$6663, $A$4:$A$6663, "&gt;=01-Mar-2011", $A$4:$A$6663, "&lt;=31-Mar-2011")</f>
        <v>44.98954545</v>
      </c>
    </row>
    <row r="209">
      <c r="A209" s="72">
        <v>34624.0</v>
      </c>
      <c r="B209" s="73">
        <v>31.37</v>
      </c>
      <c r="C209" s="1" t="s">
        <v>1949</v>
      </c>
      <c r="F209" s="1" t="s">
        <v>1102</v>
      </c>
      <c r="G209" s="1">
        <v>2011.0</v>
      </c>
      <c r="H209" s="16">
        <f>averageifs($B$4:$B$6663, $A$4:$A$6663, "&gt;=01-Apr-2011", $A$4:$A$6663, "&lt;=30-Apr-2011")</f>
        <v>44.38571429</v>
      </c>
    </row>
    <row r="210">
      <c r="A210" s="72">
        <v>34625.0</v>
      </c>
      <c r="B210" s="73">
        <v>31.37</v>
      </c>
      <c r="C210" s="1" t="s">
        <v>1949</v>
      </c>
      <c r="F210" s="1" t="s">
        <v>1103</v>
      </c>
      <c r="G210" s="1">
        <v>2011.0</v>
      </c>
      <c r="H210" s="16">
        <f>averageifs($B$4:$B$6663, $A$4:$A$6663, "&gt;=01-May-2011", $A$4:$A$6663, "&lt;=31-May-2011")</f>
        <v>44.895</v>
      </c>
    </row>
    <row r="211">
      <c r="A211" s="72">
        <v>34626.0</v>
      </c>
      <c r="B211" s="73">
        <v>31.37</v>
      </c>
      <c r="C211" s="1" t="s">
        <v>1949</v>
      </c>
      <c r="F211" s="1" t="s">
        <v>1104</v>
      </c>
      <c r="G211" s="1">
        <v>2011.0</v>
      </c>
      <c r="H211" s="16">
        <f>averageifs($B$4:$B$6663, $A$4:$A$6663, "&gt;=01-Jun-2011", $A$4:$A$6663, "&lt;=30-Jun-2011")</f>
        <v>44.85181818</v>
      </c>
    </row>
    <row r="212">
      <c r="A212" s="72">
        <v>34627.0</v>
      </c>
      <c r="B212" s="73">
        <v>31.37</v>
      </c>
      <c r="C212" s="1" t="s">
        <v>1949</v>
      </c>
      <c r="F212" s="1" t="s">
        <v>1105</v>
      </c>
      <c r="G212" s="1">
        <v>2011.0</v>
      </c>
      <c r="H212" s="16">
        <f>averageifs($B$4:$B$6663, $A$4:$A$6663, "&gt;=01-Jul-2011", $A$4:$A$6663, "&lt;=31-Jul-2011")</f>
        <v>44.415275</v>
      </c>
    </row>
    <row r="213">
      <c r="A213" s="72">
        <v>34628.0</v>
      </c>
      <c r="B213" s="73">
        <v>31.37</v>
      </c>
      <c r="C213" s="1" t="s">
        <v>1949</v>
      </c>
      <c r="F213" s="1" t="s">
        <v>1106</v>
      </c>
      <c r="G213" s="1">
        <v>2011.0</v>
      </c>
      <c r="H213" s="16">
        <f>averageifs($B$4:$B$6663, $A$4:$A$6663, "&gt;=01-Aug-2011", $A$4:$A$6663, "&lt;=31-Aug-2011")</f>
        <v>45.2785</v>
      </c>
    </row>
    <row r="214">
      <c r="A214" s="72">
        <v>34631.0</v>
      </c>
      <c r="B214" s="73">
        <v>31.37</v>
      </c>
      <c r="C214" s="1" t="s">
        <v>1949</v>
      </c>
      <c r="F214" s="1" t="s">
        <v>1107</v>
      </c>
      <c r="G214" s="1">
        <v>2011.0</v>
      </c>
      <c r="H214" s="16">
        <f>averageifs($B$4:$B$6663, $A$4:$A$6663, "&gt;=01-Sep-2011", $A$4:$A$6663, "&lt;=30-Sep-2011")</f>
        <v>47.72789474</v>
      </c>
    </row>
    <row r="215">
      <c r="A215" s="72">
        <v>34632.0</v>
      </c>
      <c r="B215" s="73">
        <v>31.37</v>
      </c>
      <c r="C215" s="1" t="s">
        <v>1949</v>
      </c>
      <c r="F215" s="1" t="s">
        <v>1108</v>
      </c>
      <c r="G215" s="1">
        <v>2011.0</v>
      </c>
      <c r="H215" s="16">
        <f>averageifs($B$4:$B$6663, $A$4:$A$6663, "&gt;=01-Oct-2011", $A$4:$A$6663, "&lt;=31-Oct-2011")</f>
        <v>49.24</v>
      </c>
    </row>
    <row r="216">
      <c r="A216" s="72">
        <v>34633.0</v>
      </c>
      <c r="B216" s="73">
        <v>31.37</v>
      </c>
      <c r="C216" s="1" t="s">
        <v>1949</v>
      </c>
      <c r="F216" s="1" t="s">
        <v>1109</v>
      </c>
      <c r="G216" s="1">
        <v>2011.0</v>
      </c>
      <c r="H216" s="16">
        <f>averageifs($B$4:$B$6663, $A$4:$A$6663, "&gt;=01-Nov-2011", $A$4:$A$6663, "&lt;=30-Nov-2011")</f>
        <v>50.69055556</v>
      </c>
    </row>
    <row r="217">
      <c r="A217" s="72">
        <v>34634.0</v>
      </c>
      <c r="B217" s="73">
        <v>31.37</v>
      </c>
      <c r="C217" s="1" t="s">
        <v>1949</v>
      </c>
      <c r="F217" s="1" t="s">
        <v>1110</v>
      </c>
      <c r="G217" s="1">
        <v>2011.0</v>
      </c>
      <c r="H217" s="16">
        <f>averageifs($B$4:$B$6663, $A$4:$A$6663, "&gt;=01-Dec-2011", $A$4:$A$6663, "&lt;=31-Dec-2011")</f>
        <v>52.64052632</v>
      </c>
    </row>
    <row r="218">
      <c r="A218" s="72">
        <v>34635.0</v>
      </c>
      <c r="B218" s="73">
        <v>31.38</v>
      </c>
      <c r="C218" s="1" t="s">
        <v>1949</v>
      </c>
      <c r="F218" s="1" t="s">
        <v>1099</v>
      </c>
      <c r="G218" s="1">
        <v>2012.0</v>
      </c>
      <c r="H218" s="16">
        <f>averageifs($B$4:$B$6663, $A$4:$A$6663, "&gt;=01-Jan-2012", $A$4:$A$6663, "&lt;=31-Jan-2012")</f>
        <v>51.22736842</v>
      </c>
    </row>
    <row r="219">
      <c r="A219" s="72">
        <v>34638.0</v>
      </c>
      <c r="B219" s="73">
        <v>31.37</v>
      </c>
      <c r="C219" s="1" t="s">
        <v>1949</v>
      </c>
      <c r="F219" s="1" t="s">
        <v>1100</v>
      </c>
      <c r="G219" s="1">
        <v>2012.0</v>
      </c>
      <c r="H219" s="16">
        <f>averageifs($B$4:$B$6663, $A$4:$A$6663, "&gt;=01-Feb-2012", $A$4:$A$6663, "&lt;=29-Feb-2012")</f>
        <v>49.16368421</v>
      </c>
    </row>
    <row r="220">
      <c r="A220" s="72">
        <v>34639.0</v>
      </c>
      <c r="B220" s="73">
        <v>31.39</v>
      </c>
      <c r="C220" s="1" t="s">
        <v>1949</v>
      </c>
      <c r="F220" s="1" t="s">
        <v>1101</v>
      </c>
      <c r="G220" s="1">
        <v>2012.0</v>
      </c>
      <c r="H220" s="16">
        <f>averageifs($B$4:$B$6663, $A$4:$A$6663, "&gt;=01-Mar-2012", $A$4:$A$6663, "&lt;=31-Mar-2012")</f>
        <v>50.323</v>
      </c>
    </row>
    <row r="221">
      <c r="A221" s="72">
        <v>34640.0</v>
      </c>
      <c r="B221" s="73">
        <v>31.41</v>
      </c>
      <c r="C221" s="1" t="s">
        <v>1949</v>
      </c>
      <c r="F221" s="1" t="s">
        <v>1102</v>
      </c>
      <c r="G221" s="1">
        <v>2012.0</v>
      </c>
      <c r="H221" s="16">
        <f>averageifs($B$4:$B$6663, $A$4:$A$6663, "&gt;=01-Apr-2012", $A$4:$A$6663, "&lt;=30-Apr-2012")</f>
        <v>51.80333333</v>
      </c>
    </row>
    <row r="222">
      <c r="A222" s="72">
        <v>34641.0</v>
      </c>
      <c r="B222" s="73">
        <v>31.41</v>
      </c>
      <c r="C222" s="1" t="s">
        <v>1949</v>
      </c>
      <c r="F222" s="1" t="s">
        <v>1103</v>
      </c>
      <c r="G222" s="1">
        <v>2012.0</v>
      </c>
      <c r="H222" s="16">
        <f>averageifs($B$4:$B$6663, $A$4:$A$6663, "&gt;=01-May-2012", $A$4:$A$6663, "&lt;=31-May-2012")</f>
        <v>54.43619048</v>
      </c>
    </row>
    <row r="223">
      <c r="A223" s="72">
        <v>34642.0</v>
      </c>
      <c r="B223" s="73">
        <v>31.41</v>
      </c>
      <c r="C223" s="1" t="s">
        <v>1949</v>
      </c>
      <c r="F223" s="1" t="s">
        <v>1104</v>
      </c>
      <c r="G223" s="1">
        <v>2012.0</v>
      </c>
      <c r="H223" s="16">
        <f>averageifs($B$4:$B$6663, $A$4:$A$6663, "&gt;=01-Jun-2012", $A$4:$A$6663, "&lt;=30-Jun-2012")</f>
        <v>56.03</v>
      </c>
    </row>
    <row r="224">
      <c r="A224" s="72">
        <v>34645.0</v>
      </c>
      <c r="B224" s="73">
        <v>31.42</v>
      </c>
      <c r="C224" s="1" t="s">
        <v>1949</v>
      </c>
      <c r="F224" s="1" t="s">
        <v>1105</v>
      </c>
      <c r="G224" s="1">
        <v>2012.0</v>
      </c>
      <c r="H224" s="16">
        <f>averageifs($B$4:$B$6663, $A$4:$A$6663, "&gt;=01-Jul-2012", $A$4:$A$6663, "&lt;=31-Jul-2012")</f>
        <v>55.5265</v>
      </c>
    </row>
    <row r="225">
      <c r="A225" s="72">
        <v>34646.0</v>
      </c>
      <c r="B225" s="73">
        <v>31.42</v>
      </c>
      <c r="C225" s="1" t="s">
        <v>1949</v>
      </c>
      <c r="F225" s="1" t="s">
        <v>1106</v>
      </c>
      <c r="G225" s="1">
        <v>2012.0</v>
      </c>
      <c r="H225" s="16">
        <f>averageifs($B$4:$B$6663, $A$4:$A$6663, "&gt;=01-Aug-2012", $A$4:$A$6663, "&lt;=31-Aug-2012")</f>
        <v>55.55952381</v>
      </c>
    </row>
    <row r="226">
      <c r="A226" s="72">
        <v>34647.0</v>
      </c>
      <c r="B226" s="73">
        <v>31.41</v>
      </c>
      <c r="C226" s="1" t="s">
        <v>1949</v>
      </c>
      <c r="F226" s="1" t="s">
        <v>1107</v>
      </c>
      <c r="G226" s="1">
        <v>2012.0</v>
      </c>
      <c r="H226" s="16">
        <f>averageifs($B$4:$B$6663, $A$4:$A$6663, "&gt;=01-Sep-2012", $A$4:$A$6663, "&lt;=30-Sep-2012")</f>
        <v>54.55851667</v>
      </c>
    </row>
    <row r="227">
      <c r="A227" s="72">
        <v>34648.0</v>
      </c>
      <c r="B227" s="73">
        <v>31.43</v>
      </c>
      <c r="C227" s="1" t="s">
        <v>1949</v>
      </c>
      <c r="F227" s="1" t="s">
        <v>1108</v>
      </c>
      <c r="G227" s="1">
        <v>2012.0</v>
      </c>
      <c r="H227" s="16">
        <f>averageifs($B$4:$B$6663, $A$4:$A$6663, "&gt;=01-Oct-2012", $A$4:$A$6663, "&lt;=31-Oct-2012")</f>
        <v>52.95838824</v>
      </c>
    </row>
    <row r="228">
      <c r="A228" s="72">
        <v>34649.0</v>
      </c>
      <c r="B228" s="73">
        <v>31.43</v>
      </c>
      <c r="C228" s="1" t="s">
        <v>1949</v>
      </c>
      <c r="F228" s="1" t="s">
        <v>1109</v>
      </c>
      <c r="G228" s="1">
        <v>2012.0</v>
      </c>
      <c r="H228" s="16">
        <f>averageifs($B$4:$B$6663, $A$4:$A$6663, "&gt;=01-Nov-2012", $A$4:$A$6663, "&lt;=30-Nov-2012")</f>
        <v>54.71990588</v>
      </c>
    </row>
    <row r="229">
      <c r="A229" s="72">
        <v>34652.0</v>
      </c>
      <c r="B229" s="73">
        <v>31.39</v>
      </c>
      <c r="C229" s="1" t="s">
        <v>1949</v>
      </c>
      <c r="F229" s="1" t="s">
        <v>1110</v>
      </c>
      <c r="G229" s="1">
        <v>2012.0</v>
      </c>
      <c r="H229" s="16">
        <f>averageifs($B$4:$B$6663, $A$4:$A$6663, "&gt;=01-Dec-2012", $A$4:$A$6663, "&lt;=31-Dec-2012")</f>
        <v>54.61626667</v>
      </c>
    </row>
    <row r="230">
      <c r="A230" s="72">
        <v>34653.0</v>
      </c>
      <c r="B230" s="73">
        <v>31.38</v>
      </c>
      <c r="C230" s="1" t="s">
        <v>1949</v>
      </c>
      <c r="F230" s="1" t="s">
        <v>1099</v>
      </c>
      <c r="G230" s="1">
        <v>2013.0</v>
      </c>
      <c r="H230" s="16">
        <f>averageifs($B$4:$B$6663, $A$4:$A$6663, "&gt;=01-Jan-2013", $A$4:$A$6663, "&lt;=31-Jan-2013")</f>
        <v>54.3132</v>
      </c>
    </row>
    <row r="231">
      <c r="A231" s="72">
        <v>34654.0</v>
      </c>
      <c r="B231" s="73">
        <v>31.37</v>
      </c>
      <c r="C231" s="1" t="s">
        <v>1949</v>
      </c>
      <c r="F231" s="1" t="s">
        <v>1100</v>
      </c>
      <c r="G231" s="1">
        <v>2013.0</v>
      </c>
      <c r="H231" s="16">
        <f>averageifs($B$4:$B$6663, $A$4:$A$6663, "&gt;=01-Feb-2013", $A$4:$A$6663, "&lt;=28-Feb-2013")</f>
        <v>53.74506111</v>
      </c>
    </row>
    <row r="232">
      <c r="A232" s="72">
        <v>34655.0</v>
      </c>
      <c r="B232" s="73">
        <v>31.37</v>
      </c>
      <c r="C232" s="1" t="s">
        <v>1949</v>
      </c>
      <c r="F232" s="1" t="s">
        <v>1101</v>
      </c>
      <c r="G232" s="1">
        <v>2013.0</v>
      </c>
      <c r="H232" s="16">
        <f>averageifs($B$4:$B$6663, $A$4:$A$6663, "&gt;=01-Mar-2013", $A$4:$A$6663, "&lt;=31-Mar-2013")</f>
        <v>54.38784444</v>
      </c>
    </row>
    <row r="233">
      <c r="A233" s="72">
        <v>34656.0</v>
      </c>
      <c r="B233" s="73">
        <v>31.37</v>
      </c>
      <c r="C233" s="1" t="s">
        <v>1949</v>
      </c>
      <c r="F233" s="1" t="s">
        <v>1102</v>
      </c>
      <c r="G233" s="1">
        <v>2013.0</v>
      </c>
      <c r="H233" s="16">
        <f>averageifs($B$4:$B$6663, $A$4:$A$6663, "&gt;=01-Apr-2013", $A$4:$A$6663, "&lt;=30-Apr-2013")</f>
        <v>54.37570556</v>
      </c>
    </row>
    <row r="234">
      <c r="A234" s="72">
        <v>34659.0</v>
      </c>
      <c r="B234" s="73">
        <v>31.37</v>
      </c>
      <c r="C234" s="1" t="s">
        <v>1949</v>
      </c>
      <c r="F234" s="1" t="s">
        <v>1103</v>
      </c>
      <c r="G234" s="1">
        <v>2013.0</v>
      </c>
      <c r="H234" s="16">
        <f>averageifs($B$4:$B$6663, $A$4:$A$6663, "&gt;=01-May-2013", $A$4:$A$6663, "&lt;=31-May-2013")</f>
        <v>55.03335</v>
      </c>
    </row>
    <row r="235">
      <c r="A235" s="72">
        <v>34660.0</v>
      </c>
      <c r="B235" s="73">
        <v>31.37</v>
      </c>
      <c r="C235" s="1" t="s">
        <v>1949</v>
      </c>
      <c r="F235" s="1" t="s">
        <v>1104</v>
      </c>
      <c r="G235" s="1">
        <v>2013.0</v>
      </c>
      <c r="H235" s="16">
        <f>averageifs($B$4:$B$6663, $A$4:$A$6663, "&gt;=01-Jun-2013", $A$4:$A$6663, "&lt;=30-Jun-2013")</f>
        <v>58.32857368</v>
      </c>
    </row>
    <row r="236">
      <c r="A236" s="72">
        <v>34661.0</v>
      </c>
      <c r="B236" s="73">
        <v>31.37</v>
      </c>
      <c r="C236" s="1" t="s">
        <v>1949</v>
      </c>
      <c r="F236" s="1" t="s">
        <v>1105</v>
      </c>
      <c r="G236" s="1">
        <v>2013.0</v>
      </c>
      <c r="H236" s="16">
        <f>averageifs($B$4:$B$6663, $A$4:$A$6663, "&gt;=01-Jul-2013", $A$4:$A$6663, "&lt;=31-Jul-2013")</f>
        <v>59.77942632</v>
      </c>
    </row>
    <row r="237">
      <c r="A237" s="72">
        <v>34662.0</v>
      </c>
      <c r="B237" s="73">
        <v>31.37</v>
      </c>
      <c r="C237" s="1" t="s">
        <v>1949</v>
      </c>
      <c r="F237" s="1" t="s">
        <v>1106</v>
      </c>
      <c r="G237" s="1">
        <v>2013.0</v>
      </c>
      <c r="H237" s="16">
        <f>averageifs($B$4:$B$6663, $A$4:$A$6663, "&gt;=01-Aug-2013", $A$4:$A$6663, "&lt;=31-Aug-2013")</f>
        <v>63.208845</v>
      </c>
    </row>
    <row r="238">
      <c r="A238" s="72">
        <v>34663.0</v>
      </c>
      <c r="B238" s="73">
        <v>31.37</v>
      </c>
      <c r="C238" s="1" t="s">
        <v>1949</v>
      </c>
      <c r="F238" s="1" t="s">
        <v>1107</v>
      </c>
      <c r="G238" s="1">
        <v>2013.0</v>
      </c>
      <c r="H238" s="16">
        <f>averageifs($B$4:$B$6663, $A$4:$A$6663, "&gt;=01-Sep-2013", $A$4:$A$6663, "&lt;=30-Sep-2013")</f>
        <v>63.64115789</v>
      </c>
    </row>
    <row r="239">
      <c r="A239" s="72">
        <v>34666.0</v>
      </c>
      <c r="B239" s="73">
        <v>31.37</v>
      </c>
      <c r="C239" s="1" t="s">
        <v>1949</v>
      </c>
      <c r="F239" s="1" t="s">
        <v>1108</v>
      </c>
      <c r="G239" s="1">
        <v>2013.0</v>
      </c>
      <c r="H239" s="16">
        <f>averageifs($B$4:$B$6663, $A$4:$A$6663, "&gt;=01-Oct-2013", $A$4:$A$6663, "&lt;=31-Oct-2013")</f>
        <v>61.631155</v>
      </c>
    </row>
    <row r="240">
      <c r="A240" s="72">
        <v>34667.0</v>
      </c>
      <c r="B240" s="73">
        <v>31.38</v>
      </c>
      <c r="C240" s="1" t="s">
        <v>1949</v>
      </c>
      <c r="F240" s="1" t="s">
        <v>1109</v>
      </c>
      <c r="G240" s="1">
        <v>2013.0</v>
      </c>
      <c r="H240" s="16">
        <f>averageifs($B$4:$B$6663, $A$4:$A$6663, "&gt;=01-Nov-2013", $A$4:$A$6663, "&lt;=30-Nov-2013")</f>
        <v>62.708575</v>
      </c>
    </row>
    <row r="241">
      <c r="A241" s="72">
        <v>34668.0</v>
      </c>
      <c r="B241" s="73">
        <v>31.39</v>
      </c>
      <c r="C241" s="1" t="s">
        <v>1949</v>
      </c>
      <c r="F241" s="1" t="s">
        <v>1110</v>
      </c>
      <c r="G241" s="1">
        <v>2013.0</v>
      </c>
      <c r="H241" s="16">
        <f>averageifs($B$4:$B$6663, $A$4:$A$6663, "&gt;=01-Dec-2013", $A$4:$A$6663, "&lt;=31-Dec-2013")</f>
        <v>61.94803158</v>
      </c>
    </row>
    <row r="242">
      <c r="A242" s="72">
        <v>34669.0</v>
      </c>
      <c r="B242" s="73">
        <v>31.38</v>
      </c>
      <c r="C242" s="1" t="s">
        <v>1949</v>
      </c>
      <c r="F242" s="1" t="s">
        <v>1099</v>
      </c>
      <c r="G242" s="1">
        <v>2014.0</v>
      </c>
      <c r="H242" s="16">
        <f>averageifs($B$4:$B$6663, $A$4:$A$6663, "&gt;=01-Jan-2014", $A$4:$A$6663, "&lt;=31-Jan-2014")</f>
        <v>62.13515263</v>
      </c>
    </row>
    <row r="243">
      <c r="A243" s="72">
        <v>34670.0</v>
      </c>
      <c r="B243" s="73">
        <v>31.42</v>
      </c>
      <c r="C243" s="1" t="s">
        <v>1949</v>
      </c>
      <c r="F243" s="1" t="s">
        <v>1100</v>
      </c>
      <c r="G243" s="1">
        <v>2014.0</v>
      </c>
      <c r="H243" s="16">
        <f>averageifs($B$4:$B$6663, $A$4:$A$6663, "&gt;=01-Feb-2014", $A$4:$A$6663, "&lt;=28-Feb-2014")</f>
        <v>62.27192353</v>
      </c>
    </row>
    <row r="244">
      <c r="A244" s="72">
        <v>34673.0</v>
      </c>
      <c r="B244" s="73">
        <v>31.38</v>
      </c>
      <c r="C244" s="1" t="s">
        <v>1949</v>
      </c>
      <c r="F244" s="1" t="s">
        <v>1101</v>
      </c>
      <c r="G244" s="1">
        <v>2014.0</v>
      </c>
      <c r="H244" s="16">
        <f>averageifs($B$4:$B$6663, $A$4:$A$6663, "&gt;=01-Mar-2014", $A$4:$A$6663, "&lt;=31-Mar-2014")</f>
        <v>60.96696111</v>
      </c>
    </row>
    <row r="245">
      <c r="A245" s="72">
        <v>34674.0</v>
      </c>
      <c r="B245" s="73">
        <v>31.39</v>
      </c>
      <c r="C245" s="1" t="s">
        <v>1949</v>
      </c>
      <c r="F245" s="1" t="s">
        <v>1102</v>
      </c>
      <c r="G245" s="1">
        <v>2014.0</v>
      </c>
      <c r="H245" s="16">
        <f>averageifs($B$4:$B$6663, $A$4:$A$6663, "&gt;=01-Apr-2014", $A$4:$A$6663, "&lt;=30-Apr-2014")</f>
        <v>60.35662353</v>
      </c>
    </row>
    <row r="246">
      <c r="A246" s="72">
        <v>34675.0</v>
      </c>
      <c r="B246" s="73">
        <v>31.38</v>
      </c>
      <c r="C246" s="1" t="s">
        <v>1949</v>
      </c>
      <c r="F246" s="1" t="s">
        <v>1103</v>
      </c>
      <c r="G246" s="1">
        <v>2014.0</v>
      </c>
      <c r="H246" s="16">
        <f>averageifs($B$4:$B$6663, $A$4:$A$6663, "&gt;=01-May-2014", $A$4:$A$6663, "&lt;=31-May-2014")</f>
        <v>59.34278947</v>
      </c>
    </row>
    <row r="247">
      <c r="A247" s="72">
        <v>34676.0</v>
      </c>
      <c r="B247" s="73">
        <v>31.38</v>
      </c>
      <c r="C247" s="1" t="s">
        <v>1949</v>
      </c>
      <c r="F247" s="1" t="s">
        <v>1104</v>
      </c>
      <c r="G247" s="1">
        <v>2014.0</v>
      </c>
      <c r="H247" s="16">
        <f>averageifs($B$4:$B$6663, $A$4:$A$6663, "&gt;=01-Jun-2014", $A$4:$A$6663, "&lt;=30-Jun-2014")</f>
        <v>59.7307</v>
      </c>
    </row>
    <row r="248">
      <c r="A248" s="72">
        <v>34677.0</v>
      </c>
      <c r="B248" s="73">
        <v>31.37</v>
      </c>
      <c r="C248" s="1" t="s">
        <v>1949</v>
      </c>
      <c r="F248" s="1" t="s">
        <v>1105</v>
      </c>
      <c r="G248" s="1">
        <v>2014.0</v>
      </c>
      <c r="H248" s="16">
        <f>averageifs($B$4:$B$6663, $A$4:$A$6663, "&gt;=01-Jul-2014", $A$4:$A$6663, "&lt;=31-Jul-2014")</f>
        <v>60.063755</v>
      </c>
    </row>
    <row r="249">
      <c r="A249" s="72">
        <v>34680.0</v>
      </c>
      <c r="B249" s="73">
        <v>31.37</v>
      </c>
      <c r="C249" s="1" t="s">
        <v>1949</v>
      </c>
      <c r="F249" s="1" t="s">
        <v>1106</v>
      </c>
      <c r="G249" s="1">
        <v>2014.0</v>
      </c>
      <c r="H249" s="16">
        <f>averageifs($B$4:$B$6663, $A$4:$A$6663, "&gt;=01-Aug-2014", $A$4:$A$6663, "&lt;=31-Aug-2014")</f>
        <v>60.89517222</v>
      </c>
    </row>
    <row r="250">
      <c r="A250" s="72">
        <v>34681.0</v>
      </c>
      <c r="B250" s="73">
        <v>31.37</v>
      </c>
      <c r="C250" s="1" t="s">
        <v>1949</v>
      </c>
      <c r="F250" s="1" t="s">
        <v>1107</v>
      </c>
      <c r="G250" s="1">
        <v>2014.0</v>
      </c>
      <c r="H250" s="16">
        <f>averageifs($B$4:$B$6663, $A$4:$A$6663, "&gt;=01-Sep-2014", $A$4:$A$6663, "&lt;=30-Sep-2014")</f>
        <v>60.8835619</v>
      </c>
    </row>
    <row r="251">
      <c r="A251" s="72">
        <v>34682.0</v>
      </c>
      <c r="B251" s="73">
        <v>31.37</v>
      </c>
      <c r="C251" s="1" t="s">
        <v>1949</v>
      </c>
      <c r="F251" s="1" t="s">
        <v>1108</v>
      </c>
      <c r="G251" s="1">
        <v>2014.0</v>
      </c>
      <c r="H251" s="16">
        <f>averageifs($B$4:$B$6663, $A$4:$A$6663, "&gt;=01-Oct-2014", $A$4:$A$6663, "&lt;=31-Oct-2014")</f>
        <v>61.348025</v>
      </c>
    </row>
    <row r="252">
      <c r="A252" s="72">
        <v>34683.0</v>
      </c>
      <c r="B252" s="73">
        <v>31.37</v>
      </c>
      <c r="C252" s="1" t="s">
        <v>1949</v>
      </c>
      <c r="F252" s="1" t="s">
        <v>1109</v>
      </c>
      <c r="G252" s="1">
        <v>2014.0</v>
      </c>
      <c r="H252" s="16">
        <f>averageifs($B$4:$B$6663, $A$4:$A$6663, "&gt;=01-Nov-2014", $A$4:$A$6663, "&lt;=30-Nov-2014")</f>
        <v>61.6772875</v>
      </c>
    </row>
    <row r="253">
      <c r="A253" s="72">
        <v>34684.0</v>
      </c>
      <c r="B253" s="73">
        <v>31.37</v>
      </c>
      <c r="C253" s="1" t="s">
        <v>1949</v>
      </c>
      <c r="F253" s="1" t="s">
        <v>1110</v>
      </c>
      <c r="G253" s="1">
        <v>2014.0</v>
      </c>
      <c r="H253" s="16">
        <f>averageifs($B$4:$B$6663, $A$4:$A$6663, "&gt;=01-Dec-2014", $A$4:$A$6663, "&lt;=31-Dec-2014")</f>
        <v>62.71092381</v>
      </c>
    </row>
    <row r="254">
      <c r="A254" s="72">
        <v>34687.0</v>
      </c>
      <c r="B254" s="73">
        <v>31.38</v>
      </c>
      <c r="C254" s="1" t="s">
        <v>1949</v>
      </c>
      <c r="F254" s="1" t="s">
        <v>1099</v>
      </c>
      <c r="G254" s="1">
        <v>2015.0</v>
      </c>
      <c r="H254" s="16">
        <f>averageifs($B$4:$B$6663, $A$4:$A$6663, "&gt;=01-Jan-2015", $A$4:$A$6663, "&lt;=31-Jan-2015")</f>
        <v>62.13535556</v>
      </c>
    </row>
    <row r="255">
      <c r="A255" s="72">
        <v>34688.0</v>
      </c>
      <c r="B255" s="73">
        <v>31.4</v>
      </c>
      <c r="C255" s="1" t="s">
        <v>1949</v>
      </c>
      <c r="F255" s="1" t="s">
        <v>1100</v>
      </c>
      <c r="G255" s="1">
        <v>2015.0</v>
      </c>
      <c r="H255" s="16">
        <f>averageifs($B$4:$B$6663, $A$4:$A$6663, "&gt;=01-Feb-2015", $A$4:$A$6663, "&lt;=28-Feb-2015")</f>
        <v>62.02792353</v>
      </c>
    </row>
    <row r="256">
      <c r="A256" s="72">
        <v>34689.0</v>
      </c>
      <c r="B256" s="73">
        <v>31.4</v>
      </c>
      <c r="C256" s="1" t="s">
        <v>1949</v>
      </c>
      <c r="F256" s="1" t="s">
        <v>1101</v>
      </c>
      <c r="G256" s="1">
        <v>2015.0</v>
      </c>
      <c r="H256" s="16">
        <f>averageifs($B$4:$B$6663, $A$4:$A$6663, "&gt;=01-Mar-2015", $A$4:$A$6663, "&lt;=31-Mar-2015")</f>
        <v>62.4498381</v>
      </c>
    </row>
    <row r="257">
      <c r="A257" s="72">
        <v>34690.0</v>
      </c>
      <c r="B257" s="73">
        <v>31.4</v>
      </c>
      <c r="C257" s="1" t="s">
        <v>1949</v>
      </c>
      <c r="F257" s="1" t="s">
        <v>1102</v>
      </c>
      <c r="G257" s="1">
        <v>2015.0</v>
      </c>
      <c r="H257" s="16">
        <f>averageifs($B$4:$B$6663, $A$4:$A$6663, "&gt;=01-Apr-2015", $A$4:$A$6663, "&lt;=30-Apr-2015")</f>
        <v>62.75316111</v>
      </c>
    </row>
    <row r="258">
      <c r="A258" s="72">
        <v>34691.0</v>
      </c>
      <c r="B258" s="73">
        <v>31.4</v>
      </c>
      <c r="C258" s="1" t="s">
        <v>1949</v>
      </c>
      <c r="F258" s="1" t="s">
        <v>1103</v>
      </c>
      <c r="G258" s="1">
        <v>2015.0</v>
      </c>
      <c r="H258" s="16">
        <f>averageifs($B$4:$B$6663, $A$4:$A$6663, "&gt;=01-May-2015", $A$4:$A$6663, "&lt;=31-May-2015")</f>
        <v>63.81018889</v>
      </c>
    </row>
    <row r="259">
      <c r="A259" s="72">
        <v>34695.0</v>
      </c>
      <c r="B259" s="73">
        <v>31.39</v>
      </c>
      <c r="C259" s="1" t="s">
        <v>1949</v>
      </c>
      <c r="F259" s="1" t="s">
        <v>1104</v>
      </c>
      <c r="G259" s="1">
        <v>2015.0</v>
      </c>
      <c r="H259" s="16">
        <f>averageifs($B$4:$B$6663, $A$4:$A$6663, "&gt;=01-Jun-2015", $A$4:$A$6663, "&lt;=30-Jun-2015")</f>
        <v>63.86073636</v>
      </c>
    </row>
    <row r="260">
      <c r="A260" s="72">
        <v>34696.0</v>
      </c>
      <c r="B260" s="73">
        <v>31.43</v>
      </c>
      <c r="C260" s="1" t="s">
        <v>1949</v>
      </c>
      <c r="F260" s="1" t="s">
        <v>1105</v>
      </c>
      <c r="G260" s="1">
        <v>2015.0</v>
      </c>
      <c r="H260" s="16">
        <f>averageifs($B$4:$B$6663, $A$4:$A$6663, "&gt;=01-Jul-2015", $A$4:$A$6663, "&lt;=31-Jul-2015")</f>
        <v>63.64582727</v>
      </c>
    </row>
    <row r="261">
      <c r="A261" s="72">
        <v>34697.0</v>
      </c>
      <c r="B261" s="73">
        <v>31.42</v>
      </c>
      <c r="C261" s="1" t="s">
        <v>1949</v>
      </c>
      <c r="F261" s="1" t="s">
        <v>1106</v>
      </c>
      <c r="G261" s="1">
        <v>2015.0</v>
      </c>
      <c r="H261" s="16">
        <f>averageifs($B$4:$B$6663, $A$4:$A$6663, "&gt;=01-Aug-2015", $A$4:$A$6663, "&lt;=31-Aug-2015")</f>
        <v>65.07233</v>
      </c>
    </row>
    <row r="262">
      <c r="A262" s="72">
        <v>34698.0</v>
      </c>
      <c r="B262" s="73">
        <v>31.38</v>
      </c>
      <c r="C262" s="1" t="s">
        <v>1949</v>
      </c>
      <c r="F262" s="1" t="s">
        <v>1107</v>
      </c>
      <c r="G262" s="1">
        <v>2015.0</v>
      </c>
      <c r="H262" s="16">
        <f>averageifs($B$4:$B$6663, $A$4:$A$6663, "&gt;=01-Sep-2015", $A$4:$A$6663, "&lt;=30-Sep-2015")</f>
        <v>66.19008947</v>
      </c>
    </row>
    <row r="263">
      <c r="A263" s="72">
        <v>34701.0</v>
      </c>
      <c r="B263" s="71"/>
      <c r="C263" s="1" t="s">
        <v>1949</v>
      </c>
      <c r="F263" s="1" t="s">
        <v>1108</v>
      </c>
      <c r="G263" s="1">
        <v>2015.0</v>
      </c>
      <c r="H263" s="16">
        <f>averageifs($B$4:$B$6663, $A$4:$A$6663, "&gt;=01-Oct-2015", $A$4:$A$6663, "&lt;=31-Oct-2015")</f>
        <v>65.07547895</v>
      </c>
    </row>
    <row r="264">
      <c r="A264" s="72">
        <v>34702.0</v>
      </c>
      <c r="B264" s="73">
        <v>31.37</v>
      </c>
      <c r="C264" s="1" t="s">
        <v>1949</v>
      </c>
      <c r="F264" s="1" t="s">
        <v>1109</v>
      </c>
      <c r="G264" s="1">
        <v>2015.0</v>
      </c>
      <c r="H264" s="16">
        <f>averageifs($B$4:$B$6663, $A$4:$A$6663, "&gt;=01-Nov-2015", $A$4:$A$6663, "&lt;=30-Nov-2015")</f>
        <v>66.05041875</v>
      </c>
    </row>
    <row r="265">
      <c r="A265" s="72">
        <v>34703.0</v>
      </c>
      <c r="B265" s="73">
        <v>31.37</v>
      </c>
      <c r="C265" s="1" t="s">
        <v>1949</v>
      </c>
      <c r="F265" s="1" t="s">
        <v>1110</v>
      </c>
      <c r="G265" s="1">
        <v>2015.0</v>
      </c>
      <c r="H265" s="16">
        <f>averageifs($B$4:$B$6663, $A$4:$A$6663, "&gt;=01-Dec-2015", $A$4:$A$6663, "&lt;=31-Dec-2015")</f>
        <v>66.59551429</v>
      </c>
    </row>
    <row r="266">
      <c r="A266" s="72">
        <v>34704.0</v>
      </c>
      <c r="B266" s="73">
        <v>31.37</v>
      </c>
      <c r="C266" s="1" t="s">
        <v>1949</v>
      </c>
      <c r="F266" s="1" t="s">
        <v>1099</v>
      </c>
      <c r="G266" s="1">
        <v>2016.0</v>
      </c>
      <c r="H266" s="16">
        <f>averageifs($B$4:$B$6663, $A$4:$A$6663, "&gt;=01-Jan-2016", $A$4:$A$6663, "&lt;=31-Jan-2016")</f>
        <v>67.29336667</v>
      </c>
    </row>
    <row r="267">
      <c r="A267" s="72">
        <v>34705.0</v>
      </c>
      <c r="B267" s="73">
        <v>31.37</v>
      </c>
      <c r="C267" s="1" t="s">
        <v>1949</v>
      </c>
      <c r="F267" s="1" t="s">
        <v>1100</v>
      </c>
      <c r="G267" s="1">
        <v>2016.0</v>
      </c>
      <c r="H267" s="16">
        <f>averageifs($B$4:$B$6663, $A$4:$A$6663, "&gt;=01-Feb-2016", $A$4:$A$6663, "&lt;=29-Feb-2016")</f>
        <v>68.24307895</v>
      </c>
    </row>
    <row r="268">
      <c r="A268" s="72">
        <v>34708.0</v>
      </c>
      <c r="B268" s="73">
        <v>31.37</v>
      </c>
      <c r="C268" s="1" t="s">
        <v>1949</v>
      </c>
      <c r="F268" s="1" t="s">
        <v>1101</v>
      </c>
      <c r="G268" s="1">
        <v>2016.0</v>
      </c>
      <c r="H268" s="16">
        <f>averageifs($B$4:$B$6663, $A$4:$A$6663, "&gt;=01-Mar-2016", $A$4:$A$6663, "&lt;=31-Mar-2016")</f>
        <v>67.02185</v>
      </c>
    </row>
    <row r="269">
      <c r="A269" s="72">
        <v>34709.0</v>
      </c>
      <c r="B269" s="73">
        <v>31.37</v>
      </c>
      <c r="C269" s="1" t="s">
        <v>1949</v>
      </c>
      <c r="F269" s="1" t="s">
        <v>1102</v>
      </c>
      <c r="G269" s="1">
        <v>2016.0</v>
      </c>
      <c r="H269" s="16">
        <f>averageifs($B$4:$B$6663, $A$4:$A$6663, "&gt;=01-Apr-2016", $A$4:$A$6663, "&lt;=30-Apr-2016")</f>
        <v>66.46953125</v>
      </c>
    </row>
    <row r="270">
      <c r="A270" s="72">
        <v>34710.0</v>
      </c>
      <c r="B270" s="73">
        <v>31.37</v>
      </c>
      <c r="C270" s="1" t="s">
        <v>1949</v>
      </c>
      <c r="F270" s="1" t="s">
        <v>1103</v>
      </c>
      <c r="G270" s="1">
        <v>2016.0</v>
      </c>
      <c r="H270" s="16">
        <f>averageifs($B$4:$B$6663, $A$4:$A$6663, "&gt;=01-May-2016", $A$4:$A$6663, "&lt;=31-May-2016")</f>
        <v>66.88610952</v>
      </c>
    </row>
    <row r="271">
      <c r="A271" s="72">
        <v>34711.0</v>
      </c>
      <c r="B271" s="73">
        <v>31.37</v>
      </c>
      <c r="C271" s="1" t="s">
        <v>1949</v>
      </c>
      <c r="F271" s="1" t="s">
        <v>1104</v>
      </c>
      <c r="G271" s="1">
        <v>2016.0</v>
      </c>
      <c r="H271" s="16">
        <f>averageifs($B$4:$B$6663, $A$4:$A$6663, "&gt;=01-Jun-2016", $A$4:$A$6663, "&lt;=30-Jun-2016")</f>
        <v>67.29686364</v>
      </c>
    </row>
    <row r="272">
      <c r="A272" s="72">
        <v>34712.0</v>
      </c>
      <c r="B272" s="73">
        <v>31.37</v>
      </c>
      <c r="C272" s="1" t="s">
        <v>1949</v>
      </c>
      <c r="F272" s="1" t="s">
        <v>1105</v>
      </c>
      <c r="G272" s="1">
        <v>2016.0</v>
      </c>
      <c r="H272" s="16">
        <f>averageifs($B$4:$B$6663, $A$4:$A$6663, "&gt;=01-Jul-2016", $A$4:$A$6663, "&lt;=31-Jul-2016")</f>
        <v>67.21678889</v>
      </c>
    </row>
    <row r="273">
      <c r="A273" s="72">
        <v>34715.0</v>
      </c>
      <c r="B273" s="73">
        <v>31.37</v>
      </c>
      <c r="C273" s="1" t="s">
        <v>1949</v>
      </c>
      <c r="F273" s="1" t="s">
        <v>1106</v>
      </c>
      <c r="G273" s="1">
        <v>2016.0</v>
      </c>
      <c r="H273" s="16">
        <f>averageifs($B$4:$B$6663, $A$4:$A$6663, "&gt;=01-Aug-2016", $A$4:$A$6663, "&lt;=31-Aug-2016")</f>
        <v>66.93964286</v>
      </c>
    </row>
    <row r="274">
      <c r="A274" s="72">
        <v>34716.0</v>
      </c>
      <c r="B274" s="73">
        <v>31.37</v>
      </c>
      <c r="C274" s="1" t="s">
        <v>1949</v>
      </c>
      <c r="F274" s="1" t="s">
        <v>1107</v>
      </c>
      <c r="G274" s="1">
        <v>2016.0</v>
      </c>
      <c r="H274" s="16">
        <f>averageifs($B$4:$B$6663, $A$4:$A$6663, "&gt;=01-Sep-2016", $A$4:$A$6663, "&lt;=30-Sep-2016")</f>
        <v>66.73773</v>
      </c>
    </row>
    <row r="275">
      <c r="A275" s="72">
        <v>34717.0</v>
      </c>
      <c r="B275" s="73">
        <v>31.37</v>
      </c>
      <c r="C275" s="1" t="s">
        <v>1949</v>
      </c>
      <c r="F275" s="1" t="s">
        <v>1108</v>
      </c>
      <c r="G275" s="1">
        <v>2016.0</v>
      </c>
      <c r="H275" s="16">
        <f>averageifs($B$4:$B$6663, $A$4:$A$6663, "&gt;=01-Oct-2016", $A$4:$A$6663, "&lt;=31-Oct-2016")</f>
        <v>66.75722353</v>
      </c>
    </row>
    <row r="276">
      <c r="A276" s="72">
        <v>34718.0</v>
      </c>
      <c r="B276" s="73">
        <v>31.38</v>
      </c>
      <c r="C276" s="1" t="s">
        <v>1949</v>
      </c>
      <c r="F276" s="1" t="s">
        <v>1109</v>
      </c>
      <c r="G276" s="1">
        <v>2016.0</v>
      </c>
      <c r="H276" s="16">
        <f>averageifs($B$4:$B$6663, $A$4:$A$6663, "&gt;=01-Nov-2016", $A$4:$A$6663, "&lt;=30-Nov-2016")</f>
        <v>67.52738421</v>
      </c>
    </row>
    <row r="277">
      <c r="A277" s="72">
        <v>34719.0</v>
      </c>
      <c r="B277" s="73">
        <v>31.37</v>
      </c>
      <c r="C277" s="1" t="s">
        <v>1949</v>
      </c>
      <c r="F277" s="1" t="s">
        <v>1110</v>
      </c>
      <c r="G277" s="1">
        <v>2016.0</v>
      </c>
      <c r="H277" s="16">
        <f>averageifs($B$4:$B$6663, $A$4:$A$6663, "&gt;=01-Dec-2016", $A$4:$A$6663, "&lt;=31-Dec-2016")</f>
        <v>67.89891053</v>
      </c>
    </row>
    <row r="278">
      <c r="A278" s="72">
        <v>34722.0</v>
      </c>
      <c r="B278" s="73">
        <v>31.37</v>
      </c>
      <c r="C278" s="1" t="s">
        <v>1949</v>
      </c>
      <c r="F278" s="1" t="s">
        <v>1099</v>
      </c>
      <c r="G278" s="1">
        <v>2017.0</v>
      </c>
      <c r="H278" s="16">
        <f>averageifs($B$4:$B$6663, $A$4:$A$6663, "&gt;=01-Jan-2017", $A$4:$A$6663, "&lt;=31-Jan-2017")</f>
        <v>68.08640588</v>
      </c>
    </row>
    <row r="279">
      <c r="A279" s="72">
        <v>34723.0</v>
      </c>
      <c r="B279" s="73">
        <v>31.38</v>
      </c>
      <c r="C279" s="1" t="s">
        <v>1949</v>
      </c>
      <c r="F279" s="1" t="s">
        <v>1100</v>
      </c>
      <c r="G279" s="1">
        <v>2017.0</v>
      </c>
      <c r="H279" s="16">
        <f>averageifs($B$4:$B$6663, $A$4:$A$6663, "&gt;=01-Feb-2017", $A$4:$A$6663, "&lt;=28-Feb-2017")</f>
        <v>67.08123529</v>
      </c>
    </row>
    <row r="280">
      <c r="A280" s="72">
        <v>34724.0</v>
      </c>
      <c r="B280" s="73">
        <v>31.38</v>
      </c>
      <c r="C280" s="1" t="s">
        <v>1949</v>
      </c>
      <c r="F280" s="1" t="s">
        <v>1101</v>
      </c>
      <c r="G280" s="1">
        <v>2017.0</v>
      </c>
      <c r="H280" s="16">
        <f>averageifs($B$4:$B$6663, $A$4:$A$6663, "&gt;=01-Mar-2017", $A$4:$A$6663, "&lt;=31-Mar-2017")</f>
        <v>65.86149</v>
      </c>
    </row>
    <row r="281">
      <c r="A281" s="72">
        <v>34725.0</v>
      </c>
      <c r="B281" s="71"/>
      <c r="C281" s="1" t="s">
        <v>1949</v>
      </c>
      <c r="F281" s="1" t="s">
        <v>1102</v>
      </c>
      <c r="G281" s="1">
        <v>2017.0</v>
      </c>
      <c r="H281" s="16">
        <f>averageifs($B$4:$B$6663, $A$4:$A$6663, "&gt;=01-Apr-2017", $A$4:$A$6663, "&lt;=30-Apr-2017")</f>
        <v>64.51381176</v>
      </c>
    </row>
    <row r="282">
      <c r="A282" s="72">
        <v>34726.0</v>
      </c>
      <c r="B282" s="73">
        <v>31.4</v>
      </c>
      <c r="C282" s="1" t="s">
        <v>1949</v>
      </c>
      <c r="F282" s="1" t="s">
        <v>1103</v>
      </c>
      <c r="G282" s="1">
        <v>2017.0</v>
      </c>
      <c r="H282" s="16">
        <f>averageifs($B$4:$B$6663, $A$4:$A$6663, "&gt;=01-May-2017", $A$4:$A$6663, "&lt;=31-May-2017")</f>
        <v>64.418255</v>
      </c>
    </row>
    <row r="283">
      <c r="A283" s="72">
        <v>34729.0</v>
      </c>
      <c r="B283" s="73">
        <v>31.38</v>
      </c>
      <c r="C283" s="1" t="s">
        <v>1949</v>
      </c>
      <c r="F283" s="1" t="s">
        <v>1104</v>
      </c>
      <c r="G283" s="1">
        <v>2017.0</v>
      </c>
      <c r="H283" s="16">
        <f>averageifs($B$4:$B$6663, $A$4:$A$6663, "&gt;=01-Jun-2017", $A$4:$A$6663, "&lt;=30-Jun-2017")</f>
        <v>64.451135</v>
      </c>
    </row>
    <row r="284">
      <c r="A284" s="72">
        <v>34730.0</v>
      </c>
      <c r="B284" s="73">
        <v>31.37</v>
      </c>
      <c r="C284" s="1" t="s">
        <v>1949</v>
      </c>
      <c r="F284" s="1" t="s">
        <v>1105</v>
      </c>
      <c r="G284" s="1">
        <v>2017.0</v>
      </c>
      <c r="H284" s="16">
        <f>averageifs($B$4:$B$6663, $A$4:$A$6663, "&gt;=01-Jul-2017", $A$4:$A$6663, "&lt;=31-Jul-2017")</f>
        <v>64.42127368</v>
      </c>
    </row>
    <row r="285">
      <c r="A285" s="72">
        <v>34731.0</v>
      </c>
      <c r="B285" s="71"/>
      <c r="C285" s="1" t="s">
        <v>1949</v>
      </c>
      <c r="F285" s="1" t="s">
        <v>1106</v>
      </c>
      <c r="G285" s="1">
        <v>2017.0</v>
      </c>
      <c r="H285" s="16">
        <f>averageifs($B$4:$B$6663, $A$4:$A$6663, "&gt;=01-Aug-2017", $A$4:$A$6663, "&lt;=31-Aug-2017")</f>
        <v>63.968385</v>
      </c>
    </row>
    <row r="286">
      <c r="A286" s="72">
        <v>34732.0</v>
      </c>
      <c r="B286" s="73">
        <v>31.37</v>
      </c>
      <c r="C286" s="1" t="s">
        <v>1949</v>
      </c>
      <c r="F286" s="1" t="s">
        <v>1107</v>
      </c>
      <c r="G286" s="1">
        <v>2017.0</v>
      </c>
      <c r="H286" s="16">
        <f>averageifs($B$4:$B$6663, $A$4:$A$6663, "&gt;=01-Sep-2017", $A$4:$A$6663, "&lt;=30-Sep-2017")</f>
        <v>64.460655</v>
      </c>
    </row>
    <row r="287">
      <c r="A287" s="72">
        <v>34733.0</v>
      </c>
      <c r="B287" s="73">
        <v>31.37</v>
      </c>
      <c r="C287" s="1" t="s">
        <v>1949</v>
      </c>
      <c r="F287" s="1" t="s">
        <v>1108</v>
      </c>
      <c r="G287" s="1">
        <v>2017.0</v>
      </c>
      <c r="H287" s="16">
        <f>averageifs($B$4:$B$6663, $A$4:$A$6663, "&gt;=01-Oct-2017", $A$4:$A$6663, "&lt;=31-Oct-2017")</f>
        <v>65.06872222</v>
      </c>
    </row>
    <row r="288">
      <c r="A288" s="72">
        <v>34736.0</v>
      </c>
      <c r="B288" s="73">
        <v>31.37</v>
      </c>
      <c r="C288" s="1" t="s">
        <v>1949</v>
      </c>
      <c r="F288" s="1" t="s">
        <v>1109</v>
      </c>
      <c r="G288" s="1">
        <v>2017.0</v>
      </c>
      <c r="H288" s="16">
        <f>averageifs($B$4:$B$6663, $A$4:$A$6663, "&gt;=01-Nov-2017", $A$4:$A$6663, "&lt;=30-Nov-2017")</f>
        <v>64.87249</v>
      </c>
    </row>
    <row r="289">
      <c r="A289" s="72">
        <v>34737.0</v>
      </c>
      <c r="B289" s="73">
        <v>31.37</v>
      </c>
      <c r="C289" s="1" t="s">
        <v>1949</v>
      </c>
      <c r="F289" s="1" t="s">
        <v>1110</v>
      </c>
      <c r="G289" s="1">
        <v>2017.0</v>
      </c>
      <c r="H289" s="16">
        <f>averageifs($B$4:$B$6663, $A$4:$A$6663, "&gt;=01-Dec-2017", $A$4:$A$6663, "&lt;=31-Dec-2017")</f>
        <v>64.24232105</v>
      </c>
    </row>
    <row r="290">
      <c r="A290" s="72">
        <v>34738.0</v>
      </c>
      <c r="B290" s="73">
        <v>31.37</v>
      </c>
      <c r="C290" s="1" t="s">
        <v>1949</v>
      </c>
      <c r="F290" s="1" t="s">
        <v>1099</v>
      </c>
      <c r="G290" s="1">
        <v>2018.0</v>
      </c>
      <c r="H290" s="16">
        <f>averageifs($B$4:$B$6663, $A$4:$A$6663, "&gt;=01-Jan-2018", $A$4:$A$6663, "&lt;=31-Jan-2018")</f>
        <v>63.646475</v>
      </c>
    </row>
    <row r="291">
      <c r="A291" s="72">
        <v>34739.0</v>
      </c>
      <c r="B291" s="73">
        <v>31.37</v>
      </c>
      <c r="C291" s="1" t="s">
        <v>1949</v>
      </c>
      <c r="F291" s="1" t="s">
        <v>1100</v>
      </c>
      <c r="G291" s="1">
        <v>2018.0</v>
      </c>
      <c r="H291" s="16">
        <f>averageifs($B$4:$B$6663, $A$4:$A$6663, "&gt;=01-Feb-2018", $A$4:$A$6663, "&lt;=28-Feb-2018")</f>
        <v>64.37383889</v>
      </c>
    </row>
    <row r="292">
      <c r="A292" s="72">
        <v>34740.0</v>
      </c>
      <c r="B292" s="73">
        <v>31.38</v>
      </c>
      <c r="C292" s="1" t="s">
        <v>1949</v>
      </c>
      <c r="F292" s="1" t="s">
        <v>1101</v>
      </c>
      <c r="G292" s="1">
        <v>2018.0</v>
      </c>
      <c r="H292" s="16">
        <f>averageifs($B$4:$B$6663, $A$4:$A$6663, "&gt;=01-Mar-2018", $A$4:$A$6663, "&lt;=31-Mar-2018")</f>
        <v>65.01050556</v>
      </c>
    </row>
    <row r="293">
      <c r="A293" s="72">
        <v>34743.0</v>
      </c>
      <c r="B293" s="73">
        <v>31.37</v>
      </c>
      <c r="C293" s="1" t="s">
        <v>1949</v>
      </c>
      <c r="F293" s="1" t="s">
        <v>1102</v>
      </c>
      <c r="G293" s="1">
        <v>2018.0</v>
      </c>
      <c r="H293" s="16">
        <f>averageifs($B$4:$B$6663, $A$4:$A$6663, "&gt;=01-Apr-2018", $A$4:$A$6663, "&lt;=30-Apr-2018")</f>
        <v>65.66260952</v>
      </c>
    </row>
    <row r="294">
      <c r="A294" s="72">
        <v>34744.0</v>
      </c>
      <c r="B294" s="73">
        <v>31.38</v>
      </c>
      <c r="C294" s="1" t="s">
        <v>1949</v>
      </c>
      <c r="F294" s="1" t="s">
        <v>1103</v>
      </c>
      <c r="G294" s="1">
        <v>2018.0</v>
      </c>
      <c r="H294" s="16">
        <f>averageifs($B$4:$B$6663, $A$4:$A$6663, "&gt;=01-May-2018", $A$4:$A$6663, "&lt;=31-May-2018")</f>
        <v>67.54394762</v>
      </c>
    </row>
    <row r="295">
      <c r="A295" s="72">
        <v>34745.0</v>
      </c>
      <c r="B295" s="73">
        <v>31.37</v>
      </c>
      <c r="C295" s="1" t="s">
        <v>1949</v>
      </c>
      <c r="F295" s="1" t="s">
        <v>1104</v>
      </c>
      <c r="G295" s="1">
        <v>2018.0</v>
      </c>
      <c r="H295" s="16">
        <f>averageifs($B$4:$B$6663, $A$4:$A$6663, "&gt;=01-Jun-2018", $A$4:$A$6663, "&lt;=30-Jun-2018")</f>
        <v>67.79306667</v>
      </c>
    </row>
    <row r="296">
      <c r="A296" s="72">
        <v>34746.0</v>
      </c>
      <c r="B296" s="73">
        <v>31.37</v>
      </c>
      <c r="C296" s="1" t="s">
        <v>1949</v>
      </c>
      <c r="F296" s="1" t="s">
        <v>1105</v>
      </c>
      <c r="G296" s="1">
        <v>2018.0</v>
      </c>
      <c r="H296" s="16">
        <f>averageifs($B$4:$B$6663, $A$4:$A$6663, "&gt;=01-Jul-2018", $A$4:$A$6663, "&lt;=31-Jul-2018")</f>
        <v>68.70108095</v>
      </c>
    </row>
    <row r="297">
      <c r="A297" s="72">
        <v>34747.0</v>
      </c>
      <c r="B297" s="73">
        <v>31.37</v>
      </c>
      <c r="C297" s="1" t="s">
        <v>1949</v>
      </c>
      <c r="F297" s="1" t="s">
        <v>1106</v>
      </c>
      <c r="G297" s="1">
        <v>2018.0</v>
      </c>
      <c r="H297" s="16">
        <f>averageifs($B$4:$B$6663, $A$4:$A$6663, "&gt;=01-Aug-2018", $A$4:$A$6663, "&lt;=31-Aug-2018")</f>
        <v>69.53476842</v>
      </c>
    </row>
    <row r="298">
      <c r="A298" s="72">
        <v>34750.0</v>
      </c>
      <c r="B298" s="73">
        <v>31.37</v>
      </c>
      <c r="C298" s="1" t="s">
        <v>1949</v>
      </c>
      <c r="F298" s="1" t="s">
        <v>1107</v>
      </c>
      <c r="G298" s="1">
        <v>2018.0</v>
      </c>
      <c r="H298" s="16">
        <f>averageifs($B$4:$B$6663, $A$4:$A$6663, "&gt;=01-Sep-2018", $A$4:$A$6663, "&lt;=30-Sep-2018")</f>
        <v>72.30032941</v>
      </c>
    </row>
    <row r="299">
      <c r="A299" s="72">
        <v>34751.0</v>
      </c>
      <c r="B299" s="73">
        <v>31.38</v>
      </c>
      <c r="C299" s="1" t="s">
        <v>1949</v>
      </c>
      <c r="F299" s="1" t="s">
        <v>1108</v>
      </c>
      <c r="G299" s="1">
        <v>2018.0</v>
      </c>
      <c r="H299" s="16">
        <f>averageifs($B$4:$B$6663, $A$4:$A$6663, "&gt;=01-Oct-2018", $A$4:$A$6663, "&lt;=31-Oct-2018")</f>
        <v>73.617745</v>
      </c>
    </row>
    <row r="300">
      <c r="A300" s="72">
        <v>34752.0</v>
      </c>
      <c r="B300" s="73">
        <v>31.38</v>
      </c>
      <c r="C300" s="1" t="s">
        <v>1949</v>
      </c>
      <c r="F300" s="1" t="s">
        <v>1109</v>
      </c>
      <c r="G300" s="1">
        <v>2018.0</v>
      </c>
      <c r="H300" s="16">
        <f>averageifs($B$4:$B$6663, $A$4:$A$6663, "&gt;=01-Nov-2018", $A$4:$A$6663, "&lt;=30-Nov-2018")</f>
        <v>71.82424375</v>
      </c>
    </row>
    <row r="301">
      <c r="A301" s="72">
        <v>34753.0</v>
      </c>
      <c r="B301" s="73">
        <v>31.38</v>
      </c>
      <c r="C301" s="1" t="s">
        <v>1949</v>
      </c>
      <c r="F301" s="1" t="s">
        <v>1110</v>
      </c>
      <c r="G301" s="1">
        <v>2018.0</v>
      </c>
      <c r="H301" s="16">
        <f>averageifs($B$4:$B$6663, $A$4:$A$6663, "&gt;=01-Dec-2018", $A$4:$A$6663, "&lt;=31-Dec-2018")</f>
        <v>70.83154706</v>
      </c>
    </row>
    <row r="302">
      <c r="A302" s="72">
        <v>34754.0</v>
      </c>
      <c r="B302" s="73">
        <v>31.39</v>
      </c>
      <c r="C302" s="1" t="s">
        <v>1949</v>
      </c>
      <c r="F302" s="1" t="s">
        <v>1099</v>
      </c>
      <c r="G302" s="1">
        <v>2019.0</v>
      </c>
      <c r="H302" s="16">
        <f>averageifs($B$4:$B$6663, $A$4:$A$6663, "&gt;=01-Jan-2019", $A$4:$A$6663, "&lt;=31-Jan-2019")</f>
        <v>70.7507</v>
      </c>
    </row>
    <row r="303">
      <c r="A303" s="72">
        <v>34757.0</v>
      </c>
      <c r="B303" s="73">
        <v>31.39</v>
      </c>
      <c r="C303" s="1" t="s">
        <v>1949</v>
      </c>
      <c r="F303" s="1" t="s">
        <v>1100</v>
      </c>
      <c r="G303" s="1">
        <v>2019.0</v>
      </c>
      <c r="H303" s="16">
        <f>averageifs($B$4:$B$6663, $A$4:$A$6663, "&gt;=01-Feb-2019", $A$4:$A$6663, "&lt;=28-Feb-2019")</f>
        <v>71.20795</v>
      </c>
    </row>
    <row r="304">
      <c r="A304" s="72">
        <v>34758.0</v>
      </c>
      <c r="B304" s="73">
        <v>31.43</v>
      </c>
      <c r="C304" s="1" t="s">
        <v>1949</v>
      </c>
      <c r="F304" s="1" t="s">
        <v>1101</v>
      </c>
      <c r="G304" s="1">
        <v>2019.0</v>
      </c>
      <c r="H304" s="16">
        <f>averageifs($B$4:$B$6663, $A$4:$A$6663, "&gt;=01-Mar-2019", $A$4:$A$6663, "&lt;=31-Mar-2019")</f>
        <v>69.47864737</v>
      </c>
    </row>
    <row r="305">
      <c r="A305" s="72">
        <v>34759.0</v>
      </c>
      <c r="B305" s="73">
        <v>31.46</v>
      </c>
      <c r="C305" s="1" t="s">
        <v>1949</v>
      </c>
      <c r="F305" s="1" t="s">
        <v>1102</v>
      </c>
      <c r="G305" s="1">
        <v>2019.0</v>
      </c>
      <c r="H305" s="16">
        <f>averageifs($B$4:$B$6663, $A$4:$A$6663, "&gt;=01-Apr-2019", $A$4:$A$6663, "&lt;=30-Apr-2019")</f>
        <v>69.42740556</v>
      </c>
    </row>
    <row r="306">
      <c r="A306" s="72">
        <v>34760.0</v>
      </c>
      <c r="B306" s="73">
        <v>31.47</v>
      </c>
      <c r="C306" s="1" t="s">
        <v>1949</v>
      </c>
      <c r="F306" s="1" t="s">
        <v>1103</v>
      </c>
      <c r="G306" s="1">
        <v>2019.0</v>
      </c>
      <c r="H306" s="16">
        <f>averageifs($B$4:$B$6663, $A$4:$A$6663, "&gt;=01-May-2019", $A$4:$A$6663, "&lt;=31-May-2019")</f>
        <v>69.78933333</v>
      </c>
    </row>
    <row r="307">
      <c r="A307" s="72">
        <v>34761.0</v>
      </c>
      <c r="B307" s="73">
        <v>31.93</v>
      </c>
      <c r="C307" s="1" t="s">
        <v>1949</v>
      </c>
      <c r="F307" s="1" t="s">
        <v>1104</v>
      </c>
      <c r="G307" s="1">
        <v>2019.0</v>
      </c>
      <c r="H307" s="16">
        <f>averageifs($B$4:$B$6663, $A$4:$A$6663, "&gt;=01-Jun-2019", $A$4:$A$6663, "&lt;=30-Jun-2019")</f>
        <v>69.43886316</v>
      </c>
    </row>
    <row r="308">
      <c r="A308" s="72">
        <v>34764.0</v>
      </c>
      <c r="B308" s="73">
        <v>31.67</v>
      </c>
      <c r="C308" s="1" t="s">
        <v>1949</v>
      </c>
      <c r="F308" s="1" t="s">
        <v>1105</v>
      </c>
      <c r="G308" s="1">
        <v>2019.0</v>
      </c>
      <c r="H308" s="16">
        <f>averageifs($B$4:$B$6663, $A$4:$A$6663, "&gt;=01-Jul-2019", $A$4:$A$6663, "&lt;=31-Jul-2019")</f>
        <v>68.80888571</v>
      </c>
    </row>
    <row r="309">
      <c r="A309" s="72">
        <v>34765.0</v>
      </c>
      <c r="B309" s="73">
        <v>31.96</v>
      </c>
      <c r="C309" s="1" t="s">
        <v>1949</v>
      </c>
      <c r="F309" s="1" t="s">
        <v>1106</v>
      </c>
      <c r="G309" s="1">
        <v>2019.0</v>
      </c>
      <c r="H309" s="16">
        <f>averageifs($B$4:$B$6663, $A$4:$A$6663, "&gt;=01-Aug-2019", $A$4:$A$6663, "&lt;=31-Aug-2019")</f>
        <v>71.145695</v>
      </c>
    </row>
    <row r="310">
      <c r="A310" s="72">
        <v>34766.0</v>
      </c>
      <c r="B310" s="73">
        <v>31.81</v>
      </c>
      <c r="C310" s="1" t="s">
        <v>1949</v>
      </c>
      <c r="F310" s="1" t="s">
        <v>1107</v>
      </c>
      <c r="G310" s="1">
        <v>2019.0</v>
      </c>
      <c r="H310" s="16">
        <f>averageifs($B$4:$B$6663, $A$4:$A$6663, "&gt;=01-Sep-2019", $A$4:$A$6663, "&lt;=30-Sep-2019")</f>
        <v>71.33366316</v>
      </c>
    </row>
    <row r="311">
      <c r="A311" s="72">
        <v>34767.0</v>
      </c>
      <c r="B311" s="73">
        <v>31.76</v>
      </c>
      <c r="C311" s="1" t="s">
        <v>1949</v>
      </c>
      <c r="F311" s="1" t="s">
        <v>1108</v>
      </c>
      <c r="G311" s="1">
        <v>2019.0</v>
      </c>
      <c r="H311" s="16">
        <f>averageifs($B$4:$B$6663, $A$4:$A$6663, "&gt;=01-Oct-2019", $A$4:$A$6663, "&lt;=31-Oct-2019")</f>
        <v>71.04852778</v>
      </c>
    </row>
    <row r="312">
      <c r="A312" s="72">
        <v>34768.0</v>
      </c>
      <c r="B312" s="73">
        <v>31.75</v>
      </c>
      <c r="C312" s="1" t="s">
        <v>1949</v>
      </c>
      <c r="F312" s="1" t="s">
        <v>1109</v>
      </c>
      <c r="G312" s="1">
        <v>2019.0</v>
      </c>
      <c r="H312" s="16">
        <f>averageifs($B$4:$B$6663, $A$4:$A$6663, "&gt;=01-Nov-2019", $A$4:$A$6663, "&lt;=30-Nov-2019")</f>
        <v>71.42907778</v>
      </c>
    </row>
    <row r="313">
      <c r="A313" s="72">
        <v>34771.0</v>
      </c>
      <c r="B313" s="73">
        <v>31.82</v>
      </c>
      <c r="C313" s="1" t="s">
        <v>1949</v>
      </c>
      <c r="F313" s="1" t="s">
        <v>1110</v>
      </c>
      <c r="G313" s="1">
        <v>2019.0</v>
      </c>
      <c r="H313" s="16">
        <f>averageifs($B$4:$B$6663, $A$4:$A$6663, "&gt;=01-Dec-2019", $A$4:$A$6663, "&lt;=31-Dec-2019")</f>
        <v>71.18814737</v>
      </c>
    </row>
    <row r="314">
      <c r="A314" s="72">
        <v>34772.0</v>
      </c>
      <c r="B314" s="73">
        <v>31.85</v>
      </c>
      <c r="C314" s="1" t="s">
        <v>1949</v>
      </c>
    </row>
    <row r="315">
      <c r="A315" s="72">
        <v>34773.0</v>
      </c>
      <c r="B315" s="73">
        <v>31.78</v>
      </c>
      <c r="C315" s="1" t="s">
        <v>1949</v>
      </c>
    </row>
    <row r="316">
      <c r="A316" s="72">
        <v>34774.0</v>
      </c>
      <c r="B316" s="73">
        <v>31.51</v>
      </c>
      <c r="C316" s="1" t="s">
        <v>1949</v>
      </c>
    </row>
    <row r="317">
      <c r="A317" s="72">
        <v>34775.0</v>
      </c>
      <c r="B317" s="73">
        <v>31.51</v>
      </c>
      <c r="C317" s="1" t="s">
        <v>1949</v>
      </c>
    </row>
    <row r="318">
      <c r="A318" s="72">
        <v>34778.0</v>
      </c>
      <c r="B318" s="73">
        <v>31.5</v>
      </c>
      <c r="C318" s="1" t="s">
        <v>1949</v>
      </c>
    </row>
    <row r="319">
      <c r="A319" s="72">
        <v>34779.0</v>
      </c>
      <c r="B319" s="73">
        <v>31.53</v>
      </c>
      <c r="C319" s="1" t="s">
        <v>1949</v>
      </c>
    </row>
    <row r="320">
      <c r="A320" s="72">
        <v>34780.0</v>
      </c>
      <c r="B320" s="73">
        <v>31.54</v>
      </c>
      <c r="C320" s="1" t="s">
        <v>1949</v>
      </c>
    </row>
    <row r="321">
      <c r="A321" s="72">
        <v>34781.0</v>
      </c>
      <c r="B321" s="73">
        <v>31.66</v>
      </c>
      <c r="C321" s="1" t="s">
        <v>1949</v>
      </c>
    </row>
    <row r="322">
      <c r="A322" s="72">
        <v>34782.0</v>
      </c>
      <c r="B322" s="73">
        <v>31.65</v>
      </c>
      <c r="C322" s="1" t="s">
        <v>1949</v>
      </c>
    </row>
    <row r="323">
      <c r="A323" s="72">
        <v>34785.0</v>
      </c>
      <c r="B323" s="73">
        <v>31.64</v>
      </c>
      <c r="C323" s="1" t="s">
        <v>1949</v>
      </c>
    </row>
    <row r="324">
      <c r="A324" s="72">
        <v>34786.0</v>
      </c>
      <c r="B324" s="73">
        <v>31.61</v>
      </c>
      <c r="C324" s="1" t="s">
        <v>1949</v>
      </c>
    </row>
    <row r="325">
      <c r="A325" s="72">
        <v>34787.0</v>
      </c>
      <c r="B325" s="73">
        <v>31.56</v>
      </c>
      <c r="C325" s="1" t="s">
        <v>1949</v>
      </c>
    </row>
    <row r="326">
      <c r="A326" s="72">
        <v>34788.0</v>
      </c>
      <c r="B326" s="73">
        <v>31.47</v>
      </c>
      <c r="C326" s="1" t="s">
        <v>1949</v>
      </c>
    </row>
    <row r="327">
      <c r="A327" s="72">
        <v>34789.0</v>
      </c>
      <c r="B327" s="73">
        <v>31.5</v>
      </c>
      <c r="C327" s="1" t="s">
        <v>1949</v>
      </c>
    </row>
    <row r="328">
      <c r="A328" s="72">
        <v>34792.0</v>
      </c>
      <c r="B328" s="73">
        <v>31.44</v>
      </c>
      <c r="C328" s="1" t="s">
        <v>1949</v>
      </c>
    </row>
    <row r="329">
      <c r="A329" s="72">
        <v>34793.0</v>
      </c>
      <c r="B329" s="73">
        <v>31.46</v>
      </c>
      <c r="C329" s="1" t="s">
        <v>1949</v>
      </c>
    </row>
    <row r="330">
      <c r="A330" s="72">
        <v>34794.0</v>
      </c>
      <c r="B330" s="73">
        <v>31.45</v>
      </c>
      <c r="C330" s="1" t="s">
        <v>1949</v>
      </c>
    </row>
    <row r="331">
      <c r="A331" s="72">
        <v>34795.0</v>
      </c>
      <c r="B331" s="73">
        <v>31.45</v>
      </c>
      <c r="C331" s="1" t="s">
        <v>1949</v>
      </c>
    </row>
    <row r="332">
      <c r="A332" s="72">
        <v>34796.0</v>
      </c>
      <c r="B332" s="73">
        <v>31.41</v>
      </c>
      <c r="C332" s="1" t="s">
        <v>1949</v>
      </c>
    </row>
    <row r="333">
      <c r="A333" s="72">
        <v>34799.0</v>
      </c>
      <c r="B333" s="73">
        <v>31.41</v>
      </c>
      <c r="C333" s="1" t="s">
        <v>1949</v>
      </c>
    </row>
    <row r="334">
      <c r="A334" s="72">
        <v>34800.0</v>
      </c>
      <c r="B334" s="73">
        <v>31.41</v>
      </c>
      <c r="C334" s="1" t="s">
        <v>1949</v>
      </c>
    </row>
    <row r="335">
      <c r="A335" s="72">
        <v>34801.0</v>
      </c>
      <c r="B335" s="73">
        <v>31.41</v>
      </c>
      <c r="C335" s="1" t="s">
        <v>1949</v>
      </c>
    </row>
    <row r="336">
      <c r="A336" s="72">
        <v>34802.0</v>
      </c>
      <c r="B336" s="73">
        <v>31.41</v>
      </c>
      <c r="C336" s="1" t="s">
        <v>1949</v>
      </c>
    </row>
    <row r="337">
      <c r="A337" s="72">
        <v>34803.0</v>
      </c>
      <c r="B337" s="73">
        <v>31.41</v>
      </c>
      <c r="C337" s="1" t="s">
        <v>1949</v>
      </c>
    </row>
    <row r="338">
      <c r="A338" s="72">
        <v>34806.0</v>
      </c>
      <c r="B338" s="73">
        <v>31.39</v>
      </c>
      <c r="C338" s="1" t="s">
        <v>1949</v>
      </c>
    </row>
    <row r="339">
      <c r="A339" s="72">
        <v>34807.0</v>
      </c>
      <c r="B339" s="73">
        <v>31.4</v>
      </c>
      <c r="C339" s="1" t="s">
        <v>1949</v>
      </c>
    </row>
    <row r="340">
      <c r="A340" s="72">
        <v>34808.0</v>
      </c>
      <c r="B340" s="73">
        <v>31.4</v>
      </c>
      <c r="C340" s="1" t="s">
        <v>1949</v>
      </c>
    </row>
    <row r="341">
      <c r="A341" s="72">
        <v>34809.0</v>
      </c>
      <c r="B341" s="73">
        <v>31.41</v>
      </c>
      <c r="C341" s="1" t="s">
        <v>1949</v>
      </c>
    </row>
    <row r="342">
      <c r="A342" s="72">
        <v>34810.0</v>
      </c>
      <c r="B342" s="73">
        <v>31.45</v>
      </c>
      <c r="C342" s="1" t="s">
        <v>1949</v>
      </c>
    </row>
    <row r="343">
      <c r="A343" s="72">
        <v>34813.0</v>
      </c>
      <c r="B343" s="73">
        <v>31.41</v>
      </c>
      <c r="C343" s="1" t="s">
        <v>1949</v>
      </c>
    </row>
    <row r="344">
      <c r="A344" s="72">
        <v>34814.0</v>
      </c>
      <c r="B344" s="73">
        <v>31.39</v>
      </c>
      <c r="C344" s="1" t="s">
        <v>1949</v>
      </c>
    </row>
    <row r="345">
      <c r="A345" s="72">
        <v>34815.0</v>
      </c>
      <c r="B345" s="73">
        <v>31.38</v>
      </c>
      <c r="C345" s="1" t="s">
        <v>1949</v>
      </c>
    </row>
    <row r="346">
      <c r="A346" s="72">
        <v>34816.0</v>
      </c>
      <c r="B346" s="73">
        <v>31.4</v>
      </c>
      <c r="C346" s="1" t="s">
        <v>1949</v>
      </c>
    </row>
    <row r="347">
      <c r="A347" s="72">
        <v>34817.0</v>
      </c>
      <c r="B347" s="73">
        <v>31.39</v>
      </c>
      <c r="C347" s="1" t="s">
        <v>1949</v>
      </c>
    </row>
    <row r="348">
      <c r="A348" s="72">
        <v>34820.0</v>
      </c>
      <c r="B348" s="73">
        <v>31.39</v>
      </c>
      <c r="C348" s="1" t="s">
        <v>1949</v>
      </c>
    </row>
    <row r="349">
      <c r="A349" s="72">
        <v>34821.0</v>
      </c>
      <c r="B349" s="73">
        <v>31.41</v>
      </c>
      <c r="C349" s="1" t="s">
        <v>1949</v>
      </c>
    </row>
    <row r="350">
      <c r="A350" s="72">
        <v>34822.0</v>
      </c>
      <c r="B350" s="73">
        <v>31.43</v>
      </c>
      <c r="C350" s="1" t="s">
        <v>1949</v>
      </c>
    </row>
    <row r="351">
      <c r="A351" s="72">
        <v>34823.0</v>
      </c>
      <c r="B351" s="73">
        <v>31.42</v>
      </c>
      <c r="C351" s="1" t="s">
        <v>1949</v>
      </c>
    </row>
    <row r="352">
      <c r="A352" s="72">
        <v>34824.0</v>
      </c>
      <c r="B352" s="73">
        <v>31.42</v>
      </c>
      <c r="C352" s="1" t="s">
        <v>1949</v>
      </c>
    </row>
    <row r="353">
      <c r="A353" s="72">
        <v>34827.0</v>
      </c>
      <c r="B353" s="73">
        <v>31.42</v>
      </c>
      <c r="C353" s="1" t="s">
        <v>1949</v>
      </c>
    </row>
    <row r="354">
      <c r="A354" s="72">
        <v>34828.0</v>
      </c>
      <c r="B354" s="73">
        <v>31.39</v>
      </c>
      <c r="C354" s="1" t="s">
        <v>1949</v>
      </c>
    </row>
    <row r="355">
      <c r="A355" s="72">
        <v>34829.0</v>
      </c>
      <c r="B355" s="73">
        <v>31.39</v>
      </c>
      <c r="C355" s="1" t="s">
        <v>1949</v>
      </c>
    </row>
    <row r="356">
      <c r="A356" s="72">
        <v>34830.0</v>
      </c>
      <c r="B356" s="73">
        <v>31.39</v>
      </c>
      <c r="C356" s="1" t="s">
        <v>1949</v>
      </c>
    </row>
    <row r="357">
      <c r="A357" s="72">
        <v>34831.0</v>
      </c>
      <c r="B357" s="73">
        <v>31.45</v>
      </c>
      <c r="C357" s="1" t="s">
        <v>1949</v>
      </c>
    </row>
    <row r="358">
      <c r="A358" s="72">
        <v>34834.0</v>
      </c>
      <c r="B358" s="73">
        <v>31.44</v>
      </c>
      <c r="C358" s="1" t="s">
        <v>1949</v>
      </c>
    </row>
    <row r="359">
      <c r="A359" s="72">
        <v>34835.0</v>
      </c>
      <c r="B359" s="73">
        <v>31.44</v>
      </c>
      <c r="C359" s="1" t="s">
        <v>1949</v>
      </c>
    </row>
    <row r="360">
      <c r="A360" s="72">
        <v>34836.0</v>
      </c>
      <c r="B360" s="73">
        <v>31.45</v>
      </c>
      <c r="C360" s="1" t="s">
        <v>1949</v>
      </c>
    </row>
    <row r="361">
      <c r="A361" s="72">
        <v>34837.0</v>
      </c>
      <c r="B361" s="73">
        <v>31.46</v>
      </c>
      <c r="C361" s="1" t="s">
        <v>1949</v>
      </c>
    </row>
    <row r="362">
      <c r="A362" s="72">
        <v>34838.0</v>
      </c>
      <c r="B362" s="73">
        <v>31.44</v>
      </c>
      <c r="C362" s="1" t="s">
        <v>1949</v>
      </c>
    </row>
    <row r="363">
      <c r="A363" s="72">
        <v>34841.0</v>
      </c>
      <c r="B363" s="73">
        <v>31.42</v>
      </c>
      <c r="C363" s="1" t="s">
        <v>1949</v>
      </c>
    </row>
    <row r="364">
      <c r="A364" s="72">
        <v>34842.0</v>
      </c>
      <c r="B364" s="73">
        <v>31.4</v>
      </c>
      <c r="C364" s="1" t="s">
        <v>1949</v>
      </c>
    </row>
    <row r="365">
      <c r="A365" s="72">
        <v>34843.0</v>
      </c>
      <c r="B365" s="73">
        <v>31.4</v>
      </c>
      <c r="C365" s="1" t="s">
        <v>1949</v>
      </c>
    </row>
    <row r="366">
      <c r="A366" s="72">
        <v>34844.0</v>
      </c>
      <c r="B366" s="73">
        <v>31.39</v>
      </c>
      <c r="C366" s="1" t="s">
        <v>1949</v>
      </c>
    </row>
    <row r="367">
      <c r="A367" s="72">
        <v>34845.0</v>
      </c>
      <c r="B367" s="73">
        <v>31.4</v>
      </c>
      <c r="C367" s="1" t="s">
        <v>1949</v>
      </c>
    </row>
    <row r="368">
      <c r="A368" s="72">
        <v>34848.0</v>
      </c>
      <c r="B368" s="73">
        <v>31.39</v>
      </c>
      <c r="C368" s="1" t="s">
        <v>1949</v>
      </c>
    </row>
    <row r="369">
      <c r="A369" s="72">
        <v>34849.0</v>
      </c>
      <c r="B369" s="73">
        <v>31.41</v>
      </c>
      <c r="C369" s="1" t="s">
        <v>1949</v>
      </c>
    </row>
    <row r="370">
      <c r="A370" s="72">
        <v>34850.0</v>
      </c>
      <c r="B370" s="73">
        <v>31.42</v>
      </c>
      <c r="C370" s="1" t="s">
        <v>1949</v>
      </c>
    </row>
    <row r="371">
      <c r="A371" s="72">
        <v>34851.0</v>
      </c>
      <c r="B371" s="73">
        <v>31.42</v>
      </c>
      <c r="C371" s="1" t="s">
        <v>1949</v>
      </c>
    </row>
    <row r="372">
      <c r="A372" s="72">
        <v>34852.0</v>
      </c>
      <c r="B372" s="73">
        <v>31.41</v>
      </c>
      <c r="C372" s="1" t="s">
        <v>1949</v>
      </c>
    </row>
    <row r="373">
      <c r="A373" s="72">
        <v>34855.0</v>
      </c>
      <c r="B373" s="73">
        <v>31.39</v>
      </c>
      <c r="C373" s="1" t="s">
        <v>1949</v>
      </c>
    </row>
    <row r="374">
      <c r="A374" s="72">
        <v>34856.0</v>
      </c>
      <c r="B374" s="73">
        <v>31.41</v>
      </c>
      <c r="C374" s="1" t="s">
        <v>1949</v>
      </c>
    </row>
    <row r="375">
      <c r="A375" s="72">
        <v>34857.0</v>
      </c>
      <c r="B375" s="73">
        <v>31.4</v>
      </c>
      <c r="C375" s="1" t="s">
        <v>1949</v>
      </c>
    </row>
    <row r="376">
      <c r="A376" s="72">
        <v>34858.0</v>
      </c>
      <c r="B376" s="73">
        <v>31.42</v>
      </c>
      <c r="C376" s="1" t="s">
        <v>1949</v>
      </c>
    </row>
    <row r="377">
      <c r="A377" s="72">
        <v>34859.0</v>
      </c>
      <c r="B377" s="73">
        <v>31.42</v>
      </c>
      <c r="C377" s="1" t="s">
        <v>1949</v>
      </c>
    </row>
    <row r="378">
      <c r="A378" s="72">
        <v>34862.0</v>
      </c>
      <c r="B378" s="73">
        <v>31.41</v>
      </c>
      <c r="C378" s="1" t="s">
        <v>1949</v>
      </c>
    </row>
    <row r="379">
      <c r="A379" s="72">
        <v>34863.0</v>
      </c>
      <c r="B379" s="73">
        <v>31.41</v>
      </c>
      <c r="C379" s="1" t="s">
        <v>1949</v>
      </c>
    </row>
    <row r="380">
      <c r="A380" s="72">
        <v>34864.0</v>
      </c>
      <c r="B380" s="73">
        <v>31.41</v>
      </c>
      <c r="C380" s="1" t="s">
        <v>1949</v>
      </c>
    </row>
    <row r="381">
      <c r="A381" s="72">
        <v>34865.0</v>
      </c>
      <c r="B381" s="73">
        <v>31.4</v>
      </c>
      <c r="C381" s="1" t="s">
        <v>1949</v>
      </c>
    </row>
    <row r="382">
      <c r="A382" s="72">
        <v>34866.0</v>
      </c>
      <c r="B382" s="73">
        <v>31.41</v>
      </c>
      <c r="C382" s="1" t="s">
        <v>1949</v>
      </c>
    </row>
    <row r="383">
      <c r="A383" s="72">
        <v>34869.0</v>
      </c>
      <c r="B383" s="73">
        <v>31.4</v>
      </c>
      <c r="C383" s="1" t="s">
        <v>1949</v>
      </c>
    </row>
    <row r="384">
      <c r="A384" s="72">
        <v>34870.0</v>
      </c>
      <c r="B384" s="73">
        <v>31.4</v>
      </c>
      <c r="C384" s="1" t="s">
        <v>1949</v>
      </c>
    </row>
    <row r="385">
      <c r="A385" s="72">
        <v>34871.0</v>
      </c>
      <c r="B385" s="73">
        <v>31.4</v>
      </c>
      <c r="C385" s="1" t="s">
        <v>1949</v>
      </c>
    </row>
    <row r="386">
      <c r="A386" s="72">
        <v>34872.0</v>
      </c>
      <c r="B386" s="73">
        <v>31.38</v>
      </c>
      <c r="C386" s="1" t="s">
        <v>1949</v>
      </c>
    </row>
    <row r="387">
      <c r="A387" s="72">
        <v>34873.0</v>
      </c>
      <c r="B387" s="73">
        <v>31.38</v>
      </c>
      <c r="C387" s="1" t="s">
        <v>1949</v>
      </c>
    </row>
    <row r="388">
      <c r="A388" s="72">
        <v>34876.0</v>
      </c>
      <c r="B388" s="73">
        <v>31.38</v>
      </c>
      <c r="C388" s="1" t="s">
        <v>1949</v>
      </c>
    </row>
    <row r="389">
      <c r="A389" s="72">
        <v>34877.0</v>
      </c>
      <c r="B389" s="73">
        <v>31.38</v>
      </c>
      <c r="C389" s="1" t="s">
        <v>1949</v>
      </c>
    </row>
    <row r="390">
      <c r="A390" s="72">
        <v>34878.0</v>
      </c>
      <c r="B390" s="73">
        <v>31.38</v>
      </c>
      <c r="C390" s="1" t="s">
        <v>1949</v>
      </c>
    </row>
    <row r="391">
      <c r="A391" s="72">
        <v>34879.0</v>
      </c>
      <c r="B391" s="73">
        <v>31.41</v>
      </c>
      <c r="C391" s="1" t="s">
        <v>1949</v>
      </c>
    </row>
    <row r="392">
      <c r="A392" s="72">
        <v>34880.0</v>
      </c>
      <c r="B392" s="73">
        <v>31.42</v>
      </c>
      <c r="C392" s="1" t="s">
        <v>1949</v>
      </c>
    </row>
    <row r="393">
      <c r="A393" s="72">
        <v>34883.0</v>
      </c>
      <c r="B393" s="73">
        <v>31.39</v>
      </c>
      <c r="C393" s="1" t="s">
        <v>1949</v>
      </c>
    </row>
    <row r="394">
      <c r="A394" s="72">
        <v>34884.0</v>
      </c>
      <c r="B394" s="73">
        <v>31.37</v>
      </c>
      <c r="C394" s="1" t="s">
        <v>1949</v>
      </c>
    </row>
    <row r="395">
      <c r="A395" s="72">
        <v>34885.0</v>
      </c>
      <c r="B395" s="73">
        <v>31.38</v>
      </c>
      <c r="C395" s="1" t="s">
        <v>1949</v>
      </c>
    </row>
    <row r="396">
      <c r="A396" s="72">
        <v>34886.0</v>
      </c>
      <c r="B396" s="73">
        <v>31.38</v>
      </c>
      <c r="C396" s="1" t="s">
        <v>1949</v>
      </c>
    </row>
    <row r="397">
      <c r="A397" s="72">
        <v>34887.0</v>
      </c>
      <c r="B397" s="73">
        <v>31.38</v>
      </c>
      <c r="C397" s="1" t="s">
        <v>1949</v>
      </c>
    </row>
    <row r="398">
      <c r="A398" s="72">
        <v>34890.0</v>
      </c>
      <c r="B398" s="73">
        <v>31.38</v>
      </c>
      <c r="C398" s="1" t="s">
        <v>1949</v>
      </c>
    </row>
    <row r="399">
      <c r="A399" s="72">
        <v>34891.0</v>
      </c>
      <c r="B399" s="73">
        <v>31.38</v>
      </c>
      <c r="C399" s="1" t="s">
        <v>1949</v>
      </c>
    </row>
    <row r="400">
      <c r="A400" s="72">
        <v>34892.0</v>
      </c>
      <c r="B400" s="73">
        <v>31.37</v>
      </c>
      <c r="C400" s="1" t="s">
        <v>1949</v>
      </c>
    </row>
    <row r="401">
      <c r="A401" s="72">
        <v>34893.0</v>
      </c>
      <c r="B401" s="73">
        <v>31.37</v>
      </c>
      <c r="C401" s="1" t="s">
        <v>1949</v>
      </c>
    </row>
    <row r="402">
      <c r="A402" s="72">
        <v>34894.0</v>
      </c>
      <c r="B402" s="73">
        <v>31.37</v>
      </c>
      <c r="C402" s="1" t="s">
        <v>1949</v>
      </c>
    </row>
    <row r="403">
      <c r="A403" s="72">
        <v>34897.0</v>
      </c>
      <c r="B403" s="73">
        <v>31.37</v>
      </c>
      <c r="C403" s="1" t="s">
        <v>1949</v>
      </c>
    </row>
    <row r="404">
      <c r="A404" s="72">
        <v>34898.0</v>
      </c>
      <c r="B404" s="73">
        <v>31.37</v>
      </c>
      <c r="C404" s="1" t="s">
        <v>1949</v>
      </c>
    </row>
    <row r="405">
      <c r="A405" s="72">
        <v>34899.0</v>
      </c>
      <c r="B405" s="73">
        <v>31.37</v>
      </c>
      <c r="C405" s="1" t="s">
        <v>1949</v>
      </c>
    </row>
    <row r="406">
      <c r="A406" s="72">
        <v>34900.0</v>
      </c>
      <c r="B406" s="73">
        <v>31.37</v>
      </c>
      <c r="C406" s="1" t="s">
        <v>1949</v>
      </c>
    </row>
    <row r="407">
      <c r="A407" s="72">
        <v>34901.0</v>
      </c>
      <c r="B407" s="73">
        <v>31.37</v>
      </c>
      <c r="C407" s="1" t="s">
        <v>1949</v>
      </c>
    </row>
    <row r="408">
      <c r="A408" s="72">
        <v>34904.0</v>
      </c>
      <c r="B408" s="73">
        <v>31.37</v>
      </c>
      <c r="C408" s="1" t="s">
        <v>1949</v>
      </c>
    </row>
    <row r="409">
      <c r="A409" s="72">
        <v>34905.0</v>
      </c>
      <c r="B409" s="73">
        <v>31.38</v>
      </c>
      <c r="C409" s="1" t="s">
        <v>1949</v>
      </c>
    </row>
    <row r="410">
      <c r="A410" s="72">
        <v>34906.0</v>
      </c>
      <c r="B410" s="73">
        <v>31.39</v>
      </c>
      <c r="C410" s="1" t="s">
        <v>1949</v>
      </c>
    </row>
    <row r="411">
      <c r="A411" s="72">
        <v>34907.0</v>
      </c>
      <c r="B411" s="73">
        <v>31.39</v>
      </c>
      <c r="C411" s="1" t="s">
        <v>1949</v>
      </c>
    </row>
    <row r="412">
      <c r="A412" s="72">
        <v>34908.0</v>
      </c>
      <c r="B412" s="73">
        <v>31.4</v>
      </c>
      <c r="C412" s="1" t="s">
        <v>1949</v>
      </c>
    </row>
    <row r="413">
      <c r="A413" s="72">
        <v>34911.0</v>
      </c>
      <c r="B413" s="73">
        <v>31.4</v>
      </c>
      <c r="C413" s="1" t="s">
        <v>1949</v>
      </c>
    </row>
    <row r="414">
      <c r="A414" s="72">
        <v>34912.0</v>
      </c>
      <c r="B414" s="73">
        <v>31.41</v>
      </c>
      <c r="C414" s="1" t="s">
        <v>1949</v>
      </c>
    </row>
    <row r="415">
      <c r="A415" s="72">
        <v>34913.0</v>
      </c>
      <c r="B415" s="73">
        <v>31.41</v>
      </c>
      <c r="C415" s="1" t="s">
        <v>1949</v>
      </c>
    </row>
    <row r="416">
      <c r="A416" s="72">
        <v>34914.0</v>
      </c>
      <c r="B416" s="73">
        <v>31.41</v>
      </c>
      <c r="C416" s="1" t="s">
        <v>1949</v>
      </c>
    </row>
    <row r="417">
      <c r="A417" s="72">
        <v>34915.0</v>
      </c>
      <c r="B417" s="73">
        <v>31.41</v>
      </c>
      <c r="C417" s="1" t="s">
        <v>1949</v>
      </c>
    </row>
    <row r="418">
      <c r="A418" s="72">
        <v>34918.0</v>
      </c>
      <c r="B418" s="73">
        <v>31.42</v>
      </c>
      <c r="C418" s="1" t="s">
        <v>1949</v>
      </c>
    </row>
    <row r="419">
      <c r="A419" s="72">
        <v>34919.0</v>
      </c>
      <c r="B419" s="73">
        <v>31.43</v>
      </c>
      <c r="C419" s="1" t="s">
        <v>1949</v>
      </c>
    </row>
    <row r="420">
      <c r="A420" s="72">
        <v>34920.0</v>
      </c>
      <c r="B420" s="73">
        <v>31.56</v>
      </c>
      <c r="C420" s="1" t="s">
        <v>1949</v>
      </c>
    </row>
    <row r="421">
      <c r="A421" s="72">
        <v>34921.0</v>
      </c>
      <c r="B421" s="73">
        <v>31.56</v>
      </c>
      <c r="C421" s="1" t="s">
        <v>1949</v>
      </c>
    </row>
    <row r="422">
      <c r="A422" s="72">
        <v>34922.0</v>
      </c>
      <c r="B422" s="73">
        <v>31.46</v>
      </c>
      <c r="C422" s="1" t="s">
        <v>1949</v>
      </c>
    </row>
    <row r="423">
      <c r="A423" s="72">
        <v>34925.0</v>
      </c>
      <c r="B423" s="73">
        <v>31.48</v>
      </c>
      <c r="C423" s="1" t="s">
        <v>1949</v>
      </c>
    </row>
    <row r="424">
      <c r="A424" s="72">
        <v>34926.0</v>
      </c>
      <c r="B424" s="73">
        <v>31.48</v>
      </c>
      <c r="C424" s="1" t="s">
        <v>1949</v>
      </c>
    </row>
    <row r="425">
      <c r="A425" s="72">
        <v>34927.0</v>
      </c>
      <c r="B425" s="73">
        <v>31.61</v>
      </c>
      <c r="C425" s="1" t="s">
        <v>1949</v>
      </c>
    </row>
    <row r="426">
      <c r="A426" s="72">
        <v>34928.0</v>
      </c>
      <c r="B426" s="73">
        <v>31.59</v>
      </c>
      <c r="C426" s="1" t="s">
        <v>1949</v>
      </c>
    </row>
    <row r="427">
      <c r="A427" s="72">
        <v>34929.0</v>
      </c>
      <c r="B427" s="73">
        <v>31.6</v>
      </c>
      <c r="C427" s="1" t="s">
        <v>1949</v>
      </c>
    </row>
    <row r="428">
      <c r="A428" s="72">
        <v>34932.0</v>
      </c>
      <c r="B428" s="73">
        <v>31.59</v>
      </c>
      <c r="C428" s="1" t="s">
        <v>1949</v>
      </c>
    </row>
    <row r="429">
      <c r="A429" s="72">
        <v>34933.0</v>
      </c>
      <c r="B429" s="73">
        <v>31.65</v>
      </c>
      <c r="C429" s="1" t="s">
        <v>1949</v>
      </c>
    </row>
    <row r="430">
      <c r="A430" s="72">
        <v>34934.0</v>
      </c>
      <c r="B430" s="73">
        <v>31.65</v>
      </c>
      <c r="C430" s="1" t="s">
        <v>1949</v>
      </c>
    </row>
    <row r="431">
      <c r="A431" s="72">
        <v>34935.0</v>
      </c>
      <c r="B431" s="73">
        <v>31.66</v>
      </c>
      <c r="C431" s="1" t="s">
        <v>1949</v>
      </c>
    </row>
    <row r="432">
      <c r="A432" s="72">
        <v>34936.0</v>
      </c>
      <c r="B432" s="73">
        <v>31.82</v>
      </c>
      <c r="C432" s="1" t="s">
        <v>1949</v>
      </c>
    </row>
    <row r="433">
      <c r="A433" s="72">
        <v>34939.0</v>
      </c>
      <c r="B433" s="73">
        <v>31.79</v>
      </c>
      <c r="C433" s="1" t="s">
        <v>1949</v>
      </c>
    </row>
    <row r="434">
      <c r="A434" s="72">
        <v>34940.0</v>
      </c>
      <c r="B434" s="73">
        <v>31.79</v>
      </c>
      <c r="C434" s="1" t="s">
        <v>1949</v>
      </c>
    </row>
    <row r="435">
      <c r="A435" s="72">
        <v>34941.0</v>
      </c>
      <c r="B435" s="73">
        <v>31.95</v>
      </c>
      <c r="C435" s="1" t="s">
        <v>1949</v>
      </c>
    </row>
    <row r="436">
      <c r="A436" s="72">
        <v>34942.0</v>
      </c>
      <c r="B436" s="73">
        <v>31.84</v>
      </c>
      <c r="C436" s="1" t="s">
        <v>1949</v>
      </c>
    </row>
    <row r="437">
      <c r="A437" s="72">
        <v>34943.0</v>
      </c>
      <c r="B437" s="73">
        <v>31.94</v>
      </c>
      <c r="C437" s="1" t="s">
        <v>1949</v>
      </c>
    </row>
    <row r="438">
      <c r="A438" s="72">
        <v>34946.0</v>
      </c>
      <c r="B438" s="73">
        <v>31.94</v>
      </c>
      <c r="C438" s="1" t="s">
        <v>1949</v>
      </c>
    </row>
    <row r="439">
      <c r="A439" s="72">
        <v>34947.0</v>
      </c>
      <c r="B439" s="73">
        <v>32.13</v>
      </c>
      <c r="C439" s="1" t="s">
        <v>1949</v>
      </c>
    </row>
    <row r="440">
      <c r="A440" s="72">
        <v>34948.0</v>
      </c>
      <c r="B440" s="73">
        <v>32.42</v>
      </c>
      <c r="C440" s="1" t="s">
        <v>1949</v>
      </c>
    </row>
    <row r="441">
      <c r="A441" s="72">
        <v>34949.0</v>
      </c>
      <c r="B441" s="73">
        <v>32.21</v>
      </c>
      <c r="C441" s="1" t="s">
        <v>1949</v>
      </c>
    </row>
    <row r="442">
      <c r="A442" s="72">
        <v>34950.0</v>
      </c>
      <c r="B442" s="71"/>
      <c r="C442" s="1" t="s">
        <v>1949</v>
      </c>
    </row>
    <row r="443">
      <c r="A443" s="72">
        <v>34953.0</v>
      </c>
      <c r="B443" s="73">
        <v>32.41</v>
      </c>
      <c r="C443" s="1" t="s">
        <v>1949</v>
      </c>
    </row>
    <row r="444">
      <c r="A444" s="72">
        <v>34954.0</v>
      </c>
      <c r="B444" s="73">
        <v>32.62</v>
      </c>
      <c r="C444" s="1" t="s">
        <v>1949</v>
      </c>
    </row>
    <row r="445">
      <c r="A445" s="72">
        <v>34955.0</v>
      </c>
      <c r="B445" s="73">
        <v>32.88</v>
      </c>
      <c r="C445" s="1" t="s">
        <v>1949</v>
      </c>
    </row>
    <row r="446">
      <c r="A446" s="72">
        <v>34956.0</v>
      </c>
      <c r="B446" s="73">
        <v>33.16</v>
      </c>
      <c r="C446" s="1" t="s">
        <v>1949</v>
      </c>
    </row>
    <row r="447">
      <c r="A447" s="72">
        <v>34957.0</v>
      </c>
      <c r="B447" s="73">
        <v>34.15</v>
      </c>
      <c r="C447" s="1" t="s">
        <v>1949</v>
      </c>
    </row>
    <row r="448">
      <c r="A448" s="72">
        <v>34960.0</v>
      </c>
      <c r="B448" s="73">
        <v>33.89</v>
      </c>
      <c r="C448" s="1" t="s">
        <v>1949</v>
      </c>
    </row>
    <row r="449">
      <c r="A449" s="72">
        <v>34961.0</v>
      </c>
      <c r="B449" s="73">
        <v>34.02</v>
      </c>
      <c r="C449" s="1" t="s">
        <v>1949</v>
      </c>
    </row>
    <row r="450">
      <c r="A450" s="72">
        <v>34962.0</v>
      </c>
      <c r="B450" s="73">
        <v>33.86</v>
      </c>
      <c r="C450" s="1" t="s">
        <v>1949</v>
      </c>
    </row>
    <row r="451">
      <c r="A451" s="72">
        <v>34963.0</v>
      </c>
      <c r="B451" s="73">
        <v>33.94</v>
      </c>
      <c r="C451" s="1" t="s">
        <v>1949</v>
      </c>
    </row>
    <row r="452">
      <c r="A452" s="72">
        <v>34964.0</v>
      </c>
      <c r="B452" s="73">
        <v>33.84</v>
      </c>
      <c r="C452" s="1" t="s">
        <v>1949</v>
      </c>
    </row>
    <row r="453">
      <c r="A453" s="72">
        <v>34967.0</v>
      </c>
      <c r="B453" s="73">
        <v>33.91</v>
      </c>
      <c r="C453" s="1" t="s">
        <v>1949</v>
      </c>
    </row>
    <row r="454">
      <c r="A454" s="72">
        <v>34968.0</v>
      </c>
      <c r="B454" s="73">
        <v>33.97</v>
      </c>
      <c r="C454" s="1" t="s">
        <v>1949</v>
      </c>
    </row>
    <row r="455">
      <c r="A455" s="72">
        <v>34969.0</v>
      </c>
      <c r="B455" s="73">
        <v>33.95</v>
      </c>
      <c r="C455" s="1" t="s">
        <v>1949</v>
      </c>
    </row>
    <row r="456">
      <c r="A456" s="72">
        <v>34970.0</v>
      </c>
      <c r="B456" s="73">
        <v>34.0</v>
      </c>
      <c r="C456" s="1" t="s">
        <v>1949</v>
      </c>
    </row>
    <row r="457">
      <c r="A457" s="72">
        <v>34971.0</v>
      </c>
      <c r="B457" s="73">
        <v>34.01</v>
      </c>
      <c r="C457" s="1" t="s">
        <v>1949</v>
      </c>
    </row>
    <row r="458">
      <c r="A458" s="72">
        <v>34974.0</v>
      </c>
      <c r="B458" s="71"/>
      <c r="C458" s="1" t="s">
        <v>1949</v>
      </c>
    </row>
    <row r="459">
      <c r="A459" s="72">
        <v>34975.0</v>
      </c>
      <c r="B459" s="73">
        <v>34.01</v>
      </c>
      <c r="C459" s="1" t="s">
        <v>1949</v>
      </c>
    </row>
    <row r="460">
      <c r="A460" s="72">
        <v>34976.0</v>
      </c>
      <c r="B460" s="73">
        <v>33.9</v>
      </c>
      <c r="C460" s="1" t="s">
        <v>1949</v>
      </c>
    </row>
    <row r="461">
      <c r="A461" s="72">
        <v>34977.0</v>
      </c>
      <c r="B461" s="73">
        <v>33.83</v>
      </c>
      <c r="C461" s="1" t="s">
        <v>1949</v>
      </c>
    </row>
    <row r="462">
      <c r="A462" s="72">
        <v>34978.0</v>
      </c>
      <c r="B462" s="73">
        <v>33.92</v>
      </c>
      <c r="C462" s="1" t="s">
        <v>1949</v>
      </c>
    </row>
    <row r="463">
      <c r="A463" s="72">
        <v>34981.0</v>
      </c>
      <c r="B463" s="73">
        <v>33.91</v>
      </c>
      <c r="C463" s="1" t="s">
        <v>1949</v>
      </c>
    </row>
    <row r="464">
      <c r="A464" s="72">
        <v>34982.0</v>
      </c>
      <c r="B464" s="73">
        <v>33.89</v>
      </c>
      <c r="C464" s="1" t="s">
        <v>1949</v>
      </c>
    </row>
    <row r="465">
      <c r="A465" s="72">
        <v>34983.0</v>
      </c>
      <c r="B465" s="73">
        <v>33.87</v>
      </c>
      <c r="C465" s="1" t="s">
        <v>1949</v>
      </c>
    </row>
    <row r="466">
      <c r="A466" s="72">
        <v>34984.0</v>
      </c>
      <c r="B466" s="73">
        <v>33.91</v>
      </c>
      <c r="C466" s="1" t="s">
        <v>1949</v>
      </c>
    </row>
    <row r="467">
      <c r="A467" s="72">
        <v>34985.0</v>
      </c>
      <c r="B467" s="73">
        <v>34.01</v>
      </c>
      <c r="C467" s="1" t="s">
        <v>1949</v>
      </c>
    </row>
    <row r="468">
      <c r="A468" s="72">
        <v>34988.0</v>
      </c>
      <c r="B468" s="73">
        <v>34.72</v>
      </c>
      <c r="C468" s="1" t="s">
        <v>1949</v>
      </c>
    </row>
    <row r="469">
      <c r="A469" s="72">
        <v>34989.0</v>
      </c>
      <c r="B469" s="73">
        <v>34.62</v>
      </c>
      <c r="C469" s="1" t="s">
        <v>1949</v>
      </c>
    </row>
    <row r="470">
      <c r="A470" s="72">
        <v>34990.0</v>
      </c>
      <c r="B470" s="73">
        <v>34.81</v>
      </c>
      <c r="C470" s="1" t="s">
        <v>1949</v>
      </c>
    </row>
    <row r="471">
      <c r="A471" s="72">
        <v>34991.0</v>
      </c>
      <c r="B471" s="73">
        <v>34.83</v>
      </c>
      <c r="C471" s="1" t="s">
        <v>1949</v>
      </c>
    </row>
    <row r="472">
      <c r="A472" s="72">
        <v>34992.0</v>
      </c>
      <c r="B472" s="73">
        <v>35.5</v>
      </c>
      <c r="C472" s="1" t="s">
        <v>1949</v>
      </c>
    </row>
    <row r="473">
      <c r="A473" s="72">
        <v>34995.0</v>
      </c>
      <c r="B473" s="73">
        <v>35.5</v>
      </c>
      <c r="C473" s="1" t="s">
        <v>1949</v>
      </c>
    </row>
    <row r="474">
      <c r="A474" s="72">
        <v>34996.0</v>
      </c>
      <c r="B474" s="71"/>
      <c r="C474" s="1" t="s">
        <v>1949</v>
      </c>
    </row>
    <row r="475">
      <c r="A475" s="72">
        <v>34997.0</v>
      </c>
      <c r="B475" s="73">
        <v>35.36</v>
      </c>
      <c r="C475" s="1" t="s">
        <v>1949</v>
      </c>
    </row>
    <row r="476">
      <c r="A476" s="72">
        <v>34998.0</v>
      </c>
      <c r="B476" s="73">
        <v>35.64</v>
      </c>
      <c r="C476" s="1" t="s">
        <v>1949</v>
      </c>
    </row>
    <row r="477">
      <c r="A477" s="72">
        <v>34999.0</v>
      </c>
      <c r="B477" s="73">
        <v>35.52</v>
      </c>
      <c r="C477" s="1" t="s">
        <v>1949</v>
      </c>
    </row>
    <row r="478">
      <c r="A478" s="72">
        <v>35002.0</v>
      </c>
      <c r="B478" s="73">
        <v>34.85</v>
      </c>
      <c r="C478" s="1" t="s">
        <v>1949</v>
      </c>
    </row>
    <row r="479">
      <c r="A479" s="72">
        <v>35003.0</v>
      </c>
      <c r="B479" s="73">
        <v>34.62</v>
      </c>
      <c r="C479" s="1" t="s">
        <v>1949</v>
      </c>
    </row>
    <row r="480">
      <c r="A480" s="72">
        <v>35004.0</v>
      </c>
      <c r="B480" s="73">
        <v>34.28</v>
      </c>
      <c r="C480" s="1" t="s">
        <v>1949</v>
      </c>
    </row>
    <row r="481">
      <c r="A481" s="72">
        <v>35005.0</v>
      </c>
      <c r="B481" s="73">
        <v>34.61</v>
      </c>
      <c r="C481" s="1" t="s">
        <v>1949</v>
      </c>
    </row>
    <row r="482">
      <c r="A482" s="72">
        <v>35006.0</v>
      </c>
      <c r="B482" s="71"/>
      <c r="C482" s="1" t="s">
        <v>1949</v>
      </c>
    </row>
    <row r="483">
      <c r="A483" s="72">
        <v>35009.0</v>
      </c>
      <c r="B483" s="73">
        <v>34.77</v>
      </c>
      <c r="C483" s="1" t="s">
        <v>1949</v>
      </c>
    </row>
    <row r="484">
      <c r="A484" s="72">
        <v>35010.0</v>
      </c>
      <c r="B484" s="73">
        <v>34.77</v>
      </c>
      <c r="C484" s="1" t="s">
        <v>1949</v>
      </c>
    </row>
    <row r="485">
      <c r="A485" s="72">
        <v>35011.0</v>
      </c>
      <c r="B485" s="73">
        <v>34.75</v>
      </c>
      <c r="C485" s="1" t="s">
        <v>1949</v>
      </c>
    </row>
    <row r="486">
      <c r="A486" s="72">
        <v>35012.0</v>
      </c>
      <c r="B486" s="73">
        <v>34.58</v>
      </c>
      <c r="C486" s="1" t="s">
        <v>1949</v>
      </c>
    </row>
    <row r="487">
      <c r="A487" s="72">
        <v>35013.0</v>
      </c>
      <c r="B487" s="73">
        <v>34.59</v>
      </c>
      <c r="C487" s="1" t="s">
        <v>1949</v>
      </c>
    </row>
    <row r="488">
      <c r="A488" s="72">
        <v>35016.0</v>
      </c>
      <c r="B488" s="73">
        <v>34.58</v>
      </c>
      <c r="C488" s="1" t="s">
        <v>1949</v>
      </c>
    </row>
    <row r="489">
      <c r="A489" s="72">
        <v>35017.0</v>
      </c>
      <c r="B489" s="73">
        <v>34.58</v>
      </c>
      <c r="C489" s="1" t="s">
        <v>1949</v>
      </c>
    </row>
    <row r="490">
      <c r="A490" s="72">
        <v>35018.0</v>
      </c>
      <c r="B490" s="73">
        <v>34.62</v>
      </c>
      <c r="C490" s="1" t="s">
        <v>1949</v>
      </c>
    </row>
    <row r="491">
      <c r="A491" s="72">
        <v>35019.0</v>
      </c>
      <c r="B491" s="73">
        <v>34.78</v>
      </c>
      <c r="C491" s="1" t="s">
        <v>1949</v>
      </c>
    </row>
    <row r="492">
      <c r="A492" s="72">
        <v>35020.0</v>
      </c>
      <c r="B492" s="73">
        <v>34.91</v>
      </c>
      <c r="C492" s="1" t="s">
        <v>1949</v>
      </c>
    </row>
    <row r="493">
      <c r="A493" s="72">
        <v>35023.0</v>
      </c>
      <c r="B493" s="73">
        <v>34.82</v>
      </c>
      <c r="C493" s="1" t="s">
        <v>1949</v>
      </c>
    </row>
    <row r="494">
      <c r="A494" s="72">
        <v>35024.0</v>
      </c>
      <c r="B494" s="73">
        <v>34.84</v>
      </c>
      <c r="C494" s="1" t="s">
        <v>1949</v>
      </c>
    </row>
    <row r="495">
      <c r="A495" s="72">
        <v>35025.0</v>
      </c>
      <c r="B495" s="73">
        <v>34.84</v>
      </c>
      <c r="C495" s="1" t="s">
        <v>1949</v>
      </c>
    </row>
    <row r="496">
      <c r="A496" s="72">
        <v>35026.0</v>
      </c>
      <c r="B496" s="73">
        <v>34.83</v>
      </c>
      <c r="C496" s="1" t="s">
        <v>1949</v>
      </c>
    </row>
    <row r="497">
      <c r="A497" s="72">
        <v>35027.0</v>
      </c>
      <c r="B497" s="73">
        <v>34.87</v>
      </c>
      <c r="C497" s="1" t="s">
        <v>1949</v>
      </c>
    </row>
    <row r="498">
      <c r="A498" s="72">
        <v>35030.0</v>
      </c>
      <c r="B498" s="73">
        <v>34.89</v>
      </c>
      <c r="C498" s="1" t="s">
        <v>1949</v>
      </c>
    </row>
    <row r="499">
      <c r="A499" s="72">
        <v>35031.0</v>
      </c>
      <c r="B499" s="73">
        <v>34.94</v>
      </c>
      <c r="C499" s="1" t="s">
        <v>1949</v>
      </c>
    </row>
    <row r="500">
      <c r="A500" s="72">
        <v>35032.0</v>
      </c>
      <c r="B500" s="73">
        <v>34.9</v>
      </c>
      <c r="C500" s="1" t="s">
        <v>1949</v>
      </c>
    </row>
    <row r="501">
      <c r="A501" s="72">
        <v>35033.0</v>
      </c>
      <c r="B501" s="73">
        <v>34.94</v>
      </c>
      <c r="C501" s="1" t="s">
        <v>1949</v>
      </c>
    </row>
    <row r="502">
      <c r="A502" s="72">
        <v>35034.0</v>
      </c>
      <c r="B502" s="73">
        <v>34.93</v>
      </c>
      <c r="C502" s="1" t="s">
        <v>1949</v>
      </c>
    </row>
    <row r="503">
      <c r="A503" s="72">
        <v>35037.0</v>
      </c>
      <c r="B503" s="73">
        <v>34.92</v>
      </c>
      <c r="C503" s="1" t="s">
        <v>1949</v>
      </c>
    </row>
    <row r="504">
      <c r="A504" s="72">
        <v>35038.0</v>
      </c>
      <c r="B504" s="73">
        <v>34.89</v>
      </c>
      <c r="C504" s="1" t="s">
        <v>1949</v>
      </c>
    </row>
    <row r="505">
      <c r="A505" s="72">
        <v>35039.0</v>
      </c>
      <c r="B505" s="73">
        <v>34.83</v>
      </c>
      <c r="C505" s="1" t="s">
        <v>1949</v>
      </c>
    </row>
    <row r="506">
      <c r="A506" s="72">
        <v>35040.0</v>
      </c>
      <c r="B506" s="73">
        <v>34.85</v>
      </c>
      <c r="C506" s="1" t="s">
        <v>1949</v>
      </c>
    </row>
    <row r="507">
      <c r="A507" s="72">
        <v>35041.0</v>
      </c>
      <c r="B507" s="73">
        <v>34.86</v>
      </c>
      <c r="C507" s="1" t="s">
        <v>1949</v>
      </c>
    </row>
    <row r="508">
      <c r="A508" s="72">
        <v>35044.0</v>
      </c>
      <c r="B508" s="73">
        <v>34.84</v>
      </c>
      <c r="C508" s="1" t="s">
        <v>1949</v>
      </c>
    </row>
    <row r="509">
      <c r="A509" s="72">
        <v>35045.0</v>
      </c>
      <c r="B509" s="73">
        <v>34.89</v>
      </c>
      <c r="C509" s="1" t="s">
        <v>1949</v>
      </c>
    </row>
    <row r="510">
      <c r="A510" s="72">
        <v>35046.0</v>
      </c>
      <c r="B510" s="73">
        <v>34.92</v>
      </c>
      <c r="C510" s="1" t="s">
        <v>1949</v>
      </c>
    </row>
    <row r="511">
      <c r="A511" s="72">
        <v>35047.0</v>
      </c>
      <c r="B511" s="73">
        <v>34.97</v>
      </c>
      <c r="C511" s="1" t="s">
        <v>1949</v>
      </c>
    </row>
    <row r="512">
      <c r="A512" s="72">
        <v>35048.0</v>
      </c>
      <c r="B512" s="73">
        <v>34.97</v>
      </c>
      <c r="C512" s="1" t="s">
        <v>1949</v>
      </c>
    </row>
    <row r="513">
      <c r="A513" s="72">
        <v>35051.0</v>
      </c>
      <c r="B513" s="73">
        <v>34.98</v>
      </c>
      <c r="C513" s="1" t="s">
        <v>1949</v>
      </c>
    </row>
    <row r="514">
      <c r="A514" s="72">
        <v>35052.0</v>
      </c>
      <c r="B514" s="73">
        <v>34.99</v>
      </c>
      <c r="C514" s="1" t="s">
        <v>1949</v>
      </c>
    </row>
    <row r="515">
      <c r="A515" s="72">
        <v>35053.0</v>
      </c>
      <c r="B515" s="73">
        <v>34.99</v>
      </c>
      <c r="C515" s="1" t="s">
        <v>1949</v>
      </c>
    </row>
    <row r="516">
      <c r="A516" s="72">
        <v>35054.0</v>
      </c>
      <c r="B516" s="73">
        <v>34.99</v>
      </c>
      <c r="C516" s="1" t="s">
        <v>1949</v>
      </c>
    </row>
    <row r="517">
      <c r="A517" s="72">
        <v>35055.0</v>
      </c>
      <c r="B517" s="73">
        <v>34.98</v>
      </c>
      <c r="C517" s="1" t="s">
        <v>1949</v>
      </c>
    </row>
    <row r="518">
      <c r="A518" s="72">
        <v>35059.0</v>
      </c>
      <c r="B518" s="73">
        <v>34.99</v>
      </c>
      <c r="C518" s="1" t="s">
        <v>1949</v>
      </c>
    </row>
    <row r="519">
      <c r="A519" s="72">
        <v>35060.0</v>
      </c>
      <c r="B519" s="73">
        <v>35.09</v>
      </c>
      <c r="C519" s="1" t="s">
        <v>1949</v>
      </c>
    </row>
    <row r="520">
      <c r="A520" s="72">
        <v>35061.0</v>
      </c>
      <c r="B520" s="73">
        <v>35.13</v>
      </c>
      <c r="C520" s="1" t="s">
        <v>1949</v>
      </c>
    </row>
    <row r="521">
      <c r="A521" s="72">
        <v>35062.0</v>
      </c>
      <c r="B521" s="73">
        <v>35.18</v>
      </c>
      <c r="C521" s="1" t="s">
        <v>1949</v>
      </c>
    </row>
    <row r="522">
      <c r="A522" s="72">
        <v>35066.0</v>
      </c>
      <c r="B522" s="73">
        <v>35.21</v>
      </c>
      <c r="C522" s="1" t="s">
        <v>1949</v>
      </c>
    </row>
    <row r="523">
      <c r="A523" s="72">
        <v>35067.0</v>
      </c>
      <c r="B523" s="73">
        <v>35.24</v>
      </c>
      <c r="C523" s="1" t="s">
        <v>1949</v>
      </c>
    </row>
    <row r="524">
      <c r="A524" s="72">
        <v>35068.0</v>
      </c>
      <c r="B524" s="73">
        <v>35.28</v>
      </c>
      <c r="C524" s="1" t="s">
        <v>1949</v>
      </c>
    </row>
    <row r="525">
      <c r="A525" s="72">
        <v>35069.0</v>
      </c>
      <c r="B525" s="73">
        <v>35.39</v>
      </c>
      <c r="C525" s="1" t="s">
        <v>1949</v>
      </c>
    </row>
    <row r="526">
      <c r="A526" s="72">
        <v>35072.0</v>
      </c>
      <c r="B526" s="73">
        <v>35.5</v>
      </c>
      <c r="C526" s="1" t="s">
        <v>1949</v>
      </c>
    </row>
    <row r="527">
      <c r="A527" s="72">
        <v>35073.0</v>
      </c>
      <c r="B527" s="73">
        <v>35.87</v>
      </c>
      <c r="C527" s="1" t="s">
        <v>1949</v>
      </c>
    </row>
    <row r="528">
      <c r="A528" s="72">
        <v>35074.0</v>
      </c>
      <c r="B528" s="73">
        <v>35.79</v>
      </c>
      <c r="C528" s="1" t="s">
        <v>1949</v>
      </c>
    </row>
    <row r="529">
      <c r="A529" s="72">
        <v>35075.0</v>
      </c>
      <c r="B529" s="73">
        <v>35.8</v>
      </c>
      <c r="C529" s="1" t="s">
        <v>1949</v>
      </c>
    </row>
    <row r="530">
      <c r="A530" s="72">
        <v>35076.0</v>
      </c>
      <c r="B530" s="73">
        <v>35.81</v>
      </c>
      <c r="C530" s="1" t="s">
        <v>1949</v>
      </c>
    </row>
    <row r="531">
      <c r="A531" s="72">
        <v>35079.0</v>
      </c>
      <c r="B531" s="73">
        <v>35.79</v>
      </c>
      <c r="C531" s="1" t="s">
        <v>1949</v>
      </c>
    </row>
    <row r="532">
      <c r="A532" s="72">
        <v>35080.0</v>
      </c>
      <c r="B532" s="73">
        <v>35.89</v>
      </c>
      <c r="C532" s="1" t="s">
        <v>1949</v>
      </c>
    </row>
    <row r="533">
      <c r="A533" s="72">
        <v>35081.0</v>
      </c>
      <c r="B533" s="73">
        <v>35.88</v>
      </c>
      <c r="C533" s="1" t="s">
        <v>1949</v>
      </c>
    </row>
    <row r="534">
      <c r="A534" s="72">
        <v>35082.0</v>
      </c>
      <c r="B534" s="73">
        <v>35.89</v>
      </c>
      <c r="C534" s="1" t="s">
        <v>1949</v>
      </c>
    </row>
    <row r="535">
      <c r="A535" s="72">
        <v>35083.0</v>
      </c>
      <c r="B535" s="73">
        <v>35.9</v>
      </c>
      <c r="C535" s="1" t="s">
        <v>1949</v>
      </c>
    </row>
    <row r="536">
      <c r="A536" s="72">
        <v>35086.0</v>
      </c>
      <c r="B536" s="73">
        <v>35.85</v>
      </c>
      <c r="C536" s="1" t="s">
        <v>1949</v>
      </c>
    </row>
    <row r="537">
      <c r="A537" s="72">
        <v>35087.0</v>
      </c>
      <c r="B537" s="73">
        <v>35.83</v>
      </c>
      <c r="C537" s="1" t="s">
        <v>1949</v>
      </c>
    </row>
    <row r="538">
      <c r="A538" s="72">
        <v>35088.0</v>
      </c>
      <c r="B538" s="73">
        <v>35.84</v>
      </c>
      <c r="C538" s="1" t="s">
        <v>1949</v>
      </c>
    </row>
    <row r="539">
      <c r="A539" s="72">
        <v>35089.0</v>
      </c>
      <c r="B539" s="73">
        <v>35.88</v>
      </c>
      <c r="C539" s="1" t="s">
        <v>1949</v>
      </c>
    </row>
    <row r="540">
      <c r="A540" s="72">
        <v>35090.0</v>
      </c>
      <c r="B540" s="71"/>
      <c r="C540" s="1" t="s">
        <v>1949</v>
      </c>
    </row>
    <row r="541">
      <c r="A541" s="72">
        <v>35093.0</v>
      </c>
      <c r="B541" s="73">
        <v>35.97</v>
      </c>
      <c r="C541" s="1" t="s">
        <v>1949</v>
      </c>
    </row>
    <row r="542">
      <c r="A542" s="72">
        <v>35094.0</v>
      </c>
      <c r="B542" s="73">
        <v>35.99</v>
      </c>
      <c r="C542" s="1" t="s">
        <v>1949</v>
      </c>
    </row>
    <row r="543">
      <c r="A543" s="72">
        <v>35095.0</v>
      </c>
      <c r="B543" s="73">
        <v>36.49</v>
      </c>
      <c r="C543" s="1" t="s">
        <v>1949</v>
      </c>
    </row>
    <row r="544">
      <c r="A544" s="72">
        <v>35096.0</v>
      </c>
      <c r="B544" s="73">
        <v>36.52</v>
      </c>
      <c r="C544" s="1" t="s">
        <v>1949</v>
      </c>
    </row>
    <row r="545">
      <c r="A545" s="72">
        <v>35097.0</v>
      </c>
      <c r="B545" s="73">
        <v>36.69</v>
      </c>
      <c r="C545" s="1" t="s">
        <v>1949</v>
      </c>
    </row>
    <row r="546">
      <c r="A546" s="72">
        <v>35100.0</v>
      </c>
      <c r="B546" s="71"/>
      <c r="C546" s="1" t="s">
        <v>1949</v>
      </c>
    </row>
    <row r="547">
      <c r="A547" s="72">
        <v>35101.0</v>
      </c>
      <c r="B547" s="73">
        <v>37.94</v>
      </c>
      <c r="C547" s="1" t="s">
        <v>1949</v>
      </c>
    </row>
    <row r="548">
      <c r="A548" s="72">
        <v>35102.0</v>
      </c>
      <c r="B548" s="73">
        <v>37.57</v>
      </c>
      <c r="C548" s="1" t="s">
        <v>1949</v>
      </c>
    </row>
    <row r="549">
      <c r="A549" s="72">
        <v>35103.0</v>
      </c>
      <c r="B549" s="73">
        <v>37.34</v>
      </c>
      <c r="C549" s="1" t="s">
        <v>1949</v>
      </c>
    </row>
    <row r="550">
      <c r="A550" s="72">
        <v>35104.0</v>
      </c>
      <c r="B550" s="73">
        <v>37.0</v>
      </c>
      <c r="C550" s="1" t="s">
        <v>1949</v>
      </c>
    </row>
    <row r="551">
      <c r="A551" s="72">
        <v>35107.0</v>
      </c>
      <c r="B551" s="73">
        <v>36.98</v>
      </c>
      <c r="C551" s="1" t="s">
        <v>1949</v>
      </c>
    </row>
    <row r="552">
      <c r="A552" s="72">
        <v>35108.0</v>
      </c>
      <c r="B552" s="73">
        <v>36.97</v>
      </c>
      <c r="C552" s="1" t="s">
        <v>1949</v>
      </c>
    </row>
    <row r="553">
      <c r="A553" s="72">
        <v>35109.0</v>
      </c>
      <c r="B553" s="73">
        <v>36.61</v>
      </c>
      <c r="C553" s="1" t="s">
        <v>1949</v>
      </c>
    </row>
    <row r="554">
      <c r="A554" s="72">
        <v>35110.0</v>
      </c>
      <c r="B554" s="73">
        <v>36.77</v>
      </c>
      <c r="C554" s="1" t="s">
        <v>1949</v>
      </c>
    </row>
    <row r="555">
      <c r="A555" s="72">
        <v>35111.0</v>
      </c>
      <c r="B555" s="73">
        <v>36.65</v>
      </c>
      <c r="C555" s="1" t="s">
        <v>1949</v>
      </c>
    </row>
    <row r="556">
      <c r="A556" s="72">
        <v>35114.0</v>
      </c>
      <c r="B556" s="73">
        <v>36.66</v>
      </c>
      <c r="C556" s="1" t="s">
        <v>1949</v>
      </c>
    </row>
    <row r="557">
      <c r="A557" s="72">
        <v>35115.0</v>
      </c>
      <c r="B557" s="73">
        <v>36.56</v>
      </c>
      <c r="C557" s="1" t="s">
        <v>1949</v>
      </c>
    </row>
    <row r="558">
      <c r="A558" s="72">
        <v>35116.0</v>
      </c>
      <c r="B558" s="71"/>
      <c r="C558" s="1" t="s">
        <v>1949</v>
      </c>
    </row>
    <row r="559">
      <c r="A559" s="72">
        <v>35117.0</v>
      </c>
      <c r="B559" s="73">
        <v>36.63</v>
      </c>
      <c r="C559" s="1" t="s">
        <v>1949</v>
      </c>
    </row>
    <row r="560">
      <c r="A560" s="72">
        <v>35118.0</v>
      </c>
      <c r="B560" s="73">
        <v>36.57</v>
      </c>
      <c r="C560" s="1" t="s">
        <v>1949</v>
      </c>
    </row>
    <row r="561">
      <c r="A561" s="72">
        <v>35121.0</v>
      </c>
      <c r="B561" s="73">
        <v>36.12</v>
      </c>
      <c r="C561" s="1" t="s">
        <v>1949</v>
      </c>
    </row>
    <row r="562">
      <c r="A562" s="72">
        <v>35122.0</v>
      </c>
      <c r="B562" s="73">
        <v>35.66</v>
      </c>
      <c r="C562" s="1" t="s">
        <v>1949</v>
      </c>
    </row>
    <row r="563">
      <c r="A563" s="72">
        <v>35123.0</v>
      </c>
      <c r="B563" s="73">
        <v>35.34</v>
      </c>
      <c r="C563" s="1" t="s">
        <v>1949</v>
      </c>
    </row>
    <row r="564">
      <c r="A564" s="72">
        <v>35124.0</v>
      </c>
      <c r="B564" s="73">
        <v>35.03</v>
      </c>
      <c r="C564" s="1" t="s">
        <v>1949</v>
      </c>
    </row>
    <row r="565">
      <c r="A565" s="72">
        <v>35125.0</v>
      </c>
      <c r="B565" s="73">
        <v>34.44</v>
      </c>
      <c r="C565" s="1" t="s">
        <v>1949</v>
      </c>
    </row>
    <row r="566">
      <c r="A566" s="72">
        <v>35128.0</v>
      </c>
      <c r="B566" s="73">
        <v>34.43</v>
      </c>
      <c r="C566" s="1" t="s">
        <v>1949</v>
      </c>
    </row>
    <row r="567">
      <c r="A567" s="72">
        <v>35129.0</v>
      </c>
      <c r="B567" s="73">
        <v>34.43</v>
      </c>
      <c r="C567" s="1" t="s">
        <v>1949</v>
      </c>
    </row>
    <row r="568">
      <c r="A568" s="72">
        <v>35130.0</v>
      </c>
      <c r="B568" s="73">
        <v>34.17</v>
      </c>
      <c r="C568" s="1" t="s">
        <v>1949</v>
      </c>
    </row>
    <row r="569">
      <c r="A569" s="72">
        <v>35131.0</v>
      </c>
      <c r="B569" s="73">
        <v>34.12</v>
      </c>
      <c r="C569" s="1" t="s">
        <v>1949</v>
      </c>
    </row>
    <row r="570">
      <c r="A570" s="72">
        <v>35132.0</v>
      </c>
      <c r="B570" s="73">
        <v>34.05</v>
      </c>
      <c r="C570" s="1" t="s">
        <v>1949</v>
      </c>
    </row>
    <row r="571">
      <c r="A571" s="72">
        <v>35135.0</v>
      </c>
      <c r="B571" s="73">
        <v>34.08</v>
      </c>
      <c r="C571" s="1" t="s">
        <v>1949</v>
      </c>
    </row>
    <row r="572">
      <c r="A572" s="72">
        <v>35136.0</v>
      </c>
      <c r="B572" s="73">
        <v>34.09</v>
      </c>
      <c r="C572" s="1" t="s">
        <v>1949</v>
      </c>
    </row>
    <row r="573">
      <c r="A573" s="72">
        <v>35137.0</v>
      </c>
      <c r="B573" s="73">
        <v>34.07</v>
      </c>
      <c r="C573" s="1" t="s">
        <v>1949</v>
      </c>
    </row>
    <row r="574">
      <c r="A574" s="72">
        <v>35138.0</v>
      </c>
      <c r="B574" s="73">
        <v>34.12</v>
      </c>
      <c r="C574" s="1" t="s">
        <v>1949</v>
      </c>
    </row>
    <row r="575">
      <c r="A575" s="72">
        <v>35139.0</v>
      </c>
      <c r="B575" s="73">
        <v>34.42</v>
      </c>
      <c r="C575" s="1" t="s">
        <v>1949</v>
      </c>
    </row>
    <row r="576">
      <c r="A576" s="72">
        <v>35142.0</v>
      </c>
      <c r="B576" s="73">
        <v>34.56</v>
      </c>
      <c r="C576" s="1" t="s">
        <v>1949</v>
      </c>
    </row>
    <row r="577">
      <c r="A577" s="72">
        <v>35143.0</v>
      </c>
      <c r="B577" s="73">
        <v>35.71</v>
      </c>
      <c r="C577" s="1" t="s">
        <v>1949</v>
      </c>
    </row>
    <row r="578">
      <c r="A578" s="72">
        <v>35144.0</v>
      </c>
      <c r="B578" s="73">
        <v>35.71</v>
      </c>
      <c r="C578" s="1" t="s">
        <v>1949</v>
      </c>
    </row>
    <row r="579">
      <c r="A579" s="72">
        <v>35145.0</v>
      </c>
      <c r="B579" s="73">
        <v>35.16</v>
      </c>
      <c r="C579" s="1" t="s">
        <v>1949</v>
      </c>
    </row>
    <row r="580">
      <c r="A580" s="72">
        <v>35146.0</v>
      </c>
      <c r="B580" s="73">
        <v>34.55</v>
      </c>
      <c r="C580" s="1" t="s">
        <v>1949</v>
      </c>
    </row>
    <row r="581">
      <c r="A581" s="72">
        <v>35149.0</v>
      </c>
      <c r="B581" s="73">
        <v>34.54</v>
      </c>
      <c r="C581" s="1" t="s">
        <v>1949</v>
      </c>
    </row>
    <row r="582">
      <c r="A582" s="72">
        <v>35150.0</v>
      </c>
      <c r="B582" s="73">
        <v>34.13</v>
      </c>
      <c r="C582" s="1" t="s">
        <v>1949</v>
      </c>
    </row>
    <row r="583">
      <c r="A583" s="72">
        <v>35151.0</v>
      </c>
      <c r="B583" s="73">
        <v>34.12</v>
      </c>
      <c r="C583" s="1" t="s">
        <v>1949</v>
      </c>
    </row>
    <row r="584">
      <c r="A584" s="72">
        <v>35152.0</v>
      </c>
      <c r="B584" s="73">
        <v>34.12</v>
      </c>
      <c r="C584" s="1" t="s">
        <v>1949</v>
      </c>
    </row>
    <row r="585">
      <c r="A585" s="72">
        <v>35153.0</v>
      </c>
      <c r="B585" s="73">
        <v>34.33</v>
      </c>
      <c r="C585" s="1" t="s">
        <v>1949</v>
      </c>
    </row>
    <row r="586">
      <c r="A586" s="72">
        <v>35156.0</v>
      </c>
      <c r="B586" s="71"/>
      <c r="C586" s="1" t="s">
        <v>1949</v>
      </c>
    </row>
    <row r="587">
      <c r="A587" s="72">
        <v>35157.0</v>
      </c>
      <c r="B587" s="73">
        <v>34.33</v>
      </c>
      <c r="C587" s="1" t="s">
        <v>1949</v>
      </c>
    </row>
    <row r="588">
      <c r="A588" s="72">
        <v>35158.0</v>
      </c>
      <c r="B588" s="73">
        <v>34.21</v>
      </c>
      <c r="C588" s="1" t="s">
        <v>1949</v>
      </c>
    </row>
    <row r="589">
      <c r="A589" s="72">
        <v>35159.0</v>
      </c>
      <c r="B589" s="73">
        <v>34.15</v>
      </c>
      <c r="C589" s="1" t="s">
        <v>1949</v>
      </c>
    </row>
    <row r="590">
      <c r="A590" s="72">
        <v>35160.0</v>
      </c>
      <c r="B590" s="73">
        <v>34.15</v>
      </c>
      <c r="C590" s="1" t="s">
        <v>1949</v>
      </c>
    </row>
    <row r="591">
      <c r="A591" s="72">
        <v>35163.0</v>
      </c>
      <c r="B591" s="73">
        <v>34.15</v>
      </c>
      <c r="C591" s="1" t="s">
        <v>1949</v>
      </c>
    </row>
    <row r="592">
      <c r="A592" s="72">
        <v>35164.0</v>
      </c>
      <c r="B592" s="73">
        <v>34.27</v>
      </c>
      <c r="C592" s="1" t="s">
        <v>1949</v>
      </c>
    </row>
    <row r="593">
      <c r="A593" s="72">
        <v>35165.0</v>
      </c>
      <c r="B593" s="73">
        <v>34.21</v>
      </c>
      <c r="C593" s="1" t="s">
        <v>1949</v>
      </c>
    </row>
    <row r="594">
      <c r="A594" s="72">
        <v>35166.0</v>
      </c>
      <c r="B594" s="73">
        <v>34.21</v>
      </c>
      <c r="C594" s="1" t="s">
        <v>1949</v>
      </c>
    </row>
    <row r="595">
      <c r="A595" s="72">
        <v>35167.0</v>
      </c>
      <c r="B595" s="73">
        <v>34.3</v>
      </c>
      <c r="C595" s="1" t="s">
        <v>1949</v>
      </c>
    </row>
    <row r="596">
      <c r="A596" s="72">
        <v>35170.0</v>
      </c>
      <c r="B596" s="73">
        <v>34.21</v>
      </c>
      <c r="C596" s="1" t="s">
        <v>1949</v>
      </c>
    </row>
    <row r="597">
      <c r="A597" s="72">
        <v>35171.0</v>
      </c>
      <c r="B597" s="73">
        <v>34.24</v>
      </c>
      <c r="C597" s="1" t="s">
        <v>1949</v>
      </c>
    </row>
    <row r="598">
      <c r="A598" s="72">
        <v>35172.0</v>
      </c>
      <c r="B598" s="73">
        <v>34.22</v>
      </c>
      <c r="C598" s="1" t="s">
        <v>1949</v>
      </c>
    </row>
    <row r="599">
      <c r="A599" s="72">
        <v>35173.0</v>
      </c>
      <c r="B599" s="73">
        <v>34.23</v>
      </c>
      <c r="C599" s="1" t="s">
        <v>1949</v>
      </c>
    </row>
    <row r="600">
      <c r="A600" s="72">
        <v>35174.0</v>
      </c>
      <c r="B600" s="73">
        <v>34.23</v>
      </c>
      <c r="C600" s="1" t="s">
        <v>1949</v>
      </c>
    </row>
    <row r="601">
      <c r="A601" s="72">
        <v>35177.0</v>
      </c>
      <c r="B601" s="73">
        <v>34.25</v>
      </c>
      <c r="C601" s="1" t="s">
        <v>1949</v>
      </c>
    </row>
    <row r="602">
      <c r="A602" s="72">
        <v>35178.0</v>
      </c>
      <c r="B602" s="73">
        <v>34.23</v>
      </c>
      <c r="C602" s="1" t="s">
        <v>1949</v>
      </c>
    </row>
    <row r="603">
      <c r="A603" s="72">
        <v>35179.0</v>
      </c>
      <c r="B603" s="73">
        <v>34.21</v>
      </c>
      <c r="C603" s="1" t="s">
        <v>1949</v>
      </c>
    </row>
    <row r="604">
      <c r="A604" s="72">
        <v>35180.0</v>
      </c>
      <c r="B604" s="73">
        <v>34.19</v>
      </c>
      <c r="C604" s="1" t="s">
        <v>1949</v>
      </c>
    </row>
    <row r="605">
      <c r="A605" s="72">
        <v>35181.0</v>
      </c>
      <c r="B605" s="73">
        <v>34.28</v>
      </c>
      <c r="C605" s="1" t="s">
        <v>1949</v>
      </c>
    </row>
    <row r="606">
      <c r="A606" s="72">
        <v>35184.0</v>
      </c>
      <c r="B606" s="71"/>
      <c r="C606" s="1" t="s">
        <v>1949</v>
      </c>
    </row>
    <row r="607">
      <c r="A607" s="72">
        <v>35185.0</v>
      </c>
      <c r="B607" s="73">
        <v>34.52</v>
      </c>
      <c r="C607" s="1" t="s">
        <v>1949</v>
      </c>
    </row>
    <row r="608">
      <c r="A608" s="72">
        <v>35186.0</v>
      </c>
      <c r="B608" s="71"/>
      <c r="C608" s="1" t="s">
        <v>1949</v>
      </c>
    </row>
    <row r="609">
      <c r="A609" s="72">
        <v>35187.0</v>
      </c>
      <c r="B609" s="73">
        <v>34.55</v>
      </c>
      <c r="C609" s="1" t="s">
        <v>1949</v>
      </c>
    </row>
    <row r="610">
      <c r="A610" s="72">
        <v>35188.0</v>
      </c>
      <c r="B610" s="73">
        <v>34.55</v>
      </c>
      <c r="C610" s="1" t="s">
        <v>1949</v>
      </c>
    </row>
    <row r="611">
      <c r="A611" s="72">
        <v>35191.0</v>
      </c>
      <c r="B611" s="73">
        <v>34.5</v>
      </c>
      <c r="C611" s="1" t="s">
        <v>1949</v>
      </c>
    </row>
    <row r="612">
      <c r="A612" s="72">
        <v>35192.0</v>
      </c>
      <c r="B612" s="71"/>
      <c r="C612" s="1" t="s">
        <v>1949</v>
      </c>
    </row>
    <row r="613">
      <c r="A613" s="72">
        <v>35193.0</v>
      </c>
      <c r="B613" s="73">
        <v>34.75</v>
      </c>
      <c r="C613" s="1" t="s">
        <v>1949</v>
      </c>
    </row>
    <row r="614">
      <c r="A614" s="72">
        <v>35194.0</v>
      </c>
      <c r="B614" s="73">
        <v>34.95</v>
      </c>
      <c r="C614" s="1" t="s">
        <v>1949</v>
      </c>
    </row>
    <row r="615">
      <c r="A615" s="72">
        <v>35195.0</v>
      </c>
      <c r="B615" s="73">
        <v>35.43</v>
      </c>
      <c r="C615" s="1" t="s">
        <v>1949</v>
      </c>
    </row>
    <row r="616">
      <c r="A616" s="72">
        <v>35198.0</v>
      </c>
      <c r="B616" s="73">
        <v>35.35</v>
      </c>
      <c r="C616" s="1" t="s">
        <v>1949</v>
      </c>
    </row>
    <row r="617">
      <c r="A617" s="72">
        <v>35199.0</v>
      </c>
      <c r="B617" s="73">
        <v>34.91</v>
      </c>
      <c r="C617" s="1" t="s">
        <v>1949</v>
      </c>
    </row>
    <row r="618">
      <c r="A618" s="72">
        <v>35200.0</v>
      </c>
      <c r="B618" s="73">
        <v>34.87</v>
      </c>
      <c r="C618" s="1" t="s">
        <v>1949</v>
      </c>
    </row>
    <row r="619">
      <c r="A619" s="72">
        <v>35201.0</v>
      </c>
      <c r="B619" s="73">
        <v>34.96</v>
      </c>
      <c r="C619" s="1" t="s">
        <v>1949</v>
      </c>
    </row>
    <row r="620">
      <c r="A620" s="72">
        <v>35202.0</v>
      </c>
      <c r="B620" s="73">
        <v>35.2</v>
      </c>
      <c r="C620" s="1" t="s">
        <v>1949</v>
      </c>
    </row>
    <row r="621">
      <c r="A621" s="72">
        <v>35205.0</v>
      </c>
      <c r="B621" s="73">
        <v>35.0</v>
      </c>
      <c r="C621" s="1" t="s">
        <v>1949</v>
      </c>
    </row>
    <row r="622">
      <c r="A622" s="72">
        <v>35206.0</v>
      </c>
      <c r="B622" s="73">
        <v>35.05</v>
      </c>
      <c r="C622" s="1" t="s">
        <v>1949</v>
      </c>
    </row>
    <row r="623">
      <c r="A623" s="72">
        <v>35207.0</v>
      </c>
      <c r="B623" s="73">
        <v>34.99</v>
      </c>
      <c r="C623" s="1" t="s">
        <v>1949</v>
      </c>
    </row>
    <row r="624">
      <c r="A624" s="72">
        <v>35208.0</v>
      </c>
      <c r="B624" s="73">
        <v>35.01</v>
      </c>
      <c r="C624" s="1" t="s">
        <v>1949</v>
      </c>
    </row>
    <row r="625">
      <c r="A625" s="72">
        <v>35209.0</v>
      </c>
      <c r="B625" s="73">
        <v>35.07</v>
      </c>
      <c r="C625" s="1" t="s">
        <v>1949</v>
      </c>
    </row>
    <row r="626">
      <c r="A626" s="72">
        <v>35212.0</v>
      </c>
      <c r="B626" s="73">
        <v>35.14</v>
      </c>
      <c r="C626" s="1" t="s">
        <v>1949</v>
      </c>
    </row>
    <row r="627">
      <c r="A627" s="72">
        <v>35213.0</v>
      </c>
      <c r="B627" s="73">
        <v>35.18</v>
      </c>
      <c r="C627" s="1" t="s">
        <v>1949</v>
      </c>
    </row>
    <row r="628">
      <c r="A628" s="72">
        <v>35214.0</v>
      </c>
      <c r="B628" s="73">
        <v>35.18</v>
      </c>
      <c r="C628" s="1" t="s">
        <v>1949</v>
      </c>
    </row>
    <row r="629">
      <c r="A629" s="72">
        <v>35215.0</v>
      </c>
      <c r="B629" s="73">
        <v>35.17</v>
      </c>
      <c r="C629" s="1" t="s">
        <v>1949</v>
      </c>
    </row>
    <row r="630">
      <c r="A630" s="72">
        <v>35216.0</v>
      </c>
      <c r="B630" s="73">
        <v>35.09</v>
      </c>
      <c r="C630" s="1" t="s">
        <v>1949</v>
      </c>
    </row>
    <row r="631">
      <c r="A631" s="72">
        <v>35219.0</v>
      </c>
      <c r="B631" s="73">
        <v>34.85</v>
      </c>
      <c r="C631" s="1" t="s">
        <v>1949</v>
      </c>
    </row>
    <row r="632">
      <c r="A632" s="72">
        <v>35220.0</v>
      </c>
      <c r="B632" s="73">
        <v>34.87</v>
      </c>
      <c r="C632" s="1" t="s">
        <v>1949</v>
      </c>
    </row>
    <row r="633">
      <c r="A633" s="72">
        <v>35221.0</v>
      </c>
      <c r="B633" s="71"/>
      <c r="C633" s="1" t="s">
        <v>1949</v>
      </c>
    </row>
    <row r="634">
      <c r="A634" s="72">
        <v>35222.0</v>
      </c>
      <c r="B634" s="73">
        <v>34.85</v>
      </c>
      <c r="C634" s="1" t="s">
        <v>1949</v>
      </c>
    </row>
    <row r="635">
      <c r="A635" s="72">
        <v>35223.0</v>
      </c>
      <c r="B635" s="73">
        <v>34.86</v>
      </c>
      <c r="C635" s="1" t="s">
        <v>1949</v>
      </c>
    </row>
    <row r="636">
      <c r="A636" s="72">
        <v>35226.0</v>
      </c>
      <c r="B636" s="73">
        <v>34.91</v>
      </c>
      <c r="C636" s="1" t="s">
        <v>1949</v>
      </c>
    </row>
    <row r="637">
      <c r="A637" s="72">
        <v>35227.0</v>
      </c>
      <c r="B637" s="73">
        <v>34.95</v>
      </c>
      <c r="C637" s="1" t="s">
        <v>1949</v>
      </c>
    </row>
    <row r="638">
      <c r="A638" s="72">
        <v>35228.0</v>
      </c>
      <c r="B638" s="73">
        <v>34.94</v>
      </c>
      <c r="C638" s="1" t="s">
        <v>1949</v>
      </c>
    </row>
    <row r="639">
      <c r="A639" s="72">
        <v>35229.0</v>
      </c>
      <c r="B639" s="73">
        <v>34.95</v>
      </c>
      <c r="C639" s="1" t="s">
        <v>1949</v>
      </c>
    </row>
    <row r="640">
      <c r="A640" s="72">
        <v>35230.0</v>
      </c>
      <c r="B640" s="73">
        <v>35.03</v>
      </c>
      <c r="C640" s="1" t="s">
        <v>1949</v>
      </c>
    </row>
    <row r="641">
      <c r="A641" s="72">
        <v>35233.0</v>
      </c>
      <c r="B641" s="73">
        <v>35.07</v>
      </c>
      <c r="C641" s="1" t="s">
        <v>1949</v>
      </c>
    </row>
    <row r="642">
      <c r="A642" s="72">
        <v>35234.0</v>
      </c>
      <c r="B642" s="73">
        <v>35.09</v>
      </c>
      <c r="C642" s="1" t="s">
        <v>1949</v>
      </c>
    </row>
    <row r="643">
      <c r="A643" s="72">
        <v>35235.0</v>
      </c>
      <c r="B643" s="73">
        <v>35.08</v>
      </c>
      <c r="C643" s="1" t="s">
        <v>1949</v>
      </c>
    </row>
    <row r="644">
      <c r="A644" s="72">
        <v>35236.0</v>
      </c>
      <c r="B644" s="73">
        <v>35.08</v>
      </c>
      <c r="C644" s="1" t="s">
        <v>1949</v>
      </c>
    </row>
    <row r="645">
      <c r="A645" s="72">
        <v>35237.0</v>
      </c>
      <c r="B645" s="73">
        <v>34.99</v>
      </c>
      <c r="C645" s="1" t="s">
        <v>1949</v>
      </c>
    </row>
    <row r="646">
      <c r="A646" s="72">
        <v>35240.0</v>
      </c>
      <c r="B646" s="73">
        <v>35.0</v>
      </c>
      <c r="C646" s="1" t="s">
        <v>1949</v>
      </c>
    </row>
    <row r="647">
      <c r="A647" s="72">
        <v>35241.0</v>
      </c>
      <c r="B647" s="73">
        <v>35.06</v>
      </c>
      <c r="C647" s="1" t="s">
        <v>1949</v>
      </c>
    </row>
    <row r="648">
      <c r="A648" s="72">
        <v>35242.0</v>
      </c>
      <c r="B648" s="73">
        <v>35.08</v>
      </c>
      <c r="C648" s="1" t="s">
        <v>1949</v>
      </c>
    </row>
    <row r="649">
      <c r="A649" s="72">
        <v>35243.0</v>
      </c>
      <c r="B649" s="73">
        <v>35.08</v>
      </c>
      <c r="C649" s="1" t="s">
        <v>1949</v>
      </c>
    </row>
    <row r="650">
      <c r="A650" s="72">
        <v>35244.0</v>
      </c>
      <c r="B650" s="73">
        <v>35.06</v>
      </c>
      <c r="C650" s="1" t="s">
        <v>1949</v>
      </c>
    </row>
    <row r="651">
      <c r="A651" s="72">
        <v>35247.0</v>
      </c>
      <c r="B651" s="73">
        <v>35.04</v>
      </c>
      <c r="C651" s="1" t="s">
        <v>1949</v>
      </c>
    </row>
    <row r="652">
      <c r="A652" s="72">
        <v>35248.0</v>
      </c>
      <c r="B652" s="73">
        <v>35.05</v>
      </c>
      <c r="C652" s="1" t="s">
        <v>1949</v>
      </c>
    </row>
    <row r="653">
      <c r="A653" s="72">
        <v>35249.0</v>
      </c>
      <c r="B653" s="73">
        <v>35.16</v>
      </c>
      <c r="C653" s="1" t="s">
        <v>1949</v>
      </c>
    </row>
    <row r="654">
      <c r="A654" s="72">
        <v>35250.0</v>
      </c>
      <c r="B654" s="73">
        <v>35.13</v>
      </c>
      <c r="C654" s="1" t="s">
        <v>1949</v>
      </c>
    </row>
    <row r="655">
      <c r="A655" s="72">
        <v>35251.0</v>
      </c>
      <c r="B655" s="73">
        <v>35.13</v>
      </c>
      <c r="C655" s="1" t="s">
        <v>1949</v>
      </c>
    </row>
    <row r="656">
      <c r="A656" s="72">
        <v>35254.0</v>
      </c>
      <c r="B656" s="71"/>
      <c r="C656" s="1" t="s">
        <v>1949</v>
      </c>
    </row>
    <row r="657">
      <c r="A657" s="72">
        <v>35255.0</v>
      </c>
      <c r="B657" s="73">
        <v>35.44</v>
      </c>
      <c r="C657" s="1" t="s">
        <v>1949</v>
      </c>
    </row>
    <row r="658">
      <c r="A658" s="72">
        <v>35256.0</v>
      </c>
      <c r="B658" s="73">
        <v>35.4</v>
      </c>
      <c r="C658" s="1" t="s">
        <v>1949</v>
      </c>
    </row>
    <row r="659">
      <c r="A659" s="72">
        <v>35257.0</v>
      </c>
      <c r="B659" s="73">
        <v>35.57</v>
      </c>
      <c r="C659" s="1" t="s">
        <v>1949</v>
      </c>
    </row>
    <row r="660">
      <c r="A660" s="72">
        <v>35258.0</v>
      </c>
      <c r="B660" s="73">
        <v>35.53</v>
      </c>
      <c r="C660" s="1" t="s">
        <v>1949</v>
      </c>
    </row>
    <row r="661">
      <c r="A661" s="72">
        <v>35261.0</v>
      </c>
      <c r="B661" s="73">
        <v>35.61</v>
      </c>
      <c r="C661" s="1" t="s">
        <v>1949</v>
      </c>
    </row>
    <row r="662">
      <c r="A662" s="72">
        <v>35262.0</v>
      </c>
      <c r="B662" s="73">
        <v>35.86</v>
      </c>
      <c r="C662" s="1" t="s">
        <v>1949</v>
      </c>
    </row>
    <row r="663">
      <c r="A663" s="72">
        <v>35263.0</v>
      </c>
      <c r="B663" s="73">
        <v>35.86</v>
      </c>
      <c r="C663" s="1" t="s">
        <v>1949</v>
      </c>
    </row>
    <row r="664">
      <c r="A664" s="72">
        <v>35264.0</v>
      </c>
      <c r="B664" s="73">
        <v>35.86</v>
      </c>
      <c r="C664" s="1" t="s">
        <v>1949</v>
      </c>
    </row>
    <row r="665">
      <c r="A665" s="72">
        <v>35265.0</v>
      </c>
      <c r="B665" s="73">
        <v>35.7</v>
      </c>
      <c r="C665" s="1" t="s">
        <v>1949</v>
      </c>
    </row>
    <row r="666">
      <c r="A666" s="72">
        <v>35268.0</v>
      </c>
      <c r="B666" s="73">
        <v>35.67</v>
      </c>
      <c r="C666" s="1" t="s">
        <v>1949</v>
      </c>
    </row>
    <row r="667">
      <c r="A667" s="72">
        <v>35269.0</v>
      </c>
      <c r="B667" s="73">
        <v>35.54</v>
      </c>
      <c r="C667" s="1" t="s">
        <v>1949</v>
      </c>
    </row>
    <row r="668">
      <c r="A668" s="72">
        <v>35270.0</v>
      </c>
      <c r="B668" s="73">
        <v>35.5</v>
      </c>
      <c r="C668" s="1" t="s">
        <v>1949</v>
      </c>
    </row>
    <row r="669">
      <c r="A669" s="72">
        <v>35271.0</v>
      </c>
      <c r="B669" s="73">
        <v>35.69</v>
      </c>
      <c r="C669" s="1" t="s">
        <v>1949</v>
      </c>
    </row>
    <row r="670">
      <c r="A670" s="72">
        <v>35272.0</v>
      </c>
      <c r="B670" s="73">
        <v>35.8</v>
      </c>
      <c r="C670" s="1" t="s">
        <v>1949</v>
      </c>
    </row>
    <row r="671">
      <c r="A671" s="72">
        <v>35275.0</v>
      </c>
      <c r="B671" s="73">
        <v>35.67</v>
      </c>
      <c r="C671" s="1" t="s">
        <v>1949</v>
      </c>
    </row>
    <row r="672">
      <c r="A672" s="72">
        <v>35276.0</v>
      </c>
      <c r="B672" s="73">
        <v>35.67</v>
      </c>
      <c r="C672" s="1" t="s">
        <v>1949</v>
      </c>
    </row>
    <row r="673">
      <c r="A673" s="72">
        <v>35277.0</v>
      </c>
      <c r="B673" s="73">
        <v>35.68</v>
      </c>
      <c r="C673" s="1" t="s">
        <v>1949</v>
      </c>
    </row>
    <row r="674">
      <c r="A674" s="72">
        <v>35278.0</v>
      </c>
      <c r="B674" s="73">
        <v>35.68</v>
      </c>
      <c r="C674" s="1" t="s">
        <v>1949</v>
      </c>
    </row>
    <row r="675">
      <c r="A675" s="72">
        <v>35279.0</v>
      </c>
      <c r="B675" s="73">
        <v>35.6</v>
      </c>
      <c r="C675" s="1" t="s">
        <v>1949</v>
      </c>
    </row>
    <row r="676">
      <c r="A676" s="72">
        <v>35282.0</v>
      </c>
      <c r="B676" s="73">
        <v>35.55</v>
      </c>
      <c r="C676" s="1" t="s">
        <v>1949</v>
      </c>
    </row>
    <row r="677">
      <c r="A677" s="72">
        <v>35283.0</v>
      </c>
      <c r="B677" s="73">
        <v>35.65</v>
      </c>
      <c r="C677" s="1" t="s">
        <v>1949</v>
      </c>
    </row>
    <row r="678">
      <c r="A678" s="72">
        <v>35284.0</v>
      </c>
      <c r="B678" s="73">
        <v>35.68</v>
      </c>
      <c r="C678" s="1" t="s">
        <v>1949</v>
      </c>
    </row>
    <row r="679">
      <c r="A679" s="72">
        <v>35285.0</v>
      </c>
      <c r="B679" s="73">
        <v>35.75</v>
      </c>
      <c r="C679" s="1" t="s">
        <v>1949</v>
      </c>
    </row>
    <row r="680">
      <c r="A680" s="72">
        <v>35286.0</v>
      </c>
      <c r="B680" s="73">
        <v>35.76</v>
      </c>
      <c r="C680" s="1" t="s">
        <v>1949</v>
      </c>
    </row>
    <row r="681">
      <c r="A681" s="72">
        <v>35289.0</v>
      </c>
      <c r="B681" s="73">
        <v>35.72</v>
      </c>
      <c r="C681" s="1" t="s">
        <v>1949</v>
      </c>
    </row>
    <row r="682">
      <c r="A682" s="72">
        <v>35290.0</v>
      </c>
      <c r="B682" s="73">
        <v>35.69</v>
      </c>
      <c r="C682" s="1" t="s">
        <v>1949</v>
      </c>
    </row>
    <row r="683">
      <c r="A683" s="72">
        <v>35291.0</v>
      </c>
      <c r="B683" s="73">
        <v>35.75</v>
      </c>
      <c r="C683" s="1" t="s">
        <v>1949</v>
      </c>
    </row>
    <row r="684">
      <c r="A684" s="72">
        <v>35292.0</v>
      </c>
      <c r="B684" s="71"/>
      <c r="C684" s="1" t="s">
        <v>1949</v>
      </c>
    </row>
    <row r="685">
      <c r="A685" s="72">
        <v>35293.0</v>
      </c>
      <c r="B685" s="73">
        <v>35.68</v>
      </c>
      <c r="C685" s="1" t="s">
        <v>1949</v>
      </c>
    </row>
    <row r="686">
      <c r="A686" s="72">
        <v>35296.0</v>
      </c>
      <c r="B686" s="73">
        <v>35.68</v>
      </c>
      <c r="C686" s="1" t="s">
        <v>1949</v>
      </c>
    </row>
    <row r="687">
      <c r="A687" s="72">
        <v>35297.0</v>
      </c>
      <c r="B687" s="73">
        <v>35.66</v>
      </c>
      <c r="C687" s="1" t="s">
        <v>1949</v>
      </c>
    </row>
    <row r="688">
      <c r="A688" s="72">
        <v>35298.0</v>
      </c>
      <c r="B688" s="73">
        <v>35.67</v>
      </c>
      <c r="C688" s="1" t="s">
        <v>1949</v>
      </c>
    </row>
    <row r="689">
      <c r="A689" s="72">
        <v>35299.0</v>
      </c>
      <c r="B689" s="73">
        <v>35.67</v>
      </c>
      <c r="C689" s="1" t="s">
        <v>1949</v>
      </c>
    </row>
    <row r="690">
      <c r="A690" s="72">
        <v>35300.0</v>
      </c>
      <c r="B690" s="73">
        <v>35.69</v>
      </c>
      <c r="C690" s="1" t="s">
        <v>1949</v>
      </c>
    </row>
    <row r="691">
      <c r="A691" s="72">
        <v>35303.0</v>
      </c>
      <c r="B691" s="73">
        <v>35.73</v>
      </c>
      <c r="C691" s="1" t="s">
        <v>1949</v>
      </c>
    </row>
    <row r="692">
      <c r="A692" s="72">
        <v>35304.0</v>
      </c>
      <c r="B692" s="73">
        <v>35.73</v>
      </c>
      <c r="C692" s="1" t="s">
        <v>1949</v>
      </c>
    </row>
    <row r="693">
      <c r="A693" s="72">
        <v>35305.0</v>
      </c>
      <c r="B693" s="73">
        <v>35.73</v>
      </c>
      <c r="C693" s="1" t="s">
        <v>1949</v>
      </c>
    </row>
    <row r="694">
      <c r="A694" s="72">
        <v>35306.0</v>
      </c>
      <c r="B694" s="73">
        <v>35.78</v>
      </c>
      <c r="C694" s="1" t="s">
        <v>1949</v>
      </c>
    </row>
    <row r="695">
      <c r="A695" s="72">
        <v>35307.0</v>
      </c>
      <c r="B695" s="73">
        <v>35.68</v>
      </c>
      <c r="C695" s="1" t="s">
        <v>1949</v>
      </c>
    </row>
    <row r="696">
      <c r="A696" s="72">
        <v>35310.0</v>
      </c>
      <c r="B696" s="73">
        <v>35.65</v>
      </c>
      <c r="C696" s="1" t="s">
        <v>1949</v>
      </c>
    </row>
    <row r="697">
      <c r="A697" s="72">
        <v>35311.0</v>
      </c>
      <c r="B697" s="73">
        <v>35.71</v>
      </c>
      <c r="C697" s="1" t="s">
        <v>1949</v>
      </c>
    </row>
    <row r="698">
      <c r="A698" s="72">
        <v>35312.0</v>
      </c>
      <c r="B698" s="73">
        <v>35.75</v>
      </c>
      <c r="C698" s="1" t="s">
        <v>1949</v>
      </c>
    </row>
    <row r="699">
      <c r="A699" s="72">
        <v>35313.0</v>
      </c>
      <c r="B699" s="73">
        <v>35.8</v>
      </c>
      <c r="C699" s="1" t="s">
        <v>1949</v>
      </c>
    </row>
    <row r="700">
      <c r="A700" s="72">
        <v>35314.0</v>
      </c>
      <c r="B700" s="73">
        <v>35.81</v>
      </c>
      <c r="C700" s="1" t="s">
        <v>1949</v>
      </c>
    </row>
    <row r="701">
      <c r="A701" s="72">
        <v>35317.0</v>
      </c>
      <c r="B701" s="73">
        <v>35.71</v>
      </c>
      <c r="C701" s="1" t="s">
        <v>1949</v>
      </c>
    </row>
    <row r="702">
      <c r="A702" s="72">
        <v>35318.0</v>
      </c>
      <c r="B702" s="73">
        <v>35.74</v>
      </c>
      <c r="C702" s="1" t="s">
        <v>1949</v>
      </c>
    </row>
    <row r="703">
      <c r="A703" s="72">
        <v>35319.0</v>
      </c>
      <c r="B703" s="73">
        <v>35.72</v>
      </c>
      <c r="C703" s="1" t="s">
        <v>1949</v>
      </c>
    </row>
    <row r="704">
      <c r="A704" s="72">
        <v>35320.0</v>
      </c>
      <c r="B704" s="73">
        <v>35.75</v>
      </c>
      <c r="C704" s="1" t="s">
        <v>1949</v>
      </c>
    </row>
    <row r="705">
      <c r="A705" s="72">
        <v>35321.0</v>
      </c>
      <c r="B705" s="73">
        <v>35.77</v>
      </c>
      <c r="C705" s="1" t="s">
        <v>1949</v>
      </c>
    </row>
    <row r="706">
      <c r="A706" s="72">
        <v>35324.0</v>
      </c>
      <c r="B706" s="71"/>
      <c r="C706" s="1" t="s">
        <v>1949</v>
      </c>
    </row>
    <row r="707">
      <c r="A707" s="72">
        <v>35325.0</v>
      </c>
      <c r="B707" s="73">
        <v>35.73</v>
      </c>
      <c r="C707" s="1" t="s">
        <v>1949</v>
      </c>
    </row>
    <row r="708">
      <c r="A708" s="72">
        <v>35326.0</v>
      </c>
      <c r="B708" s="73">
        <v>35.73</v>
      </c>
      <c r="C708" s="1" t="s">
        <v>1949</v>
      </c>
    </row>
    <row r="709">
      <c r="A709" s="72">
        <v>35327.0</v>
      </c>
      <c r="B709" s="73">
        <v>35.72</v>
      </c>
      <c r="C709" s="1" t="s">
        <v>1949</v>
      </c>
    </row>
    <row r="710">
      <c r="A710" s="72">
        <v>35328.0</v>
      </c>
      <c r="B710" s="73">
        <v>35.72</v>
      </c>
      <c r="C710" s="1" t="s">
        <v>1949</v>
      </c>
    </row>
    <row r="711">
      <c r="A711" s="72">
        <v>35331.0</v>
      </c>
      <c r="B711" s="73">
        <v>35.72</v>
      </c>
      <c r="C711" s="1" t="s">
        <v>1949</v>
      </c>
    </row>
    <row r="712">
      <c r="A712" s="72">
        <v>35332.0</v>
      </c>
      <c r="B712" s="73">
        <v>35.72</v>
      </c>
      <c r="C712" s="1" t="s">
        <v>1949</v>
      </c>
    </row>
    <row r="713">
      <c r="A713" s="72">
        <v>35333.0</v>
      </c>
      <c r="B713" s="73">
        <v>35.66</v>
      </c>
      <c r="C713" s="1" t="s">
        <v>1949</v>
      </c>
    </row>
    <row r="714">
      <c r="A714" s="72">
        <v>35334.0</v>
      </c>
      <c r="B714" s="73">
        <v>35.69</v>
      </c>
      <c r="C714" s="1" t="s">
        <v>1949</v>
      </c>
    </row>
    <row r="715">
      <c r="A715" s="72">
        <v>35335.0</v>
      </c>
      <c r="B715" s="73">
        <v>35.76</v>
      </c>
      <c r="C715" s="1" t="s">
        <v>1949</v>
      </c>
    </row>
    <row r="716">
      <c r="A716" s="72">
        <v>35338.0</v>
      </c>
      <c r="B716" s="73">
        <v>35.76</v>
      </c>
      <c r="C716" s="1" t="s">
        <v>1949</v>
      </c>
    </row>
    <row r="717">
      <c r="A717" s="72">
        <v>35339.0</v>
      </c>
      <c r="B717" s="73">
        <v>35.67</v>
      </c>
      <c r="C717" s="1" t="s">
        <v>1949</v>
      </c>
    </row>
    <row r="718">
      <c r="A718" s="72">
        <v>35340.0</v>
      </c>
      <c r="B718" s="71"/>
      <c r="C718" s="1" t="s">
        <v>1949</v>
      </c>
    </row>
    <row r="719">
      <c r="A719" s="72">
        <v>35341.0</v>
      </c>
      <c r="B719" s="73">
        <v>35.62</v>
      </c>
      <c r="C719" s="1" t="s">
        <v>1949</v>
      </c>
    </row>
    <row r="720">
      <c r="A720" s="72">
        <v>35342.0</v>
      </c>
      <c r="B720" s="73">
        <v>35.62</v>
      </c>
      <c r="C720" s="1" t="s">
        <v>1949</v>
      </c>
    </row>
    <row r="721">
      <c r="A721" s="72">
        <v>35345.0</v>
      </c>
      <c r="B721" s="73">
        <v>35.63</v>
      </c>
      <c r="C721" s="1" t="s">
        <v>1949</v>
      </c>
    </row>
    <row r="722">
      <c r="A722" s="72">
        <v>35346.0</v>
      </c>
      <c r="B722" s="73">
        <v>35.63</v>
      </c>
      <c r="C722" s="1" t="s">
        <v>1949</v>
      </c>
    </row>
    <row r="723">
      <c r="A723" s="72">
        <v>35347.0</v>
      </c>
      <c r="B723" s="73">
        <v>35.63</v>
      </c>
      <c r="C723" s="1" t="s">
        <v>1949</v>
      </c>
    </row>
    <row r="724">
      <c r="A724" s="72">
        <v>35348.0</v>
      </c>
      <c r="B724" s="71"/>
      <c r="C724" s="1" t="s">
        <v>1949</v>
      </c>
    </row>
    <row r="725">
      <c r="A725" s="72">
        <v>35349.0</v>
      </c>
      <c r="B725" s="73">
        <v>35.65</v>
      </c>
      <c r="C725" s="1" t="s">
        <v>1949</v>
      </c>
    </row>
    <row r="726">
      <c r="A726" s="72">
        <v>35352.0</v>
      </c>
      <c r="B726" s="73">
        <v>35.66</v>
      </c>
      <c r="C726" s="1" t="s">
        <v>1949</v>
      </c>
    </row>
    <row r="727">
      <c r="A727" s="72">
        <v>35353.0</v>
      </c>
      <c r="B727" s="73">
        <v>35.66</v>
      </c>
      <c r="C727" s="1" t="s">
        <v>1949</v>
      </c>
    </row>
    <row r="728">
      <c r="A728" s="72">
        <v>35354.0</v>
      </c>
      <c r="B728" s="73">
        <v>35.66</v>
      </c>
      <c r="C728" s="1" t="s">
        <v>1949</v>
      </c>
    </row>
    <row r="729">
      <c r="A729" s="72">
        <v>35355.0</v>
      </c>
      <c r="B729" s="73">
        <v>35.66</v>
      </c>
      <c r="C729" s="1" t="s">
        <v>1949</v>
      </c>
    </row>
    <row r="730">
      <c r="A730" s="72">
        <v>35356.0</v>
      </c>
      <c r="B730" s="73">
        <v>35.66</v>
      </c>
      <c r="C730" s="1" t="s">
        <v>1949</v>
      </c>
    </row>
    <row r="731">
      <c r="A731" s="72">
        <v>35359.0</v>
      </c>
      <c r="B731" s="71"/>
      <c r="C731" s="1" t="s">
        <v>1949</v>
      </c>
    </row>
    <row r="732">
      <c r="A732" s="72">
        <v>35360.0</v>
      </c>
      <c r="B732" s="73">
        <v>35.65</v>
      </c>
      <c r="C732" s="1" t="s">
        <v>1949</v>
      </c>
    </row>
    <row r="733">
      <c r="A733" s="72">
        <v>35361.0</v>
      </c>
      <c r="B733" s="73">
        <v>35.6</v>
      </c>
      <c r="C733" s="1" t="s">
        <v>1949</v>
      </c>
    </row>
    <row r="734">
      <c r="A734" s="72">
        <v>35362.0</v>
      </c>
      <c r="B734" s="73">
        <v>35.61</v>
      </c>
      <c r="C734" s="1" t="s">
        <v>1949</v>
      </c>
    </row>
    <row r="735">
      <c r="A735" s="72">
        <v>35363.0</v>
      </c>
      <c r="B735" s="73">
        <v>35.61</v>
      </c>
      <c r="C735" s="1" t="s">
        <v>1949</v>
      </c>
    </row>
    <row r="736">
      <c r="A736" s="72">
        <v>35366.0</v>
      </c>
      <c r="B736" s="73">
        <v>35.62</v>
      </c>
      <c r="C736" s="1" t="s">
        <v>1949</v>
      </c>
    </row>
    <row r="737">
      <c r="A737" s="72">
        <v>35367.0</v>
      </c>
      <c r="B737" s="73">
        <v>35.66</v>
      </c>
      <c r="C737" s="1" t="s">
        <v>1949</v>
      </c>
    </row>
    <row r="738">
      <c r="A738" s="72">
        <v>35368.0</v>
      </c>
      <c r="B738" s="73">
        <v>35.67</v>
      </c>
      <c r="C738" s="1" t="s">
        <v>1949</v>
      </c>
    </row>
    <row r="739">
      <c r="A739" s="72">
        <v>35369.0</v>
      </c>
      <c r="B739" s="73">
        <v>35.68</v>
      </c>
      <c r="C739" s="1" t="s">
        <v>1949</v>
      </c>
    </row>
    <row r="740">
      <c r="A740" s="72">
        <v>35370.0</v>
      </c>
      <c r="B740" s="73">
        <v>35.67</v>
      </c>
      <c r="C740" s="1" t="s">
        <v>1949</v>
      </c>
    </row>
    <row r="741">
      <c r="A741" s="72">
        <v>35373.0</v>
      </c>
      <c r="B741" s="73">
        <v>35.69</v>
      </c>
      <c r="C741" s="1" t="s">
        <v>1949</v>
      </c>
    </row>
    <row r="742">
      <c r="A742" s="72">
        <v>35374.0</v>
      </c>
      <c r="B742" s="73">
        <v>35.72</v>
      </c>
      <c r="C742" s="1" t="s">
        <v>1949</v>
      </c>
    </row>
    <row r="743">
      <c r="A743" s="72">
        <v>35375.0</v>
      </c>
      <c r="B743" s="73">
        <v>35.73</v>
      </c>
      <c r="C743" s="1" t="s">
        <v>1949</v>
      </c>
    </row>
    <row r="744">
      <c r="A744" s="72">
        <v>35376.0</v>
      </c>
      <c r="B744" s="73">
        <v>35.75</v>
      </c>
      <c r="C744" s="1" t="s">
        <v>1949</v>
      </c>
    </row>
    <row r="745">
      <c r="A745" s="72">
        <v>35377.0</v>
      </c>
      <c r="B745" s="73">
        <v>35.75</v>
      </c>
      <c r="C745" s="1" t="s">
        <v>1949</v>
      </c>
    </row>
    <row r="746">
      <c r="A746" s="72">
        <v>35380.0</v>
      </c>
      <c r="B746" s="73">
        <v>35.72</v>
      </c>
      <c r="C746" s="1" t="s">
        <v>1949</v>
      </c>
    </row>
    <row r="747">
      <c r="A747" s="72">
        <v>35381.0</v>
      </c>
      <c r="B747" s="71"/>
      <c r="C747" s="1" t="s">
        <v>1949</v>
      </c>
    </row>
    <row r="748">
      <c r="A748" s="72">
        <v>35382.0</v>
      </c>
      <c r="B748" s="73">
        <v>35.8</v>
      </c>
      <c r="C748" s="1" t="s">
        <v>1949</v>
      </c>
    </row>
    <row r="749">
      <c r="A749" s="72">
        <v>35383.0</v>
      </c>
      <c r="B749" s="73">
        <v>35.79</v>
      </c>
      <c r="C749" s="1" t="s">
        <v>1949</v>
      </c>
    </row>
    <row r="750">
      <c r="A750" s="72">
        <v>35384.0</v>
      </c>
      <c r="B750" s="73">
        <v>35.82</v>
      </c>
      <c r="C750" s="1" t="s">
        <v>1949</v>
      </c>
    </row>
    <row r="751">
      <c r="A751" s="72">
        <v>35387.0</v>
      </c>
      <c r="B751" s="73">
        <v>35.77</v>
      </c>
      <c r="C751" s="1" t="s">
        <v>1949</v>
      </c>
    </row>
    <row r="752">
      <c r="A752" s="72">
        <v>35388.0</v>
      </c>
      <c r="B752" s="73">
        <v>35.76</v>
      </c>
      <c r="C752" s="1" t="s">
        <v>1949</v>
      </c>
    </row>
    <row r="753">
      <c r="A753" s="72">
        <v>35389.0</v>
      </c>
      <c r="B753" s="73">
        <v>35.71</v>
      </c>
      <c r="C753" s="1" t="s">
        <v>1949</v>
      </c>
    </row>
    <row r="754">
      <c r="A754" s="72">
        <v>35390.0</v>
      </c>
      <c r="B754" s="73">
        <v>35.73</v>
      </c>
      <c r="C754" s="1" t="s">
        <v>1949</v>
      </c>
    </row>
    <row r="755">
      <c r="A755" s="72">
        <v>35391.0</v>
      </c>
      <c r="B755" s="73">
        <v>35.69</v>
      </c>
      <c r="C755" s="1" t="s">
        <v>1949</v>
      </c>
    </row>
    <row r="756">
      <c r="A756" s="72">
        <v>35394.0</v>
      </c>
      <c r="B756" s="71"/>
      <c r="C756" s="1" t="s">
        <v>1949</v>
      </c>
    </row>
    <row r="757">
      <c r="A757" s="72">
        <v>35395.0</v>
      </c>
      <c r="B757" s="73">
        <v>35.72</v>
      </c>
      <c r="C757" s="1" t="s">
        <v>1949</v>
      </c>
    </row>
    <row r="758">
      <c r="A758" s="72">
        <v>35396.0</v>
      </c>
      <c r="B758" s="73">
        <v>35.69</v>
      </c>
      <c r="C758" s="1" t="s">
        <v>1949</v>
      </c>
    </row>
    <row r="759">
      <c r="A759" s="72">
        <v>35397.0</v>
      </c>
      <c r="B759" s="73">
        <v>35.72</v>
      </c>
      <c r="C759" s="1" t="s">
        <v>1949</v>
      </c>
    </row>
    <row r="760">
      <c r="A760" s="72">
        <v>35398.0</v>
      </c>
      <c r="B760" s="73">
        <v>35.76</v>
      </c>
      <c r="C760" s="1" t="s">
        <v>1949</v>
      </c>
    </row>
    <row r="761">
      <c r="A761" s="72">
        <v>35401.0</v>
      </c>
      <c r="B761" s="73">
        <v>35.71</v>
      </c>
      <c r="C761" s="1" t="s">
        <v>1949</v>
      </c>
    </row>
    <row r="762">
      <c r="A762" s="72">
        <v>35402.0</v>
      </c>
      <c r="B762" s="73">
        <v>35.7</v>
      </c>
      <c r="C762" s="1" t="s">
        <v>1949</v>
      </c>
    </row>
    <row r="763">
      <c r="A763" s="72">
        <v>35403.0</v>
      </c>
      <c r="B763" s="73">
        <v>35.76</v>
      </c>
      <c r="C763" s="1" t="s">
        <v>1949</v>
      </c>
    </row>
    <row r="764">
      <c r="A764" s="72">
        <v>35404.0</v>
      </c>
      <c r="B764" s="73">
        <v>35.83</v>
      </c>
      <c r="C764" s="1" t="s">
        <v>1949</v>
      </c>
    </row>
    <row r="765">
      <c r="A765" s="72">
        <v>35405.0</v>
      </c>
      <c r="B765" s="73">
        <v>35.79</v>
      </c>
      <c r="C765" s="1" t="s">
        <v>1949</v>
      </c>
    </row>
    <row r="766">
      <c r="A766" s="72">
        <v>35408.0</v>
      </c>
      <c r="B766" s="73">
        <v>35.81</v>
      </c>
      <c r="C766" s="1" t="s">
        <v>1949</v>
      </c>
    </row>
    <row r="767">
      <c r="A767" s="72">
        <v>35409.0</v>
      </c>
      <c r="B767" s="73">
        <v>35.905</v>
      </c>
      <c r="C767" s="1" t="s">
        <v>1949</v>
      </c>
    </row>
    <row r="768">
      <c r="A768" s="72">
        <v>35410.0</v>
      </c>
      <c r="B768" s="73">
        <v>35.86</v>
      </c>
      <c r="C768" s="1" t="s">
        <v>1949</v>
      </c>
    </row>
    <row r="769">
      <c r="A769" s="72">
        <v>35411.0</v>
      </c>
      <c r="B769" s="73">
        <v>35.91</v>
      </c>
      <c r="C769" s="1" t="s">
        <v>1949</v>
      </c>
    </row>
    <row r="770">
      <c r="A770" s="72">
        <v>35412.0</v>
      </c>
      <c r="B770" s="73">
        <v>35.89</v>
      </c>
      <c r="C770" s="1" t="s">
        <v>1949</v>
      </c>
    </row>
    <row r="771">
      <c r="A771" s="72">
        <v>35415.0</v>
      </c>
      <c r="B771" s="73">
        <v>35.83</v>
      </c>
      <c r="C771" s="1" t="s">
        <v>1949</v>
      </c>
    </row>
    <row r="772">
      <c r="A772" s="72">
        <v>35416.0</v>
      </c>
      <c r="B772" s="73">
        <v>35.83</v>
      </c>
      <c r="C772" s="1" t="s">
        <v>1949</v>
      </c>
    </row>
    <row r="773">
      <c r="A773" s="72">
        <v>35417.0</v>
      </c>
      <c r="B773" s="73">
        <v>35.86</v>
      </c>
      <c r="C773" s="1" t="s">
        <v>1949</v>
      </c>
    </row>
    <row r="774">
      <c r="A774" s="72">
        <v>35418.0</v>
      </c>
      <c r="B774" s="73">
        <v>35.85</v>
      </c>
      <c r="C774" s="1" t="s">
        <v>1949</v>
      </c>
    </row>
    <row r="775">
      <c r="A775" s="72">
        <v>35419.0</v>
      </c>
      <c r="B775" s="73">
        <v>35.84</v>
      </c>
      <c r="C775" s="1" t="s">
        <v>1949</v>
      </c>
    </row>
    <row r="776">
      <c r="A776" s="72">
        <v>35422.0</v>
      </c>
      <c r="B776" s="73">
        <v>35.84</v>
      </c>
      <c r="C776" s="1" t="s">
        <v>1949</v>
      </c>
    </row>
    <row r="777">
      <c r="A777" s="72">
        <v>35423.0</v>
      </c>
      <c r="B777" s="73">
        <v>35.82</v>
      </c>
      <c r="C777" s="1" t="s">
        <v>1949</v>
      </c>
    </row>
    <row r="778">
      <c r="A778" s="72">
        <v>35424.0</v>
      </c>
      <c r="B778" s="71"/>
      <c r="C778" s="1" t="s">
        <v>1949</v>
      </c>
    </row>
    <row r="779">
      <c r="A779" s="72">
        <v>35425.0</v>
      </c>
      <c r="B779" s="73">
        <v>35.85</v>
      </c>
      <c r="C779" s="1" t="s">
        <v>1949</v>
      </c>
    </row>
    <row r="780">
      <c r="A780" s="72">
        <v>35426.0</v>
      </c>
      <c r="B780" s="73">
        <v>35.85</v>
      </c>
      <c r="C780" s="1" t="s">
        <v>1949</v>
      </c>
    </row>
    <row r="781">
      <c r="A781" s="72">
        <v>35429.0</v>
      </c>
      <c r="B781" s="73">
        <v>35.94</v>
      </c>
      <c r="C781" s="1" t="s">
        <v>1949</v>
      </c>
    </row>
    <row r="782">
      <c r="A782" s="72">
        <v>35430.0</v>
      </c>
      <c r="B782" s="73">
        <v>35.93</v>
      </c>
      <c r="C782" s="1" t="s">
        <v>1949</v>
      </c>
    </row>
    <row r="783">
      <c r="A783" s="72">
        <v>35432.0</v>
      </c>
      <c r="B783" s="73">
        <v>35.9</v>
      </c>
      <c r="C783" s="1" t="s">
        <v>1949</v>
      </c>
    </row>
    <row r="784">
      <c r="A784" s="72">
        <v>35433.0</v>
      </c>
      <c r="B784" s="73">
        <v>35.93</v>
      </c>
      <c r="C784" s="1" t="s">
        <v>1949</v>
      </c>
    </row>
    <row r="785">
      <c r="A785" s="72">
        <v>35436.0</v>
      </c>
      <c r="B785" s="73">
        <v>35.89</v>
      </c>
      <c r="C785" s="1" t="s">
        <v>1949</v>
      </c>
    </row>
    <row r="786">
      <c r="A786" s="72">
        <v>35437.0</v>
      </c>
      <c r="B786" s="73">
        <v>35.91</v>
      </c>
      <c r="C786" s="1" t="s">
        <v>1949</v>
      </c>
    </row>
    <row r="787">
      <c r="A787" s="72">
        <v>35438.0</v>
      </c>
      <c r="B787" s="73">
        <v>35.89</v>
      </c>
      <c r="C787" s="1" t="s">
        <v>1949</v>
      </c>
    </row>
    <row r="788">
      <c r="A788" s="72">
        <v>35439.0</v>
      </c>
      <c r="B788" s="73">
        <v>35.87</v>
      </c>
      <c r="C788" s="1" t="s">
        <v>1949</v>
      </c>
    </row>
    <row r="789">
      <c r="A789" s="72">
        <v>35440.0</v>
      </c>
      <c r="B789" s="73">
        <v>35.87</v>
      </c>
      <c r="C789" s="1" t="s">
        <v>1949</v>
      </c>
    </row>
    <row r="790">
      <c r="A790" s="72">
        <v>35443.0</v>
      </c>
      <c r="B790" s="73">
        <v>35.86</v>
      </c>
      <c r="C790" s="1" t="s">
        <v>1949</v>
      </c>
    </row>
    <row r="791">
      <c r="A791" s="72">
        <v>35444.0</v>
      </c>
      <c r="B791" s="73">
        <v>35.85</v>
      </c>
      <c r="C791" s="1" t="s">
        <v>1949</v>
      </c>
    </row>
    <row r="792">
      <c r="A792" s="72">
        <v>35445.0</v>
      </c>
      <c r="B792" s="73">
        <v>35.85</v>
      </c>
      <c r="C792" s="1" t="s">
        <v>1949</v>
      </c>
    </row>
    <row r="793">
      <c r="A793" s="72">
        <v>35446.0</v>
      </c>
      <c r="B793" s="73">
        <v>35.86</v>
      </c>
      <c r="C793" s="1" t="s">
        <v>1949</v>
      </c>
    </row>
    <row r="794">
      <c r="A794" s="72">
        <v>35447.0</v>
      </c>
      <c r="B794" s="73">
        <v>35.86</v>
      </c>
      <c r="C794" s="1" t="s">
        <v>1949</v>
      </c>
    </row>
    <row r="795">
      <c r="A795" s="72">
        <v>35450.0</v>
      </c>
      <c r="B795" s="73">
        <v>35.85</v>
      </c>
      <c r="C795" s="1" t="s">
        <v>1949</v>
      </c>
    </row>
    <row r="796">
      <c r="A796" s="72">
        <v>35451.0</v>
      </c>
      <c r="B796" s="73">
        <v>35.85</v>
      </c>
      <c r="C796" s="1" t="s">
        <v>1949</v>
      </c>
    </row>
    <row r="797">
      <c r="A797" s="72">
        <v>35452.0</v>
      </c>
      <c r="B797" s="73">
        <v>35.86</v>
      </c>
      <c r="C797" s="1" t="s">
        <v>1949</v>
      </c>
    </row>
    <row r="798">
      <c r="A798" s="72">
        <v>35453.0</v>
      </c>
      <c r="B798" s="71"/>
      <c r="C798" s="1" t="s">
        <v>1949</v>
      </c>
    </row>
    <row r="799">
      <c r="A799" s="72">
        <v>35454.0</v>
      </c>
      <c r="B799" s="73">
        <v>35.85</v>
      </c>
      <c r="C799" s="1" t="s">
        <v>1949</v>
      </c>
    </row>
    <row r="800">
      <c r="A800" s="72">
        <v>35457.0</v>
      </c>
      <c r="B800" s="73">
        <v>35.85</v>
      </c>
      <c r="C800" s="1" t="s">
        <v>1949</v>
      </c>
    </row>
    <row r="801">
      <c r="A801" s="72">
        <v>35458.0</v>
      </c>
      <c r="B801" s="73">
        <v>35.87</v>
      </c>
      <c r="C801" s="1" t="s">
        <v>1949</v>
      </c>
    </row>
    <row r="802">
      <c r="A802" s="72">
        <v>35459.0</v>
      </c>
      <c r="B802" s="73">
        <v>35.87</v>
      </c>
      <c r="C802" s="1" t="s">
        <v>1949</v>
      </c>
    </row>
    <row r="803">
      <c r="A803" s="72">
        <v>35460.0</v>
      </c>
      <c r="B803" s="73">
        <v>35.9</v>
      </c>
      <c r="C803" s="1" t="s">
        <v>1949</v>
      </c>
    </row>
    <row r="804">
      <c r="A804" s="72">
        <v>35461.0</v>
      </c>
      <c r="B804" s="73">
        <v>35.88</v>
      </c>
      <c r="C804" s="1" t="s">
        <v>1949</v>
      </c>
    </row>
    <row r="805">
      <c r="A805" s="72">
        <v>35464.0</v>
      </c>
      <c r="B805" s="73">
        <v>35.88</v>
      </c>
      <c r="C805" s="1" t="s">
        <v>1949</v>
      </c>
    </row>
    <row r="806">
      <c r="A806" s="72">
        <v>35465.0</v>
      </c>
      <c r="B806" s="73">
        <v>35.87</v>
      </c>
      <c r="C806" s="1" t="s">
        <v>1949</v>
      </c>
    </row>
    <row r="807">
      <c r="A807" s="72">
        <v>35466.0</v>
      </c>
      <c r="B807" s="73">
        <v>35.88</v>
      </c>
      <c r="C807" s="1" t="s">
        <v>1949</v>
      </c>
    </row>
    <row r="808">
      <c r="A808" s="72">
        <v>35467.0</v>
      </c>
      <c r="B808" s="73">
        <v>35.87</v>
      </c>
      <c r="C808" s="1" t="s">
        <v>1949</v>
      </c>
    </row>
    <row r="809">
      <c r="A809" s="72">
        <v>35468.0</v>
      </c>
      <c r="B809" s="73">
        <v>35.87</v>
      </c>
      <c r="C809" s="1" t="s">
        <v>1949</v>
      </c>
    </row>
    <row r="810">
      <c r="A810" s="72">
        <v>35471.0</v>
      </c>
      <c r="B810" s="73">
        <v>35.87</v>
      </c>
      <c r="C810" s="1" t="s">
        <v>1949</v>
      </c>
    </row>
    <row r="811">
      <c r="A811" s="72">
        <v>35472.0</v>
      </c>
      <c r="B811" s="73">
        <v>35.88</v>
      </c>
      <c r="C811" s="1" t="s">
        <v>1949</v>
      </c>
    </row>
    <row r="812">
      <c r="A812" s="72">
        <v>35473.0</v>
      </c>
      <c r="B812" s="73">
        <v>35.88</v>
      </c>
      <c r="C812" s="1" t="s">
        <v>1949</v>
      </c>
    </row>
    <row r="813">
      <c r="A813" s="72">
        <v>35474.0</v>
      </c>
      <c r="B813" s="73">
        <v>35.92</v>
      </c>
      <c r="C813" s="1" t="s">
        <v>1949</v>
      </c>
    </row>
    <row r="814">
      <c r="A814" s="72">
        <v>35475.0</v>
      </c>
      <c r="B814" s="73">
        <v>35.96</v>
      </c>
      <c r="C814" s="1" t="s">
        <v>1949</v>
      </c>
    </row>
    <row r="815">
      <c r="A815" s="72">
        <v>35478.0</v>
      </c>
      <c r="B815" s="73">
        <v>35.9</v>
      </c>
      <c r="C815" s="1" t="s">
        <v>1949</v>
      </c>
    </row>
    <row r="816">
      <c r="A816" s="72">
        <v>35479.0</v>
      </c>
      <c r="B816" s="73">
        <v>35.89</v>
      </c>
      <c r="C816" s="1" t="s">
        <v>1949</v>
      </c>
    </row>
    <row r="817">
      <c r="A817" s="72">
        <v>35480.0</v>
      </c>
      <c r="B817" s="73">
        <v>35.89</v>
      </c>
      <c r="C817" s="1" t="s">
        <v>1949</v>
      </c>
    </row>
    <row r="818">
      <c r="A818" s="72">
        <v>35481.0</v>
      </c>
      <c r="B818" s="73">
        <v>35.89</v>
      </c>
      <c r="C818" s="1" t="s">
        <v>1949</v>
      </c>
    </row>
    <row r="819">
      <c r="A819" s="72">
        <v>35482.0</v>
      </c>
      <c r="B819" s="73">
        <v>35.89</v>
      </c>
      <c r="C819" s="1" t="s">
        <v>1949</v>
      </c>
    </row>
    <row r="820">
      <c r="A820" s="72">
        <v>35485.0</v>
      </c>
      <c r="B820" s="73">
        <v>35.9</v>
      </c>
      <c r="C820" s="1" t="s">
        <v>1949</v>
      </c>
    </row>
    <row r="821">
      <c r="A821" s="72">
        <v>35486.0</v>
      </c>
      <c r="B821" s="73">
        <v>35.89</v>
      </c>
      <c r="C821" s="1" t="s">
        <v>1949</v>
      </c>
    </row>
    <row r="822">
      <c r="A822" s="72">
        <v>35487.0</v>
      </c>
      <c r="B822" s="73">
        <v>35.86</v>
      </c>
      <c r="C822" s="1" t="s">
        <v>1949</v>
      </c>
    </row>
    <row r="823">
      <c r="A823" s="72">
        <v>35488.0</v>
      </c>
      <c r="B823" s="73">
        <v>35.89</v>
      </c>
      <c r="C823" s="1" t="s">
        <v>1949</v>
      </c>
    </row>
    <row r="824">
      <c r="A824" s="72">
        <v>35489.0</v>
      </c>
      <c r="B824" s="73">
        <v>35.89</v>
      </c>
      <c r="C824" s="1" t="s">
        <v>1949</v>
      </c>
    </row>
    <row r="825">
      <c r="A825" s="72">
        <v>35492.0</v>
      </c>
      <c r="B825" s="73">
        <v>35.84</v>
      </c>
      <c r="C825" s="1" t="s">
        <v>1949</v>
      </c>
    </row>
    <row r="826">
      <c r="A826" s="72">
        <v>35493.0</v>
      </c>
      <c r="B826" s="73">
        <v>35.83</v>
      </c>
      <c r="C826" s="1" t="s">
        <v>1949</v>
      </c>
    </row>
    <row r="827">
      <c r="A827" s="72">
        <v>35494.0</v>
      </c>
      <c r="B827" s="73">
        <v>35.87</v>
      </c>
      <c r="C827" s="1" t="s">
        <v>1949</v>
      </c>
    </row>
    <row r="828">
      <c r="A828" s="72">
        <v>35495.0</v>
      </c>
      <c r="B828" s="73">
        <v>35.87</v>
      </c>
      <c r="C828" s="1" t="s">
        <v>1949</v>
      </c>
    </row>
    <row r="829">
      <c r="A829" s="72">
        <v>35496.0</v>
      </c>
      <c r="B829" s="73">
        <v>35.87</v>
      </c>
      <c r="C829" s="1" t="s">
        <v>1949</v>
      </c>
    </row>
    <row r="830">
      <c r="A830" s="72">
        <v>35499.0</v>
      </c>
      <c r="B830" s="73">
        <v>35.86</v>
      </c>
      <c r="C830" s="1" t="s">
        <v>1949</v>
      </c>
    </row>
    <row r="831">
      <c r="A831" s="72">
        <v>35500.0</v>
      </c>
      <c r="B831" s="73">
        <v>35.85</v>
      </c>
      <c r="C831" s="1" t="s">
        <v>1949</v>
      </c>
    </row>
    <row r="832">
      <c r="A832" s="72">
        <v>35501.0</v>
      </c>
      <c r="B832" s="73">
        <v>35.84</v>
      </c>
      <c r="C832" s="1" t="s">
        <v>1949</v>
      </c>
    </row>
    <row r="833">
      <c r="A833" s="72">
        <v>35502.0</v>
      </c>
      <c r="B833" s="73">
        <v>35.85</v>
      </c>
      <c r="C833" s="1" t="s">
        <v>1949</v>
      </c>
    </row>
    <row r="834">
      <c r="A834" s="72">
        <v>35503.0</v>
      </c>
      <c r="B834" s="73">
        <v>35.85</v>
      </c>
      <c r="C834" s="1" t="s">
        <v>1949</v>
      </c>
    </row>
    <row r="835">
      <c r="A835" s="72">
        <v>35506.0</v>
      </c>
      <c r="B835" s="73">
        <v>35.86</v>
      </c>
      <c r="C835" s="1" t="s">
        <v>1949</v>
      </c>
    </row>
    <row r="836">
      <c r="A836" s="72">
        <v>35507.0</v>
      </c>
      <c r="B836" s="73">
        <v>35.88</v>
      </c>
      <c r="C836" s="1" t="s">
        <v>1949</v>
      </c>
    </row>
    <row r="837">
      <c r="A837" s="72">
        <v>35508.0</v>
      </c>
      <c r="B837" s="73">
        <v>35.89</v>
      </c>
      <c r="C837" s="1" t="s">
        <v>1949</v>
      </c>
    </row>
    <row r="838">
      <c r="A838" s="72">
        <v>35509.0</v>
      </c>
      <c r="B838" s="73">
        <v>35.9</v>
      </c>
      <c r="C838" s="1" t="s">
        <v>1949</v>
      </c>
    </row>
    <row r="839">
      <c r="A839" s="72">
        <v>35510.0</v>
      </c>
      <c r="B839" s="73">
        <v>35.88</v>
      </c>
      <c r="C839" s="1" t="s">
        <v>1949</v>
      </c>
    </row>
    <row r="840">
      <c r="A840" s="72">
        <v>35513.0</v>
      </c>
      <c r="B840" s="73">
        <v>35.88</v>
      </c>
      <c r="C840" s="1" t="s">
        <v>1949</v>
      </c>
    </row>
    <row r="841">
      <c r="A841" s="72">
        <v>35514.0</v>
      </c>
      <c r="B841" s="73">
        <v>35.89</v>
      </c>
      <c r="C841" s="1" t="s">
        <v>1949</v>
      </c>
    </row>
    <row r="842">
      <c r="A842" s="72">
        <v>35515.0</v>
      </c>
      <c r="B842" s="73">
        <v>35.9</v>
      </c>
      <c r="C842" s="1" t="s">
        <v>1949</v>
      </c>
    </row>
    <row r="843">
      <c r="A843" s="72">
        <v>35516.0</v>
      </c>
      <c r="B843" s="73">
        <v>35.91</v>
      </c>
      <c r="C843" s="1" t="s">
        <v>1949</v>
      </c>
    </row>
    <row r="844">
      <c r="A844" s="72">
        <v>35517.0</v>
      </c>
      <c r="B844" s="71"/>
      <c r="C844" s="1" t="s">
        <v>1949</v>
      </c>
    </row>
    <row r="845">
      <c r="A845" s="72">
        <v>35520.0</v>
      </c>
      <c r="B845" s="71"/>
      <c r="C845" s="1" t="s">
        <v>1949</v>
      </c>
    </row>
    <row r="846">
      <c r="A846" s="72">
        <v>35521.0</v>
      </c>
      <c r="B846" s="73">
        <v>35.91</v>
      </c>
      <c r="C846" s="1" t="s">
        <v>1949</v>
      </c>
    </row>
    <row r="847">
      <c r="A847" s="72">
        <v>35522.0</v>
      </c>
      <c r="B847" s="73">
        <v>35.88</v>
      </c>
      <c r="C847" s="1" t="s">
        <v>1949</v>
      </c>
    </row>
    <row r="848">
      <c r="A848" s="72">
        <v>35523.0</v>
      </c>
      <c r="B848" s="73">
        <v>35.87</v>
      </c>
      <c r="C848" s="1" t="s">
        <v>1949</v>
      </c>
    </row>
    <row r="849">
      <c r="A849" s="72">
        <v>35524.0</v>
      </c>
      <c r="B849" s="73">
        <v>35.87</v>
      </c>
      <c r="C849" s="1" t="s">
        <v>1949</v>
      </c>
    </row>
    <row r="850">
      <c r="A850" s="72">
        <v>35527.0</v>
      </c>
      <c r="B850" s="73">
        <v>35.87</v>
      </c>
      <c r="C850" s="1" t="s">
        <v>1949</v>
      </c>
    </row>
    <row r="851">
      <c r="A851" s="72">
        <v>35528.0</v>
      </c>
      <c r="B851" s="73">
        <v>35.87</v>
      </c>
      <c r="C851" s="1" t="s">
        <v>1949</v>
      </c>
    </row>
    <row r="852">
      <c r="A852" s="72">
        <v>35529.0</v>
      </c>
      <c r="B852" s="73">
        <v>35.86</v>
      </c>
      <c r="C852" s="1" t="s">
        <v>1949</v>
      </c>
    </row>
    <row r="853">
      <c r="A853" s="72">
        <v>35530.0</v>
      </c>
      <c r="B853" s="73">
        <v>35.84</v>
      </c>
      <c r="C853" s="1" t="s">
        <v>1949</v>
      </c>
    </row>
    <row r="854">
      <c r="A854" s="72">
        <v>35531.0</v>
      </c>
      <c r="B854" s="73">
        <v>35.84</v>
      </c>
      <c r="C854" s="1" t="s">
        <v>1949</v>
      </c>
    </row>
    <row r="855">
      <c r="A855" s="72">
        <v>35534.0</v>
      </c>
      <c r="B855" s="71"/>
      <c r="C855" s="1" t="s">
        <v>1949</v>
      </c>
    </row>
    <row r="856">
      <c r="A856" s="72">
        <v>35535.0</v>
      </c>
      <c r="B856" s="73">
        <v>35.83</v>
      </c>
      <c r="C856" s="1" t="s">
        <v>1949</v>
      </c>
    </row>
    <row r="857">
      <c r="A857" s="72">
        <v>35536.0</v>
      </c>
      <c r="B857" s="73">
        <v>35.83</v>
      </c>
      <c r="C857" s="1" t="s">
        <v>1949</v>
      </c>
    </row>
    <row r="858">
      <c r="A858" s="72">
        <v>35537.0</v>
      </c>
      <c r="B858" s="73">
        <v>35.8</v>
      </c>
      <c r="C858" s="1" t="s">
        <v>1949</v>
      </c>
    </row>
    <row r="859">
      <c r="A859" s="72">
        <v>35538.0</v>
      </c>
      <c r="B859" s="73">
        <v>35.8</v>
      </c>
      <c r="C859" s="1" t="s">
        <v>1949</v>
      </c>
    </row>
    <row r="860">
      <c r="A860" s="72">
        <v>35541.0</v>
      </c>
      <c r="B860" s="73">
        <v>35.77</v>
      </c>
      <c r="C860" s="1" t="s">
        <v>1949</v>
      </c>
    </row>
    <row r="861">
      <c r="A861" s="72">
        <v>35542.0</v>
      </c>
      <c r="B861" s="73">
        <v>35.77</v>
      </c>
      <c r="C861" s="1" t="s">
        <v>1949</v>
      </c>
    </row>
    <row r="862">
      <c r="A862" s="72">
        <v>35543.0</v>
      </c>
      <c r="B862" s="73">
        <v>35.77</v>
      </c>
      <c r="C862" s="1" t="s">
        <v>1949</v>
      </c>
    </row>
    <row r="863">
      <c r="A863" s="72">
        <v>35544.0</v>
      </c>
      <c r="B863" s="73">
        <v>35.75</v>
      </c>
      <c r="C863" s="1" t="s">
        <v>1949</v>
      </c>
    </row>
    <row r="864">
      <c r="A864" s="72">
        <v>35545.0</v>
      </c>
      <c r="B864" s="73">
        <v>35.75</v>
      </c>
      <c r="C864" s="1" t="s">
        <v>1949</v>
      </c>
    </row>
    <row r="865">
      <c r="A865" s="72">
        <v>35548.0</v>
      </c>
      <c r="B865" s="73">
        <v>35.77</v>
      </c>
      <c r="C865" s="1" t="s">
        <v>1949</v>
      </c>
    </row>
    <row r="866">
      <c r="A866" s="72">
        <v>35549.0</v>
      </c>
      <c r="B866" s="73">
        <v>35.77</v>
      </c>
      <c r="C866" s="1" t="s">
        <v>1949</v>
      </c>
    </row>
    <row r="867">
      <c r="A867" s="72">
        <v>35550.0</v>
      </c>
      <c r="B867" s="73">
        <v>35.78</v>
      </c>
      <c r="C867" s="1" t="s">
        <v>1949</v>
      </c>
    </row>
    <row r="868">
      <c r="A868" s="72">
        <v>35551.0</v>
      </c>
      <c r="B868" s="73">
        <v>35.78</v>
      </c>
      <c r="C868" s="1" t="s">
        <v>1949</v>
      </c>
    </row>
    <row r="869">
      <c r="A869" s="72">
        <v>35552.0</v>
      </c>
      <c r="B869" s="73">
        <v>35.75</v>
      </c>
      <c r="C869" s="1" t="s">
        <v>1949</v>
      </c>
    </row>
    <row r="870">
      <c r="A870" s="72">
        <v>35555.0</v>
      </c>
      <c r="B870" s="73">
        <v>35.78</v>
      </c>
      <c r="C870" s="1" t="s">
        <v>1949</v>
      </c>
    </row>
    <row r="871">
      <c r="A871" s="72">
        <v>35556.0</v>
      </c>
      <c r="B871" s="73">
        <v>35.84</v>
      </c>
      <c r="C871" s="1" t="s">
        <v>1949</v>
      </c>
    </row>
    <row r="872">
      <c r="A872" s="72">
        <v>35557.0</v>
      </c>
      <c r="B872" s="73">
        <v>35.88</v>
      </c>
      <c r="C872" s="1" t="s">
        <v>1949</v>
      </c>
    </row>
    <row r="873">
      <c r="A873" s="72">
        <v>35558.0</v>
      </c>
      <c r="B873" s="73">
        <v>35.88</v>
      </c>
      <c r="C873" s="1" t="s">
        <v>1949</v>
      </c>
    </row>
    <row r="874">
      <c r="A874" s="72">
        <v>35559.0</v>
      </c>
      <c r="B874" s="73">
        <v>35.87</v>
      </c>
      <c r="C874" s="1" t="s">
        <v>1949</v>
      </c>
    </row>
    <row r="875">
      <c r="A875" s="72">
        <v>35562.0</v>
      </c>
      <c r="B875" s="73">
        <v>35.83</v>
      </c>
      <c r="C875" s="1" t="s">
        <v>1949</v>
      </c>
    </row>
    <row r="876">
      <c r="A876" s="72">
        <v>35563.0</v>
      </c>
      <c r="B876" s="73">
        <v>35.86</v>
      </c>
      <c r="C876" s="1" t="s">
        <v>1949</v>
      </c>
    </row>
    <row r="877">
      <c r="A877" s="72">
        <v>35564.0</v>
      </c>
      <c r="B877" s="73">
        <v>35.83</v>
      </c>
      <c r="C877" s="1" t="s">
        <v>1949</v>
      </c>
    </row>
    <row r="878">
      <c r="A878" s="72">
        <v>35565.0</v>
      </c>
      <c r="B878" s="73">
        <v>35.82</v>
      </c>
      <c r="C878" s="1" t="s">
        <v>1949</v>
      </c>
    </row>
    <row r="879">
      <c r="A879" s="72">
        <v>35566.0</v>
      </c>
      <c r="B879" s="73">
        <v>35.84</v>
      </c>
      <c r="C879" s="1" t="s">
        <v>1949</v>
      </c>
    </row>
    <row r="880">
      <c r="A880" s="72">
        <v>35569.0</v>
      </c>
      <c r="B880" s="73">
        <v>35.8</v>
      </c>
      <c r="C880" s="1" t="s">
        <v>1949</v>
      </c>
    </row>
    <row r="881">
      <c r="A881" s="72">
        <v>35570.0</v>
      </c>
      <c r="B881" s="73">
        <v>35.8</v>
      </c>
      <c r="C881" s="1" t="s">
        <v>1949</v>
      </c>
    </row>
    <row r="882">
      <c r="A882" s="72">
        <v>35571.0</v>
      </c>
      <c r="B882" s="73">
        <v>35.79</v>
      </c>
      <c r="C882" s="1" t="s">
        <v>1949</v>
      </c>
    </row>
    <row r="883">
      <c r="A883" s="72">
        <v>35572.0</v>
      </c>
      <c r="B883" s="73">
        <v>35.79</v>
      </c>
      <c r="C883" s="1" t="s">
        <v>1949</v>
      </c>
    </row>
    <row r="884">
      <c r="A884" s="72">
        <v>35573.0</v>
      </c>
      <c r="B884" s="73">
        <v>35.78</v>
      </c>
      <c r="C884" s="1" t="s">
        <v>1949</v>
      </c>
    </row>
    <row r="885">
      <c r="A885" s="72">
        <v>35576.0</v>
      </c>
      <c r="B885" s="73">
        <v>35.78</v>
      </c>
      <c r="C885" s="1" t="s">
        <v>1949</v>
      </c>
    </row>
    <row r="886">
      <c r="A886" s="72">
        <v>35577.0</v>
      </c>
      <c r="B886" s="73">
        <v>35.82</v>
      </c>
      <c r="C886" s="1" t="s">
        <v>1949</v>
      </c>
    </row>
    <row r="887">
      <c r="A887" s="72">
        <v>35578.0</v>
      </c>
      <c r="B887" s="73">
        <v>35.83</v>
      </c>
      <c r="C887" s="1" t="s">
        <v>1949</v>
      </c>
    </row>
    <row r="888">
      <c r="A888" s="72">
        <v>35579.0</v>
      </c>
      <c r="B888" s="73">
        <v>35.81</v>
      </c>
      <c r="C888" s="1" t="s">
        <v>1949</v>
      </c>
    </row>
    <row r="889">
      <c r="A889" s="72">
        <v>35580.0</v>
      </c>
      <c r="B889" s="73">
        <v>35.79</v>
      </c>
      <c r="C889" s="1" t="s">
        <v>1949</v>
      </c>
    </row>
    <row r="890">
      <c r="A890" s="72">
        <v>35583.0</v>
      </c>
      <c r="B890" s="73">
        <v>35.78</v>
      </c>
      <c r="C890" s="1" t="s">
        <v>1949</v>
      </c>
    </row>
    <row r="891">
      <c r="A891" s="72">
        <v>35584.0</v>
      </c>
      <c r="B891" s="73">
        <v>35.81</v>
      </c>
      <c r="C891" s="1" t="s">
        <v>1949</v>
      </c>
    </row>
    <row r="892">
      <c r="A892" s="72">
        <v>35585.0</v>
      </c>
      <c r="B892" s="73">
        <v>35.78</v>
      </c>
      <c r="C892" s="1" t="s">
        <v>1949</v>
      </c>
    </row>
    <row r="893">
      <c r="A893" s="72">
        <v>35586.0</v>
      </c>
      <c r="B893" s="73">
        <v>35.77</v>
      </c>
      <c r="C893" s="1" t="s">
        <v>1949</v>
      </c>
    </row>
    <row r="894">
      <c r="A894" s="72">
        <v>35587.0</v>
      </c>
      <c r="B894" s="73">
        <v>35.78</v>
      </c>
      <c r="C894" s="1" t="s">
        <v>1949</v>
      </c>
    </row>
    <row r="895">
      <c r="A895" s="72">
        <v>35590.0</v>
      </c>
      <c r="B895" s="73">
        <v>35.78</v>
      </c>
      <c r="C895" s="1" t="s">
        <v>1949</v>
      </c>
    </row>
    <row r="896">
      <c r="A896" s="72">
        <v>35591.0</v>
      </c>
      <c r="B896" s="73">
        <v>35.78</v>
      </c>
      <c r="C896" s="1" t="s">
        <v>1949</v>
      </c>
    </row>
    <row r="897">
      <c r="A897" s="72">
        <v>35592.0</v>
      </c>
      <c r="B897" s="73">
        <v>35.8</v>
      </c>
      <c r="C897" s="1" t="s">
        <v>1949</v>
      </c>
    </row>
    <row r="898">
      <c r="A898" s="72">
        <v>35593.0</v>
      </c>
      <c r="B898" s="73">
        <v>35.86</v>
      </c>
      <c r="C898" s="1" t="s">
        <v>1949</v>
      </c>
    </row>
    <row r="899">
      <c r="A899" s="72">
        <v>35594.0</v>
      </c>
      <c r="B899" s="73">
        <v>35.82</v>
      </c>
      <c r="C899" s="1" t="s">
        <v>1949</v>
      </c>
    </row>
    <row r="900">
      <c r="A900" s="72">
        <v>35597.0</v>
      </c>
      <c r="B900" s="73">
        <v>35.82</v>
      </c>
      <c r="C900" s="1" t="s">
        <v>1949</v>
      </c>
    </row>
    <row r="901">
      <c r="A901" s="72">
        <v>35598.0</v>
      </c>
      <c r="B901" s="73">
        <v>35.82</v>
      </c>
      <c r="C901" s="1" t="s">
        <v>1949</v>
      </c>
    </row>
    <row r="902">
      <c r="A902" s="72">
        <v>35599.0</v>
      </c>
      <c r="B902" s="73">
        <v>35.83</v>
      </c>
      <c r="C902" s="1" t="s">
        <v>1949</v>
      </c>
    </row>
    <row r="903">
      <c r="A903" s="72">
        <v>35600.0</v>
      </c>
      <c r="B903" s="73">
        <v>35.82</v>
      </c>
      <c r="C903" s="1" t="s">
        <v>1949</v>
      </c>
    </row>
    <row r="904">
      <c r="A904" s="72">
        <v>35601.0</v>
      </c>
      <c r="B904" s="73">
        <v>35.82</v>
      </c>
      <c r="C904" s="1" t="s">
        <v>1949</v>
      </c>
    </row>
    <row r="905">
      <c r="A905" s="72">
        <v>35604.0</v>
      </c>
      <c r="B905" s="73">
        <v>35.82</v>
      </c>
      <c r="C905" s="1" t="s">
        <v>1949</v>
      </c>
    </row>
    <row r="906">
      <c r="A906" s="72">
        <v>35605.0</v>
      </c>
      <c r="B906" s="73">
        <v>35.82</v>
      </c>
      <c r="C906" s="1" t="s">
        <v>1949</v>
      </c>
    </row>
    <row r="907">
      <c r="A907" s="72">
        <v>35606.0</v>
      </c>
      <c r="B907" s="73">
        <v>35.82</v>
      </c>
      <c r="C907" s="1" t="s">
        <v>1949</v>
      </c>
    </row>
    <row r="908">
      <c r="A908" s="72">
        <v>35607.0</v>
      </c>
      <c r="B908" s="73">
        <v>35.83</v>
      </c>
      <c r="C908" s="1" t="s">
        <v>1949</v>
      </c>
    </row>
    <row r="909">
      <c r="A909" s="72">
        <v>35608.0</v>
      </c>
      <c r="B909" s="73">
        <v>35.84</v>
      </c>
      <c r="C909" s="1" t="s">
        <v>1949</v>
      </c>
    </row>
    <row r="910">
      <c r="A910" s="72">
        <v>35611.0</v>
      </c>
      <c r="B910" s="73">
        <v>35.82</v>
      </c>
      <c r="C910" s="1" t="s">
        <v>1949</v>
      </c>
    </row>
    <row r="911">
      <c r="A911" s="72">
        <v>35612.0</v>
      </c>
      <c r="B911" s="73">
        <v>35.82</v>
      </c>
      <c r="C911" s="1" t="s">
        <v>1949</v>
      </c>
    </row>
    <row r="912">
      <c r="A912" s="72">
        <v>35613.0</v>
      </c>
      <c r="B912" s="73">
        <v>35.82</v>
      </c>
      <c r="C912" s="1" t="s">
        <v>1949</v>
      </c>
    </row>
    <row r="913">
      <c r="A913" s="72">
        <v>35614.0</v>
      </c>
      <c r="B913" s="73">
        <v>35.79</v>
      </c>
      <c r="C913" s="1" t="s">
        <v>1949</v>
      </c>
    </row>
    <row r="914">
      <c r="A914" s="72">
        <v>35615.0</v>
      </c>
      <c r="B914" s="73">
        <v>35.79</v>
      </c>
      <c r="C914" s="1" t="s">
        <v>1949</v>
      </c>
    </row>
    <row r="915">
      <c r="A915" s="72">
        <v>35618.0</v>
      </c>
      <c r="B915" s="73">
        <v>35.78</v>
      </c>
      <c r="C915" s="1" t="s">
        <v>1949</v>
      </c>
    </row>
    <row r="916">
      <c r="A916" s="72">
        <v>35619.0</v>
      </c>
      <c r="B916" s="73">
        <v>35.79</v>
      </c>
      <c r="C916" s="1" t="s">
        <v>1949</v>
      </c>
    </row>
    <row r="917">
      <c r="A917" s="72">
        <v>35620.0</v>
      </c>
      <c r="B917" s="73">
        <v>35.78</v>
      </c>
      <c r="C917" s="1" t="s">
        <v>1949</v>
      </c>
    </row>
    <row r="918">
      <c r="A918" s="72">
        <v>35621.0</v>
      </c>
      <c r="B918" s="73">
        <v>35.76</v>
      </c>
      <c r="C918" s="1" t="s">
        <v>1949</v>
      </c>
    </row>
    <row r="919">
      <c r="A919" s="72">
        <v>35622.0</v>
      </c>
      <c r="B919" s="73">
        <v>35.72</v>
      </c>
      <c r="C919" s="1" t="s">
        <v>1949</v>
      </c>
    </row>
    <row r="920">
      <c r="A920" s="72">
        <v>35625.0</v>
      </c>
      <c r="B920" s="73">
        <v>35.72</v>
      </c>
      <c r="C920" s="1" t="s">
        <v>1949</v>
      </c>
    </row>
    <row r="921">
      <c r="A921" s="72">
        <v>35626.0</v>
      </c>
      <c r="B921" s="73">
        <v>35.72</v>
      </c>
      <c r="C921" s="1" t="s">
        <v>1949</v>
      </c>
    </row>
    <row r="922">
      <c r="A922" s="72">
        <v>35627.0</v>
      </c>
      <c r="B922" s="73">
        <v>35.71</v>
      </c>
      <c r="C922" s="1" t="s">
        <v>1949</v>
      </c>
    </row>
    <row r="923">
      <c r="A923" s="72">
        <v>35628.0</v>
      </c>
      <c r="B923" s="73">
        <v>35.71</v>
      </c>
      <c r="C923" s="1" t="s">
        <v>1949</v>
      </c>
    </row>
    <row r="924">
      <c r="A924" s="72">
        <v>35629.0</v>
      </c>
      <c r="B924" s="73">
        <v>35.71</v>
      </c>
      <c r="C924" s="1" t="s">
        <v>1949</v>
      </c>
    </row>
    <row r="925">
      <c r="A925" s="72">
        <v>35632.0</v>
      </c>
      <c r="B925" s="73">
        <v>35.7</v>
      </c>
      <c r="C925" s="1" t="s">
        <v>1949</v>
      </c>
    </row>
    <row r="926">
      <c r="A926" s="72">
        <v>35633.0</v>
      </c>
      <c r="B926" s="73">
        <v>35.7</v>
      </c>
      <c r="C926" s="1" t="s">
        <v>1949</v>
      </c>
    </row>
    <row r="927">
      <c r="A927" s="72">
        <v>35634.0</v>
      </c>
      <c r="B927" s="73">
        <v>35.7</v>
      </c>
      <c r="C927" s="1" t="s">
        <v>1949</v>
      </c>
    </row>
    <row r="928">
      <c r="A928" s="72">
        <v>35635.0</v>
      </c>
      <c r="B928" s="73">
        <v>35.7</v>
      </c>
      <c r="C928" s="1" t="s">
        <v>1949</v>
      </c>
    </row>
    <row r="929">
      <c r="A929" s="72">
        <v>35636.0</v>
      </c>
      <c r="B929" s="73">
        <v>35.7</v>
      </c>
      <c r="C929" s="1" t="s">
        <v>1949</v>
      </c>
    </row>
    <row r="930">
      <c r="A930" s="72">
        <v>35639.0</v>
      </c>
      <c r="B930" s="73">
        <v>35.7</v>
      </c>
      <c r="C930" s="1" t="s">
        <v>1949</v>
      </c>
    </row>
    <row r="931">
      <c r="A931" s="72">
        <v>35640.0</v>
      </c>
      <c r="B931" s="73">
        <v>35.7</v>
      </c>
      <c r="C931" s="1" t="s">
        <v>1949</v>
      </c>
    </row>
    <row r="932">
      <c r="A932" s="72">
        <v>35641.0</v>
      </c>
      <c r="B932" s="73">
        <v>35.7</v>
      </c>
      <c r="C932" s="1" t="s">
        <v>1949</v>
      </c>
    </row>
    <row r="933">
      <c r="A933" s="72">
        <v>35642.0</v>
      </c>
      <c r="B933" s="73">
        <v>35.71</v>
      </c>
      <c r="C933" s="1" t="s">
        <v>1949</v>
      </c>
    </row>
    <row r="934">
      <c r="A934" s="72">
        <v>35643.0</v>
      </c>
      <c r="B934" s="73">
        <v>35.71</v>
      </c>
      <c r="C934" s="1" t="s">
        <v>1949</v>
      </c>
    </row>
    <row r="935">
      <c r="A935" s="72">
        <v>35646.0</v>
      </c>
      <c r="B935" s="73">
        <v>35.75</v>
      </c>
      <c r="C935" s="1" t="s">
        <v>1949</v>
      </c>
    </row>
    <row r="936">
      <c r="A936" s="72">
        <v>35647.0</v>
      </c>
      <c r="B936" s="73">
        <v>35.74</v>
      </c>
      <c r="C936" s="1" t="s">
        <v>1949</v>
      </c>
    </row>
    <row r="937">
      <c r="A937" s="72">
        <v>35648.0</v>
      </c>
      <c r="B937" s="73">
        <v>35.73</v>
      </c>
      <c r="C937" s="1" t="s">
        <v>1949</v>
      </c>
    </row>
    <row r="938">
      <c r="A938" s="72">
        <v>35649.0</v>
      </c>
      <c r="B938" s="73">
        <v>35.72</v>
      </c>
      <c r="C938" s="1" t="s">
        <v>1949</v>
      </c>
    </row>
    <row r="939">
      <c r="A939" s="72">
        <v>35650.0</v>
      </c>
      <c r="B939" s="73">
        <v>35.72</v>
      </c>
      <c r="C939" s="1" t="s">
        <v>1949</v>
      </c>
    </row>
    <row r="940">
      <c r="A940" s="72">
        <v>35653.0</v>
      </c>
      <c r="B940" s="73">
        <v>35.72</v>
      </c>
      <c r="C940" s="1" t="s">
        <v>1949</v>
      </c>
    </row>
    <row r="941">
      <c r="A941" s="72">
        <v>35654.0</v>
      </c>
      <c r="B941" s="73">
        <v>35.72</v>
      </c>
      <c r="C941" s="1" t="s">
        <v>1949</v>
      </c>
    </row>
    <row r="942">
      <c r="A942" s="72">
        <v>35655.0</v>
      </c>
      <c r="B942" s="73">
        <v>35.73</v>
      </c>
      <c r="C942" s="1" t="s">
        <v>1949</v>
      </c>
    </row>
    <row r="943">
      <c r="A943" s="72">
        <v>35656.0</v>
      </c>
      <c r="B943" s="73">
        <v>35.73</v>
      </c>
      <c r="C943" s="1" t="s">
        <v>1949</v>
      </c>
    </row>
    <row r="944">
      <c r="A944" s="72">
        <v>35657.0</v>
      </c>
      <c r="B944" s="71"/>
      <c r="C944" s="1" t="s">
        <v>1949</v>
      </c>
    </row>
    <row r="945">
      <c r="A945" s="72">
        <v>35660.0</v>
      </c>
      <c r="B945" s="73">
        <v>35.73</v>
      </c>
      <c r="C945" s="1" t="s">
        <v>1949</v>
      </c>
    </row>
    <row r="946">
      <c r="A946" s="72">
        <v>35661.0</v>
      </c>
      <c r="B946" s="73">
        <v>35.71</v>
      </c>
      <c r="C946" s="1" t="s">
        <v>1949</v>
      </c>
    </row>
    <row r="947">
      <c r="A947" s="72">
        <v>35662.0</v>
      </c>
      <c r="B947" s="73">
        <v>35.84</v>
      </c>
      <c r="C947" s="1" t="s">
        <v>1949</v>
      </c>
    </row>
    <row r="948">
      <c r="A948" s="72">
        <v>35663.0</v>
      </c>
      <c r="B948" s="73">
        <v>36.08</v>
      </c>
      <c r="C948" s="1" t="s">
        <v>1949</v>
      </c>
    </row>
    <row r="949">
      <c r="A949" s="72">
        <v>35664.0</v>
      </c>
      <c r="B949" s="73">
        <v>36.08</v>
      </c>
      <c r="C949" s="1" t="s">
        <v>1949</v>
      </c>
    </row>
    <row r="950">
      <c r="A950" s="72">
        <v>35667.0</v>
      </c>
      <c r="B950" s="73">
        <v>36.36</v>
      </c>
      <c r="C950" s="1" t="s">
        <v>1949</v>
      </c>
    </row>
    <row r="951">
      <c r="A951" s="72">
        <v>35668.0</v>
      </c>
      <c r="B951" s="73">
        <v>36.37</v>
      </c>
      <c r="C951" s="1" t="s">
        <v>1949</v>
      </c>
    </row>
    <row r="952">
      <c r="A952" s="72">
        <v>35669.0</v>
      </c>
      <c r="B952" s="73">
        <v>36.36</v>
      </c>
      <c r="C952" s="1" t="s">
        <v>1949</v>
      </c>
    </row>
    <row r="953">
      <c r="A953" s="72">
        <v>35670.0</v>
      </c>
      <c r="B953" s="73">
        <v>36.36</v>
      </c>
      <c r="C953" s="1" t="s">
        <v>1949</v>
      </c>
    </row>
    <row r="954">
      <c r="A954" s="72">
        <v>35671.0</v>
      </c>
      <c r="B954" s="73">
        <v>36.36</v>
      </c>
      <c r="C954" s="1" t="s">
        <v>1949</v>
      </c>
    </row>
    <row r="955">
      <c r="A955" s="72">
        <v>35674.0</v>
      </c>
      <c r="B955" s="73">
        <v>36.37</v>
      </c>
      <c r="C955" s="1" t="s">
        <v>1949</v>
      </c>
    </row>
    <row r="956">
      <c r="A956" s="72">
        <v>35675.0</v>
      </c>
      <c r="B956" s="73">
        <v>36.47</v>
      </c>
      <c r="C956" s="1" t="s">
        <v>1949</v>
      </c>
    </row>
    <row r="957">
      <c r="A957" s="72">
        <v>35676.0</v>
      </c>
      <c r="B957" s="73">
        <v>36.5</v>
      </c>
      <c r="C957" s="1" t="s">
        <v>1949</v>
      </c>
    </row>
    <row r="958">
      <c r="A958" s="72">
        <v>35677.0</v>
      </c>
      <c r="B958" s="71"/>
      <c r="C958" s="1" t="s">
        <v>1949</v>
      </c>
    </row>
    <row r="959">
      <c r="A959" s="72">
        <v>35678.0</v>
      </c>
      <c r="B959" s="73">
        <v>36.56</v>
      </c>
      <c r="C959" s="1" t="s">
        <v>1949</v>
      </c>
    </row>
    <row r="960">
      <c r="A960" s="72">
        <v>35681.0</v>
      </c>
      <c r="B960" s="73">
        <v>36.67</v>
      </c>
      <c r="C960" s="1" t="s">
        <v>1949</v>
      </c>
    </row>
    <row r="961">
      <c r="A961" s="72">
        <v>35682.0</v>
      </c>
      <c r="B961" s="73">
        <v>36.65</v>
      </c>
      <c r="C961" s="1" t="s">
        <v>1949</v>
      </c>
    </row>
    <row r="962">
      <c r="A962" s="72">
        <v>35683.0</v>
      </c>
      <c r="B962" s="73">
        <v>36.45</v>
      </c>
      <c r="C962" s="1" t="s">
        <v>1949</v>
      </c>
    </row>
    <row r="963">
      <c r="A963" s="72">
        <v>35684.0</v>
      </c>
      <c r="B963" s="73">
        <v>36.56</v>
      </c>
      <c r="C963" s="1" t="s">
        <v>1949</v>
      </c>
    </row>
    <row r="964">
      <c r="A964" s="72">
        <v>35685.0</v>
      </c>
      <c r="B964" s="73">
        <v>36.54</v>
      </c>
      <c r="C964" s="1" t="s">
        <v>1949</v>
      </c>
    </row>
    <row r="965">
      <c r="A965" s="72">
        <v>35688.0</v>
      </c>
      <c r="B965" s="73">
        <v>36.46</v>
      </c>
      <c r="C965" s="1" t="s">
        <v>1949</v>
      </c>
    </row>
    <row r="966">
      <c r="A966" s="72">
        <v>35689.0</v>
      </c>
      <c r="B966" s="73">
        <v>36.49</v>
      </c>
      <c r="C966" s="1" t="s">
        <v>1949</v>
      </c>
    </row>
    <row r="967">
      <c r="A967" s="72">
        <v>35690.0</v>
      </c>
      <c r="B967" s="73">
        <v>36.46</v>
      </c>
      <c r="C967" s="1" t="s">
        <v>1949</v>
      </c>
    </row>
    <row r="968">
      <c r="A968" s="72">
        <v>35691.0</v>
      </c>
      <c r="B968" s="73">
        <v>36.37</v>
      </c>
      <c r="C968" s="1" t="s">
        <v>1949</v>
      </c>
    </row>
    <row r="969">
      <c r="A969" s="72">
        <v>35692.0</v>
      </c>
      <c r="B969" s="73">
        <v>36.4</v>
      </c>
      <c r="C969" s="1" t="s">
        <v>1949</v>
      </c>
    </row>
    <row r="970">
      <c r="A970" s="72">
        <v>35695.0</v>
      </c>
      <c r="B970" s="73">
        <v>36.34</v>
      </c>
      <c r="C970" s="1" t="s">
        <v>1949</v>
      </c>
    </row>
    <row r="971">
      <c r="A971" s="72">
        <v>35696.0</v>
      </c>
      <c r="B971" s="73">
        <v>36.33</v>
      </c>
      <c r="C971" s="1" t="s">
        <v>1949</v>
      </c>
    </row>
    <row r="972">
      <c r="A972" s="72">
        <v>35697.0</v>
      </c>
      <c r="B972" s="73">
        <v>36.29</v>
      </c>
      <c r="C972" s="1" t="s">
        <v>1949</v>
      </c>
    </row>
    <row r="973">
      <c r="A973" s="72">
        <v>35698.0</v>
      </c>
      <c r="B973" s="73">
        <v>36.23</v>
      </c>
      <c r="C973" s="1" t="s">
        <v>1949</v>
      </c>
    </row>
    <row r="974">
      <c r="A974" s="72">
        <v>35699.0</v>
      </c>
      <c r="B974" s="73">
        <v>36.22</v>
      </c>
      <c r="C974" s="1" t="s">
        <v>1949</v>
      </c>
    </row>
    <row r="975">
      <c r="A975" s="72">
        <v>35702.0</v>
      </c>
      <c r="B975" s="73">
        <v>36.18</v>
      </c>
      <c r="C975" s="1" t="s">
        <v>1949</v>
      </c>
    </row>
    <row r="976">
      <c r="A976" s="72">
        <v>35703.0</v>
      </c>
      <c r="B976" s="73">
        <v>36.18</v>
      </c>
      <c r="C976" s="1" t="s">
        <v>1949</v>
      </c>
    </row>
    <row r="977">
      <c r="A977" s="72">
        <v>35704.0</v>
      </c>
      <c r="B977" s="73">
        <v>36.17</v>
      </c>
      <c r="C977" s="1" t="s">
        <v>1949</v>
      </c>
    </row>
    <row r="978">
      <c r="A978" s="72">
        <v>35705.0</v>
      </c>
      <c r="B978" s="71"/>
      <c r="C978" s="1" t="s">
        <v>1949</v>
      </c>
    </row>
    <row r="979">
      <c r="A979" s="72">
        <v>35706.0</v>
      </c>
      <c r="B979" s="73">
        <v>36.17</v>
      </c>
      <c r="C979" s="1" t="s">
        <v>1949</v>
      </c>
    </row>
    <row r="980">
      <c r="A980" s="72">
        <v>35709.0</v>
      </c>
      <c r="B980" s="73">
        <v>36.17</v>
      </c>
      <c r="C980" s="1" t="s">
        <v>1949</v>
      </c>
    </row>
    <row r="981">
      <c r="A981" s="72">
        <v>35710.0</v>
      </c>
      <c r="B981" s="73">
        <v>36.2</v>
      </c>
      <c r="C981" s="1" t="s">
        <v>1949</v>
      </c>
    </row>
    <row r="982">
      <c r="A982" s="72">
        <v>35711.0</v>
      </c>
      <c r="B982" s="73">
        <v>36.19</v>
      </c>
      <c r="C982" s="1" t="s">
        <v>1949</v>
      </c>
    </row>
    <row r="983">
      <c r="A983" s="72">
        <v>35712.0</v>
      </c>
      <c r="B983" s="73">
        <v>36.21</v>
      </c>
      <c r="C983" s="1" t="s">
        <v>1949</v>
      </c>
    </row>
    <row r="984">
      <c r="A984" s="72">
        <v>35713.0</v>
      </c>
      <c r="B984" s="73">
        <v>36.26</v>
      </c>
      <c r="C984" s="1" t="s">
        <v>1949</v>
      </c>
    </row>
    <row r="985">
      <c r="A985" s="72">
        <v>35716.0</v>
      </c>
      <c r="B985" s="73">
        <v>36.22</v>
      </c>
      <c r="C985" s="1" t="s">
        <v>1949</v>
      </c>
    </row>
    <row r="986">
      <c r="A986" s="72">
        <v>35717.0</v>
      </c>
      <c r="B986" s="73">
        <v>36.22</v>
      </c>
      <c r="C986" s="1" t="s">
        <v>1949</v>
      </c>
    </row>
    <row r="987">
      <c r="A987" s="72">
        <v>35718.0</v>
      </c>
      <c r="B987" s="73">
        <v>36.25</v>
      </c>
      <c r="C987" s="1" t="s">
        <v>1949</v>
      </c>
    </row>
    <row r="988">
      <c r="A988" s="72">
        <v>35719.0</v>
      </c>
      <c r="B988" s="73">
        <v>36.22</v>
      </c>
      <c r="C988" s="1" t="s">
        <v>1949</v>
      </c>
    </row>
    <row r="989">
      <c r="A989" s="72">
        <v>35720.0</v>
      </c>
      <c r="B989" s="73">
        <v>36.2</v>
      </c>
      <c r="C989" s="1" t="s">
        <v>1949</v>
      </c>
    </row>
    <row r="990">
      <c r="A990" s="72">
        <v>35723.0</v>
      </c>
      <c r="B990" s="73">
        <v>36.21</v>
      </c>
      <c r="C990" s="1" t="s">
        <v>1949</v>
      </c>
    </row>
    <row r="991">
      <c r="A991" s="72">
        <v>35724.0</v>
      </c>
      <c r="B991" s="73">
        <v>36.22</v>
      </c>
      <c r="C991" s="1" t="s">
        <v>1949</v>
      </c>
    </row>
    <row r="992">
      <c r="A992" s="72">
        <v>35725.0</v>
      </c>
      <c r="B992" s="73">
        <v>36.2</v>
      </c>
      <c r="C992" s="1" t="s">
        <v>1949</v>
      </c>
    </row>
    <row r="993">
      <c r="A993" s="72">
        <v>35726.0</v>
      </c>
      <c r="B993" s="73">
        <v>36.22</v>
      </c>
      <c r="C993" s="1" t="s">
        <v>1949</v>
      </c>
    </row>
    <row r="994">
      <c r="A994" s="72">
        <v>35727.0</v>
      </c>
      <c r="B994" s="73">
        <v>36.26</v>
      </c>
      <c r="C994" s="1" t="s">
        <v>1949</v>
      </c>
    </row>
    <row r="995">
      <c r="A995" s="72">
        <v>35730.0</v>
      </c>
      <c r="B995" s="73">
        <v>36.23</v>
      </c>
      <c r="C995" s="1" t="s">
        <v>1949</v>
      </c>
    </row>
    <row r="996">
      <c r="A996" s="72">
        <v>35731.0</v>
      </c>
      <c r="B996" s="73">
        <v>36.29</v>
      </c>
      <c r="C996" s="1" t="s">
        <v>1949</v>
      </c>
    </row>
    <row r="997">
      <c r="A997" s="72">
        <v>35732.0</v>
      </c>
      <c r="B997" s="73">
        <v>36.27</v>
      </c>
      <c r="C997" s="1" t="s">
        <v>1949</v>
      </c>
    </row>
    <row r="998">
      <c r="A998" s="72">
        <v>35733.0</v>
      </c>
      <c r="B998" s="73">
        <v>36.27</v>
      </c>
      <c r="C998" s="1" t="s">
        <v>1949</v>
      </c>
    </row>
    <row r="999">
      <c r="A999" s="72">
        <v>35734.0</v>
      </c>
      <c r="B999" s="73">
        <v>36.4</v>
      </c>
      <c r="C999" s="1" t="s">
        <v>1949</v>
      </c>
    </row>
    <row r="1000">
      <c r="A1000" s="72">
        <v>35737.0</v>
      </c>
      <c r="B1000" s="73">
        <v>36.34</v>
      </c>
      <c r="C1000" s="1" t="s">
        <v>1949</v>
      </c>
    </row>
    <row r="1001">
      <c r="A1001" s="72">
        <v>35738.0</v>
      </c>
      <c r="B1001" s="73">
        <v>36.38</v>
      </c>
      <c r="C1001" s="1" t="s">
        <v>1949</v>
      </c>
    </row>
    <row r="1002">
      <c r="A1002" s="72">
        <v>35739.0</v>
      </c>
      <c r="B1002" s="73">
        <v>36.36</v>
      </c>
      <c r="C1002" s="1" t="s">
        <v>1949</v>
      </c>
    </row>
    <row r="1003">
      <c r="A1003" s="72">
        <v>35740.0</v>
      </c>
      <c r="B1003" s="73">
        <v>36.42</v>
      </c>
      <c r="C1003" s="1" t="s">
        <v>1949</v>
      </c>
    </row>
    <row r="1004">
      <c r="A1004" s="72">
        <v>35741.0</v>
      </c>
      <c r="B1004" s="73">
        <v>36.55</v>
      </c>
      <c r="C1004" s="1" t="s">
        <v>1949</v>
      </c>
    </row>
    <row r="1005">
      <c r="A1005" s="72">
        <v>35744.0</v>
      </c>
      <c r="B1005" s="73">
        <v>36.56</v>
      </c>
      <c r="C1005" s="1" t="s">
        <v>1949</v>
      </c>
    </row>
    <row r="1006">
      <c r="A1006" s="72">
        <v>35745.0</v>
      </c>
      <c r="B1006" s="73">
        <v>36.62</v>
      </c>
      <c r="C1006" s="1" t="s">
        <v>1949</v>
      </c>
    </row>
    <row r="1007">
      <c r="A1007" s="72">
        <v>35746.0</v>
      </c>
      <c r="B1007" s="73">
        <v>36.71</v>
      </c>
      <c r="C1007" s="1" t="s">
        <v>1949</v>
      </c>
    </row>
    <row r="1008">
      <c r="A1008" s="72">
        <v>35747.0</v>
      </c>
      <c r="B1008" s="73">
        <v>36.73</v>
      </c>
      <c r="C1008" s="1" t="s">
        <v>1949</v>
      </c>
    </row>
    <row r="1009">
      <c r="A1009" s="72">
        <v>35748.0</v>
      </c>
      <c r="B1009" s="73">
        <v>36.73</v>
      </c>
      <c r="C1009" s="1" t="s">
        <v>1949</v>
      </c>
    </row>
    <row r="1010">
      <c r="A1010" s="72">
        <v>35751.0</v>
      </c>
      <c r="B1010" s="73">
        <v>36.81</v>
      </c>
      <c r="C1010" s="1" t="s">
        <v>1949</v>
      </c>
    </row>
    <row r="1011">
      <c r="A1011" s="72">
        <v>35752.0</v>
      </c>
      <c r="B1011" s="73">
        <v>37.52</v>
      </c>
      <c r="C1011" s="1" t="s">
        <v>1949</v>
      </c>
    </row>
    <row r="1012">
      <c r="A1012" s="72">
        <v>35753.0</v>
      </c>
      <c r="B1012" s="73">
        <v>37.43</v>
      </c>
      <c r="C1012" s="1" t="s">
        <v>1949</v>
      </c>
    </row>
    <row r="1013">
      <c r="A1013" s="72">
        <v>35754.0</v>
      </c>
      <c r="B1013" s="73">
        <v>37.4</v>
      </c>
      <c r="C1013" s="1" t="s">
        <v>1949</v>
      </c>
    </row>
    <row r="1014">
      <c r="A1014" s="72">
        <v>35755.0</v>
      </c>
      <c r="B1014" s="73">
        <v>37.47</v>
      </c>
      <c r="C1014" s="1" t="s">
        <v>1949</v>
      </c>
    </row>
    <row r="1015">
      <c r="A1015" s="72">
        <v>35758.0</v>
      </c>
      <c r="B1015" s="73">
        <v>38.39</v>
      </c>
      <c r="C1015" s="1" t="s">
        <v>1949</v>
      </c>
    </row>
    <row r="1016">
      <c r="A1016" s="72">
        <v>35759.0</v>
      </c>
      <c r="B1016" s="73">
        <v>38.35</v>
      </c>
      <c r="C1016" s="1" t="s">
        <v>1949</v>
      </c>
    </row>
    <row r="1017">
      <c r="A1017" s="72">
        <v>35760.0</v>
      </c>
      <c r="B1017" s="73">
        <v>38.56</v>
      </c>
      <c r="C1017" s="1" t="s">
        <v>1949</v>
      </c>
    </row>
    <row r="1018">
      <c r="A1018" s="72">
        <v>35761.0</v>
      </c>
      <c r="B1018" s="71"/>
      <c r="C1018" s="1" t="s">
        <v>1949</v>
      </c>
    </row>
    <row r="1019">
      <c r="A1019" s="72">
        <v>35762.0</v>
      </c>
      <c r="B1019" s="73">
        <v>38.57</v>
      </c>
      <c r="C1019" s="1" t="s">
        <v>1949</v>
      </c>
    </row>
    <row r="1020">
      <c r="A1020" s="72">
        <v>35765.0</v>
      </c>
      <c r="B1020" s="73">
        <v>38.78</v>
      </c>
      <c r="C1020" s="1" t="s">
        <v>1949</v>
      </c>
    </row>
    <row r="1021">
      <c r="A1021" s="72">
        <v>35766.0</v>
      </c>
      <c r="B1021" s="73">
        <v>39.52</v>
      </c>
      <c r="C1021" s="1" t="s">
        <v>1949</v>
      </c>
    </row>
    <row r="1022">
      <c r="A1022" s="72">
        <v>35767.0</v>
      </c>
      <c r="B1022" s="73">
        <v>39.44</v>
      </c>
      <c r="C1022" s="1" t="s">
        <v>1949</v>
      </c>
    </row>
    <row r="1023">
      <c r="A1023" s="72">
        <v>35768.0</v>
      </c>
      <c r="B1023" s="73">
        <v>39.01</v>
      </c>
      <c r="C1023" s="1" t="s">
        <v>1949</v>
      </c>
    </row>
    <row r="1024">
      <c r="A1024" s="72">
        <v>35769.0</v>
      </c>
      <c r="B1024" s="73">
        <v>38.65</v>
      </c>
      <c r="C1024" s="1" t="s">
        <v>1949</v>
      </c>
    </row>
    <row r="1025">
      <c r="A1025" s="72">
        <v>35772.0</v>
      </c>
      <c r="B1025" s="73">
        <v>38.9</v>
      </c>
      <c r="C1025" s="1" t="s">
        <v>1949</v>
      </c>
    </row>
    <row r="1026">
      <c r="A1026" s="72">
        <v>35773.0</v>
      </c>
      <c r="B1026" s="73">
        <v>39.01</v>
      </c>
      <c r="C1026" s="1" t="s">
        <v>1949</v>
      </c>
    </row>
    <row r="1027">
      <c r="A1027" s="72">
        <v>35774.0</v>
      </c>
      <c r="B1027" s="73">
        <v>39.05</v>
      </c>
      <c r="C1027" s="1" t="s">
        <v>1949</v>
      </c>
    </row>
    <row r="1028">
      <c r="A1028" s="72">
        <v>35775.0</v>
      </c>
      <c r="B1028" s="73">
        <v>39.42</v>
      </c>
      <c r="C1028" s="1" t="s">
        <v>1949</v>
      </c>
    </row>
    <row r="1029">
      <c r="A1029" s="72">
        <v>35776.0</v>
      </c>
      <c r="B1029" s="73">
        <v>39.73</v>
      </c>
      <c r="C1029" s="1" t="s">
        <v>1949</v>
      </c>
    </row>
    <row r="1030">
      <c r="A1030" s="72">
        <v>35779.0</v>
      </c>
      <c r="B1030" s="73">
        <v>39.59</v>
      </c>
      <c r="C1030" s="1" t="s">
        <v>1949</v>
      </c>
    </row>
    <row r="1031">
      <c r="A1031" s="72">
        <v>35780.0</v>
      </c>
      <c r="B1031" s="73">
        <v>39.44</v>
      </c>
      <c r="C1031" s="1" t="s">
        <v>1949</v>
      </c>
    </row>
    <row r="1032">
      <c r="A1032" s="72">
        <v>35781.0</v>
      </c>
      <c r="B1032" s="73">
        <v>39.46</v>
      </c>
      <c r="C1032" s="1" t="s">
        <v>1949</v>
      </c>
    </row>
    <row r="1033">
      <c r="A1033" s="72">
        <v>35782.0</v>
      </c>
      <c r="B1033" s="73">
        <v>39.27</v>
      </c>
      <c r="C1033" s="1" t="s">
        <v>1949</v>
      </c>
    </row>
    <row r="1034">
      <c r="A1034" s="72">
        <v>35783.0</v>
      </c>
      <c r="B1034" s="73">
        <v>39.23</v>
      </c>
      <c r="C1034" s="1" t="s">
        <v>1949</v>
      </c>
    </row>
    <row r="1035">
      <c r="A1035" s="72">
        <v>35786.0</v>
      </c>
      <c r="B1035" s="73">
        <v>39.17</v>
      </c>
      <c r="C1035" s="1" t="s">
        <v>1949</v>
      </c>
    </row>
    <row r="1036">
      <c r="A1036" s="72">
        <v>35787.0</v>
      </c>
      <c r="B1036" s="73">
        <v>39.17</v>
      </c>
      <c r="C1036" s="1" t="s">
        <v>1949</v>
      </c>
    </row>
    <row r="1037">
      <c r="A1037" s="72">
        <v>35788.0</v>
      </c>
      <c r="B1037" s="73">
        <v>39.11</v>
      </c>
      <c r="C1037" s="1" t="s">
        <v>1949</v>
      </c>
    </row>
    <row r="1038">
      <c r="A1038" s="72">
        <v>35790.0</v>
      </c>
      <c r="B1038" s="73">
        <v>39.24</v>
      </c>
      <c r="C1038" s="1" t="s">
        <v>1949</v>
      </c>
    </row>
    <row r="1039">
      <c r="A1039" s="72">
        <v>35793.0</v>
      </c>
      <c r="B1039" s="73">
        <v>39.21</v>
      </c>
      <c r="C1039" s="1" t="s">
        <v>1949</v>
      </c>
    </row>
    <row r="1040">
      <c r="A1040" s="72">
        <v>35794.0</v>
      </c>
      <c r="B1040" s="73">
        <v>39.25</v>
      </c>
      <c r="C1040" s="1" t="s">
        <v>1949</v>
      </c>
    </row>
    <row r="1041">
      <c r="A1041" s="72">
        <v>35795.0</v>
      </c>
      <c r="B1041" s="73">
        <v>39.28</v>
      </c>
      <c r="C1041" s="1" t="s">
        <v>1949</v>
      </c>
    </row>
    <row r="1042">
      <c r="A1042" s="72">
        <v>35797.0</v>
      </c>
      <c r="B1042" s="73">
        <v>39.26</v>
      </c>
      <c r="C1042" s="1" t="s">
        <v>1949</v>
      </c>
    </row>
    <row r="1043">
      <c r="A1043" s="72">
        <v>35800.0</v>
      </c>
      <c r="B1043" s="73">
        <v>39.38</v>
      </c>
      <c r="C1043" s="1" t="s">
        <v>1949</v>
      </c>
    </row>
    <row r="1044">
      <c r="A1044" s="72">
        <v>35801.0</v>
      </c>
      <c r="B1044" s="73">
        <v>39.63</v>
      </c>
      <c r="C1044" s="1" t="s">
        <v>1949</v>
      </c>
    </row>
    <row r="1045">
      <c r="A1045" s="72">
        <v>35802.0</v>
      </c>
      <c r="B1045" s="73">
        <v>39.57</v>
      </c>
      <c r="C1045" s="1" t="s">
        <v>1949</v>
      </c>
    </row>
    <row r="1046">
      <c r="A1046" s="72">
        <v>35803.0</v>
      </c>
      <c r="B1046" s="73">
        <v>39.65</v>
      </c>
      <c r="C1046" s="1" t="s">
        <v>1949</v>
      </c>
    </row>
    <row r="1047">
      <c r="A1047" s="72">
        <v>35804.0</v>
      </c>
      <c r="B1047" s="73">
        <v>39.71</v>
      </c>
      <c r="C1047" s="1" t="s">
        <v>1949</v>
      </c>
    </row>
    <row r="1048">
      <c r="A1048" s="72">
        <v>35807.0</v>
      </c>
      <c r="B1048" s="73">
        <v>39.82</v>
      </c>
      <c r="C1048" s="1" t="s">
        <v>1949</v>
      </c>
    </row>
    <row r="1049">
      <c r="A1049" s="72">
        <v>35808.0</v>
      </c>
      <c r="B1049" s="73">
        <v>39.89</v>
      </c>
      <c r="C1049" s="1" t="s">
        <v>1949</v>
      </c>
    </row>
    <row r="1050">
      <c r="A1050" s="72">
        <v>35809.0</v>
      </c>
      <c r="B1050" s="73">
        <v>40.18</v>
      </c>
      <c r="C1050" s="1" t="s">
        <v>1949</v>
      </c>
    </row>
    <row r="1051">
      <c r="A1051" s="72">
        <v>35810.0</v>
      </c>
      <c r="B1051" s="73">
        <v>40.27</v>
      </c>
      <c r="C1051" s="1" t="s">
        <v>1949</v>
      </c>
    </row>
    <row r="1052">
      <c r="A1052" s="72">
        <v>35811.0</v>
      </c>
      <c r="B1052" s="73">
        <v>40.36</v>
      </c>
      <c r="C1052" s="1" t="s">
        <v>1949</v>
      </c>
    </row>
    <row r="1053">
      <c r="A1053" s="72">
        <v>35814.0</v>
      </c>
      <c r="B1053" s="73">
        <v>39.51</v>
      </c>
      <c r="C1053" s="1" t="s">
        <v>1949</v>
      </c>
    </row>
    <row r="1054">
      <c r="A1054" s="72">
        <v>35815.0</v>
      </c>
      <c r="B1054" s="73">
        <v>38.74</v>
      </c>
      <c r="C1054" s="1" t="s">
        <v>1949</v>
      </c>
    </row>
    <row r="1055">
      <c r="A1055" s="72">
        <v>35816.0</v>
      </c>
      <c r="B1055" s="73">
        <v>38.96</v>
      </c>
      <c r="C1055" s="1" t="s">
        <v>1949</v>
      </c>
    </row>
    <row r="1056">
      <c r="A1056" s="72">
        <v>35817.0</v>
      </c>
      <c r="B1056" s="73">
        <v>38.88</v>
      </c>
      <c r="C1056" s="1" t="s">
        <v>1949</v>
      </c>
    </row>
    <row r="1057">
      <c r="A1057" s="72">
        <v>35818.0</v>
      </c>
      <c r="B1057" s="73">
        <v>38.62</v>
      </c>
      <c r="C1057" s="1" t="s">
        <v>1949</v>
      </c>
    </row>
    <row r="1058">
      <c r="A1058" s="72">
        <v>35821.0</v>
      </c>
      <c r="B1058" s="73">
        <v>38.62</v>
      </c>
      <c r="C1058" s="1" t="s">
        <v>1949</v>
      </c>
    </row>
    <row r="1059">
      <c r="A1059" s="72">
        <v>35822.0</v>
      </c>
      <c r="B1059" s="73">
        <v>38.47</v>
      </c>
      <c r="C1059" s="1" t="s">
        <v>1949</v>
      </c>
    </row>
    <row r="1060">
      <c r="A1060" s="72">
        <v>35823.0</v>
      </c>
      <c r="B1060" s="73">
        <v>38.71</v>
      </c>
      <c r="C1060" s="1" t="s">
        <v>1949</v>
      </c>
    </row>
    <row r="1061">
      <c r="A1061" s="72">
        <v>35824.0</v>
      </c>
      <c r="B1061" s="73">
        <v>38.92</v>
      </c>
      <c r="C1061" s="1" t="s">
        <v>1949</v>
      </c>
    </row>
    <row r="1062">
      <c r="A1062" s="72">
        <v>35825.0</v>
      </c>
      <c r="B1062" s="71"/>
      <c r="C1062" s="1" t="s">
        <v>1949</v>
      </c>
    </row>
    <row r="1063">
      <c r="A1063" s="72">
        <v>35828.0</v>
      </c>
      <c r="B1063" s="73">
        <v>38.77</v>
      </c>
      <c r="C1063" s="1" t="s">
        <v>1949</v>
      </c>
    </row>
    <row r="1064">
      <c r="A1064" s="72">
        <v>35829.0</v>
      </c>
      <c r="B1064" s="73">
        <v>38.82</v>
      </c>
      <c r="C1064" s="1" t="s">
        <v>1949</v>
      </c>
    </row>
    <row r="1065">
      <c r="A1065" s="72">
        <v>35830.0</v>
      </c>
      <c r="B1065" s="73">
        <v>38.64</v>
      </c>
      <c r="C1065" s="1" t="s">
        <v>1949</v>
      </c>
    </row>
    <row r="1066">
      <c r="A1066" s="72">
        <v>35831.0</v>
      </c>
      <c r="B1066" s="73">
        <v>38.75</v>
      </c>
      <c r="C1066" s="1" t="s">
        <v>1949</v>
      </c>
    </row>
    <row r="1067">
      <c r="A1067" s="72">
        <v>35832.0</v>
      </c>
      <c r="B1067" s="73">
        <v>38.75</v>
      </c>
      <c r="C1067" s="1" t="s">
        <v>1949</v>
      </c>
    </row>
    <row r="1068">
      <c r="A1068" s="72">
        <v>35835.0</v>
      </c>
      <c r="B1068" s="73">
        <v>38.73</v>
      </c>
      <c r="C1068" s="1" t="s">
        <v>1949</v>
      </c>
    </row>
    <row r="1069">
      <c r="A1069" s="72">
        <v>35836.0</v>
      </c>
      <c r="B1069" s="73">
        <v>38.74</v>
      </c>
      <c r="C1069" s="1" t="s">
        <v>1949</v>
      </c>
    </row>
    <row r="1070">
      <c r="A1070" s="72">
        <v>35837.0</v>
      </c>
      <c r="B1070" s="73">
        <v>38.79</v>
      </c>
      <c r="C1070" s="1" t="s">
        <v>1949</v>
      </c>
    </row>
    <row r="1071">
      <c r="A1071" s="72">
        <v>35838.0</v>
      </c>
      <c r="B1071" s="73">
        <v>38.8</v>
      </c>
      <c r="C1071" s="1" t="s">
        <v>1949</v>
      </c>
    </row>
    <row r="1072">
      <c r="A1072" s="72">
        <v>35839.0</v>
      </c>
      <c r="B1072" s="73">
        <v>38.8</v>
      </c>
      <c r="C1072" s="1" t="s">
        <v>1949</v>
      </c>
    </row>
    <row r="1073">
      <c r="A1073" s="72">
        <v>35842.0</v>
      </c>
      <c r="B1073" s="73">
        <v>38.83</v>
      </c>
      <c r="C1073" s="1" t="s">
        <v>1949</v>
      </c>
    </row>
    <row r="1074">
      <c r="A1074" s="72">
        <v>35843.0</v>
      </c>
      <c r="B1074" s="73">
        <v>38.88</v>
      </c>
      <c r="C1074" s="1" t="s">
        <v>1949</v>
      </c>
    </row>
    <row r="1075">
      <c r="A1075" s="72">
        <v>35844.0</v>
      </c>
      <c r="B1075" s="73">
        <v>38.86</v>
      </c>
      <c r="C1075" s="1" t="s">
        <v>1949</v>
      </c>
    </row>
    <row r="1076">
      <c r="A1076" s="72">
        <v>35845.0</v>
      </c>
      <c r="B1076" s="73">
        <v>38.87</v>
      </c>
      <c r="C1076" s="1" t="s">
        <v>1949</v>
      </c>
    </row>
    <row r="1077">
      <c r="A1077" s="72">
        <v>35846.0</v>
      </c>
      <c r="B1077" s="73">
        <v>38.91</v>
      </c>
      <c r="C1077" s="1" t="s">
        <v>1949</v>
      </c>
    </row>
    <row r="1078">
      <c r="A1078" s="72">
        <v>35849.0</v>
      </c>
      <c r="B1078" s="73">
        <v>39.17</v>
      </c>
      <c r="C1078" s="1" t="s">
        <v>1949</v>
      </c>
    </row>
    <row r="1079">
      <c r="A1079" s="72">
        <v>35850.0</v>
      </c>
      <c r="B1079" s="73">
        <v>39.29</v>
      </c>
      <c r="C1079" s="1" t="s">
        <v>1949</v>
      </c>
    </row>
    <row r="1080">
      <c r="A1080" s="72">
        <v>35851.0</v>
      </c>
      <c r="B1080" s="73">
        <v>39.29</v>
      </c>
      <c r="C1080" s="1" t="s">
        <v>1949</v>
      </c>
    </row>
    <row r="1081">
      <c r="A1081" s="72">
        <v>35852.0</v>
      </c>
      <c r="B1081" s="73">
        <v>39.27</v>
      </c>
      <c r="C1081" s="1" t="s">
        <v>1949</v>
      </c>
    </row>
    <row r="1082">
      <c r="A1082" s="72">
        <v>35853.0</v>
      </c>
      <c r="B1082" s="73">
        <v>39.3</v>
      </c>
      <c r="C1082" s="1" t="s">
        <v>1949</v>
      </c>
    </row>
    <row r="1083">
      <c r="A1083" s="72">
        <v>35856.0</v>
      </c>
      <c r="B1083" s="73">
        <v>39.35</v>
      </c>
      <c r="C1083" s="1" t="s">
        <v>1949</v>
      </c>
    </row>
    <row r="1084">
      <c r="A1084" s="72">
        <v>35857.0</v>
      </c>
      <c r="B1084" s="73">
        <v>39.56</v>
      </c>
      <c r="C1084" s="1" t="s">
        <v>1949</v>
      </c>
    </row>
    <row r="1085">
      <c r="A1085" s="72">
        <v>35858.0</v>
      </c>
      <c r="B1085" s="73">
        <v>39.39</v>
      </c>
      <c r="C1085" s="1" t="s">
        <v>1949</v>
      </c>
    </row>
    <row r="1086">
      <c r="A1086" s="72">
        <v>35859.0</v>
      </c>
      <c r="B1086" s="73">
        <v>39.5</v>
      </c>
      <c r="C1086" s="1" t="s">
        <v>1949</v>
      </c>
    </row>
    <row r="1087">
      <c r="A1087" s="72">
        <v>35860.0</v>
      </c>
      <c r="B1087" s="73">
        <v>39.48</v>
      </c>
      <c r="C1087" s="1" t="s">
        <v>1949</v>
      </c>
    </row>
    <row r="1088">
      <c r="A1088" s="72">
        <v>35863.0</v>
      </c>
      <c r="B1088" s="73">
        <v>39.51</v>
      </c>
      <c r="C1088" s="1" t="s">
        <v>1949</v>
      </c>
    </row>
    <row r="1089">
      <c r="A1089" s="72">
        <v>35864.0</v>
      </c>
      <c r="B1089" s="73">
        <v>39.49</v>
      </c>
      <c r="C1089" s="1" t="s">
        <v>1949</v>
      </c>
    </row>
    <row r="1090">
      <c r="A1090" s="72">
        <v>35865.0</v>
      </c>
      <c r="B1090" s="73">
        <v>39.53</v>
      </c>
      <c r="C1090" s="1" t="s">
        <v>1949</v>
      </c>
    </row>
    <row r="1091">
      <c r="A1091" s="72">
        <v>35866.0</v>
      </c>
      <c r="B1091" s="73">
        <v>39.51</v>
      </c>
      <c r="C1091" s="1" t="s">
        <v>1949</v>
      </c>
    </row>
    <row r="1092">
      <c r="A1092" s="72">
        <v>35867.0</v>
      </c>
      <c r="B1092" s="73">
        <v>39.51</v>
      </c>
      <c r="C1092" s="1" t="s">
        <v>1949</v>
      </c>
    </row>
    <row r="1093">
      <c r="A1093" s="72">
        <v>35870.0</v>
      </c>
      <c r="B1093" s="73">
        <v>39.5</v>
      </c>
      <c r="C1093" s="1" t="s">
        <v>1949</v>
      </c>
    </row>
    <row r="1094">
      <c r="A1094" s="72">
        <v>35871.0</v>
      </c>
      <c r="B1094" s="73">
        <v>39.54</v>
      </c>
      <c r="C1094" s="1" t="s">
        <v>1949</v>
      </c>
    </row>
    <row r="1095">
      <c r="A1095" s="72">
        <v>35872.0</v>
      </c>
      <c r="B1095" s="73">
        <v>39.54</v>
      </c>
      <c r="C1095" s="1" t="s">
        <v>1949</v>
      </c>
    </row>
    <row r="1096">
      <c r="A1096" s="72">
        <v>35873.0</v>
      </c>
      <c r="B1096" s="73">
        <v>39.54</v>
      </c>
      <c r="C1096" s="1" t="s">
        <v>1949</v>
      </c>
    </row>
    <row r="1097">
      <c r="A1097" s="72">
        <v>35874.0</v>
      </c>
      <c r="B1097" s="73">
        <v>39.54</v>
      </c>
      <c r="C1097" s="1" t="s">
        <v>1949</v>
      </c>
    </row>
    <row r="1098">
      <c r="A1098" s="72">
        <v>35877.0</v>
      </c>
      <c r="B1098" s="73">
        <v>39.51</v>
      </c>
      <c r="C1098" s="1" t="s">
        <v>1949</v>
      </c>
    </row>
    <row r="1099">
      <c r="A1099" s="72">
        <v>35878.0</v>
      </c>
      <c r="B1099" s="73">
        <v>39.54</v>
      </c>
      <c r="C1099" s="1" t="s">
        <v>1949</v>
      </c>
    </row>
    <row r="1100">
      <c r="A1100" s="72">
        <v>35879.0</v>
      </c>
      <c r="B1100" s="73">
        <v>39.52</v>
      </c>
      <c r="C1100" s="1" t="s">
        <v>1949</v>
      </c>
    </row>
    <row r="1101">
      <c r="A1101" s="72">
        <v>35880.0</v>
      </c>
      <c r="B1101" s="73">
        <v>39.51</v>
      </c>
      <c r="C1101" s="1" t="s">
        <v>1949</v>
      </c>
    </row>
    <row r="1102">
      <c r="A1102" s="72">
        <v>35881.0</v>
      </c>
      <c r="B1102" s="73">
        <v>39.5</v>
      </c>
      <c r="C1102" s="1" t="s">
        <v>1949</v>
      </c>
    </row>
    <row r="1103">
      <c r="A1103" s="72">
        <v>35884.0</v>
      </c>
      <c r="B1103" s="73">
        <v>39.52</v>
      </c>
      <c r="C1103" s="1" t="s">
        <v>1949</v>
      </c>
    </row>
    <row r="1104">
      <c r="A1104" s="72">
        <v>35885.0</v>
      </c>
      <c r="B1104" s="73">
        <v>39.5</v>
      </c>
      <c r="C1104" s="1" t="s">
        <v>1949</v>
      </c>
    </row>
    <row r="1105">
      <c r="A1105" s="72">
        <v>35886.0</v>
      </c>
      <c r="B1105" s="71"/>
      <c r="C1105" s="1" t="s">
        <v>1949</v>
      </c>
    </row>
    <row r="1106">
      <c r="A1106" s="72">
        <v>35887.0</v>
      </c>
      <c r="B1106" s="73">
        <v>39.48</v>
      </c>
      <c r="C1106" s="1" t="s">
        <v>1949</v>
      </c>
    </row>
    <row r="1107">
      <c r="A1107" s="72">
        <v>35888.0</v>
      </c>
      <c r="B1107" s="73">
        <v>39.51</v>
      </c>
      <c r="C1107" s="1" t="s">
        <v>1949</v>
      </c>
    </row>
    <row r="1108">
      <c r="A1108" s="72">
        <v>35891.0</v>
      </c>
      <c r="B1108" s="73">
        <v>39.51</v>
      </c>
      <c r="C1108" s="1" t="s">
        <v>1949</v>
      </c>
    </row>
    <row r="1109">
      <c r="A1109" s="72">
        <v>35892.0</v>
      </c>
      <c r="B1109" s="73">
        <v>39.65</v>
      </c>
      <c r="C1109" s="1" t="s">
        <v>1949</v>
      </c>
    </row>
    <row r="1110">
      <c r="A1110" s="72">
        <v>35893.0</v>
      </c>
      <c r="B1110" s="73">
        <v>39.65</v>
      </c>
      <c r="C1110" s="1" t="s">
        <v>1949</v>
      </c>
    </row>
    <row r="1111">
      <c r="A1111" s="72">
        <v>35894.0</v>
      </c>
      <c r="B1111" s="73">
        <v>39.65</v>
      </c>
      <c r="C1111" s="1" t="s">
        <v>1949</v>
      </c>
    </row>
    <row r="1112">
      <c r="A1112" s="72">
        <v>35895.0</v>
      </c>
      <c r="B1112" s="73">
        <v>39.65</v>
      </c>
      <c r="C1112" s="1" t="s">
        <v>1949</v>
      </c>
    </row>
    <row r="1113">
      <c r="A1113" s="72">
        <v>35898.0</v>
      </c>
      <c r="B1113" s="73">
        <v>39.54</v>
      </c>
      <c r="C1113" s="1" t="s">
        <v>1949</v>
      </c>
    </row>
    <row r="1114">
      <c r="A1114" s="72">
        <v>35899.0</v>
      </c>
      <c r="B1114" s="73">
        <v>39.54</v>
      </c>
      <c r="C1114" s="1" t="s">
        <v>1949</v>
      </c>
    </row>
    <row r="1115">
      <c r="A1115" s="72">
        <v>35900.0</v>
      </c>
      <c r="B1115" s="73">
        <v>39.69</v>
      </c>
      <c r="C1115" s="1" t="s">
        <v>1949</v>
      </c>
    </row>
    <row r="1116">
      <c r="A1116" s="72">
        <v>35901.0</v>
      </c>
      <c r="B1116" s="73">
        <v>39.73</v>
      </c>
      <c r="C1116" s="1" t="s">
        <v>1949</v>
      </c>
    </row>
    <row r="1117">
      <c r="A1117" s="72">
        <v>35902.0</v>
      </c>
      <c r="B1117" s="73">
        <v>39.71</v>
      </c>
      <c r="C1117" s="1" t="s">
        <v>1949</v>
      </c>
    </row>
    <row r="1118">
      <c r="A1118" s="72">
        <v>35905.0</v>
      </c>
      <c r="B1118" s="73">
        <v>39.7</v>
      </c>
      <c r="C1118" s="1" t="s">
        <v>1949</v>
      </c>
    </row>
    <row r="1119">
      <c r="A1119" s="72">
        <v>35906.0</v>
      </c>
      <c r="B1119" s="73">
        <v>39.7</v>
      </c>
      <c r="C1119" s="1" t="s">
        <v>1949</v>
      </c>
    </row>
    <row r="1120">
      <c r="A1120" s="72">
        <v>35907.0</v>
      </c>
      <c r="B1120" s="73">
        <v>39.73</v>
      </c>
      <c r="C1120" s="1" t="s">
        <v>1949</v>
      </c>
    </row>
    <row r="1121">
      <c r="A1121" s="72">
        <v>35908.0</v>
      </c>
      <c r="B1121" s="73">
        <v>39.69</v>
      </c>
      <c r="C1121" s="1" t="s">
        <v>1949</v>
      </c>
    </row>
    <row r="1122">
      <c r="A1122" s="72">
        <v>35909.0</v>
      </c>
      <c r="B1122" s="73">
        <v>39.71</v>
      </c>
      <c r="C1122" s="1" t="s">
        <v>1949</v>
      </c>
    </row>
    <row r="1123">
      <c r="A1123" s="72">
        <v>35912.0</v>
      </c>
      <c r="B1123" s="73">
        <v>39.71</v>
      </c>
      <c r="C1123" s="1" t="s">
        <v>1949</v>
      </c>
    </row>
    <row r="1124">
      <c r="A1124" s="72">
        <v>35913.0</v>
      </c>
      <c r="B1124" s="73">
        <v>39.71</v>
      </c>
      <c r="C1124" s="1" t="s">
        <v>1949</v>
      </c>
    </row>
    <row r="1125">
      <c r="A1125" s="72">
        <v>35914.0</v>
      </c>
      <c r="B1125" s="73">
        <v>39.75</v>
      </c>
      <c r="C1125" s="1" t="s">
        <v>1949</v>
      </c>
    </row>
    <row r="1126">
      <c r="A1126" s="72">
        <v>35915.0</v>
      </c>
      <c r="B1126" s="73">
        <v>39.73</v>
      </c>
      <c r="C1126" s="1" t="s">
        <v>1949</v>
      </c>
    </row>
    <row r="1127">
      <c r="A1127" s="72">
        <v>35916.0</v>
      </c>
      <c r="B1127" s="73">
        <v>39.73</v>
      </c>
      <c r="C1127" s="1" t="s">
        <v>1949</v>
      </c>
    </row>
    <row r="1128">
      <c r="A1128" s="72">
        <v>35919.0</v>
      </c>
      <c r="B1128" s="73">
        <v>39.73</v>
      </c>
      <c r="C1128" s="1" t="s">
        <v>1949</v>
      </c>
    </row>
    <row r="1129">
      <c r="A1129" s="72">
        <v>35920.0</v>
      </c>
      <c r="B1129" s="73">
        <v>39.74</v>
      </c>
      <c r="C1129" s="1" t="s">
        <v>1949</v>
      </c>
    </row>
    <row r="1130">
      <c r="A1130" s="72">
        <v>35921.0</v>
      </c>
      <c r="B1130" s="73">
        <v>39.78</v>
      </c>
      <c r="C1130" s="1" t="s">
        <v>1949</v>
      </c>
    </row>
    <row r="1131">
      <c r="A1131" s="72">
        <v>35922.0</v>
      </c>
      <c r="B1131" s="73">
        <v>39.78</v>
      </c>
      <c r="C1131" s="1" t="s">
        <v>1949</v>
      </c>
    </row>
    <row r="1132">
      <c r="A1132" s="72">
        <v>35923.0</v>
      </c>
      <c r="B1132" s="73">
        <v>39.78</v>
      </c>
      <c r="C1132" s="1" t="s">
        <v>1949</v>
      </c>
    </row>
    <row r="1133">
      <c r="A1133" s="72">
        <v>35926.0</v>
      </c>
      <c r="B1133" s="73">
        <v>39.78</v>
      </c>
      <c r="C1133" s="1" t="s">
        <v>1949</v>
      </c>
    </row>
    <row r="1134">
      <c r="A1134" s="72">
        <v>35927.0</v>
      </c>
      <c r="B1134" s="73">
        <v>39.78</v>
      </c>
      <c r="C1134" s="1" t="s">
        <v>1949</v>
      </c>
    </row>
    <row r="1135">
      <c r="A1135" s="72">
        <v>35928.0</v>
      </c>
      <c r="B1135" s="73">
        <v>39.78</v>
      </c>
      <c r="C1135" s="1" t="s">
        <v>1949</v>
      </c>
    </row>
    <row r="1136">
      <c r="A1136" s="72">
        <v>35929.0</v>
      </c>
      <c r="B1136" s="73">
        <v>40.38</v>
      </c>
      <c r="C1136" s="1" t="s">
        <v>1949</v>
      </c>
    </row>
    <row r="1137">
      <c r="A1137" s="72">
        <v>35930.0</v>
      </c>
      <c r="B1137" s="73">
        <v>40.76</v>
      </c>
      <c r="C1137" s="1" t="s">
        <v>1949</v>
      </c>
    </row>
    <row r="1138">
      <c r="A1138" s="72">
        <v>35933.0</v>
      </c>
      <c r="B1138" s="73">
        <v>40.45</v>
      </c>
      <c r="C1138" s="1" t="s">
        <v>1949</v>
      </c>
    </row>
    <row r="1139">
      <c r="A1139" s="72">
        <v>35934.0</v>
      </c>
      <c r="B1139" s="73">
        <v>40.49</v>
      </c>
      <c r="C1139" s="1" t="s">
        <v>1949</v>
      </c>
    </row>
    <row r="1140">
      <c r="A1140" s="72">
        <v>35935.0</v>
      </c>
      <c r="B1140" s="73">
        <v>40.5</v>
      </c>
      <c r="C1140" s="1" t="s">
        <v>1949</v>
      </c>
    </row>
    <row r="1141">
      <c r="A1141" s="72">
        <v>35936.0</v>
      </c>
      <c r="B1141" s="73">
        <v>40.58</v>
      </c>
      <c r="C1141" s="1" t="s">
        <v>1949</v>
      </c>
    </row>
    <row r="1142">
      <c r="A1142" s="72">
        <v>35937.0</v>
      </c>
      <c r="B1142" s="73">
        <v>40.63</v>
      </c>
      <c r="C1142" s="1" t="s">
        <v>1949</v>
      </c>
    </row>
    <row r="1143">
      <c r="A1143" s="72">
        <v>35940.0</v>
      </c>
      <c r="B1143" s="73">
        <v>40.92</v>
      </c>
      <c r="C1143" s="1" t="s">
        <v>1949</v>
      </c>
    </row>
    <row r="1144">
      <c r="A1144" s="72">
        <v>35941.0</v>
      </c>
      <c r="B1144" s="73">
        <v>41.13</v>
      </c>
      <c r="C1144" s="1" t="s">
        <v>1949</v>
      </c>
    </row>
    <row r="1145">
      <c r="A1145" s="72">
        <v>35942.0</v>
      </c>
      <c r="B1145" s="73">
        <v>41.3</v>
      </c>
      <c r="C1145" s="1" t="s">
        <v>1949</v>
      </c>
    </row>
    <row r="1146">
      <c r="A1146" s="72">
        <v>35943.0</v>
      </c>
      <c r="B1146" s="73">
        <v>41.29</v>
      </c>
      <c r="C1146" s="1" t="s">
        <v>1949</v>
      </c>
    </row>
    <row r="1147">
      <c r="A1147" s="72">
        <v>35944.0</v>
      </c>
      <c r="B1147" s="73">
        <v>41.5</v>
      </c>
      <c r="C1147" s="1" t="s">
        <v>1949</v>
      </c>
    </row>
    <row r="1148">
      <c r="A1148" s="72">
        <v>35947.0</v>
      </c>
      <c r="B1148" s="73">
        <v>41.79</v>
      </c>
      <c r="C1148" s="1" t="s">
        <v>1949</v>
      </c>
    </row>
    <row r="1149">
      <c r="A1149" s="72">
        <v>35948.0</v>
      </c>
      <c r="B1149" s="73">
        <v>41.8</v>
      </c>
      <c r="C1149" s="1" t="s">
        <v>1949</v>
      </c>
    </row>
    <row r="1150">
      <c r="A1150" s="72">
        <v>35949.0</v>
      </c>
      <c r="B1150" s="73">
        <v>41.8</v>
      </c>
      <c r="C1150" s="1" t="s">
        <v>1949</v>
      </c>
    </row>
    <row r="1151">
      <c r="A1151" s="72">
        <v>35950.0</v>
      </c>
      <c r="B1151" s="73">
        <v>41.8</v>
      </c>
      <c r="C1151" s="1" t="s">
        <v>1949</v>
      </c>
    </row>
    <row r="1152">
      <c r="A1152" s="72">
        <v>35951.0</v>
      </c>
      <c r="B1152" s="73">
        <v>41.8</v>
      </c>
      <c r="C1152" s="1" t="s">
        <v>1949</v>
      </c>
    </row>
    <row r="1153">
      <c r="A1153" s="72">
        <v>35954.0</v>
      </c>
      <c r="B1153" s="73">
        <v>41.8</v>
      </c>
      <c r="C1153" s="1" t="s">
        <v>1949</v>
      </c>
    </row>
    <row r="1154">
      <c r="A1154" s="72">
        <v>35955.0</v>
      </c>
      <c r="B1154" s="73">
        <v>42.15</v>
      </c>
      <c r="C1154" s="1" t="s">
        <v>1949</v>
      </c>
    </row>
    <row r="1155">
      <c r="A1155" s="72">
        <v>35956.0</v>
      </c>
      <c r="B1155" s="73">
        <v>42.33</v>
      </c>
      <c r="C1155" s="1" t="s">
        <v>1949</v>
      </c>
    </row>
    <row r="1156">
      <c r="A1156" s="72">
        <v>35957.0</v>
      </c>
      <c r="B1156" s="73">
        <v>42.38</v>
      </c>
      <c r="C1156" s="1" t="s">
        <v>1949</v>
      </c>
    </row>
    <row r="1157">
      <c r="A1157" s="72">
        <v>35958.0</v>
      </c>
      <c r="B1157" s="73">
        <v>41.96</v>
      </c>
      <c r="C1157" s="1" t="s">
        <v>1949</v>
      </c>
    </row>
    <row r="1158">
      <c r="A1158" s="72">
        <v>35961.0</v>
      </c>
      <c r="B1158" s="73">
        <v>42.27</v>
      </c>
      <c r="C1158" s="1" t="s">
        <v>1949</v>
      </c>
    </row>
    <row r="1159">
      <c r="A1159" s="72">
        <v>35962.0</v>
      </c>
      <c r="B1159" s="73">
        <v>42.37</v>
      </c>
      <c r="C1159" s="1" t="s">
        <v>1949</v>
      </c>
    </row>
    <row r="1160">
      <c r="A1160" s="72">
        <v>35963.0</v>
      </c>
      <c r="B1160" s="73">
        <v>42.25</v>
      </c>
      <c r="C1160" s="1" t="s">
        <v>1949</v>
      </c>
    </row>
    <row r="1161">
      <c r="A1161" s="72">
        <v>35964.0</v>
      </c>
      <c r="B1161" s="73">
        <v>42.09</v>
      </c>
      <c r="C1161" s="1" t="s">
        <v>1949</v>
      </c>
    </row>
    <row r="1162">
      <c r="A1162" s="72">
        <v>35965.0</v>
      </c>
      <c r="B1162" s="73">
        <v>42.2</v>
      </c>
      <c r="C1162" s="1" t="s">
        <v>1949</v>
      </c>
    </row>
    <row r="1163">
      <c r="A1163" s="72">
        <v>35968.0</v>
      </c>
      <c r="B1163" s="73">
        <v>42.69</v>
      </c>
      <c r="C1163" s="1" t="s">
        <v>1949</v>
      </c>
    </row>
    <row r="1164">
      <c r="A1164" s="72">
        <v>35969.0</v>
      </c>
      <c r="B1164" s="73">
        <v>42.92</v>
      </c>
      <c r="C1164" s="1" t="s">
        <v>1949</v>
      </c>
    </row>
    <row r="1165">
      <c r="A1165" s="72">
        <v>35970.0</v>
      </c>
      <c r="B1165" s="73">
        <v>42.71</v>
      </c>
      <c r="C1165" s="1" t="s">
        <v>1949</v>
      </c>
    </row>
    <row r="1166">
      <c r="A1166" s="72">
        <v>35971.0</v>
      </c>
      <c r="B1166" s="73">
        <v>42.6</v>
      </c>
      <c r="C1166" s="1" t="s">
        <v>1949</v>
      </c>
    </row>
    <row r="1167">
      <c r="A1167" s="72">
        <v>35972.0</v>
      </c>
      <c r="B1167" s="73">
        <v>42.71</v>
      </c>
      <c r="C1167" s="1" t="s">
        <v>1949</v>
      </c>
    </row>
    <row r="1168">
      <c r="A1168" s="72">
        <v>35975.0</v>
      </c>
      <c r="B1168" s="73">
        <v>42.56</v>
      </c>
      <c r="C1168" s="1" t="s">
        <v>1949</v>
      </c>
    </row>
    <row r="1169">
      <c r="A1169" s="72">
        <v>35976.0</v>
      </c>
      <c r="B1169" s="73">
        <v>42.47</v>
      </c>
      <c r="C1169" s="1" t="s">
        <v>1949</v>
      </c>
    </row>
    <row r="1170">
      <c r="A1170" s="72">
        <v>35977.0</v>
      </c>
      <c r="B1170" s="73">
        <v>42.29</v>
      </c>
      <c r="C1170" s="1" t="s">
        <v>1949</v>
      </c>
    </row>
    <row r="1171">
      <c r="A1171" s="72">
        <v>35978.0</v>
      </c>
      <c r="B1171" s="73">
        <v>42.36</v>
      </c>
      <c r="C1171" s="1" t="s">
        <v>1949</v>
      </c>
    </row>
    <row r="1172">
      <c r="A1172" s="72">
        <v>35979.0</v>
      </c>
      <c r="B1172" s="73">
        <v>42.49</v>
      </c>
      <c r="C1172" s="1" t="s">
        <v>1949</v>
      </c>
    </row>
    <row r="1173">
      <c r="A1173" s="72">
        <v>35982.0</v>
      </c>
      <c r="B1173" s="73">
        <v>42.46</v>
      </c>
      <c r="C1173" s="1" t="s">
        <v>1949</v>
      </c>
    </row>
    <row r="1174">
      <c r="A1174" s="72">
        <v>35983.0</v>
      </c>
      <c r="B1174" s="73">
        <v>42.46</v>
      </c>
      <c r="C1174" s="1" t="s">
        <v>1949</v>
      </c>
    </row>
    <row r="1175">
      <c r="A1175" s="72">
        <v>35984.0</v>
      </c>
      <c r="B1175" s="73">
        <v>42.61</v>
      </c>
      <c r="C1175" s="1" t="s">
        <v>1949</v>
      </c>
    </row>
    <row r="1176">
      <c r="A1176" s="72">
        <v>35985.0</v>
      </c>
      <c r="B1176" s="73">
        <v>42.59</v>
      </c>
      <c r="C1176" s="1" t="s">
        <v>1949</v>
      </c>
    </row>
    <row r="1177">
      <c r="A1177" s="72">
        <v>35986.0</v>
      </c>
      <c r="B1177" s="73">
        <v>42.47</v>
      </c>
      <c r="C1177" s="1" t="s">
        <v>1949</v>
      </c>
    </row>
    <row r="1178">
      <c r="A1178" s="72">
        <v>35989.0</v>
      </c>
      <c r="B1178" s="73">
        <v>42.59</v>
      </c>
      <c r="C1178" s="1" t="s">
        <v>1949</v>
      </c>
    </row>
    <row r="1179">
      <c r="A1179" s="72">
        <v>35990.0</v>
      </c>
      <c r="B1179" s="73">
        <v>42.61</v>
      </c>
      <c r="C1179" s="1" t="s">
        <v>1949</v>
      </c>
    </row>
    <row r="1180">
      <c r="A1180" s="72">
        <v>35991.0</v>
      </c>
      <c r="B1180" s="73">
        <v>42.6</v>
      </c>
      <c r="C1180" s="1" t="s">
        <v>1949</v>
      </c>
    </row>
    <row r="1181">
      <c r="A1181" s="72">
        <v>35992.0</v>
      </c>
      <c r="B1181" s="73">
        <v>42.52</v>
      </c>
      <c r="C1181" s="1" t="s">
        <v>1949</v>
      </c>
    </row>
    <row r="1182">
      <c r="A1182" s="72">
        <v>35993.0</v>
      </c>
      <c r="B1182" s="73">
        <v>42.56</v>
      </c>
      <c r="C1182" s="1" t="s">
        <v>1949</v>
      </c>
    </row>
    <row r="1183">
      <c r="A1183" s="72">
        <v>35996.0</v>
      </c>
      <c r="B1183" s="73">
        <v>42.51</v>
      </c>
      <c r="C1183" s="1" t="s">
        <v>1949</v>
      </c>
    </row>
    <row r="1184">
      <c r="A1184" s="72">
        <v>35997.0</v>
      </c>
      <c r="B1184" s="73">
        <v>42.47</v>
      </c>
      <c r="C1184" s="1" t="s">
        <v>1949</v>
      </c>
    </row>
    <row r="1185">
      <c r="A1185" s="72">
        <v>35998.0</v>
      </c>
      <c r="B1185" s="73">
        <v>42.39</v>
      </c>
      <c r="C1185" s="1" t="s">
        <v>1949</v>
      </c>
    </row>
    <row r="1186">
      <c r="A1186" s="72">
        <v>35999.0</v>
      </c>
      <c r="B1186" s="73">
        <v>42.49</v>
      </c>
      <c r="C1186" s="1" t="s">
        <v>1949</v>
      </c>
    </row>
    <row r="1187">
      <c r="A1187" s="72">
        <v>36000.0</v>
      </c>
      <c r="B1187" s="73">
        <v>42.53</v>
      </c>
      <c r="C1187" s="1" t="s">
        <v>1949</v>
      </c>
    </row>
    <row r="1188">
      <c r="A1188" s="72">
        <v>36003.0</v>
      </c>
      <c r="B1188" s="73">
        <v>42.56</v>
      </c>
      <c r="C1188" s="1" t="s">
        <v>1949</v>
      </c>
    </row>
    <row r="1189">
      <c r="A1189" s="72">
        <v>36004.0</v>
      </c>
      <c r="B1189" s="73">
        <v>42.56</v>
      </c>
      <c r="C1189" s="1" t="s">
        <v>1949</v>
      </c>
    </row>
    <row r="1190">
      <c r="A1190" s="72">
        <v>36005.0</v>
      </c>
      <c r="B1190" s="73">
        <v>42.53</v>
      </c>
      <c r="C1190" s="1" t="s">
        <v>1949</v>
      </c>
    </row>
    <row r="1191">
      <c r="A1191" s="72">
        <v>36006.0</v>
      </c>
      <c r="B1191" s="73">
        <v>42.53</v>
      </c>
      <c r="C1191" s="1" t="s">
        <v>1949</v>
      </c>
    </row>
    <row r="1192">
      <c r="A1192" s="72">
        <v>36007.0</v>
      </c>
      <c r="B1192" s="73">
        <v>42.56</v>
      </c>
      <c r="C1192" s="1" t="s">
        <v>1949</v>
      </c>
    </row>
    <row r="1193">
      <c r="A1193" s="72">
        <v>36010.0</v>
      </c>
      <c r="B1193" s="73">
        <v>42.55</v>
      </c>
      <c r="C1193" s="1" t="s">
        <v>1949</v>
      </c>
    </row>
    <row r="1194">
      <c r="A1194" s="72">
        <v>36011.0</v>
      </c>
      <c r="B1194" s="73">
        <v>42.55</v>
      </c>
      <c r="C1194" s="1" t="s">
        <v>1949</v>
      </c>
    </row>
    <row r="1195">
      <c r="A1195" s="72">
        <v>36012.0</v>
      </c>
      <c r="B1195" s="73">
        <v>42.47</v>
      </c>
      <c r="C1195" s="1" t="s">
        <v>1949</v>
      </c>
    </row>
    <row r="1196">
      <c r="A1196" s="72">
        <v>36013.0</v>
      </c>
      <c r="B1196" s="73">
        <v>42.49</v>
      </c>
      <c r="C1196" s="1" t="s">
        <v>1949</v>
      </c>
    </row>
    <row r="1197">
      <c r="A1197" s="72">
        <v>36014.0</v>
      </c>
      <c r="B1197" s="73">
        <v>42.55</v>
      </c>
      <c r="C1197" s="1" t="s">
        <v>1949</v>
      </c>
    </row>
    <row r="1198">
      <c r="A1198" s="72">
        <v>36017.0</v>
      </c>
      <c r="B1198" s="73">
        <v>42.69</v>
      </c>
      <c r="C1198" s="1" t="s">
        <v>1949</v>
      </c>
    </row>
    <row r="1199">
      <c r="A1199" s="72">
        <v>36018.0</v>
      </c>
      <c r="B1199" s="73">
        <v>42.71</v>
      </c>
      <c r="C1199" s="1" t="s">
        <v>1949</v>
      </c>
    </row>
    <row r="1200">
      <c r="A1200" s="72">
        <v>36019.0</v>
      </c>
      <c r="B1200" s="73">
        <v>42.94</v>
      </c>
      <c r="C1200" s="1" t="s">
        <v>1949</v>
      </c>
    </row>
    <row r="1201">
      <c r="A1201" s="72">
        <v>36020.0</v>
      </c>
      <c r="B1201" s="73">
        <v>43.19</v>
      </c>
      <c r="C1201" s="1" t="s">
        <v>1949</v>
      </c>
    </row>
    <row r="1202">
      <c r="A1202" s="72">
        <v>36021.0</v>
      </c>
      <c r="B1202" s="73">
        <v>43.08</v>
      </c>
      <c r="C1202" s="1" t="s">
        <v>1949</v>
      </c>
    </row>
    <row r="1203">
      <c r="A1203" s="72">
        <v>36024.0</v>
      </c>
      <c r="B1203" s="73">
        <v>43.21</v>
      </c>
      <c r="C1203" s="1" t="s">
        <v>1949</v>
      </c>
    </row>
    <row r="1204">
      <c r="A1204" s="72">
        <v>36025.0</v>
      </c>
      <c r="B1204" s="73">
        <v>43.26</v>
      </c>
      <c r="C1204" s="1" t="s">
        <v>1949</v>
      </c>
    </row>
    <row r="1205">
      <c r="A1205" s="72">
        <v>36026.0</v>
      </c>
      <c r="B1205" s="73">
        <v>43.42</v>
      </c>
      <c r="C1205" s="1" t="s">
        <v>1949</v>
      </c>
    </row>
    <row r="1206">
      <c r="A1206" s="72">
        <v>36027.0</v>
      </c>
      <c r="B1206" s="73">
        <v>42.75</v>
      </c>
      <c r="C1206" s="1" t="s">
        <v>1949</v>
      </c>
    </row>
    <row r="1207">
      <c r="A1207" s="72">
        <v>36028.0</v>
      </c>
      <c r="B1207" s="73">
        <v>42.57</v>
      </c>
      <c r="C1207" s="1" t="s">
        <v>1949</v>
      </c>
    </row>
    <row r="1208">
      <c r="A1208" s="72">
        <v>36031.0</v>
      </c>
      <c r="B1208" s="73">
        <v>42.48</v>
      </c>
      <c r="C1208" s="1" t="s">
        <v>1949</v>
      </c>
    </row>
    <row r="1209">
      <c r="A1209" s="72">
        <v>36032.0</v>
      </c>
      <c r="B1209" s="73">
        <v>42.5</v>
      </c>
      <c r="C1209" s="1" t="s">
        <v>1949</v>
      </c>
    </row>
    <row r="1210">
      <c r="A1210" s="72">
        <v>36033.0</v>
      </c>
      <c r="B1210" s="73">
        <v>42.5</v>
      </c>
      <c r="C1210" s="1" t="s">
        <v>1949</v>
      </c>
    </row>
    <row r="1211">
      <c r="A1211" s="72">
        <v>36034.0</v>
      </c>
      <c r="B1211" s="73">
        <v>42.53</v>
      </c>
      <c r="C1211" s="1" t="s">
        <v>1949</v>
      </c>
    </row>
    <row r="1212">
      <c r="A1212" s="72">
        <v>36035.0</v>
      </c>
      <c r="B1212" s="73">
        <v>42.54</v>
      </c>
      <c r="C1212" s="1" t="s">
        <v>1949</v>
      </c>
    </row>
    <row r="1213">
      <c r="A1213" s="72">
        <v>36038.0</v>
      </c>
      <c r="B1213" s="73">
        <v>42.55</v>
      </c>
      <c r="C1213" s="1" t="s">
        <v>1949</v>
      </c>
    </row>
    <row r="1214">
      <c r="A1214" s="72">
        <v>36039.0</v>
      </c>
      <c r="B1214" s="73">
        <v>42.52</v>
      </c>
      <c r="C1214" s="1" t="s">
        <v>1949</v>
      </c>
    </row>
    <row r="1215">
      <c r="A1215" s="72">
        <v>36040.0</v>
      </c>
      <c r="B1215" s="73">
        <v>42.53</v>
      </c>
      <c r="C1215" s="1" t="s">
        <v>1949</v>
      </c>
    </row>
    <row r="1216">
      <c r="A1216" s="72">
        <v>36041.0</v>
      </c>
      <c r="B1216" s="73">
        <v>42.56</v>
      </c>
      <c r="C1216" s="1" t="s">
        <v>1949</v>
      </c>
    </row>
    <row r="1217">
      <c r="A1217" s="72">
        <v>36042.0</v>
      </c>
      <c r="B1217" s="73">
        <v>42.54</v>
      </c>
      <c r="C1217" s="1" t="s">
        <v>1949</v>
      </c>
    </row>
    <row r="1218">
      <c r="A1218" s="72">
        <v>36045.0</v>
      </c>
      <c r="B1218" s="73">
        <v>42.55</v>
      </c>
      <c r="C1218" s="1" t="s">
        <v>1949</v>
      </c>
    </row>
    <row r="1219">
      <c r="A1219" s="72">
        <v>36046.0</v>
      </c>
      <c r="B1219" s="73">
        <v>42.56</v>
      </c>
      <c r="C1219" s="1" t="s">
        <v>1949</v>
      </c>
    </row>
    <row r="1220">
      <c r="A1220" s="72">
        <v>36047.0</v>
      </c>
      <c r="B1220" s="73">
        <v>42.54</v>
      </c>
      <c r="C1220" s="1" t="s">
        <v>1949</v>
      </c>
    </row>
    <row r="1221">
      <c r="A1221" s="72">
        <v>36048.0</v>
      </c>
      <c r="B1221" s="73">
        <v>42.54</v>
      </c>
      <c r="C1221" s="1" t="s">
        <v>1949</v>
      </c>
    </row>
    <row r="1222">
      <c r="A1222" s="72">
        <v>36049.0</v>
      </c>
      <c r="B1222" s="73">
        <v>42.51</v>
      </c>
      <c r="C1222" s="1" t="s">
        <v>1949</v>
      </c>
    </row>
    <row r="1223">
      <c r="A1223" s="72">
        <v>36052.0</v>
      </c>
      <c r="B1223" s="73">
        <v>42.49</v>
      </c>
      <c r="C1223" s="1" t="s">
        <v>1949</v>
      </c>
    </row>
    <row r="1224">
      <c r="A1224" s="72">
        <v>36053.0</v>
      </c>
      <c r="B1224" s="73">
        <v>42.51</v>
      </c>
      <c r="C1224" s="1" t="s">
        <v>1949</v>
      </c>
    </row>
    <row r="1225">
      <c r="A1225" s="72">
        <v>36054.0</v>
      </c>
      <c r="B1225" s="73">
        <v>42.49</v>
      </c>
      <c r="C1225" s="1" t="s">
        <v>1949</v>
      </c>
    </row>
    <row r="1226">
      <c r="A1226" s="72">
        <v>36055.0</v>
      </c>
      <c r="B1226" s="73">
        <v>42.47</v>
      </c>
      <c r="C1226" s="1" t="s">
        <v>1949</v>
      </c>
    </row>
    <row r="1227">
      <c r="A1227" s="72">
        <v>36056.0</v>
      </c>
      <c r="B1227" s="73">
        <v>42.53</v>
      </c>
      <c r="C1227" s="1" t="s">
        <v>1949</v>
      </c>
    </row>
    <row r="1228">
      <c r="A1228" s="72">
        <v>36059.0</v>
      </c>
      <c r="B1228" s="73">
        <v>42.52</v>
      </c>
      <c r="C1228" s="1" t="s">
        <v>1949</v>
      </c>
    </row>
    <row r="1229">
      <c r="A1229" s="72">
        <v>36060.0</v>
      </c>
      <c r="B1229" s="73">
        <v>42.51</v>
      </c>
      <c r="C1229" s="1" t="s">
        <v>1949</v>
      </c>
    </row>
    <row r="1230">
      <c r="A1230" s="72">
        <v>36061.0</v>
      </c>
      <c r="B1230" s="73">
        <v>42.54</v>
      </c>
      <c r="C1230" s="1" t="s">
        <v>1949</v>
      </c>
    </row>
    <row r="1231">
      <c r="A1231" s="72">
        <v>36062.0</v>
      </c>
      <c r="B1231" s="73">
        <v>42.53</v>
      </c>
      <c r="C1231" s="1" t="s">
        <v>1949</v>
      </c>
    </row>
    <row r="1232">
      <c r="A1232" s="72">
        <v>36063.0</v>
      </c>
      <c r="B1232" s="73">
        <v>42.51</v>
      </c>
      <c r="C1232" s="1" t="s">
        <v>1949</v>
      </c>
    </row>
    <row r="1233">
      <c r="A1233" s="72">
        <v>36066.0</v>
      </c>
      <c r="B1233" s="73">
        <v>42.53</v>
      </c>
      <c r="C1233" s="1" t="s">
        <v>1949</v>
      </c>
    </row>
    <row r="1234">
      <c r="A1234" s="72">
        <v>36067.0</v>
      </c>
      <c r="B1234" s="73">
        <v>42.49</v>
      </c>
      <c r="C1234" s="1" t="s">
        <v>1949</v>
      </c>
    </row>
    <row r="1235">
      <c r="A1235" s="72">
        <v>36068.0</v>
      </c>
      <c r="B1235" s="73">
        <v>42.49</v>
      </c>
      <c r="C1235" s="1" t="s">
        <v>1949</v>
      </c>
    </row>
    <row r="1236">
      <c r="A1236" s="72">
        <v>36069.0</v>
      </c>
      <c r="B1236" s="73">
        <v>42.49</v>
      </c>
      <c r="C1236" s="1" t="s">
        <v>1949</v>
      </c>
    </row>
    <row r="1237">
      <c r="A1237" s="72">
        <v>36070.0</v>
      </c>
      <c r="B1237" s="73">
        <v>42.49</v>
      </c>
      <c r="C1237" s="1" t="s">
        <v>1949</v>
      </c>
    </row>
    <row r="1238">
      <c r="A1238" s="72">
        <v>36073.0</v>
      </c>
      <c r="B1238" s="73">
        <v>42.44</v>
      </c>
      <c r="C1238" s="1" t="s">
        <v>1949</v>
      </c>
    </row>
    <row r="1239">
      <c r="A1239" s="72">
        <v>36074.0</v>
      </c>
      <c r="B1239" s="73">
        <v>42.4</v>
      </c>
      <c r="C1239" s="1" t="s">
        <v>1949</v>
      </c>
    </row>
    <row r="1240">
      <c r="A1240" s="72">
        <v>36075.0</v>
      </c>
      <c r="B1240" s="73">
        <v>42.45</v>
      </c>
      <c r="C1240" s="1" t="s">
        <v>1949</v>
      </c>
    </row>
    <row r="1241">
      <c r="A1241" s="72">
        <v>36076.0</v>
      </c>
      <c r="B1241" s="73">
        <v>42.37</v>
      </c>
      <c r="C1241" s="1" t="s">
        <v>1949</v>
      </c>
    </row>
    <row r="1242">
      <c r="A1242" s="72">
        <v>36077.0</v>
      </c>
      <c r="B1242" s="73">
        <v>42.36</v>
      </c>
      <c r="C1242" s="1" t="s">
        <v>1949</v>
      </c>
    </row>
    <row r="1243">
      <c r="A1243" s="72">
        <v>36080.0</v>
      </c>
      <c r="B1243" s="73">
        <v>42.36</v>
      </c>
      <c r="C1243" s="1" t="s">
        <v>1949</v>
      </c>
    </row>
    <row r="1244">
      <c r="A1244" s="72">
        <v>36081.0</v>
      </c>
      <c r="B1244" s="73">
        <v>42.35</v>
      </c>
      <c r="C1244" s="1" t="s">
        <v>1949</v>
      </c>
    </row>
    <row r="1245">
      <c r="A1245" s="72">
        <v>36082.0</v>
      </c>
      <c r="B1245" s="73">
        <v>42.34</v>
      </c>
      <c r="C1245" s="1" t="s">
        <v>1949</v>
      </c>
    </row>
    <row r="1246">
      <c r="A1246" s="72">
        <v>36083.0</v>
      </c>
      <c r="B1246" s="73">
        <v>42.29</v>
      </c>
      <c r="C1246" s="1" t="s">
        <v>1949</v>
      </c>
    </row>
    <row r="1247">
      <c r="A1247" s="72">
        <v>36084.0</v>
      </c>
      <c r="B1247" s="73">
        <v>42.3</v>
      </c>
      <c r="C1247" s="1" t="s">
        <v>1949</v>
      </c>
    </row>
    <row r="1248">
      <c r="A1248" s="72">
        <v>36087.0</v>
      </c>
      <c r="B1248" s="73">
        <v>42.3</v>
      </c>
      <c r="C1248" s="1" t="s">
        <v>1949</v>
      </c>
    </row>
    <row r="1249">
      <c r="A1249" s="72">
        <v>36088.0</v>
      </c>
      <c r="B1249" s="73">
        <v>42.3</v>
      </c>
      <c r="C1249" s="1" t="s">
        <v>1949</v>
      </c>
    </row>
    <row r="1250">
      <c r="A1250" s="72">
        <v>36089.0</v>
      </c>
      <c r="B1250" s="73">
        <v>42.3</v>
      </c>
      <c r="C1250" s="1" t="s">
        <v>1949</v>
      </c>
    </row>
    <row r="1251">
      <c r="A1251" s="72">
        <v>36090.0</v>
      </c>
      <c r="B1251" s="73">
        <v>42.3</v>
      </c>
      <c r="C1251" s="1" t="s">
        <v>1949</v>
      </c>
    </row>
    <row r="1252">
      <c r="A1252" s="72">
        <v>36091.0</v>
      </c>
      <c r="B1252" s="73">
        <v>42.29</v>
      </c>
      <c r="C1252" s="1" t="s">
        <v>1949</v>
      </c>
    </row>
    <row r="1253">
      <c r="A1253" s="72">
        <v>36094.0</v>
      </c>
      <c r="B1253" s="73">
        <v>42.27</v>
      </c>
      <c r="C1253" s="1" t="s">
        <v>1949</v>
      </c>
    </row>
    <row r="1254">
      <c r="A1254" s="72">
        <v>36095.0</v>
      </c>
      <c r="B1254" s="73">
        <v>42.26</v>
      </c>
      <c r="C1254" s="1" t="s">
        <v>1949</v>
      </c>
    </row>
    <row r="1255">
      <c r="A1255" s="72">
        <v>36096.0</v>
      </c>
      <c r="B1255" s="73">
        <v>42.27</v>
      </c>
      <c r="C1255" s="1" t="s">
        <v>1949</v>
      </c>
    </row>
    <row r="1256">
      <c r="A1256" s="72">
        <v>36097.0</v>
      </c>
      <c r="B1256" s="73">
        <v>42.29</v>
      </c>
      <c r="C1256" s="1" t="s">
        <v>1949</v>
      </c>
    </row>
    <row r="1257">
      <c r="A1257" s="72">
        <v>36098.0</v>
      </c>
      <c r="B1257" s="73">
        <v>42.37</v>
      </c>
      <c r="C1257" s="1" t="s">
        <v>1949</v>
      </c>
    </row>
    <row r="1258">
      <c r="A1258" s="72">
        <v>36101.0</v>
      </c>
      <c r="B1258" s="73">
        <v>42.3</v>
      </c>
      <c r="C1258" s="1" t="s">
        <v>1949</v>
      </c>
    </row>
    <row r="1259">
      <c r="A1259" s="72">
        <v>36102.0</v>
      </c>
      <c r="B1259" s="73">
        <v>42.29</v>
      </c>
      <c r="C1259" s="1" t="s">
        <v>1949</v>
      </c>
    </row>
    <row r="1260">
      <c r="A1260" s="72">
        <v>36103.0</v>
      </c>
      <c r="B1260" s="73">
        <v>42.29</v>
      </c>
      <c r="C1260" s="1" t="s">
        <v>1949</v>
      </c>
    </row>
    <row r="1261">
      <c r="A1261" s="72">
        <v>36104.0</v>
      </c>
      <c r="B1261" s="73">
        <v>42.35</v>
      </c>
      <c r="C1261" s="1" t="s">
        <v>1949</v>
      </c>
    </row>
    <row r="1262">
      <c r="A1262" s="72">
        <v>36105.0</v>
      </c>
      <c r="B1262" s="73">
        <v>42.33</v>
      </c>
      <c r="C1262" s="1" t="s">
        <v>1949</v>
      </c>
    </row>
    <row r="1263">
      <c r="A1263" s="72">
        <v>36108.0</v>
      </c>
      <c r="B1263" s="73">
        <v>42.27</v>
      </c>
      <c r="C1263" s="1" t="s">
        <v>1949</v>
      </c>
    </row>
    <row r="1264">
      <c r="A1264" s="72">
        <v>36109.0</v>
      </c>
      <c r="B1264" s="73">
        <v>42.29</v>
      </c>
      <c r="C1264" s="1" t="s">
        <v>1949</v>
      </c>
    </row>
    <row r="1265">
      <c r="A1265" s="72">
        <v>36110.0</v>
      </c>
      <c r="B1265" s="73">
        <v>42.28</v>
      </c>
      <c r="C1265" s="1" t="s">
        <v>1949</v>
      </c>
    </row>
    <row r="1266">
      <c r="A1266" s="72">
        <v>36111.0</v>
      </c>
      <c r="B1266" s="73">
        <v>42.33</v>
      </c>
      <c r="C1266" s="1" t="s">
        <v>1949</v>
      </c>
    </row>
    <row r="1267">
      <c r="A1267" s="72">
        <v>36112.0</v>
      </c>
      <c r="B1267" s="73">
        <v>42.32</v>
      </c>
      <c r="C1267" s="1" t="s">
        <v>1949</v>
      </c>
    </row>
    <row r="1268">
      <c r="A1268" s="72">
        <v>36115.0</v>
      </c>
      <c r="B1268" s="73">
        <v>42.33</v>
      </c>
      <c r="C1268" s="1" t="s">
        <v>1949</v>
      </c>
    </row>
    <row r="1269">
      <c r="A1269" s="72">
        <v>36116.0</v>
      </c>
      <c r="B1269" s="73">
        <v>42.37</v>
      </c>
      <c r="C1269" s="1" t="s">
        <v>1949</v>
      </c>
    </row>
    <row r="1270">
      <c r="A1270" s="72">
        <v>36117.0</v>
      </c>
      <c r="B1270" s="73">
        <v>42.44</v>
      </c>
      <c r="C1270" s="1" t="s">
        <v>1949</v>
      </c>
    </row>
    <row r="1271">
      <c r="A1271" s="72">
        <v>36118.0</v>
      </c>
      <c r="B1271" s="73">
        <v>42.47</v>
      </c>
      <c r="C1271" s="1" t="s">
        <v>1949</v>
      </c>
    </row>
    <row r="1272">
      <c r="A1272" s="72">
        <v>36119.0</v>
      </c>
      <c r="B1272" s="73">
        <v>42.4</v>
      </c>
      <c r="C1272" s="1" t="s">
        <v>1949</v>
      </c>
    </row>
    <row r="1273">
      <c r="A1273" s="72">
        <v>36122.0</v>
      </c>
      <c r="B1273" s="73">
        <v>42.38</v>
      </c>
      <c r="C1273" s="1" t="s">
        <v>1949</v>
      </c>
    </row>
    <row r="1274">
      <c r="A1274" s="72">
        <v>36123.0</v>
      </c>
      <c r="B1274" s="73">
        <v>42.43</v>
      </c>
      <c r="C1274" s="1" t="s">
        <v>1949</v>
      </c>
    </row>
    <row r="1275">
      <c r="A1275" s="72">
        <v>36124.0</v>
      </c>
      <c r="B1275" s="73">
        <v>42.42</v>
      </c>
      <c r="C1275" s="1" t="s">
        <v>1949</v>
      </c>
    </row>
    <row r="1276">
      <c r="A1276" s="72">
        <v>36125.0</v>
      </c>
      <c r="B1276" s="73">
        <v>42.48</v>
      </c>
      <c r="C1276" s="1" t="s">
        <v>1949</v>
      </c>
    </row>
    <row r="1277">
      <c r="A1277" s="72">
        <v>36126.0</v>
      </c>
      <c r="B1277" s="73">
        <v>42.52</v>
      </c>
      <c r="C1277" s="1" t="s">
        <v>1949</v>
      </c>
    </row>
    <row r="1278">
      <c r="A1278" s="72">
        <v>36129.0</v>
      </c>
      <c r="B1278" s="73">
        <v>42.63</v>
      </c>
      <c r="C1278" s="1" t="s">
        <v>1949</v>
      </c>
    </row>
    <row r="1279">
      <c r="A1279" s="72">
        <v>36130.0</v>
      </c>
      <c r="B1279" s="73">
        <v>42.58</v>
      </c>
      <c r="C1279" s="1" t="s">
        <v>1949</v>
      </c>
    </row>
    <row r="1280">
      <c r="A1280" s="72">
        <v>36131.0</v>
      </c>
      <c r="B1280" s="73">
        <v>42.57</v>
      </c>
      <c r="C1280" s="1" t="s">
        <v>1949</v>
      </c>
    </row>
    <row r="1281">
      <c r="A1281" s="72">
        <v>36132.0</v>
      </c>
      <c r="B1281" s="73">
        <v>42.55</v>
      </c>
      <c r="C1281" s="1" t="s">
        <v>1949</v>
      </c>
    </row>
    <row r="1282">
      <c r="A1282" s="72">
        <v>36133.0</v>
      </c>
      <c r="B1282" s="73">
        <v>42.54</v>
      </c>
      <c r="C1282" s="1" t="s">
        <v>1949</v>
      </c>
    </row>
    <row r="1283">
      <c r="A1283" s="72">
        <v>36136.0</v>
      </c>
      <c r="B1283" s="73">
        <v>42.57</v>
      </c>
      <c r="C1283" s="1" t="s">
        <v>1949</v>
      </c>
    </row>
    <row r="1284">
      <c r="A1284" s="72">
        <v>36137.0</v>
      </c>
      <c r="B1284" s="73">
        <v>42.59</v>
      </c>
      <c r="C1284" s="1" t="s">
        <v>1949</v>
      </c>
    </row>
    <row r="1285">
      <c r="A1285" s="72">
        <v>36138.0</v>
      </c>
      <c r="B1285" s="73">
        <v>42.58</v>
      </c>
      <c r="C1285" s="1" t="s">
        <v>1949</v>
      </c>
    </row>
    <row r="1286">
      <c r="A1286" s="72">
        <v>36139.0</v>
      </c>
      <c r="B1286" s="73">
        <v>42.58</v>
      </c>
      <c r="C1286" s="1" t="s">
        <v>1949</v>
      </c>
    </row>
    <row r="1287">
      <c r="A1287" s="72">
        <v>36140.0</v>
      </c>
      <c r="B1287" s="73">
        <v>42.59</v>
      </c>
      <c r="C1287" s="1" t="s">
        <v>1949</v>
      </c>
    </row>
    <row r="1288">
      <c r="A1288" s="72">
        <v>36143.0</v>
      </c>
      <c r="B1288" s="73">
        <v>42.59</v>
      </c>
      <c r="C1288" s="1" t="s">
        <v>1949</v>
      </c>
    </row>
    <row r="1289">
      <c r="A1289" s="72">
        <v>36144.0</v>
      </c>
      <c r="B1289" s="73">
        <v>42.57</v>
      </c>
      <c r="C1289" s="1" t="s">
        <v>1949</v>
      </c>
    </row>
    <row r="1290">
      <c r="A1290" s="72">
        <v>36145.0</v>
      </c>
      <c r="B1290" s="73">
        <v>42.55</v>
      </c>
      <c r="C1290" s="1" t="s">
        <v>1949</v>
      </c>
    </row>
    <row r="1291">
      <c r="A1291" s="72">
        <v>36146.0</v>
      </c>
      <c r="B1291" s="73">
        <v>42.55</v>
      </c>
      <c r="C1291" s="1" t="s">
        <v>1949</v>
      </c>
    </row>
    <row r="1292">
      <c r="A1292" s="72">
        <v>36147.0</v>
      </c>
      <c r="B1292" s="73">
        <v>42.54</v>
      </c>
      <c r="C1292" s="1" t="s">
        <v>1949</v>
      </c>
    </row>
    <row r="1293">
      <c r="A1293" s="72">
        <v>36150.0</v>
      </c>
      <c r="B1293" s="73">
        <v>42.55</v>
      </c>
      <c r="C1293" s="1" t="s">
        <v>1949</v>
      </c>
    </row>
    <row r="1294">
      <c r="A1294" s="72">
        <v>36151.0</v>
      </c>
      <c r="B1294" s="73">
        <v>42.53</v>
      </c>
      <c r="C1294" s="1" t="s">
        <v>1949</v>
      </c>
    </row>
    <row r="1295">
      <c r="A1295" s="72">
        <v>36152.0</v>
      </c>
      <c r="B1295" s="73">
        <v>42.55</v>
      </c>
      <c r="C1295" s="1" t="s">
        <v>1949</v>
      </c>
    </row>
    <row r="1296">
      <c r="A1296" s="72">
        <v>36153.0</v>
      </c>
      <c r="B1296" s="73">
        <v>42.54</v>
      </c>
      <c r="C1296" s="1" t="s">
        <v>1949</v>
      </c>
    </row>
    <row r="1297">
      <c r="A1297" s="72">
        <v>36157.0</v>
      </c>
      <c r="B1297" s="73">
        <v>42.52</v>
      </c>
      <c r="C1297" s="1" t="s">
        <v>1949</v>
      </c>
    </row>
    <row r="1298">
      <c r="A1298" s="72">
        <v>36158.0</v>
      </c>
      <c r="B1298" s="73">
        <v>42.53</v>
      </c>
      <c r="C1298" s="1" t="s">
        <v>1949</v>
      </c>
    </row>
    <row r="1299">
      <c r="A1299" s="72">
        <v>36159.0</v>
      </c>
      <c r="B1299" s="73">
        <v>42.54</v>
      </c>
      <c r="C1299" s="1" t="s">
        <v>1949</v>
      </c>
    </row>
    <row r="1300">
      <c r="A1300" s="72">
        <v>36160.0</v>
      </c>
      <c r="B1300" s="73">
        <v>42.48</v>
      </c>
      <c r="C1300" s="1" t="s">
        <v>1949</v>
      </c>
    </row>
    <row r="1301">
      <c r="A1301" s="72">
        <v>36164.0</v>
      </c>
      <c r="B1301" s="73">
        <v>42.51</v>
      </c>
      <c r="C1301" s="1" t="s">
        <v>1949</v>
      </c>
    </row>
    <row r="1302">
      <c r="A1302" s="72">
        <v>36165.0</v>
      </c>
      <c r="B1302" s="73">
        <v>42.56</v>
      </c>
      <c r="C1302" s="1" t="s">
        <v>1949</v>
      </c>
    </row>
    <row r="1303">
      <c r="A1303" s="72">
        <v>36166.0</v>
      </c>
      <c r="B1303" s="73">
        <v>42.51</v>
      </c>
      <c r="C1303" s="1" t="s">
        <v>1949</v>
      </c>
    </row>
    <row r="1304">
      <c r="A1304" s="72">
        <v>36167.0</v>
      </c>
      <c r="B1304" s="73">
        <v>42.52</v>
      </c>
      <c r="C1304" s="1" t="s">
        <v>1949</v>
      </c>
    </row>
    <row r="1305">
      <c r="A1305" s="72">
        <v>36168.0</v>
      </c>
      <c r="B1305" s="73">
        <v>42.52</v>
      </c>
      <c r="C1305" s="1" t="s">
        <v>1949</v>
      </c>
    </row>
    <row r="1306">
      <c r="A1306" s="72">
        <v>36171.0</v>
      </c>
      <c r="B1306" s="73">
        <v>42.52</v>
      </c>
      <c r="C1306" s="1" t="s">
        <v>1949</v>
      </c>
    </row>
    <row r="1307">
      <c r="A1307" s="72">
        <v>36172.0</v>
      </c>
      <c r="B1307" s="73">
        <v>42.5</v>
      </c>
      <c r="C1307" s="1" t="s">
        <v>1949</v>
      </c>
    </row>
    <row r="1308">
      <c r="A1308" s="72">
        <v>36173.0</v>
      </c>
      <c r="B1308" s="73">
        <v>42.5</v>
      </c>
      <c r="C1308" s="1" t="s">
        <v>1949</v>
      </c>
    </row>
    <row r="1309">
      <c r="A1309" s="72">
        <v>36174.0</v>
      </c>
      <c r="B1309" s="73">
        <v>42.52</v>
      </c>
      <c r="C1309" s="1" t="s">
        <v>1949</v>
      </c>
    </row>
    <row r="1310">
      <c r="A1310" s="72">
        <v>36175.0</v>
      </c>
      <c r="B1310" s="73">
        <v>42.47</v>
      </c>
      <c r="C1310" s="1" t="s">
        <v>1949</v>
      </c>
    </row>
    <row r="1311">
      <c r="A1311" s="72">
        <v>36178.0</v>
      </c>
      <c r="B1311" s="73">
        <v>42.5</v>
      </c>
      <c r="C1311" s="1" t="s">
        <v>1949</v>
      </c>
    </row>
    <row r="1312">
      <c r="A1312" s="72">
        <v>36179.0</v>
      </c>
      <c r="B1312" s="73">
        <v>42.5</v>
      </c>
      <c r="C1312" s="1" t="s">
        <v>1949</v>
      </c>
    </row>
    <row r="1313">
      <c r="A1313" s="72">
        <v>36180.0</v>
      </c>
      <c r="B1313" s="73">
        <v>42.5</v>
      </c>
      <c r="C1313" s="1" t="s">
        <v>1949</v>
      </c>
    </row>
    <row r="1314">
      <c r="A1314" s="72">
        <v>36181.0</v>
      </c>
      <c r="B1314" s="73">
        <v>42.51</v>
      </c>
      <c r="C1314" s="1" t="s">
        <v>1949</v>
      </c>
    </row>
    <row r="1315">
      <c r="A1315" s="72">
        <v>36182.0</v>
      </c>
      <c r="B1315" s="73">
        <v>42.51</v>
      </c>
      <c r="C1315" s="1" t="s">
        <v>1949</v>
      </c>
    </row>
    <row r="1316">
      <c r="A1316" s="72">
        <v>36185.0</v>
      </c>
      <c r="B1316" s="73">
        <v>42.51</v>
      </c>
      <c r="C1316" s="1" t="s">
        <v>1949</v>
      </c>
    </row>
    <row r="1317">
      <c r="A1317" s="72">
        <v>36186.0</v>
      </c>
      <c r="B1317" s="73">
        <v>42.51</v>
      </c>
      <c r="C1317" s="1" t="s">
        <v>1949</v>
      </c>
    </row>
    <row r="1318">
      <c r="A1318" s="72">
        <v>36187.0</v>
      </c>
      <c r="B1318" s="73">
        <v>42.49</v>
      </c>
      <c r="C1318" s="1" t="s">
        <v>1949</v>
      </c>
    </row>
    <row r="1319">
      <c r="A1319" s="72">
        <v>36188.0</v>
      </c>
      <c r="B1319" s="73">
        <v>42.5</v>
      </c>
      <c r="C1319" s="1" t="s">
        <v>1949</v>
      </c>
    </row>
    <row r="1320">
      <c r="A1320" s="72">
        <v>36189.0</v>
      </c>
      <c r="B1320" s="73">
        <v>42.5</v>
      </c>
      <c r="C1320" s="1" t="s">
        <v>1949</v>
      </c>
    </row>
    <row r="1321">
      <c r="A1321" s="72">
        <v>36192.0</v>
      </c>
      <c r="B1321" s="73">
        <v>42.5</v>
      </c>
      <c r="C1321" s="1" t="s">
        <v>1949</v>
      </c>
    </row>
    <row r="1322">
      <c r="A1322" s="72">
        <v>36193.0</v>
      </c>
      <c r="B1322" s="73">
        <v>42.5</v>
      </c>
      <c r="C1322" s="1" t="s">
        <v>1949</v>
      </c>
    </row>
    <row r="1323">
      <c r="A1323" s="72">
        <v>36194.0</v>
      </c>
      <c r="B1323" s="73">
        <v>42.48</v>
      </c>
      <c r="C1323" s="1" t="s">
        <v>1949</v>
      </c>
    </row>
    <row r="1324">
      <c r="A1324" s="72">
        <v>36195.0</v>
      </c>
      <c r="B1324" s="73">
        <v>42.46</v>
      </c>
      <c r="C1324" s="1" t="s">
        <v>1949</v>
      </c>
    </row>
    <row r="1325">
      <c r="A1325" s="72">
        <v>36196.0</v>
      </c>
      <c r="B1325" s="73">
        <v>42.47</v>
      </c>
      <c r="C1325" s="1" t="s">
        <v>1949</v>
      </c>
    </row>
    <row r="1326">
      <c r="A1326" s="72">
        <v>36199.0</v>
      </c>
      <c r="B1326" s="73">
        <v>42.47</v>
      </c>
      <c r="C1326" s="1" t="s">
        <v>1949</v>
      </c>
    </row>
    <row r="1327">
      <c r="A1327" s="72">
        <v>36200.0</v>
      </c>
      <c r="B1327" s="73">
        <v>42.44</v>
      </c>
      <c r="C1327" s="1" t="s">
        <v>1949</v>
      </c>
    </row>
    <row r="1328">
      <c r="A1328" s="72">
        <v>36201.0</v>
      </c>
      <c r="B1328" s="73">
        <v>42.44</v>
      </c>
      <c r="C1328" s="1" t="s">
        <v>1949</v>
      </c>
    </row>
    <row r="1329">
      <c r="A1329" s="72">
        <v>36202.0</v>
      </c>
      <c r="B1329" s="73">
        <v>42.46</v>
      </c>
      <c r="C1329" s="1" t="s">
        <v>1949</v>
      </c>
    </row>
    <row r="1330">
      <c r="A1330" s="72">
        <v>36203.0</v>
      </c>
      <c r="B1330" s="73">
        <v>42.45</v>
      </c>
      <c r="C1330" s="1" t="s">
        <v>1949</v>
      </c>
    </row>
    <row r="1331">
      <c r="A1331" s="72">
        <v>36206.0</v>
      </c>
      <c r="B1331" s="73">
        <v>42.49</v>
      </c>
      <c r="C1331" s="1" t="s">
        <v>1949</v>
      </c>
    </row>
    <row r="1332">
      <c r="A1332" s="72">
        <v>36207.0</v>
      </c>
      <c r="B1332" s="73">
        <v>42.49</v>
      </c>
      <c r="C1332" s="1" t="s">
        <v>1949</v>
      </c>
    </row>
    <row r="1333">
      <c r="A1333" s="72">
        <v>36208.0</v>
      </c>
      <c r="B1333" s="73">
        <v>42.49</v>
      </c>
      <c r="C1333" s="1" t="s">
        <v>1949</v>
      </c>
    </row>
    <row r="1334">
      <c r="A1334" s="72">
        <v>36209.0</v>
      </c>
      <c r="B1334" s="73">
        <v>42.45</v>
      </c>
      <c r="C1334" s="1" t="s">
        <v>1949</v>
      </c>
    </row>
    <row r="1335">
      <c r="A1335" s="72">
        <v>36210.0</v>
      </c>
      <c r="B1335" s="73">
        <v>42.44</v>
      </c>
      <c r="C1335" s="1" t="s">
        <v>1949</v>
      </c>
    </row>
    <row r="1336">
      <c r="A1336" s="72">
        <v>36213.0</v>
      </c>
      <c r="B1336" s="71"/>
      <c r="C1336" s="1" t="s">
        <v>1949</v>
      </c>
    </row>
    <row r="1337">
      <c r="A1337" s="72">
        <v>36214.0</v>
      </c>
      <c r="B1337" s="73">
        <v>42.44</v>
      </c>
      <c r="C1337" s="1" t="s">
        <v>1949</v>
      </c>
    </row>
    <row r="1338">
      <c r="A1338" s="72">
        <v>36215.0</v>
      </c>
      <c r="B1338" s="73">
        <v>42.49</v>
      </c>
      <c r="C1338" s="1" t="s">
        <v>1949</v>
      </c>
    </row>
    <row r="1339">
      <c r="A1339" s="72">
        <v>36216.0</v>
      </c>
      <c r="B1339" s="73">
        <v>42.49</v>
      </c>
      <c r="C1339" s="1" t="s">
        <v>1949</v>
      </c>
    </row>
    <row r="1340">
      <c r="A1340" s="72">
        <v>36217.0</v>
      </c>
      <c r="B1340" s="73">
        <v>42.49</v>
      </c>
      <c r="C1340" s="1" t="s">
        <v>1949</v>
      </c>
    </row>
    <row r="1341">
      <c r="A1341" s="72">
        <v>36220.0</v>
      </c>
      <c r="B1341" s="73">
        <v>42.51</v>
      </c>
      <c r="C1341" s="1" t="s">
        <v>1949</v>
      </c>
    </row>
    <row r="1342">
      <c r="A1342" s="72">
        <v>36221.0</v>
      </c>
      <c r="B1342" s="71"/>
      <c r="C1342" s="1" t="s">
        <v>1949</v>
      </c>
    </row>
    <row r="1343">
      <c r="A1343" s="72">
        <v>36222.0</v>
      </c>
      <c r="B1343" s="71"/>
      <c r="C1343" s="1" t="s">
        <v>1949</v>
      </c>
    </row>
    <row r="1344">
      <c r="A1344" s="72">
        <v>36223.0</v>
      </c>
      <c r="B1344" s="73">
        <v>42.53</v>
      </c>
      <c r="C1344" s="1" t="s">
        <v>1949</v>
      </c>
    </row>
    <row r="1345">
      <c r="A1345" s="72">
        <v>36224.0</v>
      </c>
      <c r="B1345" s="73">
        <v>42.53</v>
      </c>
      <c r="C1345" s="1" t="s">
        <v>1949</v>
      </c>
    </row>
    <row r="1346">
      <c r="A1346" s="72">
        <v>36227.0</v>
      </c>
      <c r="B1346" s="73">
        <v>42.5</v>
      </c>
      <c r="C1346" s="1" t="s">
        <v>1949</v>
      </c>
    </row>
    <row r="1347">
      <c r="A1347" s="72">
        <v>36228.0</v>
      </c>
      <c r="B1347" s="73">
        <v>42.47</v>
      </c>
      <c r="C1347" s="1" t="s">
        <v>1949</v>
      </c>
    </row>
    <row r="1348">
      <c r="A1348" s="72">
        <v>36229.0</v>
      </c>
      <c r="B1348" s="73">
        <v>42.44</v>
      </c>
      <c r="C1348" s="1" t="s">
        <v>1949</v>
      </c>
    </row>
    <row r="1349">
      <c r="A1349" s="72">
        <v>36230.0</v>
      </c>
      <c r="B1349" s="73">
        <v>42.45</v>
      </c>
      <c r="C1349" s="1" t="s">
        <v>1949</v>
      </c>
    </row>
    <row r="1350">
      <c r="A1350" s="72">
        <v>36231.0</v>
      </c>
      <c r="B1350" s="73">
        <v>42.43</v>
      </c>
      <c r="C1350" s="1" t="s">
        <v>1949</v>
      </c>
    </row>
    <row r="1351">
      <c r="A1351" s="72">
        <v>36234.0</v>
      </c>
      <c r="B1351" s="73">
        <v>42.42</v>
      </c>
      <c r="C1351" s="1" t="s">
        <v>1949</v>
      </c>
    </row>
    <row r="1352">
      <c r="A1352" s="72">
        <v>36235.0</v>
      </c>
      <c r="B1352" s="73">
        <v>42.41</v>
      </c>
      <c r="C1352" s="1" t="s">
        <v>1949</v>
      </c>
    </row>
    <row r="1353">
      <c r="A1353" s="72">
        <v>36236.0</v>
      </c>
      <c r="B1353" s="73">
        <v>42.42</v>
      </c>
      <c r="C1353" s="1" t="s">
        <v>1949</v>
      </c>
    </row>
    <row r="1354">
      <c r="A1354" s="72">
        <v>36237.0</v>
      </c>
      <c r="B1354" s="73">
        <v>42.42</v>
      </c>
      <c r="C1354" s="1" t="s">
        <v>1949</v>
      </c>
    </row>
    <row r="1355">
      <c r="A1355" s="72">
        <v>36238.0</v>
      </c>
      <c r="B1355" s="73">
        <v>42.4</v>
      </c>
      <c r="C1355" s="1" t="s">
        <v>1949</v>
      </c>
    </row>
    <row r="1356">
      <c r="A1356" s="72">
        <v>36241.0</v>
      </c>
      <c r="B1356" s="73">
        <v>42.39</v>
      </c>
      <c r="C1356" s="1" t="s">
        <v>1949</v>
      </c>
    </row>
    <row r="1357">
      <c r="A1357" s="72">
        <v>36242.0</v>
      </c>
      <c r="B1357" s="73">
        <v>42.39</v>
      </c>
      <c r="C1357" s="1" t="s">
        <v>1949</v>
      </c>
    </row>
    <row r="1358">
      <c r="A1358" s="72">
        <v>36243.0</v>
      </c>
      <c r="B1358" s="73">
        <v>42.4</v>
      </c>
      <c r="C1358" s="1" t="s">
        <v>1949</v>
      </c>
    </row>
    <row r="1359">
      <c r="A1359" s="72">
        <v>36244.0</v>
      </c>
      <c r="B1359" s="73">
        <v>42.4</v>
      </c>
      <c r="C1359" s="1" t="s">
        <v>1949</v>
      </c>
    </row>
    <row r="1360">
      <c r="A1360" s="72">
        <v>36245.0</v>
      </c>
      <c r="B1360" s="73">
        <v>42.4</v>
      </c>
      <c r="C1360" s="1" t="s">
        <v>1949</v>
      </c>
    </row>
    <row r="1361">
      <c r="A1361" s="72">
        <v>36248.0</v>
      </c>
      <c r="B1361" s="73">
        <v>42.4</v>
      </c>
      <c r="C1361" s="1" t="s">
        <v>1949</v>
      </c>
    </row>
    <row r="1362">
      <c r="A1362" s="72">
        <v>36249.0</v>
      </c>
      <c r="B1362" s="73">
        <v>42.43</v>
      </c>
      <c r="C1362" s="1" t="s">
        <v>1949</v>
      </c>
    </row>
    <row r="1363">
      <c r="A1363" s="72">
        <v>36250.0</v>
      </c>
      <c r="B1363" s="73">
        <v>42.43</v>
      </c>
      <c r="C1363" s="1" t="s">
        <v>1949</v>
      </c>
    </row>
    <row r="1364">
      <c r="A1364" s="72">
        <v>36251.0</v>
      </c>
      <c r="B1364" s="71"/>
      <c r="C1364" s="1" t="s">
        <v>1949</v>
      </c>
    </row>
    <row r="1365">
      <c r="A1365" s="72">
        <v>36252.0</v>
      </c>
      <c r="B1365" s="71"/>
      <c r="C1365" s="1" t="s">
        <v>1949</v>
      </c>
    </row>
    <row r="1366">
      <c r="A1366" s="72">
        <v>36255.0</v>
      </c>
      <c r="B1366" s="73">
        <v>42.44</v>
      </c>
      <c r="C1366" s="1" t="s">
        <v>1949</v>
      </c>
    </row>
    <row r="1367">
      <c r="A1367" s="72">
        <v>36256.0</v>
      </c>
      <c r="B1367" s="73">
        <v>42.51</v>
      </c>
      <c r="C1367" s="1" t="s">
        <v>1949</v>
      </c>
    </row>
    <row r="1368">
      <c r="A1368" s="72">
        <v>36257.0</v>
      </c>
      <c r="B1368" s="73">
        <v>42.64</v>
      </c>
      <c r="C1368" s="1" t="s">
        <v>1949</v>
      </c>
    </row>
    <row r="1369">
      <c r="A1369" s="72">
        <v>36258.0</v>
      </c>
      <c r="B1369" s="73">
        <v>42.67</v>
      </c>
      <c r="C1369" s="1" t="s">
        <v>1949</v>
      </c>
    </row>
    <row r="1370">
      <c r="A1370" s="72">
        <v>36259.0</v>
      </c>
      <c r="B1370" s="73">
        <v>42.68</v>
      </c>
      <c r="C1370" s="1" t="s">
        <v>1949</v>
      </c>
    </row>
    <row r="1371">
      <c r="A1371" s="72">
        <v>36262.0</v>
      </c>
      <c r="B1371" s="73">
        <v>42.7</v>
      </c>
      <c r="C1371" s="1" t="s">
        <v>1949</v>
      </c>
    </row>
    <row r="1372">
      <c r="A1372" s="72">
        <v>36263.0</v>
      </c>
      <c r="B1372" s="73">
        <v>42.71</v>
      </c>
      <c r="C1372" s="1" t="s">
        <v>1949</v>
      </c>
    </row>
    <row r="1373">
      <c r="A1373" s="72">
        <v>36264.0</v>
      </c>
      <c r="B1373" s="73">
        <v>42.71</v>
      </c>
      <c r="C1373" s="1" t="s">
        <v>1949</v>
      </c>
    </row>
    <row r="1374">
      <c r="A1374" s="72">
        <v>36265.0</v>
      </c>
      <c r="B1374" s="73">
        <v>42.83</v>
      </c>
      <c r="C1374" s="1" t="s">
        <v>1949</v>
      </c>
    </row>
    <row r="1375">
      <c r="A1375" s="72">
        <v>36266.0</v>
      </c>
      <c r="B1375" s="73">
        <v>42.76</v>
      </c>
      <c r="C1375" s="1" t="s">
        <v>1949</v>
      </c>
    </row>
    <row r="1376">
      <c r="A1376" s="72">
        <v>36269.0</v>
      </c>
      <c r="B1376" s="73">
        <v>42.85</v>
      </c>
      <c r="C1376" s="1" t="s">
        <v>1949</v>
      </c>
    </row>
    <row r="1377">
      <c r="A1377" s="72">
        <v>36270.0</v>
      </c>
      <c r="B1377" s="73">
        <v>42.79</v>
      </c>
      <c r="C1377" s="1" t="s">
        <v>1949</v>
      </c>
    </row>
    <row r="1378">
      <c r="A1378" s="72">
        <v>36271.0</v>
      </c>
      <c r="B1378" s="73">
        <v>42.71</v>
      </c>
      <c r="C1378" s="1" t="s">
        <v>1949</v>
      </c>
    </row>
    <row r="1379">
      <c r="A1379" s="72">
        <v>36272.0</v>
      </c>
      <c r="B1379" s="73">
        <v>42.74</v>
      </c>
      <c r="C1379" s="1" t="s">
        <v>1949</v>
      </c>
    </row>
    <row r="1380">
      <c r="A1380" s="72">
        <v>36273.0</v>
      </c>
      <c r="B1380" s="73">
        <v>42.74</v>
      </c>
      <c r="C1380" s="1" t="s">
        <v>1949</v>
      </c>
    </row>
    <row r="1381">
      <c r="A1381" s="72">
        <v>36276.0</v>
      </c>
      <c r="B1381" s="73">
        <v>42.95</v>
      </c>
      <c r="C1381" s="1" t="s">
        <v>1949</v>
      </c>
    </row>
    <row r="1382">
      <c r="A1382" s="72">
        <v>36277.0</v>
      </c>
      <c r="B1382" s="71"/>
      <c r="C1382" s="1" t="s">
        <v>1949</v>
      </c>
    </row>
    <row r="1383">
      <c r="A1383" s="72">
        <v>36278.0</v>
      </c>
      <c r="B1383" s="73">
        <v>42.82</v>
      </c>
      <c r="C1383" s="1" t="s">
        <v>1949</v>
      </c>
    </row>
    <row r="1384">
      <c r="A1384" s="72">
        <v>36279.0</v>
      </c>
      <c r="B1384" s="73">
        <v>42.82</v>
      </c>
      <c r="C1384" s="1" t="s">
        <v>1949</v>
      </c>
    </row>
    <row r="1385">
      <c r="A1385" s="72">
        <v>36280.0</v>
      </c>
      <c r="B1385" s="71"/>
      <c r="C1385" s="1" t="s">
        <v>1949</v>
      </c>
    </row>
    <row r="1386">
      <c r="A1386" s="72">
        <v>36283.0</v>
      </c>
      <c r="B1386" s="73">
        <v>42.78</v>
      </c>
      <c r="C1386" s="1" t="s">
        <v>1949</v>
      </c>
    </row>
    <row r="1387">
      <c r="A1387" s="72">
        <v>36284.0</v>
      </c>
      <c r="B1387" s="73">
        <v>42.75</v>
      </c>
      <c r="C1387" s="1" t="s">
        <v>1949</v>
      </c>
    </row>
    <row r="1388">
      <c r="A1388" s="72">
        <v>36285.0</v>
      </c>
      <c r="B1388" s="73">
        <v>42.73</v>
      </c>
      <c r="C1388" s="1" t="s">
        <v>1949</v>
      </c>
    </row>
    <row r="1389">
      <c r="A1389" s="72">
        <v>36286.0</v>
      </c>
      <c r="B1389" s="73">
        <v>42.73</v>
      </c>
      <c r="C1389" s="1" t="s">
        <v>1949</v>
      </c>
    </row>
    <row r="1390">
      <c r="A1390" s="72">
        <v>36287.0</v>
      </c>
      <c r="B1390" s="73">
        <v>42.75</v>
      </c>
      <c r="C1390" s="1" t="s">
        <v>1949</v>
      </c>
    </row>
    <row r="1391">
      <c r="A1391" s="72">
        <v>36290.0</v>
      </c>
      <c r="B1391" s="73">
        <v>42.73</v>
      </c>
      <c r="C1391" s="1" t="s">
        <v>1949</v>
      </c>
    </row>
    <row r="1392">
      <c r="A1392" s="72">
        <v>36291.0</v>
      </c>
      <c r="B1392" s="73">
        <v>42.72</v>
      </c>
      <c r="C1392" s="1" t="s">
        <v>1949</v>
      </c>
    </row>
    <row r="1393">
      <c r="A1393" s="72">
        <v>36292.0</v>
      </c>
      <c r="B1393" s="73">
        <v>42.75</v>
      </c>
      <c r="C1393" s="1" t="s">
        <v>1949</v>
      </c>
    </row>
    <row r="1394">
      <c r="A1394" s="72">
        <v>36293.0</v>
      </c>
      <c r="B1394" s="73">
        <v>42.75</v>
      </c>
      <c r="C1394" s="1" t="s">
        <v>1949</v>
      </c>
    </row>
    <row r="1395">
      <c r="A1395" s="72">
        <v>36294.0</v>
      </c>
      <c r="B1395" s="73">
        <v>42.76</v>
      </c>
      <c r="C1395" s="1" t="s">
        <v>1949</v>
      </c>
    </row>
    <row r="1396">
      <c r="A1396" s="72">
        <v>36297.0</v>
      </c>
      <c r="B1396" s="73">
        <v>42.74</v>
      </c>
      <c r="C1396" s="1" t="s">
        <v>1949</v>
      </c>
    </row>
    <row r="1397">
      <c r="A1397" s="72">
        <v>36298.0</v>
      </c>
      <c r="B1397" s="73">
        <v>42.73</v>
      </c>
      <c r="C1397" s="1" t="s">
        <v>1949</v>
      </c>
    </row>
    <row r="1398">
      <c r="A1398" s="72">
        <v>36299.0</v>
      </c>
      <c r="B1398" s="73">
        <v>42.73</v>
      </c>
      <c r="C1398" s="1" t="s">
        <v>1949</v>
      </c>
    </row>
    <row r="1399">
      <c r="A1399" s="72">
        <v>36300.0</v>
      </c>
      <c r="B1399" s="73">
        <v>42.76</v>
      </c>
      <c r="C1399" s="1" t="s">
        <v>1949</v>
      </c>
    </row>
    <row r="1400">
      <c r="A1400" s="72">
        <v>36301.0</v>
      </c>
      <c r="B1400" s="73">
        <v>42.75</v>
      </c>
      <c r="C1400" s="1" t="s">
        <v>1949</v>
      </c>
    </row>
    <row r="1401">
      <c r="A1401" s="72">
        <v>36304.0</v>
      </c>
      <c r="B1401" s="73">
        <v>42.75</v>
      </c>
      <c r="C1401" s="1" t="s">
        <v>1949</v>
      </c>
    </row>
    <row r="1402">
      <c r="A1402" s="72">
        <v>36305.0</v>
      </c>
      <c r="B1402" s="73">
        <v>42.74</v>
      </c>
      <c r="C1402" s="1" t="s">
        <v>1949</v>
      </c>
    </row>
    <row r="1403">
      <c r="A1403" s="72">
        <v>36306.0</v>
      </c>
      <c r="B1403" s="73">
        <v>42.81</v>
      </c>
      <c r="C1403" s="1" t="s">
        <v>1949</v>
      </c>
    </row>
    <row r="1404">
      <c r="A1404" s="72">
        <v>36307.0</v>
      </c>
      <c r="B1404" s="73">
        <v>42.9</v>
      </c>
      <c r="C1404" s="1" t="s">
        <v>1949</v>
      </c>
    </row>
    <row r="1405">
      <c r="A1405" s="72">
        <v>36308.0</v>
      </c>
      <c r="B1405" s="73">
        <v>42.99</v>
      </c>
      <c r="C1405" s="1" t="s">
        <v>1949</v>
      </c>
    </row>
    <row r="1406">
      <c r="A1406" s="72">
        <v>36311.0</v>
      </c>
      <c r="B1406" s="73">
        <v>42.84</v>
      </c>
      <c r="C1406" s="1" t="s">
        <v>1949</v>
      </c>
    </row>
    <row r="1407">
      <c r="A1407" s="72">
        <v>36312.0</v>
      </c>
      <c r="B1407" s="73">
        <v>42.87</v>
      </c>
      <c r="C1407" s="1" t="s">
        <v>1949</v>
      </c>
    </row>
    <row r="1408">
      <c r="A1408" s="72">
        <v>36313.0</v>
      </c>
      <c r="B1408" s="73">
        <v>42.94</v>
      </c>
      <c r="C1408" s="1" t="s">
        <v>1949</v>
      </c>
    </row>
    <row r="1409">
      <c r="A1409" s="72">
        <v>36314.0</v>
      </c>
      <c r="B1409" s="73">
        <v>42.93</v>
      </c>
      <c r="C1409" s="1" t="s">
        <v>1949</v>
      </c>
    </row>
    <row r="1410">
      <c r="A1410" s="72">
        <v>36315.0</v>
      </c>
      <c r="B1410" s="73">
        <v>42.94</v>
      </c>
      <c r="C1410" s="1" t="s">
        <v>1949</v>
      </c>
    </row>
    <row r="1411">
      <c r="A1411" s="72">
        <v>36318.0</v>
      </c>
      <c r="B1411" s="73">
        <v>43.01</v>
      </c>
      <c r="C1411" s="1" t="s">
        <v>1949</v>
      </c>
    </row>
    <row r="1412">
      <c r="A1412" s="72">
        <v>36319.0</v>
      </c>
      <c r="B1412" s="73">
        <v>42.98</v>
      </c>
      <c r="C1412" s="1" t="s">
        <v>1949</v>
      </c>
    </row>
    <row r="1413">
      <c r="A1413" s="72">
        <v>36320.0</v>
      </c>
      <c r="B1413" s="73">
        <v>43.05</v>
      </c>
      <c r="C1413" s="1" t="s">
        <v>1949</v>
      </c>
    </row>
    <row r="1414">
      <c r="A1414" s="72">
        <v>36321.0</v>
      </c>
      <c r="B1414" s="73">
        <v>43.02</v>
      </c>
      <c r="C1414" s="1" t="s">
        <v>1949</v>
      </c>
    </row>
    <row r="1415">
      <c r="A1415" s="72">
        <v>36322.0</v>
      </c>
      <c r="B1415" s="73">
        <v>43.06</v>
      </c>
      <c r="C1415" s="1" t="s">
        <v>1949</v>
      </c>
    </row>
    <row r="1416">
      <c r="A1416" s="72">
        <v>36325.0</v>
      </c>
      <c r="B1416" s="73">
        <v>43.13</v>
      </c>
      <c r="C1416" s="1" t="s">
        <v>1949</v>
      </c>
    </row>
    <row r="1417">
      <c r="A1417" s="72">
        <v>36326.0</v>
      </c>
      <c r="B1417" s="73">
        <v>43.18</v>
      </c>
      <c r="C1417" s="1" t="s">
        <v>1949</v>
      </c>
    </row>
    <row r="1418">
      <c r="A1418" s="72">
        <v>36327.0</v>
      </c>
      <c r="B1418" s="73">
        <v>43.19</v>
      </c>
      <c r="C1418" s="1" t="s">
        <v>1949</v>
      </c>
    </row>
    <row r="1419">
      <c r="A1419" s="72">
        <v>36328.0</v>
      </c>
      <c r="B1419" s="73">
        <v>43.17</v>
      </c>
      <c r="C1419" s="1" t="s">
        <v>1949</v>
      </c>
    </row>
    <row r="1420">
      <c r="A1420" s="72">
        <v>36329.0</v>
      </c>
      <c r="B1420" s="73">
        <v>43.15</v>
      </c>
      <c r="C1420" s="1" t="s">
        <v>1949</v>
      </c>
    </row>
    <row r="1421">
      <c r="A1421" s="72">
        <v>36332.0</v>
      </c>
      <c r="B1421" s="73">
        <v>43.17</v>
      </c>
      <c r="C1421" s="1" t="s">
        <v>1949</v>
      </c>
    </row>
    <row r="1422">
      <c r="A1422" s="72">
        <v>36333.0</v>
      </c>
      <c r="B1422" s="73">
        <v>43.19</v>
      </c>
      <c r="C1422" s="1" t="s">
        <v>1949</v>
      </c>
    </row>
    <row r="1423">
      <c r="A1423" s="72">
        <v>36334.0</v>
      </c>
      <c r="B1423" s="73">
        <v>43.24</v>
      </c>
      <c r="C1423" s="1" t="s">
        <v>1949</v>
      </c>
    </row>
    <row r="1424">
      <c r="A1424" s="72">
        <v>36335.0</v>
      </c>
      <c r="B1424" s="73">
        <v>43.33</v>
      </c>
      <c r="C1424" s="1" t="s">
        <v>1949</v>
      </c>
    </row>
    <row r="1425">
      <c r="A1425" s="72">
        <v>36336.0</v>
      </c>
      <c r="B1425" s="73">
        <v>43.39</v>
      </c>
      <c r="C1425" s="1" t="s">
        <v>1949</v>
      </c>
    </row>
    <row r="1426">
      <c r="A1426" s="72">
        <v>36339.0</v>
      </c>
      <c r="B1426" s="73">
        <v>43.36</v>
      </c>
      <c r="C1426" s="1" t="s">
        <v>1949</v>
      </c>
    </row>
    <row r="1427">
      <c r="A1427" s="72">
        <v>36340.0</v>
      </c>
      <c r="B1427" s="73">
        <v>43.36</v>
      </c>
      <c r="C1427" s="1" t="s">
        <v>1949</v>
      </c>
    </row>
    <row r="1428">
      <c r="A1428" s="72">
        <v>36341.0</v>
      </c>
      <c r="B1428" s="73">
        <v>43.36</v>
      </c>
      <c r="C1428" s="1" t="s">
        <v>1949</v>
      </c>
    </row>
    <row r="1429">
      <c r="A1429" s="72">
        <v>36342.0</v>
      </c>
      <c r="B1429" s="73">
        <v>43.38</v>
      </c>
      <c r="C1429" s="1" t="s">
        <v>1949</v>
      </c>
    </row>
    <row r="1430">
      <c r="A1430" s="72">
        <v>36343.0</v>
      </c>
      <c r="B1430" s="73">
        <v>43.38</v>
      </c>
      <c r="C1430" s="1" t="s">
        <v>1949</v>
      </c>
    </row>
    <row r="1431">
      <c r="A1431" s="72">
        <v>36346.0</v>
      </c>
      <c r="B1431" s="73">
        <v>43.28</v>
      </c>
      <c r="C1431" s="1" t="s">
        <v>1949</v>
      </c>
    </row>
    <row r="1432">
      <c r="A1432" s="72">
        <v>36347.0</v>
      </c>
      <c r="B1432" s="73">
        <v>43.28</v>
      </c>
      <c r="C1432" s="1" t="s">
        <v>1949</v>
      </c>
    </row>
    <row r="1433">
      <c r="A1433" s="72">
        <v>36348.0</v>
      </c>
      <c r="B1433" s="73">
        <v>43.29</v>
      </c>
      <c r="C1433" s="1" t="s">
        <v>1949</v>
      </c>
    </row>
    <row r="1434">
      <c r="A1434" s="72">
        <v>36349.0</v>
      </c>
      <c r="B1434" s="73">
        <v>43.36</v>
      </c>
      <c r="C1434" s="1" t="s">
        <v>1949</v>
      </c>
    </row>
    <row r="1435">
      <c r="A1435" s="72">
        <v>36350.0</v>
      </c>
      <c r="B1435" s="73">
        <v>43.39</v>
      </c>
      <c r="C1435" s="1" t="s">
        <v>1949</v>
      </c>
    </row>
    <row r="1436">
      <c r="A1436" s="72">
        <v>36353.0</v>
      </c>
      <c r="B1436" s="73">
        <v>43.24</v>
      </c>
      <c r="C1436" s="1" t="s">
        <v>1949</v>
      </c>
    </row>
    <row r="1437">
      <c r="A1437" s="72">
        <v>36354.0</v>
      </c>
      <c r="B1437" s="73">
        <v>43.23</v>
      </c>
      <c r="C1437" s="1" t="s">
        <v>1949</v>
      </c>
    </row>
    <row r="1438">
      <c r="A1438" s="72">
        <v>36355.0</v>
      </c>
      <c r="B1438" s="73">
        <v>43.24</v>
      </c>
      <c r="C1438" s="1" t="s">
        <v>1949</v>
      </c>
    </row>
    <row r="1439">
      <c r="A1439" s="72">
        <v>36356.0</v>
      </c>
      <c r="B1439" s="73">
        <v>43.27</v>
      </c>
      <c r="C1439" s="1" t="s">
        <v>1949</v>
      </c>
    </row>
    <row r="1440">
      <c r="A1440" s="72">
        <v>36357.0</v>
      </c>
      <c r="B1440" s="73">
        <v>43.25</v>
      </c>
      <c r="C1440" s="1" t="s">
        <v>1949</v>
      </c>
    </row>
    <row r="1441">
      <c r="A1441" s="72">
        <v>36360.0</v>
      </c>
      <c r="B1441" s="73">
        <v>43.22</v>
      </c>
      <c r="C1441" s="1" t="s">
        <v>1949</v>
      </c>
    </row>
    <row r="1442">
      <c r="A1442" s="72">
        <v>36361.0</v>
      </c>
      <c r="B1442" s="73">
        <v>43.2</v>
      </c>
      <c r="C1442" s="1" t="s">
        <v>1949</v>
      </c>
    </row>
    <row r="1443">
      <c r="A1443" s="72">
        <v>36362.0</v>
      </c>
      <c r="B1443" s="73">
        <v>43.26</v>
      </c>
      <c r="C1443" s="1" t="s">
        <v>1949</v>
      </c>
    </row>
    <row r="1444">
      <c r="A1444" s="72">
        <v>36363.0</v>
      </c>
      <c r="B1444" s="73">
        <v>43.26</v>
      </c>
      <c r="C1444" s="1" t="s">
        <v>1949</v>
      </c>
    </row>
    <row r="1445">
      <c r="A1445" s="72">
        <v>36364.0</v>
      </c>
      <c r="B1445" s="73">
        <v>43.26</v>
      </c>
      <c r="C1445" s="1" t="s">
        <v>1949</v>
      </c>
    </row>
    <row r="1446">
      <c r="A1446" s="72">
        <v>36367.0</v>
      </c>
      <c r="B1446" s="73">
        <v>43.28</v>
      </c>
      <c r="C1446" s="1" t="s">
        <v>1949</v>
      </c>
    </row>
    <row r="1447">
      <c r="A1447" s="72">
        <v>36368.0</v>
      </c>
      <c r="B1447" s="73">
        <v>43.29</v>
      </c>
      <c r="C1447" s="1" t="s">
        <v>1949</v>
      </c>
    </row>
    <row r="1448">
      <c r="A1448" s="72">
        <v>36369.0</v>
      </c>
      <c r="B1448" s="73">
        <v>43.33</v>
      </c>
      <c r="C1448" s="1" t="s">
        <v>1949</v>
      </c>
    </row>
    <row r="1449">
      <c r="A1449" s="72">
        <v>36370.0</v>
      </c>
      <c r="B1449" s="73">
        <v>43.32</v>
      </c>
      <c r="C1449" s="1" t="s">
        <v>1949</v>
      </c>
    </row>
    <row r="1450">
      <c r="A1450" s="72">
        <v>36371.0</v>
      </c>
      <c r="B1450" s="73">
        <v>43.29</v>
      </c>
      <c r="C1450" s="1" t="s">
        <v>1949</v>
      </c>
    </row>
    <row r="1451">
      <c r="A1451" s="72">
        <v>36374.0</v>
      </c>
      <c r="B1451" s="73">
        <v>43.32</v>
      </c>
      <c r="C1451" s="1" t="s">
        <v>1949</v>
      </c>
    </row>
    <row r="1452">
      <c r="A1452" s="72">
        <v>36375.0</v>
      </c>
      <c r="B1452" s="73">
        <v>43.38</v>
      </c>
      <c r="C1452" s="1" t="s">
        <v>1949</v>
      </c>
    </row>
    <row r="1453">
      <c r="A1453" s="72">
        <v>36376.0</v>
      </c>
      <c r="B1453" s="73">
        <v>43.36</v>
      </c>
      <c r="C1453" s="1" t="s">
        <v>1949</v>
      </c>
    </row>
    <row r="1454">
      <c r="A1454" s="72">
        <v>36377.0</v>
      </c>
      <c r="B1454" s="73">
        <v>43.4</v>
      </c>
      <c r="C1454" s="1" t="s">
        <v>1949</v>
      </c>
    </row>
    <row r="1455">
      <c r="A1455" s="72">
        <v>36378.0</v>
      </c>
      <c r="B1455" s="73">
        <v>43.45</v>
      </c>
      <c r="C1455" s="1" t="s">
        <v>1949</v>
      </c>
    </row>
    <row r="1456">
      <c r="A1456" s="72">
        <v>36381.0</v>
      </c>
      <c r="B1456" s="73">
        <v>43.54</v>
      </c>
      <c r="C1456" s="1" t="s">
        <v>1949</v>
      </c>
    </row>
    <row r="1457">
      <c r="A1457" s="72">
        <v>36382.0</v>
      </c>
      <c r="B1457" s="73">
        <v>43.45</v>
      </c>
      <c r="C1457" s="1" t="s">
        <v>1949</v>
      </c>
    </row>
    <row r="1458">
      <c r="A1458" s="72">
        <v>36383.0</v>
      </c>
      <c r="B1458" s="73">
        <v>43.49</v>
      </c>
      <c r="C1458" s="1" t="s">
        <v>1949</v>
      </c>
    </row>
    <row r="1459">
      <c r="A1459" s="72">
        <v>36384.0</v>
      </c>
      <c r="B1459" s="73">
        <v>43.47</v>
      </c>
      <c r="C1459" s="1" t="s">
        <v>1949</v>
      </c>
    </row>
    <row r="1460">
      <c r="A1460" s="72">
        <v>36385.0</v>
      </c>
      <c r="B1460" s="73">
        <v>43.46</v>
      </c>
      <c r="C1460" s="1" t="s">
        <v>1949</v>
      </c>
    </row>
    <row r="1461">
      <c r="A1461" s="72">
        <v>36388.0</v>
      </c>
      <c r="B1461" s="73">
        <v>43.42</v>
      </c>
      <c r="C1461" s="1" t="s">
        <v>1949</v>
      </c>
    </row>
    <row r="1462">
      <c r="A1462" s="72">
        <v>36389.0</v>
      </c>
      <c r="B1462" s="73">
        <v>43.42</v>
      </c>
      <c r="C1462" s="1" t="s">
        <v>1949</v>
      </c>
    </row>
    <row r="1463">
      <c r="A1463" s="72">
        <v>36390.0</v>
      </c>
      <c r="B1463" s="73">
        <v>43.42</v>
      </c>
      <c r="C1463" s="1" t="s">
        <v>1949</v>
      </c>
    </row>
    <row r="1464">
      <c r="A1464" s="72">
        <v>36391.0</v>
      </c>
      <c r="B1464" s="73">
        <v>43.47</v>
      </c>
      <c r="C1464" s="1" t="s">
        <v>1949</v>
      </c>
    </row>
    <row r="1465">
      <c r="A1465" s="72">
        <v>36392.0</v>
      </c>
      <c r="B1465" s="73">
        <v>43.55</v>
      </c>
      <c r="C1465" s="1" t="s">
        <v>1949</v>
      </c>
    </row>
    <row r="1466">
      <c r="A1466" s="72">
        <v>36395.0</v>
      </c>
      <c r="B1466" s="73">
        <v>43.52</v>
      </c>
      <c r="C1466" s="1" t="s">
        <v>1949</v>
      </c>
    </row>
    <row r="1467">
      <c r="A1467" s="72">
        <v>36396.0</v>
      </c>
      <c r="B1467" s="73">
        <v>43.51</v>
      </c>
      <c r="C1467" s="1" t="s">
        <v>1949</v>
      </c>
    </row>
    <row r="1468">
      <c r="A1468" s="72">
        <v>36397.0</v>
      </c>
      <c r="B1468" s="73">
        <v>43.52</v>
      </c>
      <c r="C1468" s="1" t="s">
        <v>1949</v>
      </c>
    </row>
    <row r="1469">
      <c r="A1469" s="72">
        <v>36398.0</v>
      </c>
      <c r="B1469" s="73">
        <v>43.52</v>
      </c>
      <c r="C1469" s="1" t="s">
        <v>1949</v>
      </c>
    </row>
    <row r="1470">
      <c r="A1470" s="72">
        <v>36399.0</v>
      </c>
      <c r="B1470" s="73">
        <v>43.5</v>
      </c>
      <c r="C1470" s="1" t="s">
        <v>1949</v>
      </c>
    </row>
    <row r="1471">
      <c r="A1471" s="72">
        <v>36402.0</v>
      </c>
      <c r="B1471" s="73">
        <v>43.49</v>
      </c>
      <c r="C1471" s="1" t="s">
        <v>1949</v>
      </c>
    </row>
    <row r="1472">
      <c r="A1472" s="72">
        <v>36403.0</v>
      </c>
      <c r="B1472" s="73">
        <v>43.48</v>
      </c>
      <c r="C1472" s="1" t="s">
        <v>1949</v>
      </c>
    </row>
    <row r="1473">
      <c r="A1473" s="72">
        <v>36404.0</v>
      </c>
      <c r="B1473" s="73">
        <v>43.47</v>
      </c>
      <c r="C1473" s="1" t="s">
        <v>1949</v>
      </c>
    </row>
    <row r="1474">
      <c r="A1474" s="72">
        <v>36405.0</v>
      </c>
      <c r="B1474" s="73">
        <v>43.52</v>
      </c>
      <c r="C1474" s="1" t="s">
        <v>1949</v>
      </c>
    </row>
    <row r="1475">
      <c r="A1475" s="72">
        <v>36406.0</v>
      </c>
      <c r="B1475" s="73">
        <v>43.51</v>
      </c>
      <c r="C1475" s="1" t="s">
        <v>1949</v>
      </c>
    </row>
    <row r="1476">
      <c r="A1476" s="72">
        <v>36409.0</v>
      </c>
      <c r="B1476" s="73">
        <v>43.48</v>
      </c>
      <c r="C1476" s="1" t="s">
        <v>1949</v>
      </c>
    </row>
    <row r="1477">
      <c r="A1477" s="72">
        <v>36410.0</v>
      </c>
      <c r="B1477" s="73">
        <v>43.49</v>
      </c>
      <c r="C1477" s="1" t="s">
        <v>1949</v>
      </c>
    </row>
    <row r="1478">
      <c r="A1478" s="72">
        <v>36411.0</v>
      </c>
      <c r="B1478" s="73">
        <v>43.51</v>
      </c>
      <c r="C1478" s="1" t="s">
        <v>1949</v>
      </c>
    </row>
    <row r="1479">
      <c r="A1479" s="72">
        <v>36412.0</v>
      </c>
      <c r="B1479" s="73">
        <v>43.51</v>
      </c>
      <c r="C1479" s="1" t="s">
        <v>1949</v>
      </c>
    </row>
    <row r="1480">
      <c r="A1480" s="72">
        <v>36413.0</v>
      </c>
      <c r="B1480" s="73">
        <v>43.54</v>
      </c>
      <c r="C1480" s="1" t="s">
        <v>1949</v>
      </c>
    </row>
    <row r="1481">
      <c r="A1481" s="72">
        <v>36416.0</v>
      </c>
      <c r="B1481" s="73">
        <v>43.54</v>
      </c>
      <c r="C1481" s="1" t="s">
        <v>1949</v>
      </c>
    </row>
    <row r="1482">
      <c r="A1482" s="72">
        <v>36417.0</v>
      </c>
      <c r="B1482" s="73">
        <v>43.52</v>
      </c>
      <c r="C1482" s="1" t="s">
        <v>1949</v>
      </c>
    </row>
    <row r="1483">
      <c r="A1483" s="72">
        <v>36418.0</v>
      </c>
      <c r="B1483" s="73">
        <v>43.51</v>
      </c>
      <c r="C1483" s="1" t="s">
        <v>1949</v>
      </c>
    </row>
    <row r="1484">
      <c r="A1484" s="72">
        <v>36419.0</v>
      </c>
      <c r="B1484" s="73">
        <v>43.54</v>
      </c>
      <c r="C1484" s="1" t="s">
        <v>1949</v>
      </c>
    </row>
    <row r="1485">
      <c r="A1485" s="72">
        <v>36420.0</v>
      </c>
      <c r="B1485" s="73">
        <v>43.54</v>
      </c>
      <c r="C1485" s="1" t="s">
        <v>1949</v>
      </c>
    </row>
    <row r="1486">
      <c r="A1486" s="72">
        <v>36423.0</v>
      </c>
      <c r="B1486" s="73">
        <v>43.55</v>
      </c>
      <c r="C1486" s="1" t="s">
        <v>1949</v>
      </c>
    </row>
    <row r="1487">
      <c r="A1487" s="72">
        <v>36424.0</v>
      </c>
      <c r="B1487" s="73">
        <v>43.55</v>
      </c>
      <c r="C1487" s="1" t="s">
        <v>1949</v>
      </c>
    </row>
    <row r="1488">
      <c r="A1488" s="72">
        <v>36425.0</v>
      </c>
      <c r="B1488" s="73">
        <v>43.55</v>
      </c>
      <c r="C1488" s="1" t="s">
        <v>1949</v>
      </c>
    </row>
    <row r="1489">
      <c r="A1489" s="72">
        <v>36426.0</v>
      </c>
      <c r="B1489" s="73">
        <v>43.58</v>
      </c>
      <c r="C1489" s="1" t="s">
        <v>1949</v>
      </c>
    </row>
    <row r="1490">
      <c r="A1490" s="72">
        <v>36427.0</v>
      </c>
      <c r="B1490" s="73">
        <v>43.57</v>
      </c>
      <c r="C1490" s="1" t="s">
        <v>1949</v>
      </c>
    </row>
    <row r="1491">
      <c r="A1491" s="72">
        <v>36430.0</v>
      </c>
      <c r="B1491" s="73">
        <v>43.57</v>
      </c>
      <c r="C1491" s="1" t="s">
        <v>1949</v>
      </c>
    </row>
    <row r="1492">
      <c r="A1492" s="72">
        <v>36431.0</v>
      </c>
      <c r="B1492" s="73">
        <v>43.57</v>
      </c>
      <c r="C1492" s="1" t="s">
        <v>1949</v>
      </c>
    </row>
    <row r="1493">
      <c r="A1493" s="72">
        <v>36432.0</v>
      </c>
      <c r="B1493" s="73">
        <v>43.61</v>
      </c>
      <c r="C1493" s="1" t="s">
        <v>1949</v>
      </c>
    </row>
    <row r="1494">
      <c r="A1494" s="72">
        <v>36433.0</v>
      </c>
      <c r="B1494" s="73">
        <v>43.61</v>
      </c>
      <c r="C1494" s="1" t="s">
        <v>1949</v>
      </c>
    </row>
    <row r="1495">
      <c r="A1495" s="72">
        <v>36434.0</v>
      </c>
      <c r="B1495" s="73">
        <v>43.59</v>
      </c>
      <c r="C1495" s="1" t="s">
        <v>1949</v>
      </c>
    </row>
    <row r="1496">
      <c r="A1496" s="72">
        <v>36437.0</v>
      </c>
      <c r="B1496" s="73">
        <v>43.58</v>
      </c>
      <c r="C1496" s="1" t="s">
        <v>1949</v>
      </c>
    </row>
    <row r="1497">
      <c r="A1497" s="72">
        <v>36438.0</v>
      </c>
      <c r="B1497" s="73">
        <v>43.59</v>
      </c>
      <c r="C1497" s="1" t="s">
        <v>1949</v>
      </c>
    </row>
    <row r="1498">
      <c r="A1498" s="72">
        <v>36439.0</v>
      </c>
      <c r="B1498" s="73">
        <v>43.58</v>
      </c>
      <c r="C1498" s="1" t="s">
        <v>1949</v>
      </c>
    </row>
    <row r="1499">
      <c r="A1499" s="72">
        <v>36440.0</v>
      </c>
      <c r="B1499" s="73">
        <v>43.54</v>
      </c>
      <c r="C1499" s="1" t="s">
        <v>1949</v>
      </c>
    </row>
    <row r="1500">
      <c r="A1500" s="72">
        <v>36441.0</v>
      </c>
      <c r="B1500" s="73">
        <v>43.48</v>
      </c>
      <c r="C1500" s="1" t="s">
        <v>1949</v>
      </c>
    </row>
    <row r="1501">
      <c r="A1501" s="72">
        <v>36444.0</v>
      </c>
      <c r="B1501" s="73">
        <v>43.33</v>
      </c>
      <c r="C1501" s="1" t="s">
        <v>1949</v>
      </c>
    </row>
    <row r="1502">
      <c r="A1502" s="72">
        <v>36445.0</v>
      </c>
      <c r="B1502" s="73">
        <v>43.37</v>
      </c>
      <c r="C1502" s="1" t="s">
        <v>1949</v>
      </c>
    </row>
    <row r="1503">
      <c r="A1503" s="72">
        <v>36446.0</v>
      </c>
      <c r="B1503" s="73">
        <v>43.5</v>
      </c>
      <c r="C1503" s="1" t="s">
        <v>1949</v>
      </c>
    </row>
    <row r="1504">
      <c r="A1504" s="72">
        <v>36447.0</v>
      </c>
      <c r="B1504" s="73">
        <v>43.43</v>
      </c>
      <c r="C1504" s="1" t="s">
        <v>1949</v>
      </c>
    </row>
    <row r="1505">
      <c r="A1505" s="72">
        <v>36448.0</v>
      </c>
      <c r="B1505" s="73">
        <v>43.44</v>
      </c>
      <c r="C1505" s="1" t="s">
        <v>1949</v>
      </c>
    </row>
    <row r="1506">
      <c r="A1506" s="72">
        <v>36451.0</v>
      </c>
      <c r="B1506" s="73">
        <v>43.36</v>
      </c>
      <c r="C1506" s="1" t="s">
        <v>1949</v>
      </c>
    </row>
    <row r="1507">
      <c r="A1507" s="72">
        <v>36452.0</v>
      </c>
      <c r="B1507" s="71"/>
      <c r="C1507" s="1" t="s">
        <v>1949</v>
      </c>
    </row>
    <row r="1508">
      <c r="A1508" s="72">
        <v>36453.0</v>
      </c>
      <c r="B1508" s="73">
        <v>43.39</v>
      </c>
      <c r="C1508" s="1" t="s">
        <v>1949</v>
      </c>
    </row>
    <row r="1509">
      <c r="A1509" s="72">
        <v>36454.0</v>
      </c>
      <c r="B1509" s="73">
        <v>43.45</v>
      </c>
      <c r="C1509" s="1" t="s">
        <v>1949</v>
      </c>
    </row>
    <row r="1510">
      <c r="A1510" s="72">
        <v>36455.0</v>
      </c>
      <c r="B1510" s="73">
        <v>43.42</v>
      </c>
      <c r="C1510" s="1" t="s">
        <v>1949</v>
      </c>
    </row>
    <row r="1511">
      <c r="A1511" s="72">
        <v>36458.0</v>
      </c>
      <c r="B1511" s="73">
        <v>43.39</v>
      </c>
      <c r="C1511" s="1" t="s">
        <v>1949</v>
      </c>
    </row>
    <row r="1512">
      <c r="A1512" s="72">
        <v>36459.0</v>
      </c>
      <c r="B1512" s="73">
        <v>43.38</v>
      </c>
      <c r="C1512" s="1" t="s">
        <v>1949</v>
      </c>
    </row>
    <row r="1513">
      <c r="A1513" s="72">
        <v>36460.0</v>
      </c>
      <c r="B1513" s="71"/>
      <c r="C1513" s="1" t="s">
        <v>1949</v>
      </c>
    </row>
    <row r="1514">
      <c r="A1514" s="72">
        <v>36461.0</v>
      </c>
      <c r="B1514" s="73">
        <v>43.39</v>
      </c>
      <c r="C1514" s="1" t="s">
        <v>1949</v>
      </c>
    </row>
    <row r="1515">
      <c r="A1515" s="72">
        <v>36462.0</v>
      </c>
      <c r="B1515" s="73">
        <v>43.42</v>
      </c>
      <c r="C1515" s="1" t="s">
        <v>1949</v>
      </c>
    </row>
    <row r="1516">
      <c r="A1516" s="72">
        <v>36465.0</v>
      </c>
      <c r="B1516" s="73">
        <v>43.38</v>
      </c>
      <c r="C1516" s="1" t="s">
        <v>1949</v>
      </c>
    </row>
    <row r="1517">
      <c r="A1517" s="72">
        <v>36466.0</v>
      </c>
      <c r="B1517" s="73">
        <v>43.41</v>
      </c>
      <c r="C1517" s="1" t="s">
        <v>1949</v>
      </c>
    </row>
    <row r="1518">
      <c r="A1518" s="72">
        <v>36467.0</v>
      </c>
      <c r="B1518" s="73">
        <v>43.4</v>
      </c>
      <c r="C1518" s="1" t="s">
        <v>1949</v>
      </c>
    </row>
    <row r="1519">
      <c r="A1519" s="72">
        <v>36468.0</v>
      </c>
      <c r="B1519" s="73">
        <v>43.42</v>
      </c>
      <c r="C1519" s="1" t="s">
        <v>1949</v>
      </c>
    </row>
    <row r="1520">
      <c r="A1520" s="72">
        <v>36469.0</v>
      </c>
      <c r="B1520" s="73">
        <v>43.43</v>
      </c>
      <c r="C1520" s="1" t="s">
        <v>1949</v>
      </c>
    </row>
    <row r="1521">
      <c r="A1521" s="72">
        <v>36472.0</v>
      </c>
      <c r="B1521" s="73">
        <v>43.41</v>
      </c>
      <c r="C1521" s="1" t="s">
        <v>1949</v>
      </c>
    </row>
    <row r="1522">
      <c r="A1522" s="72">
        <v>36473.0</v>
      </c>
      <c r="B1522" s="71"/>
      <c r="C1522" s="1" t="s">
        <v>1949</v>
      </c>
    </row>
    <row r="1523">
      <c r="A1523" s="72">
        <v>36474.0</v>
      </c>
      <c r="B1523" s="71"/>
      <c r="C1523" s="1" t="s">
        <v>1949</v>
      </c>
    </row>
    <row r="1524">
      <c r="A1524" s="72">
        <v>36475.0</v>
      </c>
      <c r="B1524" s="73">
        <v>43.4</v>
      </c>
      <c r="C1524" s="1" t="s">
        <v>1949</v>
      </c>
    </row>
    <row r="1525">
      <c r="A1525" s="72">
        <v>36476.0</v>
      </c>
      <c r="B1525" s="73">
        <v>43.4</v>
      </c>
      <c r="C1525" s="1" t="s">
        <v>1949</v>
      </c>
    </row>
    <row r="1526">
      <c r="A1526" s="72">
        <v>36479.0</v>
      </c>
      <c r="B1526" s="73">
        <v>43.39</v>
      </c>
      <c r="C1526" s="1" t="s">
        <v>1949</v>
      </c>
    </row>
    <row r="1527">
      <c r="A1527" s="72">
        <v>36480.0</v>
      </c>
      <c r="B1527" s="73">
        <v>43.38</v>
      </c>
      <c r="C1527" s="1" t="s">
        <v>1949</v>
      </c>
    </row>
    <row r="1528">
      <c r="A1528" s="72">
        <v>36481.0</v>
      </c>
      <c r="B1528" s="73">
        <v>43.4</v>
      </c>
      <c r="C1528" s="1" t="s">
        <v>1949</v>
      </c>
    </row>
    <row r="1529">
      <c r="A1529" s="72">
        <v>36482.0</v>
      </c>
      <c r="B1529" s="73">
        <v>43.39</v>
      </c>
      <c r="C1529" s="1" t="s">
        <v>1949</v>
      </c>
    </row>
    <row r="1530">
      <c r="A1530" s="72">
        <v>36483.0</v>
      </c>
      <c r="B1530" s="73">
        <v>43.39</v>
      </c>
      <c r="C1530" s="1" t="s">
        <v>1949</v>
      </c>
    </row>
    <row r="1531">
      <c r="A1531" s="72">
        <v>36486.0</v>
      </c>
      <c r="B1531" s="73">
        <v>43.38</v>
      </c>
      <c r="C1531" s="1" t="s">
        <v>1949</v>
      </c>
    </row>
    <row r="1532">
      <c r="A1532" s="72">
        <v>36487.0</v>
      </c>
      <c r="B1532" s="71"/>
      <c r="C1532" s="1" t="s">
        <v>1949</v>
      </c>
    </row>
    <row r="1533">
      <c r="A1533" s="72">
        <v>36488.0</v>
      </c>
      <c r="B1533" s="73">
        <v>43.38</v>
      </c>
      <c r="C1533" s="1" t="s">
        <v>1949</v>
      </c>
    </row>
    <row r="1534">
      <c r="A1534" s="72">
        <v>36489.0</v>
      </c>
      <c r="B1534" s="73">
        <v>43.4</v>
      </c>
      <c r="C1534" s="1" t="s">
        <v>1949</v>
      </c>
    </row>
    <row r="1535">
      <c r="A1535" s="72">
        <v>36490.0</v>
      </c>
      <c r="B1535" s="73">
        <v>43.39</v>
      </c>
      <c r="C1535" s="1" t="s">
        <v>1949</v>
      </c>
    </row>
    <row r="1536">
      <c r="A1536" s="72">
        <v>36493.0</v>
      </c>
      <c r="B1536" s="73">
        <v>43.4</v>
      </c>
      <c r="C1536" s="1" t="s">
        <v>1949</v>
      </c>
    </row>
    <row r="1537">
      <c r="A1537" s="72">
        <v>36494.0</v>
      </c>
      <c r="B1537" s="73">
        <v>43.41</v>
      </c>
      <c r="C1537" s="1" t="s">
        <v>1949</v>
      </c>
    </row>
    <row r="1538">
      <c r="A1538" s="72">
        <v>36495.0</v>
      </c>
      <c r="B1538" s="73">
        <v>43.41</v>
      </c>
      <c r="C1538" s="1" t="s">
        <v>1949</v>
      </c>
    </row>
    <row r="1539">
      <c r="A1539" s="72">
        <v>36496.0</v>
      </c>
      <c r="B1539" s="73">
        <v>43.41</v>
      </c>
      <c r="C1539" s="1" t="s">
        <v>1949</v>
      </c>
    </row>
    <row r="1540">
      <c r="A1540" s="72">
        <v>36497.0</v>
      </c>
      <c r="B1540" s="73">
        <v>43.4</v>
      </c>
      <c r="C1540" s="1" t="s">
        <v>1949</v>
      </c>
    </row>
    <row r="1541">
      <c r="A1541" s="72">
        <v>36500.0</v>
      </c>
      <c r="B1541" s="73">
        <v>43.42</v>
      </c>
      <c r="C1541" s="1" t="s">
        <v>1949</v>
      </c>
    </row>
    <row r="1542">
      <c r="A1542" s="72">
        <v>36501.0</v>
      </c>
      <c r="B1542" s="73">
        <v>43.44</v>
      </c>
      <c r="C1542" s="1" t="s">
        <v>1949</v>
      </c>
    </row>
    <row r="1543">
      <c r="A1543" s="72">
        <v>36502.0</v>
      </c>
      <c r="B1543" s="73">
        <v>43.48</v>
      </c>
      <c r="C1543" s="1" t="s">
        <v>1949</v>
      </c>
    </row>
    <row r="1544">
      <c r="A1544" s="72">
        <v>36503.0</v>
      </c>
      <c r="B1544" s="73">
        <v>43.46</v>
      </c>
      <c r="C1544" s="1" t="s">
        <v>1949</v>
      </c>
    </row>
    <row r="1545">
      <c r="A1545" s="72">
        <v>36504.0</v>
      </c>
      <c r="B1545" s="73">
        <v>43.48</v>
      </c>
      <c r="C1545" s="1" t="s">
        <v>1949</v>
      </c>
    </row>
    <row r="1546">
      <c r="A1546" s="72">
        <v>36507.0</v>
      </c>
      <c r="B1546" s="73">
        <v>43.48</v>
      </c>
      <c r="C1546" s="1" t="s">
        <v>1949</v>
      </c>
    </row>
    <row r="1547">
      <c r="A1547" s="72">
        <v>36508.0</v>
      </c>
      <c r="B1547" s="73">
        <v>43.54</v>
      </c>
      <c r="C1547" s="1" t="s">
        <v>1949</v>
      </c>
    </row>
    <row r="1548">
      <c r="A1548" s="72">
        <v>36509.0</v>
      </c>
      <c r="B1548" s="73">
        <v>43.54</v>
      </c>
      <c r="C1548" s="1" t="s">
        <v>1949</v>
      </c>
    </row>
    <row r="1549">
      <c r="A1549" s="72">
        <v>36510.0</v>
      </c>
      <c r="B1549" s="73">
        <v>43.52</v>
      </c>
      <c r="C1549" s="1" t="s">
        <v>1949</v>
      </c>
    </row>
    <row r="1550">
      <c r="A1550" s="72">
        <v>36511.0</v>
      </c>
      <c r="B1550" s="73">
        <v>43.51</v>
      </c>
      <c r="C1550" s="1" t="s">
        <v>1949</v>
      </c>
    </row>
    <row r="1551">
      <c r="A1551" s="72">
        <v>36514.0</v>
      </c>
      <c r="B1551" s="73">
        <v>43.49</v>
      </c>
      <c r="C1551" s="1" t="s">
        <v>1949</v>
      </c>
    </row>
    <row r="1552">
      <c r="A1552" s="72">
        <v>36515.0</v>
      </c>
      <c r="B1552" s="73">
        <v>43.5</v>
      </c>
      <c r="C1552" s="1" t="s">
        <v>1949</v>
      </c>
    </row>
    <row r="1553">
      <c r="A1553" s="72">
        <v>36516.0</v>
      </c>
      <c r="B1553" s="73">
        <v>43.5</v>
      </c>
      <c r="C1553" s="1" t="s">
        <v>1949</v>
      </c>
    </row>
    <row r="1554">
      <c r="A1554" s="72">
        <v>36517.0</v>
      </c>
      <c r="B1554" s="73">
        <v>43.52</v>
      </c>
      <c r="C1554" s="1" t="s">
        <v>1949</v>
      </c>
    </row>
    <row r="1555">
      <c r="A1555" s="72">
        <v>36518.0</v>
      </c>
      <c r="B1555" s="73">
        <v>43.51</v>
      </c>
      <c r="C1555" s="1" t="s">
        <v>1949</v>
      </c>
    </row>
    <row r="1556">
      <c r="A1556" s="72">
        <v>36521.0</v>
      </c>
      <c r="B1556" s="73">
        <v>43.5</v>
      </c>
      <c r="C1556" s="1" t="s">
        <v>1949</v>
      </c>
    </row>
    <row r="1557">
      <c r="A1557" s="72">
        <v>36522.0</v>
      </c>
      <c r="B1557" s="73">
        <v>43.5</v>
      </c>
      <c r="C1557" s="1" t="s">
        <v>1949</v>
      </c>
    </row>
    <row r="1558">
      <c r="A1558" s="72">
        <v>36523.0</v>
      </c>
      <c r="B1558" s="73">
        <v>43.53</v>
      </c>
      <c r="C1558" s="1" t="s">
        <v>1949</v>
      </c>
    </row>
    <row r="1559">
      <c r="A1559" s="72">
        <v>36524.0</v>
      </c>
      <c r="B1559" s="73">
        <v>43.52</v>
      </c>
      <c r="C1559" s="1" t="s">
        <v>1949</v>
      </c>
    </row>
    <row r="1560">
      <c r="A1560" s="72">
        <v>36525.0</v>
      </c>
      <c r="B1560" s="73">
        <v>43.49</v>
      </c>
      <c r="C1560" s="1" t="s">
        <v>1949</v>
      </c>
    </row>
    <row r="1561">
      <c r="A1561" s="72">
        <v>36528.0</v>
      </c>
      <c r="B1561" s="73">
        <v>43.48</v>
      </c>
      <c r="C1561" s="1" t="s">
        <v>1949</v>
      </c>
    </row>
    <row r="1562">
      <c r="A1562" s="72">
        <v>36529.0</v>
      </c>
      <c r="B1562" s="73">
        <v>43.5</v>
      </c>
      <c r="C1562" s="1" t="s">
        <v>1949</v>
      </c>
    </row>
    <row r="1563">
      <c r="A1563" s="72">
        <v>36530.0</v>
      </c>
      <c r="B1563" s="73">
        <v>43.52</v>
      </c>
      <c r="C1563" s="1" t="s">
        <v>1949</v>
      </c>
    </row>
    <row r="1564">
      <c r="A1564" s="72">
        <v>36531.0</v>
      </c>
      <c r="B1564" s="73">
        <v>43.52</v>
      </c>
      <c r="C1564" s="1" t="s">
        <v>1949</v>
      </c>
    </row>
    <row r="1565">
      <c r="A1565" s="72">
        <v>36532.0</v>
      </c>
      <c r="B1565" s="73">
        <v>43.51</v>
      </c>
      <c r="C1565" s="1" t="s">
        <v>1949</v>
      </c>
    </row>
    <row r="1566">
      <c r="A1566" s="72">
        <v>36535.0</v>
      </c>
      <c r="B1566" s="73">
        <v>43.53</v>
      </c>
      <c r="C1566" s="1" t="s">
        <v>1949</v>
      </c>
    </row>
    <row r="1567">
      <c r="A1567" s="72">
        <v>36536.0</v>
      </c>
      <c r="B1567" s="73">
        <v>43.52</v>
      </c>
      <c r="C1567" s="1" t="s">
        <v>1949</v>
      </c>
    </row>
    <row r="1568">
      <c r="A1568" s="72">
        <v>36537.0</v>
      </c>
      <c r="B1568" s="73">
        <v>43.53</v>
      </c>
      <c r="C1568" s="1" t="s">
        <v>1949</v>
      </c>
    </row>
    <row r="1569">
      <c r="A1569" s="72">
        <v>36538.0</v>
      </c>
      <c r="B1569" s="73">
        <v>43.53</v>
      </c>
      <c r="C1569" s="1" t="s">
        <v>1949</v>
      </c>
    </row>
    <row r="1570">
      <c r="A1570" s="72">
        <v>36539.0</v>
      </c>
      <c r="B1570" s="73">
        <v>43.52</v>
      </c>
      <c r="C1570" s="1" t="s">
        <v>1949</v>
      </c>
    </row>
    <row r="1571">
      <c r="A1571" s="72">
        <v>36542.0</v>
      </c>
      <c r="B1571" s="73">
        <v>43.52</v>
      </c>
      <c r="C1571" s="1" t="s">
        <v>1949</v>
      </c>
    </row>
    <row r="1572">
      <c r="A1572" s="72">
        <v>36543.0</v>
      </c>
      <c r="B1572" s="73">
        <v>43.57</v>
      </c>
      <c r="C1572" s="1" t="s">
        <v>1949</v>
      </c>
    </row>
    <row r="1573">
      <c r="A1573" s="72">
        <v>36544.0</v>
      </c>
      <c r="B1573" s="73">
        <v>43.57</v>
      </c>
      <c r="C1573" s="1" t="s">
        <v>1949</v>
      </c>
    </row>
    <row r="1574">
      <c r="A1574" s="72">
        <v>36545.0</v>
      </c>
      <c r="B1574" s="73">
        <v>43.56</v>
      </c>
      <c r="C1574" s="1" t="s">
        <v>1949</v>
      </c>
    </row>
    <row r="1575">
      <c r="A1575" s="72">
        <v>36546.0</v>
      </c>
      <c r="B1575" s="73">
        <v>43.58</v>
      </c>
      <c r="C1575" s="1" t="s">
        <v>1949</v>
      </c>
    </row>
    <row r="1576">
      <c r="A1576" s="72">
        <v>36549.0</v>
      </c>
      <c r="B1576" s="73">
        <v>43.64</v>
      </c>
      <c r="C1576" s="1" t="s">
        <v>1949</v>
      </c>
    </row>
    <row r="1577">
      <c r="A1577" s="72">
        <v>36550.0</v>
      </c>
      <c r="B1577" s="73">
        <v>43.58</v>
      </c>
      <c r="C1577" s="1" t="s">
        <v>1949</v>
      </c>
    </row>
    <row r="1578">
      <c r="A1578" s="72">
        <v>36551.0</v>
      </c>
      <c r="B1578" s="73">
        <v>43.58</v>
      </c>
      <c r="C1578" s="1" t="s">
        <v>1949</v>
      </c>
    </row>
    <row r="1579">
      <c r="A1579" s="72">
        <v>36552.0</v>
      </c>
      <c r="B1579" s="73">
        <v>43.58</v>
      </c>
      <c r="C1579" s="1" t="s">
        <v>1949</v>
      </c>
    </row>
    <row r="1580">
      <c r="A1580" s="72">
        <v>36553.0</v>
      </c>
      <c r="B1580" s="73">
        <v>43.61</v>
      </c>
      <c r="C1580" s="1" t="s">
        <v>1949</v>
      </c>
    </row>
    <row r="1581">
      <c r="A1581" s="72">
        <v>36556.0</v>
      </c>
      <c r="B1581" s="73">
        <v>43.64</v>
      </c>
      <c r="C1581" s="1" t="s">
        <v>1949</v>
      </c>
    </row>
    <row r="1582">
      <c r="A1582" s="72">
        <v>36557.0</v>
      </c>
      <c r="B1582" s="73">
        <v>43.61</v>
      </c>
      <c r="C1582" s="1" t="s">
        <v>1949</v>
      </c>
    </row>
    <row r="1583">
      <c r="A1583" s="72">
        <v>36558.0</v>
      </c>
      <c r="B1583" s="73">
        <v>43.59</v>
      </c>
      <c r="C1583" s="1" t="s">
        <v>1949</v>
      </c>
    </row>
    <row r="1584">
      <c r="A1584" s="72">
        <v>36559.0</v>
      </c>
      <c r="B1584" s="73">
        <v>43.59</v>
      </c>
      <c r="C1584" s="1" t="s">
        <v>1949</v>
      </c>
    </row>
    <row r="1585">
      <c r="A1585" s="72">
        <v>36560.0</v>
      </c>
      <c r="B1585" s="73">
        <v>43.61</v>
      </c>
      <c r="C1585" s="1" t="s">
        <v>1949</v>
      </c>
    </row>
    <row r="1586">
      <c r="A1586" s="72">
        <v>36563.0</v>
      </c>
      <c r="B1586" s="73">
        <v>43.61</v>
      </c>
      <c r="C1586" s="1" t="s">
        <v>1949</v>
      </c>
    </row>
    <row r="1587">
      <c r="A1587" s="72">
        <v>36564.0</v>
      </c>
      <c r="B1587" s="73">
        <v>43.62</v>
      </c>
      <c r="C1587" s="1" t="s">
        <v>1949</v>
      </c>
    </row>
    <row r="1588">
      <c r="A1588" s="72">
        <v>36565.0</v>
      </c>
      <c r="B1588" s="73">
        <v>43.6</v>
      </c>
      <c r="C1588" s="1" t="s">
        <v>1949</v>
      </c>
    </row>
    <row r="1589">
      <c r="A1589" s="72">
        <v>36566.0</v>
      </c>
      <c r="B1589" s="73">
        <v>43.64</v>
      </c>
      <c r="C1589" s="1" t="s">
        <v>1949</v>
      </c>
    </row>
    <row r="1590">
      <c r="A1590" s="72">
        <v>36567.0</v>
      </c>
      <c r="B1590" s="73">
        <v>43.63</v>
      </c>
      <c r="C1590" s="1" t="s">
        <v>1949</v>
      </c>
    </row>
    <row r="1591">
      <c r="A1591" s="72">
        <v>36570.0</v>
      </c>
      <c r="B1591" s="73">
        <v>43.64</v>
      </c>
      <c r="C1591" s="1" t="s">
        <v>1949</v>
      </c>
    </row>
    <row r="1592">
      <c r="A1592" s="72">
        <v>36571.0</v>
      </c>
      <c r="B1592" s="73">
        <v>43.62</v>
      </c>
      <c r="C1592" s="1" t="s">
        <v>1949</v>
      </c>
    </row>
    <row r="1593">
      <c r="A1593" s="72">
        <v>36572.0</v>
      </c>
      <c r="B1593" s="73">
        <v>43.6</v>
      </c>
      <c r="C1593" s="1" t="s">
        <v>1949</v>
      </c>
    </row>
    <row r="1594">
      <c r="A1594" s="72">
        <v>36573.0</v>
      </c>
      <c r="B1594" s="73">
        <v>43.61</v>
      </c>
      <c r="C1594" s="1" t="s">
        <v>1949</v>
      </c>
    </row>
    <row r="1595">
      <c r="A1595" s="72">
        <v>36574.0</v>
      </c>
      <c r="B1595" s="73">
        <v>43.61</v>
      </c>
      <c r="C1595" s="1" t="s">
        <v>1949</v>
      </c>
    </row>
    <row r="1596">
      <c r="A1596" s="72">
        <v>36577.0</v>
      </c>
      <c r="B1596" s="73">
        <v>43.6</v>
      </c>
      <c r="C1596" s="1" t="s">
        <v>1949</v>
      </c>
    </row>
    <row r="1597">
      <c r="A1597" s="72">
        <v>36578.0</v>
      </c>
      <c r="B1597" s="73">
        <v>43.61</v>
      </c>
      <c r="C1597" s="1" t="s">
        <v>1949</v>
      </c>
    </row>
    <row r="1598">
      <c r="A1598" s="72">
        <v>36579.0</v>
      </c>
      <c r="B1598" s="73">
        <v>43.61</v>
      </c>
      <c r="C1598" s="1" t="s">
        <v>1949</v>
      </c>
    </row>
    <row r="1599">
      <c r="A1599" s="72">
        <v>36580.0</v>
      </c>
      <c r="B1599" s="73">
        <v>43.61</v>
      </c>
      <c r="C1599" s="1" t="s">
        <v>1949</v>
      </c>
    </row>
    <row r="1600">
      <c r="A1600" s="72">
        <v>36581.0</v>
      </c>
      <c r="B1600" s="73">
        <v>43.63</v>
      </c>
      <c r="C1600" s="1" t="s">
        <v>1949</v>
      </c>
    </row>
    <row r="1601">
      <c r="A1601" s="72">
        <v>36584.0</v>
      </c>
      <c r="B1601" s="73">
        <v>43.62</v>
      </c>
      <c r="C1601" s="1" t="s">
        <v>1949</v>
      </c>
    </row>
    <row r="1602">
      <c r="A1602" s="72">
        <v>36585.0</v>
      </c>
      <c r="B1602" s="73">
        <v>43.61</v>
      </c>
      <c r="C1602" s="1" t="s">
        <v>1949</v>
      </c>
    </row>
    <row r="1603">
      <c r="A1603" s="72">
        <v>36586.0</v>
      </c>
      <c r="B1603" s="73">
        <v>43.61</v>
      </c>
      <c r="C1603" s="1" t="s">
        <v>1949</v>
      </c>
    </row>
    <row r="1604">
      <c r="A1604" s="72">
        <v>36587.0</v>
      </c>
      <c r="B1604" s="73">
        <v>43.58</v>
      </c>
      <c r="C1604" s="1" t="s">
        <v>1949</v>
      </c>
    </row>
    <row r="1605">
      <c r="A1605" s="72">
        <v>36588.0</v>
      </c>
      <c r="B1605" s="73">
        <v>43.58</v>
      </c>
      <c r="C1605" s="1" t="s">
        <v>1949</v>
      </c>
    </row>
    <row r="1606">
      <c r="A1606" s="72">
        <v>36591.0</v>
      </c>
      <c r="B1606" s="73">
        <v>43.57</v>
      </c>
      <c r="C1606" s="1" t="s">
        <v>1949</v>
      </c>
    </row>
    <row r="1607">
      <c r="A1607" s="72">
        <v>36592.0</v>
      </c>
      <c r="B1607" s="73">
        <v>43.57</v>
      </c>
      <c r="C1607" s="1" t="s">
        <v>1949</v>
      </c>
    </row>
    <row r="1608">
      <c r="A1608" s="72">
        <v>36593.0</v>
      </c>
      <c r="B1608" s="73">
        <v>43.57</v>
      </c>
      <c r="C1608" s="1" t="s">
        <v>1949</v>
      </c>
    </row>
    <row r="1609">
      <c r="A1609" s="72">
        <v>36594.0</v>
      </c>
      <c r="B1609" s="73">
        <v>43.58</v>
      </c>
      <c r="C1609" s="1" t="s">
        <v>1949</v>
      </c>
    </row>
    <row r="1610">
      <c r="A1610" s="72">
        <v>36595.0</v>
      </c>
      <c r="B1610" s="73">
        <v>43.59</v>
      </c>
      <c r="C1610" s="1" t="s">
        <v>1949</v>
      </c>
    </row>
    <row r="1611">
      <c r="A1611" s="72">
        <v>36598.0</v>
      </c>
      <c r="B1611" s="73">
        <v>43.58</v>
      </c>
      <c r="C1611" s="1" t="s">
        <v>1949</v>
      </c>
    </row>
    <row r="1612">
      <c r="A1612" s="72">
        <v>36599.0</v>
      </c>
      <c r="B1612" s="73">
        <v>43.58</v>
      </c>
      <c r="C1612" s="1" t="s">
        <v>1949</v>
      </c>
    </row>
    <row r="1613">
      <c r="A1613" s="72">
        <v>36600.0</v>
      </c>
      <c r="B1613" s="73">
        <v>43.59</v>
      </c>
      <c r="C1613" s="1" t="s">
        <v>1949</v>
      </c>
    </row>
    <row r="1614">
      <c r="A1614" s="72">
        <v>36601.0</v>
      </c>
      <c r="B1614" s="73">
        <v>43.58</v>
      </c>
      <c r="C1614" s="1" t="s">
        <v>1949</v>
      </c>
    </row>
    <row r="1615">
      <c r="A1615" s="72">
        <v>36602.0</v>
      </c>
      <c r="B1615" s="73">
        <v>43.58</v>
      </c>
      <c r="C1615" s="1" t="s">
        <v>1949</v>
      </c>
    </row>
    <row r="1616">
      <c r="A1616" s="72">
        <v>36605.0</v>
      </c>
      <c r="B1616" s="71"/>
      <c r="C1616" s="1" t="s">
        <v>1949</v>
      </c>
    </row>
    <row r="1617">
      <c r="A1617" s="72">
        <v>36606.0</v>
      </c>
      <c r="B1617" s="73">
        <v>43.57</v>
      </c>
      <c r="C1617" s="1" t="s">
        <v>1949</v>
      </c>
    </row>
    <row r="1618">
      <c r="A1618" s="72">
        <v>36607.0</v>
      </c>
      <c r="B1618" s="71"/>
      <c r="C1618" s="1" t="s">
        <v>1949</v>
      </c>
    </row>
    <row r="1619">
      <c r="A1619" s="72">
        <v>36608.0</v>
      </c>
      <c r="B1619" s="73">
        <v>43.6</v>
      </c>
      <c r="C1619" s="1" t="s">
        <v>1949</v>
      </c>
    </row>
    <row r="1620">
      <c r="A1620" s="72">
        <v>36609.0</v>
      </c>
      <c r="B1620" s="73">
        <v>43.6</v>
      </c>
      <c r="C1620" s="1" t="s">
        <v>1949</v>
      </c>
    </row>
    <row r="1621">
      <c r="A1621" s="72">
        <v>36612.0</v>
      </c>
      <c r="B1621" s="73">
        <v>43.6</v>
      </c>
      <c r="C1621" s="1" t="s">
        <v>1949</v>
      </c>
    </row>
    <row r="1622">
      <c r="A1622" s="72">
        <v>36613.0</v>
      </c>
      <c r="B1622" s="73">
        <v>43.61</v>
      </c>
      <c r="C1622" s="1" t="s">
        <v>1949</v>
      </c>
    </row>
    <row r="1623">
      <c r="A1623" s="72">
        <v>36614.0</v>
      </c>
      <c r="B1623" s="73">
        <v>43.59</v>
      </c>
      <c r="C1623" s="1" t="s">
        <v>1949</v>
      </c>
    </row>
    <row r="1624">
      <c r="A1624" s="72">
        <v>36615.0</v>
      </c>
      <c r="B1624" s="73">
        <v>43.61</v>
      </c>
      <c r="C1624" s="1" t="s">
        <v>1949</v>
      </c>
    </row>
    <row r="1625">
      <c r="A1625" s="72">
        <v>36616.0</v>
      </c>
      <c r="B1625" s="73">
        <v>43.62</v>
      </c>
      <c r="C1625" s="1" t="s">
        <v>1949</v>
      </c>
    </row>
    <row r="1626">
      <c r="A1626" s="72">
        <v>36619.0</v>
      </c>
      <c r="B1626" s="73">
        <v>43.62</v>
      </c>
      <c r="C1626" s="1" t="s">
        <v>1949</v>
      </c>
    </row>
    <row r="1627">
      <c r="A1627" s="72">
        <v>36620.0</v>
      </c>
      <c r="B1627" s="73">
        <v>43.63</v>
      </c>
      <c r="C1627" s="1" t="s">
        <v>1949</v>
      </c>
    </row>
    <row r="1628">
      <c r="A1628" s="72">
        <v>36621.0</v>
      </c>
      <c r="B1628" s="73">
        <v>43.63</v>
      </c>
      <c r="C1628" s="1" t="s">
        <v>1949</v>
      </c>
    </row>
    <row r="1629">
      <c r="A1629" s="72">
        <v>36622.0</v>
      </c>
      <c r="B1629" s="73">
        <v>43.63</v>
      </c>
      <c r="C1629" s="1" t="s">
        <v>1949</v>
      </c>
    </row>
    <row r="1630">
      <c r="A1630" s="72">
        <v>36623.0</v>
      </c>
      <c r="B1630" s="73">
        <v>43.62</v>
      </c>
      <c r="C1630" s="1" t="s">
        <v>1949</v>
      </c>
    </row>
    <row r="1631">
      <c r="A1631" s="72">
        <v>36626.0</v>
      </c>
      <c r="B1631" s="73">
        <v>43.61</v>
      </c>
      <c r="C1631" s="1" t="s">
        <v>1949</v>
      </c>
    </row>
    <row r="1632">
      <c r="A1632" s="72">
        <v>36627.0</v>
      </c>
      <c r="B1632" s="73">
        <v>43.63</v>
      </c>
      <c r="C1632" s="1" t="s">
        <v>1949</v>
      </c>
    </row>
    <row r="1633">
      <c r="A1633" s="72">
        <v>36628.0</v>
      </c>
      <c r="B1633" s="73">
        <v>43.63</v>
      </c>
      <c r="C1633" s="1" t="s">
        <v>1949</v>
      </c>
    </row>
    <row r="1634">
      <c r="A1634" s="72">
        <v>36629.0</v>
      </c>
      <c r="B1634" s="73">
        <v>43.64</v>
      </c>
      <c r="C1634" s="1" t="s">
        <v>1949</v>
      </c>
    </row>
    <row r="1635">
      <c r="A1635" s="72">
        <v>36630.0</v>
      </c>
      <c r="B1635" s="73">
        <v>43.64</v>
      </c>
      <c r="C1635" s="1" t="s">
        <v>1949</v>
      </c>
    </row>
    <row r="1636">
      <c r="A1636" s="72">
        <v>36633.0</v>
      </c>
      <c r="B1636" s="73">
        <v>43.65</v>
      </c>
      <c r="C1636" s="1" t="s">
        <v>1949</v>
      </c>
    </row>
    <row r="1637">
      <c r="A1637" s="72">
        <v>36634.0</v>
      </c>
      <c r="B1637" s="73">
        <v>43.64</v>
      </c>
      <c r="C1637" s="1" t="s">
        <v>1949</v>
      </c>
    </row>
    <row r="1638">
      <c r="A1638" s="72">
        <v>36635.0</v>
      </c>
      <c r="B1638" s="73">
        <v>43.65</v>
      </c>
      <c r="C1638" s="1" t="s">
        <v>1949</v>
      </c>
    </row>
    <row r="1639">
      <c r="A1639" s="72">
        <v>36636.0</v>
      </c>
      <c r="B1639" s="73">
        <v>43.64</v>
      </c>
      <c r="C1639" s="1" t="s">
        <v>1949</v>
      </c>
    </row>
    <row r="1640">
      <c r="A1640" s="72">
        <v>36637.0</v>
      </c>
      <c r="B1640" s="73">
        <v>43.64</v>
      </c>
      <c r="C1640" s="1" t="s">
        <v>1949</v>
      </c>
    </row>
    <row r="1641">
      <c r="A1641" s="72">
        <v>36640.0</v>
      </c>
      <c r="B1641" s="73">
        <v>43.65</v>
      </c>
      <c r="C1641" s="1" t="s">
        <v>1949</v>
      </c>
    </row>
    <row r="1642">
      <c r="A1642" s="72">
        <v>36641.0</v>
      </c>
      <c r="B1642" s="73">
        <v>43.65</v>
      </c>
      <c r="C1642" s="1" t="s">
        <v>1949</v>
      </c>
    </row>
    <row r="1643">
      <c r="A1643" s="72">
        <v>36642.0</v>
      </c>
      <c r="B1643" s="73">
        <v>43.66</v>
      </c>
      <c r="C1643" s="1" t="s">
        <v>1949</v>
      </c>
    </row>
    <row r="1644">
      <c r="A1644" s="72">
        <v>36643.0</v>
      </c>
      <c r="B1644" s="73">
        <v>43.66</v>
      </c>
      <c r="C1644" s="1" t="s">
        <v>1949</v>
      </c>
    </row>
    <row r="1645">
      <c r="A1645" s="72">
        <v>36644.0</v>
      </c>
      <c r="B1645" s="73">
        <v>43.66</v>
      </c>
      <c r="C1645" s="1" t="s">
        <v>1949</v>
      </c>
    </row>
    <row r="1646">
      <c r="A1646" s="72">
        <v>36647.0</v>
      </c>
      <c r="B1646" s="73">
        <v>43.66</v>
      </c>
      <c r="C1646" s="1" t="s">
        <v>1949</v>
      </c>
    </row>
    <row r="1647">
      <c r="A1647" s="72">
        <v>36648.0</v>
      </c>
      <c r="B1647" s="73">
        <v>43.66</v>
      </c>
      <c r="C1647" s="1" t="s">
        <v>1949</v>
      </c>
    </row>
    <row r="1648">
      <c r="A1648" s="72">
        <v>36649.0</v>
      </c>
      <c r="B1648" s="73">
        <v>43.65</v>
      </c>
      <c r="C1648" s="1" t="s">
        <v>1949</v>
      </c>
    </row>
    <row r="1649">
      <c r="A1649" s="72">
        <v>36650.0</v>
      </c>
      <c r="B1649" s="73">
        <v>43.65</v>
      </c>
      <c r="C1649" s="1" t="s">
        <v>1949</v>
      </c>
    </row>
    <row r="1650">
      <c r="A1650" s="72">
        <v>36651.0</v>
      </c>
      <c r="B1650" s="73">
        <v>43.64</v>
      </c>
      <c r="C1650" s="1" t="s">
        <v>1949</v>
      </c>
    </row>
    <row r="1651">
      <c r="A1651" s="72">
        <v>36654.0</v>
      </c>
      <c r="B1651" s="73">
        <v>43.64</v>
      </c>
      <c r="C1651" s="1" t="s">
        <v>1949</v>
      </c>
    </row>
    <row r="1652">
      <c r="A1652" s="72">
        <v>36655.0</v>
      </c>
      <c r="B1652" s="73">
        <v>43.66</v>
      </c>
      <c r="C1652" s="1" t="s">
        <v>1949</v>
      </c>
    </row>
    <row r="1653">
      <c r="A1653" s="72">
        <v>36656.0</v>
      </c>
      <c r="B1653" s="73">
        <v>43.74</v>
      </c>
      <c r="C1653" s="1" t="s">
        <v>1949</v>
      </c>
    </row>
    <row r="1654">
      <c r="A1654" s="72">
        <v>36657.0</v>
      </c>
      <c r="B1654" s="73">
        <v>43.94</v>
      </c>
      <c r="C1654" s="1" t="s">
        <v>1949</v>
      </c>
    </row>
    <row r="1655">
      <c r="A1655" s="72">
        <v>36658.0</v>
      </c>
      <c r="B1655" s="73">
        <v>43.92</v>
      </c>
      <c r="C1655" s="1" t="s">
        <v>1949</v>
      </c>
    </row>
    <row r="1656">
      <c r="A1656" s="72">
        <v>36661.0</v>
      </c>
      <c r="B1656" s="73">
        <v>44.03</v>
      </c>
      <c r="C1656" s="1" t="s">
        <v>1949</v>
      </c>
    </row>
    <row r="1657">
      <c r="A1657" s="72">
        <v>36662.0</v>
      </c>
      <c r="B1657" s="73">
        <v>43.97</v>
      </c>
      <c r="C1657" s="1" t="s">
        <v>1949</v>
      </c>
    </row>
    <row r="1658">
      <c r="A1658" s="72">
        <v>36663.0</v>
      </c>
      <c r="B1658" s="73">
        <v>43.97</v>
      </c>
      <c r="C1658" s="1" t="s">
        <v>1949</v>
      </c>
    </row>
    <row r="1659">
      <c r="A1659" s="72">
        <v>36664.0</v>
      </c>
      <c r="B1659" s="71"/>
      <c r="C1659" s="1" t="s">
        <v>1949</v>
      </c>
    </row>
    <row r="1660">
      <c r="A1660" s="72">
        <v>36665.0</v>
      </c>
      <c r="B1660" s="73">
        <v>43.98</v>
      </c>
      <c r="C1660" s="1" t="s">
        <v>1949</v>
      </c>
    </row>
    <row r="1661">
      <c r="A1661" s="72">
        <v>36668.0</v>
      </c>
      <c r="B1661" s="73">
        <v>43.97</v>
      </c>
      <c r="C1661" s="1" t="s">
        <v>1949</v>
      </c>
    </row>
    <row r="1662">
      <c r="A1662" s="72">
        <v>36669.0</v>
      </c>
      <c r="B1662" s="73">
        <v>43.98</v>
      </c>
      <c r="C1662" s="1" t="s">
        <v>1949</v>
      </c>
    </row>
    <row r="1663">
      <c r="A1663" s="72">
        <v>36670.0</v>
      </c>
      <c r="B1663" s="73">
        <v>44.08</v>
      </c>
      <c r="C1663" s="1" t="s">
        <v>1949</v>
      </c>
    </row>
    <row r="1664">
      <c r="A1664" s="72">
        <v>36671.0</v>
      </c>
      <c r="B1664" s="73">
        <v>44.29</v>
      </c>
      <c r="C1664" s="1" t="s">
        <v>1949</v>
      </c>
    </row>
    <row r="1665">
      <c r="A1665" s="72">
        <v>36672.0</v>
      </c>
      <c r="B1665" s="73">
        <v>44.31</v>
      </c>
      <c r="C1665" s="1" t="s">
        <v>1949</v>
      </c>
    </row>
    <row r="1666">
      <c r="A1666" s="72">
        <v>36675.0</v>
      </c>
      <c r="B1666" s="73">
        <v>44.45</v>
      </c>
      <c r="C1666" s="1" t="s">
        <v>1949</v>
      </c>
    </row>
    <row r="1667">
      <c r="A1667" s="72">
        <v>36676.0</v>
      </c>
      <c r="B1667" s="73">
        <v>44.58</v>
      </c>
      <c r="C1667" s="1" t="s">
        <v>1949</v>
      </c>
    </row>
    <row r="1668">
      <c r="A1668" s="72">
        <v>36677.0</v>
      </c>
      <c r="B1668" s="73">
        <v>44.58</v>
      </c>
      <c r="C1668" s="1" t="s">
        <v>1949</v>
      </c>
    </row>
    <row r="1669">
      <c r="A1669" s="72">
        <v>36678.0</v>
      </c>
      <c r="B1669" s="73">
        <v>44.57</v>
      </c>
      <c r="C1669" s="1" t="s">
        <v>1949</v>
      </c>
    </row>
    <row r="1670">
      <c r="A1670" s="72">
        <v>36679.0</v>
      </c>
      <c r="B1670" s="73">
        <v>44.65</v>
      </c>
      <c r="C1670" s="1" t="s">
        <v>1949</v>
      </c>
    </row>
    <row r="1671">
      <c r="A1671" s="72">
        <v>36682.0</v>
      </c>
      <c r="B1671" s="73">
        <v>44.66</v>
      </c>
      <c r="C1671" s="1" t="s">
        <v>1949</v>
      </c>
    </row>
    <row r="1672">
      <c r="A1672" s="72">
        <v>36683.0</v>
      </c>
      <c r="B1672" s="73">
        <v>44.67</v>
      </c>
      <c r="C1672" s="1" t="s">
        <v>1949</v>
      </c>
    </row>
    <row r="1673">
      <c r="A1673" s="72">
        <v>36684.0</v>
      </c>
      <c r="B1673" s="73">
        <v>44.69</v>
      </c>
      <c r="C1673" s="1" t="s">
        <v>1949</v>
      </c>
    </row>
    <row r="1674">
      <c r="A1674" s="72">
        <v>36685.0</v>
      </c>
      <c r="B1674" s="73">
        <v>44.78</v>
      </c>
      <c r="C1674" s="1" t="s">
        <v>1949</v>
      </c>
    </row>
    <row r="1675">
      <c r="A1675" s="72">
        <v>36686.0</v>
      </c>
      <c r="B1675" s="73">
        <v>44.76</v>
      </c>
      <c r="C1675" s="1" t="s">
        <v>1949</v>
      </c>
    </row>
    <row r="1676">
      <c r="A1676" s="72">
        <v>36689.0</v>
      </c>
      <c r="B1676" s="73">
        <v>44.78</v>
      </c>
      <c r="C1676" s="1" t="s">
        <v>1949</v>
      </c>
    </row>
    <row r="1677">
      <c r="A1677" s="72">
        <v>36690.0</v>
      </c>
      <c r="B1677" s="73">
        <v>44.78</v>
      </c>
      <c r="C1677" s="1" t="s">
        <v>1949</v>
      </c>
    </row>
    <row r="1678">
      <c r="A1678" s="72">
        <v>36691.0</v>
      </c>
      <c r="B1678" s="73">
        <v>44.71</v>
      </c>
      <c r="C1678" s="1" t="s">
        <v>1949</v>
      </c>
    </row>
    <row r="1679">
      <c r="A1679" s="72">
        <v>36692.0</v>
      </c>
      <c r="B1679" s="71"/>
      <c r="C1679" s="1" t="s">
        <v>1949</v>
      </c>
    </row>
    <row r="1680">
      <c r="A1680" s="72">
        <v>36693.0</v>
      </c>
      <c r="B1680" s="73">
        <v>44.75</v>
      </c>
      <c r="C1680" s="1" t="s">
        <v>1949</v>
      </c>
    </row>
    <row r="1681">
      <c r="A1681" s="72">
        <v>36696.0</v>
      </c>
      <c r="B1681" s="73">
        <v>44.69</v>
      </c>
      <c r="C1681" s="1" t="s">
        <v>1949</v>
      </c>
    </row>
    <row r="1682">
      <c r="A1682" s="72">
        <v>36697.0</v>
      </c>
      <c r="B1682" s="73">
        <v>44.67</v>
      </c>
      <c r="C1682" s="1" t="s">
        <v>1949</v>
      </c>
    </row>
    <row r="1683">
      <c r="A1683" s="72">
        <v>36698.0</v>
      </c>
      <c r="B1683" s="73">
        <v>44.64</v>
      </c>
      <c r="C1683" s="1" t="s">
        <v>1949</v>
      </c>
    </row>
    <row r="1684">
      <c r="A1684" s="72">
        <v>36699.0</v>
      </c>
      <c r="B1684" s="73">
        <v>44.68</v>
      </c>
      <c r="C1684" s="1" t="s">
        <v>1949</v>
      </c>
    </row>
    <row r="1685">
      <c r="A1685" s="72">
        <v>36700.0</v>
      </c>
      <c r="B1685" s="73">
        <v>44.69</v>
      </c>
      <c r="C1685" s="1" t="s">
        <v>1949</v>
      </c>
    </row>
    <row r="1686">
      <c r="A1686" s="72">
        <v>36703.0</v>
      </c>
      <c r="B1686" s="73">
        <v>44.65</v>
      </c>
      <c r="C1686" s="1" t="s">
        <v>1949</v>
      </c>
    </row>
    <row r="1687">
      <c r="A1687" s="72">
        <v>36704.0</v>
      </c>
      <c r="B1687" s="73">
        <v>44.67</v>
      </c>
      <c r="C1687" s="1" t="s">
        <v>1949</v>
      </c>
    </row>
    <row r="1688">
      <c r="A1688" s="72">
        <v>36705.0</v>
      </c>
      <c r="B1688" s="73">
        <v>44.67</v>
      </c>
      <c r="C1688" s="1" t="s">
        <v>1949</v>
      </c>
    </row>
    <row r="1689">
      <c r="A1689" s="72">
        <v>36706.0</v>
      </c>
      <c r="B1689" s="73">
        <v>44.67</v>
      </c>
      <c r="C1689" s="1" t="s">
        <v>1949</v>
      </c>
    </row>
    <row r="1690">
      <c r="A1690" s="72">
        <v>36707.0</v>
      </c>
      <c r="B1690" s="73">
        <v>44.68</v>
      </c>
      <c r="C1690" s="1" t="s">
        <v>1949</v>
      </c>
    </row>
    <row r="1691">
      <c r="A1691" s="72">
        <v>36710.0</v>
      </c>
      <c r="B1691" s="73">
        <v>44.67</v>
      </c>
      <c r="C1691" s="1" t="s">
        <v>1949</v>
      </c>
    </row>
    <row r="1692">
      <c r="A1692" s="72">
        <v>36711.0</v>
      </c>
      <c r="B1692" s="73">
        <v>44.67</v>
      </c>
      <c r="C1692" s="1" t="s">
        <v>1949</v>
      </c>
    </row>
    <row r="1693">
      <c r="A1693" s="72">
        <v>36712.0</v>
      </c>
      <c r="B1693" s="73">
        <v>44.68</v>
      </c>
      <c r="C1693" s="1" t="s">
        <v>1949</v>
      </c>
    </row>
    <row r="1694">
      <c r="A1694" s="72">
        <v>36713.0</v>
      </c>
      <c r="B1694" s="73">
        <v>44.73</v>
      </c>
      <c r="C1694" s="1" t="s">
        <v>1949</v>
      </c>
    </row>
    <row r="1695">
      <c r="A1695" s="72">
        <v>36714.0</v>
      </c>
      <c r="B1695" s="73">
        <v>44.73</v>
      </c>
      <c r="C1695" s="1" t="s">
        <v>1949</v>
      </c>
    </row>
    <row r="1696">
      <c r="A1696" s="72">
        <v>36717.0</v>
      </c>
      <c r="B1696" s="73">
        <v>44.69</v>
      </c>
      <c r="C1696" s="1" t="s">
        <v>1949</v>
      </c>
    </row>
    <row r="1697">
      <c r="A1697" s="72">
        <v>36718.0</v>
      </c>
      <c r="B1697" s="73">
        <v>44.69</v>
      </c>
      <c r="C1697" s="1" t="s">
        <v>1949</v>
      </c>
    </row>
    <row r="1698">
      <c r="A1698" s="72">
        <v>36719.0</v>
      </c>
      <c r="B1698" s="73">
        <v>44.69</v>
      </c>
      <c r="C1698" s="1" t="s">
        <v>1949</v>
      </c>
    </row>
    <row r="1699">
      <c r="A1699" s="72">
        <v>36720.0</v>
      </c>
      <c r="B1699" s="73">
        <v>44.7</v>
      </c>
      <c r="C1699" s="1" t="s">
        <v>1949</v>
      </c>
    </row>
    <row r="1700">
      <c r="A1700" s="72">
        <v>36721.0</v>
      </c>
      <c r="B1700" s="73">
        <v>44.71</v>
      </c>
      <c r="C1700" s="1" t="s">
        <v>1949</v>
      </c>
    </row>
    <row r="1701">
      <c r="A1701" s="72">
        <v>36724.0</v>
      </c>
      <c r="B1701" s="73">
        <v>44.71</v>
      </c>
      <c r="C1701" s="1" t="s">
        <v>1949</v>
      </c>
    </row>
    <row r="1702">
      <c r="A1702" s="72">
        <v>36725.0</v>
      </c>
      <c r="B1702" s="73">
        <v>44.74</v>
      </c>
      <c r="C1702" s="1" t="s">
        <v>1949</v>
      </c>
    </row>
    <row r="1703">
      <c r="A1703" s="72">
        <v>36726.0</v>
      </c>
      <c r="B1703" s="73">
        <v>44.78</v>
      </c>
      <c r="C1703" s="1" t="s">
        <v>1949</v>
      </c>
    </row>
    <row r="1704">
      <c r="A1704" s="72">
        <v>36727.0</v>
      </c>
      <c r="B1704" s="73">
        <v>44.82</v>
      </c>
      <c r="C1704" s="1" t="s">
        <v>1949</v>
      </c>
    </row>
    <row r="1705">
      <c r="A1705" s="72">
        <v>36728.0</v>
      </c>
      <c r="B1705" s="73">
        <v>45.02</v>
      </c>
      <c r="C1705" s="1" t="s">
        <v>1949</v>
      </c>
    </row>
    <row r="1706">
      <c r="A1706" s="72">
        <v>36731.0</v>
      </c>
      <c r="B1706" s="73">
        <v>44.72</v>
      </c>
      <c r="C1706" s="1" t="s">
        <v>1949</v>
      </c>
    </row>
    <row r="1707">
      <c r="A1707" s="72">
        <v>36732.0</v>
      </c>
      <c r="B1707" s="73">
        <v>44.93</v>
      </c>
      <c r="C1707" s="1" t="s">
        <v>1949</v>
      </c>
    </row>
    <row r="1708">
      <c r="A1708" s="72">
        <v>36733.0</v>
      </c>
      <c r="B1708" s="73">
        <v>44.88</v>
      </c>
      <c r="C1708" s="1" t="s">
        <v>1949</v>
      </c>
    </row>
    <row r="1709">
      <c r="A1709" s="72">
        <v>36734.0</v>
      </c>
      <c r="B1709" s="73">
        <v>44.9</v>
      </c>
      <c r="C1709" s="1" t="s">
        <v>1949</v>
      </c>
    </row>
    <row r="1710">
      <c r="A1710" s="72">
        <v>36735.0</v>
      </c>
      <c r="B1710" s="73">
        <v>44.89</v>
      </c>
      <c r="C1710" s="1" t="s">
        <v>1949</v>
      </c>
    </row>
    <row r="1711">
      <c r="A1711" s="72">
        <v>36738.0</v>
      </c>
      <c r="B1711" s="73">
        <v>44.99</v>
      </c>
      <c r="C1711" s="1" t="s">
        <v>1949</v>
      </c>
    </row>
    <row r="1712">
      <c r="A1712" s="72">
        <v>36739.0</v>
      </c>
      <c r="B1712" s="73">
        <v>45.13</v>
      </c>
      <c r="C1712" s="1" t="s">
        <v>1949</v>
      </c>
    </row>
    <row r="1713">
      <c r="A1713" s="72">
        <v>36740.0</v>
      </c>
      <c r="B1713" s="73">
        <v>45.34</v>
      </c>
      <c r="C1713" s="1" t="s">
        <v>1949</v>
      </c>
    </row>
    <row r="1714">
      <c r="A1714" s="72">
        <v>36741.0</v>
      </c>
      <c r="B1714" s="73">
        <v>45.44</v>
      </c>
      <c r="C1714" s="1" t="s">
        <v>1949</v>
      </c>
    </row>
    <row r="1715">
      <c r="A1715" s="72">
        <v>36742.0</v>
      </c>
      <c r="B1715" s="73">
        <v>45.39</v>
      </c>
      <c r="C1715" s="1" t="s">
        <v>1949</v>
      </c>
    </row>
    <row r="1716">
      <c r="A1716" s="72">
        <v>36745.0</v>
      </c>
      <c r="B1716" s="73">
        <v>45.57</v>
      </c>
      <c r="C1716" s="1" t="s">
        <v>1949</v>
      </c>
    </row>
    <row r="1717">
      <c r="A1717" s="72">
        <v>36746.0</v>
      </c>
      <c r="B1717" s="73">
        <v>45.72</v>
      </c>
      <c r="C1717" s="1" t="s">
        <v>1949</v>
      </c>
    </row>
    <row r="1718">
      <c r="A1718" s="72">
        <v>36747.0</v>
      </c>
      <c r="B1718" s="73">
        <v>45.64</v>
      </c>
      <c r="C1718" s="1" t="s">
        <v>1949</v>
      </c>
    </row>
    <row r="1719">
      <c r="A1719" s="72">
        <v>36748.0</v>
      </c>
      <c r="B1719" s="73">
        <v>45.68</v>
      </c>
      <c r="C1719" s="1" t="s">
        <v>1949</v>
      </c>
    </row>
    <row r="1720">
      <c r="A1720" s="72">
        <v>36749.0</v>
      </c>
      <c r="B1720" s="73">
        <v>45.93</v>
      </c>
      <c r="C1720" s="1" t="s">
        <v>1949</v>
      </c>
    </row>
    <row r="1721">
      <c r="A1721" s="72">
        <v>36752.0</v>
      </c>
      <c r="B1721" s="73">
        <v>45.77</v>
      </c>
      <c r="C1721" s="1" t="s">
        <v>1949</v>
      </c>
    </row>
    <row r="1722">
      <c r="A1722" s="72">
        <v>36753.0</v>
      </c>
      <c r="B1722" s="73">
        <v>45.77</v>
      </c>
      <c r="C1722" s="1" t="s">
        <v>1949</v>
      </c>
    </row>
    <row r="1723">
      <c r="A1723" s="72">
        <v>36754.0</v>
      </c>
      <c r="B1723" s="73">
        <v>45.66</v>
      </c>
      <c r="C1723" s="1" t="s">
        <v>1949</v>
      </c>
    </row>
    <row r="1724">
      <c r="A1724" s="72">
        <v>36755.0</v>
      </c>
      <c r="B1724" s="73">
        <v>45.78</v>
      </c>
      <c r="C1724" s="1" t="s">
        <v>1949</v>
      </c>
    </row>
    <row r="1725">
      <c r="A1725" s="72">
        <v>36756.0</v>
      </c>
      <c r="B1725" s="73">
        <v>45.85</v>
      </c>
      <c r="C1725" s="1" t="s">
        <v>1949</v>
      </c>
    </row>
    <row r="1726">
      <c r="A1726" s="72">
        <v>36759.0</v>
      </c>
      <c r="B1726" s="71"/>
      <c r="C1726" s="1" t="s">
        <v>1949</v>
      </c>
    </row>
    <row r="1727">
      <c r="A1727" s="72">
        <v>36760.0</v>
      </c>
      <c r="B1727" s="73">
        <v>45.72</v>
      </c>
      <c r="C1727" s="1" t="s">
        <v>1949</v>
      </c>
    </row>
    <row r="1728">
      <c r="A1728" s="72">
        <v>36761.0</v>
      </c>
      <c r="B1728" s="73">
        <v>45.76</v>
      </c>
      <c r="C1728" s="1" t="s">
        <v>1949</v>
      </c>
    </row>
    <row r="1729">
      <c r="A1729" s="72">
        <v>36762.0</v>
      </c>
      <c r="B1729" s="73">
        <v>45.92</v>
      </c>
      <c r="C1729" s="1" t="s">
        <v>1949</v>
      </c>
    </row>
    <row r="1730">
      <c r="A1730" s="72">
        <v>36763.0</v>
      </c>
      <c r="B1730" s="73">
        <v>45.89</v>
      </c>
      <c r="C1730" s="1" t="s">
        <v>1949</v>
      </c>
    </row>
    <row r="1731">
      <c r="A1731" s="72">
        <v>36766.0</v>
      </c>
      <c r="B1731" s="73">
        <v>45.84</v>
      </c>
      <c r="C1731" s="1" t="s">
        <v>1949</v>
      </c>
    </row>
    <row r="1732">
      <c r="A1732" s="72">
        <v>36767.0</v>
      </c>
      <c r="B1732" s="73">
        <v>45.79</v>
      </c>
      <c r="C1732" s="1" t="s">
        <v>1949</v>
      </c>
    </row>
    <row r="1733">
      <c r="A1733" s="72">
        <v>36768.0</v>
      </c>
      <c r="B1733" s="73">
        <v>45.83</v>
      </c>
      <c r="C1733" s="1" t="s">
        <v>1949</v>
      </c>
    </row>
    <row r="1734">
      <c r="A1734" s="72">
        <v>36769.0</v>
      </c>
      <c r="B1734" s="73">
        <v>45.8</v>
      </c>
      <c r="C1734" s="1" t="s">
        <v>1949</v>
      </c>
    </row>
    <row r="1735">
      <c r="A1735" s="72">
        <v>36770.0</v>
      </c>
      <c r="B1735" s="71"/>
      <c r="C1735" s="1" t="s">
        <v>1949</v>
      </c>
    </row>
    <row r="1736">
      <c r="A1736" s="72">
        <v>36773.0</v>
      </c>
      <c r="B1736" s="73">
        <v>45.73</v>
      </c>
      <c r="C1736" s="1" t="s">
        <v>1949</v>
      </c>
    </row>
    <row r="1737">
      <c r="A1737" s="72">
        <v>36774.0</v>
      </c>
      <c r="B1737" s="73">
        <v>45.74</v>
      </c>
      <c r="C1737" s="1" t="s">
        <v>1949</v>
      </c>
    </row>
    <row r="1738">
      <c r="A1738" s="72">
        <v>36775.0</v>
      </c>
      <c r="B1738" s="73">
        <v>45.68</v>
      </c>
      <c r="C1738" s="1" t="s">
        <v>1949</v>
      </c>
    </row>
    <row r="1739">
      <c r="A1739" s="72">
        <v>36776.0</v>
      </c>
      <c r="B1739" s="73">
        <v>45.64</v>
      </c>
      <c r="C1739" s="1" t="s">
        <v>1949</v>
      </c>
    </row>
    <row r="1740">
      <c r="A1740" s="72">
        <v>36777.0</v>
      </c>
      <c r="B1740" s="73">
        <v>45.64</v>
      </c>
      <c r="C1740" s="1" t="s">
        <v>1949</v>
      </c>
    </row>
    <row r="1741">
      <c r="A1741" s="72">
        <v>36780.0</v>
      </c>
      <c r="B1741" s="73">
        <v>45.63</v>
      </c>
      <c r="C1741" s="1" t="s">
        <v>1949</v>
      </c>
    </row>
    <row r="1742">
      <c r="A1742" s="72">
        <v>36781.0</v>
      </c>
      <c r="B1742" s="73">
        <v>45.6</v>
      </c>
      <c r="C1742" s="1" t="s">
        <v>1949</v>
      </c>
    </row>
    <row r="1743">
      <c r="A1743" s="72">
        <v>36782.0</v>
      </c>
      <c r="B1743" s="73">
        <v>45.64</v>
      </c>
      <c r="C1743" s="1" t="s">
        <v>1949</v>
      </c>
    </row>
    <row r="1744">
      <c r="A1744" s="72">
        <v>36783.0</v>
      </c>
      <c r="B1744" s="73">
        <v>45.68</v>
      </c>
      <c r="C1744" s="1" t="s">
        <v>1949</v>
      </c>
    </row>
    <row r="1745">
      <c r="A1745" s="72">
        <v>36784.0</v>
      </c>
      <c r="B1745" s="73">
        <v>45.76</v>
      </c>
      <c r="C1745" s="1" t="s">
        <v>1949</v>
      </c>
    </row>
    <row r="1746">
      <c r="A1746" s="72">
        <v>36787.0</v>
      </c>
      <c r="B1746" s="73">
        <v>45.85</v>
      </c>
      <c r="C1746" s="1" t="s">
        <v>1949</v>
      </c>
    </row>
    <row r="1747">
      <c r="A1747" s="72">
        <v>36788.0</v>
      </c>
      <c r="B1747" s="73">
        <v>46.22</v>
      </c>
      <c r="C1747" s="1" t="s">
        <v>1949</v>
      </c>
    </row>
    <row r="1748">
      <c r="A1748" s="72">
        <v>36789.0</v>
      </c>
      <c r="B1748" s="73">
        <v>46.22</v>
      </c>
      <c r="C1748" s="1" t="s">
        <v>1949</v>
      </c>
    </row>
    <row r="1749">
      <c r="A1749" s="72">
        <v>36790.0</v>
      </c>
      <c r="B1749" s="73">
        <v>46.2</v>
      </c>
      <c r="C1749" s="1" t="s">
        <v>1949</v>
      </c>
    </row>
    <row r="1750">
      <c r="A1750" s="72">
        <v>36791.0</v>
      </c>
      <c r="B1750" s="73">
        <v>46.08</v>
      </c>
      <c r="C1750" s="1" t="s">
        <v>1949</v>
      </c>
    </row>
    <row r="1751">
      <c r="A1751" s="72">
        <v>36794.0</v>
      </c>
      <c r="B1751" s="73">
        <v>46.02</v>
      </c>
      <c r="C1751" s="1" t="s">
        <v>1949</v>
      </c>
    </row>
    <row r="1752">
      <c r="A1752" s="72">
        <v>36795.0</v>
      </c>
      <c r="B1752" s="73">
        <v>46.07</v>
      </c>
      <c r="C1752" s="1" t="s">
        <v>1949</v>
      </c>
    </row>
    <row r="1753">
      <c r="A1753" s="72">
        <v>36796.0</v>
      </c>
      <c r="B1753" s="73">
        <v>46.15</v>
      </c>
      <c r="C1753" s="1" t="s">
        <v>1949</v>
      </c>
    </row>
    <row r="1754">
      <c r="A1754" s="72">
        <v>36797.0</v>
      </c>
      <c r="B1754" s="73">
        <v>46.16</v>
      </c>
      <c r="C1754" s="1" t="s">
        <v>1949</v>
      </c>
    </row>
    <row r="1755">
      <c r="A1755" s="72">
        <v>36798.0</v>
      </c>
      <c r="B1755" s="73">
        <v>46.07</v>
      </c>
      <c r="C1755" s="1" t="s">
        <v>1949</v>
      </c>
    </row>
    <row r="1756">
      <c r="A1756" s="72">
        <v>36801.0</v>
      </c>
      <c r="B1756" s="71"/>
      <c r="C1756" s="1" t="s">
        <v>1949</v>
      </c>
    </row>
    <row r="1757">
      <c r="A1757" s="72">
        <v>36802.0</v>
      </c>
      <c r="B1757" s="73">
        <v>46.07</v>
      </c>
      <c r="C1757" s="1" t="s">
        <v>1949</v>
      </c>
    </row>
    <row r="1758">
      <c r="A1758" s="72">
        <v>36803.0</v>
      </c>
      <c r="B1758" s="73">
        <v>46.05</v>
      </c>
      <c r="C1758" s="1" t="s">
        <v>1949</v>
      </c>
    </row>
    <row r="1759">
      <c r="A1759" s="72">
        <v>36804.0</v>
      </c>
      <c r="B1759" s="73">
        <v>46.09</v>
      </c>
      <c r="C1759" s="1" t="s">
        <v>1949</v>
      </c>
    </row>
    <row r="1760">
      <c r="A1760" s="72">
        <v>36805.0</v>
      </c>
      <c r="B1760" s="73">
        <v>46.11</v>
      </c>
      <c r="C1760" s="1" t="s">
        <v>1949</v>
      </c>
    </row>
    <row r="1761">
      <c r="A1761" s="72">
        <v>36808.0</v>
      </c>
      <c r="B1761" s="73">
        <v>46.08</v>
      </c>
      <c r="C1761" s="1" t="s">
        <v>1949</v>
      </c>
    </row>
    <row r="1762">
      <c r="A1762" s="72">
        <v>36809.0</v>
      </c>
      <c r="B1762" s="73">
        <v>46.13</v>
      </c>
      <c r="C1762" s="1" t="s">
        <v>1949</v>
      </c>
    </row>
    <row r="1763">
      <c r="A1763" s="72">
        <v>36810.0</v>
      </c>
      <c r="B1763" s="73">
        <v>46.33</v>
      </c>
      <c r="C1763" s="1" t="s">
        <v>1949</v>
      </c>
    </row>
    <row r="1764">
      <c r="A1764" s="72">
        <v>36811.0</v>
      </c>
      <c r="B1764" s="73">
        <v>46.3</v>
      </c>
      <c r="C1764" s="1" t="s">
        <v>1949</v>
      </c>
    </row>
    <row r="1765">
      <c r="A1765" s="72">
        <v>36812.0</v>
      </c>
      <c r="B1765" s="73">
        <v>46.38</v>
      </c>
      <c r="C1765" s="1" t="s">
        <v>1949</v>
      </c>
    </row>
    <row r="1766">
      <c r="A1766" s="72">
        <v>36815.0</v>
      </c>
      <c r="B1766" s="73">
        <v>46.32</v>
      </c>
      <c r="C1766" s="1" t="s">
        <v>1949</v>
      </c>
    </row>
    <row r="1767">
      <c r="A1767" s="72">
        <v>36816.0</v>
      </c>
      <c r="B1767" s="73">
        <v>46.36</v>
      </c>
      <c r="C1767" s="1" t="s">
        <v>1949</v>
      </c>
    </row>
    <row r="1768">
      <c r="A1768" s="72">
        <v>36817.0</v>
      </c>
      <c r="B1768" s="73">
        <v>46.33</v>
      </c>
      <c r="C1768" s="1" t="s">
        <v>1949</v>
      </c>
    </row>
    <row r="1769">
      <c r="A1769" s="72">
        <v>36818.0</v>
      </c>
      <c r="B1769" s="73">
        <v>46.33</v>
      </c>
      <c r="C1769" s="1" t="s">
        <v>1949</v>
      </c>
    </row>
    <row r="1770">
      <c r="A1770" s="72">
        <v>36819.0</v>
      </c>
      <c r="B1770" s="73">
        <v>46.34</v>
      </c>
      <c r="C1770" s="1" t="s">
        <v>1949</v>
      </c>
    </row>
    <row r="1771">
      <c r="A1771" s="72">
        <v>36822.0</v>
      </c>
      <c r="B1771" s="73">
        <v>46.38</v>
      </c>
      <c r="C1771" s="1" t="s">
        <v>1949</v>
      </c>
    </row>
    <row r="1772">
      <c r="A1772" s="72">
        <v>36823.0</v>
      </c>
      <c r="B1772" s="73">
        <v>46.43</v>
      </c>
      <c r="C1772" s="1" t="s">
        <v>1949</v>
      </c>
    </row>
    <row r="1773">
      <c r="A1773" s="72">
        <v>36824.0</v>
      </c>
      <c r="B1773" s="73">
        <v>46.48</v>
      </c>
      <c r="C1773" s="1" t="s">
        <v>1949</v>
      </c>
    </row>
    <row r="1774">
      <c r="A1774" s="72">
        <v>36825.0</v>
      </c>
      <c r="B1774" s="73">
        <v>46.48</v>
      </c>
      <c r="C1774" s="1" t="s">
        <v>1949</v>
      </c>
    </row>
    <row r="1775">
      <c r="A1775" s="72">
        <v>36826.0</v>
      </c>
      <c r="B1775" s="73">
        <v>46.78</v>
      </c>
      <c r="C1775" s="1" t="s">
        <v>1949</v>
      </c>
    </row>
    <row r="1776">
      <c r="A1776" s="72">
        <v>36829.0</v>
      </c>
      <c r="B1776" s="73">
        <v>46.86</v>
      </c>
      <c r="C1776" s="1" t="s">
        <v>1949</v>
      </c>
    </row>
    <row r="1777">
      <c r="A1777" s="72">
        <v>36830.0</v>
      </c>
      <c r="B1777" s="73">
        <v>46.8</v>
      </c>
      <c r="C1777" s="1" t="s">
        <v>1949</v>
      </c>
    </row>
    <row r="1778">
      <c r="A1778" s="72">
        <v>36831.0</v>
      </c>
      <c r="B1778" s="73">
        <v>46.79</v>
      </c>
      <c r="C1778" s="1" t="s">
        <v>1949</v>
      </c>
    </row>
    <row r="1779">
      <c r="A1779" s="72">
        <v>36832.0</v>
      </c>
      <c r="B1779" s="73">
        <v>46.76</v>
      </c>
      <c r="C1779" s="1" t="s">
        <v>1949</v>
      </c>
    </row>
    <row r="1780">
      <c r="A1780" s="72">
        <v>36833.0</v>
      </c>
      <c r="B1780" s="73">
        <v>46.69</v>
      </c>
      <c r="C1780" s="1" t="s">
        <v>1949</v>
      </c>
    </row>
    <row r="1781">
      <c r="A1781" s="72">
        <v>36836.0</v>
      </c>
      <c r="B1781" s="73">
        <v>46.64</v>
      </c>
      <c r="C1781" s="1" t="s">
        <v>1949</v>
      </c>
    </row>
    <row r="1782">
      <c r="A1782" s="72">
        <v>36837.0</v>
      </c>
      <c r="B1782" s="73">
        <v>46.65</v>
      </c>
      <c r="C1782" s="1" t="s">
        <v>1949</v>
      </c>
    </row>
    <row r="1783">
      <c r="A1783" s="72">
        <v>36838.0</v>
      </c>
      <c r="B1783" s="73">
        <v>46.69</v>
      </c>
      <c r="C1783" s="1" t="s">
        <v>1949</v>
      </c>
    </row>
    <row r="1784">
      <c r="A1784" s="72">
        <v>36839.0</v>
      </c>
      <c r="B1784" s="73">
        <v>46.73</v>
      </c>
      <c r="C1784" s="1" t="s">
        <v>1949</v>
      </c>
    </row>
    <row r="1785">
      <c r="A1785" s="72">
        <v>36840.0</v>
      </c>
      <c r="B1785" s="73">
        <v>46.74</v>
      </c>
      <c r="C1785" s="1" t="s">
        <v>1949</v>
      </c>
    </row>
    <row r="1786">
      <c r="A1786" s="72">
        <v>36843.0</v>
      </c>
      <c r="B1786" s="73">
        <v>46.76</v>
      </c>
      <c r="C1786" s="1" t="s">
        <v>1949</v>
      </c>
    </row>
    <row r="1787">
      <c r="A1787" s="72">
        <v>36844.0</v>
      </c>
      <c r="B1787" s="73">
        <v>46.78</v>
      </c>
      <c r="C1787" s="1" t="s">
        <v>1949</v>
      </c>
    </row>
    <row r="1788">
      <c r="A1788" s="72">
        <v>36845.0</v>
      </c>
      <c r="B1788" s="73">
        <v>46.75</v>
      </c>
      <c r="C1788" s="1" t="s">
        <v>1949</v>
      </c>
    </row>
    <row r="1789">
      <c r="A1789" s="72">
        <v>36846.0</v>
      </c>
      <c r="B1789" s="73">
        <v>46.84</v>
      </c>
      <c r="C1789" s="1" t="s">
        <v>1949</v>
      </c>
    </row>
    <row r="1790">
      <c r="A1790" s="72">
        <v>36847.0</v>
      </c>
      <c r="B1790" s="73">
        <v>46.83</v>
      </c>
      <c r="C1790" s="1" t="s">
        <v>1949</v>
      </c>
    </row>
    <row r="1791">
      <c r="A1791" s="72">
        <v>36850.0</v>
      </c>
      <c r="B1791" s="73">
        <v>46.78</v>
      </c>
      <c r="C1791" s="1" t="s">
        <v>1949</v>
      </c>
    </row>
    <row r="1792">
      <c r="A1792" s="72">
        <v>36851.0</v>
      </c>
      <c r="B1792" s="73">
        <v>46.78</v>
      </c>
      <c r="C1792" s="1" t="s">
        <v>1949</v>
      </c>
    </row>
    <row r="1793">
      <c r="A1793" s="72">
        <v>36852.0</v>
      </c>
      <c r="B1793" s="73">
        <v>46.83</v>
      </c>
      <c r="C1793" s="1" t="s">
        <v>1949</v>
      </c>
    </row>
    <row r="1794">
      <c r="A1794" s="72">
        <v>36853.0</v>
      </c>
      <c r="B1794" s="73">
        <v>46.82</v>
      </c>
      <c r="C1794" s="1" t="s">
        <v>1949</v>
      </c>
    </row>
    <row r="1795">
      <c r="A1795" s="72">
        <v>36854.0</v>
      </c>
      <c r="B1795" s="73">
        <v>46.87</v>
      </c>
      <c r="C1795" s="1" t="s">
        <v>1949</v>
      </c>
    </row>
    <row r="1796">
      <c r="A1796" s="72">
        <v>36857.0</v>
      </c>
      <c r="B1796" s="73">
        <v>46.86</v>
      </c>
      <c r="C1796" s="1" t="s">
        <v>1949</v>
      </c>
    </row>
    <row r="1797">
      <c r="A1797" s="72">
        <v>36858.0</v>
      </c>
      <c r="B1797" s="73">
        <v>46.89</v>
      </c>
      <c r="C1797" s="1" t="s">
        <v>1949</v>
      </c>
    </row>
    <row r="1798">
      <c r="A1798" s="72">
        <v>36859.0</v>
      </c>
      <c r="B1798" s="73">
        <v>46.89</v>
      </c>
      <c r="C1798" s="1" t="s">
        <v>1949</v>
      </c>
    </row>
    <row r="1799">
      <c r="A1799" s="72">
        <v>36860.0</v>
      </c>
      <c r="B1799" s="73">
        <v>46.84</v>
      </c>
      <c r="C1799" s="1" t="s">
        <v>1949</v>
      </c>
    </row>
    <row r="1800">
      <c r="A1800" s="72">
        <v>36861.0</v>
      </c>
      <c r="B1800" s="73">
        <v>46.85</v>
      </c>
      <c r="C1800" s="1" t="s">
        <v>1949</v>
      </c>
    </row>
    <row r="1801">
      <c r="A1801" s="72">
        <v>36864.0</v>
      </c>
      <c r="B1801" s="73">
        <v>46.83</v>
      </c>
      <c r="C1801" s="1" t="s">
        <v>1949</v>
      </c>
    </row>
    <row r="1802">
      <c r="A1802" s="72">
        <v>36865.0</v>
      </c>
      <c r="B1802" s="73">
        <v>46.8</v>
      </c>
      <c r="C1802" s="1" t="s">
        <v>1949</v>
      </c>
    </row>
    <row r="1803">
      <c r="A1803" s="72">
        <v>36866.0</v>
      </c>
      <c r="B1803" s="73">
        <v>46.74</v>
      </c>
      <c r="C1803" s="1" t="s">
        <v>1949</v>
      </c>
    </row>
    <row r="1804">
      <c r="A1804" s="72">
        <v>36867.0</v>
      </c>
      <c r="B1804" s="73">
        <v>46.77</v>
      </c>
      <c r="C1804" s="1" t="s">
        <v>1949</v>
      </c>
    </row>
    <row r="1805">
      <c r="A1805" s="72">
        <v>36868.0</v>
      </c>
      <c r="B1805" s="73">
        <v>46.76</v>
      </c>
      <c r="C1805" s="1" t="s">
        <v>1949</v>
      </c>
    </row>
    <row r="1806">
      <c r="A1806" s="72">
        <v>36871.0</v>
      </c>
      <c r="B1806" s="73">
        <v>46.76</v>
      </c>
      <c r="C1806" s="1" t="s">
        <v>1949</v>
      </c>
    </row>
    <row r="1807">
      <c r="A1807" s="72">
        <v>36872.0</v>
      </c>
      <c r="B1807" s="73">
        <v>46.77</v>
      </c>
      <c r="C1807" s="1" t="s">
        <v>1949</v>
      </c>
    </row>
    <row r="1808">
      <c r="A1808" s="72">
        <v>36873.0</v>
      </c>
      <c r="B1808" s="73">
        <v>46.77</v>
      </c>
      <c r="C1808" s="1" t="s">
        <v>1949</v>
      </c>
    </row>
    <row r="1809">
      <c r="A1809" s="72">
        <v>36874.0</v>
      </c>
      <c r="B1809" s="73">
        <v>46.76</v>
      </c>
      <c r="C1809" s="1" t="s">
        <v>1949</v>
      </c>
    </row>
    <row r="1810">
      <c r="A1810" s="72">
        <v>36875.0</v>
      </c>
      <c r="B1810" s="73">
        <v>46.77</v>
      </c>
      <c r="C1810" s="1" t="s">
        <v>1949</v>
      </c>
    </row>
    <row r="1811">
      <c r="A1811" s="72">
        <v>36878.0</v>
      </c>
      <c r="B1811" s="73">
        <v>46.76</v>
      </c>
      <c r="C1811" s="1" t="s">
        <v>1949</v>
      </c>
    </row>
    <row r="1812">
      <c r="A1812" s="72">
        <v>36879.0</v>
      </c>
      <c r="B1812" s="73">
        <v>46.71</v>
      </c>
      <c r="C1812" s="1" t="s">
        <v>1949</v>
      </c>
    </row>
    <row r="1813">
      <c r="A1813" s="72">
        <v>36880.0</v>
      </c>
      <c r="B1813" s="73">
        <v>46.68</v>
      </c>
      <c r="C1813" s="1" t="s">
        <v>1949</v>
      </c>
    </row>
    <row r="1814">
      <c r="A1814" s="72">
        <v>36881.0</v>
      </c>
      <c r="B1814" s="73">
        <v>46.71</v>
      </c>
      <c r="C1814" s="1" t="s">
        <v>1949</v>
      </c>
    </row>
    <row r="1815">
      <c r="A1815" s="72">
        <v>36882.0</v>
      </c>
      <c r="B1815" s="73">
        <v>46.69</v>
      </c>
      <c r="C1815" s="1" t="s">
        <v>1949</v>
      </c>
    </row>
    <row r="1816">
      <c r="A1816" s="72">
        <v>36885.0</v>
      </c>
      <c r="B1816" s="71"/>
      <c r="C1816" s="1" t="s">
        <v>1949</v>
      </c>
    </row>
    <row r="1817">
      <c r="A1817" s="72">
        <v>36886.0</v>
      </c>
      <c r="B1817" s="73">
        <v>46.68</v>
      </c>
      <c r="C1817" s="1" t="s">
        <v>1949</v>
      </c>
    </row>
    <row r="1818">
      <c r="A1818" s="72">
        <v>36887.0</v>
      </c>
      <c r="B1818" s="73">
        <v>46.7</v>
      </c>
      <c r="C1818" s="1" t="s">
        <v>1949</v>
      </c>
    </row>
    <row r="1819">
      <c r="A1819" s="72">
        <v>36888.0</v>
      </c>
      <c r="B1819" s="71"/>
      <c r="C1819" s="1" t="s">
        <v>1949</v>
      </c>
    </row>
    <row r="1820">
      <c r="A1820" s="72">
        <v>36889.0</v>
      </c>
      <c r="B1820" s="73">
        <v>46.75</v>
      </c>
      <c r="C1820" s="1" t="s">
        <v>1949</v>
      </c>
    </row>
    <row r="1821">
      <c r="A1821" s="72">
        <v>36893.0</v>
      </c>
      <c r="B1821" s="73">
        <v>46.69</v>
      </c>
      <c r="C1821" s="1" t="s">
        <v>1949</v>
      </c>
    </row>
    <row r="1822">
      <c r="A1822" s="72">
        <v>36894.0</v>
      </c>
      <c r="B1822" s="73">
        <v>46.7</v>
      </c>
      <c r="C1822" s="1" t="s">
        <v>1949</v>
      </c>
    </row>
    <row r="1823">
      <c r="A1823" s="72">
        <v>36895.0</v>
      </c>
      <c r="B1823" s="73">
        <v>46.74</v>
      </c>
      <c r="C1823" s="1" t="s">
        <v>1949</v>
      </c>
    </row>
    <row r="1824">
      <c r="A1824" s="72">
        <v>36896.0</v>
      </c>
      <c r="B1824" s="73">
        <v>46.74</v>
      </c>
      <c r="C1824" s="1" t="s">
        <v>1949</v>
      </c>
    </row>
    <row r="1825">
      <c r="A1825" s="72">
        <v>36899.0</v>
      </c>
      <c r="B1825" s="73">
        <v>46.69</v>
      </c>
      <c r="C1825" s="1" t="s">
        <v>1949</v>
      </c>
    </row>
    <row r="1826">
      <c r="A1826" s="72">
        <v>36900.0</v>
      </c>
      <c r="B1826" s="73">
        <v>46.66</v>
      </c>
      <c r="C1826" s="1" t="s">
        <v>1949</v>
      </c>
    </row>
    <row r="1827">
      <c r="A1827" s="72">
        <v>36901.0</v>
      </c>
      <c r="B1827" s="73">
        <v>46.61</v>
      </c>
      <c r="C1827" s="1" t="s">
        <v>1949</v>
      </c>
    </row>
    <row r="1828">
      <c r="A1828" s="72">
        <v>36902.0</v>
      </c>
      <c r="B1828" s="73">
        <v>46.63</v>
      </c>
      <c r="C1828" s="1" t="s">
        <v>1949</v>
      </c>
    </row>
    <row r="1829">
      <c r="A1829" s="72">
        <v>36903.0</v>
      </c>
      <c r="B1829" s="73">
        <v>46.61</v>
      </c>
      <c r="C1829" s="1" t="s">
        <v>1949</v>
      </c>
    </row>
    <row r="1830">
      <c r="A1830" s="72">
        <v>36906.0</v>
      </c>
      <c r="B1830" s="73">
        <v>46.53</v>
      </c>
      <c r="C1830" s="1" t="s">
        <v>1949</v>
      </c>
    </row>
    <row r="1831">
      <c r="A1831" s="72">
        <v>36907.0</v>
      </c>
      <c r="B1831" s="73">
        <v>46.53</v>
      </c>
      <c r="C1831" s="1" t="s">
        <v>1949</v>
      </c>
    </row>
    <row r="1832">
      <c r="A1832" s="72">
        <v>36908.0</v>
      </c>
      <c r="B1832" s="73">
        <v>46.41</v>
      </c>
      <c r="C1832" s="1" t="s">
        <v>1949</v>
      </c>
    </row>
    <row r="1833">
      <c r="A1833" s="72">
        <v>36909.0</v>
      </c>
      <c r="B1833" s="73">
        <v>46.42</v>
      </c>
      <c r="C1833" s="1" t="s">
        <v>1949</v>
      </c>
    </row>
    <row r="1834">
      <c r="A1834" s="72">
        <v>36910.0</v>
      </c>
      <c r="B1834" s="73">
        <v>46.4</v>
      </c>
      <c r="C1834" s="1" t="s">
        <v>1949</v>
      </c>
    </row>
    <row r="1835">
      <c r="A1835" s="72">
        <v>36913.0</v>
      </c>
      <c r="B1835" s="73">
        <v>46.39</v>
      </c>
      <c r="C1835" s="1" t="s">
        <v>1949</v>
      </c>
    </row>
    <row r="1836">
      <c r="A1836" s="72">
        <v>36914.0</v>
      </c>
      <c r="B1836" s="73">
        <v>46.35</v>
      </c>
      <c r="C1836" s="1" t="s">
        <v>1949</v>
      </c>
    </row>
    <row r="1837">
      <c r="A1837" s="72">
        <v>36915.0</v>
      </c>
      <c r="B1837" s="73">
        <v>46.37</v>
      </c>
      <c r="C1837" s="1" t="s">
        <v>1949</v>
      </c>
    </row>
    <row r="1838">
      <c r="A1838" s="72">
        <v>36916.0</v>
      </c>
      <c r="B1838" s="73">
        <v>46.46</v>
      </c>
      <c r="C1838" s="1" t="s">
        <v>1949</v>
      </c>
    </row>
    <row r="1839">
      <c r="A1839" s="72">
        <v>36917.0</v>
      </c>
      <c r="B1839" s="71"/>
      <c r="C1839" s="1" t="s">
        <v>1949</v>
      </c>
    </row>
    <row r="1840">
      <c r="A1840" s="72">
        <v>36920.0</v>
      </c>
      <c r="B1840" s="73">
        <v>46.53</v>
      </c>
      <c r="C1840" s="1" t="s">
        <v>1949</v>
      </c>
    </row>
    <row r="1841">
      <c r="A1841" s="72">
        <v>36921.0</v>
      </c>
      <c r="B1841" s="73">
        <v>46.47</v>
      </c>
      <c r="C1841" s="1" t="s">
        <v>1949</v>
      </c>
    </row>
    <row r="1842">
      <c r="A1842" s="72">
        <v>36922.0</v>
      </c>
      <c r="B1842" s="73">
        <v>46.41</v>
      </c>
      <c r="C1842" s="1" t="s">
        <v>1949</v>
      </c>
    </row>
    <row r="1843">
      <c r="A1843" s="72">
        <v>36923.0</v>
      </c>
      <c r="B1843" s="73">
        <v>46.4</v>
      </c>
      <c r="C1843" s="1" t="s">
        <v>1949</v>
      </c>
    </row>
    <row r="1844">
      <c r="A1844" s="72">
        <v>36924.0</v>
      </c>
      <c r="B1844" s="73">
        <v>46.41</v>
      </c>
      <c r="C1844" s="1" t="s">
        <v>1949</v>
      </c>
    </row>
    <row r="1845">
      <c r="A1845" s="72">
        <v>36927.0</v>
      </c>
      <c r="B1845" s="73">
        <v>46.41</v>
      </c>
      <c r="C1845" s="1" t="s">
        <v>1949</v>
      </c>
    </row>
    <row r="1846">
      <c r="A1846" s="72">
        <v>36928.0</v>
      </c>
      <c r="B1846" s="73">
        <v>46.4</v>
      </c>
      <c r="C1846" s="1" t="s">
        <v>1949</v>
      </c>
    </row>
    <row r="1847">
      <c r="A1847" s="72">
        <v>36929.0</v>
      </c>
      <c r="B1847" s="73">
        <v>46.39</v>
      </c>
      <c r="C1847" s="1" t="s">
        <v>1949</v>
      </c>
    </row>
    <row r="1848">
      <c r="A1848" s="72">
        <v>36930.0</v>
      </c>
      <c r="B1848" s="73">
        <v>46.44</v>
      </c>
      <c r="C1848" s="1" t="s">
        <v>1949</v>
      </c>
    </row>
    <row r="1849">
      <c r="A1849" s="72">
        <v>36931.0</v>
      </c>
      <c r="B1849" s="73">
        <v>46.43</v>
      </c>
      <c r="C1849" s="1" t="s">
        <v>1949</v>
      </c>
    </row>
    <row r="1850">
      <c r="A1850" s="72">
        <v>36934.0</v>
      </c>
      <c r="B1850" s="73">
        <v>46.48</v>
      </c>
      <c r="C1850" s="1" t="s">
        <v>1949</v>
      </c>
    </row>
    <row r="1851">
      <c r="A1851" s="72">
        <v>36935.0</v>
      </c>
      <c r="B1851" s="73">
        <v>46.55</v>
      </c>
      <c r="C1851" s="1" t="s">
        <v>1949</v>
      </c>
    </row>
    <row r="1852">
      <c r="A1852" s="72">
        <v>36936.0</v>
      </c>
      <c r="B1852" s="73">
        <v>46.6</v>
      </c>
      <c r="C1852" s="1" t="s">
        <v>1949</v>
      </c>
    </row>
    <row r="1853">
      <c r="A1853" s="72">
        <v>36937.0</v>
      </c>
      <c r="B1853" s="73">
        <v>46.59</v>
      </c>
      <c r="C1853" s="1" t="s">
        <v>1949</v>
      </c>
    </row>
    <row r="1854">
      <c r="A1854" s="72">
        <v>36938.0</v>
      </c>
      <c r="B1854" s="73">
        <v>46.54</v>
      </c>
      <c r="C1854" s="1" t="s">
        <v>1949</v>
      </c>
    </row>
    <row r="1855">
      <c r="A1855" s="72">
        <v>36941.0</v>
      </c>
      <c r="B1855" s="71"/>
      <c r="C1855" s="1" t="s">
        <v>1949</v>
      </c>
    </row>
    <row r="1856">
      <c r="A1856" s="72">
        <v>36942.0</v>
      </c>
      <c r="B1856" s="73">
        <v>46.58</v>
      </c>
      <c r="C1856" s="1" t="s">
        <v>1949</v>
      </c>
    </row>
    <row r="1857">
      <c r="A1857" s="72">
        <v>36943.0</v>
      </c>
      <c r="B1857" s="71"/>
      <c r="C1857" s="1" t="s">
        <v>1949</v>
      </c>
    </row>
    <row r="1858">
      <c r="A1858" s="72">
        <v>36944.0</v>
      </c>
      <c r="B1858" s="73">
        <v>46.63</v>
      </c>
      <c r="C1858" s="1" t="s">
        <v>1949</v>
      </c>
    </row>
    <row r="1859">
      <c r="A1859" s="72">
        <v>36945.0</v>
      </c>
      <c r="B1859" s="73">
        <v>46.58</v>
      </c>
      <c r="C1859" s="1" t="s">
        <v>1949</v>
      </c>
    </row>
    <row r="1860">
      <c r="A1860" s="72">
        <v>36948.0</v>
      </c>
      <c r="B1860" s="73">
        <v>46.63</v>
      </c>
      <c r="C1860" s="1" t="s">
        <v>1949</v>
      </c>
    </row>
    <row r="1861">
      <c r="A1861" s="72">
        <v>36949.0</v>
      </c>
      <c r="B1861" s="73">
        <v>46.67</v>
      </c>
      <c r="C1861" s="1" t="s">
        <v>1949</v>
      </c>
    </row>
    <row r="1862">
      <c r="A1862" s="72">
        <v>36950.0</v>
      </c>
      <c r="B1862" s="73">
        <v>46.61</v>
      </c>
      <c r="C1862" s="1" t="s">
        <v>1949</v>
      </c>
    </row>
    <row r="1863">
      <c r="A1863" s="72">
        <v>36951.0</v>
      </c>
      <c r="B1863" s="73">
        <v>46.53</v>
      </c>
      <c r="C1863" s="1" t="s">
        <v>1949</v>
      </c>
    </row>
    <row r="1864">
      <c r="A1864" s="72">
        <v>36952.0</v>
      </c>
      <c r="B1864" s="73">
        <v>46.57</v>
      </c>
      <c r="C1864" s="1" t="s">
        <v>1949</v>
      </c>
    </row>
    <row r="1865">
      <c r="A1865" s="72">
        <v>36955.0</v>
      </c>
      <c r="B1865" s="73">
        <v>46.56</v>
      </c>
      <c r="C1865" s="1" t="s">
        <v>1949</v>
      </c>
    </row>
    <row r="1866">
      <c r="A1866" s="72">
        <v>36956.0</v>
      </c>
      <c r="B1866" s="71"/>
      <c r="C1866" s="1" t="s">
        <v>1949</v>
      </c>
    </row>
    <row r="1867">
      <c r="A1867" s="72">
        <v>36957.0</v>
      </c>
      <c r="B1867" s="73">
        <v>46.52</v>
      </c>
      <c r="C1867" s="1" t="s">
        <v>1949</v>
      </c>
    </row>
    <row r="1868">
      <c r="A1868" s="72">
        <v>36958.0</v>
      </c>
      <c r="B1868" s="73">
        <v>46.54</v>
      </c>
      <c r="C1868" s="1" t="s">
        <v>1949</v>
      </c>
    </row>
    <row r="1869">
      <c r="A1869" s="72">
        <v>36959.0</v>
      </c>
      <c r="B1869" s="73">
        <v>46.53</v>
      </c>
      <c r="C1869" s="1" t="s">
        <v>1949</v>
      </c>
    </row>
    <row r="1870">
      <c r="A1870" s="72">
        <v>36962.0</v>
      </c>
      <c r="B1870" s="73">
        <v>46.55</v>
      </c>
      <c r="C1870" s="1" t="s">
        <v>1949</v>
      </c>
    </row>
    <row r="1871">
      <c r="A1871" s="72">
        <v>36963.0</v>
      </c>
      <c r="B1871" s="73">
        <v>46.61</v>
      </c>
      <c r="C1871" s="1" t="s">
        <v>1949</v>
      </c>
    </row>
    <row r="1872">
      <c r="A1872" s="72">
        <v>36964.0</v>
      </c>
      <c r="B1872" s="73">
        <v>46.69</v>
      </c>
      <c r="C1872" s="1" t="s">
        <v>1949</v>
      </c>
    </row>
    <row r="1873">
      <c r="A1873" s="72">
        <v>36965.0</v>
      </c>
      <c r="B1873" s="73">
        <v>46.65</v>
      </c>
      <c r="C1873" s="1" t="s">
        <v>1949</v>
      </c>
    </row>
    <row r="1874">
      <c r="A1874" s="72">
        <v>36966.0</v>
      </c>
      <c r="B1874" s="73">
        <v>46.67</v>
      </c>
      <c r="C1874" s="1" t="s">
        <v>1949</v>
      </c>
    </row>
    <row r="1875">
      <c r="A1875" s="72">
        <v>36969.0</v>
      </c>
      <c r="B1875" s="73">
        <v>46.69</v>
      </c>
      <c r="C1875" s="1" t="s">
        <v>1949</v>
      </c>
    </row>
    <row r="1876">
      <c r="A1876" s="72">
        <v>36970.0</v>
      </c>
      <c r="B1876" s="73">
        <v>46.7</v>
      </c>
      <c r="C1876" s="1" t="s">
        <v>1949</v>
      </c>
    </row>
    <row r="1877">
      <c r="A1877" s="72">
        <v>36971.0</v>
      </c>
      <c r="B1877" s="73">
        <v>46.7</v>
      </c>
      <c r="C1877" s="1" t="s">
        <v>1949</v>
      </c>
    </row>
    <row r="1878">
      <c r="A1878" s="72">
        <v>36972.0</v>
      </c>
      <c r="B1878" s="73">
        <v>46.68</v>
      </c>
      <c r="C1878" s="1" t="s">
        <v>1949</v>
      </c>
    </row>
    <row r="1879">
      <c r="A1879" s="72">
        <v>36973.0</v>
      </c>
      <c r="B1879" s="73">
        <v>46.67</v>
      </c>
      <c r="C1879" s="1" t="s">
        <v>1949</v>
      </c>
    </row>
    <row r="1880">
      <c r="A1880" s="72">
        <v>36976.0</v>
      </c>
      <c r="B1880" s="71"/>
      <c r="C1880" s="1" t="s">
        <v>1949</v>
      </c>
    </row>
    <row r="1881">
      <c r="A1881" s="72">
        <v>36977.0</v>
      </c>
      <c r="B1881" s="73">
        <v>46.63</v>
      </c>
      <c r="C1881" s="1" t="s">
        <v>1949</v>
      </c>
    </row>
    <row r="1882">
      <c r="A1882" s="72">
        <v>36978.0</v>
      </c>
      <c r="B1882" s="73">
        <v>46.62</v>
      </c>
      <c r="C1882" s="1" t="s">
        <v>1949</v>
      </c>
    </row>
    <row r="1883">
      <c r="A1883" s="72">
        <v>36979.0</v>
      </c>
      <c r="B1883" s="73">
        <v>46.66</v>
      </c>
      <c r="C1883" s="1" t="s">
        <v>1949</v>
      </c>
    </row>
    <row r="1884">
      <c r="A1884" s="72">
        <v>36980.0</v>
      </c>
      <c r="B1884" s="73">
        <v>46.64</v>
      </c>
      <c r="C1884" s="1" t="s">
        <v>1949</v>
      </c>
    </row>
    <row r="1885">
      <c r="A1885" s="72">
        <v>36983.0</v>
      </c>
      <c r="B1885" s="71"/>
      <c r="C1885" s="1" t="s">
        <v>1949</v>
      </c>
    </row>
    <row r="1886">
      <c r="A1886" s="72">
        <v>36984.0</v>
      </c>
      <c r="B1886" s="73">
        <v>46.64</v>
      </c>
      <c r="C1886" s="1" t="s">
        <v>1949</v>
      </c>
    </row>
    <row r="1887">
      <c r="A1887" s="72">
        <v>36985.0</v>
      </c>
      <c r="B1887" s="73">
        <v>46.63</v>
      </c>
      <c r="C1887" s="1" t="s">
        <v>1949</v>
      </c>
    </row>
    <row r="1888">
      <c r="A1888" s="72">
        <v>36986.0</v>
      </c>
      <c r="B1888" s="71"/>
      <c r="C1888" s="1" t="s">
        <v>1949</v>
      </c>
    </row>
    <row r="1889">
      <c r="A1889" s="72">
        <v>36987.0</v>
      </c>
      <c r="B1889" s="71"/>
      <c r="C1889" s="1" t="s">
        <v>1949</v>
      </c>
    </row>
    <row r="1890">
      <c r="A1890" s="72">
        <v>36990.0</v>
      </c>
      <c r="B1890" s="73">
        <v>46.55</v>
      </c>
      <c r="C1890" s="1" t="s">
        <v>1949</v>
      </c>
    </row>
    <row r="1891">
      <c r="A1891" s="72">
        <v>36991.0</v>
      </c>
      <c r="B1891" s="73">
        <v>46.56</v>
      </c>
      <c r="C1891" s="1" t="s">
        <v>1949</v>
      </c>
    </row>
    <row r="1892">
      <c r="A1892" s="72">
        <v>36992.0</v>
      </c>
      <c r="B1892" s="73">
        <v>46.58</v>
      </c>
      <c r="C1892" s="1" t="s">
        <v>1949</v>
      </c>
    </row>
    <row r="1893">
      <c r="A1893" s="72">
        <v>36993.0</v>
      </c>
      <c r="B1893" s="73">
        <v>46.89</v>
      </c>
      <c r="C1893" s="1" t="s">
        <v>1949</v>
      </c>
    </row>
    <row r="1894">
      <c r="A1894" s="72">
        <v>36994.0</v>
      </c>
      <c r="B1894" s="71"/>
      <c r="C1894" s="1" t="s">
        <v>1949</v>
      </c>
    </row>
    <row r="1895">
      <c r="A1895" s="72">
        <v>36997.0</v>
      </c>
      <c r="B1895" s="73">
        <v>46.96</v>
      </c>
      <c r="C1895" s="1" t="s">
        <v>1949</v>
      </c>
    </row>
    <row r="1896">
      <c r="A1896" s="72">
        <v>36998.0</v>
      </c>
      <c r="B1896" s="73">
        <v>46.97</v>
      </c>
      <c r="C1896" s="1" t="s">
        <v>1949</v>
      </c>
    </row>
    <row r="1897">
      <c r="A1897" s="72">
        <v>36999.0</v>
      </c>
      <c r="B1897" s="73">
        <v>46.84</v>
      </c>
      <c r="C1897" s="1" t="s">
        <v>1949</v>
      </c>
    </row>
    <row r="1898">
      <c r="A1898" s="72">
        <v>37000.0</v>
      </c>
      <c r="B1898" s="73">
        <v>46.84</v>
      </c>
      <c r="C1898" s="1" t="s">
        <v>1949</v>
      </c>
    </row>
    <row r="1899">
      <c r="A1899" s="72">
        <v>37001.0</v>
      </c>
      <c r="B1899" s="73">
        <v>46.85</v>
      </c>
      <c r="C1899" s="1" t="s">
        <v>1949</v>
      </c>
    </row>
    <row r="1900">
      <c r="A1900" s="72">
        <v>37004.0</v>
      </c>
      <c r="B1900" s="73">
        <v>46.79</v>
      </c>
      <c r="C1900" s="1" t="s">
        <v>1949</v>
      </c>
    </row>
    <row r="1901">
      <c r="A1901" s="72">
        <v>37005.0</v>
      </c>
      <c r="B1901" s="73">
        <v>46.84</v>
      </c>
      <c r="C1901" s="1" t="s">
        <v>1949</v>
      </c>
    </row>
    <row r="1902">
      <c r="A1902" s="72">
        <v>37006.0</v>
      </c>
      <c r="B1902" s="73">
        <v>46.85</v>
      </c>
      <c r="C1902" s="1" t="s">
        <v>1949</v>
      </c>
    </row>
    <row r="1903">
      <c r="A1903" s="72">
        <v>37007.0</v>
      </c>
      <c r="B1903" s="73">
        <v>46.85</v>
      </c>
      <c r="C1903" s="1" t="s">
        <v>1949</v>
      </c>
    </row>
    <row r="1904">
      <c r="A1904" s="72">
        <v>37008.0</v>
      </c>
      <c r="B1904" s="73">
        <v>46.86</v>
      </c>
      <c r="C1904" s="1" t="s">
        <v>1949</v>
      </c>
    </row>
    <row r="1905">
      <c r="A1905" s="72">
        <v>37011.0</v>
      </c>
      <c r="B1905" s="73">
        <v>46.86</v>
      </c>
      <c r="C1905" s="1" t="s">
        <v>1949</v>
      </c>
    </row>
    <row r="1906">
      <c r="A1906" s="72">
        <v>37012.0</v>
      </c>
      <c r="B1906" s="73">
        <v>46.86</v>
      </c>
      <c r="C1906" s="1" t="s">
        <v>1949</v>
      </c>
    </row>
    <row r="1907">
      <c r="A1907" s="72">
        <v>37013.0</v>
      </c>
      <c r="B1907" s="73">
        <v>46.81</v>
      </c>
      <c r="C1907" s="1" t="s">
        <v>1949</v>
      </c>
    </row>
    <row r="1908">
      <c r="A1908" s="72">
        <v>37014.0</v>
      </c>
      <c r="B1908" s="73">
        <v>46.85</v>
      </c>
      <c r="C1908" s="1" t="s">
        <v>1949</v>
      </c>
    </row>
    <row r="1909">
      <c r="A1909" s="72">
        <v>37015.0</v>
      </c>
      <c r="B1909" s="73">
        <v>46.83</v>
      </c>
      <c r="C1909" s="1" t="s">
        <v>1949</v>
      </c>
    </row>
    <row r="1910">
      <c r="A1910" s="72">
        <v>37018.0</v>
      </c>
      <c r="B1910" s="71"/>
      <c r="C1910" s="1" t="s">
        <v>1949</v>
      </c>
    </row>
    <row r="1911">
      <c r="A1911" s="72">
        <v>37019.0</v>
      </c>
      <c r="B1911" s="73">
        <v>46.81</v>
      </c>
      <c r="C1911" s="1" t="s">
        <v>1949</v>
      </c>
    </row>
    <row r="1912">
      <c r="A1912" s="72">
        <v>37020.0</v>
      </c>
      <c r="B1912" s="73">
        <v>46.83</v>
      </c>
      <c r="C1912" s="1" t="s">
        <v>1949</v>
      </c>
    </row>
    <row r="1913">
      <c r="A1913" s="72">
        <v>37021.0</v>
      </c>
      <c r="B1913" s="73">
        <v>46.85</v>
      </c>
      <c r="C1913" s="1" t="s">
        <v>1949</v>
      </c>
    </row>
    <row r="1914">
      <c r="A1914" s="72">
        <v>37022.0</v>
      </c>
      <c r="B1914" s="73">
        <v>46.87</v>
      </c>
      <c r="C1914" s="1" t="s">
        <v>1949</v>
      </c>
    </row>
    <row r="1915">
      <c r="A1915" s="72">
        <v>37025.0</v>
      </c>
      <c r="B1915" s="73">
        <v>46.9</v>
      </c>
      <c r="C1915" s="1" t="s">
        <v>1949</v>
      </c>
    </row>
    <row r="1916">
      <c r="A1916" s="72">
        <v>37026.0</v>
      </c>
      <c r="B1916" s="73">
        <v>47.0</v>
      </c>
      <c r="C1916" s="1" t="s">
        <v>1949</v>
      </c>
    </row>
    <row r="1917">
      <c r="A1917" s="72">
        <v>37027.0</v>
      </c>
      <c r="B1917" s="73">
        <v>46.93</v>
      </c>
      <c r="C1917" s="1" t="s">
        <v>1949</v>
      </c>
    </row>
    <row r="1918">
      <c r="A1918" s="72">
        <v>37028.0</v>
      </c>
      <c r="B1918" s="73">
        <v>46.94</v>
      </c>
      <c r="C1918" s="1" t="s">
        <v>1949</v>
      </c>
    </row>
    <row r="1919">
      <c r="A1919" s="72">
        <v>37029.0</v>
      </c>
      <c r="B1919" s="73">
        <v>46.94</v>
      </c>
      <c r="C1919" s="1" t="s">
        <v>1949</v>
      </c>
    </row>
    <row r="1920">
      <c r="A1920" s="72">
        <v>37032.0</v>
      </c>
      <c r="B1920" s="73">
        <v>46.96</v>
      </c>
      <c r="C1920" s="1" t="s">
        <v>1949</v>
      </c>
    </row>
    <row r="1921">
      <c r="A1921" s="72">
        <v>37033.0</v>
      </c>
      <c r="B1921" s="73">
        <v>47.02</v>
      </c>
      <c r="C1921" s="1" t="s">
        <v>1949</v>
      </c>
    </row>
    <row r="1922">
      <c r="A1922" s="72">
        <v>37034.0</v>
      </c>
      <c r="B1922" s="73">
        <v>46.99</v>
      </c>
      <c r="C1922" s="1" t="s">
        <v>1949</v>
      </c>
    </row>
    <row r="1923">
      <c r="A1923" s="72">
        <v>37035.0</v>
      </c>
      <c r="B1923" s="73">
        <v>46.98</v>
      </c>
      <c r="C1923" s="1" t="s">
        <v>1949</v>
      </c>
    </row>
    <row r="1924">
      <c r="A1924" s="72">
        <v>37036.0</v>
      </c>
      <c r="B1924" s="73">
        <v>46.95</v>
      </c>
      <c r="C1924" s="1" t="s">
        <v>1949</v>
      </c>
    </row>
    <row r="1925">
      <c r="A1925" s="72">
        <v>37039.0</v>
      </c>
      <c r="B1925" s="73">
        <v>46.94</v>
      </c>
      <c r="C1925" s="1" t="s">
        <v>1949</v>
      </c>
    </row>
    <row r="1926">
      <c r="A1926" s="72">
        <v>37040.0</v>
      </c>
      <c r="B1926" s="73">
        <v>46.97</v>
      </c>
      <c r="C1926" s="1" t="s">
        <v>1949</v>
      </c>
    </row>
    <row r="1927">
      <c r="A1927" s="72">
        <v>37041.0</v>
      </c>
      <c r="B1927" s="73">
        <v>46.96</v>
      </c>
      <c r="C1927" s="1" t="s">
        <v>1949</v>
      </c>
    </row>
    <row r="1928">
      <c r="A1928" s="72">
        <v>37042.0</v>
      </c>
      <c r="B1928" s="73">
        <v>46.99</v>
      </c>
      <c r="C1928" s="1" t="s">
        <v>1949</v>
      </c>
    </row>
    <row r="1929">
      <c r="A1929" s="72">
        <v>37043.0</v>
      </c>
      <c r="B1929" s="73">
        <v>47.05</v>
      </c>
      <c r="C1929" s="1" t="s">
        <v>1949</v>
      </c>
    </row>
    <row r="1930">
      <c r="A1930" s="72">
        <v>37046.0</v>
      </c>
      <c r="B1930" s="73">
        <v>47.02</v>
      </c>
      <c r="C1930" s="1" t="s">
        <v>1949</v>
      </c>
    </row>
    <row r="1931">
      <c r="A1931" s="72">
        <v>37047.0</v>
      </c>
      <c r="B1931" s="71"/>
      <c r="C1931" s="1" t="s">
        <v>1949</v>
      </c>
    </row>
    <row r="1932">
      <c r="A1932" s="72">
        <v>37048.0</v>
      </c>
      <c r="B1932" s="73">
        <v>47.0</v>
      </c>
      <c r="C1932" s="1" t="s">
        <v>1949</v>
      </c>
    </row>
    <row r="1933">
      <c r="A1933" s="72">
        <v>37049.0</v>
      </c>
      <c r="B1933" s="73">
        <v>46.98</v>
      </c>
      <c r="C1933" s="1" t="s">
        <v>1949</v>
      </c>
    </row>
    <row r="1934">
      <c r="A1934" s="72">
        <v>37050.0</v>
      </c>
      <c r="B1934" s="73">
        <v>46.96</v>
      </c>
      <c r="C1934" s="1" t="s">
        <v>1949</v>
      </c>
    </row>
    <row r="1935">
      <c r="A1935" s="72">
        <v>37053.0</v>
      </c>
      <c r="B1935" s="73">
        <v>46.95</v>
      </c>
      <c r="C1935" s="1" t="s">
        <v>1949</v>
      </c>
    </row>
    <row r="1936">
      <c r="A1936" s="72">
        <v>37054.0</v>
      </c>
      <c r="B1936" s="73">
        <v>47.02</v>
      </c>
      <c r="C1936" s="1" t="s">
        <v>1949</v>
      </c>
    </row>
    <row r="1937">
      <c r="A1937" s="72">
        <v>37055.0</v>
      </c>
      <c r="B1937" s="73">
        <v>47.04</v>
      </c>
      <c r="C1937" s="1" t="s">
        <v>1949</v>
      </c>
    </row>
    <row r="1938">
      <c r="A1938" s="72">
        <v>37056.0</v>
      </c>
      <c r="B1938" s="73">
        <v>47.05</v>
      </c>
      <c r="C1938" s="1" t="s">
        <v>1949</v>
      </c>
    </row>
    <row r="1939">
      <c r="A1939" s="72">
        <v>37057.0</v>
      </c>
      <c r="B1939" s="73">
        <v>47.0</v>
      </c>
      <c r="C1939" s="1" t="s">
        <v>1949</v>
      </c>
    </row>
    <row r="1940">
      <c r="A1940" s="72">
        <v>37060.0</v>
      </c>
      <c r="B1940" s="71"/>
      <c r="C1940" s="1" t="s">
        <v>1949</v>
      </c>
    </row>
    <row r="1941">
      <c r="A1941" s="72">
        <v>37061.0</v>
      </c>
      <c r="B1941" s="73">
        <v>46.97</v>
      </c>
      <c r="C1941" s="1" t="s">
        <v>1949</v>
      </c>
    </row>
    <row r="1942">
      <c r="A1942" s="72">
        <v>37062.0</v>
      </c>
      <c r="B1942" s="73">
        <v>46.96</v>
      </c>
      <c r="C1942" s="1" t="s">
        <v>1949</v>
      </c>
    </row>
    <row r="1943">
      <c r="A1943" s="72">
        <v>37063.0</v>
      </c>
      <c r="B1943" s="73">
        <v>47.0</v>
      </c>
      <c r="C1943" s="1" t="s">
        <v>1949</v>
      </c>
    </row>
    <row r="1944">
      <c r="A1944" s="72">
        <v>37064.0</v>
      </c>
      <c r="B1944" s="73">
        <v>47.01</v>
      </c>
      <c r="C1944" s="1" t="s">
        <v>1949</v>
      </c>
    </row>
    <row r="1945">
      <c r="A1945" s="72">
        <v>37067.0</v>
      </c>
      <c r="B1945" s="73">
        <v>46.99</v>
      </c>
      <c r="C1945" s="1" t="s">
        <v>1949</v>
      </c>
    </row>
    <row r="1946">
      <c r="A1946" s="72">
        <v>37068.0</v>
      </c>
      <c r="B1946" s="73">
        <v>47.04</v>
      </c>
      <c r="C1946" s="1" t="s">
        <v>1949</v>
      </c>
    </row>
    <row r="1947">
      <c r="A1947" s="72">
        <v>37069.0</v>
      </c>
      <c r="B1947" s="73">
        <v>47.01</v>
      </c>
      <c r="C1947" s="1" t="s">
        <v>1949</v>
      </c>
    </row>
    <row r="1948">
      <c r="A1948" s="72">
        <v>37070.0</v>
      </c>
      <c r="B1948" s="73">
        <v>47.01</v>
      </c>
      <c r="C1948" s="1" t="s">
        <v>1949</v>
      </c>
    </row>
    <row r="1949">
      <c r="A1949" s="72">
        <v>37071.0</v>
      </c>
      <c r="B1949" s="73">
        <v>47.04</v>
      </c>
      <c r="C1949" s="1" t="s">
        <v>1949</v>
      </c>
    </row>
    <row r="1950">
      <c r="A1950" s="72">
        <v>37074.0</v>
      </c>
      <c r="B1950" s="73">
        <v>47.07</v>
      </c>
      <c r="C1950" s="1" t="s">
        <v>1949</v>
      </c>
    </row>
    <row r="1951">
      <c r="A1951" s="72">
        <v>37075.0</v>
      </c>
      <c r="B1951" s="73">
        <v>47.15</v>
      </c>
      <c r="C1951" s="1" t="s">
        <v>1949</v>
      </c>
    </row>
    <row r="1952">
      <c r="A1952" s="72">
        <v>37076.0</v>
      </c>
      <c r="B1952" s="73">
        <v>47.11</v>
      </c>
      <c r="C1952" s="1" t="s">
        <v>1949</v>
      </c>
    </row>
    <row r="1953">
      <c r="A1953" s="72">
        <v>37077.0</v>
      </c>
      <c r="B1953" s="73">
        <v>47.13</v>
      </c>
      <c r="C1953" s="1" t="s">
        <v>1949</v>
      </c>
    </row>
    <row r="1954">
      <c r="A1954" s="72">
        <v>37078.0</v>
      </c>
      <c r="B1954" s="73">
        <v>47.15</v>
      </c>
      <c r="C1954" s="1" t="s">
        <v>1949</v>
      </c>
    </row>
    <row r="1955">
      <c r="A1955" s="72">
        <v>37081.0</v>
      </c>
      <c r="B1955" s="73">
        <v>47.15</v>
      </c>
      <c r="C1955" s="1" t="s">
        <v>1949</v>
      </c>
    </row>
    <row r="1956">
      <c r="A1956" s="72">
        <v>37082.0</v>
      </c>
      <c r="B1956" s="73">
        <v>47.16</v>
      </c>
      <c r="C1956" s="1" t="s">
        <v>1949</v>
      </c>
    </row>
    <row r="1957">
      <c r="A1957" s="72">
        <v>37083.0</v>
      </c>
      <c r="B1957" s="73">
        <v>47.16</v>
      </c>
      <c r="C1957" s="1" t="s">
        <v>1949</v>
      </c>
    </row>
    <row r="1958">
      <c r="A1958" s="72">
        <v>37084.0</v>
      </c>
      <c r="B1958" s="73">
        <v>47.18</v>
      </c>
      <c r="C1958" s="1" t="s">
        <v>1949</v>
      </c>
    </row>
    <row r="1959">
      <c r="A1959" s="72">
        <v>37085.0</v>
      </c>
      <c r="B1959" s="73">
        <v>47.16</v>
      </c>
      <c r="C1959" s="1" t="s">
        <v>1949</v>
      </c>
    </row>
    <row r="1960">
      <c r="A1960" s="72">
        <v>37088.0</v>
      </c>
      <c r="B1960" s="73">
        <v>47.16</v>
      </c>
      <c r="C1960" s="1" t="s">
        <v>1949</v>
      </c>
    </row>
    <row r="1961">
      <c r="A1961" s="72">
        <v>37089.0</v>
      </c>
      <c r="B1961" s="73">
        <v>47.14</v>
      </c>
      <c r="C1961" s="1" t="s">
        <v>1949</v>
      </c>
    </row>
    <row r="1962">
      <c r="A1962" s="72">
        <v>37090.0</v>
      </c>
      <c r="B1962" s="73">
        <v>47.11</v>
      </c>
      <c r="C1962" s="1" t="s">
        <v>1949</v>
      </c>
    </row>
    <row r="1963">
      <c r="A1963" s="72">
        <v>37091.0</v>
      </c>
      <c r="B1963" s="73">
        <v>47.16</v>
      </c>
      <c r="C1963" s="1" t="s">
        <v>1949</v>
      </c>
    </row>
    <row r="1964">
      <c r="A1964" s="72">
        <v>37092.0</v>
      </c>
      <c r="B1964" s="73">
        <v>47.12</v>
      </c>
      <c r="C1964" s="1" t="s">
        <v>1949</v>
      </c>
    </row>
    <row r="1965">
      <c r="A1965" s="72">
        <v>37095.0</v>
      </c>
      <c r="B1965" s="73">
        <v>47.13</v>
      </c>
      <c r="C1965" s="1" t="s">
        <v>1949</v>
      </c>
    </row>
    <row r="1966">
      <c r="A1966" s="72">
        <v>37096.0</v>
      </c>
      <c r="B1966" s="73">
        <v>47.13</v>
      </c>
      <c r="C1966" s="1" t="s">
        <v>1949</v>
      </c>
    </row>
    <row r="1967">
      <c r="A1967" s="72">
        <v>37097.0</v>
      </c>
      <c r="B1967" s="73">
        <v>47.13</v>
      </c>
      <c r="C1967" s="1" t="s">
        <v>1949</v>
      </c>
    </row>
    <row r="1968">
      <c r="A1968" s="72">
        <v>37098.0</v>
      </c>
      <c r="B1968" s="73">
        <v>47.16</v>
      </c>
      <c r="C1968" s="1" t="s">
        <v>1949</v>
      </c>
    </row>
    <row r="1969">
      <c r="A1969" s="72">
        <v>37099.0</v>
      </c>
      <c r="B1969" s="73">
        <v>47.16</v>
      </c>
      <c r="C1969" s="1" t="s">
        <v>1949</v>
      </c>
    </row>
    <row r="1970">
      <c r="A1970" s="72">
        <v>37102.0</v>
      </c>
      <c r="B1970" s="73">
        <v>47.14</v>
      </c>
      <c r="C1970" s="1" t="s">
        <v>1949</v>
      </c>
    </row>
    <row r="1971">
      <c r="A1971" s="72">
        <v>37103.0</v>
      </c>
      <c r="B1971" s="73">
        <v>47.16</v>
      </c>
      <c r="C1971" s="1" t="s">
        <v>1949</v>
      </c>
    </row>
    <row r="1972">
      <c r="A1972" s="72">
        <v>37104.0</v>
      </c>
      <c r="B1972" s="73">
        <v>47.13</v>
      </c>
      <c r="C1972" s="1" t="s">
        <v>1949</v>
      </c>
    </row>
    <row r="1973">
      <c r="A1973" s="72">
        <v>37105.0</v>
      </c>
      <c r="B1973" s="73">
        <v>47.12</v>
      </c>
      <c r="C1973" s="1" t="s">
        <v>1949</v>
      </c>
    </row>
    <row r="1974">
      <c r="A1974" s="72">
        <v>37106.0</v>
      </c>
      <c r="B1974" s="73">
        <v>47.1</v>
      </c>
      <c r="C1974" s="1" t="s">
        <v>1949</v>
      </c>
    </row>
    <row r="1975">
      <c r="A1975" s="72">
        <v>37109.0</v>
      </c>
      <c r="B1975" s="73">
        <v>47.12</v>
      </c>
      <c r="C1975" s="1" t="s">
        <v>1949</v>
      </c>
    </row>
    <row r="1976">
      <c r="A1976" s="72">
        <v>37110.0</v>
      </c>
      <c r="B1976" s="73">
        <v>47.11</v>
      </c>
      <c r="C1976" s="1" t="s">
        <v>1949</v>
      </c>
    </row>
    <row r="1977">
      <c r="A1977" s="72">
        <v>37111.0</v>
      </c>
      <c r="B1977" s="71"/>
      <c r="C1977" s="1" t="s">
        <v>1949</v>
      </c>
    </row>
    <row r="1978">
      <c r="A1978" s="72">
        <v>37112.0</v>
      </c>
      <c r="B1978" s="73">
        <v>47.14</v>
      </c>
      <c r="C1978" s="1" t="s">
        <v>1949</v>
      </c>
    </row>
    <row r="1979">
      <c r="A1979" s="72">
        <v>37113.0</v>
      </c>
      <c r="B1979" s="73">
        <v>47.12</v>
      </c>
      <c r="C1979" s="1" t="s">
        <v>1949</v>
      </c>
    </row>
    <row r="1980">
      <c r="A1980" s="72">
        <v>37116.0</v>
      </c>
      <c r="B1980" s="73">
        <v>47.12</v>
      </c>
      <c r="C1980" s="1" t="s">
        <v>1949</v>
      </c>
    </row>
    <row r="1981">
      <c r="A1981" s="72">
        <v>37117.0</v>
      </c>
      <c r="B1981" s="73">
        <v>47.12</v>
      </c>
      <c r="C1981" s="1" t="s">
        <v>1949</v>
      </c>
    </row>
    <row r="1982">
      <c r="A1982" s="72">
        <v>37118.0</v>
      </c>
      <c r="B1982" s="71"/>
      <c r="C1982" s="1" t="s">
        <v>1949</v>
      </c>
    </row>
    <row r="1983">
      <c r="A1983" s="72">
        <v>37119.0</v>
      </c>
      <c r="B1983" s="73">
        <v>47.12</v>
      </c>
      <c r="C1983" s="1" t="s">
        <v>1949</v>
      </c>
    </row>
    <row r="1984">
      <c r="A1984" s="72">
        <v>37120.0</v>
      </c>
      <c r="B1984" s="73">
        <v>47.13</v>
      </c>
      <c r="C1984" s="1" t="s">
        <v>1949</v>
      </c>
    </row>
    <row r="1985">
      <c r="A1985" s="72">
        <v>37123.0</v>
      </c>
      <c r="B1985" s="73">
        <v>47.13</v>
      </c>
      <c r="C1985" s="1" t="s">
        <v>1949</v>
      </c>
    </row>
    <row r="1986">
      <c r="A1986" s="72">
        <v>37124.0</v>
      </c>
      <c r="B1986" s="71"/>
      <c r="C1986" s="1" t="s">
        <v>1949</v>
      </c>
    </row>
    <row r="1987">
      <c r="A1987" s="72">
        <v>37125.0</v>
      </c>
      <c r="B1987" s="71"/>
      <c r="C1987" s="1" t="s">
        <v>1949</v>
      </c>
    </row>
    <row r="1988">
      <c r="A1988" s="72">
        <v>37126.0</v>
      </c>
      <c r="B1988" s="73">
        <v>47.12</v>
      </c>
      <c r="C1988" s="1" t="s">
        <v>1949</v>
      </c>
    </row>
    <row r="1989">
      <c r="A1989" s="72">
        <v>37127.0</v>
      </c>
      <c r="B1989" s="73">
        <v>47.12</v>
      </c>
      <c r="C1989" s="1" t="s">
        <v>1949</v>
      </c>
    </row>
    <row r="1990">
      <c r="A1990" s="72">
        <v>37130.0</v>
      </c>
      <c r="B1990" s="73">
        <v>47.13</v>
      </c>
      <c r="C1990" s="1" t="s">
        <v>1949</v>
      </c>
    </row>
    <row r="1991">
      <c r="A1991" s="72">
        <v>37131.0</v>
      </c>
      <c r="B1991" s="73">
        <v>47.15</v>
      </c>
      <c r="C1991" s="1" t="s">
        <v>1949</v>
      </c>
    </row>
    <row r="1992">
      <c r="A1992" s="72">
        <v>37132.0</v>
      </c>
      <c r="B1992" s="73">
        <v>47.13</v>
      </c>
      <c r="C1992" s="1" t="s">
        <v>1949</v>
      </c>
    </row>
    <row r="1993">
      <c r="A1993" s="72">
        <v>37133.0</v>
      </c>
      <c r="B1993" s="73">
        <v>47.14</v>
      </c>
      <c r="C1993" s="1" t="s">
        <v>1949</v>
      </c>
    </row>
    <row r="1994">
      <c r="A1994" s="72">
        <v>37134.0</v>
      </c>
      <c r="B1994" s="73">
        <v>47.15</v>
      </c>
      <c r="C1994" s="1" t="s">
        <v>1949</v>
      </c>
    </row>
    <row r="1995">
      <c r="A1995" s="72">
        <v>37137.0</v>
      </c>
      <c r="B1995" s="73">
        <v>47.13</v>
      </c>
      <c r="C1995" s="1" t="s">
        <v>1949</v>
      </c>
    </row>
    <row r="1996">
      <c r="A1996" s="72">
        <v>37138.0</v>
      </c>
      <c r="B1996" s="73">
        <v>47.16</v>
      </c>
      <c r="C1996" s="1" t="s">
        <v>1949</v>
      </c>
    </row>
    <row r="1997">
      <c r="A1997" s="72">
        <v>37139.0</v>
      </c>
      <c r="B1997" s="73">
        <v>47.16</v>
      </c>
      <c r="C1997" s="1" t="s">
        <v>1949</v>
      </c>
    </row>
    <row r="1998">
      <c r="A1998" s="72">
        <v>37140.0</v>
      </c>
      <c r="B1998" s="73">
        <v>47.16</v>
      </c>
      <c r="C1998" s="1" t="s">
        <v>1949</v>
      </c>
    </row>
    <row r="1999">
      <c r="A1999" s="72">
        <v>37141.0</v>
      </c>
      <c r="B1999" s="73">
        <v>47.22</v>
      </c>
      <c r="C1999" s="1" t="s">
        <v>1949</v>
      </c>
    </row>
    <row r="2000">
      <c r="A2000" s="72">
        <v>37144.0</v>
      </c>
      <c r="B2000" s="73">
        <v>47.28</v>
      </c>
      <c r="C2000" s="1" t="s">
        <v>1949</v>
      </c>
    </row>
    <row r="2001">
      <c r="A2001" s="72">
        <v>37145.0</v>
      </c>
      <c r="B2001" s="73">
        <v>47.45</v>
      </c>
      <c r="C2001" s="1" t="s">
        <v>1949</v>
      </c>
    </row>
    <row r="2002">
      <c r="A2002" s="72">
        <v>37146.0</v>
      </c>
      <c r="B2002" s="73">
        <v>47.43</v>
      </c>
      <c r="C2002" s="1" t="s">
        <v>1949</v>
      </c>
    </row>
    <row r="2003">
      <c r="A2003" s="72">
        <v>37147.0</v>
      </c>
      <c r="B2003" s="73">
        <v>47.54</v>
      </c>
      <c r="C2003" s="1" t="s">
        <v>1949</v>
      </c>
    </row>
    <row r="2004">
      <c r="A2004" s="72">
        <v>37148.0</v>
      </c>
      <c r="B2004" s="73">
        <v>47.7</v>
      </c>
      <c r="C2004" s="1" t="s">
        <v>1949</v>
      </c>
    </row>
    <row r="2005">
      <c r="A2005" s="72">
        <v>37151.0</v>
      </c>
      <c r="B2005" s="73">
        <v>48.18</v>
      </c>
      <c r="C2005" s="1" t="s">
        <v>1949</v>
      </c>
    </row>
    <row r="2006">
      <c r="A2006" s="72">
        <v>37152.0</v>
      </c>
      <c r="B2006" s="73">
        <v>48.02</v>
      </c>
      <c r="C2006" s="1" t="s">
        <v>1949</v>
      </c>
    </row>
    <row r="2007">
      <c r="A2007" s="72">
        <v>37153.0</v>
      </c>
      <c r="B2007" s="73">
        <v>47.96</v>
      </c>
      <c r="C2007" s="1" t="s">
        <v>1949</v>
      </c>
    </row>
    <row r="2008">
      <c r="A2008" s="72">
        <v>37154.0</v>
      </c>
      <c r="B2008" s="73">
        <v>48.06</v>
      </c>
      <c r="C2008" s="1" t="s">
        <v>1949</v>
      </c>
    </row>
    <row r="2009">
      <c r="A2009" s="72">
        <v>37155.0</v>
      </c>
      <c r="B2009" s="73">
        <v>48.01</v>
      </c>
      <c r="C2009" s="1" t="s">
        <v>1949</v>
      </c>
    </row>
    <row r="2010">
      <c r="A2010" s="72">
        <v>37158.0</v>
      </c>
      <c r="B2010" s="73">
        <v>47.93</v>
      </c>
      <c r="C2010" s="1" t="s">
        <v>1949</v>
      </c>
    </row>
    <row r="2011">
      <c r="A2011" s="72">
        <v>37159.0</v>
      </c>
      <c r="B2011" s="73">
        <v>47.9</v>
      </c>
      <c r="C2011" s="1" t="s">
        <v>1949</v>
      </c>
    </row>
    <row r="2012">
      <c r="A2012" s="72">
        <v>37160.0</v>
      </c>
      <c r="B2012" s="73">
        <v>47.88</v>
      </c>
      <c r="C2012" s="1" t="s">
        <v>1949</v>
      </c>
    </row>
    <row r="2013">
      <c r="A2013" s="72">
        <v>37161.0</v>
      </c>
      <c r="B2013" s="73">
        <v>47.89</v>
      </c>
      <c r="C2013" s="1" t="s">
        <v>1949</v>
      </c>
    </row>
    <row r="2014">
      <c r="A2014" s="72">
        <v>37162.0</v>
      </c>
      <c r="B2014" s="73">
        <v>47.86</v>
      </c>
      <c r="C2014" s="1" t="s">
        <v>1949</v>
      </c>
    </row>
    <row r="2015">
      <c r="A2015" s="72">
        <v>37165.0</v>
      </c>
      <c r="B2015" s="73">
        <v>47.93</v>
      </c>
      <c r="C2015" s="1" t="s">
        <v>1949</v>
      </c>
    </row>
    <row r="2016">
      <c r="A2016" s="72">
        <v>37166.0</v>
      </c>
      <c r="B2016" s="71"/>
      <c r="C2016" s="1" t="s">
        <v>1949</v>
      </c>
    </row>
    <row r="2017">
      <c r="A2017" s="72">
        <v>37167.0</v>
      </c>
      <c r="B2017" s="73">
        <v>47.96</v>
      </c>
      <c r="C2017" s="1" t="s">
        <v>1949</v>
      </c>
    </row>
    <row r="2018">
      <c r="A2018" s="72">
        <v>37168.0</v>
      </c>
      <c r="B2018" s="73">
        <v>47.96</v>
      </c>
      <c r="C2018" s="1" t="s">
        <v>1949</v>
      </c>
    </row>
    <row r="2019">
      <c r="A2019" s="72">
        <v>37169.0</v>
      </c>
      <c r="B2019" s="73">
        <v>47.99</v>
      </c>
      <c r="C2019" s="1" t="s">
        <v>1949</v>
      </c>
    </row>
    <row r="2020">
      <c r="A2020" s="72">
        <v>37172.0</v>
      </c>
      <c r="B2020" s="73">
        <v>48.17</v>
      </c>
      <c r="C2020" s="1" t="s">
        <v>1949</v>
      </c>
    </row>
    <row r="2021">
      <c r="A2021" s="72">
        <v>37173.0</v>
      </c>
      <c r="B2021" s="73">
        <v>48.16</v>
      </c>
      <c r="C2021" s="1" t="s">
        <v>1949</v>
      </c>
    </row>
    <row r="2022">
      <c r="A2022" s="72">
        <v>37174.0</v>
      </c>
      <c r="B2022" s="73">
        <v>48.06</v>
      </c>
      <c r="C2022" s="1" t="s">
        <v>1949</v>
      </c>
    </row>
    <row r="2023">
      <c r="A2023" s="72">
        <v>37175.0</v>
      </c>
      <c r="B2023" s="73">
        <v>48.03</v>
      </c>
      <c r="C2023" s="1" t="s">
        <v>1949</v>
      </c>
    </row>
    <row r="2024">
      <c r="A2024" s="72">
        <v>37176.0</v>
      </c>
      <c r="B2024" s="73">
        <v>48.04</v>
      </c>
      <c r="C2024" s="1" t="s">
        <v>1949</v>
      </c>
    </row>
    <row r="2025">
      <c r="A2025" s="72">
        <v>37179.0</v>
      </c>
      <c r="B2025" s="73">
        <v>48.01</v>
      </c>
      <c r="C2025" s="1" t="s">
        <v>1949</v>
      </c>
    </row>
    <row r="2026">
      <c r="A2026" s="72">
        <v>37180.0</v>
      </c>
      <c r="B2026" s="73">
        <v>48.04</v>
      </c>
      <c r="C2026" s="1" t="s">
        <v>1949</v>
      </c>
    </row>
    <row r="2027">
      <c r="A2027" s="72">
        <v>37181.0</v>
      </c>
      <c r="B2027" s="73">
        <v>47.99</v>
      </c>
      <c r="C2027" s="1" t="s">
        <v>1949</v>
      </c>
    </row>
    <row r="2028">
      <c r="A2028" s="72">
        <v>37182.0</v>
      </c>
      <c r="B2028" s="73">
        <v>48.01</v>
      </c>
      <c r="C2028" s="1" t="s">
        <v>1949</v>
      </c>
    </row>
    <row r="2029">
      <c r="A2029" s="72">
        <v>37183.0</v>
      </c>
      <c r="B2029" s="73">
        <v>48.04</v>
      </c>
      <c r="C2029" s="1" t="s">
        <v>1949</v>
      </c>
    </row>
    <row r="2030">
      <c r="A2030" s="72">
        <v>37186.0</v>
      </c>
      <c r="B2030" s="73">
        <v>48.03</v>
      </c>
      <c r="C2030" s="1" t="s">
        <v>1949</v>
      </c>
    </row>
    <row r="2031">
      <c r="A2031" s="72">
        <v>37187.0</v>
      </c>
      <c r="B2031" s="73">
        <v>48.01</v>
      </c>
      <c r="C2031" s="1" t="s">
        <v>1949</v>
      </c>
    </row>
    <row r="2032">
      <c r="A2032" s="72">
        <v>37188.0</v>
      </c>
      <c r="B2032" s="73">
        <v>48.02</v>
      </c>
      <c r="C2032" s="1" t="s">
        <v>1949</v>
      </c>
    </row>
    <row r="2033">
      <c r="A2033" s="72">
        <v>37189.0</v>
      </c>
      <c r="B2033" s="73">
        <v>48.05</v>
      </c>
      <c r="C2033" s="1" t="s">
        <v>1949</v>
      </c>
    </row>
    <row r="2034">
      <c r="A2034" s="72">
        <v>37190.0</v>
      </c>
      <c r="B2034" s="71"/>
      <c r="C2034" s="1" t="s">
        <v>1949</v>
      </c>
    </row>
    <row r="2035">
      <c r="A2035" s="72">
        <v>37193.0</v>
      </c>
      <c r="B2035" s="73">
        <v>47.98</v>
      </c>
      <c r="C2035" s="1" t="s">
        <v>1949</v>
      </c>
    </row>
    <row r="2036">
      <c r="A2036" s="72">
        <v>37194.0</v>
      </c>
      <c r="B2036" s="73">
        <v>47.98</v>
      </c>
      <c r="C2036" s="1" t="s">
        <v>1949</v>
      </c>
    </row>
    <row r="2037">
      <c r="A2037" s="72">
        <v>37195.0</v>
      </c>
      <c r="B2037" s="73">
        <v>47.97</v>
      </c>
      <c r="C2037" s="1" t="s">
        <v>1949</v>
      </c>
    </row>
    <row r="2038">
      <c r="A2038" s="72">
        <v>37196.0</v>
      </c>
      <c r="B2038" s="73">
        <v>48.0</v>
      </c>
      <c r="C2038" s="1" t="s">
        <v>1949</v>
      </c>
    </row>
    <row r="2039">
      <c r="A2039" s="72">
        <v>37197.0</v>
      </c>
      <c r="B2039" s="73">
        <v>47.99</v>
      </c>
      <c r="C2039" s="1" t="s">
        <v>1949</v>
      </c>
    </row>
    <row r="2040">
      <c r="A2040" s="72">
        <v>37200.0</v>
      </c>
      <c r="B2040" s="73">
        <v>47.98</v>
      </c>
      <c r="C2040" s="1" t="s">
        <v>1949</v>
      </c>
    </row>
    <row r="2041">
      <c r="A2041" s="72">
        <v>37201.0</v>
      </c>
      <c r="B2041" s="73">
        <v>47.97</v>
      </c>
      <c r="C2041" s="1" t="s">
        <v>1949</v>
      </c>
    </row>
    <row r="2042">
      <c r="A2042" s="72">
        <v>37202.0</v>
      </c>
      <c r="B2042" s="73">
        <v>47.98</v>
      </c>
      <c r="C2042" s="1" t="s">
        <v>1949</v>
      </c>
    </row>
    <row r="2043">
      <c r="A2043" s="72">
        <v>37203.0</v>
      </c>
      <c r="B2043" s="73">
        <v>48.01</v>
      </c>
      <c r="C2043" s="1" t="s">
        <v>1949</v>
      </c>
    </row>
    <row r="2044">
      <c r="A2044" s="72">
        <v>37204.0</v>
      </c>
      <c r="B2044" s="73">
        <v>48.03</v>
      </c>
      <c r="C2044" s="1" t="s">
        <v>1949</v>
      </c>
    </row>
    <row r="2045">
      <c r="A2045" s="72">
        <v>37206.0</v>
      </c>
      <c r="B2045" s="71"/>
      <c r="C2045" s="1" t="s">
        <v>1949</v>
      </c>
    </row>
    <row r="2046">
      <c r="A2046" s="72">
        <v>37207.0</v>
      </c>
      <c r="B2046" s="73">
        <v>47.99</v>
      </c>
      <c r="C2046" s="1" t="s">
        <v>1949</v>
      </c>
    </row>
    <row r="2047">
      <c r="A2047" s="72">
        <v>37208.0</v>
      </c>
      <c r="B2047" s="73">
        <v>48.02</v>
      </c>
      <c r="C2047" s="1" t="s">
        <v>1949</v>
      </c>
    </row>
    <row r="2048">
      <c r="A2048" s="72">
        <v>37209.0</v>
      </c>
      <c r="B2048" s="71"/>
      <c r="C2048" s="1" t="s">
        <v>1949</v>
      </c>
    </row>
    <row r="2049">
      <c r="A2049" s="72">
        <v>37210.0</v>
      </c>
      <c r="B2049" s="73">
        <v>48.02</v>
      </c>
      <c r="C2049" s="1" t="s">
        <v>1949</v>
      </c>
    </row>
    <row r="2050">
      <c r="A2050" s="72">
        <v>37211.0</v>
      </c>
      <c r="B2050" s="71"/>
      <c r="C2050" s="1" t="s">
        <v>1949</v>
      </c>
    </row>
    <row r="2051">
      <c r="A2051" s="72">
        <v>37214.0</v>
      </c>
      <c r="B2051" s="73">
        <v>47.97</v>
      </c>
      <c r="C2051" s="1" t="s">
        <v>1949</v>
      </c>
    </row>
    <row r="2052">
      <c r="A2052" s="72">
        <v>37215.0</v>
      </c>
      <c r="B2052" s="73">
        <v>47.97</v>
      </c>
      <c r="C2052" s="1" t="s">
        <v>1949</v>
      </c>
    </row>
    <row r="2053">
      <c r="A2053" s="72">
        <v>37216.0</v>
      </c>
      <c r="B2053" s="73">
        <v>47.97</v>
      </c>
      <c r="C2053" s="1" t="s">
        <v>1949</v>
      </c>
    </row>
    <row r="2054">
      <c r="A2054" s="72">
        <v>37217.0</v>
      </c>
      <c r="B2054" s="73">
        <v>48.02</v>
      </c>
      <c r="C2054" s="1" t="s">
        <v>1949</v>
      </c>
    </row>
    <row r="2055">
      <c r="A2055" s="72">
        <v>37218.0</v>
      </c>
      <c r="B2055" s="73">
        <v>48.04</v>
      </c>
      <c r="C2055" s="1" t="s">
        <v>1949</v>
      </c>
    </row>
    <row r="2056">
      <c r="A2056" s="72">
        <v>37221.0</v>
      </c>
      <c r="B2056" s="73">
        <v>48.02</v>
      </c>
      <c r="C2056" s="1" t="s">
        <v>1949</v>
      </c>
    </row>
    <row r="2057">
      <c r="A2057" s="72">
        <v>37222.0</v>
      </c>
      <c r="B2057" s="73">
        <v>47.98</v>
      </c>
      <c r="C2057" s="1" t="s">
        <v>1949</v>
      </c>
    </row>
    <row r="2058">
      <c r="A2058" s="72">
        <v>37223.0</v>
      </c>
      <c r="B2058" s="73">
        <v>48.0</v>
      </c>
      <c r="C2058" s="1" t="s">
        <v>1949</v>
      </c>
    </row>
    <row r="2059">
      <c r="A2059" s="72">
        <v>37224.0</v>
      </c>
      <c r="B2059" s="73">
        <v>47.99</v>
      </c>
      <c r="C2059" s="1" t="s">
        <v>1949</v>
      </c>
    </row>
    <row r="2060">
      <c r="A2060" s="72">
        <v>37225.0</v>
      </c>
      <c r="B2060" s="71"/>
      <c r="C2060" s="1" t="s">
        <v>1949</v>
      </c>
    </row>
    <row r="2061">
      <c r="A2061" s="72">
        <v>37228.0</v>
      </c>
      <c r="B2061" s="73">
        <v>47.93</v>
      </c>
      <c r="C2061" s="1" t="s">
        <v>1949</v>
      </c>
    </row>
    <row r="2062">
      <c r="A2062" s="72">
        <v>37229.0</v>
      </c>
      <c r="B2062" s="73">
        <v>47.94</v>
      </c>
      <c r="C2062" s="1" t="s">
        <v>1949</v>
      </c>
    </row>
    <row r="2063">
      <c r="A2063" s="72">
        <v>37230.0</v>
      </c>
      <c r="B2063" s="73">
        <v>47.91</v>
      </c>
      <c r="C2063" s="1" t="s">
        <v>1949</v>
      </c>
    </row>
    <row r="2064">
      <c r="A2064" s="72">
        <v>37231.0</v>
      </c>
      <c r="B2064" s="73">
        <v>47.91</v>
      </c>
      <c r="C2064" s="1" t="s">
        <v>1949</v>
      </c>
    </row>
    <row r="2065">
      <c r="A2065" s="72">
        <v>37232.0</v>
      </c>
      <c r="B2065" s="73">
        <v>47.84</v>
      </c>
      <c r="C2065" s="1" t="s">
        <v>1949</v>
      </c>
    </row>
    <row r="2066">
      <c r="A2066" s="72">
        <v>37235.0</v>
      </c>
      <c r="B2066" s="73">
        <v>47.82</v>
      </c>
      <c r="C2066" s="1" t="s">
        <v>1949</v>
      </c>
    </row>
    <row r="2067">
      <c r="A2067" s="72">
        <v>37236.0</v>
      </c>
      <c r="B2067" s="73">
        <v>47.82</v>
      </c>
      <c r="C2067" s="1" t="s">
        <v>1949</v>
      </c>
    </row>
    <row r="2068">
      <c r="A2068" s="72">
        <v>37237.0</v>
      </c>
      <c r="B2068" s="73">
        <v>47.81</v>
      </c>
      <c r="C2068" s="1" t="s">
        <v>1949</v>
      </c>
    </row>
    <row r="2069">
      <c r="A2069" s="72">
        <v>37238.0</v>
      </c>
      <c r="B2069" s="73">
        <v>47.88</v>
      </c>
      <c r="C2069" s="1" t="s">
        <v>1949</v>
      </c>
    </row>
    <row r="2070">
      <c r="A2070" s="72">
        <v>37239.0</v>
      </c>
      <c r="B2070" s="73">
        <v>47.87</v>
      </c>
      <c r="C2070" s="1" t="s">
        <v>1949</v>
      </c>
    </row>
    <row r="2071">
      <c r="A2071" s="72">
        <v>37242.0</v>
      </c>
      <c r="B2071" s="71"/>
      <c r="C2071" s="1" t="s">
        <v>1949</v>
      </c>
    </row>
    <row r="2072">
      <c r="A2072" s="72">
        <v>37243.0</v>
      </c>
      <c r="B2072" s="73">
        <v>47.81</v>
      </c>
      <c r="C2072" s="1" t="s">
        <v>1949</v>
      </c>
    </row>
    <row r="2073">
      <c r="A2073" s="72">
        <v>37244.0</v>
      </c>
      <c r="B2073" s="73">
        <v>47.79</v>
      </c>
      <c r="C2073" s="1" t="s">
        <v>1949</v>
      </c>
    </row>
    <row r="2074">
      <c r="A2074" s="72">
        <v>37245.0</v>
      </c>
      <c r="B2074" s="73">
        <v>47.78</v>
      </c>
      <c r="C2074" s="1" t="s">
        <v>1949</v>
      </c>
    </row>
    <row r="2075">
      <c r="A2075" s="72">
        <v>37246.0</v>
      </c>
      <c r="B2075" s="73">
        <v>47.83</v>
      </c>
      <c r="C2075" s="1" t="s">
        <v>1949</v>
      </c>
    </row>
    <row r="2076">
      <c r="A2076" s="72">
        <v>37249.0</v>
      </c>
      <c r="B2076" s="71"/>
      <c r="C2076" s="1" t="s">
        <v>1949</v>
      </c>
    </row>
    <row r="2077">
      <c r="A2077" s="72">
        <v>37250.0</v>
      </c>
      <c r="B2077" s="71"/>
      <c r="C2077" s="1" t="s">
        <v>1949</v>
      </c>
    </row>
    <row r="2078">
      <c r="A2078" s="72">
        <v>37251.0</v>
      </c>
      <c r="B2078" s="71"/>
      <c r="C2078" s="1" t="s">
        <v>1949</v>
      </c>
    </row>
    <row r="2079">
      <c r="A2079" s="72">
        <v>37252.0</v>
      </c>
      <c r="B2079" s="73">
        <v>48.13</v>
      </c>
      <c r="C2079" s="1" t="s">
        <v>1949</v>
      </c>
    </row>
    <row r="2080">
      <c r="A2080" s="72">
        <v>37253.0</v>
      </c>
      <c r="B2080" s="73">
        <v>48.34</v>
      </c>
      <c r="C2080" s="1" t="s">
        <v>1949</v>
      </c>
    </row>
    <row r="2081">
      <c r="A2081" s="72">
        <v>37256.0</v>
      </c>
      <c r="B2081" s="73">
        <v>48.18</v>
      </c>
      <c r="C2081" s="1" t="s">
        <v>1949</v>
      </c>
    </row>
    <row r="2082">
      <c r="A2082" s="72">
        <v>37257.0</v>
      </c>
      <c r="B2082" s="71"/>
      <c r="C2082" s="1" t="s">
        <v>1949</v>
      </c>
    </row>
    <row r="2083">
      <c r="A2083" s="72">
        <v>37258.0</v>
      </c>
      <c r="B2083" s="73">
        <v>48.31</v>
      </c>
      <c r="C2083" s="1" t="s">
        <v>1949</v>
      </c>
    </row>
    <row r="2084">
      <c r="A2084" s="72">
        <v>37259.0</v>
      </c>
      <c r="B2084" s="73">
        <v>48.25</v>
      </c>
      <c r="C2084" s="1" t="s">
        <v>1949</v>
      </c>
    </row>
    <row r="2085">
      <c r="A2085" s="72">
        <v>37260.0</v>
      </c>
      <c r="B2085" s="73">
        <v>48.3</v>
      </c>
      <c r="C2085" s="1" t="s">
        <v>1949</v>
      </c>
    </row>
    <row r="2086">
      <c r="A2086" s="72">
        <v>37263.0</v>
      </c>
      <c r="B2086" s="73">
        <v>48.25</v>
      </c>
      <c r="C2086" s="1" t="s">
        <v>1949</v>
      </c>
    </row>
    <row r="2087">
      <c r="A2087" s="72">
        <v>37264.0</v>
      </c>
      <c r="B2087" s="73">
        <v>48.29</v>
      </c>
      <c r="C2087" s="1" t="s">
        <v>1949</v>
      </c>
    </row>
    <row r="2088">
      <c r="A2088" s="72">
        <v>37265.0</v>
      </c>
      <c r="B2088" s="73">
        <v>48.29</v>
      </c>
      <c r="C2088" s="1" t="s">
        <v>1949</v>
      </c>
    </row>
    <row r="2089">
      <c r="A2089" s="72">
        <v>37266.0</v>
      </c>
      <c r="B2089" s="73">
        <v>48.37</v>
      </c>
      <c r="C2089" s="1" t="s">
        <v>1949</v>
      </c>
    </row>
    <row r="2090">
      <c r="A2090" s="72">
        <v>37267.0</v>
      </c>
      <c r="B2090" s="73">
        <v>48.41</v>
      </c>
      <c r="C2090" s="1" t="s">
        <v>1949</v>
      </c>
    </row>
    <row r="2091">
      <c r="A2091" s="72">
        <v>37270.0</v>
      </c>
      <c r="B2091" s="73">
        <v>48.39</v>
      </c>
      <c r="C2091" s="1" t="s">
        <v>1949</v>
      </c>
    </row>
    <row r="2092">
      <c r="A2092" s="72">
        <v>37271.0</v>
      </c>
      <c r="B2092" s="73">
        <v>48.29</v>
      </c>
      <c r="C2092" s="1" t="s">
        <v>1949</v>
      </c>
    </row>
    <row r="2093">
      <c r="A2093" s="72">
        <v>37272.0</v>
      </c>
      <c r="B2093" s="73">
        <v>48.31</v>
      </c>
      <c r="C2093" s="1" t="s">
        <v>1949</v>
      </c>
    </row>
    <row r="2094">
      <c r="A2094" s="72">
        <v>37273.0</v>
      </c>
      <c r="B2094" s="73">
        <v>48.3</v>
      </c>
      <c r="C2094" s="1" t="s">
        <v>1949</v>
      </c>
    </row>
    <row r="2095">
      <c r="A2095" s="72">
        <v>37274.0</v>
      </c>
      <c r="B2095" s="73">
        <v>48.29</v>
      </c>
      <c r="C2095" s="1" t="s">
        <v>1949</v>
      </c>
    </row>
    <row r="2096">
      <c r="A2096" s="72">
        <v>37277.0</v>
      </c>
      <c r="B2096" s="73">
        <v>48.24</v>
      </c>
      <c r="C2096" s="1" t="s">
        <v>1949</v>
      </c>
    </row>
    <row r="2097">
      <c r="A2097" s="72">
        <v>37278.0</v>
      </c>
      <c r="B2097" s="73">
        <v>48.28</v>
      </c>
      <c r="C2097" s="1" t="s">
        <v>1949</v>
      </c>
    </row>
    <row r="2098">
      <c r="A2098" s="72">
        <v>37279.0</v>
      </c>
      <c r="B2098" s="73">
        <v>48.27</v>
      </c>
      <c r="C2098" s="1" t="s">
        <v>1949</v>
      </c>
    </row>
    <row r="2099">
      <c r="A2099" s="72">
        <v>37280.0</v>
      </c>
      <c r="B2099" s="71"/>
      <c r="C2099" s="1" t="s">
        <v>1949</v>
      </c>
    </row>
    <row r="2100">
      <c r="A2100" s="72">
        <v>37281.0</v>
      </c>
      <c r="B2100" s="73">
        <v>48.36</v>
      </c>
      <c r="C2100" s="1" t="s">
        <v>1949</v>
      </c>
    </row>
    <row r="2101">
      <c r="A2101" s="72">
        <v>37284.0</v>
      </c>
      <c r="B2101" s="73">
        <v>48.34</v>
      </c>
      <c r="C2101" s="1" t="s">
        <v>1949</v>
      </c>
    </row>
    <row r="2102">
      <c r="A2102" s="72">
        <v>37285.0</v>
      </c>
      <c r="B2102" s="73">
        <v>48.37</v>
      </c>
      <c r="C2102" s="1" t="s">
        <v>1949</v>
      </c>
    </row>
    <row r="2103">
      <c r="A2103" s="72">
        <v>37286.0</v>
      </c>
      <c r="B2103" s="73">
        <v>48.56</v>
      </c>
      <c r="C2103" s="1" t="s">
        <v>1949</v>
      </c>
    </row>
    <row r="2104">
      <c r="A2104" s="72">
        <v>37287.0</v>
      </c>
      <c r="B2104" s="73">
        <v>48.58</v>
      </c>
      <c r="C2104" s="1" t="s">
        <v>1949</v>
      </c>
    </row>
    <row r="2105">
      <c r="A2105" s="72">
        <v>37288.0</v>
      </c>
      <c r="B2105" s="73">
        <v>48.53</v>
      </c>
      <c r="C2105" s="1" t="s">
        <v>1949</v>
      </c>
    </row>
    <row r="2106">
      <c r="A2106" s="72">
        <v>37291.0</v>
      </c>
      <c r="B2106" s="73">
        <v>48.55</v>
      </c>
      <c r="C2106" s="1" t="s">
        <v>1949</v>
      </c>
    </row>
    <row r="2107">
      <c r="A2107" s="72">
        <v>37292.0</v>
      </c>
      <c r="B2107" s="73">
        <v>48.7</v>
      </c>
      <c r="C2107" s="1" t="s">
        <v>1949</v>
      </c>
    </row>
    <row r="2108">
      <c r="A2108" s="72">
        <v>37293.0</v>
      </c>
      <c r="B2108" s="73">
        <v>48.69</v>
      </c>
      <c r="C2108" s="1" t="s">
        <v>1949</v>
      </c>
    </row>
    <row r="2109">
      <c r="A2109" s="72">
        <v>37294.0</v>
      </c>
      <c r="B2109" s="73">
        <v>48.71</v>
      </c>
      <c r="C2109" s="1" t="s">
        <v>1949</v>
      </c>
    </row>
    <row r="2110">
      <c r="A2110" s="72">
        <v>37295.0</v>
      </c>
      <c r="B2110" s="73">
        <v>48.67</v>
      </c>
      <c r="C2110" s="1" t="s">
        <v>1949</v>
      </c>
    </row>
    <row r="2111">
      <c r="A2111" s="72">
        <v>37298.0</v>
      </c>
      <c r="B2111" s="73">
        <v>48.71</v>
      </c>
      <c r="C2111" s="1" t="s">
        <v>1949</v>
      </c>
    </row>
    <row r="2112">
      <c r="A2112" s="72">
        <v>37299.0</v>
      </c>
      <c r="B2112" s="73">
        <v>48.71</v>
      </c>
      <c r="C2112" s="1" t="s">
        <v>1949</v>
      </c>
    </row>
    <row r="2113">
      <c r="A2113" s="72">
        <v>37300.0</v>
      </c>
      <c r="B2113" s="73">
        <v>48.68</v>
      </c>
      <c r="C2113" s="1" t="s">
        <v>1949</v>
      </c>
    </row>
    <row r="2114">
      <c r="A2114" s="72">
        <v>37301.0</v>
      </c>
      <c r="B2114" s="73">
        <v>48.71</v>
      </c>
      <c r="C2114" s="1" t="s">
        <v>1949</v>
      </c>
    </row>
    <row r="2115">
      <c r="A2115" s="72">
        <v>37302.0</v>
      </c>
      <c r="B2115" s="73">
        <v>48.71</v>
      </c>
      <c r="C2115" s="1" t="s">
        <v>1949</v>
      </c>
    </row>
    <row r="2116">
      <c r="A2116" s="72">
        <v>37305.0</v>
      </c>
      <c r="B2116" s="73">
        <v>48.67</v>
      </c>
      <c r="C2116" s="1" t="s">
        <v>1949</v>
      </c>
    </row>
    <row r="2117">
      <c r="A2117" s="72">
        <v>37306.0</v>
      </c>
      <c r="B2117" s="73">
        <v>48.66</v>
      </c>
      <c r="C2117" s="1" t="s">
        <v>1949</v>
      </c>
    </row>
    <row r="2118">
      <c r="A2118" s="72">
        <v>37307.0</v>
      </c>
      <c r="B2118" s="73">
        <v>48.63</v>
      </c>
      <c r="C2118" s="1" t="s">
        <v>1949</v>
      </c>
    </row>
    <row r="2119">
      <c r="A2119" s="72">
        <v>37308.0</v>
      </c>
      <c r="B2119" s="73">
        <v>48.63</v>
      </c>
      <c r="C2119" s="1" t="s">
        <v>1949</v>
      </c>
    </row>
    <row r="2120">
      <c r="A2120" s="72">
        <v>37309.0</v>
      </c>
      <c r="B2120" s="73">
        <v>48.71</v>
      </c>
      <c r="C2120" s="1" t="s">
        <v>1949</v>
      </c>
    </row>
    <row r="2121">
      <c r="A2121" s="72">
        <v>37312.0</v>
      </c>
      <c r="B2121" s="73">
        <v>48.85</v>
      </c>
      <c r="C2121" s="1" t="s">
        <v>1949</v>
      </c>
    </row>
    <row r="2122">
      <c r="A2122" s="72">
        <v>37313.0</v>
      </c>
      <c r="B2122" s="73">
        <v>48.77</v>
      </c>
      <c r="C2122" s="1" t="s">
        <v>1949</v>
      </c>
    </row>
    <row r="2123">
      <c r="A2123" s="72">
        <v>37314.0</v>
      </c>
      <c r="B2123" s="73">
        <v>48.73</v>
      </c>
      <c r="C2123" s="1" t="s">
        <v>1949</v>
      </c>
    </row>
    <row r="2124">
      <c r="A2124" s="72">
        <v>37315.0</v>
      </c>
      <c r="B2124" s="73">
        <v>48.81</v>
      </c>
      <c r="C2124" s="1" t="s">
        <v>1949</v>
      </c>
    </row>
    <row r="2125">
      <c r="A2125" s="72">
        <v>37316.0</v>
      </c>
      <c r="B2125" s="73">
        <v>48.75</v>
      </c>
      <c r="C2125" s="1" t="s">
        <v>1949</v>
      </c>
    </row>
    <row r="2126">
      <c r="A2126" s="72">
        <v>37319.0</v>
      </c>
      <c r="B2126" s="73">
        <v>48.7</v>
      </c>
      <c r="C2126" s="1" t="s">
        <v>1949</v>
      </c>
    </row>
    <row r="2127">
      <c r="A2127" s="72">
        <v>37320.0</v>
      </c>
      <c r="B2127" s="73">
        <v>48.7</v>
      </c>
      <c r="C2127" s="1" t="s">
        <v>1949</v>
      </c>
    </row>
    <row r="2128">
      <c r="A2128" s="72">
        <v>37321.0</v>
      </c>
      <c r="B2128" s="73">
        <v>48.7</v>
      </c>
      <c r="C2128" s="1" t="s">
        <v>1949</v>
      </c>
    </row>
    <row r="2129">
      <c r="A2129" s="72">
        <v>37322.0</v>
      </c>
      <c r="B2129" s="73">
        <v>48.72</v>
      </c>
      <c r="C2129" s="1" t="s">
        <v>1949</v>
      </c>
    </row>
    <row r="2130">
      <c r="A2130" s="72">
        <v>37323.0</v>
      </c>
      <c r="B2130" s="73">
        <v>48.75</v>
      </c>
      <c r="C2130" s="1" t="s">
        <v>1949</v>
      </c>
    </row>
    <row r="2131">
      <c r="A2131" s="72">
        <v>37326.0</v>
      </c>
      <c r="B2131" s="73">
        <v>48.73</v>
      </c>
      <c r="C2131" s="1" t="s">
        <v>1949</v>
      </c>
    </row>
    <row r="2132">
      <c r="A2132" s="72">
        <v>37327.0</v>
      </c>
      <c r="B2132" s="71"/>
      <c r="C2132" s="1" t="s">
        <v>1949</v>
      </c>
    </row>
    <row r="2133">
      <c r="A2133" s="72">
        <v>37328.0</v>
      </c>
      <c r="B2133" s="73">
        <v>48.75</v>
      </c>
      <c r="C2133" s="1" t="s">
        <v>1949</v>
      </c>
    </row>
    <row r="2134">
      <c r="A2134" s="72">
        <v>37329.0</v>
      </c>
      <c r="B2134" s="73">
        <v>48.72</v>
      </c>
      <c r="C2134" s="1" t="s">
        <v>1949</v>
      </c>
    </row>
    <row r="2135">
      <c r="A2135" s="72">
        <v>37330.0</v>
      </c>
      <c r="B2135" s="73">
        <v>48.71</v>
      </c>
      <c r="C2135" s="1" t="s">
        <v>1949</v>
      </c>
    </row>
    <row r="2136">
      <c r="A2136" s="72">
        <v>37333.0</v>
      </c>
      <c r="B2136" s="73">
        <v>48.71</v>
      </c>
      <c r="C2136" s="1" t="s">
        <v>1949</v>
      </c>
    </row>
    <row r="2137">
      <c r="A2137" s="72">
        <v>37334.0</v>
      </c>
      <c r="B2137" s="73">
        <v>48.73</v>
      </c>
      <c r="C2137" s="1" t="s">
        <v>1949</v>
      </c>
    </row>
    <row r="2138">
      <c r="A2138" s="72">
        <v>37335.0</v>
      </c>
      <c r="B2138" s="73">
        <v>48.73</v>
      </c>
      <c r="C2138" s="1" t="s">
        <v>1949</v>
      </c>
    </row>
    <row r="2139">
      <c r="A2139" s="72">
        <v>37336.0</v>
      </c>
      <c r="B2139" s="73">
        <v>48.75</v>
      </c>
      <c r="C2139" s="1" t="s">
        <v>1949</v>
      </c>
    </row>
    <row r="2140">
      <c r="A2140" s="72">
        <v>37337.0</v>
      </c>
      <c r="B2140" s="73">
        <v>48.77</v>
      </c>
      <c r="C2140" s="1" t="s">
        <v>1949</v>
      </c>
    </row>
    <row r="2141">
      <c r="A2141" s="72">
        <v>37340.0</v>
      </c>
      <c r="B2141" s="71"/>
      <c r="C2141" s="1" t="s">
        <v>1949</v>
      </c>
    </row>
    <row r="2142">
      <c r="A2142" s="72">
        <v>37341.0</v>
      </c>
      <c r="B2142" s="73">
        <v>48.76</v>
      </c>
      <c r="C2142" s="1" t="s">
        <v>1949</v>
      </c>
    </row>
    <row r="2143">
      <c r="A2143" s="72">
        <v>37342.0</v>
      </c>
      <c r="B2143" s="73">
        <v>48.83</v>
      </c>
      <c r="C2143" s="1" t="s">
        <v>1949</v>
      </c>
    </row>
    <row r="2144">
      <c r="A2144" s="72">
        <v>37343.0</v>
      </c>
      <c r="B2144" s="73">
        <v>48.8</v>
      </c>
      <c r="C2144" s="1" t="s">
        <v>1949</v>
      </c>
    </row>
    <row r="2145">
      <c r="A2145" s="72">
        <v>37344.0</v>
      </c>
      <c r="B2145" s="71"/>
      <c r="C2145" s="1" t="s">
        <v>1949</v>
      </c>
    </row>
    <row r="2146">
      <c r="A2146" s="72">
        <v>37347.0</v>
      </c>
      <c r="B2146" s="71"/>
      <c r="C2146" s="1" t="s">
        <v>1949</v>
      </c>
    </row>
    <row r="2147">
      <c r="A2147" s="72">
        <v>37348.0</v>
      </c>
      <c r="B2147" s="73">
        <v>48.8</v>
      </c>
      <c r="C2147" s="1" t="s">
        <v>1949</v>
      </c>
    </row>
    <row r="2148">
      <c r="A2148" s="72">
        <v>37349.0</v>
      </c>
      <c r="B2148" s="73">
        <v>48.88</v>
      </c>
      <c r="C2148" s="1" t="s">
        <v>1949</v>
      </c>
    </row>
    <row r="2149">
      <c r="A2149" s="72">
        <v>37350.0</v>
      </c>
      <c r="B2149" s="73">
        <v>48.88</v>
      </c>
      <c r="C2149" s="1" t="s">
        <v>1949</v>
      </c>
    </row>
    <row r="2150">
      <c r="A2150" s="72">
        <v>37351.0</v>
      </c>
      <c r="B2150" s="73">
        <v>48.85</v>
      </c>
      <c r="C2150" s="1" t="s">
        <v>1949</v>
      </c>
    </row>
    <row r="2151">
      <c r="A2151" s="72">
        <v>37354.0</v>
      </c>
      <c r="B2151" s="73">
        <v>48.85</v>
      </c>
      <c r="C2151" s="1" t="s">
        <v>1949</v>
      </c>
    </row>
    <row r="2152">
      <c r="A2152" s="72">
        <v>37355.0</v>
      </c>
      <c r="B2152" s="73">
        <v>48.94</v>
      </c>
      <c r="C2152" s="1" t="s">
        <v>1949</v>
      </c>
    </row>
    <row r="2153">
      <c r="A2153" s="72">
        <v>37356.0</v>
      </c>
      <c r="B2153" s="73">
        <v>48.9</v>
      </c>
      <c r="C2153" s="1" t="s">
        <v>1949</v>
      </c>
    </row>
    <row r="2154">
      <c r="A2154" s="72">
        <v>37357.0</v>
      </c>
      <c r="B2154" s="73">
        <v>48.91</v>
      </c>
      <c r="C2154" s="1" t="s">
        <v>1949</v>
      </c>
    </row>
    <row r="2155">
      <c r="A2155" s="72">
        <v>37358.0</v>
      </c>
      <c r="B2155" s="73">
        <v>48.92</v>
      </c>
      <c r="C2155" s="1" t="s">
        <v>1949</v>
      </c>
    </row>
    <row r="2156">
      <c r="A2156" s="72">
        <v>37361.0</v>
      </c>
      <c r="B2156" s="73">
        <v>48.92</v>
      </c>
      <c r="C2156" s="1" t="s">
        <v>1949</v>
      </c>
    </row>
    <row r="2157">
      <c r="A2157" s="72">
        <v>37362.0</v>
      </c>
      <c r="B2157" s="73">
        <v>48.92</v>
      </c>
      <c r="C2157" s="1" t="s">
        <v>1949</v>
      </c>
    </row>
    <row r="2158">
      <c r="A2158" s="72">
        <v>37363.0</v>
      </c>
      <c r="B2158" s="73">
        <v>48.95</v>
      </c>
      <c r="C2158" s="1" t="s">
        <v>1949</v>
      </c>
    </row>
    <row r="2159">
      <c r="A2159" s="72">
        <v>37364.0</v>
      </c>
      <c r="B2159" s="73">
        <v>48.92</v>
      </c>
      <c r="C2159" s="1" t="s">
        <v>1949</v>
      </c>
    </row>
    <row r="2160">
      <c r="A2160" s="72">
        <v>37365.0</v>
      </c>
      <c r="B2160" s="73">
        <v>48.89</v>
      </c>
      <c r="C2160" s="1" t="s">
        <v>1949</v>
      </c>
    </row>
    <row r="2161">
      <c r="A2161" s="72">
        <v>37368.0</v>
      </c>
      <c r="B2161" s="73">
        <v>48.91</v>
      </c>
      <c r="C2161" s="1" t="s">
        <v>1949</v>
      </c>
    </row>
    <row r="2162">
      <c r="A2162" s="72">
        <v>37369.0</v>
      </c>
      <c r="B2162" s="73">
        <v>48.96</v>
      </c>
      <c r="C2162" s="1" t="s">
        <v>1949</v>
      </c>
    </row>
    <row r="2163">
      <c r="A2163" s="72">
        <v>37370.0</v>
      </c>
      <c r="B2163" s="73">
        <v>49.05</v>
      </c>
      <c r="C2163" s="1" t="s">
        <v>1949</v>
      </c>
    </row>
    <row r="2164">
      <c r="A2164" s="72">
        <v>37371.0</v>
      </c>
      <c r="B2164" s="71"/>
      <c r="C2164" s="1" t="s">
        <v>1949</v>
      </c>
    </row>
    <row r="2165">
      <c r="A2165" s="72">
        <v>37372.0</v>
      </c>
      <c r="B2165" s="73">
        <v>48.99</v>
      </c>
      <c r="C2165" s="1" t="s">
        <v>1949</v>
      </c>
    </row>
    <row r="2166">
      <c r="A2166" s="72">
        <v>37375.0</v>
      </c>
      <c r="B2166" s="73">
        <v>48.98</v>
      </c>
      <c r="C2166" s="1" t="s">
        <v>1949</v>
      </c>
    </row>
    <row r="2167">
      <c r="A2167" s="72">
        <v>37376.0</v>
      </c>
      <c r="B2167" s="73">
        <v>48.97</v>
      </c>
      <c r="C2167" s="1" t="s">
        <v>1949</v>
      </c>
    </row>
    <row r="2168">
      <c r="A2168" s="72">
        <v>37377.0</v>
      </c>
      <c r="B2168" s="71"/>
      <c r="C2168" s="1" t="s">
        <v>1949</v>
      </c>
    </row>
    <row r="2169">
      <c r="A2169" s="72">
        <v>37378.0</v>
      </c>
      <c r="B2169" s="73">
        <v>48.96</v>
      </c>
      <c r="C2169" s="1" t="s">
        <v>1949</v>
      </c>
    </row>
    <row r="2170">
      <c r="A2170" s="72">
        <v>37379.0</v>
      </c>
      <c r="B2170" s="73">
        <v>48.98</v>
      </c>
      <c r="C2170" s="1" t="s">
        <v>1949</v>
      </c>
    </row>
    <row r="2171">
      <c r="A2171" s="72">
        <v>37382.0</v>
      </c>
      <c r="B2171" s="73">
        <v>48.98</v>
      </c>
      <c r="C2171" s="1" t="s">
        <v>1949</v>
      </c>
    </row>
    <row r="2172">
      <c r="A2172" s="72">
        <v>37383.0</v>
      </c>
      <c r="B2172" s="73">
        <v>48.96</v>
      </c>
      <c r="C2172" s="1" t="s">
        <v>1949</v>
      </c>
    </row>
    <row r="2173">
      <c r="A2173" s="72">
        <v>37384.0</v>
      </c>
      <c r="B2173" s="73">
        <v>48.97</v>
      </c>
      <c r="C2173" s="1" t="s">
        <v>1949</v>
      </c>
    </row>
    <row r="2174">
      <c r="A2174" s="72">
        <v>37385.0</v>
      </c>
      <c r="B2174" s="73">
        <v>48.96</v>
      </c>
      <c r="C2174" s="1" t="s">
        <v>1949</v>
      </c>
    </row>
    <row r="2175">
      <c r="A2175" s="72">
        <v>37386.0</v>
      </c>
      <c r="B2175" s="73">
        <v>48.98</v>
      </c>
      <c r="C2175" s="1" t="s">
        <v>1949</v>
      </c>
    </row>
    <row r="2176">
      <c r="A2176" s="72">
        <v>37389.0</v>
      </c>
      <c r="B2176" s="73">
        <v>49.02</v>
      </c>
      <c r="C2176" s="1" t="s">
        <v>1949</v>
      </c>
    </row>
    <row r="2177">
      <c r="A2177" s="72">
        <v>37390.0</v>
      </c>
      <c r="B2177" s="73">
        <v>49.02</v>
      </c>
      <c r="C2177" s="1" t="s">
        <v>1949</v>
      </c>
    </row>
    <row r="2178">
      <c r="A2178" s="72">
        <v>37391.0</v>
      </c>
      <c r="B2178" s="73">
        <v>49.02</v>
      </c>
      <c r="C2178" s="1" t="s">
        <v>1949</v>
      </c>
    </row>
    <row r="2179">
      <c r="A2179" s="72">
        <v>37392.0</v>
      </c>
      <c r="B2179" s="73">
        <v>49.06</v>
      </c>
      <c r="C2179" s="1" t="s">
        <v>1949</v>
      </c>
    </row>
    <row r="2180">
      <c r="A2180" s="72">
        <v>37393.0</v>
      </c>
      <c r="B2180" s="73">
        <v>49.01</v>
      </c>
      <c r="C2180" s="1" t="s">
        <v>1949</v>
      </c>
    </row>
    <row r="2181">
      <c r="A2181" s="72">
        <v>37396.0</v>
      </c>
      <c r="B2181" s="73">
        <v>49.04</v>
      </c>
      <c r="C2181" s="1" t="s">
        <v>1949</v>
      </c>
    </row>
    <row r="2182">
      <c r="A2182" s="72">
        <v>37397.0</v>
      </c>
      <c r="B2182" s="73">
        <v>49.02</v>
      </c>
      <c r="C2182" s="1" t="s">
        <v>1949</v>
      </c>
    </row>
    <row r="2183">
      <c r="A2183" s="72">
        <v>37398.0</v>
      </c>
      <c r="B2183" s="73">
        <v>48.98</v>
      </c>
      <c r="C2183" s="1" t="s">
        <v>1949</v>
      </c>
    </row>
    <row r="2184">
      <c r="A2184" s="72">
        <v>37399.0</v>
      </c>
      <c r="B2184" s="73">
        <v>49.03</v>
      </c>
      <c r="C2184" s="1" t="s">
        <v>1949</v>
      </c>
    </row>
    <row r="2185">
      <c r="A2185" s="72">
        <v>37400.0</v>
      </c>
      <c r="B2185" s="73">
        <v>49.01</v>
      </c>
      <c r="C2185" s="1" t="s">
        <v>1949</v>
      </c>
    </row>
    <row r="2186">
      <c r="A2186" s="72">
        <v>37403.0</v>
      </c>
      <c r="B2186" s="73">
        <v>48.98</v>
      </c>
      <c r="C2186" s="1" t="s">
        <v>1949</v>
      </c>
    </row>
    <row r="2187">
      <c r="A2187" s="72">
        <v>37404.0</v>
      </c>
      <c r="B2187" s="73">
        <v>48.99</v>
      </c>
      <c r="C2187" s="1" t="s">
        <v>1949</v>
      </c>
    </row>
    <row r="2188">
      <c r="A2188" s="72">
        <v>37405.0</v>
      </c>
      <c r="B2188" s="73">
        <v>48.99</v>
      </c>
      <c r="C2188" s="1" t="s">
        <v>1949</v>
      </c>
    </row>
    <row r="2189">
      <c r="A2189" s="72">
        <v>37406.0</v>
      </c>
      <c r="B2189" s="73">
        <v>49.01</v>
      </c>
      <c r="C2189" s="1" t="s">
        <v>1949</v>
      </c>
    </row>
    <row r="2190">
      <c r="A2190" s="72">
        <v>37407.0</v>
      </c>
      <c r="B2190" s="73">
        <v>49.03</v>
      </c>
      <c r="C2190" s="1" t="s">
        <v>1949</v>
      </c>
    </row>
    <row r="2191">
      <c r="A2191" s="72">
        <v>37410.0</v>
      </c>
      <c r="B2191" s="73">
        <v>49.02</v>
      </c>
      <c r="C2191" s="1" t="s">
        <v>1949</v>
      </c>
    </row>
    <row r="2192">
      <c r="A2192" s="72">
        <v>37411.0</v>
      </c>
      <c r="B2192" s="71"/>
      <c r="C2192" s="1" t="s">
        <v>1949</v>
      </c>
    </row>
    <row r="2193">
      <c r="A2193" s="72">
        <v>37412.0</v>
      </c>
      <c r="B2193" s="73">
        <v>49.04</v>
      </c>
      <c r="C2193" s="1" t="s">
        <v>1949</v>
      </c>
    </row>
    <row r="2194">
      <c r="A2194" s="72">
        <v>37413.0</v>
      </c>
      <c r="B2194" s="73">
        <v>49.03</v>
      </c>
      <c r="C2194" s="1" t="s">
        <v>1949</v>
      </c>
    </row>
    <row r="2195">
      <c r="A2195" s="72">
        <v>37414.0</v>
      </c>
      <c r="B2195" s="73">
        <v>49.02</v>
      </c>
      <c r="C2195" s="1" t="s">
        <v>1949</v>
      </c>
    </row>
    <row r="2196">
      <c r="A2196" s="72">
        <v>37417.0</v>
      </c>
      <c r="B2196" s="73">
        <v>49.01</v>
      </c>
      <c r="C2196" s="1" t="s">
        <v>1949</v>
      </c>
    </row>
    <row r="2197">
      <c r="A2197" s="72">
        <v>37418.0</v>
      </c>
      <c r="B2197" s="73">
        <v>48.98</v>
      </c>
      <c r="C2197" s="1" t="s">
        <v>1949</v>
      </c>
    </row>
    <row r="2198">
      <c r="A2198" s="72">
        <v>37419.0</v>
      </c>
      <c r="B2198" s="73">
        <v>48.98</v>
      </c>
      <c r="C2198" s="1" t="s">
        <v>1949</v>
      </c>
    </row>
    <row r="2199">
      <c r="A2199" s="72">
        <v>37420.0</v>
      </c>
      <c r="B2199" s="71"/>
      <c r="C2199" s="1" t="s">
        <v>1949</v>
      </c>
    </row>
    <row r="2200">
      <c r="A2200" s="72">
        <v>37421.0</v>
      </c>
      <c r="B2200" s="73">
        <v>49.03</v>
      </c>
      <c r="C2200" s="1" t="s">
        <v>1949</v>
      </c>
    </row>
    <row r="2201">
      <c r="A2201" s="72">
        <v>37424.0</v>
      </c>
      <c r="B2201" s="73">
        <v>49.0</v>
      </c>
      <c r="C2201" s="1" t="s">
        <v>1949</v>
      </c>
    </row>
    <row r="2202">
      <c r="A2202" s="72">
        <v>37425.0</v>
      </c>
      <c r="B2202" s="73">
        <v>48.99</v>
      </c>
      <c r="C2202" s="1" t="s">
        <v>1949</v>
      </c>
    </row>
    <row r="2203">
      <c r="A2203" s="72">
        <v>37426.0</v>
      </c>
      <c r="B2203" s="73">
        <v>48.96</v>
      </c>
      <c r="C2203" s="1" t="s">
        <v>1949</v>
      </c>
    </row>
    <row r="2204">
      <c r="A2204" s="72">
        <v>37427.0</v>
      </c>
      <c r="B2204" s="73">
        <v>48.91</v>
      </c>
      <c r="C2204" s="1" t="s">
        <v>1949</v>
      </c>
    </row>
    <row r="2205">
      <c r="A2205" s="72">
        <v>37428.0</v>
      </c>
      <c r="B2205" s="73">
        <v>48.92</v>
      </c>
      <c r="C2205" s="1" t="s">
        <v>1949</v>
      </c>
    </row>
    <row r="2206">
      <c r="A2206" s="72">
        <v>37431.0</v>
      </c>
      <c r="B2206" s="73">
        <v>48.91</v>
      </c>
      <c r="C2206" s="1" t="s">
        <v>1949</v>
      </c>
    </row>
    <row r="2207">
      <c r="A2207" s="72">
        <v>37432.0</v>
      </c>
      <c r="B2207" s="73">
        <v>48.9</v>
      </c>
      <c r="C2207" s="1" t="s">
        <v>1949</v>
      </c>
    </row>
    <row r="2208">
      <c r="A2208" s="72">
        <v>37433.0</v>
      </c>
      <c r="B2208" s="73">
        <v>48.88</v>
      </c>
      <c r="C2208" s="1" t="s">
        <v>1949</v>
      </c>
    </row>
    <row r="2209">
      <c r="A2209" s="72">
        <v>37434.0</v>
      </c>
      <c r="B2209" s="73">
        <v>48.85</v>
      </c>
      <c r="C2209" s="1" t="s">
        <v>1949</v>
      </c>
    </row>
    <row r="2210">
      <c r="A2210" s="72">
        <v>37435.0</v>
      </c>
      <c r="B2210" s="73">
        <v>48.87</v>
      </c>
      <c r="C2210" s="1" t="s">
        <v>1949</v>
      </c>
    </row>
    <row r="2211">
      <c r="A2211" s="72">
        <v>37438.0</v>
      </c>
      <c r="B2211" s="73">
        <v>48.84</v>
      </c>
      <c r="C2211" s="1" t="s">
        <v>1949</v>
      </c>
    </row>
    <row r="2212">
      <c r="A2212" s="72">
        <v>37439.0</v>
      </c>
      <c r="B2212" s="73">
        <v>48.83</v>
      </c>
      <c r="C2212" s="1" t="s">
        <v>1949</v>
      </c>
    </row>
    <row r="2213">
      <c r="A2213" s="72">
        <v>37440.0</v>
      </c>
      <c r="B2213" s="73">
        <v>48.81</v>
      </c>
      <c r="C2213" s="1" t="s">
        <v>1949</v>
      </c>
    </row>
    <row r="2214">
      <c r="A2214" s="72">
        <v>37441.0</v>
      </c>
      <c r="B2214" s="73">
        <v>48.79</v>
      </c>
      <c r="C2214" s="1" t="s">
        <v>1949</v>
      </c>
    </row>
    <row r="2215">
      <c r="A2215" s="72">
        <v>37442.0</v>
      </c>
      <c r="B2215" s="73">
        <v>48.82</v>
      </c>
      <c r="C2215" s="1" t="s">
        <v>1949</v>
      </c>
    </row>
    <row r="2216">
      <c r="A2216" s="72">
        <v>37445.0</v>
      </c>
      <c r="B2216" s="73">
        <v>48.82</v>
      </c>
      <c r="C2216" s="1" t="s">
        <v>1949</v>
      </c>
    </row>
    <row r="2217">
      <c r="A2217" s="72">
        <v>37446.0</v>
      </c>
      <c r="B2217" s="73">
        <v>48.82</v>
      </c>
      <c r="C2217" s="1" t="s">
        <v>1949</v>
      </c>
    </row>
    <row r="2218">
      <c r="A2218" s="72">
        <v>37447.0</v>
      </c>
      <c r="B2218" s="73">
        <v>48.78</v>
      </c>
      <c r="C2218" s="1" t="s">
        <v>1949</v>
      </c>
    </row>
    <row r="2219">
      <c r="A2219" s="72">
        <v>37448.0</v>
      </c>
      <c r="B2219" s="73">
        <v>48.81</v>
      </c>
      <c r="C2219" s="1" t="s">
        <v>1949</v>
      </c>
    </row>
    <row r="2220">
      <c r="A2220" s="72">
        <v>37449.0</v>
      </c>
      <c r="B2220" s="73">
        <v>48.77</v>
      </c>
      <c r="C2220" s="1" t="s">
        <v>1949</v>
      </c>
    </row>
    <row r="2221">
      <c r="A2221" s="72">
        <v>37452.0</v>
      </c>
      <c r="B2221" s="73">
        <v>48.83</v>
      </c>
      <c r="C2221" s="1" t="s">
        <v>1949</v>
      </c>
    </row>
    <row r="2222">
      <c r="A2222" s="72">
        <v>37453.0</v>
      </c>
      <c r="B2222" s="73">
        <v>48.82</v>
      </c>
      <c r="C2222" s="1" t="s">
        <v>1949</v>
      </c>
    </row>
    <row r="2223">
      <c r="A2223" s="72">
        <v>37454.0</v>
      </c>
      <c r="B2223" s="73">
        <v>48.78</v>
      </c>
      <c r="C2223" s="1" t="s">
        <v>1949</v>
      </c>
    </row>
    <row r="2224">
      <c r="A2224" s="72">
        <v>37455.0</v>
      </c>
      <c r="B2224" s="73">
        <v>48.78</v>
      </c>
      <c r="C2224" s="1" t="s">
        <v>1949</v>
      </c>
    </row>
    <row r="2225">
      <c r="A2225" s="72">
        <v>37456.0</v>
      </c>
      <c r="B2225" s="73">
        <v>48.74</v>
      </c>
      <c r="C2225" s="1" t="s">
        <v>1949</v>
      </c>
    </row>
    <row r="2226">
      <c r="A2226" s="72">
        <v>37459.0</v>
      </c>
      <c r="B2226" s="73">
        <v>48.7</v>
      </c>
      <c r="C2226" s="1" t="s">
        <v>1949</v>
      </c>
    </row>
    <row r="2227">
      <c r="A2227" s="72">
        <v>37460.0</v>
      </c>
      <c r="B2227" s="73">
        <v>48.7</v>
      </c>
      <c r="C2227" s="1" t="s">
        <v>1949</v>
      </c>
    </row>
    <row r="2228">
      <c r="A2228" s="72">
        <v>37461.0</v>
      </c>
      <c r="B2228" s="73">
        <v>48.67</v>
      </c>
      <c r="C2228" s="1" t="s">
        <v>1949</v>
      </c>
    </row>
    <row r="2229">
      <c r="A2229" s="72">
        <v>37462.0</v>
      </c>
      <c r="B2229" s="73">
        <v>48.68</v>
      </c>
      <c r="C2229" s="1" t="s">
        <v>1949</v>
      </c>
    </row>
    <row r="2230">
      <c r="A2230" s="72">
        <v>37463.0</v>
      </c>
      <c r="B2230" s="73">
        <v>48.67</v>
      </c>
      <c r="C2230" s="1" t="s">
        <v>1949</v>
      </c>
    </row>
    <row r="2231">
      <c r="A2231" s="72">
        <v>37466.0</v>
      </c>
      <c r="B2231" s="73">
        <v>48.7</v>
      </c>
      <c r="C2231" s="1" t="s">
        <v>1949</v>
      </c>
    </row>
    <row r="2232">
      <c r="A2232" s="72">
        <v>37467.0</v>
      </c>
      <c r="B2232" s="73">
        <v>48.73</v>
      </c>
      <c r="C2232" s="1" t="s">
        <v>1949</v>
      </c>
    </row>
    <row r="2233">
      <c r="A2233" s="72">
        <v>37468.0</v>
      </c>
      <c r="B2233" s="73">
        <v>48.68</v>
      </c>
      <c r="C2233" s="1" t="s">
        <v>1949</v>
      </c>
    </row>
    <row r="2234">
      <c r="A2234" s="72">
        <v>37469.0</v>
      </c>
      <c r="B2234" s="73">
        <v>48.67</v>
      </c>
      <c r="C2234" s="1" t="s">
        <v>1949</v>
      </c>
    </row>
    <row r="2235">
      <c r="A2235" s="72">
        <v>37470.0</v>
      </c>
      <c r="B2235" s="73">
        <v>48.65</v>
      </c>
      <c r="C2235" s="1" t="s">
        <v>1949</v>
      </c>
    </row>
    <row r="2236">
      <c r="A2236" s="72">
        <v>37473.0</v>
      </c>
      <c r="B2236" s="73">
        <v>48.64</v>
      </c>
      <c r="C2236" s="1" t="s">
        <v>1949</v>
      </c>
    </row>
    <row r="2237">
      <c r="A2237" s="72">
        <v>37474.0</v>
      </c>
      <c r="B2237" s="73">
        <v>48.68</v>
      </c>
      <c r="C2237" s="1" t="s">
        <v>1949</v>
      </c>
    </row>
    <row r="2238">
      <c r="A2238" s="72">
        <v>37475.0</v>
      </c>
      <c r="B2238" s="73">
        <v>48.69</v>
      </c>
      <c r="C2238" s="1" t="s">
        <v>1949</v>
      </c>
    </row>
    <row r="2239">
      <c r="A2239" s="72">
        <v>37476.0</v>
      </c>
      <c r="B2239" s="73">
        <v>48.66</v>
      </c>
      <c r="C2239" s="1" t="s">
        <v>1949</v>
      </c>
    </row>
    <row r="2240">
      <c r="A2240" s="72">
        <v>37477.0</v>
      </c>
      <c r="B2240" s="73">
        <v>48.67</v>
      </c>
      <c r="C2240" s="1" t="s">
        <v>1949</v>
      </c>
    </row>
    <row r="2241">
      <c r="A2241" s="72">
        <v>37480.0</v>
      </c>
      <c r="B2241" s="73">
        <v>48.62</v>
      </c>
      <c r="C2241" s="1" t="s">
        <v>1949</v>
      </c>
    </row>
    <row r="2242">
      <c r="A2242" s="72">
        <v>37481.0</v>
      </c>
      <c r="B2242" s="73">
        <v>48.62</v>
      </c>
      <c r="C2242" s="1" t="s">
        <v>1949</v>
      </c>
    </row>
    <row r="2243">
      <c r="A2243" s="72">
        <v>37482.0</v>
      </c>
      <c r="B2243" s="73">
        <v>48.6</v>
      </c>
      <c r="C2243" s="1" t="s">
        <v>1949</v>
      </c>
    </row>
    <row r="2244">
      <c r="A2244" s="72">
        <v>37483.0</v>
      </c>
      <c r="B2244" s="71"/>
      <c r="C2244" s="1" t="s">
        <v>1949</v>
      </c>
    </row>
    <row r="2245">
      <c r="A2245" s="72">
        <v>37484.0</v>
      </c>
      <c r="B2245" s="73">
        <v>48.58</v>
      </c>
      <c r="C2245" s="1" t="s">
        <v>1949</v>
      </c>
    </row>
    <row r="2246">
      <c r="A2246" s="72">
        <v>37486.0</v>
      </c>
      <c r="B2246" s="71"/>
      <c r="C2246" s="1" t="s">
        <v>1949</v>
      </c>
    </row>
    <row r="2247">
      <c r="A2247" s="72">
        <v>37487.0</v>
      </c>
      <c r="B2247" s="73">
        <v>48.56</v>
      </c>
      <c r="C2247" s="1" t="s">
        <v>1949</v>
      </c>
    </row>
    <row r="2248">
      <c r="A2248" s="72">
        <v>37488.0</v>
      </c>
      <c r="B2248" s="73">
        <v>48.57</v>
      </c>
      <c r="C2248" s="1" t="s">
        <v>1949</v>
      </c>
    </row>
    <row r="2249">
      <c r="A2249" s="72">
        <v>37489.0</v>
      </c>
      <c r="B2249" s="73">
        <v>48.54</v>
      </c>
      <c r="C2249" s="1" t="s">
        <v>1949</v>
      </c>
    </row>
    <row r="2250">
      <c r="A2250" s="72">
        <v>37490.0</v>
      </c>
      <c r="B2250" s="73">
        <v>48.54</v>
      </c>
      <c r="C2250" s="1" t="s">
        <v>1949</v>
      </c>
    </row>
    <row r="2251">
      <c r="A2251" s="72">
        <v>37491.0</v>
      </c>
      <c r="B2251" s="73">
        <v>48.52</v>
      </c>
      <c r="C2251" s="1" t="s">
        <v>1949</v>
      </c>
    </row>
    <row r="2252">
      <c r="A2252" s="72">
        <v>37494.0</v>
      </c>
      <c r="B2252" s="73">
        <v>48.52</v>
      </c>
      <c r="C2252" s="1" t="s">
        <v>1949</v>
      </c>
    </row>
    <row r="2253">
      <c r="A2253" s="72">
        <v>37495.0</v>
      </c>
      <c r="B2253" s="73">
        <v>48.5</v>
      </c>
      <c r="C2253" s="1" t="s">
        <v>1949</v>
      </c>
    </row>
    <row r="2254">
      <c r="A2254" s="72">
        <v>37496.0</v>
      </c>
      <c r="B2254" s="73">
        <v>48.48</v>
      </c>
      <c r="C2254" s="1" t="s">
        <v>1949</v>
      </c>
    </row>
    <row r="2255">
      <c r="A2255" s="72">
        <v>37497.0</v>
      </c>
      <c r="B2255" s="73">
        <v>48.5</v>
      </c>
      <c r="C2255" s="1" t="s">
        <v>1949</v>
      </c>
    </row>
    <row r="2256">
      <c r="A2256" s="72">
        <v>37498.0</v>
      </c>
      <c r="B2256" s="73">
        <v>48.51</v>
      </c>
      <c r="C2256" s="1" t="s">
        <v>1949</v>
      </c>
    </row>
    <row r="2257">
      <c r="A2257" s="72">
        <v>37501.0</v>
      </c>
      <c r="B2257" s="73">
        <v>48.48</v>
      </c>
      <c r="C2257" s="1" t="s">
        <v>1949</v>
      </c>
    </row>
    <row r="2258">
      <c r="A2258" s="72">
        <v>37502.0</v>
      </c>
      <c r="B2258" s="73">
        <v>48.47</v>
      </c>
      <c r="C2258" s="1" t="s">
        <v>1949</v>
      </c>
    </row>
    <row r="2259">
      <c r="A2259" s="72">
        <v>37503.0</v>
      </c>
      <c r="B2259" s="73">
        <v>48.45</v>
      </c>
      <c r="C2259" s="1" t="s">
        <v>1949</v>
      </c>
    </row>
    <row r="2260">
      <c r="A2260" s="72">
        <v>37504.0</v>
      </c>
      <c r="B2260" s="73">
        <v>48.47</v>
      </c>
      <c r="C2260" s="1" t="s">
        <v>1949</v>
      </c>
    </row>
    <row r="2261">
      <c r="A2261" s="72">
        <v>37505.0</v>
      </c>
      <c r="B2261" s="73">
        <v>48.53</v>
      </c>
      <c r="C2261" s="1" t="s">
        <v>1949</v>
      </c>
    </row>
    <row r="2262">
      <c r="A2262" s="72">
        <v>37508.0</v>
      </c>
      <c r="B2262" s="73">
        <v>48.52</v>
      </c>
      <c r="C2262" s="1" t="s">
        <v>1949</v>
      </c>
    </row>
    <row r="2263">
      <c r="A2263" s="72">
        <v>37509.0</v>
      </c>
      <c r="B2263" s="71"/>
      <c r="C2263" s="1" t="s">
        <v>1949</v>
      </c>
    </row>
    <row r="2264">
      <c r="A2264" s="72">
        <v>37510.0</v>
      </c>
      <c r="B2264" s="71"/>
      <c r="C2264" s="1" t="s">
        <v>1949</v>
      </c>
    </row>
    <row r="2265">
      <c r="A2265" s="72">
        <v>37511.0</v>
      </c>
      <c r="B2265" s="73">
        <v>48.47</v>
      </c>
      <c r="C2265" s="1" t="s">
        <v>1949</v>
      </c>
    </row>
    <row r="2266">
      <c r="A2266" s="72">
        <v>37512.0</v>
      </c>
      <c r="B2266" s="73">
        <v>48.45</v>
      </c>
      <c r="C2266" s="1" t="s">
        <v>1949</v>
      </c>
    </row>
    <row r="2267">
      <c r="A2267" s="72">
        <v>37515.0</v>
      </c>
      <c r="B2267" s="73">
        <v>48.4</v>
      </c>
      <c r="C2267" s="1" t="s">
        <v>1949</v>
      </c>
    </row>
    <row r="2268">
      <c r="A2268" s="72">
        <v>37516.0</v>
      </c>
      <c r="B2268" s="73">
        <v>48.41</v>
      </c>
      <c r="C2268" s="1" t="s">
        <v>1949</v>
      </c>
    </row>
    <row r="2269">
      <c r="A2269" s="72">
        <v>37517.0</v>
      </c>
      <c r="B2269" s="73">
        <v>48.41</v>
      </c>
      <c r="C2269" s="1" t="s">
        <v>1949</v>
      </c>
    </row>
    <row r="2270">
      <c r="A2270" s="72">
        <v>37518.0</v>
      </c>
      <c r="B2270" s="73">
        <v>48.42</v>
      </c>
      <c r="C2270" s="1" t="s">
        <v>1949</v>
      </c>
    </row>
    <row r="2271">
      <c r="A2271" s="72">
        <v>37519.0</v>
      </c>
      <c r="B2271" s="73">
        <v>48.45</v>
      </c>
      <c r="C2271" s="1" t="s">
        <v>1949</v>
      </c>
    </row>
    <row r="2272">
      <c r="A2272" s="72">
        <v>37522.0</v>
      </c>
      <c r="B2272" s="73">
        <v>48.42</v>
      </c>
      <c r="C2272" s="1" t="s">
        <v>1949</v>
      </c>
    </row>
    <row r="2273">
      <c r="A2273" s="72">
        <v>37523.0</v>
      </c>
      <c r="B2273" s="73">
        <v>48.41</v>
      </c>
      <c r="C2273" s="1" t="s">
        <v>1949</v>
      </c>
    </row>
    <row r="2274">
      <c r="A2274" s="72">
        <v>37524.0</v>
      </c>
      <c r="B2274" s="73">
        <v>48.41</v>
      </c>
      <c r="C2274" s="1" t="s">
        <v>1949</v>
      </c>
    </row>
    <row r="2275">
      <c r="A2275" s="72">
        <v>37525.0</v>
      </c>
      <c r="B2275" s="73">
        <v>48.39</v>
      </c>
      <c r="C2275" s="1" t="s">
        <v>1949</v>
      </c>
    </row>
    <row r="2276">
      <c r="A2276" s="72">
        <v>37526.0</v>
      </c>
      <c r="B2276" s="73">
        <v>48.38</v>
      </c>
      <c r="C2276" s="1" t="s">
        <v>1949</v>
      </c>
    </row>
    <row r="2277">
      <c r="A2277" s="72">
        <v>37529.0</v>
      </c>
      <c r="B2277" s="71"/>
      <c r="C2277" s="1" t="s">
        <v>1949</v>
      </c>
    </row>
    <row r="2278">
      <c r="A2278" s="72">
        <v>37530.0</v>
      </c>
      <c r="B2278" s="73">
        <v>48.36</v>
      </c>
      <c r="C2278" s="1" t="s">
        <v>1949</v>
      </c>
    </row>
    <row r="2279">
      <c r="A2279" s="72">
        <v>37531.0</v>
      </c>
      <c r="B2279" s="71"/>
      <c r="C2279" s="1" t="s">
        <v>1949</v>
      </c>
    </row>
    <row r="2280">
      <c r="A2280" s="72">
        <v>37532.0</v>
      </c>
      <c r="B2280" s="73">
        <v>48.36</v>
      </c>
      <c r="C2280" s="1" t="s">
        <v>1949</v>
      </c>
    </row>
    <row r="2281">
      <c r="A2281" s="72">
        <v>37533.0</v>
      </c>
      <c r="B2281" s="73">
        <v>48.36</v>
      </c>
      <c r="C2281" s="1" t="s">
        <v>1949</v>
      </c>
    </row>
    <row r="2282">
      <c r="A2282" s="72">
        <v>37536.0</v>
      </c>
      <c r="B2282" s="73">
        <v>48.36</v>
      </c>
      <c r="C2282" s="1" t="s">
        <v>1949</v>
      </c>
    </row>
    <row r="2283">
      <c r="A2283" s="72">
        <v>37537.0</v>
      </c>
      <c r="B2283" s="73">
        <v>48.37</v>
      </c>
      <c r="C2283" s="1" t="s">
        <v>1949</v>
      </c>
    </row>
    <row r="2284">
      <c r="A2284" s="72">
        <v>37538.0</v>
      </c>
      <c r="B2284" s="73">
        <v>48.34</v>
      </c>
      <c r="C2284" s="1" t="s">
        <v>1949</v>
      </c>
    </row>
    <row r="2285">
      <c r="A2285" s="72">
        <v>37539.0</v>
      </c>
      <c r="B2285" s="73">
        <v>48.34</v>
      </c>
      <c r="C2285" s="1" t="s">
        <v>1949</v>
      </c>
    </row>
    <row r="2286">
      <c r="A2286" s="72">
        <v>37540.0</v>
      </c>
      <c r="B2286" s="73">
        <v>48.33</v>
      </c>
      <c r="C2286" s="1" t="s">
        <v>1949</v>
      </c>
    </row>
    <row r="2287">
      <c r="A2287" s="72">
        <v>37543.0</v>
      </c>
      <c r="B2287" s="73">
        <v>48.33</v>
      </c>
      <c r="C2287" s="1" t="s">
        <v>1949</v>
      </c>
    </row>
    <row r="2288">
      <c r="A2288" s="72">
        <v>37544.0</v>
      </c>
      <c r="B2288" s="71"/>
      <c r="C2288" s="1" t="s">
        <v>1949</v>
      </c>
    </row>
    <row r="2289">
      <c r="A2289" s="72">
        <v>37545.0</v>
      </c>
      <c r="B2289" s="73">
        <v>48.34</v>
      </c>
      <c r="C2289" s="1" t="s">
        <v>1949</v>
      </c>
    </row>
    <row r="2290">
      <c r="A2290" s="72">
        <v>37546.0</v>
      </c>
      <c r="B2290" s="73">
        <v>48.39</v>
      </c>
      <c r="C2290" s="1" t="s">
        <v>1949</v>
      </c>
    </row>
    <row r="2291">
      <c r="A2291" s="72">
        <v>37547.0</v>
      </c>
      <c r="B2291" s="73">
        <v>48.41</v>
      </c>
      <c r="C2291" s="1" t="s">
        <v>1949</v>
      </c>
    </row>
    <row r="2292">
      <c r="A2292" s="72">
        <v>37550.0</v>
      </c>
      <c r="B2292" s="73">
        <v>48.36</v>
      </c>
      <c r="C2292" s="1" t="s">
        <v>1949</v>
      </c>
    </row>
    <row r="2293">
      <c r="A2293" s="72">
        <v>37551.0</v>
      </c>
      <c r="B2293" s="73">
        <v>48.36</v>
      </c>
      <c r="C2293" s="1" t="s">
        <v>1949</v>
      </c>
    </row>
    <row r="2294">
      <c r="A2294" s="72">
        <v>37552.0</v>
      </c>
      <c r="B2294" s="71"/>
      <c r="C2294" s="1" t="s">
        <v>1949</v>
      </c>
    </row>
    <row r="2295">
      <c r="A2295" s="72">
        <v>37553.0</v>
      </c>
      <c r="B2295" s="71"/>
      <c r="C2295" s="1" t="s">
        <v>1949</v>
      </c>
    </row>
    <row r="2296">
      <c r="A2296" s="72">
        <v>37554.0</v>
      </c>
      <c r="B2296" s="71"/>
      <c r="C2296" s="1" t="s">
        <v>1949</v>
      </c>
    </row>
    <row r="2297">
      <c r="A2297" s="72">
        <v>37557.0</v>
      </c>
      <c r="B2297" s="73">
        <v>48.39</v>
      </c>
      <c r="C2297" s="1" t="s">
        <v>1949</v>
      </c>
    </row>
    <row r="2298">
      <c r="A2298" s="72">
        <v>37558.0</v>
      </c>
      <c r="B2298" s="73">
        <v>48.45</v>
      </c>
      <c r="C2298" s="1" t="s">
        <v>1949</v>
      </c>
    </row>
    <row r="2299">
      <c r="A2299" s="72">
        <v>37559.0</v>
      </c>
      <c r="B2299" s="73">
        <v>48.39</v>
      </c>
      <c r="C2299" s="1" t="s">
        <v>1949</v>
      </c>
    </row>
    <row r="2300">
      <c r="A2300" s="72">
        <v>37560.0</v>
      </c>
      <c r="B2300" s="73">
        <v>48.41</v>
      </c>
      <c r="C2300" s="1" t="s">
        <v>1949</v>
      </c>
    </row>
    <row r="2301">
      <c r="A2301" s="72">
        <v>37561.0</v>
      </c>
      <c r="B2301" s="73">
        <v>48.34</v>
      </c>
      <c r="C2301" s="1" t="s">
        <v>1949</v>
      </c>
    </row>
    <row r="2302">
      <c r="A2302" s="72">
        <v>37564.0</v>
      </c>
      <c r="B2302" s="71"/>
      <c r="C2302" s="1" t="s">
        <v>1949</v>
      </c>
    </row>
    <row r="2303">
      <c r="A2303" s="72">
        <v>37565.0</v>
      </c>
      <c r="B2303" s="73">
        <v>48.32</v>
      </c>
      <c r="C2303" s="1" t="s">
        <v>1949</v>
      </c>
    </row>
    <row r="2304">
      <c r="A2304" s="72">
        <v>37566.0</v>
      </c>
      <c r="B2304" s="73">
        <v>48.32</v>
      </c>
      <c r="C2304" s="1" t="s">
        <v>1949</v>
      </c>
    </row>
    <row r="2305">
      <c r="A2305" s="72">
        <v>37567.0</v>
      </c>
      <c r="B2305" s="73">
        <v>48.32</v>
      </c>
      <c r="C2305" s="1" t="s">
        <v>1949</v>
      </c>
    </row>
    <row r="2306">
      <c r="A2306" s="72">
        <v>37568.0</v>
      </c>
      <c r="B2306" s="73">
        <v>48.27</v>
      </c>
      <c r="C2306" s="1" t="s">
        <v>1949</v>
      </c>
    </row>
    <row r="2307">
      <c r="A2307" s="72">
        <v>37571.0</v>
      </c>
      <c r="B2307" s="73">
        <v>48.27</v>
      </c>
      <c r="C2307" s="1" t="s">
        <v>1949</v>
      </c>
    </row>
    <row r="2308">
      <c r="A2308" s="72">
        <v>37572.0</v>
      </c>
      <c r="B2308" s="73">
        <v>48.27</v>
      </c>
      <c r="C2308" s="1" t="s">
        <v>1949</v>
      </c>
    </row>
    <row r="2309">
      <c r="A2309" s="72">
        <v>37573.0</v>
      </c>
      <c r="B2309" s="73">
        <v>48.28</v>
      </c>
      <c r="C2309" s="1" t="s">
        <v>1949</v>
      </c>
    </row>
    <row r="2310">
      <c r="A2310" s="72">
        <v>37574.0</v>
      </c>
      <c r="B2310" s="73">
        <v>48.28</v>
      </c>
      <c r="C2310" s="1" t="s">
        <v>1949</v>
      </c>
    </row>
    <row r="2311">
      <c r="A2311" s="72">
        <v>37575.0</v>
      </c>
      <c r="B2311" s="73">
        <v>48.23</v>
      </c>
      <c r="C2311" s="1" t="s">
        <v>1949</v>
      </c>
    </row>
    <row r="2312">
      <c r="A2312" s="72">
        <v>37578.0</v>
      </c>
      <c r="B2312" s="73">
        <v>48.2</v>
      </c>
      <c r="C2312" s="1" t="s">
        <v>1949</v>
      </c>
    </row>
    <row r="2313">
      <c r="A2313" s="72">
        <v>37579.0</v>
      </c>
      <c r="B2313" s="71"/>
      <c r="C2313" s="1" t="s">
        <v>1949</v>
      </c>
    </row>
    <row r="2314">
      <c r="A2314" s="72">
        <v>37580.0</v>
      </c>
      <c r="B2314" s="73">
        <v>48.21</v>
      </c>
      <c r="C2314" s="1" t="s">
        <v>1949</v>
      </c>
    </row>
    <row r="2315">
      <c r="A2315" s="72">
        <v>37581.0</v>
      </c>
      <c r="B2315" s="73">
        <v>48.21</v>
      </c>
      <c r="C2315" s="1" t="s">
        <v>1949</v>
      </c>
    </row>
    <row r="2316">
      <c r="A2316" s="72">
        <v>37582.0</v>
      </c>
      <c r="B2316" s="73">
        <v>48.2</v>
      </c>
      <c r="C2316" s="1" t="s">
        <v>1949</v>
      </c>
    </row>
    <row r="2317">
      <c r="A2317" s="72">
        <v>37585.0</v>
      </c>
      <c r="B2317" s="73">
        <v>48.2</v>
      </c>
      <c r="C2317" s="1" t="s">
        <v>1949</v>
      </c>
    </row>
    <row r="2318">
      <c r="A2318" s="72">
        <v>37586.0</v>
      </c>
      <c r="B2318" s="73">
        <v>48.21</v>
      </c>
      <c r="C2318" s="1" t="s">
        <v>1949</v>
      </c>
    </row>
    <row r="2319">
      <c r="A2319" s="72">
        <v>37587.0</v>
      </c>
      <c r="B2319" s="73">
        <v>48.21</v>
      </c>
      <c r="C2319" s="1" t="s">
        <v>1949</v>
      </c>
    </row>
    <row r="2320">
      <c r="A2320" s="72">
        <v>37588.0</v>
      </c>
      <c r="B2320" s="73">
        <v>48.24</v>
      </c>
      <c r="C2320" s="1" t="s">
        <v>1949</v>
      </c>
    </row>
    <row r="2321">
      <c r="A2321" s="72">
        <v>37589.0</v>
      </c>
      <c r="B2321" s="73">
        <v>48.27</v>
      </c>
      <c r="C2321" s="1" t="s">
        <v>1949</v>
      </c>
    </row>
    <row r="2322">
      <c r="A2322" s="72">
        <v>37592.0</v>
      </c>
      <c r="B2322" s="73">
        <v>48.32</v>
      </c>
      <c r="C2322" s="1" t="s">
        <v>1949</v>
      </c>
    </row>
    <row r="2323">
      <c r="A2323" s="72">
        <v>37593.0</v>
      </c>
      <c r="B2323" s="73">
        <v>48.25</v>
      </c>
      <c r="C2323" s="1" t="s">
        <v>1949</v>
      </c>
    </row>
    <row r="2324">
      <c r="A2324" s="72">
        <v>37594.0</v>
      </c>
      <c r="B2324" s="73">
        <v>48.21</v>
      </c>
      <c r="C2324" s="1" t="s">
        <v>1949</v>
      </c>
    </row>
    <row r="2325">
      <c r="A2325" s="72">
        <v>37595.0</v>
      </c>
      <c r="B2325" s="73">
        <v>48.24</v>
      </c>
      <c r="C2325" s="1" t="s">
        <v>1949</v>
      </c>
    </row>
    <row r="2326">
      <c r="A2326" s="72">
        <v>37596.0</v>
      </c>
      <c r="B2326" s="73">
        <v>48.27</v>
      </c>
      <c r="C2326" s="1" t="s">
        <v>1949</v>
      </c>
    </row>
    <row r="2327">
      <c r="A2327" s="72">
        <v>37599.0</v>
      </c>
      <c r="B2327" s="73">
        <v>48.22</v>
      </c>
      <c r="C2327" s="1" t="s">
        <v>1949</v>
      </c>
    </row>
    <row r="2328">
      <c r="A2328" s="72">
        <v>37600.0</v>
      </c>
      <c r="B2328" s="71"/>
      <c r="C2328" s="1" t="s">
        <v>1949</v>
      </c>
    </row>
    <row r="2329">
      <c r="A2329" s="72">
        <v>37601.0</v>
      </c>
      <c r="B2329" s="73">
        <v>48.19</v>
      </c>
      <c r="C2329" s="1" t="s">
        <v>1949</v>
      </c>
    </row>
    <row r="2330">
      <c r="A2330" s="72">
        <v>37602.0</v>
      </c>
      <c r="B2330" s="73">
        <v>48.22</v>
      </c>
      <c r="C2330" s="1" t="s">
        <v>1949</v>
      </c>
    </row>
    <row r="2331">
      <c r="A2331" s="72">
        <v>37603.0</v>
      </c>
      <c r="B2331" s="73">
        <v>48.18</v>
      </c>
      <c r="C2331" s="1" t="s">
        <v>1949</v>
      </c>
    </row>
    <row r="2332">
      <c r="A2332" s="72">
        <v>37606.0</v>
      </c>
      <c r="B2332" s="73">
        <v>48.16</v>
      </c>
      <c r="C2332" s="1" t="s">
        <v>1949</v>
      </c>
    </row>
    <row r="2333">
      <c r="A2333" s="72">
        <v>37607.0</v>
      </c>
      <c r="B2333" s="73">
        <v>48.13</v>
      </c>
      <c r="C2333" s="1" t="s">
        <v>1949</v>
      </c>
    </row>
    <row r="2334">
      <c r="A2334" s="72">
        <v>37608.0</v>
      </c>
      <c r="B2334" s="73">
        <v>48.15</v>
      </c>
      <c r="C2334" s="1" t="s">
        <v>1949</v>
      </c>
    </row>
    <row r="2335">
      <c r="A2335" s="72">
        <v>37609.0</v>
      </c>
      <c r="B2335" s="73">
        <v>48.11</v>
      </c>
      <c r="C2335" s="1" t="s">
        <v>1949</v>
      </c>
    </row>
    <row r="2336">
      <c r="A2336" s="72">
        <v>37610.0</v>
      </c>
      <c r="B2336" s="73">
        <v>48.05</v>
      </c>
      <c r="C2336" s="1" t="s">
        <v>1949</v>
      </c>
    </row>
    <row r="2337">
      <c r="A2337" s="72">
        <v>37613.0</v>
      </c>
      <c r="B2337" s="73">
        <v>47.99</v>
      </c>
      <c r="C2337" s="1" t="s">
        <v>1949</v>
      </c>
    </row>
    <row r="2338">
      <c r="A2338" s="72">
        <v>37614.0</v>
      </c>
      <c r="B2338" s="73">
        <v>48.01</v>
      </c>
      <c r="C2338" s="1" t="s">
        <v>1949</v>
      </c>
    </row>
    <row r="2339">
      <c r="A2339" s="72">
        <v>37615.0</v>
      </c>
      <c r="B2339" s="71"/>
      <c r="C2339" s="1" t="s">
        <v>1949</v>
      </c>
    </row>
    <row r="2340">
      <c r="A2340" s="72">
        <v>37616.0</v>
      </c>
      <c r="B2340" s="73">
        <v>48.03</v>
      </c>
      <c r="C2340" s="1" t="s">
        <v>1949</v>
      </c>
    </row>
    <row r="2341">
      <c r="A2341" s="72">
        <v>37617.0</v>
      </c>
      <c r="B2341" s="73">
        <v>48.03</v>
      </c>
      <c r="C2341" s="1" t="s">
        <v>1949</v>
      </c>
    </row>
    <row r="2342">
      <c r="A2342" s="72">
        <v>37620.0</v>
      </c>
      <c r="B2342" s="73">
        <v>47.96</v>
      </c>
      <c r="C2342" s="1" t="s">
        <v>1949</v>
      </c>
    </row>
    <row r="2343">
      <c r="A2343" s="72">
        <v>37621.0</v>
      </c>
      <c r="B2343" s="73">
        <v>48.03</v>
      </c>
      <c r="C2343" s="1" t="s">
        <v>1949</v>
      </c>
    </row>
    <row r="2344">
      <c r="A2344" s="72">
        <v>37623.0</v>
      </c>
      <c r="B2344" s="73">
        <v>48.01</v>
      </c>
      <c r="C2344" s="1" t="s">
        <v>1949</v>
      </c>
    </row>
    <row r="2345">
      <c r="A2345" s="72">
        <v>37624.0</v>
      </c>
      <c r="B2345" s="73">
        <v>48.02</v>
      </c>
      <c r="C2345" s="1" t="s">
        <v>1949</v>
      </c>
    </row>
    <row r="2346">
      <c r="A2346" s="72">
        <v>37627.0</v>
      </c>
      <c r="B2346" s="73">
        <v>48.0</v>
      </c>
      <c r="C2346" s="1" t="s">
        <v>1949</v>
      </c>
    </row>
    <row r="2347">
      <c r="A2347" s="72">
        <v>37628.0</v>
      </c>
      <c r="B2347" s="73">
        <v>47.99</v>
      </c>
      <c r="C2347" s="1" t="s">
        <v>1949</v>
      </c>
    </row>
    <row r="2348">
      <c r="A2348" s="72">
        <v>37629.0</v>
      </c>
      <c r="B2348" s="73">
        <v>47.98</v>
      </c>
      <c r="C2348" s="1" t="s">
        <v>1949</v>
      </c>
    </row>
    <row r="2349">
      <c r="A2349" s="72">
        <v>37630.0</v>
      </c>
      <c r="B2349" s="73">
        <v>47.97</v>
      </c>
      <c r="C2349" s="1" t="s">
        <v>1949</v>
      </c>
    </row>
    <row r="2350">
      <c r="A2350" s="72">
        <v>37631.0</v>
      </c>
      <c r="B2350" s="73">
        <v>47.96</v>
      </c>
      <c r="C2350" s="1" t="s">
        <v>1949</v>
      </c>
    </row>
    <row r="2351">
      <c r="A2351" s="72">
        <v>37634.0</v>
      </c>
      <c r="B2351" s="73">
        <v>47.95</v>
      </c>
      <c r="C2351" s="1" t="s">
        <v>1949</v>
      </c>
    </row>
    <row r="2352">
      <c r="A2352" s="72">
        <v>37635.0</v>
      </c>
      <c r="B2352" s="73">
        <v>47.9</v>
      </c>
      <c r="C2352" s="1" t="s">
        <v>1949</v>
      </c>
    </row>
    <row r="2353">
      <c r="A2353" s="72">
        <v>37636.0</v>
      </c>
      <c r="B2353" s="73">
        <v>47.94</v>
      </c>
      <c r="C2353" s="1" t="s">
        <v>1949</v>
      </c>
    </row>
    <row r="2354">
      <c r="A2354" s="72">
        <v>37637.0</v>
      </c>
      <c r="B2354" s="73">
        <v>47.96</v>
      </c>
      <c r="C2354" s="1" t="s">
        <v>1949</v>
      </c>
    </row>
    <row r="2355">
      <c r="A2355" s="72">
        <v>37638.0</v>
      </c>
      <c r="B2355" s="73">
        <v>47.94</v>
      </c>
      <c r="C2355" s="1" t="s">
        <v>1949</v>
      </c>
    </row>
    <row r="2356">
      <c r="A2356" s="72">
        <v>37641.0</v>
      </c>
      <c r="B2356" s="73">
        <v>47.91</v>
      </c>
      <c r="C2356" s="1" t="s">
        <v>1949</v>
      </c>
    </row>
    <row r="2357">
      <c r="A2357" s="72">
        <v>37642.0</v>
      </c>
      <c r="B2357" s="73">
        <v>47.95</v>
      </c>
      <c r="C2357" s="1" t="s">
        <v>1949</v>
      </c>
    </row>
    <row r="2358">
      <c r="A2358" s="72">
        <v>37643.0</v>
      </c>
      <c r="B2358" s="73">
        <v>47.91</v>
      </c>
      <c r="C2358" s="1" t="s">
        <v>1949</v>
      </c>
    </row>
    <row r="2359">
      <c r="A2359" s="72">
        <v>37644.0</v>
      </c>
      <c r="B2359" s="73">
        <v>47.91</v>
      </c>
      <c r="C2359" s="1" t="s">
        <v>1949</v>
      </c>
    </row>
    <row r="2360">
      <c r="A2360" s="72">
        <v>37645.0</v>
      </c>
      <c r="B2360" s="73">
        <v>47.87</v>
      </c>
      <c r="C2360" s="1" t="s">
        <v>1949</v>
      </c>
    </row>
    <row r="2361">
      <c r="A2361" s="72">
        <v>37648.0</v>
      </c>
      <c r="B2361" s="73">
        <v>47.89</v>
      </c>
      <c r="C2361" s="1" t="s">
        <v>1949</v>
      </c>
    </row>
    <row r="2362">
      <c r="A2362" s="72">
        <v>37649.0</v>
      </c>
      <c r="B2362" s="73">
        <v>47.92</v>
      </c>
      <c r="C2362" s="1" t="s">
        <v>1949</v>
      </c>
    </row>
    <row r="2363">
      <c r="A2363" s="72">
        <v>37650.0</v>
      </c>
      <c r="B2363" s="73">
        <v>47.86</v>
      </c>
      <c r="C2363" s="1" t="s">
        <v>1949</v>
      </c>
    </row>
    <row r="2364">
      <c r="A2364" s="72">
        <v>37651.0</v>
      </c>
      <c r="B2364" s="73">
        <v>47.82</v>
      </c>
      <c r="C2364" s="1" t="s">
        <v>1949</v>
      </c>
    </row>
    <row r="2365">
      <c r="A2365" s="72">
        <v>37652.0</v>
      </c>
      <c r="B2365" s="73">
        <v>47.8</v>
      </c>
      <c r="C2365" s="1" t="s">
        <v>1949</v>
      </c>
    </row>
    <row r="2366">
      <c r="A2366" s="72">
        <v>37655.0</v>
      </c>
      <c r="B2366" s="73">
        <v>47.78</v>
      </c>
      <c r="C2366" s="1" t="s">
        <v>1949</v>
      </c>
    </row>
    <row r="2367">
      <c r="A2367" s="72">
        <v>37656.0</v>
      </c>
      <c r="B2367" s="73">
        <v>47.78</v>
      </c>
      <c r="C2367" s="1" t="s">
        <v>1949</v>
      </c>
    </row>
    <row r="2368">
      <c r="A2368" s="72">
        <v>37657.0</v>
      </c>
      <c r="B2368" s="73">
        <v>47.76</v>
      </c>
      <c r="C2368" s="1" t="s">
        <v>1949</v>
      </c>
    </row>
    <row r="2369">
      <c r="A2369" s="72">
        <v>37658.0</v>
      </c>
      <c r="B2369" s="73">
        <v>47.73</v>
      </c>
      <c r="C2369" s="1" t="s">
        <v>1949</v>
      </c>
    </row>
    <row r="2370">
      <c r="A2370" s="72">
        <v>37659.0</v>
      </c>
      <c r="B2370" s="73">
        <v>47.72</v>
      </c>
      <c r="C2370" s="1" t="s">
        <v>1949</v>
      </c>
    </row>
    <row r="2371">
      <c r="A2371" s="72">
        <v>37662.0</v>
      </c>
      <c r="B2371" s="73">
        <v>47.69</v>
      </c>
      <c r="C2371" s="1" t="s">
        <v>1949</v>
      </c>
    </row>
    <row r="2372">
      <c r="A2372" s="72">
        <v>37663.0</v>
      </c>
      <c r="B2372" s="73">
        <v>47.71</v>
      </c>
      <c r="C2372" s="1" t="s">
        <v>1949</v>
      </c>
    </row>
    <row r="2373">
      <c r="A2373" s="72">
        <v>37664.0</v>
      </c>
      <c r="B2373" s="73">
        <v>47.79</v>
      </c>
      <c r="C2373" s="1" t="s">
        <v>1949</v>
      </c>
    </row>
    <row r="2374">
      <c r="A2374" s="72">
        <v>37665.0</v>
      </c>
      <c r="B2374" s="71"/>
      <c r="C2374" s="1" t="s">
        <v>1949</v>
      </c>
    </row>
    <row r="2375">
      <c r="A2375" s="72">
        <v>37666.0</v>
      </c>
      <c r="B2375" s="73">
        <v>47.86</v>
      </c>
      <c r="C2375" s="1" t="s">
        <v>1949</v>
      </c>
    </row>
    <row r="2376">
      <c r="A2376" s="72">
        <v>37669.0</v>
      </c>
      <c r="B2376" s="73">
        <v>47.76</v>
      </c>
      <c r="C2376" s="1" t="s">
        <v>1949</v>
      </c>
    </row>
    <row r="2377">
      <c r="A2377" s="72">
        <v>37670.0</v>
      </c>
      <c r="B2377" s="73">
        <v>47.74</v>
      </c>
      <c r="C2377" s="1" t="s">
        <v>1949</v>
      </c>
    </row>
    <row r="2378">
      <c r="A2378" s="72">
        <v>37671.0</v>
      </c>
      <c r="B2378" s="73">
        <v>47.7</v>
      </c>
      <c r="C2378" s="1" t="s">
        <v>1949</v>
      </c>
    </row>
    <row r="2379">
      <c r="A2379" s="72">
        <v>37672.0</v>
      </c>
      <c r="B2379" s="73">
        <v>47.71</v>
      </c>
      <c r="C2379" s="1" t="s">
        <v>1949</v>
      </c>
    </row>
    <row r="2380">
      <c r="A2380" s="72">
        <v>37673.0</v>
      </c>
      <c r="B2380" s="73">
        <v>47.74</v>
      </c>
      <c r="C2380" s="1" t="s">
        <v>1949</v>
      </c>
    </row>
    <row r="2381">
      <c r="A2381" s="72">
        <v>37676.0</v>
      </c>
      <c r="B2381" s="73">
        <v>47.71</v>
      </c>
      <c r="C2381" s="1" t="s">
        <v>1949</v>
      </c>
    </row>
    <row r="2382">
      <c r="A2382" s="72">
        <v>37677.0</v>
      </c>
      <c r="B2382" s="73">
        <v>47.76</v>
      </c>
      <c r="C2382" s="1" t="s">
        <v>1949</v>
      </c>
    </row>
    <row r="2383">
      <c r="A2383" s="72">
        <v>37678.0</v>
      </c>
      <c r="B2383" s="73">
        <v>47.69</v>
      </c>
      <c r="C2383" s="1" t="s">
        <v>1949</v>
      </c>
    </row>
    <row r="2384">
      <c r="A2384" s="72">
        <v>37679.0</v>
      </c>
      <c r="B2384" s="73">
        <v>47.68</v>
      </c>
      <c r="C2384" s="1" t="s">
        <v>1949</v>
      </c>
    </row>
    <row r="2385">
      <c r="A2385" s="72">
        <v>37680.0</v>
      </c>
      <c r="B2385" s="73">
        <v>47.67</v>
      </c>
      <c r="C2385" s="1" t="s">
        <v>1949</v>
      </c>
    </row>
    <row r="2386">
      <c r="A2386" s="72">
        <v>37683.0</v>
      </c>
      <c r="B2386" s="73">
        <v>47.66</v>
      </c>
      <c r="C2386" s="1" t="s">
        <v>1949</v>
      </c>
    </row>
    <row r="2387">
      <c r="A2387" s="72">
        <v>37684.0</v>
      </c>
      <c r="B2387" s="73">
        <v>47.65</v>
      </c>
      <c r="C2387" s="1" t="s">
        <v>1949</v>
      </c>
    </row>
    <row r="2388">
      <c r="A2388" s="72">
        <v>37685.0</v>
      </c>
      <c r="B2388" s="73">
        <v>47.63</v>
      </c>
      <c r="C2388" s="1" t="s">
        <v>1949</v>
      </c>
    </row>
    <row r="2389">
      <c r="A2389" s="72">
        <v>37686.0</v>
      </c>
      <c r="B2389" s="73">
        <v>47.64</v>
      </c>
      <c r="C2389" s="1" t="s">
        <v>1949</v>
      </c>
    </row>
    <row r="2390">
      <c r="A2390" s="72">
        <v>37687.0</v>
      </c>
      <c r="B2390" s="73">
        <v>47.67</v>
      </c>
      <c r="C2390" s="1" t="s">
        <v>1949</v>
      </c>
    </row>
    <row r="2391">
      <c r="A2391" s="72">
        <v>37690.0</v>
      </c>
      <c r="B2391" s="73">
        <v>47.66</v>
      </c>
      <c r="C2391" s="1" t="s">
        <v>1949</v>
      </c>
    </row>
    <row r="2392">
      <c r="A2392" s="72">
        <v>37691.0</v>
      </c>
      <c r="B2392" s="73">
        <v>47.65</v>
      </c>
      <c r="C2392" s="1" t="s">
        <v>1949</v>
      </c>
    </row>
    <row r="2393">
      <c r="A2393" s="72">
        <v>37692.0</v>
      </c>
      <c r="B2393" s="73">
        <v>47.66</v>
      </c>
      <c r="C2393" s="1" t="s">
        <v>1949</v>
      </c>
    </row>
    <row r="2394">
      <c r="A2394" s="72">
        <v>37693.0</v>
      </c>
      <c r="B2394" s="73">
        <v>47.66</v>
      </c>
      <c r="C2394" s="1" t="s">
        <v>1949</v>
      </c>
    </row>
    <row r="2395">
      <c r="A2395" s="72">
        <v>37694.0</v>
      </c>
      <c r="B2395" s="71"/>
      <c r="C2395" s="1" t="s">
        <v>1949</v>
      </c>
    </row>
    <row r="2396">
      <c r="A2396" s="72">
        <v>37697.0</v>
      </c>
      <c r="B2396" s="73">
        <v>47.66</v>
      </c>
      <c r="C2396" s="1" t="s">
        <v>1949</v>
      </c>
    </row>
    <row r="2397">
      <c r="A2397" s="72">
        <v>37698.0</v>
      </c>
      <c r="B2397" s="71"/>
      <c r="C2397" s="1" t="s">
        <v>1949</v>
      </c>
    </row>
    <row r="2398">
      <c r="A2398" s="72">
        <v>37699.0</v>
      </c>
      <c r="B2398" s="73">
        <v>47.67</v>
      </c>
      <c r="C2398" s="1" t="s">
        <v>1949</v>
      </c>
    </row>
    <row r="2399">
      <c r="A2399" s="72">
        <v>37700.0</v>
      </c>
      <c r="B2399" s="73">
        <v>47.79</v>
      </c>
      <c r="C2399" s="1" t="s">
        <v>1949</v>
      </c>
    </row>
    <row r="2400">
      <c r="A2400" s="72">
        <v>37701.0</v>
      </c>
      <c r="B2400" s="73">
        <v>47.7</v>
      </c>
      <c r="C2400" s="1" t="s">
        <v>1949</v>
      </c>
    </row>
    <row r="2401">
      <c r="A2401" s="72">
        <v>37704.0</v>
      </c>
      <c r="B2401" s="73">
        <v>47.66</v>
      </c>
      <c r="C2401" s="1" t="s">
        <v>1949</v>
      </c>
    </row>
    <row r="2402">
      <c r="A2402" s="72">
        <v>37705.0</v>
      </c>
      <c r="B2402" s="73">
        <v>47.65</v>
      </c>
      <c r="C2402" s="1" t="s">
        <v>1949</v>
      </c>
    </row>
    <row r="2403">
      <c r="A2403" s="72">
        <v>37706.0</v>
      </c>
      <c r="B2403" s="73">
        <v>47.58</v>
      </c>
      <c r="C2403" s="1" t="s">
        <v>1949</v>
      </c>
    </row>
    <row r="2404">
      <c r="A2404" s="72">
        <v>37707.0</v>
      </c>
      <c r="B2404" s="73">
        <v>47.54</v>
      </c>
      <c r="C2404" s="1" t="s">
        <v>1949</v>
      </c>
    </row>
    <row r="2405">
      <c r="A2405" s="72">
        <v>37708.0</v>
      </c>
      <c r="B2405" s="73">
        <v>47.55</v>
      </c>
      <c r="C2405" s="1" t="s">
        <v>1949</v>
      </c>
    </row>
    <row r="2406">
      <c r="A2406" s="72">
        <v>37711.0</v>
      </c>
      <c r="B2406" s="73">
        <v>47.5</v>
      </c>
      <c r="C2406" s="1" t="s">
        <v>1949</v>
      </c>
    </row>
    <row r="2407">
      <c r="A2407" s="72">
        <v>37712.0</v>
      </c>
      <c r="B2407" s="71"/>
      <c r="C2407" s="1" t="s">
        <v>1949</v>
      </c>
    </row>
    <row r="2408">
      <c r="A2408" s="72">
        <v>37713.0</v>
      </c>
      <c r="B2408" s="71"/>
      <c r="C2408" s="1" t="s">
        <v>1949</v>
      </c>
    </row>
    <row r="2409">
      <c r="A2409" s="72">
        <v>37714.0</v>
      </c>
      <c r="B2409" s="73">
        <v>47.41</v>
      </c>
      <c r="C2409" s="1" t="s">
        <v>1949</v>
      </c>
    </row>
    <row r="2410">
      <c r="A2410" s="72">
        <v>37715.0</v>
      </c>
      <c r="B2410" s="73">
        <v>47.4</v>
      </c>
      <c r="C2410" s="1" t="s">
        <v>1949</v>
      </c>
    </row>
    <row r="2411">
      <c r="A2411" s="72">
        <v>37718.0</v>
      </c>
      <c r="B2411" s="73">
        <v>47.39</v>
      </c>
      <c r="C2411" s="1" t="s">
        <v>1949</v>
      </c>
    </row>
    <row r="2412">
      <c r="A2412" s="72">
        <v>37719.0</v>
      </c>
      <c r="B2412" s="73">
        <v>47.42</v>
      </c>
      <c r="C2412" s="1" t="s">
        <v>1949</v>
      </c>
    </row>
    <row r="2413">
      <c r="A2413" s="72">
        <v>37720.0</v>
      </c>
      <c r="B2413" s="73">
        <v>47.46</v>
      </c>
      <c r="C2413" s="1" t="s">
        <v>1949</v>
      </c>
    </row>
    <row r="2414">
      <c r="A2414" s="72">
        <v>37721.0</v>
      </c>
      <c r="B2414" s="73">
        <v>47.41</v>
      </c>
      <c r="C2414" s="1" t="s">
        <v>1949</v>
      </c>
    </row>
    <row r="2415">
      <c r="A2415" s="72">
        <v>37722.0</v>
      </c>
      <c r="B2415" s="71"/>
      <c r="C2415" s="1" t="s">
        <v>1949</v>
      </c>
    </row>
    <row r="2416">
      <c r="A2416" s="72">
        <v>37725.0</v>
      </c>
      <c r="B2416" s="71"/>
      <c r="C2416" s="1" t="s">
        <v>1949</v>
      </c>
    </row>
    <row r="2417">
      <c r="A2417" s="72">
        <v>37726.0</v>
      </c>
      <c r="B2417" s="71"/>
      <c r="C2417" s="1" t="s">
        <v>1949</v>
      </c>
    </row>
    <row r="2418">
      <c r="A2418" s="72">
        <v>37727.0</v>
      </c>
      <c r="B2418" s="73">
        <v>47.36</v>
      </c>
      <c r="C2418" s="1" t="s">
        <v>1949</v>
      </c>
    </row>
    <row r="2419">
      <c r="A2419" s="72">
        <v>37728.0</v>
      </c>
      <c r="B2419" s="73">
        <v>47.37</v>
      </c>
      <c r="C2419" s="1" t="s">
        <v>1949</v>
      </c>
    </row>
    <row r="2420">
      <c r="A2420" s="72">
        <v>37729.0</v>
      </c>
      <c r="B2420" s="71"/>
      <c r="C2420" s="1" t="s">
        <v>1949</v>
      </c>
    </row>
    <row r="2421">
      <c r="A2421" s="72">
        <v>37732.0</v>
      </c>
      <c r="B2421" s="73">
        <v>47.35</v>
      </c>
      <c r="C2421" s="1" t="s">
        <v>1949</v>
      </c>
    </row>
    <row r="2422">
      <c r="A2422" s="72">
        <v>37733.0</v>
      </c>
      <c r="B2422" s="73">
        <v>47.37</v>
      </c>
      <c r="C2422" s="1" t="s">
        <v>1949</v>
      </c>
    </row>
    <row r="2423">
      <c r="A2423" s="72">
        <v>37734.0</v>
      </c>
      <c r="B2423" s="73">
        <v>47.33</v>
      </c>
      <c r="C2423" s="1" t="s">
        <v>1949</v>
      </c>
    </row>
    <row r="2424">
      <c r="A2424" s="72">
        <v>37735.0</v>
      </c>
      <c r="B2424" s="73">
        <v>47.34</v>
      </c>
      <c r="C2424" s="1" t="s">
        <v>1949</v>
      </c>
    </row>
    <row r="2425">
      <c r="A2425" s="72">
        <v>37736.0</v>
      </c>
      <c r="B2425" s="73">
        <v>47.35</v>
      </c>
      <c r="C2425" s="1" t="s">
        <v>1949</v>
      </c>
    </row>
    <row r="2426">
      <c r="A2426" s="72">
        <v>37739.0</v>
      </c>
      <c r="B2426" s="73">
        <v>47.36</v>
      </c>
      <c r="C2426" s="1" t="s">
        <v>1949</v>
      </c>
    </row>
    <row r="2427">
      <c r="A2427" s="72">
        <v>37740.0</v>
      </c>
      <c r="B2427" s="73">
        <v>47.37</v>
      </c>
      <c r="C2427" s="1" t="s">
        <v>1949</v>
      </c>
    </row>
    <row r="2428">
      <c r="A2428" s="72">
        <v>37741.0</v>
      </c>
      <c r="B2428" s="73">
        <v>47.35</v>
      </c>
      <c r="C2428" s="1" t="s">
        <v>1949</v>
      </c>
    </row>
    <row r="2429">
      <c r="A2429" s="72">
        <v>37742.0</v>
      </c>
      <c r="B2429" s="71"/>
      <c r="C2429" s="1" t="s">
        <v>1949</v>
      </c>
    </row>
    <row r="2430">
      <c r="A2430" s="72">
        <v>37743.0</v>
      </c>
      <c r="B2430" s="73">
        <v>47.36</v>
      </c>
      <c r="C2430" s="1" t="s">
        <v>1949</v>
      </c>
    </row>
    <row r="2431">
      <c r="A2431" s="72">
        <v>37746.0</v>
      </c>
      <c r="B2431" s="73">
        <v>47.35</v>
      </c>
      <c r="C2431" s="1" t="s">
        <v>1949</v>
      </c>
    </row>
    <row r="2432">
      <c r="A2432" s="72">
        <v>37747.0</v>
      </c>
      <c r="B2432" s="73">
        <v>47.31</v>
      </c>
      <c r="C2432" s="1" t="s">
        <v>1949</v>
      </c>
    </row>
    <row r="2433">
      <c r="A2433" s="72">
        <v>37748.0</v>
      </c>
      <c r="B2433" s="73">
        <v>47.27</v>
      </c>
      <c r="C2433" s="1" t="s">
        <v>1949</v>
      </c>
    </row>
    <row r="2434">
      <c r="A2434" s="72">
        <v>37749.0</v>
      </c>
      <c r="B2434" s="73">
        <v>47.26</v>
      </c>
      <c r="C2434" s="1" t="s">
        <v>1949</v>
      </c>
    </row>
    <row r="2435">
      <c r="A2435" s="72">
        <v>37750.0</v>
      </c>
      <c r="B2435" s="73">
        <v>47.19</v>
      </c>
      <c r="C2435" s="1" t="s">
        <v>1949</v>
      </c>
    </row>
    <row r="2436">
      <c r="A2436" s="72">
        <v>37753.0</v>
      </c>
      <c r="B2436" s="73">
        <v>47.16</v>
      </c>
      <c r="C2436" s="1" t="s">
        <v>1949</v>
      </c>
    </row>
    <row r="2437">
      <c r="A2437" s="72">
        <v>37754.0</v>
      </c>
      <c r="B2437" s="73">
        <v>47.17</v>
      </c>
      <c r="C2437" s="1" t="s">
        <v>1949</v>
      </c>
    </row>
    <row r="2438">
      <c r="A2438" s="72">
        <v>37755.0</v>
      </c>
      <c r="B2438" s="73">
        <v>47.14</v>
      </c>
      <c r="C2438" s="1" t="s">
        <v>1949</v>
      </c>
    </row>
    <row r="2439">
      <c r="A2439" s="72">
        <v>37756.0</v>
      </c>
      <c r="B2439" s="71"/>
      <c r="C2439" s="1" t="s">
        <v>1949</v>
      </c>
    </row>
    <row r="2440">
      <c r="A2440" s="72">
        <v>37757.0</v>
      </c>
      <c r="B2440" s="71"/>
      <c r="C2440" s="1" t="s">
        <v>1949</v>
      </c>
    </row>
    <row r="2441">
      <c r="A2441" s="72">
        <v>37760.0</v>
      </c>
      <c r="B2441" s="73">
        <v>47.06</v>
      </c>
      <c r="C2441" s="1" t="s">
        <v>1949</v>
      </c>
    </row>
    <row r="2442">
      <c r="A2442" s="72">
        <v>37761.0</v>
      </c>
      <c r="B2442" s="73">
        <v>46.94</v>
      </c>
      <c r="C2442" s="1" t="s">
        <v>1949</v>
      </c>
    </row>
    <row r="2443">
      <c r="A2443" s="72">
        <v>37762.0</v>
      </c>
      <c r="B2443" s="73">
        <v>46.76</v>
      </c>
      <c r="C2443" s="1" t="s">
        <v>1949</v>
      </c>
    </row>
    <row r="2444">
      <c r="A2444" s="72">
        <v>37763.0</v>
      </c>
      <c r="B2444" s="73">
        <v>46.91</v>
      </c>
      <c r="C2444" s="1" t="s">
        <v>1949</v>
      </c>
    </row>
    <row r="2445">
      <c r="A2445" s="72">
        <v>37764.0</v>
      </c>
      <c r="B2445" s="73">
        <v>46.94</v>
      </c>
      <c r="C2445" s="1" t="s">
        <v>1949</v>
      </c>
    </row>
    <row r="2446">
      <c r="A2446" s="72">
        <v>37767.0</v>
      </c>
      <c r="B2446" s="73">
        <v>46.9</v>
      </c>
      <c r="C2446" s="1" t="s">
        <v>1949</v>
      </c>
    </row>
    <row r="2447">
      <c r="A2447" s="72">
        <v>37768.0</v>
      </c>
      <c r="B2447" s="73">
        <v>46.84</v>
      </c>
      <c r="C2447" s="1" t="s">
        <v>1949</v>
      </c>
    </row>
    <row r="2448">
      <c r="A2448" s="72">
        <v>37769.0</v>
      </c>
      <c r="B2448" s="73">
        <v>46.96</v>
      </c>
      <c r="C2448" s="1" t="s">
        <v>1949</v>
      </c>
    </row>
    <row r="2449">
      <c r="A2449" s="72">
        <v>37770.0</v>
      </c>
      <c r="B2449" s="73">
        <v>47.03</v>
      </c>
      <c r="C2449" s="1" t="s">
        <v>1949</v>
      </c>
    </row>
    <row r="2450">
      <c r="A2450" s="72">
        <v>37771.0</v>
      </c>
      <c r="B2450" s="73">
        <v>47.03</v>
      </c>
      <c r="C2450" s="1" t="s">
        <v>1949</v>
      </c>
    </row>
    <row r="2451">
      <c r="A2451" s="72">
        <v>37774.0</v>
      </c>
      <c r="B2451" s="73">
        <v>47.16</v>
      </c>
      <c r="C2451" s="1" t="s">
        <v>1949</v>
      </c>
    </row>
    <row r="2452">
      <c r="A2452" s="72">
        <v>37775.0</v>
      </c>
      <c r="B2452" s="73">
        <v>47.03</v>
      </c>
      <c r="C2452" s="1" t="s">
        <v>1949</v>
      </c>
    </row>
    <row r="2453">
      <c r="A2453" s="72">
        <v>37776.0</v>
      </c>
      <c r="B2453" s="73">
        <v>46.88</v>
      </c>
      <c r="C2453" s="1" t="s">
        <v>1949</v>
      </c>
    </row>
    <row r="2454">
      <c r="A2454" s="72">
        <v>37777.0</v>
      </c>
      <c r="B2454" s="73">
        <v>46.91</v>
      </c>
      <c r="C2454" s="1" t="s">
        <v>1949</v>
      </c>
    </row>
    <row r="2455">
      <c r="A2455" s="72">
        <v>37778.0</v>
      </c>
      <c r="B2455" s="73">
        <v>46.82</v>
      </c>
      <c r="C2455" s="1" t="s">
        <v>1949</v>
      </c>
    </row>
    <row r="2456">
      <c r="A2456" s="72">
        <v>37781.0</v>
      </c>
      <c r="B2456" s="73">
        <v>46.9</v>
      </c>
      <c r="C2456" s="1" t="s">
        <v>1949</v>
      </c>
    </row>
    <row r="2457">
      <c r="A2457" s="72">
        <v>37782.0</v>
      </c>
      <c r="B2457" s="73">
        <v>46.82</v>
      </c>
      <c r="C2457" s="1" t="s">
        <v>1949</v>
      </c>
    </row>
    <row r="2458">
      <c r="A2458" s="72">
        <v>37783.0</v>
      </c>
      <c r="B2458" s="73">
        <v>46.73</v>
      </c>
      <c r="C2458" s="1" t="s">
        <v>1949</v>
      </c>
    </row>
    <row r="2459">
      <c r="A2459" s="72">
        <v>37784.0</v>
      </c>
      <c r="B2459" s="73">
        <v>46.68</v>
      </c>
      <c r="C2459" s="1" t="s">
        <v>1949</v>
      </c>
    </row>
    <row r="2460">
      <c r="A2460" s="72">
        <v>37785.0</v>
      </c>
      <c r="B2460" s="73">
        <v>46.69</v>
      </c>
      <c r="C2460" s="1" t="s">
        <v>1949</v>
      </c>
    </row>
    <row r="2461">
      <c r="A2461" s="72">
        <v>37788.0</v>
      </c>
      <c r="B2461" s="73">
        <v>46.63</v>
      </c>
      <c r="C2461" s="1" t="s">
        <v>1949</v>
      </c>
    </row>
    <row r="2462">
      <c r="A2462" s="72">
        <v>37789.0</v>
      </c>
      <c r="B2462" s="73">
        <v>46.64</v>
      </c>
      <c r="C2462" s="1" t="s">
        <v>1949</v>
      </c>
    </row>
    <row r="2463">
      <c r="A2463" s="72">
        <v>37790.0</v>
      </c>
      <c r="B2463" s="73">
        <v>46.58</v>
      </c>
      <c r="C2463" s="1" t="s">
        <v>1949</v>
      </c>
    </row>
    <row r="2464">
      <c r="A2464" s="72">
        <v>37791.0</v>
      </c>
      <c r="B2464" s="73">
        <v>46.58</v>
      </c>
      <c r="C2464" s="1" t="s">
        <v>1949</v>
      </c>
    </row>
    <row r="2465">
      <c r="A2465" s="72">
        <v>37792.0</v>
      </c>
      <c r="B2465" s="73">
        <v>46.54</v>
      </c>
      <c r="C2465" s="1" t="s">
        <v>1949</v>
      </c>
    </row>
    <row r="2466">
      <c r="A2466" s="72">
        <v>37795.0</v>
      </c>
      <c r="B2466" s="73">
        <v>46.58</v>
      </c>
      <c r="C2466" s="1" t="s">
        <v>1949</v>
      </c>
    </row>
    <row r="2467">
      <c r="A2467" s="72">
        <v>37796.0</v>
      </c>
      <c r="B2467" s="73">
        <v>46.6</v>
      </c>
      <c r="C2467" s="1" t="s">
        <v>1949</v>
      </c>
    </row>
    <row r="2468">
      <c r="A2468" s="72">
        <v>37797.0</v>
      </c>
      <c r="B2468" s="73">
        <v>46.62</v>
      </c>
      <c r="C2468" s="1" t="s">
        <v>1949</v>
      </c>
    </row>
    <row r="2469">
      <c r="A2469" s="72">
        <v>37798.0</v>
      </c>
      <c r="B2469" s="73">
        <v>46.54</v>
      </c>
      <c r="C2469" s="1" t="s">
        <v>1949</v>
      </c>
    </row>
    <row r="2470">
      <c r="A2470" s="72">
        <v>37799.0</v>
      </c>
      <c r="B2470" s="73">
        <v>46.49</v>
      </c>
      <c r="C2470" s="1" t="s">
        <v>1949</v>
      </c>
    </row>
    <row r="2471">
      <c r="A2471" s="72">
        <v>37802.0</v>
      </c>
      <c r="B2471" s="71"/>
      <c r="C2471" s="1" t="s">
        <v>1949</v>
      </c>
    </row>
    <row r="2472">
      <c r="A2472" s="72">
        <v>37803.0</v>
      </c>
      <c r="B2472" s="73">
        <v>46.48</v>
      </c>
      <c r="C2472" s="1" t="s">
        <v>1949</v>
      </c>
    </row>
    <row r="2473">
      <c r="A2473" s="72">
        <v>37804.0</v>
      </c>
      <c r="B2473" s="73">
        <v>46.46</v>
      </c>
      <c r="C2473" s="1" t="s">
        <v>1949</v>
      </c>
    </row>
    <row r="2474">
      <c r="A2474" s="72">
        <v>37805.0</v>
      </c>
      <c r="B2474" s="73">
        <v>46.41</v>
      </c>
      <c r="C2474" s="1" t="s">
        <v>1949</v>
      </c>
    </row>
    <row r="2475">
      <c r="A2475" s="72">
        <v>37806.0</v>
      </c>
      <c r="B2475" s="73">
        <v>46.33</v>
      </c>
      <c r="C2475" s="1" t="s">
        <v>1949</v>
      </c>
    </row>
    <row r="2476">
      <c r="A2476" s="72">
        <v>37809.0</v>
      </c>
      <c r="B2476" s="73">
        <v>46.28</v>
      </c>
      <c r="C2476" s="1" t="s">
        <v>1949</v>
      </c>
    </row>
    <row r="2477">
      <c r="A2477" s="72">
        <v>37810.0</v>
      </c>
      <c r="B2477" s="73">
        <v>46.29</v>
      </c>
      <c r="C2477" s="1" t="s">
        <v>1949</v>
      </c>
    </row>
    <row r="2478">
      <c r="A2478" s="72">
        <v>37811.0</v>
      </c>
      <c r="B2478" s="73">
        <v>46.29</v>
      </c>
      <c r="C2478" s="1" t="s">
        <v>1949</v>
      </c>
    </row>
    <row r="2479">
      <c r="A2479" s="72">
        <v>37812.0</v>
      </c>
      <c r="B2479" s="73">
        <v>46.21</v>
      </c>
      <c r="C2479" s="1" t="s">
        <v>1949</v>
      </c>
    </row>
    <row r="2480">
      <c r="A2480" s="72">
        <v>37813.0</v>
      </c>
      <c r="B2480" s="73">
        <v>46.14</v>
      </c>
      <c r="C2480" s="1" t="s">
        <v>1949</v>
      </c>
    </row>
    <row r="2481">
      <c r="A2481" s="72">
        <v>37816.0</v>
      </c>
      <c r="B2481" s="73">
        <v>46.06</v>
      </c>
      <c r="C2481" s="1" t="s">
        <v>1949</v>
      </c>
    </row>
    <row r="2482">
      <c r="A2482" s="72">
        <v>37817.0</v>
      </c>
      <c r="B2482" s="73">
        <v>46.12</v>
      </c>
      <c r="C2482" s="1" t="s">
        <v>1949</v>
      </c>
    </row>
    <row r="2483">
      <c r="A2483" s="72">
        <v>37818.0</v>
      </c>
      <c r="B2483" s="73">
        <v>46.2</v>
      </c>
      <c r="C2483" s="1" t="s">
        <v>1949</v>
      </c>
    </row>
    <row r="2484">
      <c r="A2484" s="72">
        <v>37819.0</v>
      </c>
      <c r="B2484" s="73">
        <v>46.26</v>
      </c>
      <c r="C2484" s="1" t="s">
        <v>1949</v>
      </c>
    </row>
    <row r="2485">
      <c r="A2485" s="72">
        <v>37820.0</v>
      </c>
      <c r="B2485" s="73">
        <v>46.23</v>
      </c>
      <c r="C2485" s="1" t="s">
        <v>1949</v>
      </c>
    </row>
    <row r="2486">
      <c r="A2486" s="72">
        <v>37823.0</v>
      </c>
      <c r="B2486" s="73">
        <v>46.26</v>
      </c>
      <c r="C2486" s="1" t="s">
        <v>1949</v>
      </c>
    </row>
    <row r="2487">
      <c r="A2487" s="72">
        <v>37824.0</v>
      </c>
      <c r="B2487" s="73">
        <v>46.26</v>
      </c>
      <c r="C2487" s="1" t="s">
        <v>1949</v>
      </c>
    </row>
    <row r="2488">
      <c r="A2488" s="72">
        <v>37825.0</v>
      </c>
      <c r="B2488" s="73">
        <v>46.18</v>
      </c>
      <c r="C2488" s="1" t="s">
        <v>1949</v>
      </c>
    </row>
    <row r="2489">
      <c r="A2489" s="72">
        <v>37826.0</v>
      </c>
      <c r="B2489" s="73">
        <v>46.15</v>
      </c>
      <c r="C2489" s="1" t="s">
        <v>1949</v>
      </c>
    </row>
    <row r="2490">
      <c r="A2490" s="72">
        <v>37827.0</v>
      </c>
      <c r="B2490" s="73">
        <v>46.16</v>
      </c>
      <c r="C2490" s="1" t="s">
        <v>1949</v>
      </c>
    </row>
    <row r="2491">
      <c r="A2491" s="72">
        <v>37830.0</v>
      </c>
      <c r="B2491" s="73">
        <v>46.13</v>
      </c>
      <c r="C2491" s="1" t="s">
        <v>1949</v>
      </c>
    </row>
    <row r="2492">
      <c r="A2492" s="72">
        <v>37831.0</v>
      </c>
      <c r="B2492" s="73">
        <v>46.12</v>
      </c>
      <c r="C2492" s="1" t="s">
        <v>1949</v>
      </c>
    </row>
    <row r="2493">
      <c r="A2493" s="72">
        <v>37832.0</v>
      </c>
      <c r="B2493" s="71"/>
      <c r="C2493" s="1" t="s">
        <v>1949</v>
      </c>
    </row>
    <row r="2494">
      <c r="A2494" s="72">
        <v>37833.0</v>
      </c>
      <c r="B2494" s="73">
        <v>46.14</v>
      </c>
      <c r="C2494" s="1" t="s">
        <v>1949</v>
      </c>
    </row>
    <row r="2495">
      <c r="A2495" s="72">
        <v>37834.0</v>
      </c>
      <c r="B2495" s="73">
        <v>46.16</v>
      </c>
      <c r="C2495" s="1" t="s">
        <v>1949</v>
      </c>
    </row>
    <row r="2496">
      <c r="A2496" s="72">
        <v>37837.0</v>
      </c>
      <c r="B2496" s="73">
        <v>46.11</v>
      </c>
      <c r="C2496" s="1" t="s">
        <v>1949</v>
      </c>
    </row>
    <row r="2497">
      <c r="A2497" s="72">
        <v>37838.0</v>
      </c>
      <c r="B2497" s="73">
        <v>46.12</v>
      </c>
      <c r="C2497" s="1" t="s">
        <v>1949</v>
      </c>
    </row>
    <row r="2498">
      <c r="A2498" s="72">
        <v>37839.0</v>
      </c>
      <c r="B2498" s="73">
        <v>46.08</v>
      </c>
      <c r="C2498" s="1" t="s">
        <v>1949</v>
      </c>
    </row>
    <row r="2499">
      <c r="A2499" s="72">
        <v>37840.0</v>
      </c>
      <c r="B2499" s="73">
        <v>46.02</v>
      </c>
      <c r="C2499" s="1" t="s">
        <v>1949</v>
      </c>
    </row>
    <row r="2500">
      <c r="A2500" s="72">
        <v>37841.0</v>
      </c>
      <c r="B2500" s="73">
        <v>46.03</v>
      </c>
      <c r="C2500" s="1" t="s">
        <v>1949</v>
      </c>
    </row>
    <row r="2501">
      <c r="A2501" s="72">
        <v>37844.0</v>
      </c>
      <c r="B2501" s="73">
        <v>45.96</v>
      </c>
      <c r="C2501" s="1" t="s">
        <v>1949</v>
      </c>
    </row>
    <row r="2502">
      <c r="A2502" s="72">
        <v>37845.0</v>
      </c>
      <c r="B2502" s="73">
        <v>45.93</v>
      </c>
      <c r="C2502" s="1" t="s">
        <v>1949</v>
      </c>
    </row>
    <row r="2503">
      <c r="A2503" s="72">
        <v>37846.0</v>
      </c>
      <c r="B2503" s="73">
        <v>45.92</v>
      </c>
      <c r="C2503" s="1" t="s">
        <v>1949</v>
      </c>
    </row>
    <row r="2504">
      <c r="A2504" s="72">
        <v>37847.0</v>
      </c>
      <c r="B2504" s="73">
        <v>45.91</v>
      </c>
      <c r="C2504" s="1" t="s">
        <v>1949</v>
      </c>
    </row>
    <row r="2505">
      <c r="A2505" s="72">
        <v>37848.0</v>
      </c>
      <c r="B2505" s="71"/>
      <c r="C2505" s="1" t="s">
        <v>1949</v>
      </c>
    </row>
    <row r="2506">
      <c r="A2506" s="72">
        <v>37851.0</v>
      </c>
      <c r="B2506" s="73">
        <v>45.86</v>
      </c>
      <c r="C2506" s="1" t="s">
        <v>1949</v>
      </c>
    </row>
    <row r="2507">
      <c r="A2507" s="72">
        <v>37852.0</v>
      </c>
      <c r="B2507" s="73">
        <v>45.84</v>
      </c>
      <c r="C2507" s="1" t="s">
        <v>1949</v>
      </c>
    </row>
    <row r="2508">
      <c r="A2508" s="72">
        <v>37853.0</v>
      </c>
      <c r="B2508" s="73">
        <v>45.82</v>
      </c>
      <c r="C2508" s="1" t="s">
        <v>1949</v>
      </c>
    </row>
    <row r="2509">
      <c r="A2509" s="72">
        <v>37854.0</v>
      </c>
      <c r="B2509" s="73">
        <v>45.84</v>
      </c>
      <c r="C2509" s="1" t="s">
        <v>1949</v>
      </c>
    </row>
    <row r="2510">
      <c r="A2510" s="72">
        <v>37855.0</v>
      </c>
      <c r="B2510" s="73">
        <v>45.86</v>
      </c>
      <c r="C2510" s="1" t="s">
        <v>1949</v>
      </c>
    </row>
    <row r="2511">
      <c r="A2511" s="72">
        <v>37858.0</v>
      </c>
      <c r="B2511" s="73">
        <v>45.86</v>
      </c>
      <c r="C2511" s="1" t="s">
        <v>1949</v>
      </c>
    </row>
    <row r="2512">
      <c r="A2512" s="72">
        <v>37859.0</v>
      </c>
      <c r="B2512" s="73">
        <v>45.87</v>
      </c>
      <c r="C2512" s="1" t="s">
        <v>1949</v>
      </c>
    </row>
    <row r="2513">
      <c r="A2513" s="72">
        <v>37860.0</v>
      </c>
      <c r="B2513" s="73">
        <v>45.84</v>
      </c>
      <c r="C2513" s="1" t="s">
        <v>1949</v>
      </c>
    </row>
    <row r="2514">
      <c r="A2514" s="72">
        <v>37861.0</v>
      </c>
      <c r="B2514" s="73">
        <v>45.83</v>
      </c>
      <c r="C2514" s="1" t="s">
        <v>1949</v>
      </c>
    </row>
    <row r="2515">
      <c r="A2515" s="72">
        <v>37862.0</v>
      </c>
      <c r="B2515" s="73">
        <v>45.85</v>
      </c>
      <c r="C2515" s="1" t="s">
        <v>1949</v>
      </c>
    </row>
    <row r="2516">
      <c r="A2516" s="72">
        <v>37865.0</v>
      </c>
      <c r="B2516" s="73">
        <v>45.83</v>
      </c>
      <c r="C2516" s="1" t="s">
        <v>1949</v>
      </c>
    </row>
    <row r="2517">
      <c r="A2517" s="72">
        <v>37866.0</v>
      </c>
      <c r="B2517" s="73">
        <v>45.87</v>
      </c>
      <c r="C2517" s="1" t="s">
        <v>1949</v>
      </c>
    </row>
    <row r="2518">
      <c r="A2518" s="72">
        <v>37867.0</v>
      </c>
      <c r="B2518" s="73">
        <v>45.88</v>
      </c>
      <c r="C2518" s="1" t="s">
        <v>1949</v>
      </c>
    </row>
    <row r="2519">
      <c r="A2519" s="72">
        <v>37868.0</v>
      </c>
      <c r="B2519" s="73">
        <v>45.92</v>
      </c>
      <c r="C2519" s="1" t="s">
        <v>1949</v>
      </c>
    </row>
    <row r="2520">
      <c r="A2520" s="72">
        <v>37869.0</v>
      </c>
      <c r="B2520" s="73">
        <v>45.94</v>
      </c>
      <c r="C2520" s="1" t="s">
        <v>1949</v>
      </c>
    </row>
    <row r="2521">
      <c r="A2521" s="72">
        <v>37872.0</v>
      </c>
      <c r="B2521" s="73">
        <v>45.85</v>
      </c>
      <c r="C2521" s="1" t="s">
        <v>1949</v>
      </c>
    </row>
    <row r="2522">
      <c r="A2522" s="72">
        <v>37873.0</v>
      </c>
      <c r="B2522" s="73">
        <v>45.81</v>
      </c>
      <c r="C2522" s="1" t="s">
        <v>1949</v>
      </c>
    </row>
    <row r="2523">
      <c r="A2523" s="72">
        <v>37874.0</v>
      </c>
      <c r="B2523" s="73">
        <v>45.77</v>
      </c>
      <c r="C2523" s="1" t="s">
        <v>1949</v>
      </c>
    </row>
    <row r="2524">
      <c r="A2524" s="72">
        <v>37875.0</v>
      </c>
      <c r="B2524" s="73">
        <v>45.72</v>
      </c>
      <c r="C2524" s="1" t="s">
        <v>1949</v>
      </c>
    </row>
    <row r="2525">
      <c r="A2525" s="72">
        <v>37876.0</v>
      </c>
      <c r="B2525" s="73">
        <v>45.78</v>
      </c>
      <c r="C2525" s="1" t="s">
        <v>1949</v>
      </c>
    </row>
    <row r="2526">
      <c r="A2526" s="72">
        <v>37879.0</v>
      </c>
      <c r="B2526" s="73">
        <v>45.77</v>
      </c>
      <c r="C2526" s="1" t="s">
        <v>1949</v>
      </c>
    </row>
    <row r="2527">
      <c r="A2527" s="72">
        <v>37880.0</v>
      </c>
      <c r="B2527" s="73">
        <v>45.85</v>
      </c>
      <c r="C2527" s="1" t="s">
        <v>1949</v>
      </c>
    </row>
    <row r="2528">
      <c r="A2528" s="72">
        <v>37881.0</v>
      </c>
      <c r="B2528" s="73">
        <v>45.94</v>
      </c>
      <c r="C2528" s="1" t="s">
        <v>1949</v>
      </c>
    </row>
    <row r="2529">
      <c r="A2529" s="72">
        <v>37882.0</v>
      </c>
      <c r="B2529" s="73">
        <v>46.08</v>
      </c>
      <c r="C2529" s="1" t="s">
        <v>1949</v>
      </c>
    </row>
    <row r="2530">
      <c r="A2530" s="72">
        <v>37883.0</v>
      </c>
      <c r="B2530" s="73">
        <v>45.93</v>
      </c>
      <c r="C2530" s="1" t="s">
        <v>1949</v>
      </c>
    </row>
    <row r="2531">
      <c r="A2531" s="72">
        <v>37886.0</v>
      </c>
      <c r="B2531" s="73">
        <v>45.79</v>
      </c>
      <c r="C2531" s="1" t="s">
        <v>1949</v>
      </c>
    </row>
    <row r="2532">
      <c r="A2532" s="72">
        <v>37887.0</v>
      </c>
      <c r="B2532" s="73">
        <v>45.75</v>
      </c>
      <c r="C2532" s="1" t="s">
        <v>1949</v>
      </c>
    </row>
    <row r="2533">
      <c r="A2533" s="72">
        <v>37888.0</v>
      </c>
      <c r="B2533" s="73">
        <v>45.84</v>
      </c>
      <c r="C2533" s="1" t="s">
        <v>1949</v>
      </c>
    </row>
    <row r="2534">
      <c r="A2534" s="72">
        <v>37889.0</v>
      </c>
      <c r="B2534" s="73">
        <v>45.82</v>
      </c>
      <c r="C2534" s="1" t="s">
        <v>1949</v>
      </c>
    </row>
    <row r="2535">
      <c r="A2535" s="72">
        <v>37890.0</v>
      </c>
      <c r="B2535" s="73">
        <v>45.87</v>
      </c>
      <c r="C2535" s="1" t="s">
        <v>1949</v>
      </c>
    </row>
    <row r="2536">
      <c r="A2536" s="72">
        <v>37893.0</v>
      </c>
      <c r="B2536" s="73">
        <v>45.85</v>
      </c>
      <c r="C2536" s="1" t="s">
        <v>1949</v>
      </c>
    </row>
    <row r="2537">
      <c r="A2537" s="72">
        <v>37894.0</v>
      </c>
      <c r="B2537" s="71"/>
      <c r="C2537" s="1" t="s">
        <v>1949</v>
      </c>
    </row>
    <row r="2538">
      <c r="A2538" s="72">
        <v>37895.0</v>
      </c>
      <c r="B2538" s="73">
        <v>45.68</v>
      </c>
      <c r="C2538" s="1" t="s">
        <v>1949</v>
      </c>
    </row>
    <row r="2539">
      <c r="A2539" s="72">
        <v>37896.0</v>
      </c>
      <c r="B2539" s="71"/>
      <c r="C2539" s="1" t="s">
        <v>1949</v>
      </c>
    </row>
    <row r="2540">
      <c r="A2540" s="72">
        <v>37897.0</v>
      </c>
      <c r="B2540" s="73">
        <v>45.46</v>
      </c>
      <c r="C2540" s="1" t="s">
        <v>1949</v>
      </c>
    </row>
    <row r="2541">
      <c r="A2541" s="72">
        <v>37900.0</v>
      </c>
      <c r="B2541" s="73">
        <v>45.42</v>
      </c>
      <c r="C2541" s="1" t="s">
        <v>1949</v>
      </c>
    </row>
    <row r="2542">
      <c r="A2542" s="72">
        <v>37901.0</v>
      </c>
      <c r="B2542" s="73">
        <v>45.36</v>
      </c>
      <c r="C2542" s="1" t="s">
        <v>1949</v>
      </c>
    </row>
    <row r="2543">
      <c r="A2543" s="72">
        <v>37902.0</v>
      </c>
      <c r="B2543" s="73">
        <v>45.29</v>
      </c>
      <c r="C2543" s="1" t="s">
        <v>1949</v>
      </c>
    </row>
    <row r="2544">
      <c r="A2544" s="72">
        <v>37903.0</v>
      </c>
      <c r="B2544" s="73">
        <v>45.33</v>
      </c>
      <c r="C2544" s="1" t="s">
        <v>1949</v>
      </c>
    </row>
    <row r="2545">
      <c r="A2545" s="72">
        <v>37904.0</v>
      </c>
      <c r="B2545" s="73">
        <v>45.38</v>
      </c>
      <c r="C2545" s="1" t="s">
        <v>1949</v>
      </c>
    </row>
    <row r="2546">
      <c r="A2546" s="72">
        <v>37907.0</v>
      </c>
      <c r="B2546" s="73">
        <v>45.35</v>
      </c>
      <c r="C2546" s="1" t="s">
        <v>1949</v>
      </c>
    </row>
    <row r="2547">
      <c r="A2547" s="72">
        <v>37908.0</v>
      </c>
      <c r="B2547" s="73">
        <v>45.59</v>
      </c>
      <c r="C2547" s="1" t="s">
        <v>1949</v>
      </c>
    </row>
    <row r="2548">
      <c r="A2548" s="72">
        <v>37909.0</v>
      </c>
      <c r="B2548" s="73">
        <v>45.71</v>
      </c>
      <c r="C2548" s="1" t="s">
        <v>1949</v>
      </c>
    </row>
    <row r="2549">
      <c r="A2549" s="72">
        <v>37910.0</v>
      </c>
      <c r="B2549" s="73">
        <v>45.29</v>
      </c>
      <c r="C2549" s="1" t="s">
        <v>1949</v>
      </c>
    </row>
    <row r="2550">
      <c r="A2550" s="72">
        <v>37911.0</v>
      </c>
      <c r="B2550" s="73">
        <v>45.35</v>
      </c>
      <c r="C2550" s="1" t="s">
        <v>1949</v>
      </c>
    </row>
    <row r="2551">
      <c r="A2551" s="72">
        <v>37914.0</v>
      </c>
      <c r="B2551" s="73">
        <v>45.35</v>
      </c>
      <c r="C2551" s="1" t="s">
        <v>1949</v>
      </c>
    </row>
    <row r="2552">
      <c r="A2552" s="72">
        <v>37915.0</v>
      </c>
      <c r="B2552" s="73">
        <v>45.31</v>
      </c>
      <c r="C2552" s="1" t="s">
        <v>1949</v>
      </c>
    </row>
    <row r="2553">
      <c r="A2553" s="72">
        <v>37916.0</v>
      </c>
      <c r="B2553" s="73">
        <v>45.37</v>
      </c>
      <c r="C2553" s="1" t="s">
        <v>1949</v>
      </c>
    </row>
    <row r="2554">
      <c r="A2554" s="72">
        <v>37917.0</v>
      </c>
      <c r="B2554" s="73">
        <v>45.33</v>
      </c>
      <c r="C2554" s="1" t="s">
        <v>1949</v>
      </c>
    </row>
    <row r="2555">
      <c r="A2555" s="72">
        <v>37918.0</v>
      </c>
      <c r="B2555" s="73">
        <v>45.33</v>
      </c>
      <c r="C2555" s="1" t="s">
        <v>1949</v>
      </c>
    </row>
    <row r="2556">
      <c r="A2556" s="72">
        <v>37921.0</v>
      </c>
      <c r="B2556" s="73">
        <v>45.34</v>
      </c>
      <c r="C2556" s="1" t="s">
        <v>1949</v>
      </c>
    </row>
    <row r="2557">
      <c r="A2557" s="72">
        <v>37922.0</v>
      </c>
      <c r="B2557" s="73">
        <v>45.4</v>
      </c>
      <c r="C2557" s="1" t="s">
        <v>1949</v>
      </c>
    </row>
    <row r="2558">
      <c r="A2558" s="72">
        <v>37923.0</v>
      </c>
      <c r="B2558" s="73">
        <v>45.31</v>
      </c>
      <c r="C2558" s="1" t="s">
        <v>1949</v>
      </c>
    </row>
    <row r="2559">
      <c r="A2559" s="72">
        <v>37924.0</v>
      </c>
      <c r="B2559" s="73">
        <v>45.32</v>
      </c>
      <c r="C2559" s="1" t="s">
        <v>1949</v>
      </c>
    </row>
    <row r="2560">
      <c r="A2560" s="72">
        <v>37925.0</v>
      </c>
      <c r="B2560" s="73">
        <v>45.32</v>
      </c>
      <c r="C2560" s="1" t="s">
        <v>1949</v>
      </c>
    </row>
    <row r="2561">
      <c r="A2561" s="72">
        <v>37928.0</v>
      </c>
      <c r="B2561" s="73">
        <v>45.33</v>
      </c>
      <c r="C2561" s="1" t="s">
        <v>1949</v>
      </c>
    </row>
    <row r="2562">
      <c r="A2562" s="72">
        <v>37929.0</v>
      </c>
      <c r="B2562" s="73">
        <v>45.36</v>
      </c>
      <c r="C2562" s="1" t="s">
        <v>1949</v>
      </c>
    </row>
    <row r="2563">
      <c r="A2563" s="72">
        <v>37930.0</v>
      </c>
      <c r="B2563" s="73">
        <v>45.32</v>
      </c>
      <c r="C2563" s="1" t="s">
        <v>1949</v>
      </c>
    </row>
    <row r="2564">
      <c r="A2564" s="72">
        <v>37931.0</v>
      </c>
      <c r="B2564" s="73">
        <v>45.29</v>
      </c>
      <c r="C2564" s="1" t="s">
        <v>1949</v>
      </c>
    </row>
    <row r="2565">
      <c r="A2565" s="72">
        <v>37932.0</v>
      </c>
      <c r="B2565" s="73">
        <v>45.29</v>
      </c>
      <c r="C2565" s="1" t="s">
        <v>1949</v>
      </c>
    </row>
    <row r="2566">
      <c r="A2566" s="72">
        <v>37935.0</v>
      </c>
      <c r="B2566" s="73">
        <v>45.27</v>
      </c>
      <c r="C2566" s="1" t="s">
        <v>1949</v>
      </c>
    </row>
    <row r="2567">
      <c r="A2567" s="72">
        <v>37936.0</v>
      </c>
      <c r="B2567" s="73">
        <v>45.29</v>
      </c>
      <c r="C2567" s="1" t="s">
        <v>1949</v>
      </c>
    </row>
    <row r="2568">
      <c r="A2568" s="72">
        <v>37937.0</v>
      </c>
      <c r="B2568" s="73">
        <v>45.32</v>
      </c>
      <c r="C2568" s="1" t="s">
        <v>1949</v>
      </c>
    </row>
    <row r="2569">
      <c r="A2569" s="72">
        <v>37938.0</v>
      </c>
      <c r="B2569" s="73">
        <v>45.39</v>
      </c>
      <c r="C2569" s="1" t="s">
        <v>1949</v>
      </c>
    </row>
    <row r="2570">
      <c r="A2570" s="72">
        <v>37939.0</v>
      </c>
      <c r="B2570" s="73">
        <v>45.35</v>
      </c>
      <c r="C2570" s="1" t="s">
        <v>1949</v>
      </c>
    </row>
    <row r="2571">
      <c r="A2571" s="72">
        <v>37942.0</v>
      </c>
      <c r="B2571" s="73">
        <v>45.41</v>
      </c>
      <c r="C2571" s="1" t="s">
        <v>1949</v>
      </c>
    </row>
    <row r="2572">
      <c r="A2572" s="72">
        <v>37943.0</v>
      </c>
      <c r="B2572" s="73">
        <v>45.54</v>
      </c>
      <c r="C2572" s="1" t="s">
        <v>1949</v>
      </c>
    </row>
    <row r="2573">
      <c r="A2573" s="72">
        <v>37944.0</v>
      </c>
      <c r="B2573" s="73">
        <v>45.54</v>
      </c>
      <c r="C2573" s="1" t="s">
        <v>1949</v>
      </c>
    </row>
    <row r="2574">
      <c r="A2574" s="72">
        <v>37945.0</v>
      </c>
      <c r="B2574" s="73">
        <v>45.71</v>
      </c>
      <c r="C2574" s="1" t="s">
        <v>1949</v>
      </c>
    </row>
    <row r="2575">
      <c r="A2575" s="72">
        <v>37946.0</v>
      </c>
      <c r="B2575" s="73">
        <v>45.84</v>
      </c>
      <c r="C2575" s="1" t="s">
        <v>1949</v>
      </c>
    </row>
    <row r="2576">
      <c r="A2576" s="72">
        <v>37949.0</v>
      </c>
      <c r="B2576" s="73">
        <v>45.87</v>
      </c>
      <c r="C2576" s="1" t="s">
        <v>1949</v>
      </c>
    </row>
    <row r="2577">
      <c r="A2577" s="72">
        <v>37950.0</v>
      </c>
      <c r="B2577" s="73">
        <v>45.93</v>
      </c>
      <c r="C2577" s="1" t="s">
        <v>1949</v>
      </c>
    </row>
    <row r="2578">
      <c r="A2578" s="72">
        <v>37951.0</v>
      </c>
      <c r="B2578" s="71"/>
      <c r="C2578" s="1" t="s">
        <v>1949</v>
      </c>
    </row>
    <row r="2579">
      <c r="A2579" s="72">
        <v>37952.0</v>
      </c>
      <c r="B2579" s="73">
        <v>45.89</v>
      </c>
      <c r="C2579" s="1" t="s">
        <v>1949</v>
      </c>
    </row>
    <row r="2580">
      <c r="A2580" s="72">
        <v>37953.0</v>
      </c>
      <c r="B2580" s="73">
        <v>45.94</v>
      </c>
      <c r="C2580" s="1" t="s">
        <v>1949</v>
      </c>
    </row>
    <row r="2581">
      <c r="A2581" s="72">
        <v>37956.0</v>
      </c>
      <c r="B2581" s="73">
        <v>45.78</v>
      </c>
      <c r="C2581" s="1" t="s">
        <v>1949</v>
      </c>
    </row>
    <row r="2582">
      <c r="A2582" s="72">
        <v>37957.0</v>
      </c>
      <c r="B2582" s="73">
        <v>45.71</v>
      </c>
      <c r="C2582" s="1" t="s">
        <v>1949</v>
      </c>
    </row>
    <row r="2583">
      <c r="A2583" s="72">
        <v>37958.0</v>
      </c>
      <c r="B2583" s="73">
        <v>45.62</v>
      </c>
      <c r="C2583" s="1" t="s">
        <v>1949</v>
      </c>
    </row>
    <row r="2584">
      <c r="A2584" s="72">
        <v>37959.0</v>
      </c>
      <c r="B2584" s="73">
        <v>45.62</v>
      </c>
      <c r="C2584" s="1" t="s">
        <v>1949</v>
      </c>
    </row>
    <row r="2585">
      <c r="A2585" s="72">
        <v>37960.0</v>
      </c>
      <c r="B2585" s="73">
        <v>45.62</v>
      </c>
      <c r="C2585" s="1" t="s">
        <v>1949</v>
      </c>
    </row>
    <row r="2586">
      <c r="A2586" s="72">
        <v>37963.0</v>
      </c>
      <c r="B2586" s="73">
        <v>45.56</v>
      </c>
      <c r="C2586" s="1" t="s">
        <v>1949</v>
      </c>
    </row>
    <row r="2587">
      <c r="A2587" s="72">
        <v>37964.0</v>
      </c>
      <c r="B2587" s="73">
        <v>45.54</v>
      </c>
      <c r="C2587" s="1" t="s">
        <v>1949</v>
      </c>
    </row>
    <row r="2588">
      <c r="A2588" s="72">
        <v>37965.0</v>
      </c>
      <c r="B2588" s="73">
        <v>45.58</v>
      </c>
      <c r="C2588" s="1" t="s">
        <v>1949</v>
      </c>
    </row>
    <row r="2589">
      <c r="A2589" s="72">
        <v>37966.0</v>
      </c>
      <c r="B2589" s="73">
        <v>45.54</v>
      </c>
      <c r="C2589" s="1" t="s">
        <v>1949</v>
      </c>
    </row>
    <row r="2590">
      <c r="A2590" s="72">
        <v>37967.0</v>
      </c>
      <c r="B2590" s="73">
        <v>45.53</v>
      </c>
      <c r="C2590" s="1" t="s">
        <v>1949</v>
      </c>
    </row>
    <row r="2591">
      <c r="A2591" s="72">
        <v>37970.0</v>
      </c>
      <c r="B2591" s="73">
        <v>45.56</v>
      </c>
      <c r="C2591" s="1" t="s">
        <v>1949</v>
      </c>
    </row>
    <row r="2592">
      <c r="A2592" s="72">
        <v>37971.0</v>
      </c>
      <c r="B2592" s="73">
        <v>45.56</v>
      </c>
      <c r="C2592" s="1" t="s">
        <v>1949</v>
      </c>
    </row>
    <row r="2593">
      <c r="A2593" s="72">
        <v>37972.0</v>
      </c>
      <c r="B2593" s="73">
        <v>45.54</v>
      </c>
      <c r="C2593" s="1" t="s">
        <v>1949</v>
      </c>
    </row>
    <row r="2594">
      <c r="A2594" s="72">
        <v>37973.0</v>
      </c>
      <c r="B2594" s="73">
        <v>45.52</v>
      </c>
      <c r="C2594" s="1" t="s">
        <v>1949</v>
      </c>
    </row>
    <row r="2595">
      <c r="A2595" s="72">
        <v>37974.0</v>
      </c>
      <c r="B2595" s="73">
        <v>45.52</v>
      </c>
      <c r="C2595" s="1" t="s">
        <v>1949</v>
      </c>
    </row>
    <row r="2596">
      <c r="A2596" s="72">
        <v>37977.0</v>
      </c>
      <c r="B2596" s="73">
        <v>45.52</v>
      </c>
      <c r="C2596" s="1" t="s">
        <v>1949</v>
      </c>
    </row>
    <row r="2597">
      <c r="A2597" s="72">
        <v>37978.0</v>
      </c>
      <c r="B2597" s="73">
        <v>45.6</v>
      </c>
      <c r="C2597" s="1" t="s">
        <v>1949</v>
      </c>
    </row>
    <row r="2598">
      <c r="A2598" s="72">
        <v>37979.0</v>
      </c>
      <c r="B2598" s="71"/>
      <c r="C2598" s="1" t="s">
        <v>1949</v>
      </c>
    </row>
    <row r="2599">
      <c r="A2599" s="72">
        <v>37981.0</v>
      </c>
      <c r="B2599" s="73">
        <v>45.58</v>
      </c>
      <c r="C2599" s="1" t="s">
        <v>1949</v>
      </c>
    </row>
    <row r="2600">
      <c r="A2600" s="72">
        <v>37984.0</v>
      </c>
      <c r="B2600" s="73">
        <v>45.66</v>
      </c>
      <c r="C2600" s="1" t="s">
        <v>1949</v>
      </c>
    </row>
    <row r="2601">
      <c r="A2601" s="72">
        <v>37985.0</v>
      </c>
      <c r="B2601" s="73">
        <v>45.64</v>
      </c>
      <c r="C2601" s="1" t="s">
        <v>1949</v>
      </c>
    </row>
    <row r="2602">
      <c r="A2602" s="72">
        <v>37986.0</v>
      </c>
      <c r="B2602" s="73">
        <v>45.61</v>
      </c>
      <c r="C2602" s="1" t="s">
        <v>1949</v>
      </c>
    </row>
    <row r="2603">
      <c r="A2603" s="72">
        <v>37988.0</v>
      </c>
      <c r="B2603" s="73">
        <v>45.59</v>
      </c>
      <c r="C2603" s="1" t="s">
        <v>1949</v>
      </c>
    </row>
    <row r="2604">
      <c r="A2604" s="72">
        <v>37991.0</v>
      </c>
      <c r="B2604" s="73">
        <v>45.62</v>
      </c>
      <c r="C2604" s="1" t="s">
        <v>1949</v>
      </c>
    </row>
    <row r="2605">
      <c r="A2605" s="72">
        <v>37992.0</v>
      </c>
      <c r="B2605" s="73">
        <v>45.62</v>
      </c>
      <c r="C2605" s="1" t="s">
        <v>1949</v>
      </c>
    </row>
    <row r="2606">
      <c r="A2606" s="72">
        <v>37993.0</v>
      </c>
      <c r="B2606" s="73">
        <v>45.63</v>
      </c>
      <c r="C2606" s="1" t="s">
        <v>1949</v>
      </c>
    </row>
    <row r="2607">
      <c r="A2607" s="72">
        <v>37994.0</v>
      </c>
      <c r="B2607" s="73">
        <v>45.54</v>
      </c>
      <c r="C2607" s="1" t="s">
        <v>1949</v>
      </c>
    </row>
    <row r="2608">
      <c r="A2608" s="72">
        <v>37995.0</v>
      </c>
      <c r="B2608" s="73">
        <v>45.5</v>
      </c>
      <c r="C2608" s="1" t="s">
        <v>1949</v>
      </c>
    </row>
    <row r="2609">
      <c r="A2609" s="72">
        <v>37998.0</v>
      </c>
      <c r="B2609" s="73">
        <v>45.42</v>
      </c>
      <c r="C2609" s="1" t="s">
        <v>1949</v>
      </c>
    </row>
    <row r="2610">
      <c r="A2610" s="72">
        <v>37999.0</v>
      </c>
      <c r="B2610" s="73">
        <v>45.43</v>
      </c>
      <c r="C2610" s="1" t="s">
        <v>1949</v>
      </c>
    </row>
    <row r="2611">
      <c r="A2611" s="72">
        <v>38000.0</v>
      </c>
      <c r="B2611" s="73">
        <v>45.41</v>
      </c>
      <c r="C2611" s="1" t="s">
        <v>1949</v>
      </c>
    </row>
    <row r="2612">
      <c r="A2612" s="72">
        <v>38001.0</v>
      </c>
      <c r="B2612" s="73">
        <v>45.43</v>
      </c>
      <c r="C2612" s="1" t="s">
        <v>1949</v>
      </c>
    </row>
    <row r="2613">
      <c r="A2613" s="72">
        <v>38002.0</v>
      </c>
      <c r="B2613" s="73">
        <v>45.45</v>
      </c>
      <c r="C2613" s="1" t="s">
        <v>1949</v>
      </c>
    </row>
    <row r="2614">
      <c r="A2614" s="72">
        <v>38005.0</v>
      </c>
      <c r="B2614" s="73">
        <v>45.41</v>
      </c>
      <c r="C2614" s="1" t="s">
        <v>1949</v>
      </c>
    </row>
    <row r="2615">
      <c r="A2615" s="72">
        <v>38006.0</v>
      </c>
      <c r="B2615" s="73">
        <v>45.42</v>
      </c>
      <c r="C2615" s="1" t="s">
        <v>1949</v>
      </c>
    </row>
    <row r="2616">
      <c r="A2616" s="72">
        <v>38007.0</v>
      </c>
      <c r="B2616" s="73">
        <v>45.39</v>
      </c>
      <c r="C2616" s="1" t="s">
        <v>1949</v>
      </c>
    </row>
    <row r="2617">
      <c r="A2617" s="72">
        <v>38008.0</v>
      </c>
      <c r="B2617" s="73">
        <v>45.4</v>
      </c>
      <c r="C2617" s="1" t="s">
        <v>1949</v>
      </c>
    </row>
    <row r="2618">
      <c r="A2618" s="72">
        <v>38009.0</v>
      </c>
      <c r="B2618" s="73">
        <v>45.36</v>
      </c>
      <c r="C2618" s="1" t="s">
        <v>1949</v>
      </c>
    </row>
    <row r="2619">
      <c r="A2619" s="72">
        <v>38012.0</v>
      </c>
      <c r="B2619" s="71"/>
      <c r="C2619" s="1" t="s">
        <v>1949</v>
      </c>
    </row>
    <row r="2620">
      <c r="A2620" s="72">
        <v>38013.0</v>
      </c>
      <c r="B2620" s="73">
        <v>45.36</v>
      </c>
      <c r="C2620" s="1" t="s">
        <v>1949</v>
      </c>
    </row>
    <row r="2621">
      <c r="A2621" s="72">
        <v>38014.0</v>
      </c>
      <c r="B2621" s="73">
        <v>45.34</v>
      </c>
      <c r="C2621" s="1" t="s">
        <v>1949</v>
      </c>
    </row>
    <row r="2622">
      <c r="A2622" s="72">
        <v>38015.0</v>
      </c>
      <c r="B2622" s="73">
        <v>45.35</v>
      </c>
      <c r="C2622" s="1" t="s">
        <v>1949</v>
      </c>
    </row>
    <row r="2623">
      <c r="A2623" s="72">
        <v>38016.0</v>
      </c>
      <c r="B2623" s="73">
        <v>45.31</v>
      </c>
      <c r="C2623" s="1" t="s">
        <v>1949</v>
      </c>
    </row>
    <row r="2624">
      <c r="A2624" s="72">
        <v>38019.0</v>
      </c>
      <c r="B2624" s="71"/>
      <c r="C2624" s="1" t="s">
        <v>1949</v>
      </c>
    </row>
    <row r="2625">
      <c r="A2625" s="72">
        <v>38020.0</v>
      </c>
      <c r="B2625" s="73">
        <v>45.3</v>
      </c>
      <c r="C2625" s="1" t="s">
        <v>1949</v>
      </c>
    </row>
    <row r="2626">
      <c r="A2626" s="72">
        <v>38021.0</v>
      </c>
      <c r="B2626" s="73">
        <v>45.31</v>
      </c>
      <c r="C2626" s="1" t="s">
        <v>1949</v>
      </c>
    </row>
    <row r="2627">
      <c r="A2627" s="72">
        <v>38022.0</v>
      </c>
      <c r="B2627" s="73">
        <v>45.27</v>
      </c>
      <c r="C2627" s="1" t="s">
        <v>1949</v>
      </c>
    </row>
    <row r="2628">
      <c r="A2628" s="72">
        <v>38023.0</v>
      </c>
      <c r="B2628" s="73">
        <v>45.28</v>
      </c>
      <c r="C2628" s="1" t="s">
        <v>1949</v>
      </c>
    </row>
    <row r="2629">
      <c r="A2629" s="72">
        <v>38026.0</v>
      </c>
      <c r="B2629" s="73">
        <v>45.27</v>
      </c>
      <c r="C2629" s="1" t="s">
        <v>1949</v>
      </c>
    </row>
    <row r="2630">
      <c r="A2630" s="72">
        <v>38027.0</v>
      </c>
      <c r="B2630" s="73">
        <v>45.25</v>
      </c>
      <c r="C2630" s="1" t="s">
        <v>1949</v>
      </c>
    </row>
    <row r="2631">
      <c r="A2631" s="72">
        <v>38028.0</v>
      </c>
      <c r="B2631" s="73">
        <v>45.26</v>
      </c>
      <c r="C2631" s="1" t="s">
        <v>1949</v>
      </c>
    </row>
    <row r="2632">
      <c r="A2632" s="72">
        <v>38029.0</v>
      </c>
      <c r="B2632" s="73">
        <v>45.25</v>
      </c>
      <c r="C2632" s="1" t="s">
        <v>1949</v>
      </c>
    </row>
    <row r="2633">
      <c r="A2633" s="72">
        <v>38030.0</v>
      </c>
      <c r="B2633" s="73">
        <v>45.26</v>
      </c>
      <c r="C2633" s="1" t="s">
        <v>1949</v>
      </c>
    </row>
    <row r="2634">
      <c r="A2634" s="72">
        <v>38033.0</v>
      </c>
      <c r="B2634" s="73">
        <v>45.25</v>
      </c>
      <c r="C2634" s="1" t="s">
        <v>1949</v>
      </c>
    </row>
    <row r="2635">
      <c r="A2635" s="72">
        <v>38034.0</v>
      </c>
      <c r="B2635" s="73">
        <v>45.29</v>
      </c>
      <c r="C2635" s="1" t="s">
        <v>1949</v>
      </c>
    </row>
    <row r="2636">
      <c r="A2636" s="72">
        <v>38035.0</v>
      </c>
      <c r="B2636" s="71"/>
      <c r="C2636" s="1" t="s">
        <v>1949</v>
      </c>
    </row>
    <row r="2637">
      <c r="A2637" s="72">
        <v>38036.0</v>
      </c>
      <c r="B2637" s="73">
        <v>45.28</v>
      </c>
      <c r="C2637" s="1" t="s">
        <v>1949</v>
      </c>
    </row>
    <row r="2638">
      <c r="A2638" s="72">
        <v>38037.0</v>
      </c>
      <c r="B2638" s="73">
        <v>45.27</v>
      </c>
      <c r="C2638" s="1" t="s">
        <v>1949</v>
      </c>
    </row>
    <row r="2639">
      <c r="A2639" s="72">
        <v>38040.0</v>
      </c>
      <c r="B2639" s="73">
        <v>45.29</v>
      </c>
      <c r="C2639" s="1" t="s">
        <v>1949</v>
      </c>
    </row>
    <row r="2640">
      <c r="A2640" s="72">
        <v>38041.0</v>
      </c>
      <c r="B2640" s="73">
        <v>45.29</v>
      </c>
      <c r="C2640" s="1" t="s">
        <v>1949</v>
      </c>
    </row>
    <row r="2641">
      <c r="A2641" s="72">
        <v>38042.0</v>
      </c>
      <c r="B2641" s="73">
        <v>45.27</v>
      </c>
      <c r="C2641" s="1" t="s">
        <v>1949</v>
      </c>
    </row>
    <row r="2642">
      <c r="A2642" s="72">
        <v>38043.0</v>
      </c>
      <c r="B2642" s="73">
        <v>45.24</v>
      </c>
      <c r="C2642" s="1" t="s">
        <v>1949</v>
      </c>
    </row>
    <row r="2643">
      <c r="A2643" s="72">
        <v>38044.0</v>
      </c>
      <c r="B2643" s="73">
        <v>45.26</v>
      </c>
      <c r="C2643" s="1" t="s">
        <v>1949</v>
      </c>
    </row>
    <row r="2644">
      <c r="A2644" s="72">
        <v>38047.0</v>
      </c>
      <c r="B2644" s="73">
        <v>45.24</v>
      </c>
      <c r="C2644" s="1" t="s">
        <v>1949</v>
      </c>
    </row>
    <row r="2645">
      <c r="A2645" s="72">
        <v>38048.0</v>
      </c>
      <c r="B2645" s="71"/>
      <c r="C2645" s="1" t="s">
        <v>1949</v>
      </c>
    </row>
    <row r="2646">
      <c r="A2646" s="72">
        <v>38049.0</v>
      </c>
      <c r="B2646" s="73">
        <v>45.24</v>
      </c>
      <c r="C2646" s="1" t="s">
        <v>1949</v>
      </c>
    </row>
    <row r="2647">
      <c r="A2647" s="72">
        <v>38050.0</v>
      </c>
      <c r="B2647" s="73">
        <v>45.3</v>
      </c>
      <c r="C2647" s="1" t="s">
        <v>1949</v>
      </c>
    </row>
    <row r="2648">
      <c r="A2648" s="72">
        <v>38051.0</v>
      </c>
      <c r="B2648" s="73">
        <v>45.31</v>
      </c>
      <c r="C2648" s="1" t="s">
        <v>1949</v>
      </c>
    </row>
    <row r="2649">
      <c r="A2649" s="72">
        <v>38054.0</v>
      </c>
      <c r="B2649" s="73">
        <v>45.25</v>
      </c>
      <c r="C2649" s="1" t="s">
        <v>1949</v>
      </c>
    </row>
    <row r="2650">
      <c r="A2650" s="72">
        <v>38055.0</v>
      </c>
      <c r="B2650" s="73">
        <v>45.21</v>
      </c>
      <c r="C2650" s="1" t="s">
        <v>1949</v>
      </c>
    </row>
    <row r="2651">
      <c r="A2651" s="72">
        <v>38056.0</v>
      </c>
      <c r="B2651" s="73">
        <v>45.23</v>
      </c>
      <c r="C2651" s="1" t="s">
        <v>1949</v>
      </c>
    </row>
    <row r="2652">
      <c r="A2652" s="72">
        <v>38057.0</v>
      </c>
      <c r="B2652" s="73">
        <v>45.25</v>
      </c>
      <c r="C2652" s="1" t="s">
        <v>1949</v>
      </c>
    </row>
    <row r="2653">
      <c r="A2653" s="72">
        <v>38058.0</v>
      </c>
      <c r="B2653" s="73">
        <v>45.27</v>
      </c>
      <c r="C2653" s="1" t="s">
        <v>1949</v>
      </c>
    </row>
    <row r="2654">
      <c r="A2654" s="72">
        <v>38061.0</v>
      </c>
      <c r="B2654" s="73">
        <v>45.25</v>
      </c>
      <c r="C2654" s="1" t="s">
        <v>1949</v>
      </c>
    </row>
    <row r="2655">
      <c r="A2655" s="72">
        <v>38062.0</v>
      </c>
      <c r="B2655" s="73">
        <v>45.24</v>
      </c>
      <c r="C2655" s="1" t="s">
        <v>1949</v>
      </c>
    </row>
    <row r="2656">
      <c r="A2656" s="72">
        <v>38063.0</v>
      </c>
      <c r="B2656" s="73">
        <v>45.25</v>
      </c>
      <c r="C2656" s="1" t="s">
        <v>1949</v>
      </c>
    </row>
    <row r="2657">
      <c r="A2657" s="72">
        <v>38064.0</v>
      </c>
      <c r="B2657" s="73">
        <v>45.22</v>
      </c>
      <c r="C2657" s="1" t="s">
        <v>1949</v>
      </c>
    </row>
    <row r="2658">
      <c r="A2658" s="72">
        <v>38065.0</v>
      </c>
      <c r="B2658" s="73">
        <v>45.22</v>
      </c>
      <c r="C2658" s="1" t="s">
        <v>1949</v>
      </c>
    </row>
    <row r="2659">
      <c r="A2659" s="72">
        <v>38068.0</v>
      </c>
      <c r="B2659" s="73">
        <v>45.15</v>
      </c>
      <c r="C2659" s="1" t="s">
        <v>1949</v>
      </c>
    </row>
    <row r="2660">
      <c r="A2660" s="72">
        <v>38069.0</v>
      </c>
      <c r="B2660" s="73">
        <v>44.93</v>
      </c>
      <c r="C2660" s="1" t="s">
        <v>1949</v>
      </c>
    </row>
    <row r="2661">
      <c r="A2661" s="72">
        <v>38070.0</v>
      </c>
      <c r="B2661" s="73">
        <v>44.76</v>
      </c>
      <c r="C2661" s="1" t="s">
        <v>1949</v>
      </c>
    </row>
    <row r="2662">
      <c r="A2662" s="72">
        <v>38071.0</v>
      </c>
      <c r="B2662" s="73">
        <v>44.75</v>
      </c>
      <c r="C2662" s="1" t="s">
        <v>1949</v>
      </c>
    </row>
    <row r="2663">
      <c r="A2663" s="72">
        <v>38072.0</v>
      </c>
      <c r="B2663" s="73">
        <v>44.73</v>
      </c>
      <c r="C2663" s="1" t="s">
        <v>1949</v>
      </c>
    </row>
    <row r="2664">
      <c r="A2664" s="72">
        <v>38075.0</v>
      </c>
      <c r="B2664" s="73">
        <v>44.12</v>
      </c>
      <c r="C2664" s="1" t="s">
        <v>1949</v>
      </c>
    </row>
    <row r="2665">
      <c r="A2665" s="72">
        <v>38076.0</v>
      </c>
      <c r="B2665" s="71"/>
      <c r="C2665" s="1" t="s">
        <v>1949</v>
      </c>
    </row>
    <row r="2666">
      <c r="A2666" s="72">
        <v>38077.0</v>
      </c>
      <c r="B2666" s="73">
        <v>43.39</v>
      </c>
      <c r="C2666" s="1" t="s">
        <v>1949</v>
      </c>
    </row>
    <row r="2667">
      <c r="A2667" s="72">
        <v>38078.0</v>
      </c>
      <c r="B2667" s="71"/>
      <c r="C2667" s="1" t="s">
        <v>1949</v>
      </c>
    </row>
    <row r="2668">
      <c r="A2668" s="72">
        <v>38079.0</v>
      </c>
      <c r="B2668" s="73">
        <v>43.77</v>
      </c>
      <c r="C2668" s="1" t="s">
        <v>1949</v>
      </c>
    </row>
    <row r="2669">
      <c r="A2669" s="72">
        <v>38082.0</v>
      </c>
      <c r="B2669" s="73">
        <v>43.67</v>
      </c>
      <c r="C2669" s="1" t="s">
        <v>1949</v>
      </c>
    </row>
    <row r="2670">
      <c r="A2670" s="72">
        <v>38083.0</v>
      </c>
      <c r="B2670" s="73">
        <v>43.78</v>
      </c>
      <c r="C2670" s="1" t="s">
        <v>1949</v>
      </c>
    </row>
    <row r="2671">
      <c r="A2671" s="72">
        <v>38084.0</v>
      </c>
      <c r="B2671" s="73">
        <v>43.56</v>
      </c>
      <c r="C2671" s="1" t="s">
        <v>1949</v>
      </c>
    </row>
    <row r="2672">
      <c r="A2672" s="72">
        <v>38085.0</v>
      </c>
      <c r="B2672" s="73">
        <v>43.62</v>
      </c>
      <c r="C2672" s="1" t="s">
        <v>1949</v>
      </c>
    </row>
    <row r="2673">
      <c r="A2673" s="72">
        <v>38086.0</v>
      </c>
      <c r="B2673" s="71"/>
      <c r="C2673" s="1" t="s">
        <v>1949</v>
      </c>
    </row>
    <row r="2674">
      <c r="A2674" s="72">
        <v>38089.0</v>
      </c>
      <c r="B2674" s="73">
        <v>43.65</v>
      </c>
      <c r="C2674" s="1" t="s">
        <v>1949</v>
      </c>
    </row>
    <row r="2675">
      <c r="A2675" s="72">
        <v>38090.0</v>
      </c>
      <c r="B2675" s="73">
        <v>43.76</v>
      </c>
      <c r="C2675" s="1" t="s">
        <v>1949</v>
      </c>
    </row>
    <row r="2676">
      <c r="A2676" s="72">
        <v>38091.0</v>
      </c>
      <c r="B2676" s="71"/>
      <c r="C2676" s="1" t="s">
        <v>1949</v>
      </c>
    </row>
    <row r="2677">
      <c r="A2677" s="72">
        <v>38092.0</v>
      </c>
      <c r="B2677" s="73">
        <v>43.9</v>
      </c>
      <c r="C2677" s="1" t="s">
        <v>1949</v>
      </c>
    </row>
    <row r="2678">
      <c r="A2678" s="72">
        <v>38093.0</v>
      </c>
      <c r="B2678" s="73">
        <v>43.89</v>
      </c>
      <c r="C2678" s="1" t="s">
        <v>1949</v>
      </c>
    </row>
    <row r="2679">
      <c r="A2679" s="72">
        <v>38096.0</v>
      </c>
      <c r="B2679" s="73">
        <v>43.86</v>
      </c>
      <c r="C2679" s="1" t="s">
        <v>1949</v>
      </c>
    </row>
    <row r="2680">
      <c r="A2680" s="72">
        <v>38097.0</v>
      </c>
      <c r="B2680" s="73">
        <v>44.0</v>
      </c>
      <c r="C2680" s="1" t="s">
        <v>1949</v>
      </c>
    </row>
    <row r="2681">
      <c r="A2681" s="72">
        <v>38098.0</v>
      </c>
      <c r="B2681" s="73">
        <v>44.0</v>
      </c>
      <c r="C2681" s="1" t="s">
        <v>1949</v>
      </c>
    </row>
    <row r="2682">
      <c r="A2682" s="72">
        <v>38099.0</v>
      </c>
      <c r="B2682" s="73">
        <v>44.04</v>
      </c>
      <c r="C2682" s="1" t="s">
        <v>1949</v>
      </c>
    </row>
    <row r="2683">
      <c r="A2683" s="72">
        <v>38100.0</v>
      </c>
      <c r="B2683" s="73">
        <v>44.16</v>
      </c>
      <c r="C2683" s="1" t="s">
        <v>1949</v>
      </c>
    </row>
    <row r="2684">
      <c r="A2684" s="72">
        <v>38103.0</v>
      </c>
      <c r="B2684" s="71"/>
      <c r="C2684" s="1" t="s">
        <v>1949</v>
      </c>
    </row>
    <row r="2685">
      <c r="A2685" s="72">
        <v>38104.0</v>
      </c>
      <c r="B2685" s="73">
        <v>44.18</v>
      </c>
      <c r="C2685" s="1" t="s">
        <v>1949</v>
      </c>
    </row>
    <row r="2686">
      <c r="A2686" s="72">
        <v>38105.0</v>
      </c>
      <c r="B2686" s="73">
        <v>44.18</v>
      </c>
      <c r="C2686" s="1" t="s">
        <v>1949</v>
      </c>
    </row>
    <row r="2687">
      <c r="A2687" s="72">
        <v>38106.0</v>
      </c>
      <c r="B2687" s="73">
        <v>44.41</v>
      </c>
      <c r="C2687" s="1" t="s">
        <v>1949</v>
      </c>
    </row>
    <row r="2688">
      <c r="A2688" s="72">
        <v>38107.0</v>
      </c>
      <c r="B2688" s="73">
        <v>44.37</v>
      </c>
      <c r="C2688" s="1" t="s">
        <v>1949</v>
      </c>
    </row>
    <row r="2689">
      <c r="A2689" s="72">
        <v>38110.0</v>
      </c>
      <c r="B2689" s="73">
        <v>44.97</v>
      </c>
      <c r="C2689" s="1" t="s">
        <v>1949</v>
      </c>
    </row>
    <row r="2690">
      <c r="A2690" s="72">
        <v>38111.0</v>
      </c>
      <c r="B2690" s="71"/>
      <c r="C2690" s="1" t="s">
        <v>1949</v>
      </c>
    </row>
    <row r="2691">
      <c r="A2691" s="72">
        <v>38112.0</v>
      </c>
      <c r="B2691" s="73">
        <v>44.76</v>
      </c>
      <c r="C2691" s="1" t="s">
        <v>1949</v>
      </c>
    </row>
    <row r="2692">
      <c r="A2692" s="72">
        <v>38113.0</v>
      </c>
      <c r="B2692" s="73">
        <v>44.69</v>
      </c>
      <c r="C2692" s="1" t="s">
        <v>1949</v>
      </c>
    </row>
    <row r="2693">
      <c r="A2693" s="72">
        <v>38114.0</v>
      </c>
      <c r="B2693" s="73">
        <v>44.71</v>
      </c>
      <c r="C2693" s="1" t="s">
        <v>1949</v>
      </c>
    </row>
    <row r="2694">
      <c r="A2694" s="72">
        <v>38117.0</v>
      </c>
      <c r="B2694" s="73">
        <v>44.95</v>
      </c>
      <c r="C2694" s="1" t="s">
        <v>1949</v>
      </c>
    </row>
    <row r="2695">
      <c r="A2695" s="72">
        <v>38118.0</v>
      </c>
      <c r="B2695" s="73">
        <v>45.34</v>
      </c>
      <c r="C2695" s="1" t="s">
        <v>1949</v>
      </c>
    </row>
    <row r="2696">
      <c r="A2696" s="72">
        <v>38119.0</v>
      </c>
      <c r="B2696" s="73">
        <v>45.42</v>
      </c>
      <c r="C2696" s="1" t="s">
        <v>1949</v>
      </c>
    </row>
    <row r="2697">
      <c r="A2697" s="72">
        <v>38120.0</v>
      </c>
      <c r="B2697" s="73">
        <v>45.12</v>
      </c>
      <c r="C2697" s="1" t="s">
        <v>1949</v>
      </c>
    </row>
    <row r="2698">
      <c r="A2698" s="72">
        <v>38121.0</v>
      </c>
      <c r="B2698" s="73">
        <v>45.44</v>
      </c>
      <c r="C2698" s="1" t="s">
        <v>1949</v>
      </c>
    </row>
    <row r="2699">
      <c r="A2699" s="72">
        <v>38124.0</v>
      </c>
      <c r="B2699" s="73">
        <v>45.96</v>
      </c>
      <c r="C2699" s="1" t="s">
        <v>1949</v>
      </c>
    </row>
    <row r="2700">
      <c r="A2700" s="72">
        <v>38125.0</v>
      </c>
      <c r="B2700" s="73">
        <v>45.46</v>
      </c>
      <c r="C2700" s="1" t="s">
        <v>1949</v>
      </c>
    </row>
    <row r="2701">
      <c r="A2701" s="72">
        <v>38126.0</v>
      </c>
      <c r="B2701" s="73">
        <v>45.29</v>
      </c>
      <c r="C2701" s="1" t="s">
        <v>1949</v>
      </c>
    </row>
    <row r="2702">
      <c r="A2702" s="72">
        <v>38127.0</v>
      </c>
      <c r="B2702" s="73">
        <v>45.25</v>
      </c>
      <c r="C2702" s="1" t="s">
        <v>1949</v>
      </c>
    </row>
    <row r="2703">
      <c r="A2703" s="72">
        <v>38128.0</v>
      </c>
      <c r="B2703" s="73">
        <v>45.33</v>
      </c>
      <c r="C2703" s="1" t="s">
        <v>1949</v>
      </c>
    </row>
    <row r="2704">
      <c r="A2704" s="72">
        <v>38131.0</v>
      </c>
      <c r="B2704" s="73">
        <v>45.37</v>
      </c>
      <c r="C2704" s="1" t="s">
        <v>1949</v>
      </c>
    </row>
    <row r="2705">
      <c r="A2705" s="72">
        <v>38132.0</v>
      </c>
      <c r="B2705" s="73">
        <v>45.36</v>
      </c>
      <c r="C2705" s="1" t="s">
        <v>1949</v>
      </c>
    </row>
    <row r="2706">
      <c r="A2706" s="72">
        <v>38133.0</v>
      </c>
      <c r="B2706" s="73">
        <v>45.34</v>
      </c>
      <c r="C2706" s="1" t="s">
        <v>1949</v>
      </c>
    </row>
    <row r="2707">
      <c r="A2707" s="72">
        <v>38134.0</v>
      </c>
      <c r="B2707" s="73">
        <v>45.45</v>
      </c>
      <c r="C2707" s="1" t="s">
        <v>1949</v>
      </c>
    </row>
    <row r="2708">
      <c r="A2708" s="72">
        <v>38135.0</v>
      </c>
      <c r="B2708" s="73">
        <v>45.39</v>
      </c>
      <c r="C2708" s="1" t="s">
        <v>1949</v>
      </c>
    </row>
    <row r="2709">
      <c r="A2709" s="72">
        <v>38139.0</v>
      </c>
      <c r="B2709" s="73">
        <v>45.45</v>
      </c>
      <c r="C2709" s="1" t="s">
        <v>1949</v>
      </c>
    </row>
    <row r="2710">
      <c r="A2710" s="72">
        <v>38140.0</v>
      </c>
      <c r="B2710" s="73">
        <v>45.42</v>
      </c>
      <c r="C2710" s="1" t="s">
        <v>1949</v>
      </c>
    </row>
    <row r="2711">
      <c r="A2711" s="72">
        <v>38141.0</v>
      </c>
      <c r="B2711" s="73">
        <v>45.31</v>
      </c>
      <c r="C2711" s="1" t="s">
        <v>1949</v>
      </c>
    </row>
    <row r="2712">
      <c r="A2712" s="72">
        <v>38142.0</v>
      </c>
      <c r="B2712" s="73">
        <v>45.19</v>
      </c>
      <c r="C2712" s="1" t="s">
        <v>1949</v>
      </c>
    </row>
    <row r="2713">
      <c r="A2713" s="72">
        <v>38145.0</v>
      </c>
      <c r="B2713" s="73">
        <v>45.06</v>
      </c>
      <c r="C2713" s="1" t="s">
        <v>1949</v>
      </c>
    </row>
    <row r="2714">
      <c r="A2714" s="72">
        <v>38146.0</v>
      </c>
      <c r="B2714" s="73">
        <v>45.09</v>
      </c>
      <c r="C2714" s="1" t="s">
        <v>1949</v>
      </c>
    </row>
    <row r="2715">
      <c r="A2715" s="72">
        <v>38147.0</v>
      </c>
      <c r="B2715" s="73">
        <v>44.98</v>
      </c>
      <c r="C2715" s="1" t="s">
        <v>1949</v>
      </c>
    </row>
    <row r="2716">
      <c r="A2716" s="72">
        <v>38148.0</v>
      </c>
      <c r="B2716" s="73">
        <v>45.07</v>
      </c>
      <c r="C2716" s="1" t="s">
        <v>1949</v>
      </c>
    </row>
    <row r="2717">
      <c r="A2717" s="72">
        <v>38149.0</v>
      </c>
      <c r="B2717" s="73">
        <v>45.09</v>
      </c>
      <c r="C2717" s="1" t="s">
        <v>1949</v>
      </c>
    </row>
    <row r="2718">
      <c r="A2718" s="72">
        <v>38152.0</v>
      </c>
      <c r="B2718" s="73">
        <v>45.26</v>
      </c>
      <c r="C2718" s="1" t="s">
        <v>1949</v>
      </c>
    </row>
    <row r="2719">
      <c r="A2719" s="72">
        <v>38153.0</v>
      </c>
      <c r="B2719" s="73">
        <v>45.28</v>
      </c>
      <c r="C2719" s="1" t="s">
        <v>1949</v>
      </c>
    </row>
    <row r="2720">
      <c r="A2720" s="72">
        <v>38154.0</v>
      </c>
      <c r="B2720" s="73">
        <v>45.39</v>
      </c>
      <c r="C2720" s="1" t="s">
        <v>1949</v>
      </c>
    </row>
    <row r="2721">
      <c r="A2721" s="72">
        <v>38155.0</v>
      </c>
      <c r="B2721" s="73">
        <v>45.54</v>
      </c>
      <c r="C2721" s="1" t="s">
        <v>1949</v>
      </c>
    </row>
    <row r="2722">
      <c r="A2722" s="72">
        <v>38156.0</v>
      </c>
      <c r="B2722" s="73">
        <v>45.63</v>
      </c>
      <c r="C2722" s="1" t="s">
        <v>1949</v>
      </c>
    </row>
    <row r="2723">
      <c r="A2723" s="72">
        <v>38159.0</v>
      </c>
      <c r="B2723" s="73">
        <v>45.82</v>
      </c>
      <c r="C2723" s="1" t="s">
        <v>1949</v>
      </c>
    </row>
    <row r="2724">
      <c r="A2724" s="72">
        <v>38160.0</v>
      </c>
      <c r="B2724" s="73">
        <v>46.2</v>
      </c>
      <c r="C2724" s="1" t="s">
        <v>1949</v>
      </c>
    </row>
    <row r="2725">
      <c r="A2725" s="72">
        <v>38161.0</v>
      </c>
      <c r="B2725" s="73">
        <v>46.06</v>
      </c>
      <c r="C2725" s="1" t="s">
        <v>1949</v>
      </c>
    </row>
    <row r="2726">
      <c r="A2726" s="72">
        <v>38162.0</v>
      </c>
      <c r="B2726" s="73">
        <v>45.83</v>
      </c>
      <c r="C2726" s="1" t="s">
        <v>1949</v>
      </c>
    </row>
    <row r="2727">
      <c r="A2727" s="72">
        <v>38163.0</v>
      </c>
      <c r="B2727" s="73">
        <v>45.9</v>
      </c>
      <c r="C2727" s="1" t="s">
        <v>1949</v>
      </c>
    </row>
    <row r="2728">
      <c r="A2728" s="72">
        <v>38166.0</v>
      </c>
      <c r="B2728" s="73">
        <v>45.84</v>
      </c>
      <c r="C2728" s="1" t="s">
        <v>1949</v>
      </c>
    </row>
    <row r="2729">
      <c r="A2729" s="72">
        <v>38167.0</v>
      </c>
      <c r="B2729" s="73">
        <v>45.96</v>
      </c>
      <c r="C2729" s="1" t="s">
        <v>1949</v>
      </c>
    </row>
    <row r="2730">
      <c r="A2730" s="72">
        <v>38168.0</v>
      </c>
      <c r="B2730" s="73">
        <v>45.98</v>
      </c>
      <c r="C2730" s="1" t="s">
        <v>1949</v>
      </c>
    </row>
    <row r="2731">
      <c r="A2731" s="72">
        <v>38169.0</v>
      </c>
      <c r="B2731" s="73">
        <v>45.88</v>
      </c>
      <c r="C2731" s="1" t="s">
        <v>1949</v>
      </c>
    </row>
    <row r="2732">
      <c r="A2732" s="72">
        <v>38170.0</v>
      </c>
      <c r="B2732" s="73">
        <v>45.96</v>
      </c>
      <c r="C2732" s="1" t="s">
        <v>1949</v>
      </c>
    </row>
    <row r="2733">
      <c r="A2733" s="72">
        <v>38173.0</v>
      </c>
      <c r="B2733" s="73">
        <v>45.75</v>
      </c>
      <c r="C2733" s="1" t="s">
        <v>1949</v>
      </c>
    </row>
    <row r="2734">
      <c r="A2734" s="72">
        <v>38174.0</v>
      </c>
      <c r="B2734" s="73">
        <v>45.98</v>
      </c>
      <c r="C2734" s="1" t="s">
        <v>1949</v>
      </c>
    </row>
    <row r="2735">
      <c r="A2735" s="72">
        <v>38175.0</v>
      </c>
      <c r="B2735" s="73">
        <v>45.95</v>
      </c>
      <c r="C2735" s="1" t="s">
        <v>1949</v>
      </c>
    </row>
    <row r="2736">
      <c r="A2736" s="72">
        <v>38176.0</v>
      </c>
      <c r="B2736" s="73">
        <v>45.73</v>
      </c>
      <c r="C2736" s="1" t="s">
        <v>1949</v>
      </c>
    </row>
    <row r="2737">
      <c r="A2737" s="72">
        <v>38177.0</v>
      </c>
      <c r="B2737" s="73">
        <v>45.76</v>
      </c>
      <c r="C2737" s="1" t="s">
        <v>1949</v>
      </c>
    </row>
    <row r="2738">
      <c r="A2738" s="72">
        <v>38180.0</v>
      </c>
      <c r="B2738" s="73">
        <v>45.64</v>
      </c>
      <c r="C2738" s="1" t="s">
        <v>1949</v>
      </c>
    </row>
    <row r="2739">
      <c r="A2739" s="72">
        <v>38181.0</v>
      </c>
      <c r="B2739" s="73">
        <v>45.82</v>
      </c>
      <c r="C2739" s="1" t="s">
        <v>1949</v>
      </c>
    </row>
    <row r="2740">
      <c r="A2740" s="72">
        <v>38182.0</v>
      </c>
      <c r="B2740" s="73">
        <v>45.94</v>
      </c>
      <c r="C2740" s="1" t="s">
        <v>1949</v>
      </c>
    </row>
    <row r="2741">
      <c r="A2741" s="72">
        <v>38183.0</v>
      </c>
      <c r="B2741" s="73">
        <v>46.15</v>
      </c>
      <c r="C2741" s="1" t="s">
        <v>1949</v>
      </c>
    </row>
    <row r="2742">
      <c r="A2742" s="72">
        <v>38184.0</v>
      </c>
      <c r="B2742" s="73">
        <v>46.17</v>
      </c>
      <c r="C2742" s="1" t="s">
        <v>1949</v>
      </c>
    </row>
    <row r="2743">
      <c r="A2743" s="72">
        <v>38187.0</v>
      </c>
      <c r="B2743" s="73">
        <v>45.95</v>
      </c>
      <c r="C2743" s="1" t="s">
        <v>1949</v>
      </c>
    </row>
    <row r="2744">
      <c r="A2744" s="72">
        <v>38188.0</v>
      </c>
      <c r="B2744" s="73">
        <v>46.06</v>
      </c>
      <c r="C2744" s="1" t="s">
        <v>1949</v>
      </c>
    </row>
    <row r="2745">
      <c r="A2745" s="72">
        <v>38189.0</v>
      </c>
      <c r="B2745" s="73">
        <v>46.09</v>
      </c>
      <c r="C2745" s="1" t="s">
        <v>1949</v>
      </c>
    </row>
    <row r="2746">
      <c r="A2746" s="72">
        <v>38190.0</v>
      </c>
      <c r="B2746" s="73">
        <v>46.18</v>
      </c>
      <c r="C2746" s="1" t="s">
        <v>1949</v>
      </c>
    </row>
    <row r="2747">
      <c r="A2747" s="72">
        <v>38191.0</v>
      </c>
      <c r="B2747" s="73">
        <v>46.22</v>
      </c>
      <c r="C2747" s="1" t="s">
        <v>1949</v>
      </c>
    </row>
    <row r="2748">
      <c r="A2748" s="72">
        <v>38194.0</v>
      </c>
      <c r="B2748" s="73">
        <v>46.27</v>
      </c>
      <c r="C2748" s="1" t="s">
        <v>1949</v>
      </c>
    </row>
    <row r="2749">
      <c r="A2749" s="72">
        <v>38195.0</v>
      </c>
      <c r="B2749" s="73">
        <v>46.27</v>
      </c>
      <c r="C2749" s="1" t="s">
        <v>1949</v>
      </c>
    </row>
    <row r="2750">
      <c r="A2750" s="72">
        <v>38196.0</v>
      </c>
      <c r="B2750" s="73">
        <v>46.31</v>
      </c>
      <c r="C2750" s="1" t="s">
        <v>1949</v>
      </c>
    </row>
    <row r="2751">
      <c r="A2751" s="72">
        <v>38197.0</v>
      </c>
      <c r="B2751" s="73">
        <v>46.43</v>
      </c>
      <c r="C2751" s="1" t="s">
        <v>1949</v>
      </c>
    </row>
    <row r="2752">
      <c r="A2752" s="72">
        <v>38198.0</v>
      </c>
      <c r="B2752" s="73">
        <v>46.45</v>
      </c>
      <c r="C2752" s="1" t="s">
        <v>1949</v>
      </c>
    </row>
    <row r="2753">
      <c r="A2753" s="72">
        <v>38201.0</v>
      </c>
      <c r="B2753" s="73">
        <v>46.36</v>
      </c>
      <c r="C2753" s="1" t="s">
        <v>1949</v>
      </c>
    </row>
    <row r="2754">
      <c r="A2754" s="72">
        <v>38202.0</v>
      </c>
      <c r="B2754" s="73">
        <v>46.3</v>
      </c>
      <c r="C2754" s="1" t="s">
        <v>1949</v>
      </c>
    </row>
    <row r="2755">
      <c r="A2755" s="72">
        <v>38203.0</v>
      </c>
      <c r="B2755" s="73">
        <v>46.37</v>
      </c>
      <c r="C2755" s="1" t="s">
        <v>1949</v>
      </c>
    </row>
    <row r="2756">
      <c r="A2756" s="72">
        <v>38204.0</v>
      </c>
      <c r="B2756" s="73">
        <v>46.33</v>
      </c>
      <c r="C2756" s="1" t="s">
        <v>1949</v>
      </c>
    </row>
    <row r="2757">
      <c r="A2757" s="72">
        <v>38205.0</v>
      </c>
      <c r="B2757" s="73">
        <v>46.43</v>
      </c>
      <c r="C2757" s="1" t="s">
        <v>1949</v>
      </c>
    </row>
    <row r="2758">
      <c r="A2758" s="72">
        <v>38208.0</v>
      </c>
      <c r="B2758" s="73">
        <v>46.38</v>
      </c>
      <c r="C2758" s="1" t="s">
        <v>1949</v>
      </c>
    </row>
    <row r="2759">
      <c r="A2759" s="72">
        <v>38209.0</v>
      </c>
      <c r="B2759" s="73">
        <v>46.46</v>
      </c>
      <c r="C2759" s="1" t="s">
        <v>1949</v>
      </c>
    </row>
    <row r="2760">
      <c r="A2760" s="72">
        <v>38210.0</v>
      </c>
      <c r="B2760" s="73">
        <v>46.36</v>
      </c>
      <c r="C2760" s="1" t="s">
        <v>1949</v>
      </c>
    </row>
    <row r="2761">
      <c r="A2761" s="72">
        <v>38211.0</v>
      </c>
      <c r="B2761" s="73">
        <v>46.26</v>
      </c>
      <c r="C2761" s="1" t="s">
        <v>1949</v>
      </c>
    </row>
    <row r="2762">
      <c r="A2762" s="72">
        <v>38212.0</v>
      </c>
      <c r="B2762" s="73">
        <v>46.26</v>
      </c>
      <c r="C2762" s="1" t="s">
        <v>1949</v>
      </c>
    </row>
    <row r="2763">
      <c r="A2763" s="72">
        <v>38215.0</v>
      </c>
      <c r="B2763" s="73">
        <v>46.32</v>
      </c>
      <c r="C2763" s="1" t="s">
        <v>1949</v>
      </c>
    </row>
    <row r="2764">
      <c r="A2764" s="72">
        <v>38216.0</v>
      </c>
      <c r="B2764" s="73">
        <v>46.41</v>
      </c>
      <c r="C2764" s="1" t="s">
        <v>1949</v>
      </c>
    </row>
    <row r="2765">
      <c r="A2765" s="72">
        <v>38217.0</v>
      </c>
      <c r="B2765" s="73">
        <v>46.39</v>
      </c>
      <c r="C2765" s="1" t="s">
        <v>1949</v>
      </c>
    </row>
    <row r="2766">
      <c r="A2766" s="72">
        <v>38218.0</v>
      </c>
      <c r="B2766" s="73">
        <v>46.35</v>
      </c>
      <c r="C2766" s="1" t="s">
        <v>1949</v>
      </c>
    </row>
    <row r="2767">
      <c r="A2767" s="72">
        <v>38219.0</v>
      </c>
      <c r="B2767" s="71"/>
      <c r="C2767" s="1" t="s">
        <v>1949</v>
      </c>
    </row>
    <row r="2768">
      <c r="A2768" s="72">
        <v>38222.0</v>
      </c>
      <c r="B2768" s="73">
        <v>46.25</v>
      </c>
      <c r="C2768" s="1" t="s">
        <v>1949</v>
      </c>
    </row>
    <row r="2769">
      <c r="A2769" s="72">
        <v>38223.0</v>
      </c>
      <c r="B2769" s="73">
        <v>46.29</v>
      </c>
      <c r="C2769" s="1" t="s">
        <v>1949</v>
      </c>
    </row>
    <row r="2770">
      <c r="A2770" s="72">
        <v>38224.0</v>
      </c>
      <c r="B2770" s="73">
        <v>46.33</v>
      </c>
      <c r="C2770" s="1" t="s">
        <v>1949</v>
      </c>
    </row>
    <row r="2771">
      <c r="A2771" s="72">
        <v>38225.0</v>
      </c>
      <c r="B2771" s="73">
        <v>46.35</v>
      </c>
      <c r="C2771" s="1" t="s">
        <v>1949</v>
      </c>
    </row>
    <row r="2772">
      <c r="A2772" s="72">
        <v>38226.0</v>
      </c>
      <c r="B2772" s="73">
        <v>46.31</v>
      </c>
      <c r="C2772" s="1" t="s">
        <v>1949</v>
      </c>
    </row>
    <row r="2773">
      <c r="A2773" s="72">
        <v>38229.0</v>
      </c>
      <c r="B2773" s="73">
        <v>46.34</v>
      </c>
      <c r="C2773" s="1" t="s">
        <v>1949</v>
      </c>
    </row>
    <row r="2774">
      <c r="A2774" s="72">
        <v>38230.0</v>
      </c>
      <c r="B2774" s="73">
        <v>46.34</v>
      </c>
      <c r="C2774" s="1" t="s">
        <v>1949</v>
      </c>
    </row>
    <row r="2775">
      <c r="A2775" s="72">
        <v>38231.0</v>
      </c>
      <c r="B2775" s="73">
        <v>46.33</v>
      </c>
      <c r="C2775" s="1" t="s">
        <v>1949</v>
      </c>
    </row>
    <row r="2776">
      <c r="A2776" s="72">
        <v>38232.0</v>
      </c>
      <c r="B2776" s="73">
        <v>46.35</v>
      </c>
      <c r="C2776" s="1" t="s">
        <v>1949</v>
      </c>
    </row>
    <row r="2777">
      <c r="A2777" s="72">
        <v>38233.0</v>
      </c>
      <c r="B2777" s="73">
        <v>46.32</v>
      </c>
      <c r="C2777" s="1" t="s">
        <v>1949</v>
      </c>
    </row>
    <row r="2778">
      <c r="A2778" s="72">
        <v>38236.0</v>
      </c>
      <c r="B2778" s="73">
        <v>46.32</v>
      </c>
      <c r="C2778" s="1" t="s">
        <v>1949</v>
      </c>
    </row>
    <row r="2779">
      <c r="A2779" s="72">
        <v>38237.0</v>
      </c>
      <c r="B2779" s="73">
        <v>46.37</v>
      </c>
      <c r="C2779" s="1" t="s">
        <v>1949</v>
      </c>
    </row>
    <row r="2780">
      <c r="A2780" s="72">
        <v>38238.0</v>
      </c>
      <c r="B2780" s="73">
        <v>46.34</v>
      </c>
      <c r="C2780" s="1" t="s">
        <v>1949</v>
      </c>
    </row>
    <row r="2781">
      <c r="A2781" s="72">
        <v>38239.0</v>
      </c>
      <c r="B2781" s="73">
        <v>46.3</v>
      </c>
      <c r="C2781" s="1" t="s">
        <v>1949</v>
      </c>
    </row>
    <row r="2782">
      <c r="A2782" s="72">
        <v>38240.0</v>
      </c>
      <c r="B2782" s="73">
        <v>46.27</v>
      </c>
      <c r="C2782" s="1" t="s">
        <v>1949</v>
      </c>
    </row>
    <row r="2783">
      <c r="A2783" s="72">
        <v>38243.0</v>
      </c>
      <c r="B2783" s="73">
        <v>46.22</v>
      </c>
      <c r="C2783" s="1" t="s">
        <v>1949</v>
      </c>
    </row>
    <row r="2784">
      <c r="A2784" s="72">
        <v>38244.0</v>
      </c>
      <c r="B2784" s="73">
        <v>46.03</v>
      </c>
      <c r="C2784" s="1" t="s">
        <v>1949</v>
      </c>
    </row>
    <row r="2785">
      <c r="A2785" s="72">
        <v>38245.0</v>
      </c>
      <c r="B2785" s="73">
        <v>45.8</v>
      </c>
      <c r="C2785" s="1" t="s">
        <v>1949</v>
      </c>
    </row>
    <row r="2786">
      <c r="A2786" s="72">
        <v>38246.0</v>
      </c>
      <c r="B2786" s="73">
        <v>45.95</v>
      </c>
      <c r="C2786" s="1" t="s">
        <v>1949</v>
      </c>
    </row>
    <row r="2787">
      <c r="A2787" s="72">
        <v>38247.0</v>
      </c>
      <c r="B2787" s="73">
        <v>45.83</v>
      </c>
      <c r="C2787" s="1" t="s">
        <v>1949</v>
      </c>
    </row>
    <row r="2788">
      <c r="A2788" s="72">
        <v>38250.0</v>
      </c>
      <c r="B2788" s="73">
        <v>45.94</v>
      </c>
      <c r="C2788" s="1" t="s">
        <v>1949</v>
      </c>
    </row>
    <row r="2789">
      <c r="A2789" s="72">
        <v>38251.0</v>
      </c>
      <c r="B2789" s="73">
        <v>45.86</v>
      </c>
      <c r="C2789" s="1" t="s">
        <v>1949</v>
      </c>
    </row>
    <row r="2790">
      <c r="A2790" s="72">
        <v>38252.0</v>
      </c>
      <c r="B2790" s="73">
        <v>45.79</v>
      </c>
      <c r="C2790" s="1" t="s">
        <v>1949</v>
      </c>
    </row>
    <row r="2791">
      <c r="A2791" s="72">
        <v>38253.0</v>
      </c>
      <c r="B2791" s="73">
        <v>45.94</v>
      </c>
      <c r="C2791" s="1" t="s">
        <v>1949</v>
      </c>
    </row>
    <row r="2792">
      <c r="A2792" s="72">
        <v>38254.0</v>
      </c>
      <c r="B2792" s="73">
        <v>45.94</v>
      </c>
      <c r="C2792" s="1" t="s">
        <v>1949</v>
      </c>
    </row>
    <row r="2793">
      <c r="A2793" s="72">
        <v>38257.0</v>
      </c>
      <c r="B2793" s="73">
        <v>45.95</v>
      </c>
      <c r="C2793" s="1" t="s">
        <v>1949</v>
      </c>
    </row>
    <row r="2794">
      <c r="A2794" s="72">
        <v>38258.0</v>
      </c>
      <c r="B2794" s="73">
        <v>46.05</v>
      </c>
      <c r="C2794" s="1" t="s">
        <v>1949</v>
      </c>
    </row>
    <row r="2795">
      <c r="A2795" s="72">
        <v>38259.0</v>
      </c>
      <c r="B2795" s="73">
        <v>46.16</v>
      </c>
      <c r="C2795" s="1" t="s">
        <v>1949</v>
      </c>
    </row>
    <row r="2796">
      <c r="A2796" s="72">
        <v>38260.0</v>
      </c>
      <c r="B2796" s="71"/>
      <c r="C2796" s="1" t="s">
        <v>1949</v>
      </c>
    </row>
    <row r="2797">
      <c r="A2797" s="72">
        <v>38261.0</v>
      </c>
      <c r="B2797" s="73">
        <v>45.92</v>
      </c>
      <c r="C2797" s="1" t="s">
        <v>1949</v>
      </c>
    </row>
    <row r="2798">
      <c r="A2798" s="72">
        <v>38264.0</v>
      </c>
      <c r="B2798" s="73">
        <v>45.91</v>
      </c>
      <c r="C2798" s="1" t="s">
        <v>1949</v>
      </c>
    </row>
    <row r="2799">
      <c r="A2799" s="72">
        <v>38265.0</v>
      </c>
      <c r="B2799" s="73">
        <v>45.86</v>
      </c>
      <c r="C2799" s="1" t="s">
        <v>1949</v>
      </c>
    </row>
    <row r="2800">
      <c r="A2800" s="72">
        <v>38266.0</v>
      </c>
      <c r="B2800" s="73">
        <v>45.9</v>
      </c>
      <c r="C2800" s="1" t="s">
        <v>1949</v>
      </c>
    </row>
    <row r="2801">
      <c r="A2801" s="72">
        <v>38267.0</v>
      </c>
      <c r="B2801" s="73">
        <v>45.86</v>
      </c>
      <c r="C2801" s="1" t="s">
        <v>1949</v>
      </c>
    </row>
    <row r="2802">
      <c r="A2802" s="72">
        <v>38268.0</v>
      </c>
      <c r="B2802" s="73">
        <v>45.83</v>
      </c>
      <c r="C2802" s="1" t="s">
        <v>1949</v>
      </c>
    </row>
    <row r="2803">
      <c r="A2803" s="72">
        <v>38271.0</v>
      </c>
      <c r="B2803" s="73">
        <v>45.77</v>
      </c>
      <c r="C2803" s="1" t="s">
        <v>1949</v>
      </c>
    </row>
    <row r="2804">
      <c r="A2804" s="72">
        <v>38272.0</v>
      </c>
      <c r="B2804" s="73">
        <v>45.86</v>
      </c>
      <c r="C2804" s="1" t="s">
        <v>1949</v>
      </c>
    </row>
    <row r="2805">
      <c r="A2805" s="72">
        <v>38273.0</v>
      </c>
      <c r="B2805" s="71"/>
      <c r="C2805" s="1" t="s">
        <v>1949</v>
      </c>
    </row>
    <row r="2806">
      <c r="A2806" s="72">
        <v>38274.0</v>
      </c>
      <c r="B2806" s="73">
        <v>45.86</v>
      </c>
      <c r="C2806" s="1" t="s">
        <v>1949</v>
      </c>
    </row>
    <row r="2807">
      <c r="A2807" s="72">
        <v>38275.0</v>
      </c>
      <c r="B2807" s="73">
        <v>45.86</v>
      </c>
      <c r="C2807" s="1" t="s">
        <v>1949</v>
      </c>
    </row>
    <row r="2808">
      <c r="A2808" s="72">
        <v>38278.0</v>
      </c>
      <c r="B2808" s="73">
        <v>45.83</v>
      </c>
      <c r="C2808" s="1" t="s">
        <v>1949</v>
      </c>
    </row>
    <row r="2809">
      <c r="A2809" s="72">
        <v>38279.0</v>
      </c>
      <c r="B2809" s="73">
        <v>45.83</v>
      </c>
      <c r="C2809" s="1" t="s">
        <v>1949</v>
      </c>
    </row>
    <row r="2810">
      <c r="A2810" s="72">
        <v>38280.0</v>
      </c>
      <c r="B2810" s="73">
        <v>45.79</v>
      </c>
      <c r="C2810" s="1" t="s">
        <v>1949</v>
      </c>
    </row>
    <row r="2811">
      <c r="A2811" s="72">
        <v>38281.0</v>
      </c>
      <c r="B2811" s="73">
        <v>45.77</v>
      </c>
      <c r="C2811" s="1" t="s">
        <v>1949</v>
      </c>
    </row>
    <row r="2812">
      <c r="A2812" s="72">
        <v>38282.0</v>
      </c>
      <c r="B2812" s="71"/>
      <c r="C2812" s="1" t="s">
        <v>1949</v>
      </c>
    </row>
    <row r="2813">
      <c r="A2813" s="72">
        <v>38285.0</v>
      </c>
      <c r="B2813" s="73">
        <v>45.65</v>
      </c>
      <c r="C2813" s="1" t="s">
        <v>1949</v>
      </c>
    </row>
    <row r="2814">
      <c r="A2814" s="72">
        <v>38286.0</v>
      </c>
      <c r="B2814" s="73">
        <v>45.66</v>
      </c>
      <c r="C2814" s="1" t="s">
        <v>1949</v>
      </c>
    </row>
    <row r="2815">
      <c r="A2815" s="72">
        <v>38287.0</v>
      </c>
      <c r="B2815" s="73">
        <v>45.72</v>
      </c>
      <c r="C2815" s="1" t="s">
        <v>1949</v>
      </c>
    </row>
    <row r="2816">
      <c r="A2816" s="72">
        <v>38288.0</v>
      </c>
      <c r="B2816" s="73">
        <v>45.56</v>
      </c>
      <c r="C2816" s="1" t="s">
        <v>1949</v>
      </c>
    </row>
    <row r="2817">
      <c r="A2817" s="72">
        <v>38289.0</v>
      </c>
      <c r="B2817" s="73">
        <v>45.45</v>
      </c>
      <c r="C2817" s="1" t="s">
        <v>1949</v>
      </c>
    </row>
    <row r="2818">
      <c r="A2818" s="72">
        <v>38292.0</v>
      </c>
      <c r="B2818" s="73">
        <v>45.41</v>
      </c>
      <c r="C2818" s="1" t="s">
        <v>1949</v>
      </c>
    </row>
    <row r="2819">
      <c r="A2819" s="72">
        <v>38293.0</v>
      </c>
      <c r="B2819" s="71"/>
      <c r="C2819" s="1" t="s">
        <v>1949</v>
      </c>
    </row>
    <row r="2820">
      <c r="A2820" s="72">
        <v>38294.0</v>
      </c>
      <c r="B2820" s="73">
        <v>45.5</v>
      </c>
      <c r="C2820" s="1" t="s">
        <v>1949</v>
      </c>
    </row>
    <row r="2821">
      <c r="A2821" s="72">
        <v>38295.0</v>
      </c>
      <c r="B2821" s="73">
        <v>45.3</v>
      </c>
      <c r="C2821" s="1" t="s">
        <v>1949</v>
      </c>
    </row>
    <row r="2822">
      <c r="A2822" s="72">
        <v>38296.0</v>
      </c>
      <c r="B2822" s="73">
        <v>45.1</v>
      </c>
      <c r="C2822" s="1" t="s">
        <v>1949</v>
      </c>
    </row>
    <row r="2823">
      <c r="A2823" s="72">
        <v>38299.0</v>
      </c>
      <c r="B2823" s="73">
        <v>45.11</v>
      </c>
      <c r="C2823" s="1" t="s">
        <v>1949</v>
      </c>
    </row>
    <row r="2824">
      <c r="A2824" s="72">
        <v>38300.0</v>
      </c>
      <c r="B2824" s="73">
        <v>45.1</v>
      </c>
      <c r="C2824" s="1" t="s">
        <v>1949</v>
      </c>
    </row>
    <row r="2825">
      <c r="A2825" s="72">
        <v>38301.0</v>
      </c>
      <c r="B2825" s="73">
        <v>45.15</v>
      </c>
      <c r="C2825" s="1" t="s">
        <v>1949</v>
      </c>
    </row>
    <row r="2826">
      <c r="A2826" s="72">
        <v>38302.0</v>
      </c>
      <c r="B2826" s="73">
        <v>45.2</v>
      </c>
      <c r="C2826" s="1" t="s">
        <v>1949</v>
      </c>
    </row>
    <row r="2827">
      <c r="A2827" s="72">
        <v>38303.0</v>
      </c>
      <c r="B2827" s="71"/>
      <c r="C2827" s="1" t="s">
        <v>1949</v>
      </c>
    </row>
    <row r="2828">
      <c r="A2828" s="72">
        <v>38306.0</v>
      </c>
      <c r="B2828" s="71"/>
      <c r="C2828" s="1" t="s">
        <v>1949</v>
      </c>
    </row>
    <row r="2829">
      <c r="A2829" s="72">
        <v>38307.0</v>
      </c>
      <c r="B2829" s="73">
        <v>45.01</v>
      </c>
      <c r="C2829" s="1" t="s">
        <v>1949</v>
      </c>
    </row>
    <row r="2830">
      <c r="A2830" s="72">
        <v>38308.0</v>
      </c>
      <c r="B2830" s="73">
        <v>45.03</v>
      </c>
      <c r="C2830" s="1" t="s">
        <v>1949</v>
      </c>
    </row>
    <row r="2831">
      <c r="A2831" s="72">
        <v>38309.0</v>
      </c>
      <c r="B2831" s="73">
        <v>45.03</v>
      </c>
      <c r="C2831" s="1" t="s">
        <v>1949</v>
      </c>
    </row>
    <row r="2832">
      <c r="A2832" s="72">
        <v>38310.0</v>
      </c>
      <c r="B2832" s="73">
        <v>45.13</v>
      </c>
      <c r="C2832" s="1" t="s">
        <v>1949</v>
      </c>
    </row>
    <row r="2833">
      <c r="A2833" s="72">
        <v>38313.0</v>
      </c>
      <c r="B2833" s="73">
        <v>45.08</v>
      </c>
      <c r="C2833" s="1" t="s">
        <v>1949</v>
      </c>
    </row>
    <row r="2834">
      <c r="A2834" s="72">
        <v>38314.0</v>
      </c>
      <c r="B2834" s="73">
        <v>45.06</v>
      </c>
      <c r="C2834" s="1" t="s">
        <v>1949</v>
      </c>
    </row>
    <row r="2835">
      <c r="A2835" s="72">
        <v>38315.0</v>
      </c>
      <c r="B2835" s="73">
        <v>45.06</v>
      </c>
      <c r="C2835" s="1" t="s">
        <v>1949</v>
      </c>
    </row>
    <row r="2836">
      <c r="A2836" s="72">
        <v>38316.0</v>
      </c>
      <c r="B2836" s="73">
        <v>45.03</v>
      </c>
      <c r="C2836" s="1" t="s">
        <v>1949</v>
      </c>
    </row>
    <row r="2837">
      <c r="A2837" s="72">
        <v>38317.0</v>
      </c>
      <c r="B2837" s="71"/>
      <c r="C2837" s="1" t="s">
        <v>1949</v>
      </c>
    </row>
    <row r="2838">
      <c r="A2838" s="72">
        <v>38320.0</v>
      </c>
      <c r="B2838" s="73">
        <v>44.97</v>
      </c>
      <c r="C2838" s="1" t="s">
        <v>1949</v>
      </c>
    </row>
    <row r="2839">
      <c r="A2839" s="72">
        <v>38321.0</v>
      </c>
      <c r="B2839" s="73">
        <v>44.75</v>
      </c>
      <c r="C2839" s="1" t="s">
        <v>1949</v>
      </c>
    </row>
    <row r="2840">
      <c r="A2840" s="72">
        <v>38322.0</v>
      </c>
      <c r="B2840" s="73">
        <v>44.47</v>
      </c>
      <c r="C2840" s="1" t="s">
        <v>1949</v>
      </c>
    </row>
    <row r="2841">
      <c r="A2841" s="72">
        <v>38323.0</v>
      </c>
      <c r="B2841" s="73">
        <v>44.22</v>
      </c>
      <c r="C2841" s="1" t="s">
        <v>1949</v>
      </c>
    </row>
    <row r="2842">
      <c r="A2842" s="72">
        <v>38324.0</v>
      </c>
      <c r="B2842" s="73">
        <v>44.24</v>
      </c>
      <c r="C2842" s="1" t="s">
        <v>1949</v>
      </c>
    </row>
    <row r="2843">
      <c r="A2843" s="72">
        <v>38327.0</v>
      </c>
      <c r="B2843" s="73">
        <v>43.83</v>
      </c>
      <c r="C2843" s="1" t="s">
        <v>1949</v>
      </c>
    </row>
    <row r="2844">
      <c r="A2844" s="72">
        <v>38328.0</v>
      </c>
      <c r="B2844" s="73">
        <v>43.7</v>
      </c>
      <c r="C2844" s="1" t="s">
        <v>1949</v>
      </c>
    </row>
    <row r="2845">
      <c r="A2845" s="72">
        <v>38329.0</v>
      </c>
      <c r="B2845" s="73">
        <v>43.92</v>
      </c>
      <c r="C2845" s="1" t="s">
        <v>1949</v>
      </c>
    </row>
    <row r="2846">
      <c r="A2846" s="72">
        <v>38330.0</v>
      </c>
      <c r="B2846" s="73">
        <v>44.23</v>
      </c>
      <c r="C2846" s="1" t="s">
        <v>1949</v>
      </c>
    </row>
    <row r="2847">
      <c r="A2847" s="72">
        <v>38331.0</v>
      </c>
      <c r="B2847" s="73">
        <v>44.61</v>
      </c>
      <c r="C2847" s="1" t="s">
        <v>1949</v>
      </c>
    </row>
    <row r="2848">
      <c r="A2848" s="72">
        <v>38334.0</v>
      </c>
      <c r="B2848" s="73">
        <v>44.35</v>
      </c>
      <c r="C2848" s="1" t="s">
        <v>1949</v>
      </c>
    </row>
    <row r="2849">
      <c r="A2849" s="72">
        <v>38335.0</v>
      </c>
      <c r="B2849" s="73">
        <v>44.09</v>
      </c>
      <c r="C2849" s="1" t="s">
        <v>1949</v>
      </c>
    </row>
    <row r="2850">
      <c r="A2850" s="72">
        <v>38336.0</v>
      </c>
      <c r="B2850" s="73">
        <v>44.13</v>
      </c>
      <c r="C2850" s="1" t="s">
        <v>1949</v>
      </c>
    </row>
    <row r="2851">
      <c r="A2851" s="72">
        <v>38337.0</v>
      </c>
      <c r="B2851" s="73">
        <v>43.89</v>
      </c>
      <c r="C2851" s="1" t="s">
        <v>1949</v>
      </c>
    </row>
    <row r="2852">
      <c r="A2852" s="72">
        <v>38338.0</v>
      </c>
      <c r="B2852" s="73">
        <v>44.03</v>
      </c>
      <c r="C2852" s="1" t="s">
        <v>1949</v>
      </c>
    </row>
    <row r="2853">
      <c r="A2853" s="72">
        <v>38341.0</v>
      </c>
      <c r="B2853" s="73">
        <v>43.91</v>
      </c>
      <c r="C2853" s="1" t="s">
        <v>1949</v>
      </c>
    </row>
    <row r="2854">
      <c r="A2854" s="72">
        <v>38342.0</v>
      </c>
      <c r="B2854" s="73">
        <v>43.8</v>
      </c>
      <c r="C2854" s="1" t="s">
        <v>1949</v>
      </c>
    </row>
    <row r="2855">
      <c r="A2855" s="72">
        <v>38343.0</v>
      </c>
      <c r="B2855" s="73">
        <v>43.88</v>
      </c>
      <c r="C2855" s="1" t="s">
        <v>1949</v>
      </c>
    </row>
    <row r="2856">
      <c r="A2856" s="72">
        <v>38344.0</v>
      </c>
      <c r="B2856" s="73">
        <v>43.79</v>
      </c>
      <c r="C2856" s="1" t="s">
        <v>1949</v>
      </c>
    </row>
    <row r="2857">
      <c r="A2857" s="72">
        <v>38345.0</v>
      </c>
      <c r="B2857" s="73">
        <v>43.81</v>
      </c>
      <c r="C2857" s="1" t="s">
        <v>1949</v>
      </c>
    </row>
    <row r="2858">
      <c r="A2858" s="72">
        <v>38348.0</v>
      </c>
      <c r="B2858" s="73">
        <v>43.84</v>
      </c>
      <c r="C2858" s="1" t="s">
        <v>1949</v>
      </c>
    </row>
    <row r="2859">
      <c r="A2859" s="72">
        <v>38349.0</v>
      </c>
      <c r="B2859" s="73">
        <v>43.78</v>
      </c>
      <c r="C2859" s="1" t="s">
        <v>1949</v>
      </c>
    </row>
    <row r="2860">
      <c r="A2860" s="72">
        <v>38350.0</v>
      </c>
      <c r="B2860" s="73">
        <v>43.74</v>
      </c>
      <c r="C2860" s="1" t="s">
        <v>1949</v>
      </c>
    </row>
    <row r="2861">
      <c r="A2861" s="72">
        <v>38351.0</v>
      </c>
      <c r="B2861" s="73">
        <v>43.71</v>
      </c>
      <c r="C2861" s="1" t="s">
        <v>1949</v>
      </c>
    </row>
    <row r="2862">
      <c r="A2862" s="72">
        <v>38352.0</v>
      </c>
      <c r="B2862" s="73">
        <v>43.58</v>
      </c>
      <c r="C2862" s="1" t="s">
        <v>1949</v>
      </c>
    </row>
    <row r="2863">
      <c r="A2863" s="72">
        <v>38355.0</v>
      </c>
      <c r="B2863" s="73">
        <v>43.61</v>
      </c>
      <c r="C2863" s="1" t="s">
        <v>1949</v>
      </c>
    </row>
    <row r="2864">
      <c r="A2864" s="72">
        <v>38356.0</v>
      </c>
      <c r="B2864" s="73">
        <v>43.43</v>
      </c>
      <c r="C2864" s="1" t="s">
        <v>1949</v>
      </c>
    </row>
    <row r="2865">
      <c r="A2865" s="72">
        <v>38357.0</v>
      </c>
      <c r="B2865" s="73">
        <v>43.77</v>
      </c>
      <c r="C2865" s="1" t="s">
        <v>1949</v>
      </c>
    </row>
    <row r="2866">
      <c r="A2866" s="72">
        <v>38358.0</v>
      </c>
      <c r="B2866" s="73">
        <v>43.87</v>
      </c>
      <c r="C2866" s="1" t="s">
        <v>1949</v>
      </c>
    </row>
    <row r="2867">
      <c r="A2867" s="72">
        <v>38359.0</v>
      </c>
      <c r="B2867" s="73">
        <v>43.83</v>
      </c>
      <c r="C2867" s="1" t="s">
        <v>1949</v>
      </c>
    </row>
    <row r="2868">
      <c r="A2868" s="72">
        <v>38362.0</v>
      </c>
      <c r="B2868" s="73">
        <v>44.02</v>
      </c>
      <c r="C2868" s="1" t="s">
        <v>1949</v>
      </c>
    </row>
    <row r="2869">
      <c r="A2869" s="72">
        <v>38363.0</v>
      </c>
      <c r="B2869" s="73">
        <v>43.82</v>
      </c>
      <c r="C2869" s="1" t="s">
        <v>1949</v>
      </c>
    </row>
    <row r="2870">
      <c r="A2870" s="72">
        <v>38364.0</v>
      </c>
      <c r="B2870" s="73">
        <v>43.73</v>
      </c>
      <c r="C2870" s="1" t="s">
        <v>1949</v>
      </c>
    </row>
    <row r="2871">
      <c r="A2871" s="72">
        <v>38365.0</v>
      </c>
      <c r="B2871" s="73">
        <v>43.69</v>
      </c>
      <c r="C2871" s="1" t="s">
        <v>1949</v>
      </c>
    </row>
    <row r="2872">
      <c r="A2872" s="72">
        <v>38366.0</v>
      </c>
      <c r="B2872" s="73">
        <v>43.85</v>
      </c>
      <c r="C2872" s="1" t="s">
        <v>1949</v>
      </c>
    </row>
    <row r="2873">
      <c r="A2873" s="72">
        <v>38369.0</v>
      </c>
      <c r="B2873" s="73">
        <v>43.72</v>
      </c>
      <c r="C2873" s="1" t="s">
        <v>1949</v>
      </c>
    </row>
    <row r="2874">
      <c r="A2874" s="72">
        <v>38370.0</v>
      </c>
      <c r="B2874" s="73">
        <v>43.74</v>
      </c>
      <c r="C2874" s="1" t="s">
        <v>1949</v>
      </c>
    </row>
    <row r="2875">
      <c r="A2875" s="72">
        <v>38371.0</v>
      </c>
      <c r="B2875" s="73">
        <v>43.74</v>
      </c>
      <c r="C2875" s="1" t="s">
        <v>1949</v>
      </c>
    </row>
    <row r="2876">
      <c r="A2876" s="72">
        <v>38372.0</v>
      </c>
      <c r="B2876" s="73">
        <v>43.78</v>
      </c>
      <c r="C2876" s="1" t="s">
        <v>1949</v>
      </c>
    </row>
    <row r="2877">
      <c r="A2877" s="72">
        <v>38373.0</v>
      </c>
      <c r="B2877" s="71"/>
      <c r="C2877" s="1" t="s">
        <v>1949</v>
      </c>
    </row>
    <row r="2878">
      <c r="A2878" s="72">
        <v>38376.0</v>
      </c>
      <c r="B2878" s="73">
        <v>43.75</v>
      </c>
      <c r="C2878" s="1" t="s">
        <v>1949</v>
      </c>
    </row>
    <row r="2879">
      <c r="A2879" s="72">
        <v>38377.0</v>
      </c>
      <c r="B2879" s="73">
        <v>43.81</v>
      </c>
      <c r="C2879" s="1" t="s">
        <v>1949</v>
      </c>
    </row>
    <row r="2880">
      <c r="A2880" s="72">
        <v>38378.0</v>
      </c>
      <c r="B2880" s="71"/>
      <c r="C2880" s="1" t="s">
        <v>1949</v>
      </c>
    </row>
    <row r="2881">
      <c r="A2881" s="72">
        <v>38379.0</v>
      </c>
      <c r="B2881" s="73">
        <v>43.75</v>
      </c>
      <c r="C2881" s="1" t="s">
        <v>1949</v>
      </c>
    </row>
    <row r="2882">
      <c r="A2882" s="72">
        <v>38380.0</v>
      </c>
      <c r="B2882" s="73">
        <v>43.78</v>
      </c>
      <c r="C2882" s="1" t="s">
        <v>1949</v>
      </c>
    </row>
    <row r="2883">
      <c r="A2883" s="72">
        <v>38383.0</v>
      </c>
      <c r="B2883" s="73">
        <v>43.69</v>
      </c>
      <c r="C2883" s="1" t="s">
        <v>1949</v>
      </c>
    </row>
    <row r="2884">
      <c r="A2884" s="72">
        <v>38384.0</v>
      </c>
      <c r="B2884" s="73">
        <v>43.68</v>
      </c>
      <c r="C2884" s="1" t="s">
        <v>1949</v>
      </c>
    </row>
    <row r="2885">
      <c r="A2885" s="72">
        <v>38385.0</v>
      </c>
      <c r="B2885" s="73">
        <v>43.59</v>
      </c>
      <c r="C2885" s="1" t="s">
        <v>1949</v>
      </c>
    </row>
    <row r="2886">
      <c r="A2886" s="72">
        <v>38386.0</v>
      </c>
      <c r="B2886" s="73">
        <v>43.36</v>
      </c>
      <c r="C2886" s="1" t="s">
        <v>1949</v>
      </c>
    </row>
    <row r="2887">
      <c r="A2887" s="72">
        <v>38387.0</v>
      </c>
      <c r="B2887" s="73">
        <v>43.47</v>
      </c>
      <c r="C2887" s="1" t="s">
        <v>1949</v>
      </c>
    </row>
    <row r="2888">
      <c r="A2888" s="72">
        <v>38390.0</v>
      </c>
      <c r="B2888" s="73">
        <v>43.46</v>
      </c>
      <c r="C2888" s="1" t="s">
        <v>1949</v>
      </c>
    </row>
    <row r="2889">
      <c r="A2889" s="72">
        <v>38391.0</v>
      </c>
      <c r="B2889" s="73">
        <v>43.6</v>
      </c>
      <c r="C2889" s="1" t="s">
        <v>1949</v>
      </c>
    </row>
    <row r="2890">
      <c r="A2890" s="72">
        <v>38392.0</v>
      </c>
      <c r="B2890" s="73">
        <v>43.64</v>
      </c>
      <c r="C2890" s="1" t="s">
        <v>1949</v>
      </c>
    </row>
    <row r="2891">
      <c r="A2891" s="72">
        <v>38393.0</v>
      </c>
      <c r="B2891" s="73">
        <v>43.78</v>
      </c>
      <c r="C2891" s="1" t="s">
        <v>1949</v>
      </c>
    </row>
    <row r="2892">
      <c r="A2892" s="72">
        <v>38394.0</v>
      </c>
      <c r="B2892" s="73">
        <v>43.79</v>
      </c>
      <c r="C2892" s="1" t="s">
        <v>1949</v>
      </c>
    </row>
    <row r="2893">
      <c r="A2893" s="72">
        <v>38397.0</v>
      </c>
      <c r="B2893" s="73">
        <v>43.72</v>
      </c>
      <c r="C2893" s="1" t="s">
        <v>1949</v>
      </c>
    </row>
    <row r="2894">
      <c r="A2894" s="72">
        <v>38398.0</v>
      </c>
      <c r="B2894" s="73">
        <v>43.76</v>
      </c>
      <c r="C2894" s="1" t="s">
        <v>1949</v>
      </c>
    </row>
    <row r="2895">
      <c r="A2895" s="72">
        <v>38399.0</v>
      </c>
      <c r="B2895" s="73">
        <v>43.82</v>
      </c>
      <c r="C2895" s="1" t="s">
        <v>1949</v>
      </c>
    </row>
    <row r="2896">
      <c r="A2896" s="72">
        <v>38400.0</v>
      </c>
      <c r="B2896" s="73">
        <v>43.74</v>
      </c>
      <c r="C2896" s="1" t="s">
        <v>1949</v>
      </c>
    </row>
    <row r="2897">
      <c r="A2897" s="72">
        <v>38401.0</v>
      </c>
      <c r="B2897" s="73">
        <v>43.84</v>
      </c>
      <c r="C2897" s="1" t="s">
        <v>1949</v>
      </c>
    </row>
    <row r="2898">
      <c r="A2898" s="72">
        <v>38404.0</v>
      </c>
      <c r="B2898" s="73">
        <v>43.82</v>
      </c>
      <c r="C2898" s="1" t="s">
        <v>1949</v>
      </c>
    </row>
    <row r="2899">
      <c r="A2899" s="72">
        <v>38405.0</v>
      </c>
      <c r="B2899" s="73">
        <v>43.72</v>
      </c>
      <c r="C2899" s="1" t="s">
        <v>1949</v>
      </c>
    </row>
    <row r="2900">
      <c r="A2900" s="72">
        <v>38406.0</v>
      </c>
      <c r="B2900" s="73">
        <v>43.72</v>
      </c>
      <c r="C2900" s="1" t="s">
        <v>1949</v>
      </c>
    </row>
    <row r="2901">
      <c r="A2901" s="72">
        <v>38407.0</v>
      </c>
      <c r="B2901" s="73">
        <v>43.7</v>
      </c>
      <c r="C2901" s="1" t="s">
        <v>1949</v>
      </c>
    </row>
    <row r="2902">
      <c r="A2902" s="72">
        <v>38408.0</v>
      </c>
      <c r="B2902" s="73">
        <v>43.69</v>
      </c>
      <c r="C2902" s="1" t="s">
        <v>1949</v>
      </c>
    </row>
    <row r="2903">
      <c r="A2903" s="72">
        <v>38411.0</v>
      </c>
      <c r="B2903" s="73">
        <v>43.64</v>
      </c>
      <c r="C2903" s="1" t="s">
        <v>1949</v>
      </c>
    </row>
    <row r="2904">
      <c r="A2904" s="72">
        <v>38412.0</v>
      </c>
      <c r="B2904" s="73">
        <v>43.72</v>
      </c>
      <c r="C2904" s="1" t="s">
        <v>1949</v>
      </c>
    </row>
    <row r="2905">
      <c r="A2905" s="72">
        <v>38413.0</v>
      </c>
      <c r="B2905" s="73">
        <v>43.7</v>
      </c>
      <c r="C2905" s="1" t="s">
        <v>1949</v>
      </c>
    </row>
    <row r="2906">
      <c r="A2906" s="72">
        <v>38414.0</v>
      </c>
      <c r="B2906" s="73">
        <v>43.65</v>
      </c>
      <c r="C2906" s="1" t="s">
        <v>1949</v>
      </c>
    </row>
    <row r="2907">
      <c r="A2907" s="72">
        <v>38415.0</v>
      </c>
      <c r="B2907" s="73">
        <v>43.71</v>
      </c>
      <c r="C2907" s="1" t="s">
        <v>1949</v>
      </c>
    </row>
    <row r="2908">
      <c r="A2908" s="72">
        <v>38418.0</v>
      </c>
      <c r="B2908" s="73">
        <v>43.69</v>
      </c>
      <c r="C2908" s="1" t="s">
        <v>1949</v>
      </c>
    </row>
    <row r="2909">
      <c r="A2909" s="72">
        <v>38419.0</v>
      </c>
      <c r="B2909" s="71"/>
      <c r="C2909" s="1" t="s">
        <v>1949</v>
      </c>
    </row>
    <row r="2910">
      <c r="A2910" s="72">
        <v>38420.0</v>
      </c>
      <c r="B2910" s="73">
        <v>43.67</v>
      </c>
      <c r="C2910" s="1" t="s">
        <v>1949</v>
      </c>
    </row>
    <row r="2911">
      <c r="A2911" s="72">
        <v>38421.0</v>
      </c>
      <c r="B2911" s="73">
        <v>43.58</v>
      </c>
      <c r="C2911" s="1" t="s">
        <v>1949</v>
      </c>
    </row>
    <row r="2912">
      <c r="A2912" s="72">
        <v>38422.0</v>
      </c>
      <c r="B2912" s="73">
        <v>43.58</v>
      </c>
      <c r="C2912" s="1" t="s">
        <v>1949</v>
      </c>
    </row>
    <row r="2913">
      <c r="A2913" s="72">
        <v>38425.0</v>
      </c>
      <c r="B2913" s="73">
        <v>43.52</v>
      </c>
      <c r="C2913" s="1" t="s">
        <v>1949</v>
      </c>
    </row>
    <row r="2914">
      <c r="A2914" s="72">
        <v>38426.0</v>
      </c>
      <c r="B2914" s="73">
        <v>43.55</v>
      </c>
      <c r="C2914" s="1" t="s">
        <v>1949</v>
      </c>
    </row>
    <row r="2915">
      <c r="A2915" s="72">
        <v>38427.0</v>
      </c>
      <c r="B2915" s="73">
        <v>43.62</v>
      </c>
      <c r="C2915" s="1" t="s">
        <v>1949</v>
      </c>
    </row>
    <row r="2916">
      <c r="A2916" s="72">
        <v>38428.0</v>
      </c>
      <c r="B2916" s="73">
        <v>43.63</v>
      </c>
      <c r="C2916" s="1" t="s">
        <v>1949</v>
      </c>
    </row>
    <row r="2917">
      <c r="A2917" s="72">
        <v>38429.0</v>
      </c>
      <c r="B2917" s="73">
        <v>43.69</v>
      </c>
      <c r="C2917" s="1" t="s">
        <v>1949</v>
      </c>
    </row>
    <row r="2918">
      <c r="A2918" s="72">
        <v>38432.0</v>
      </c>
      <c r="B2918" s="73">
        <v>43.67</v>
      </c>
      <c r="C2918" s="1" t="s">
        <v>1949</v>
      </c>
    </row>
    <row r="2919">
      <c r="A2919" s="72">
        <v>38433.0</v>
      </c>
      <c r="B2919" s="73">
        <v>43.77</v>
      </c>
      <c r="C2919" s="1" t="s">
        <v>1949</v>
      </c>
    </row>
    <row r="2920">
      <c r="A2920" s="72">
        <v>38434.0</v>
      </c>
      <c r="B2920" s="73">
        <v>43.74</v>
      </c>
      <c r="C2920" s="1" t="s">
        <v>1949</v>
      </c>
    </row>
    <row r="2921">
      <c r="A2921" s="72">
        <v>38435.0</v>
      </c>
      <c r="B2921" s="73">
        <v>43.83</v>
      </c>
      <c r="C2921" s="1" t="s">
        <v>1949</v>
      </c>
    </row>
    <row r="2922">
      <c r="A2922" s="72">
        <v>38436.0</v>
      </c>
      <c r="B2922" s="71"/>
      <c r="C2922" s="1" t="s">
        <v>1949</v>
      </c>
    </row>
    <row r="2923">
      <c r="A2923" s="72">
        <v>38439.0</v>
      </c>
      <c r="B2923" s="73">
        <v>43.81</v>
      </c>
      <c r="C2923" s="1" t="s">
        <v>1949</v>
      </c>
    </row>
    <row r="2924">
      <c r="A2924" s="72">
        <v>38440.0</v>
      </c>
      <c r="B2924" s="73">
        <v>43.79</v>
      </c>
      <c r="C2924" s="1" t="s">
        <v>1949</v>
      </c>
    </row>
    <row r="2925">
      <c r="A2925" s="72">
        <v>38441.0</v>
      </c>
      <c r="B2925" s="73">
        <v>43.82</v>
      </c>
      <c r="C2925" s="1" t="s">
        <v>1949</v>
      </c>
    </row>
    <row r="2926">
      <c r="A2926" s="72">
        <v>38442.0</v>
      </c>
      <c r="B2926" s="73">
        <v>43.75</v>
      </c>
      <c r="C2926" s="1" t="s">
        <v>1949</v>
      </c>
    </row>
    <row r="2927">
      <c r="A2927" s="72">
        <v>38443.0</v>
      </c>
      <c r="B2927" s="71"/>
      <c r="C2927" s="1" t="s">
        <v>1949</v>
      </c>
    </row>
    <row r="2928">
      <c r="A2928" s="72">
        <v>38446.0</v>
      </c>
      <c r="B2928" s="73">
        <v>43.76</v>
      </c>
      <c r="C2928" s="1" t="s">
        <v>1949</v>
      </c>
    </row>
    <row r="2929">
      <c r="A2929" s="72">
        <v>38447.0</v>
      </c>
      <c r="B2929" s="73">
        <v>43.81</v>
      </c>
      <c r="C2929" s="1" t="s">
        <v>1949</v>
      </c>
    </row>
    <row r="2930">
      <c r="A2930" s="72">
        <v>38448.0</v>
      </c>
      <c r="B2930" s="73">
        <v>43.76</v>
      </c>
      <c r="C2930" s="1" t="s">
        <v>1949</v>
      </c>
    </row>
    <row r="2931">
      <c r="A2931" s="72">
        <v>38449.0</v>
      </c>
      <c r="B2931" s="73">
        <v>43.74</v>
      </c>
      <c r="C2931" s="1" t="s">
        <v>1949</v>
      </c>
    </row>
    <row r="2932">
      <c r="A2932" s="72">
        <v>38450.0</v>
      </c>
      <c r="B2932" s="73">
        <v>43.77</v>
      </c>
      <c r="C2932" s="1" t="s">
        <v>1949</v>
      </c>
    </row>
    <row r="2933">
      <c r="A2933" s="72">
        <v>38453.0</v>
      </c>
      <c r="B2933" s="73">
        <v>43.74</v>
      </c>
      <c r="C2933" s="1" t="s">
        <v>1949</v>
      </c>
    </row>
    <row r="2934">
      <c r="A2934" s="72">
        <v>38454.0</v>
      </c>
      <c r="B2934" s="73">
        <v>43.7</v>
      </c>
      <c r="C2934" s="1" t="s">
        <v>1949</v>
      </c>
    </row>
    <row r="2935">
      <c r="A2935" s="72">
        <v>38455.0</v>
      </c>
      <c r="B2935" s="73">
        <v>43.75</v>
      </c>
      <c r="C2935" s="1" t="s">
        <v>1949</v>
      </c>
    </row>
    <row r="2936">
      <c r="A2936" s="72">
        <v>38456.0</v>
      </c>
      <c r="B2936" s="71"/>
      <c r="C2936" s="1" t="s">
        <v>1949</v>
      </c>
    </row>
    <row r="2937">
      <c r="A2937" s="72">
        <v>38457.0</v>
      </c>
      <c r="B2937" s="73">
        <v>43.83</v>
      </c>
      <c r="C2937" s="1" t="s">
        <v>1949</v>
      </c>
    </row>
    <row r="2938">
      <c r="A2938" s="72">
        <v>38460.0</v>
      </c>
      <c r="B2938" s="71"/>
      <c r="C2938" s="1" t="s">
        <v>1949</v>
      </c>
    </row>
    <row r="2939">
      <c r="A2939" s="72">
        <v>38461.0</v>
      </c>
      <c r="B2939" s="73">
        <v>43.76</v>
      </c>
      <c r="C2939" s="1" t="s">
        <v>1949</v>
      </c>
    </row>
    <row r="2940">
      <c r="A2940" s="72">
        <v>38462.0</v>
      </c>
      <c r="B2940" s="73">
        <v>43.76</v>
      </c>
      <c r="C2940" s="1" t="s">
        <v>1949</v>
      </c>
    </row>
    <row r="2941">
      <c r="A2941" s="72">
        <v>38463.0</v>
      </c>
      <c r="B2941" s="73">
        <v>43.75</v>
      </c>
      <c r="C2941" s="1" t="s">
        <v>1949</v>
      </c>
    </row>
    <row r="2942">
      <c r="A2942" s="72">
        <v>38464.0</v>
      </c>
      <c r="B2942" s="71"/>
      <c r="C2942" s="1" t="s">
        <v>1949</v>
      </c>
    </row>
    <row r="2943">
      <c r="A2943" s="72">
        <v>38467.0</v>
      </c>
      <c r="B2943" s="73">
        <v>43.71</v>
      </c>
      <c r="C2943" s="1" t="s">
        <v>1949</v>
      </c>
    </row>
    <row r="2944">
      <c r="A2944" s="72">
        <v>38468.0</v>
      </c>
      <c r="B2944" s="73">
        <v>43.69</v>
      </c>
      <c r="C2944" s="1" t="s">
        <v>1949</v>
      </c>
    </row>
    <row r="2945">
      <c r="A2945" s="72">
        <v>38469.0</v>
      </c>
      <c r="B2945" s="73">
        <v>43.71</v>
      </c>
      <c r="C2945" s="1" t="s">
        <v>1949</v>
      </c>
    </row>
    <row r="2946">
      <c r="A2946" s="72">
        <v>38470.0</v>
      </c>
      <c r="B2946" s="73">
        <v>43.71</v>
      </c>
      <c r="C2946" s="1" t="s">
        <v>1949</v>
      </c>
    </row>
    <row r="2947">
      <c r="A2947" s="72">
        <v>38471.0</v>
      </c>
      <c r="B2947" s="73">
        <v>43.65</v>
      </c>
      <c r="C2947" s="1" t="s">
        <v>1949</v>
      </c>
    </row>
    <row r="2948">
      <c r="A2948" s="72">
        <v>38474.0</v>
      </c>
      <c r="B2948" s="73">
        <v>43.57</v>
      </c>
      <c r="C2948" s="1" t="s">
        <v>1949</v>
      </c>
    </row>
    <row r="2949">
      <c r="A2949" s="72">
        <v>38475.0</v>
      </c>
      <c r="B2949" s="73">
        <v>43.6</v>
      </c>
      <c r="C2949" s="1" t="s">
        <v>1949</v>
      </c>
    </row>
    <row r="2950">
      <c r="A2950" s="72">
        <v>38476.0</v>
      </c>
      <c r="B2950" s="73">
        <v>43.54</v>
      </c>
      <c r="C2950" s="1" t="s">
        <v>1949</v>
      </c>
    </row>
    <row r="2951">
      <c r="A2951" s="72">
        <v>38477.0</v>
      </c>
      <c r="B2951" s="73">
        <v>43.41</v>
      </c>
      <c r="C2951" s="1" t="s">
        <v>1949</v>
      </c>
    </row>
    <row r="2952">
      <c r="A2952" s="72">
        <v>38478.0</v>
      </c>
      <c r="B2952" s="73">
        <v>43.44</v>
      </c>
      <c r="C2952" s="1" t="s">
        <v>1949</v>
      </c>
    </row>
    <row r="2953">
      <c r="A2953" s="72">
        <v>38481.0</v>
      </c>
      <c r="B2953" s="73">
        <v>43.51</v>
      </c>
      <c r="C2953" s="1" t="s">
        <v>1949</v>
      </c>
    </row>
    <row r="2954">
      <c r="A2954" s="72">
        <v>38482.0</v>
      </c>
      <c r="B2954" s="73">
        <v>43.45</v>
      </c>
      <c r="C2954" s="1" t="s">
        <v>1949</v>
      </c>
    </row>
    <row r="2955">
      <c r="A2955" s="72">
        <v>38483.0</v>
      </c>
      <c r="B2955" s="73">
        <v>43.37</v>
      </c>
      <c r="C2955" s="1" t="s">
        <v>1949</v>
      </c>
    </row>
    <row r="2956">
      <c r="A2956" s="72">
        <v>38484.0</v>
      </c>
      <c r="B2956" s="73">
        <v>43.3</v>
      </c>
      <c r="C2956" s="1" t="s">
        <v>1949</v>
      </c>
    </row>
    <row r="2957">
      <c r="A2957" s="72">
        <v>38485.0</v>
      </c>
      <c r="B2957" s="73">
        <v>43.43</v>
      </c>
      <c r="C2957" s="1" t="s">
        <v>1949</v>
      </c>
    </row>
    <row r="2958">
      <c r="A2958" s="72">
        <v>38488.0</v>
      </c>
      <c r="B2958" s="73">
        <v>43.49</v>
      </c>
      <c r="C2958" s="1" t="s">
        <v>1949</v>
      </c>
    </row>
    <row r="2959">
      <c r="A2959" s="72">
        <v>38489.0</v>
      </c>
      <c r="B2959" s="73">
        <v>43.43</v>
      </c>
      <c r="C2959" s="1" t="s">
        <v>1949</v>
      </c>
    </row>
    <row r="2960">
      <c r="A2960" s="72">
        <v>38490.0</v>
      </c>
      <c r="B2960" s="73">
        <v>43.56</v>
      </c>
      <c r="C2960" s="1" t="s">
        <v>1949</v>
      </c>
    </row>
    <row r="2961">
      <c r="A2961" s="72">
        <v>38491.0</v>
      </c>
      <c r="B2961" s="73">
        <v>43.45</v>
      </c>
      <c r="C2961" s="1" t="s">
        <v>1949</v>
      </c>
    </row>
    <row r="2962">
      <c r="A2962" s="72">
        <v>38492.0</v>
      </c>
      <c r="B2962" s="73">
        <v>43.5</v>
      </c>
      <c r="C2962" s="1" t="s">
        <v>1949</v>
      </c>
    </row>
    <row r="2963">
      <c r="A2963" s="72">
        <v>38495.0</v>
      </c>
      <c r="B2963" s="71"/>
      <c r="C2963" s="1" t="s">
        <v>1949</v>
      </c>
    </row>
    <row r="2964">
      <c r="A2964" s="72">
        <v>38496.0</v>
      </c>
      <c r="B2964" s="73">
        <v>43.49</v>
      </c>
      <c r="C2964" s="1" t="s">
        <v>1949</v>
      </c>
    </row>
    <row r="2965">
      <c r="A2965" s="72">
        <v>38497.0</v>
      </c>
      <c r="B2965" s="73">
        <v>43.51</v>
      </c>
      <c r="C2965" s="1" t="s">
        <v>1949</v>
      </c>
    </row>
    <row r="2966">
      <c r="A2966" s="72">
        <v>38498.0</v>
      </c>
      <c r="B2966" s="73">
        <v>43.52</v>
      </c>
      <c r="C2966" s="1" t="s">
        <v>1949</v>
      </c>
    </row>
    <row r="2967">
      <c r="A2967" s="72">
        <v>38499.0</v>
      </c>
      <c r="B2967" s="73">
        <v>43.52</v>
      </c>
      <c r="C2967" s="1" t="s">
        <v>1949</v>
      </c>
    </row>
    <row r="2968">
      <c r="A2968" s="72">
        <v>38502.0</v>
      </c>
      <c r="B2968" s="73">
        <v>43.54</v>
      </c>
      <c r="C2968" s="1" t="s">
        <v>1949</v>
      </c>
    </row>
    <row r="2969">
      <c r="A2969" s="72">
        <v>38503.0</v>
      </c>
      <c r="B2969" s="73">
        <v>43.69</v>
      </c>
      <c r="C2969" s="1" t="s">
        <v>1949</v>
      </c>
    </row>
    <row r="2970">
      <c r="A2970" s="72">
        <v>38504.0</v>
      </c>
      <c r="B2970" s="73">
        <v>43.72</v>
      </c>
      <c r="C2970" s="1" t="s">
        <v>1949</v>
      </c>
    </row>
    <row r="2971">
      <c r="A2971" s="72">
        <v>38505.0</v>
      </c>
      <c r="B2971" s="73">
        <v>43.76</v>
      </c>
      <c r="C2971" s="1" t="s">
        <v>1949</v>
      </c>
    </row>
    <row r="2972">
      <c r="A2972" s="72">
        <v>38506.0</v>
      </c>
      <c r="B2972" s="73">
        <v>43.66</v>
      </c>
      <c r="C2972" s="1" t="s">
        <v>1949</v>
      </c>
    </row>
    <row r="2973">
      <c r="A2973" s="72">
        <v>38509.0</v>
      </c>
      <c r="B2973" s="73">
        <v>43.6</v>
      </c>
      <c r="C2973" s="1" t="s">
        <v>1949</v>
      </c>
    </row>
    <row r="2974">
      <c r="A2974" s="72">
        <v>38510.0</v>
      </c>
      <c r="B2974" s="73">
        <v>43.53</v>
      </c>
      <c r="C2974" s="1" t="s">
        <v>1949</v>
      </c>
    </row>
    <row r="2975">
      <c r="A2975" s="72">
        <v>38511.0</v>
      </c>
      <c r="B2975" s="73">
        <v>43.53</v>
      </c>
      <c r="C2975" s="1" t="s">
        <v>1949</v>
      </c>
    </row>
    <row r="2976">
      <c r="A2976" s="72">
        <v>38512.0</v>
      </c>
      <c r="B2976" s="73">
        <v>43.55</v>
      </c>
      <c r="C2976" s="1" t="s">
        <v>1949</v>
      </c>
    </row>
    <row r="2977">
      <c r="A2977" s="72">
        <v>38513.0</v>
      </c>
      <c r="B2977" s="73">
        <v>43.56</v>
      </c>
      <c r="C2977" s="1" t="s">
        <v>1949</v>
      </c>
    </row>
    <row r="2978">
      <c r="A2978" s="72">
        <v>38516.0</v>
      </c>
      <c r="B2978" s="73">
        <v>43.62</v>
      </c>
      <c r="C2978" s="1" t="s">
        <v>1949</v>
      </c>
    </row>
    <row r="2979">
      <c r="A2979" s="72">
        <v>38517.0</v>
      </c>
      <c r="B2979" s="73">
        <v>43.65</v>
      </c>
      <c r="C2979" s="1" t="s">
        <v>1949</v>
      </c>
    </row>
    <row r="2980">
      <c r="A2980" s="72">
        <v>38518.0</v>
      </c>
      <c r="B2980" s="73">
        <v>43.66</v>
      </c>
      <c r="C2980" s="1" t="s">
        <v>1949</v>
      </c>
    </row>
    <row r="2981">
      <c r="A2981" s="72">
        <v>38519.0</v>
      </c>
      <c r="B2981" s="73">
        <v>43.61</v>
      </c>
      <c r="C2981" s="1" t="s">
        <v>1949</v>
      </c>
    </row>
    <row r="2982">
      <c r="A2982" s="72">
        <v>38520.0</v>
      </c>
      <c r="B2982" s="73">
        <v>43.59</v>
      </c>
      <c r="C2982" s="1" t="s">
        <v>1949</v>
      </c>
    </row>
    <row r="2983">
      <c r="A2983" s="72">
        <v>38523.0</v>
      </c>
      <c r="B2983" s="73">
        <v>43.54</v>
      </c>
      <c r="C2983" s="1" t="s">
        <v>1949</v>
      </c>
    </row>
    <row r="2984">
      <c r="A2984" s="72">
        <v>38524.0</v>
      </c>
      <c r="B2984" s="73">
        <v>43.61</v>
      </c>
      <c r="C2984" s="1" t="s">
        <v>1949</v>
      </c>
    </row>
    <row r="2985">
      <c r="A2985" s="72">
        <v>38525.0</v>
      </c>
      <c r="B2985" s="73">
        <v>43.5</v>
      </c>
      <c r="C2985" s="1" t="s">
        <v>1949</v>
      </c>
    </row>
    <row r="2986">
      <c r="A2986" s="72">
        <v>38526.0</v>
      </c>
      <c r="B2986" s="73">
        <v>43.53</v>
      </c>
      <c r="C2986" s="1" t="s">
        <v>1949</v>
      </c>
    </row>
    <row r="2987">
      <c r="A2987" s="72">
        <v>38527.0</v>
      </c>
      <c r="B2987" s="73">
        <v>43.56</v>
      </c>
      <c r="C2987" s="1" t="s">
        <v>1949</v>
      </c>
    </row>
    <row r="2988">
      <c r="A2988" s="72">
        <v>38530.0</v>
      </c>
      <c r="B2988" s="73">
        <v>43.49</v>
      </c>
      <c r="C2988" s="1" t="s">
        <v>1949</v>
      </c>
    </row>
    <row r="2989">
      <c r="A2989" s="72">
        <v>38531.0</v>
      </c>
      <c r="B2989" s="73">
        <v>43.56</v>
      </c>
      <c r="C2989" s="1" t="s">
        <v>1949</v>
      </c>
    </row>
    <row r="2990">
      <c r="A2990" s="72">
        <v>38532.0</v>
      </c>
      <c r="B2990" s="73">
        <v>43.55</v>
      </c>
      <c r="C2990" s="1" t="s">
        <v>1949</v>
      </c>
    </row>
    <row r="2991">
      <c r="A2991" s="72">
        <v>38533.0</v>
      </c>
      <c r="B2991" s="73">
        <v>43.51</v>
      </c>
      <c r="C2991" s="1" t="s">
        <v>1949</v>
      </c>
    </row>
    <row r="2992">
      <c r="A2992" s="72">
        <v>38534.0</v>
      </c>
      <c r="B2992" s="73">
        <v>43.53</v>
      </c>
      <c r="C2992" s="1" t="s">
        <v>1949</v>
      </c>
    </row>
    <row r="2993">
      <c r="A2993" s="72">
        <v>38537.0</v>
      </c>
      <c r="B2993" s="73">
        <v>43.56</v>
      </c>
      <c r="C2993" s="1" t="s">
        <v>1949</v>
      </c>
    </row>
    <row r="2994">
      <c r="A2994" s="72">
        <v>38538.0</v>
      </c>
      <c r="B2994" s="73">
        <v>43.57</v>
      </c>
      <c r="C2994" s="1" t="s">
        <v>1949</v>
      </c>
    </row>
    <row r="2995">
      <c r="A2995" s="72">
        <v>38539.0</v>
      </c>
      <c r="B2995" s="73">
        <v>43.57</v>
      </c>
      <c r="C2995" s="1" t="s">
        <v>1949</v>
      </c>
    </row>
    <row r="2996">
      <c r="A2996" s="72">
        <v>38540.0</v>
      </c>
      <c r="B2996" s="73">
        <v>43.64</v>
      </c>
      <c r="C2996" s="1" t="s">
        <v>1949</v>
      </c>
    </row>
    <row r="2997">
      <c r="A2997" s="72">
        <v>38541.0</v>
      </c>
      <c r="B2997" s="73">
        <v>43.63</v>
      </c>
      <c r="C2997" s="1" t="s">
        <v>1949</v>
      </c>
    </row>
    <row r="2998">
      <c r="A2998" s="72">
        <v>38544.0</v>
      </c>
      <c r="B2998" s="73">
        <v>43.56</v>
      </c>
      <c r="C2998" s="1" t="s">
        <v>1949</v>
      </c>
    </row>
    <row r="2999">
      <c r="A2999" s="72">
        <v>38545.0</v>
      </c>
      <c r="B2999" s="73">
        <v>43.53</v>
      </c>
      <c r="C2999" s="1" t="s">
        <v>1949</v>
      </c>
    </row>
    <row r="3000">
      <c r="A3000" s="72">
        <v>38546.0</v>
      </c>
      <c r="B3000" s="73">
        <v>43.52</v>
      </c>
      <c r="C3000" s="1" t="s">
        <v>1949</v>
      </c>
    </row>
    <row r="3001">
      <c r="A3001" s="72">
        <v>38547.0</v>
      </c>
      <c r="B3001" s="73">
        <v>43.53</v>
      </c>
      <c r="C3001" s="1" t="s">
        <v>1949</v>
      </c>
    </row>
    <row r="3002">
      <c r="A3002" s="72">
        <v>38548.0</v>
      </c>
      <c r="B3002" s="73">
        <v>43.52</v>
      </c>
      <c r="C3002" s="1" t="s">
        <v>1949</v>
      </c>
    </row>
    <row r="3003">
      <c r="A3003" s="72">
        <v>38551.0</v>
      </c>
      <c r="B3003" s="73">
        <v>43.54</v>
      </c>
      <c r="C3003" s="1" t="s">
        <v>1949</v>
      </c>
    </row>
    <row r="3004">
      <c r="A3004" s="72">
        <v>38552.0</v>
      </c>
      <c r="B3004" s="73">
        <v>43.56</v>
      </c>
      <c r="C3004" s="1" t="s">
        <v>1949</v>
      </c>
    </row>
    <row r="3005">
      <c r="A3005" s="72">
        <v>38553.0</v>
      </c>
      <c r="B3005" s="73">
        <v>43.54</v>
      </c>
      <c r="C3005" s="1" t="s">
        <v>1949</v>
      </c>
    </row>
    <row r="3006">
      <c r="A3006" s="72">
        <v>38554.0</v>
      </c>
      <c r="B3006" s="73">
        <v>43.51</v>
      </c>
      <c r="C3006" s="1" t="s">
        <v>1949</v>
      </c>
    </row>
    <row r="3007">
      <c r="A3007" s="72">
        <v>38555.0</v>
      </c>
      <c r="B3007" s="73">
        <v>43.39</v>
      </c>
      <c r="C3007" s="1" t="s">
        <v>1949</v>
      </c>
    </row>
    <row r="3008">
      <c r="A3008" s="72">
        <v>38558.0</v>
      </c>
      <c r="B3008" s="73">
        <v>43.5</v>
      </c>
      <c r="C3008" s="1" t="s">
        <v>1949</v>
      </c>
    </row>
    <row r="3009">
      <c r="A3009" s="72">
        <v>38559.0</v>
      </c>
      <c r="B3009" s="73">
        <v>43.52</v>
      </c>
      <c r="C3009" s="1" t="s">
        <v>1949</v>
      </c>
    </row>
    <row r="3010">
      <c r="A3010" s="72">
        <v>38560.0</v>
      </c>
      <c r="B3010" s="71"/>
      <c r="C3010" s="1" t="s">
        <v>1949</v>
      </c>
    </row>
    <row r="3011">
      <c r="A3011" s="72">
        <v>38561.0</v>
      </c>
      <c r="B3011" s="71"/>
      <c r="C3011" s="1" t="s">
        <v>1949</v>
      </c>
    </row>
    <row r="3012">
      <c r="A3012" s="72">
        <v>38562.0</v>
      </c>
      <c r="B3012" s="73">
        <v>43.49</v>
      </c>
      <c r="C3012" s="1" t="s">
        <v>1949</v>
      </c>
    </row>
    <row r="3013">
      <c r="A3013" s="72">
        <v>38565.0</v>
      </c>
      <c r="B3013" s="73">
        <v>43.45</v>
      </c>
      <c r="C3013" s="1" t="s">
        <v>1949</v>
      </c>
    </row>
    <row r="3014">
      <c r="A3014" s="72">
        <v>38566.0</v>
      </c>
      <c r="B3014" s="73">
        <v>43.46</v>
      </c>
      <c r="C3014" s="1" t="s">
        <v>1949</v>
      </c>
    </row>
    <row r="3015">
      <c r="A3015" s="72">
        <v>38567.0</v>
      </c>
      <c r="B3015" s="73">
        <v>43.51</v>
      </c>
      <c r="C3015" s="1" t="s">
        <v>1949</v>
      </c>
    </row>
    <row r="3016">
      <c r="A3016" s="72">
        <v>38568.0</v>
      </c>
      <c r="B3016" s="73">
        <v>43.51</v>
      </c>
      <c r="C3016" s="1" t="s">
        <v>1949</v>
      </c>
    </row>
    <row r="3017">
      <c r="A3017" s="72">
        <v>38569.0</v>
      </c>
      <c r="B3017" s="73">
        <v>43.5</v>
      </c>
      <c r="C3017" s="1" t="s">
        <v>1949</v>
      </c>
    </row>
    <row r="3018">
      <c r="A3018" s="72">
        <v>38572.0</v>
      </c>
      <c r="B3018" s="73">
        <v>43.55</v>
      </c>
      <c r="C3018" s="1" t="s">
        <v>1949</v>
      </c>
    </row>
    <row r="3019">
      <c r="A3019" s="72">
        <v>38573.0</v>
      </c>
      <c r="B3019" s="73">
        <v>43.55</v>
      </c>
      <c r="C3019" s="1" t="s">
        <v>1949</v>
      </c>
    </row>
    <row r="3020">
      <c r="A3020" s="72">
        <v>38574.0</v>
      </c>
      <c r="B3020" s="73">
        <v>43.53</v>
      </c>
      <c r="C3020" s="1" t="s">
        <v>1949</v>
      </c>
    </row>
    <row r="3021">
      <c r="A3021" s="72">
        <v>38575.0</v>
      </c>
      <c r="B3021" s="73">
        <v>43.58</v>
      </c>
      <c r="C3021" s="1" t="s">
        <v>1949</v>
      </c>
    </row>
    <row r="3022">
      <c r="A3022" s="72">
        <v>38576.0</v>
      </c>
      <c r="B3022" s="73">
        <v>43.6</v>
      </c>
      <c r="C3022" s="1" t="s">
        <v>1949</v>
      </c>
    </row>
    <row r="3023">
      <c r="A3023" s="72">
        <v>38579.0</v>
      </c>
      <c r="B3023" s="71"/>
      <c r="C3023" s="1" t="s">
        <v>1949</v>
      </c>
    </row>
    <row r="3024">
      <c r="A3024" s="72">
        <v>38580.0</v>
      </c>
      <c r="B3024" s="73">
        <v>43.54</v>
      </c>
      <c r="C3024" s="1" t="s">
        <v>1949</v>
      </c>
    </row>
    <row r="3025">
      <c r="A3025" s="72">
        <v>38581.0</v>
      </c>
      <c r="B3025" s="73">
        <v>43.54</v>
      </c>
      <c r="C3025" s="1" t="s">
        <v>1949</v>
      </c>
    </row>
    <row r="3026">
      <c r="A3026" s="72">
        <v>38582.0</v>
      </c>
      <c r="B3026" s="73">
        <v>43.56</v>
      </c>
      <c r="C3026" s="1" t="s">
        <v>1949</v>
      </c>
    </row>
    <row r="3027">
      <c r="A3027" s="72">
        <v>38583.0</v>
      </c>
      <c r="B3027" s="73">
        <v>43.58</v>
      </c>
      <c r="C3027" s="1" t="s">
        <v>1949</v>
      </c>
    </row>
    <row r="3028">
      <c r="A3028" s="72">
        <v>38586.0</v>
      </c>
      <c r="B3028" s="73">
        <v>43.59</v>
      </c>
      <c r="C3028" s="1" t="s">
        <v>1949</v>
      </c>
    </row>
    <row r="3029">
      <c r="A3029" s="72">
        <v>38587.0</v>
      </c>
      <c r="B3029" s="73">
        <v>43.67</v>
      </c>
      <c r="C3029" s="1" t="s">
        <v>1949</v>
      </c>
    </row>
    <row r="3030">
      <c r="A3030" s="72">
        <v>38588.0</v>
      </c>
      <c r="B3030" s="73">
        <v>43.72</v>
      </c>
      <c r="C3030" s="1" t="s">
        <v>1949</v>
      </c>
    </row>
    <row r="3031">
      <c r="A3031" s="72">
        <v>38589.0</v>
      </c>
      <c r="B3031" s="73">
        <v>43.76</v>
      </c>
      <c r="C3031" s="1" t="s">
        <v>1949</v>
      </c>
    </row>
    <row r="3032">
      <c r="A3032" s="72">
        <v>38590.0</v>
      </c>
      <c r="B3032" s="73">
        <v>43.73</v>
      </c>
      <c r="C3032" s="1" t="s">
        <v>1949</v>
      </c>
    </row>
    <row r="3033">
      <c r="A3033" s="72">
        <v>38593.0</v>
      </c>
      <c r="B3033" s="73">
        <v>43.78</v>
      </c>
      <c r="C3033" s="1" t="s">
        <v>1949</v>
      </c>
    </row>
    <row r="3034">
      <c r="A3034" s="72">
        <v>38594.0</v>
      </c>
      <c r="B3034" s="73">
        <v>44.02</v>
      </c>
      <c r="C3034" s="1" t="s">
        <v>1949</v>
      </c>
    </row>
    <row r="3035">
      <c r="A3035" s="72">
        <v>38595.0</v>
      </c>
      <c r="B3035" s="73">
        <v>44.04</v>
      </c>
      <c r="C3035" s="1" t="s">
        <v>1949</v>
      </c>
    </row>
    <row r="3036">
      <c r="A3036" s="72">
        <v>38596.0</v>
      </c>
      <c r="B3036" s="73">
        <v>44.12</v>
      </c>
      <c r="C3036" s="1" t="s">
        <v>1949</v>
      </c>
    </row>
    <row r="3037">
      <c r="A3037" s="72">
        <v>38597.0</v>
      </c>
      <c r="B3037" s="73">
        <v>43.95</v>
      </c>
      <c r="C3037" s="1" t="s">
        <v>1949</v>
      </c>
    </row>
    <row r="3038">
      <c r="A3038" s="72">
        <v>38600.0</v>
      </c>
      <c r="B3038" s="73">
        <v>43.74</v>
      </c>
      <c r="C3038" s="1" t="s">
        <v>1949</v>
      </c>
    </row>
    <row r="3039">
      <c r="A3039" s="72">
        <v>38601.0</v>
      </c>
      <c r="B3039" s="73">
        <v>43.86</v>
      </c>
      <c r="C3039" s="1" t="s">
        <v>1949</v>
      </c>
    </row>
    <row r="3040">
      <c r="A3040" s="72">
        <v>38602.0</v>
      </c>
      <c r="B3040" s="71"/>
      <c r="C3040" s="1" t="s">
        <v>1949</v>
      </c>
    </row>
    <row r="3041">
      <c r="A3041" s="72">
        <v>38603.0</v>
      </c>
      <c r="B3041" s="73">
        <v>43.86</v>
      </c>
      <c r="C3041" s="1" t="s">
        <v>1949</v>
      </c>
    </row>
    <row r="3042">
      <c r="A3042" s="72">
        <v>38604.0</v>
      </c>
      <c r="B3042" s="73">
        <v>43.81</v>
      </c>
      <c r="C3042" s="1" t="s">
        <v>1949</v>
      </c>
    </row>
    <row r="3043">
      <c r="A3043" s="72">
        <v>38607.0</v>
      </c>
      <c r="B3043" s="73">
        <v>43.82</v>
      </c>
      <c r="C3043" s="1" t="s">
        <v>1949</v>
      </c>
    </row>
    <row r="3044">
      <c r="A3044" s="72">
        <v>38608.0</v>
      </c>
      <c r="B3044" s="73">
        <v>43.88</v>
      </c>
      <c r="C3044" s="1" t="s">
        <v>1949</v>
      </c>
    </row>
    <row r="3045">
      <c r="A3045" s="72">
        <v>38609.0</v>
      </c>
      <c r="B3045" s="73">
        <v>43.92</v>
      </c>
      <c r="C3045" s="1" t="s">
        <v>1949</v>
      </c>
    </row>
    <row r="3046">
      <c r="A3046" s="72">
        <v>38610.0</v>
      </c>
      <c r="B3046" s="73">
        <v>43.94</v>
      </c>
      <c r="C3046" s="1" t="s">
        <v>1949</v>
      </c>
    </row>
    <row r="3047">
      <c r="A3047" s="72">
        <v>38611.0</v>
      </c>
      <c r="B3047" s="73">
        <v>43.87</v>
      </c>
      <c r="C3047" s="1" t="s">
        <v>1949</v>
      </c>
    </row>
    <row r="3048">
      <c r="A3048" s="72">
        <v>38614.0</v>
      </c>
      <c r="B3048" s="73">
        <v>43.9</v>
      </c>
      <c r="C3048" s="1" t="s">
        <v>1949</v>
      </c>
    </row>
    <row r="3049">
      <c r="A3049" s="72">
        <v>38615.0</v>
      </c>
      <c r="B3049" s="73">
        <v>43.91</v>
      </c>
      <c r="C3049" s="1" t="s">
        <v>1949</v>
      </c>
    </row>
    <row r="3050">
      <c r="A3050" s="72">
        <v>38616.0</v>
      </c>
      <c r="B3050" s="73">
        <v>43.92</v>
      </c>
      <c r="C3050" s="1" t="s">
        <v>1949</v>
      </c>
    </row>
    <row r="3051">
      <c r="A3051" s="72">
        <v>38617.0</v>
      </c>
      <c r="B3051" s="73">
        <v>43.9</v>
      </c>
      <c r="C3051" s="1" t="s">
        <v>1949</v>
      </c>
    </row>
    <row r="3052">
      <c r="A3052" s="72">
        <v>38618.0</v>
      </c>
      <c r="B3052" s="73">
        <v>43.93</v>
      </c>
      <c r="C3052" s="1" t="s">
        <v>1949</v>
      </c>
    </row>
    <row r="3053">
      <c r="A3053" s="72">
        <v>38621.0</v>
      </c>
      <c r="B3053" s="73">
        <v>43.95</v>
      </c>
      <c r="C3053" s="1" t="s">
        <v>1949</v>
      </c>
    </row>
    <row r="3054">
      <c r="A3054" s="72">
        <v>38622.0</v>
      </c>
      <c r="B3054" s="73">
        <v>43.98</v>
      </c>
      <c r="C3054" s="1" t="s">
        <v>1949</v>
      </c>
    </row>
    <row r="3055">
      <c r="A3055" s="72">
        <v>38623.0</v>
      </c>
      <c r="B3055" s="73">
        <v>44.08</v>
      </c>
      <c r="C3055" s="1" t="s">
        <v>1949</v>
      </c>
    </row>
    <row r="3056">
      <c r="A3056" s="72">
        <v>38624.0</v>
      </c>
      <c r="B3056" s="73">
        <v>43.99</v>
      </c>
      <c r="C3056" s="1" t="s">
        <v>1949</v>
      </c>
    </row>
    <row r="3057">
      <c r="A3057" s="72">
        <v>38625.0</v>
      </c>
      <c r="B3057" s="71"/>
      <c r="C3057" s="1" t="s">
        <v>1949</v>
      </c>
    </row>
    <row r="3058">
      <c r="A3058" s="72">
        <v>38628.0</v>
      </c>
      <c r="B3058" s="73">
        <v>44.09</v>
      </c>
      <c r="C3058" s="1" t="s">
        <v>1949</v>
      </c>
    </row>
    <row r="3059">
      <c r="A3059" s="72">
        <v>38629.0</v>
      </c>
      <c r="B3059" s="73">
        <v>44.13</v>
      </c>
      <c r="C3059" s="1" t="s">
        <v>1949</v>
      </c>
    </row>
    <row r="3060">
      <c r="A3060" s="72">
        <v>38630.0</v>
      </c>
      <c r="B3060" s="73">
        <v>44.31</v>
      </c>
      <c r="C3060" s="1" t="s">
        <v>1949</v>
      </c>
    </row>
    <row r="3061">
      <c r="A3061" s="72">
        <v>38631.0</v>
      </c>
      <c r="B3061" s="73">
        <v>44.26</v>
      </c>
      <c r="C3061" s="1" t="s">
        <v>1949</v>
      </c>
    </row>
    <row r="3062">
      <c r="A3062" s="72">
        <v>38632.0</v>
      </c>
      <c r="B3062" s="73">
        <v>44.32</v>
      </c>
      <c r="C3062" s="1" t="s">
        <v>1949</v>
      </c>
    </row>
    <row r="3063">
      <c r="A3063" s="72">
        <v>38635.0</v>
      </c>
      <c r="B3063" s="73">
        <v>44.62</v>
      </c>
      <c r="C3063" s="1" t="s">
        <v>1949</v>
      </c>
    </row>
    <row r="3064">
      <c r="A3064" s="72">
        <v>38636.0</v>
      </c>
      <c r="B3064" s="73">
        <v>44.94</v>
      </c>
      <c r="C3064" s="1" t="s">
        <v>1949</v>
      </c>
    </row>
    <row r="3065">
      <c r="A3065" s="72">
        <v>38637.0</v>
      </c>
      <c r="B3065" s="71"/>
      <c r="C3065" s="1" t="s">
        <v>1949</v>
      </c>
    </row>
    <row r="3066">
      <c r="A3066" s="72">
        <v>38638.0</v>
      </c>
      <c r="B3066" s="73">
        <v>44.89</v>
      </c>
      <c r="C3066" s="1" t="s">
        <v>1949</v>
      </c>
    </row>
    <row r="3067">
      <c r="A3067" s="72">
        <v>38639.0</v>
      </c>
      <c r="B3067" s="73">
        <v>44.89</v>
      </c>
      <c r="C3067" s="1" t="s">
        <v>1949</v>
      </c>
    </row>
    <row r="3068">
      <c r="A3068" s="72">
        <v>38642.0</v>
      </c>
      <c r="B3068" s="73">
        <v>44.82</v>
      </c>
      <c r="C3068" s="1" t="s">
        <v>1949</v>
      </c>
    </row>
    <row r="3069">
      <c r="A3069" s="72">
        <v>38643.0</v>
      </c>
      <c r="B3069" s="73">
        <v>45.11</v>
      </c>
      <c r="C3069" s="1" t="s">
        <v>1949</v>
      </c>
    </row>
    <row r="3070">
      <c r="A3070" s="72">
        <v>38644.0</v>
      </c>
      <c r="B3070" s="73">
        <v>45.32</v>
      </c>
      <c r="C3070" s="1" t="s">
        <v>1949</v>
      </c>
    </row>
    <row r="3071">
      <c r="A3071" s="72">
        <v>38645.0</v>
      </c>
      <c r="B3071" s="73">
        <v>45.2</v>
      </c>
      <c r="C3071" s="1" t="s">
        <v>1949</v>
      </c>
    </row>
    <row r="3072">
      <c r="A3072" s="72">
        <v>38646.0</v>
      </c>
      <c r="B3072" s="73">
        <v>45.09</v>
      </c>
      <c r="C3072" s="1" t="s">
        <v>1949</v>
      </c>
    </row>
    <row r="3073">
      <c r="A3073" s="72">
        <v>38649.0</v>
      </c>
      <c r="B3073" s="73">
        <v>45.14</v>
      </c>
      <c r="C3073" s="1" t="s">
        <v>1949</v>
      </c>
    </row>
    <row r="3074">
      <c r="A3074" s="72">
        <v>38650.0</v>
      </c>
      <c r="B3074" s="73">
        <v>45.12</v>
      </c>
      <c r="C3074" s="1" t="s">
        <v>1949</v>
      </c>
    </row>
    <row r="3075">
      <c r="A3075" s="72">
        <v>38651.0</v>
      </c>
      <c r="B3075" s="73">
        <v>44.94</v>
      </c>
      <c r="C3075" s="1" t="s">
        <v>1949</v>
      </c>
    </row>
    <row r="3076">
      <c r="A3076" s="72">
        <v>38652.0</v>
      </c>
      <c r="B3076" s="73">
        <v>45.06</v>
      </c>
      <c r="C3076" s="1" t="s">
        <v>1949</v>
      </c>
    </row>
    <row r="3077">
      <c r="A3077" s="72">
        <v>38653.0</v>
      </c>
      <c r="B3077" s="73">
        <v>45.09</v>
      </c>
      <c r="C3077" s="1" t="s">
        <v>1949</v>
      </c>
    </row>
    <row r="3078">
      <c r="A3078" s="72">
        <v>38656.0</v>
      </c>
      <c r="B3078" s="73">
        <v>45.11</v>
      </c>
      <c r="C3078" s="1" t="s">
        <v>1949</v>
      </c>
    </row>
    <row r="3079">
      <c r="A3079" s="72">
        <v>38657.0</v>
      </c>
      <c r="B3079" s="71"/>
      <c r="C3079" s="1" t="s">
        <v>1949</v>
      </c>
    </row>
    <row r="3080">
      <c r="A3080" s="72">
        <v>38658.0</v>
      </c>
      <c r="B3080" s="73">
        <v>45.18</v>
      </c>
      <c r="C3080" s="1" t="s">
        <v>1949</v>
      </c>
    </row>
    <row r="3081">
      <c r="A3081" s="72">
        <v>38659.0</v>
      </c>
      <c r="B3081" s="73">
        <v>45.27</v>
      </c>
      <c r="C3081" s="1" t="s">
        <v>1949</v>
      </c>
    </row>
    <row r="3082">
      <c r="A3082" s="72">
        <v>38660.0</v>
      </c>
      <c r="B3082" s="73">
        <v>45.41</v>
      </c>
      <c r="C3082" s="1" t="s">
        <v>1949</v>
      </c>
    </row>
    <row r="3083">
      <c r="A3083" s="72">
        <v>38663.0</v>
      </c>
      <c r="B3083" s="73">
        <v>45.67</v>
      </c>
      <c r="C3083" s="1" t="s">
        <v>1949</v>
      </c>
    </row>
    <row r="3084">
      <c r="A3084" s="72">
        <v>38664.0</v>
      </c>
      <c r="B3084" s="73">
        <v>45.99</v>
      </c>
      <c r="C3084" s="1" t="s">
        <v>1949</v>
      </c>
    </row>
    <row r="3085">
      <c r="A3085" s="72">
        <v>38665.0</v>
      </c>
      <c r="B3085" s="73">
        <v>45.8</v>
      </c>
      <c r="C3085" s="1" t="s">
        <v>1949</v>
      </c>
    </row>
    <row r="3086">
      <c r="A3086" s="72">
        <v>38666.0</v>
      </c>
      <c r="B3086" s="73">
        <v>45.81</v>
      </c>
      <c r="C3086" s="1" t="s">
        <v>1949</v>
      </c>
    </row>
    <row r="3087">
      <c r="A3087" s="72">
        <v>38667.0</v>
      </c>
      <c r="B3087" s="73">
        <v>45.77</v>
      </c>
      <c r="C3087" s="1" t="s">
        <v>1949</v>
      </c>
    </row>
    <row r="3088">
      <c r="A3088" s="72">
        <v>38670.0</v>
      </c>
      <c r="B3088" s="73">
        <v>45.67</v>
      </c>
      <c r="C3088" s="1" t="s">
        <v>1949</v>
      </c>
    </row>
    <row r="3089">
      <c r="A3089" s="72">
        <v>38671.0</v>
      </c>
      <c r="B3089" s="71"/>
      <c r="C3089" s="1" t="s">
        <v>1949</v>
      </c>
    </row>
    <row r="3090">
      <c r="A3090" s="72">
        <v>38672.0</v>
      </c>
      <c r="B3090" s="73">
        <v>45.82</v>
      </c>
      <c r="C3090" s="1" t="s">
        <v>1949</v>
      </c>
    </row>
    <row r="3091">
      <c r="A3091" s="72">
        <v>38673.0</v>
      </c>
      <c r="B3091" s="73">
        <v>45.77</v>
      </c>
      <c r="C3091" s="1" t="s">
        <v>1949</v>
      </c>
    </row>
    <row r="3092">
      <c r="A3092" s="72">
        <v>38674.0</v>
      </c>
      <c r="B3092" s="73">
        <v>45.74</v>
      </c>
      <c r="C3092" s="1" t="s">
        <v>1949</v>
      </c>
    </row>
    <row r="3093">
      <c r="A3093" s="72">
        <v>38677.0</v>
      </c>
      <c r="B3093" s="73">
        <v>45.78</v>
      </c>
      <c r="C3093" s="1" t="s">
        <v>1949</v>
      </c>
    </row>
    <row r="3094">
      <c r="A3094" s="72">
        <v>38678.0</v>
      </c>
      <c r="B3094" s="73">
        <v>45.85</v>
      </c>
      <c r="C3094" s="1" t="s">
        <v>1949</v>
      </c>
    </row>
    <row r="3095">
      <c r="A3095" s="72">
        <v>38679.0</v>
      </c>
      <c r="B3095" s="73">
        <v>45.74</v>
      </c>
      <c r="C3095" s="1" t="s">
        <v>1949</v>
      </c>
    </row>
    <row r="3096">
      <c r="A3096" s="72">
        <v>38680.0</v>
      </c>
      <c r="B3096" s="71"/>
      <c r="C3096" s="1" t="s">
        <v>1949</v>
      </c>
    </row>
    <row r="3097">
      <c r="A3097" s="72">
        <v>38681.0</v>
      </c>
      <c r="B3097" s="71"/>
      <c r="C3097" s="1" t="s">
        <v>1949</v>
      </c>
    </row>
    <row r="3098">
      <c r="A3098" s="72">
        <v>38684.0</v>
      </c>
      <c r="B3098" s="73">
        <v>45.94</v>
      </c>
      <c r="C3098" s="1" t="s">
        <v>1949</v>
      </c>
    </row>
    <row r="3099">
      <c r="A3099" s="72">
        <v>38685.0</v>
      </c>
      <c r="B3099" s="73">
        <v>45.92</v>
      </c>
      <c r="C3099" s="1" t="s">
        <v>1949</v>
      </c>
    </row>
    <row r="3100">
      <c r="A3100" s="72">
        <v>38686.0</v>
      </c>
      <c r="B3100" s="73">
        <v>45.94</v>
      </c>
      <c r="C3100" s="1" t="s">
        <v>1949</v>
      </c>
    </row>
    <row r="3101">
      <c r="A3101" s="72">
        <v>38687.0</v>
      </c>
      <c r="B3101" s="73">
        <v>45.99</v>
      </c>
      <c r="C3101" s="1" t="s">
        <v>1949</v>
      </c>
    </row>
    <row r="3102">
      <c r="A3102" s="72">
        <v>38688.0</v>
      </c>
      <c r="B3102" s="73">
        <v>46.12</v>
      </c>
      <c r="C3102" s="1" t="s">
        <v>1949</v>
      </c>
    </row>
    <row r="3103">
      <c r="A3103" s="72">
        <v>38691.0</v>
      </c>
      <c r="B3103" s="73">
        <v>46.28</v>
      </c>
      <c r="C3103" s="1" t="s">
        <v>1949</v>
      </c>
    </row>
    <row r="3104">
      <c r="A3104" s="72">
        <v>38692.0</v>
      </c>
      <c r="B3104" s="73">
        <v>46.18</v>
      </c>
      <c r="C3104" s="1" t="s">
        <v>1949</v>
      </c>
    </row>
    <row r="3105">
      <c r="A3105" s="72">
        <v>38693.0</v>
      </c>
      <c r="B3105" s="73">
        <v>46.17</v>
      </c>
      <c r="C3105" s="1" t="s">
        <v>1949</v>
      </c>
    </row>
    <row r="3106">
      <c r="A3106" s="72">
        <v>38694.0</v>
      </c>
      <c r="B3106" s="73">
        <v>46.33</v>
      </c>
      <c r="C3106" s="1" t="s">
        <v>1949</v>
      </c>
    </row>
    <row r="3107">
      <c r="A3107" s="72">
        <v>38695.0</v>
      </c>
      <c r="B3107" s="73">
        <v>46.22</v>
      </c>
      <c r="C3107" s="1" t="s">
        <v>1949</v>
      </c>
    </row>
    <row r="3108">
      <c r="A3108" s="72">
        <v>38698.0</v>
      </c>
      <c r="B3108" s="73">
        <v>46.2</v>
      </c>
      <c r="C3108" s="1" t="s">
        <v>1949</v>
      </c>
    </row>
    <row r="3109">
      <c r="A3109" s="72">
        <v>38699.0</v>
      </c>
      <c r="B3109" s="73">
        <v>46.06</v>
      </c>
      <c r="C3109" s="1" t="s">
        <v>1949</v>
      </c>
    </row>
    <row r="3110">
      <c r="A3110" s="72">
        <v>38700.0</v>
      </c>
      <c r="B3110" s="73">
        <v>45.84</v>
      </c>
      <c r="C3110" s="1" t="s">
        <v>1949</v>
      </c>
    </row>
    <row r="3111">
      <c r="A3111" s="72">
        <v>38701.0</v>
      </c>
      <c r="B3111" s="73">
        <v>45.5</v>
      </c>
      <c r="C3111" s="1" t="s">
        <v>1949</v>
      </c>
    </row>
    <row r="3112">
      <c r="A3112" s="72">
        <v>38702.0</v>
      </c>
      <c r="B3112" s="71"/>
      <c r="C3112" s="1" t="s">
        <v>1949</v>
      </c>
    </row>
    <row r="3113">
      <c r="A3113" s="72">
        <v>38705.0</v>
      </c>
      <c r="B3113" s="73">
        <v>45.24</v>
      </c>
      <c r="C3113" s="1" t="s">
        <v>1949</v>
      </c>
    </row>
    <row r="3114">
      <c r="A3114" s="72">
        <v>38706.0</v>
      </c>
      <c r="B3114" s="73">
        <v>45.03</v>
      </c>
      <c r="C3114" s="1" t="s">
        <v>1949</v>
      </c>
    </row>
    <row r="3115">
      <c r="A3115" s="72">
        <v>38707.0</v>
      </c>
      <c r="B3115" s="73">
        <v>45.37</v>
      </c>
      <c r="C3115" s="1" t="s">
        <v>1949</v>
      </c>
    </row>
    <row r="3116">
      <c r="A3116" s="72">
        <v>38708.0</v>
      </c>
      <c r="B3116" s="73">
        <v>45.32</v>
      </c>
      <c r="C3116" s="1" t="s">
        <v>1949</v>
      </c>
    </row>
    <row r="3117">
      <c r="A3117" s="72">
        <v>38709.0</v>
      </c>
      <c r="B3117" s="73">
        <v>45.16</v>
      </c>
      <c r="C3117" s="1" t="s">
        <v>1949</v>
      </c>
    </row>
    <row r="3118">
      <c r="A3118" s="72">
        <v>38712.0</v>
      </c>
      <c r="B3118" s="73">
        <v>45.12</v>
      </c>
      <c r="C3118" s="1" t="s">
        <v>1949</v>
      </c>
    </row>
    <row r="3119">
      <c r="A3119" s="72">
        <v>38713.0</v>
      </c>
      <c r="B3119" s="73">
        <v>45.2</v>
      </c>
      <c r="C3119" s="1" t="s">
        <v>1949</v>
      </c>
    </row>
    <row r="3120">
      <c r="A3120" s="72">
        <v>38714.0</v>
      </c>
      <c r="B3120" s="73">
        <v>45.26</v>
      </c>
      <c r="C3120" s="1" t="s">
        <v>1949</v>
      </c>
    </row>
    <row r="3121">
      <c r="A3121" s="72">
        <v>38715.0</v>
      </c>
      <c r="B3121" s="73">
        <v>45.16</v>
      </c>
      <c r="C3121" s="1" t="s">
        <v>1949</v>
      </c>
    </row>
    <row r="3122">
      <c r="A3122" s="72">
        <v>38716.0</v>
      </c>
      <c r="B3122" s="73">
        <v>45.07</v>
      </c>
      <c r="C3122" s="1" t="s">
        <v>1949</v>
      </c>
    </row>
    <row r="3123">
      <c r="A3123" s="72">
        <v>38719.0</v>
      </c>
      <c r="B3123" s="73">
        <v>45.05</v>
      </c>
      <c r="C3123" s="1" t="s">
        <v>1949</v>
      </c>
    </row>
    <row r="3124">
      <c r="A3124" s="72">
        <v>38720.0</v>
      </c>
      <c r="B3124" s="73">
        <v>44.95</v>
      </c>
      <c r="C3124" s="1" t="s">
        <v>1949</v>
      </c>
    </row>
    <row r="3125">
      <c r="A3125" s="72">
        <v>38721.0</v>
      </c>
      <c r="B3125" s="73">
        <v>44.85</v>
      </c>
      <c r="C3125" s="1" t="s">
        <v>1949</v>
      </c>
    </row>
    <row r="3126">
      <c r="A3126" s="72">
        <v>38722.0</v>
      </c>
      <c r="B3126" s="73">
        <v>44.67</v>
      </c>
      <c r="C3126" s="1" t="s">
        <v>1949</v>
      </c>
    </row>
    <row r="3127">
      <c r="A3127" s="72">
        <v>38723.0</v>
      </c>
      <c r="B3127" s="73">
        <v>44.66</v>
      </c>
      <c r="C3127" s="1" t="s">
        <v>1949</v>
      </c>
    </row>
    <row r="3128">
      <c r="A3128" s="72">
        <v>38726.0</v>
      </c>
      <c r="B3128" s="73">
        <v>44.28</v>
      </c>
      <c r="C3128" s="1" t="s">
        <v>1949</v>
      </c>
    </row>
    <row r="3129">
      <c r="A3129" s="72">
        <v>38727.0</v>
      </c>
      <c r="B3129" s="73">
        <v>44.38</v>
      </c>
      <c r="C3129" s="1" t="s">
        <v>1949</v>
      </c>
    </row>
    <row r="3130">
      <c r="A3130" s="72">
        <v>38728.0</v>
      </c>
      <c r="B3130" s="71"/>
      <c r="C3130" s="1" t="s">
        <v>1949</v>
      </c>
    </row>
    <row r="3131">
      <c r="A3131" s="72">
        <v>38729.0</v>
      </c>
      <c r="B3131" s="73">
        <v>44.15</v>
      </c>
      <c r="C3131" s="1" t="s">
        <v>1949</v>
      </c>
    </row>
    <row r="3132">
      <c r="A3132" s="72">
        <v>38730.0</v>
      </c>
      <c r="B3132" s="73">
        <v>44.26</v>
      </c>
      <c r="C3132" s="1" t="s">
        <v>1949</v>
      </c>
    </row>
    <row r="3133">
      <c r="A3133" s="72">
        <v>38733.0</v>
      </c>
      <c r="B3133" s="73">
        <v>44.17</v>
      </c>
      <c r="C3133" s="1" t="s">
        <v>1949</v>
      </c>
    </row>
    <row r="3134">
      <c r="A3134" s="72">
        <v>38734.0</v>
      </c>
      <c r="B3134" s="73">
        <v>44.31</v>
      </c>
      <c r="C3134" s="1" t="s">
        <v>1949</v>
      </c>
    </row>
    <row r="3135">
      <c r="A3135" s="72">
        <v>38735.0</v>
      </c>
      <c r="B3135" s="73">
        <v>44.51</v>
      </c>
      <c r="C3135" s="1" t="s">
        <v>1949</v>
      </c>
    </row>
    <row r="3136">
      <c r="A3136" s="72">
        <v>38736.0</v>
      </c>
      <c r="B3136" s="73">
        <v>44.36</v>
      </c>
      <c r="C3136" s="1" t="s">
        <v>1949</v>
      </c>
    </row>
    <row r="3137">
      <c r="A3137" s="72">
        <v>38737.0</v>
      </c>
      <c r="B3137" s="73">
        <v>44.36</v>
      </c>
      <c r="C3137" s="1" t="s">
        <v>1949</v>
      </c>
    </row>
    <row r="3138">
      <c r="A3138" s="72">
        <v>38740.0</v>
      </c>
      <c r="B3138" s="73">
        <v>44.15</v>
      </c>
      <c r="C3138" s="1" t="s">
        <v>1949</v>
      </c>
    </row>
    <row r="3139">
      <c r="A3139" s="72">
        <v>38741.0</v>
      </c>
      <c r="B3139" s="73">
        <v>44.21</v>
      </c>
      <c r="C3139" s="1" t="s">
        <v>1949</v>
      </c>
    </row>
    <row r="3140">
      <c r="A3140" s="72">
        <v>38742.0</v>
      </c>
      <c r="B3140" s="73">
        <v>44.29</v>
      </c>
      <c r="C3140" s="1" t="s">
        <v>1949</v>
      </c>
    </row>
    <row r="3141">
      <c r="A3141" s="72">
        <v>38743.0</v>
      </c>
      <c r="B3141" s="71"/>
      <c r="C3141" s="1" t="s">
        <v>1949</v>
      </c>
    </row>
    <row r="3142">
      <c r="A3142" s="72">
        <v>38744.0</v>
      </c>
      <c r="B3142" s="73">
        <v>44.15</v>
      </c>
      <c r="C3142" s="1" t="s">
        <v>1949</v>
      </c>
    </row>
    <row r="3143">
      <c r="A3143" s="72">
        <v>38747.0</v>
      </c>
      <c r="B3143" s="73">
        <v>44.14</v>
      </c>
      <c r="C3143" s="1" t="s">
        <v>1949</v>
      </c>
    </row>
    <row r="3144">
      <c r="A3144" s="72">
        <v>38748.0</v>
      </c>
      <c r="B3144" s="73">
        <v>44.07</v>
      </c>
      <c r="C3144" s="1" t="s">
        <v>1949</v>
      </c>
    </row>
    <row r="3145">
      <c r="A3145" s="72">
        <v>38749.0</v>
      </c>
      <c r="B3145" s="73">
        <v>44.15</v>
      </c>
      <c r="C3145" s="1" t="s">
        <v>1949</v>
      </c>
    </row>
    <row r="3146">
      <c r="A3146" s="72">
        <v>38750.0</v>
      </c>
      <c r="B3146" s="73">
        <v>44.31</v>
      </c>
      <c r="C3146" s="1" t="s">
        <v>1949</v>
      </c>
    </row>
    <row r="3147">
      <c r="A3147" s="72">
        <v>38751.0</v>
      </c>
      <c r="B3147" s="73">
        <v>44.23</v>
      </c>
      <c r="C3147" s="1" t="s">
        <v>1949</v>
      </c>
    </row>
    <row r="3148">
      <c r="A3148" s="72">
        <v>38754.0</v>
      </c>
      <c r="B3148" s="73">
        <v>44.2</v>
      </c>
      <c r="C3148" s="1" t="s">
        <v>1949</v>
      </c>
    </row>
    <row r="3149">
      <c r="A3149" s="72">
        <v>38755.0</v>
      </c>
      <c r="B3149" s="73">
        <v>44.27</v>
      </c>
      <c r="C3149" s="1" t="s">
        <v>1949</v>
      </c>
    </row>
    <row r="3150">
      <c r="A3150" s="72">
        <v>38756.0</v>
      </c>
      <c r="B3150" s="73">
        <v>44.2</v>
      </c>
      <c r="C3150" s="1" t="s">
        <v>1949</v>
      </c>
    </row>
    <row r="3151">
      <c r="A3151" s="72">
        <v>38757.0</v>
      </c>
      <c r="B3151" s="71"/>
      <c r="C3151" s="1" t="s">
        <v>1949</v>
      </c>
    </row>
    <row r="3152">
      <c r="A3152" s="72">
        <v>38758.0</v>
      </c>
      <c r="B3152" s="73">
        <v>44.21</v>
      </c>
      <c r="C3152" s="1" t="s">
        <v>1949</v>
      </c>
    </row>
    <row r="3153">
      <c r="A3153" s="72">
        <v>38761.0</v>
      </c>
      <c r="B3153" s="73">
        <v>44.26</v>
      </c>
      <c r="C3153" s="1" t="s">
        <v>1949</v>
      </c>
    </row>
    <row r="3154">
      <c r="A3154" s="72">
        <v>38762.0</v>
      </c>
      <c r="B3154" s="73">
        <v>44.22</v>
      </c>
      <c r="C3154" s="1" t="s">
        <v>1949</v>
      </c>
    </row>
    <row r="3155">
      <c r="A3155" s="72">
        <v>38763.0</v>
      </c>
      <c r="B3155" s="73">
        <v>44.27</v>
      </c>
      <c r="C3155" s="1" t="s">
        <v>1949</v>
      </c>
    </row>
    <row r="3156">
      <c r="A3156" s="72">
        <v>38764.0</v>
      </c>
      <c r="B3156" s="73">
        <v>44.3</v>
      </c>
      <c r="C3156" s="1" t="s">
        <v>1949</v>
      </c>
    </row>
    <row r="3157">
      <c r="A3157" s="72">
        <v>38765.0</v>
      </c>
      <c r="B3157" s="73">
        <v>44.46</v>
      </c>
      <c r="C3157" s="1" t="s">
        <v>1949</v>
      </c>
    </row>
    <row r="3158">
      <c r="A3158" s="72">
        <v>38768.0</v>
      </c>
      <c r="B3158" s="73">
        <v>44.43</v>
      </c>
      <c r="C3158" s="1" t="s">
        <v>1949</v>
      </c>
    </row>
    <row r="3159">
      <c r="A3159" s="72">
        <v>38769.0</v>
      </c>
      <c r="B3159" s="73">
        <v>44.4</v>
      </c>
      <c r="C3159" s="1" t="s">
        <v>1949</v>
      </c>
    </row>
    <row r="3160">
      <c r="A3160" s="72">
        <v>38770.0</v>
      </c>
      <c r="B3160" s="73">
        <v>44.51</v>
      </c>
      <c r="C3160" s="1" t="s">
        <v>1949</v>
      </c>
    </row>
    <row r="3161">
      <c r="A3161" s="72">
        <v>38771.0</v>
      </c>
      <c r="B3161" s="73">
        <v>44.56</v>
      </c>
      <c r="C3161" s="1" t="s">
        <v>1949</v>
      </c>
    </row>
    <row r="3162">
      <c r="A3162" s="72">
        <v>38772.0</v>
      </c>
      <c r="B3162" s="73">
        <v>44.45</v>
      </c>
      <c r="C3162" s="1" t="s">
        <v>1949</v>
      </c>
    </row>
    <row r="3163">
      <c r="A3163" s="72">
        <v>38775.0</v>
      </c>
      <c r="B3163" s="73">
        <v>44.42</v>
      </c>
      <c r="C3163" s="1" t="s">
        <v>1949</v>
      </c>
    </row>
    <row r="3164">
      <c r="A3164" s="72">
        <v>38776.0</v>
      </c>
      <c r="B3164" s="73">
        <v>44.44</v>
      </c>
      <c r="C3164" s="1" t="s">
        <v>1949</v>
      </c>
    </row>
    <row r="3165">
      <c r="A3165" s="72">
        <v>38777.0</v>
      </c>
      <c r="B3165" s="73">
        <v>44.35</v>
      </c>
      <c r="C3165" s="1" t="s">
        <v>1949</v>
      </c>
    </row>
    <row r="3166">
      <c r="A3166" s="72">
        <v>38778.0</v>
      </c>
      <c r="B3166" s="73">
        <v>44.34</v>
      </c>
      <c r="C3166" s="1" t="s">
        <v>1949</v>
      </c>
    </row>
    <row r="3167">
      <c r="A3167" s="72">
        <v>38779.0</v>
      </c>
      <c r="B3167" s="73">
        <v>44.36</v>
      </c>
      <c r="C3167" s="1" t="s">
        <v>1949</v>
      </c>
    </row>
    <row r="3168">
      <c r="A3168" s="72">
        <v>38782.0</v>
      </c>
      <c r="B3168" s="73">
        <v>44.32</v>
      </c>
      <c r="C3168" s="1" t="s">
        <v>1949</v>
      </c>
    </row>
    <row r="3169">
      <c r="A3169" s="72">
        <v>38783.0</v>
      </c>
      <c r="B3169" s="73">
        <v>44.33</v>
      </c>
      <c r="C3169" s="1" t="s">
        <v>1949</v>
      </c>
    </row>
    <row r="3170">
      <c r="A3170" s="72">
        <v>38784.0</v>
      </c>
      <c r="B3170" s="73">
        <v>44.42</v>
      </c>
      <c r="C3170" s="1" t="s">
        <v>1949</v>
      </c>
    </row>
    <row r="3171">
      <c r="A3171" s="72">
        <v>38785.0</v>
      </c>
      <c r="B3171" s="73">
        <v>44.55</v>
      </c>
      <c r="C3171" s="1" t="s">
        <v>1949</v>
      </c>
    </row>
    <row r="3172">
      <c r="A3172" s="72">
        <v>38786.0</v>
      </c>
      <c r="B3172" s="73">
        <v>44.5</v>
      </c>
      <c r="C3172" s="1" t="s">
        <v>1949</v>
      </c>
    </row>
    <row r="3173">
      <c r="A3173" s="72">
        <v>38789.0</v>
      </c>
      <c r="B3173" s="73">
        <v>44.53</v>
      </c>
      <c r="C3173" s="1" t="s">
        <v>1949</v>
      </c>
    </row>
    <row r="3174">
      <c r="A3174" s="72">
        <v>38790.0</v>
      </c>
      <c r="B3174" s="73">
        <v>44.47</v>
      </c>
      <c r="C3174" s="1" t="s">
        <v>1949</v>
      </c>
    </row>
    <row r="3175">
      <c r="A3175" s="72">
        <v>38791.0</v>
      </c>
      <c r="B3175" s="71"/>
      <c r="C3175" s="1" t="s">
        <v>1949</v>
      </c>
    </row>
    <row r="3176">
      <c r="A3176" s="72">
        <v>38792.0</v>
      </c>
      <c r="B3176" s="73">
        <v>44.41</v>
      </c>
      <c r="C3176" s="1" t="s">
        <v>1949</v>
      </c>
    </row>
    <row r="3177">
      <c r="A3177" s="72">
        <v>38793.0</v>
      </c>
      <c r="B3177" s="73">
        <v>44.42</v>
      </c>
      <c r="C3177" s="1" t="s">
        <v>1949</v>
      </c>
    </row>
    <row r="3178">
      <c r="A3178" s="72">
        <v>38796.0</v>
      </c>
      <c r="B3178" s="73">
        <v>44.44</v>
      </c>
      <c r="C3178" s="1" t="s">
        <v>1949</v>
      </c>
    </row>
    <row r="3179">
      <c r="A3179" s="72">
        <v>38797.0</v>
      </c>
      <c r="B3179" s="73">
        <v>44.38</v>
      </c>
      <c r="C3179" s="1" t="s">
        <v>1949</v>
      </c>
    </row>
    <row r="3180">
      <c r="A3180" s="72">
        <v>38798.0</v>
      </c>
      <c r="B3180" s="73">
        <v>44.47</v>
      </c>
      <c r="C3180" s="1" t="s">
        <v>1949</v>
      </c>
    </row>
    <row r="3181">
      <c r="A3181" s="72">
        <v>38799.0</v>
      </c>
      <c r="B3181" s="73">
        <v>44.55</v>
      </c>
      <c r="C3181" s="1" t="s">
        <v>1949</v>
      </c>
    </row>
    <row r="3182">
      <c r="A3182" s="72">
        <v>38800.0</v>
      </c>
      <c r="B3182" s="73">
        <v>44.66</v>
      </c>
      <c r="C3182" s="1" t="s">
        <v>1949</v>
      </c>
    </row>
    <row r="3183">
      <c r="A3183" s="72">
        <v>38803.0</v>
      </c>
      <c r="B3183" s="73">
        <v>44.66</v>
      </c>
      <c r="C3183" s="1" t="s">
        <v>1949</v>
      </c>
    </row>
    <row r="3184">
      <c r="A3184" s="72">
        <v>38804.0</v>
      </c>
      <c r="B3184" s="73">
        <v>44.66</v>
      </c>
      <c r="C3184" s="1" t="s">
        <v>1949</v>
      </c>
    </row>
    <row r="3185">
      <c r="A3185" s="72">
        <v>38805.0</v>
      </c>
      <c r="B3185" s="73">
        <v>44.69</v>
      </c>
      <c r="C3185" s="1" t="s">
        <v>1949</v>
      </c>
    </row>
    <row r="3186">
      <c r="A3186" s="72">
        <v>38806.0</v>
      </c>
      <c r="B3186" s="71"/>
      <c r="C3186" s="1" t="s">
        <v>1949</v>
      </c>
    </row>
    <row r="3187">
      <c r="A3187" s="72">
        <v>38807.0</v>
      </c>
      <c r="B3187" s="71"/>
      <c r="C3187" s="1" t="s">
        <v>1949</v>
      </c>
    </row>
    <row r="3188">
      <c r="A3188" s="72">
        <v>38810.0</v>
      </c>
      <c r="B3188" s="73">
        <v>44.61</v>
      </c>
      <c r="C3188" s="1" t="s">
        <v>1949</v>
      </c>
    </row>
    <row r="3189">
      <c r="A3189" s="72">
        <v>38811.0</v>
      </c>
      <c r="B3189" s="73">
        <v>44.61</v>
      </c>
      <c r="C3189" s="1" t="s">
        <v>1949</v>
      </c>
    </row>
    <row r="3190">
      <c r="A3190" s="72">
        <v>38812.0</v>
      </c>
      <c r="B3190" s="73">
        <v>44.69</v>
      </c>
      <c r="C3190" s="1" t="s">
        <v>1949</v>
      </c>
    </row>
    <row r="3191">
      <c r="A3191" s="72">
        <v>38813.0</v>
      </c>
      <c r="B3191" s="71"/>
      <c r="C3191" s="1" t="s">
        <v>1949</v>
      </c>
    </row>
    <row r="3192">
      <c r="A3192" s="72">
        <v>38814.0</v>
      </c>
      <c r="B3192" s="73">
        <v>44.63</v>
      </c>
      <c r="C3192" s="1" t="s">
        <v>1949</v>
      </c>
    </row>
    <row r="3193">
      <c r="A3193" s="72">
        <v>38817.0</v>
      </c>
      <c r="B3193" s="73">
        <v>44.74</v>
      </c>
      <c r="C3193" s="1" t="s">
        <v>1949</v>
      </c>
    </row>
    <row r="3194">
      <c r="A3194" s="72">
        <v>38818.0</v>
      </c>
      <c r="B3194" s="71"/>
      <c r="C3194" s="1" t="s">
        <v>1949</v>
      </c>
    </row>
    <row r="3195">
      <c r="A3195" s="72">
        <v>38819.0</v>
      </c>
      <c r="B3195" s="73">
        <v>44.93</v>
      </c>
      <c r="C3195" s="1" t="s">
        <v>1949</v>
      </c>
    </row>
    <row r="3196">
      <c r="A3196" s="72">
        <v>38820.0</v>
      </c>
      <c r="B3196" s="73">
        <v>45.3</v>
      </c>
      <c r="C3196" s="1" t="s">
        <v>1949</v>
      </c>
    </row>
    <row r="3197">
      <c r="A3197" s="72">
        <v>38821.0</v>
      </c>
      <c r="B3197" s="71"/>
      <c r="C3197" s="1" t="s">
        <v>1949</v>
      </c>
    </row>
    <row r="3198">
      <c r="A3198" s="72">
        <v>38824.0</v>
      </c>
      <c r="B3198" s="73">
        <v>45.15</v>
      </c>
      <c r="C3198" s="1" t="s">
        <v>1949</v>
      </c>
    </row>
    <row r="3199">
      <c r="A3199" s="72">
        <v>38825.0</v>
      </c>
      <c r="B3199" s="73">
        <v>45.15</v>
      </c>
      <c r="C3199" s="1" t="s">
        <v>1949</v>
      </c>
    </row>
    <row r="3200">
      <c r="A3200" s="72">
        <v>38826.0</v>
      </c>
      <c r="B3200" s="73">
        <v>45.14</v>
      </c>
      <c r="C3200" s="1" t="s">
        <v>1949</v>
      </c>
    </row>
    <row r="3201">
      <c r="A3201" s="72">
        <v>38827.0</v>
      </c>
      <c r="B3201" s="73">
        <v>45.15</v>
      </c>
      <c r="C3201" s="1" t="s">
        <v>1949</v>
      </c>
    </row>
    <row r="3202">
      <c r="A3202" s="72">
        <v>38828.0</v>
      </c>
      <c r="B3202" s="73">
        <v>45.09</v>
      </c>
      <c r="C3202" s="1" t="s">
        <v>1949</v>
      </c>
    </row>
    <row r="3203">
      <c r="A3203" s="72">
        <v>38831.0</v>
      </c>
      <c r="B3203" s="73">
        <v>45.06</v>
      </c>
      <c r="C3203" s="1" t="s">
        <v>1949</v>
      </c>
    </row>
    <row r="3204">
      <c r="A3204" s="72">
        <v>38832.0</v>
      </c>
      <c r="B3204" s="73">
        <v>44.83</v>
      </c>
      <c r="C3204" s="1" t="s">
        <v>1949</v>
      </c>
    </row>
    <row r="3205">
      <c r="A3205" s="72">
        <v>38833.0</v>
      </c>
      <c r="B3205" s="73">
        <v>45.03</v>
      </c>
      <c r="C3205" s="1" t="s">
        <v>1949</v>
      </c>
    </row>
    <row r="3206">
      <c r="A3206" s="72">
        <v>38834.0</v>
      </c>
      <c r="B3206" s="73">
        <v>45.06</v>
      </c>
      <c r="C3206" s="1" t="s">
        <v>1949</v>
      </c>
    </row>
    <row r="3207">
      <c r="A3207" s="72">
        <v>38835.0</v>
      </c>
      <c r="B3207" s="73">
        <v>44.97</v>
      </c>
      <c r="C3207" s="1" t="s">
        <v>1949</v>
      </c>
    </row>
    <row r="3208">
      <c r="A3208" s="72">
        <v>38838.0</v>
      </c>
      <c r="B3208" s="71"/>
      <c r="C3208" s="1" t="s">
        <v>1949</v>
      </c>
    </row>
    <row r="3209">
      <c r="A3209" s="72">
        <v>38839.0</v>
      </c>
      <c r="B3209" s="73">
        <v>44.9</v>
      </c>
      <c r="C3209" s="1" t="s">
        <v>1949</v>
      </c>
    </row>
    <row r="3210">
      <c r="A3210" s="72">
        <v>38840.0</v>
      </c>
      <c r="B3210" s="73">
        <v>44.86</v>
      </c>
      <c r="C3210" s="1" t="s">
        <v>1949</v>
      </c>
    </row>
    <row r="3211">
      <c r="A3211" s="72">
        <v>38841.0</v>
      </c>
      <c r="B3211" s="73">
        <v>44.97</v>
      </c>
      <c r="C3211" s="1" t="s">
        <v>1949</v>
      </c>
    </row>
    <row r="3212">
      <c r="A3212" s="72">
        <v>38842.0</v>
      </c>
      <c r="B3212" s="73">
        <v>44.88</v>
      </c>
      <c r="C3212" s="1" t="s">
        <v>1949</v>
      </c>
    </row>
    <row r="3213">
      <c r="A3213" s="72">
        <v>38845.0</v>
      </c>
      <c r="B3213" s="73">
        <v>44.88</v>
      </c>
      <c r="C3213" s="1" t="s">
        <v>1949</v>
      </c>
    </row>
    <row r="3214">
      <c r="A3214" s="72">
        <v>38846.0</v>
      </c>
      <c r="B3214" s="73">
        <v>44.96</v>
      </c>
      <c r="C3214" s="1" t="s">
        <v>1949</v>
      </c>
    </row>
    <row r="3215">
      <c r="A3215" s="72">
        <v>38847.0</v>
      </c>
      <c r="B3215" s="73">
        <v>44.93</v>
      </c>
      <c r="C3215" s="1" t="s">
        <v>1949</v>
      </c>
    </row>
    <row r="3216">
      <c r="A3216" s="72">
        <v>38848.0</v>
      </c>
      <c r="B3216" s="73">
        <v>45.07</v>
      </c>
      <c r="C3216" s="1" t="s">
        <v>1949</v>
      </c>
    </row>
    <row r="3217">
      <c r="A3217" s="72">
        <v>38849.0</v>
      </c>
      <c r="B3217" s="73">
        <v>45.05</v>
      </c>
      <c r="C3217" s="1" t="s">
        <v>1949</v>
      </c>
    </row>
    <row r="3218">
      <c r="A3218" s="72">
        <v>38852.0</v>
      </c>
      <c r="B3218" s="73">
        <v>45.39</v>
      </c>
      <c r="C3218" s="1" t="s">
        <v>1949</v>
      </c>
    </row>
    <row r="3219">
      <c r="A3219" s="72">
        <v>38853.0</v>
      </c>
      <c r="B3219" s="73">
        <v>45.61</v>
      </c>
      <c r="C3219" s="1" t="s">
        <v>1949</v>
      </c>
    </row>
    <row r="3220">
      <c r="A3220" s="72">
        <v>38854.0</v>
      </c>
      <c r="B3220" s="73">
        <v>45.34</v>
      </c>
      <c r="C3220" s="1" t="s">
        <v>1949</v>
      </c>
    </row>
    <row r="3221">
      <c r="A3221" s="72">
        <v>38855.0</v>
      </c>
      <c r="B3221" s="73">
        <v>45.48</v>
      </c>
      <c r="C3221" s="1" t="s">
        <v>1949</v>
      </c>
    </row>
    <row r="3222">
      <c r="A3222" s="72">
        <v>38856.0</v>
      </c>
      <c r="B3222" s="73">
        <v>45.46</v>
      </c>
      <c r="C3222" s="1" t="s">
        <v>1949</v>
      </c>
    </row>
    <row r="3223">
      <c r="A3223" s="72">
        <v>38859.0</v>
      </c>
      <c r="B3223" s="73">
        <v>45.68</v>
      </c>
      <c r="C3223" s="1" t="s">
        <v>1949</v>
      </c>
    </row>
    <row r="3224">
      <c r="A3224" s="72">
        <v>38860.0</v>
      </c>
      <c r="B3224" s="73">
        <v>45.52</v>
      </c>
      <c r="C3224" s="1" t="s">
        <v>1949</v>
      </c>
    </row>
    <row r="3225">
      <c r="A3225" s="72">
        <v>38861.0</v>
      </c>
      <c r="B3225" s="73">
        <v>45.73</v>
      </c>
      <c r="C3225" s="1" t="s">
        <v>1949</v>
      </c>
    </row>
    <row r="3226">
      <c r="A3226" s="72">
        <v>38862.0</v>
      </c>
      <c r="B3226" s="73">
        <v>45.85</v>
      </c>
      <c r="C3226" s="1" t="s">
        <v>1949</v>
      </c>
    </row>
    <row r="3227">
      <c r="A3227" s="72">
        <v>38863.0</v>
      </c>
      <c r="B3227" s="73">
        <v>45.85</v>
      </c>
      <c r="C3227" s="1" t="s">
        <v>1949</v>
      </c>
    </row>
    <row r="3228">
      <c r="A3228" s="72">
        <v>38866.0</v>
      </c>
      <c r="B3228" s="73">
        <v>45.97</v>
      </c>
      <c r="C3228" s="1" t="s">
        <v>1949</v>
      </c>
    </row>
    <row r="3229">
      <c r="A3229" s="72">
        <v>38867.0</v>
      </c>
      <c r="B3229" s="73">
        <v>46.19</v>
      </c>
      <c r="C3229" s="1" t="s">
        <v>1949</v>
      </c>
    </row>
    <row r="3230">
      <c r="A3230" s="72">
        <v>38868.0</v>
      </c>
      <c r="B3230" s="73">
        <v>46.43</v>
      </c>
      <c r="C3230" s="1" t="s">
        <v>1949</v>
      </c>
    </row>
    <row r="3231">
      <c r="A3231" s="72">
        <v>38869.0</v>
      </c>
      <c r="B3231" s="73">
        <v>46.22</v>
      </c>
      <c r="C3231" s="1" t="s">
        <v>1949</v>
      </c>
    </row>
    <row r="3232">
      <c r="A3232" s="72">
        <v>38870.0</v>
      </c>
      <c r="B3232" s="73">
        <v>46.17</v>
      </c>
      <c r="C3232" s="1" t="s">
        <v>1949</v>
      </c>
    </row>
    <row r="3233">
      <c r="A3233" s="72">
        <v>38873.0</v>
      </c>
      <c r="B3233" s="73">
        <v>45.82</v>
      </c>
      <c r="C3233" s="1" t="s">
        <v>1949</v>
      </c>
    </row>
    <row r="3234">
      <c r="A3234" s="72">
        <v>38874.0</v>
      </c>
      <c r="B3234" s="73">
        <v>45.92</v>
      </c>
      <c r="C3234" s="1" t="s">
        <v>1949</v>
      </c>
    </row>
    <row r="3235">
      <c r="A3235" s="72">
        <v>38875.0</v>
      </c>
      <c r="B3235" s="73">
        <v>45.93</v>
      </c>
      <c r="C3235" s="1" t="s">
        <v>1949</v>
      </c>
    </row>
    <row r="3236">
      <c r="A3236" s="72">
        <v>38876.0</v>
      </c>
      <c r="B3236" s="73">
        <v>46.06</v>
      </c>
      <c r="C3236" s="1" t="s">
        <v>1949</v>
      </c>
    </row>
    <row r="3237">
      <c r="A3237" s="72">
        <v>38877.0</v>
      </c>
      <c r="B3237" s="73">
        <v>45.92</v>
      </c>
      <c r="C3237" s="1" t="s">
        <v>1949</v>
      </c>
    </row>
    <row r="3238">
      <c r="A3238" s="72">
        <v>38880.0</v>
      </c>
      <c r="B3238" s="73">
        <v>45.88</v>
      </c>
      <c r="C3238" s="1" t="s">
        <v>1949</v>
      </c>
    </row>
    <row r="3239">
      <c r="A3239" s="72">
        <v>38881.0</v>
      </c>
      <c r="B3239" s="73">
        <v>46.04</v>
      </c>
      <c r="C3239" s="1" t="s">
        <v>1949</v>
      </c>
    </row>
    <row r="3240">
      <c r="A3240" s="72">
        <v>38882.0</v>
      </c>
      <c r="B3240" s="73">
        <v>45.98</v>
      </c>
      <c r="C3240" s="1" t="s">
        <v>1949</v>
      </c>
    </row>
    <row r="3241">
      <c r="A3241" s="72">
        <v>38883.0</v>
      </c>
      <c r="B3241" s="73">
        <v>45.91</v>
      </c>
      <c r="C3241" s="1" t="s">
        <v>1949</v>
      </c>
    </row>
    <row r="3242">
      <c r="A3242" s="72">
        <v>38884.0</v>
      </c>
      <c r="B3242" s="73">
        <v>45.92</v>
      </c>
      <c r="C3242" s="1" t="s">
        <v>1949</v>
      </c>
    </row>
    <row r="3243">
      <c r="A3243" s="72">
        <v>38887.0</v>
      </c>
      <c r="B3243" s="73">
        <v>45.89</v>
      </c>
      <c r="C3243" s="1" t="s">
        <v>1949</v>
      </c>
    </row>
    <row r="3244">
      <c r="A3244" s="72">
        <v>38888.0</v>
      </c>
      <c r="B3244" s="73">
        <v>45.91</v>
      </c>
      <c r="C3244" s="1" t="s">
        <v>1949</v>
      </c>
    </row>
    <row r="3245">
      <c r="A3245" s="72">
        <v>38889.0</v>
      </c>
      <c r="B3245" s="73">
        <v>45.92</v>
      </c>
      <c r="C3245" s="1" t="s">
        <v>1949</v>
      </c>
    </row>
    <row r="3246">
      <c r="A3246" s="72">
        <v>38890.0</v>
      </c>
      <c r="B3246" s="73">
        <v>46.01</v>
      </c>
      <c r="C3246" s="1" t="s">
        <v>1949</v>
      </c>
    </row>
    <row r="3247">
      <c r="A3247" s="72">
        <v>38891.0</v>
      </c>
      <c r="B3247" s="73">
        <v>46.2</v>
      </c>
      <c r="C3247" s="1" t="s">
        <v>1949</v>
      </c>
    </row>
    <row r="3248">
      <c r="A3248" s="72">
        <v>38894.0</v>
      </c>
      <c r="B3248" s="73">
        <v>46.34</v>
      </c>
      <c r="C3248" s="1" t="s">
        <v>1949</v>
      </c>
    </row>
    <row r="3249">
      <c r="A3249" s="72">
        <v>38895.0</v>
      </c>
      <c r="B3249" s="73">
        <v>46.36</v>
      </c>
      <c r="C3249" s="1" t="s">
        <v>1949</v>
      </c>
    </row>
    <row r="3250">
      <c r="A3250" s="72">
        <v>38896.0</v>
      </c>
      <c r="B3250" s="73">
        <v>46.4</v>
      </c>
      <c r="C3250" s="1" t="s">
        <v>1949</v>
      </c>
    </row>
    <row r="3251">
      <c r="A3251" s="72">
        <v>38897.0</v>
      </c>
      <c r="B3251" s="73">
        <v>46.34</v>
      </c>
      <c r="C3251" s="1" t="s">
        <v>1949</v>
      </c>
    </row>
    <row r="3252">
      <c r="A3252" s="72">
        <v>38898.0</v>
      </c>
      <c r="B3252" s="73">
        <v>46.08</v>
      </c>
      <c r="C3252" s="1" t="s">
        <v>1949</v>
      </c>
    </row>
    <row r="3253">
      <c r="A3253" s="72">
        <v>38901.0</v>
      </c>
      <c r="B3253" s="73">
        <v>45.98</v>
      </c>
      <c r="C3253" s="1" t="s">
        <v>1949</v>
      </c>
    </row>
    <row r="3254">
      <c r="A3254" s="72">
        <v>38902.0</v>
      </c>
      <c r="B3254" s="73">
        <v>46.01</v>
      </c>
      <c r="C3254" s="1" t="s">
        <v>1949</v>
      </c>
    </row>
    <row r="3255">
      <c r="A3255" s="72">
        <v>38903.0</v>
      </c>
      <c r="B3255" s="73">
        <v>46.03</v>
      </c>
      <c r="C3255" s="1" t="s">
        <v>1949</v>
      </c>
    </row>
    <row r="3256">
      <c r="A3256" s="72">
        <v>38904.0</v>
      </c>
      <c r="B3256" s="73">
        <v>46.15</v>
      </c>
      <c r="C3256" s="1" t="s">
        <v>1949</v>
      </c>
    </row>
    <row r="3257">
      <c r="A3257" s="72">
        <v>38905.0</v>
      </c>
      <c r="B3257" s="73">
        <v>46.12</v>
      </c>
      <c r="C3257" s="1" t="s">
        <v>1949</v>
      </c>
    </row>
    <row r="3258">
      <c r="A3258" s="72">
        <v>38908.0</v>
      </c>
      <c r="B3258" s="73">
        <v>46.06</v>
      </c>
      <c r="C3258" s="1" t="s">
        <v>1949</v>
      </c>
    </row>
    <row r="3259">
      <c r="A3259" s="72">
        <v>38909.0</v>
      </c>
      <c r="B3259" s="73">
        <v>46.21</v>
      </c>
      <c r="C3259" s="1" t="s">
        <v>1949</v>
      </c>
    </row>
    <row r="3260">
      <c r="A3260" s="72">
        <v>38910.0</v>
      </c>
      <c r="B3260" s="73">
        <v>46.21</v>
      </c>
      <c r="C3260" s="1" t="s">
        <v>1949</v>
      </c>
    </row>
    <row r="3261">
      <c r="A3261" s="72">
        <v>38911.0</v>
      </c>
      <c r="B3261" s="73">
        <v>46.29</v>
      </c>
      <c r="C3261" s="1" t="s">
        <v>1949</v>
      </c>
    </row>
    <row r="3262">
      <c r="A3262" s="72">
        <v>38912.0</v>
      </c>
      <c r="B3262" s="73">
        <v>46.43</v>
      </c>
      <c r="C3262" s="1" t="s">
        <v>1949</v>
      </c>
    </row>
    <row r="3263">
      <c r="A3263" s="72">
        <v>38915.0</v>
      </c>
      <c r="B3263" s="73">
        <v>46.44</v>
      </c>
      <c r="C3263" s="1" t="s">
        <v>1949</v>
      </c>
    </row>
    <row r="3264">
      <c r="A3264" s="72">
        <v>38916.0</v>
      </c>
      <c r="B3264" s="73">
        <v>46.73</v>
      </c>
      <c r="C3264" s="1" t="s">
        <v>1949</v>
      </c>
    </row>
    <row r="3265">
      <c r="A3265" s="72">
        <v>38917.0</v>
      </c>
      <c r="B3265" s="73">
        <v>46.95</v>
      </c>
      <c r="C3265" s="1" t="s">
        <v>1949</v>
      </c>
    </row>
    <row r="3266">
      <c r="A3266" s="72">
        <v>38918.0</v>
      </c>
      <c r="B3266" s="73">
        <v>46.84</v>
      </c>
      <c r="C3266" s="1" t="s">
        <v>1949</v>
      </c>
    </row>
    <row r="3267">
      <c r="A3267" s="72">
        <v>38919.0</v>
      </c>
      <c r="B3267" s="73">
        <v>46.83</v>
      </c>
      <c r="C3267" s="1" t="s">
        <v>1949</v>
      </c>
    </row>
    <row r="3268">
      <c r="A3268" s="72">
        <v>38922.0</v>
      </c>
      <c r="B3268" s="73">
        <v>46.93</v>
      </c>
      <c r="C3268" s="1" t="s">
        <v>1949</v>
      </c>
    </row>
    <row r="3269">
      <c r="A3269" s="72">
        <v>38923.0</v>
      </c>
      <c r="B3269" s="73">
        <v>46.81</v>
      </c>
      <c r="C3269" s="1" t="s">
        <v>1949</v>
      </c>
    </row>
    <row r="3270">
      <c r="A3270" s="72">
        <v>38924.0</v>
      </c>
      <c r="B3270" s="73">
        <v>46.85</v>
      </c>
      <c r="C3270" s="1" t="s">
        <v>1949</v>
      </c>
    </row>
    <row r="3271">
      <c r="A3271" s="72">
        <v>38925.0</v>
      </c>
      <c r="B3271" s="73">
        <v>46.64</v>
      </c>
      <c r="C3271" s="1" t="s">
        <v>1949</v>
      </c>
    </row>
    <row r="3272">
      <c r="A3272" s="72">
        <v>38926.0</v>
      </c>
      <c r="B3272" s="73">
        <v>46.56</v>
      </c>
      <c r="C3272" s="1" t="s">
        <v>1949</v>
      </c>
    </row>
    <row r="3273">
      <c r="A3273" s="72">
        <v>38929.0</v>
      </c>
      <c r="B3273" s="73">
        <v>46.51</v>
      </c>
      <c r="C3273" s="1" t="s">
        <v>1949</v>
      </c>
    </row>
    <row r="3274">
      <c r="A3274" s="72">
        <v>38930.0</v>
      </c>
      <c r="B3274" s="73">
        <v>46.65</v>
      </c>
      <c r="C3274" s="1" t="s">
        <v>1949</v>
      </c>
    </row>
    <row r="3275">
      <c r="A3275" s="72">
        <v>38931.0</v>
      </c>
      <c r="B3275" s="73">
        <v>46.56</v>
      </c>
      <c r="C3275" s="1" t="s">
        <v>1949</v>
      </c>
    </row>
    <row r="3276">
      <c r="A3276" s="72">
        <v>38932.0</v>
      </c>
      <c r="B3276" s="73">
        <v>46.72</v>
      </c>
      <c r="C3276" s="1" t="s">
        <v>1949</v>
      </c>
    </row>
    <row r="3277">
      <c r="A3277" s="72">
        <v>38933.0</v>
      </c>
      <c r="B3277" s="73">
        <v>46.54</v>
      </c>
      <c r="C3277" s="1" t="s">
        <v>1949</v>
      </c>
    </row>
    <row r="3278">
      <c r="A3278" s="72">
        <v>38936.0</v>
      </c>
      <c r="B3278" s="73">
        <v>46.49</v>
      </c>
      <c r="C3278" s="1" t="s">
        <v>1949</v>
      </c>
    </row>
    <row r="3279">
      <c r="A3279" s="72">
        <v>38937.0</v>
      </c>
      <c r="B3279" s="73">
        <v>46.59</v>
      </c>
      <c r="C3279" s="1" t="s">
        <v>1949</v>
      </c>
    </row>
    <row r="3280">
      <c r="A3280" s="72">
        <v>38938.0</v>
      </c>
      <c r="B3280" s="73">
        <v>46.53</v>
      </c>
      <c r="C3280" s="1" t="s">
        <v>1949</v>
      </c>
    </row>
    <row r="3281">
      <c r="A3281" s="72">
        <v>38939.0</v>
      </c>
      <c r="B3281" s="73">
        <v>46.43</v>
      </c>
      <c r="C3281" s="1" t="s">
        <v>1949</v>
      </c>
    </row>
    <row r="3282">
      <c r="A3282" s="72">
        <v>38940.0</v>
      </c>
      <c r="B3282" s="73">
        <v>46.52</v>
      </c>
      <c r="C3282" s="1" t="s">
        <v>1949</v>
      </c>
    </row>
    <row r="3283">
      <c r="A3283" s="72">
        <v>38943.0</v>
      </c>
      <c r="B3283" s="73">
        <v>46.56</v>
      </c>
      <c r="C3283" s="1" t="s">
        <v>1949</v>
      </c>
    </row>
    <row r="3284">
      <c r="A3284" s="72">
        <v>38944.0</v>
      </c>
      <c r="B3284" s="71"/>
      <c r="C3284" s="1" t="s">
        <v>1949</v>
      </c>
    </row>
    <row r="3285">
      <c r="A3285" s="72">
        <v>38945.0</v>
      </c>
      <c r="B3285" s="73">
        <v>46.55</v>
      </c>
      <c r="C3285" s="1" t="s">
        <v>1949</v>
      </c>
    </row>
    <row r="3286">
      <c r="A3286" s="72">
        <v>38946.0</v>
      </c>
      <c r="B3286" s="73">
        <v>46.46</v>
      </c>
      <c r="C3286" s="1" t="s">
        <v>1949</v>
      </c>
    </row>
    <row r="3287">
      <c r="A3287" s="72">
        <v>38947.0</v>
      </c>
      <c r="B3287" s="73">
        <v>46.48</v>
      </c>
      <c r="C3287" s="1" t="s">
        <v>1949</v>
      </c>
    </row>
    <row r="3288">
      <c r="A3288" s="72">
        <v>38950.0</v>
      </c>
      <c r="B3288" s="73">
        <v>46.45</v>
      </c>
      <c r="C3288" s="1" t="s">
        <v>1949</v>
      </c>
    </row>
    <row r="3289">
      <c r="A3289" s="72">
        <v>38951.0</v>
      </c>
      <c r="B3289" s="73">
        <v>46.52</v>
      </c>
      <c r="C3289" s="1" t="s">
        <v>1949</v>
      </c>
    </row>
    <row r="3290">
      <c r="A3290" s="72">
        <v>38952.0</v>
      </c>
      <c r="B3290" s="73">
        <v>46.56</v>
      </c>
      <c r="C3290" s="1" t="s">
        <v>1949</v>
      </c>
    </row>
    <row r="3291">
      <c r="A3291" s="72">
        <v>38953.0</v>
      </c>
      <c r="B3291" s="73">
        <v>46.5</v>
      </c>
      <c r="C3291" s="1" t="s">
        <v>1949</v>
      </c>
    </row>
    <row r="3292">
      <c r="A3292" s="72">
        <v>38954.0</v>
      </c>
      <c r="B3292" s="73">
        <v>46.61</v>
      </c>
      <c r="C3292" s="1" t="s">
        <v>1949</v>
      </c>
    </row>
    <row r="3293">
      <c r="A3293" s="72">
        <v>38957.0</v>
      </c>
      <c r="B3293" s="73">
        <v>46.56</v>
      </c>
      <c r="C3293" s="1" t="s">
        <v>1949</v>
      </c>
    </row>
    <row r="3294">
      <c r="A3294" s="72">
        <v>38958.0</v>
      </c>
      <c r="B3294" s="73">
        <v>46.52</v>
      </c>
      <c r="C3294" s="1" t="s">
        <v>1949</v>
      </c>
    </row>
    <row r="3295">
      <c r="A3295" s="72">
        <v>38959.0</v>
      </c>
      <c r="B3295" s="73">
        <v>46.51</v>
      </c>
      <c r="C3295" s="1" t="s">
        <v>1949</v>
      </c>
    </row>
    <row r="3296">
      <c r="A3296" s="72">
        <v>38960.0</v>
      </c>
      <c r="B3296" s="73">
        <v>46.55</v>
      </c>
      <c r="C3296" s="1" t="s">
        <v>1949</v>
      </c>
    </row>
    <row r="3297">
      <c r="A3297" s="72">
        <v>38961.0</v>
      </c>
      <c r="B3297" s="73">
        <v>46.53</v>
      </c>
      <c r="C3297" s="1" t="s">
        <v>1949</v>
      </c>
    </row>
    <row r="3298">
      <c r="A3298" s="72">
        <v>38964.0</v>
      </c>
      <c r="B3298" s="73">
        <v>46.44</v>
      </c>
      <c r="C3298" s="1" t="s">
        <v>1949</v>
      </c>
    </row>
    <row r="3299">
      <c r="A3299" s="72">
        <v>38965.0</v>
      </c>
      <c r="B3299" s="73">
        <v>46.22</v>
      </c>
      <c r="C3299" s="1" t="s">
        <v>1949</v>
      </c>
    </row>
    <row r="3300">
      <c r="A3300" s="72">
        <v>38966.0</v>
      </c>
      <c r="B3300" s="73">
        <v>46.21</v>
      </c>
      <c r="C3300" s="1" t="s">
        <v>1949</v>
      </c>
    </row>
    <row r="3301">
      <c r="A3301" s="72">
        <v>38967.0</v>
      </c>
      <c r="B3301" s="73">
        <v>46.1</v>
      </c>
      <c r="C3301" s="1" t="s">
        <v>1949</v>
      </c>
    </row>
    <row r="3302">
      <c r="A3302" s="72">
        <v>38968.0</v>
      </c>
      <c r="B3302" s="73">
        <v>46.2</v>
      </c>
      <c r="C3302" s="1" t="s">
        <v>1949</v>
      </c>
    </row>
    <row r="3303">
      <c r="A3303" s="72">
        <v>38971.0</v>
      </c>
      <c r="B3303" s="73">
        <v>46.27</v>
      </c>
      <c r="C3303" s="1" t="s">
        <v>1949</v>
      </c>
    </row>
    <row r="3304">
      <c r="A3304" s="72">
        <v>38972.0</v>
      </c>
      <c r="B3304" s="73">
        <v>46.34</v>
      </c>
      <c r="C3304" s="1" t="s">
        <v>1949</v>
      </c>
    </row>
    <row r="3305">
      <c r="A3305" s="72">
        <v>38973.0</v>
      </c>
      <c r="B3305" s="73">
        <v>46.22</v>
      </c>
      <c r="C3305" s="1" t="s">
        <v>1949</v>
      </c>
    </row>
    <row r="3306">
      <c r="A3306" s="72">
        <v>38974.0</v>
      </c>
      <c r="B3306" s="73">
        <v>46.15</v>
      </c>
      <c r="C3306" s="1" t="s">
        <v>1949</v>
      </c>
    </row>
    <row r="3307">
      <c r="A3307" s="72">
        <v>38975.0</v>
      </c>
      <c r="B3307" s="73">
        <v>46.13</v>
      </c>
      <c r="C3307" s="1" t="s">
        <v>1949</v>
      </c>
    </row>
    <row r="3308">
      <c r="A3308" s="72">
        <v>38978.0</v>
      </c>
      <c r="B3308" s="73">
        <v>46.12</v>
      </c>
      <c r="C3308" s="1" t="s">
        <v>1949</v>
      </c>
    </row>
    <row r="3309">
      <c r="A3309" s="72">
        <v>38979.0</v>
      </c>
      <c r="B3309" s="73">
        <v>46.11</v>
      </c>
      <c r="C3309" s="1" t="s">
        <v>1949</v>
      </c>
    </row>
    <row r="3310">
      <c r="A3310" s="72">
        <v>38980.0</v>
      </c>
      <c r="B3310" s="73">
        <v>46.05</v>
      </c>
      <c r="C3310" s="1" t="s">
        <v>1949</v>
      </c>
    </row>
    <row r="3311">
      <c r="A3311" s="72">
        <v>38981.0</v>
      </c>
      <c r="B3311" s="73">
        <v>45.88</v>
      </c>
      <c r="C3311" s="1" t="s">
        <v>1949</v>
      </c>
    </row>
    <row r="3312">
      <c r="A3312" s="72">
        <v>38982.0</v>
      </c>
      <c r="B3312" s="73">
        <v>45.94</v>
      </c>
      <c r="C3312" s="1" t="s">
        <v>1949</v>
      </c>
    </row>
    <row r="3313">
      <c r="A3313" s="72">
        <v>38985.0</v>
      </c>
      <c r="B3313" s="73">
        <v>45.86</v>
      </c>
      <c r="C3313" s="1" t="s">
        <v>1949</v>
      </c>
    </row>
    <row r="3314">
      <c r="A3314" s="72">
        <v>38986.0</v>
      </c>
      <c r="B3314" s="73">
        <v>45.97</v>
      </c>
      <c r="C3314" s="1" t="s">
        <v>1949</v>
      </c>
    </row>
    <row r="3315">
      <c r="A3315" s="72">
        <v>38987.0</v>
      </c>
      <c r="B3315" s="73">
        <v>45.92</v>
      </c>
      <c r="C3315" s="1" t="s">
        <v>1949</v>
      </c>
    </row>
    <row r="3316">
      <c r="A3316" s="72">
        <v>38988.0</v>
      </c>
      <c r="B3316" s="73">
        <v>45.92</v>
      </c>
      <c r="C3316" s="1" t="s">
        <v>1949</v>
      </c>
    </row>
    <row r="3317">
      <c r="A3317" s="72">
        <v>38989.0</v>
      </c>
      <c r="B3317" s="73">
        <v>45.96</v>
      </c>
      <c r="C3317" s="1" t="s">
        <v>1949</v>
      </c>
    </row>
    <row r="3318">
      <c r="A3318" s="72">
        <v>38992.0</v>
      </c>
      <c r="B3318" s="71"/>
      <c r="C3318" s="1" t="s">
        <v>1949</v>
      </c>
    </row>
    <row r="3319">
      <c r="A3319" s="72">
        <v>38993.0</v>
      </c>
      <c r="B3319" s="73">
        <v>45.84</v>
      </c>
      <c r="C3319" s="1" t="s">
        <v>1949</v>
      </c>
    </row>
    <row r="3320">
      <c r="A3320" s="72">
        <v>38994.0</v>
      </c>
      <c r="B3320" s="73">
        <v>45.69</v>
      </c>
      <c r="C3320" s="1" t="s">
        <v>1949</v>
      </c>
    </row>
    <row r="3321">
      <c r="A3321" s="72">
        <v>38995.0</v>
      </c>
      <c r="B3321" s="73">
        <v>45.71</v>
      </c>
      <c r="C3321" s="1" t="s">
        <v>1949</v>
      </c>
    </row>
    <row r="3322">
      <c r="A3322" s="72">
        <v>38996.0</v>
      </c>
      <c r="B3322" s="73">
        <v>45.61</v>
      </c>
      <c r="C3322" s="1" t="s">
        <v>1949</v>
      </c>
    </row>
    <row r="3323">
      <c r="A3323" s="72">
        <v>38999.0</v>
      </c>
      <c r="B3323" s="73">
        <v>45.72</v>
      </c>
      <c r="C3323" s="1" t="s">
        <v>1949</v>
      </c>
    </row>
    <row r="3324">
      <c r="A3324" s="72">
        <v>39000.0</v>
      </c>
      <c r="B3324" s="73">
        <v>45.74</v>
      </c>
      <c r="C3324" s="1" t="s">
        <v>1949</v>
      </c>
    </row>
    <row r="3325">
      <c r="A3325" s="72">
        <v>39001.0</v>
      </c>
      <c r="B3325" s="73">
        <v>45.76</v>
      </c>
      <c r="C3325" s="1" t="s">
        <v>1949</v>
      </c>
    </row>
    <row r="3326">
      <c r="A3326" s="72">
        <v>39002.0</v>
      </c>
      <c r="B3326" s="73">
        <v>45.6</v>
      </c>
      <c r="C3326" s="1" t="s">
        <v>1949</v>
      </c>
    </row>
    <row r="3327">
      <c r="A3327" s="72">
        <v>39003.0</v>
      </c>
      <c r="B3327" s="73">
        <v>45.49</v>
      </c>
      <c r="C3327" s="1" t="s">
        <v>1949</v>
      </c>
    </row>
    <row r="3328">
      <c r="A3328" s="72">
        <v>39006.0</v>
      </c>
      <c r="B3328" s="73">
        <v>45.46</v>
      </c>
      <c r="C3328" s="1" t="s">
        <v>1949</v>
      </c>
    </row>
    <row r="3329">
      <c r="A3329" s="72">
        <v>39007.0</v>
      </c>
      <c r="B3329" s="73">
        <v>45.36</v>
      </c>
      <c r="C3329" s="1" t="s">
        <v>1949</v>
      </c>
    </row>
    <row r="3330">
      <c r="A3330" s="72">
        <v>39008.0</v>
      </c>
      <c r="B3330" s="73">
        <v>45.26</v>
      </c>
      <c r="C3330" s="1" t="s">
        <v>1949</v>
      </c>
    </row>
    <row r="3331">
      <c r="A3331" s="72">
        <v>39009.0</v>
      </c>
      <c r="B3331" s="73">
        <v>45.32</v>
      </c>
      <c r="C3331" s="1" t="s">
        <v>1949</v>
      </c>
    </row>
    <row r="3332">
      <c r="A3332" s="72">
        <v>39010.0</v>
      </c>
      <c r="B3332" s="73">
        <v>45.31</v>
      </c>
      <c r="C3332" s="1" t="s">
        <v>1949</v>
      </c>
    </row>
    <row r="3333">
      <c r="A3333" s="72">
        <v>39013.0</v>
      </c>
      <c r="B3333" s="73">
        <v>45.4</v>
      </c>
      <c r="C3333" s="1" t="s">
        <v>1949</v>
      </c>
    </row>
    <row r="3334">
      <c r="A3334" s="72">
        <v>39014.0</v>
      </c>
      <c r="B3334" s="71"/>
      <c r="C3334" s="1" t="s">
        <v>1949</v>
      </c>
    </row>
    <row r="3335">
      <c r="A3335" s="72">
        <v>39015.0</v>
      </c>
      <c r="B3335" s="71"/>
      <c r="C3335" s="1" t="s">
        <v>1949</v>
      </c>
    </row>
    <row r="3336">
      <c r="A3336" s="72">
        <v>39016.0</v>
      </c>
      <c r="B3336" s="73">
        <v>45.3</v>
      </c>
      <c r="C3336" s="1" t="s">
        <v>1949</v>
      </c>
    </row>
    <row r="3337">
      <c r="A3337" s="72">
        <v>39017.0</v>
      </c>
      <c r="B3337" s="73">
        <v>45.22</v>
      </c>
      <c r="C3337" s="1" t="s">
        <v>1949</v>
      </c>
    </row>
    <row r="3338">
      <c r="A3338" s="72">
        <v>39020.0</v>
      </c>
      <c r="B3338" s="73">
        <v>45.09</v>
      </c>
      <c r="C3338" s="1" t="s">
        <v>1949</v>
      </c>
    </row>
    <row r="3339">
      <c r="A3339" s="72">
        <v>39021.0</v>
      </c>
      <c r="B3339" s="73">
        <v>45.02</v>
      </c>
      <c r="C3339" s="1" t="s">
        <v>1949</v>
      </c>
    </row>
    <row r="3340">
      <c r="A3340" s="72">
        <v>39022.0</v>
      </c>
      <c r="B3340" s="73">
        <v>44.93</v>
      </c>
      <c r="C3340" s="1" t="s">
        <v>1949</v>
      </c>
    </row>
    <row r="3341">
      <c r="A3341" s="72">
        <v>39023.0</v>
      </c>
      <c r="B3341" s="73">
        <v>44.93</v>
      </c>
      <c r="C3341" s="1" t="s">
        <v>1949</v>
      </c>
    </row>
    <row r="3342">
      <c r="A3342" s="72">
        <v>39024.0</v>
      </c>
      <c r="B3342" s="73">
        <v>44.84</v>
      </c>
      <c r="C3342" s="1" t="s">
        <v>1949</v>
      </c>
    </row>
    <row r="3343">
      <c r="A3343" s="72">
        <v>39027.0</v>
      </c>
      <c r="B3343" s="73">
        <v>44.86</v>
      </c>
      <c r="C3343" s="1" t="s">
        <v>1949</v>
      </c>
    </row>
    <row r="3344">
      <c r="A3344" s="72">
        <v>39028.0</v>
      </c>
      <c r="B3344" s="73">
        <v>44.83</v>
      </c>
      <c r="C3344" s="1" t="s">
        <v>1949</v>
      </c>
    </row>
    <row r="3345">
      <c r="A3345" s="72">
        <v>39029.0</v>
      </c>
      <c r="B3345" s="73">
        <v>44.68</v>
      </c>
      <c r="C3345" s="1" t="s">
        <v>1949</v>
      </c>
    </row>
    <row r="3346">
      <c r="A3346" s="72">
        <v>39030.0</v>
      </c>
      <c r="B3346" s="73">
        <v>44.65</v>
      </c>
      <c r="C3346" s="1" t="s">
        <v>1949</v>
      </c>
    </row>
    <row r="3347">
      <c r="A3347" s="72">
        <v>39031.0</v>
      </c>
      <c r="B3347" s="73">
        <v>44.45</v>
      </c>
      <c r="C3347" s="1" t="s">
        <v>1949</v>
      </c>
    </row>
    <row r="3348">
      <c r="A3348" s="72">
        <v>39034.0</v>
      </c>
      <c r="B3348" s="73">
        <v>44.9</v>
      </c>
      <c r="C3348" s="1" t="s">
        <v>1949</v>
      </c>
    </row>
    <row r="3349">
      <c r="A3349" s="72">
        <v>39035.0</v>
      </c>
      <c r="B3349" s="73">
        <v>45.16</v>
      </c>
      <c r="C3349" s="1" t="s">
        <v>1949</v>
      </c>
    </row>
    <row r="3350">
      <c r="A3350" s="72">
        <v>39036.0</v>
      </c>
      <c r="B3350" s="73">
        <v>45.34</v>
      </c>
      <c r="C3350" s="1" t="s">
        <v>1949</v>
      </c>
    </row>
    <row r="3351">
      <c r="A3351" s="72">
        <v>39037.0</v>
      </c>
      <c r="B3351" s="73">
        <v>45.17</v>
      </c>
      <c r="C3351" s="1" t="s">
        <v>1949</v>
      </c>
    </row>
    <row r="3352">
      <c r="A3352" s="72">
        <v>39038.0</v>
      </c>
      <c r="B3352" s="73">
        <v>45.01</v>
      </c>
      <c r="C3352" s="1" t="s">
        <v>1949</v>
      </c>
    </row>
    <row r="3353">
      <c r="A3353" s="72">
        <v>39041.0</v>
      </c>
      <c r="B3353" s="73">
        <v>44.86</v>
      </c>
      <c r="C3353" s="1" t="s">
        <v>1949</v>
      </c>
    </row>
    <row r="3354">
      <c r="A3354" s="72">
        <v>39042.0</v>
      </c>
      <c r="B3354" s="73">
        <v>44.99</v>
      </c>
      <c r="C3354" s="1" t="s">
        <v>1949</v>
      </c>
    </row>
    <row r="3355">
      <c r="A3355" s="72">
        <v>39043.0</v>
      </c>
      <c r="B3355" s="73">
        <v>44.75</v>
      </c>
      <c r="C3355" s="1" t="s">
        <v>1949</v>
      </c>
    </row>
    <row r="3356">
      <c r="A3356" s="72">
        <v>39044.0</v>
      </c>
      <c r="B3356" s="71"/>
      <c r="C3356" s="1" t="s">
        <v>1949</v>
      </c>
    </row>
    <row r="3357">
      <c r="A3357" s="72">
        <v>39045.0</v>
      </c>
      <c r="B3357" s="71"/>
      <c r="C3357" s="1" t="s">
        <v>1949</v>
      </c>
    </row>
    <row r="3358">
      <c r="A3358" s="72">
        <v>39048.0</v>
      </c>
      <c r="B3358" s="73">
        <v>44.64</v>
      </c>
      <c r="C3358" s="1" t="s">
        <v>1949</v>
      </c>
    </row>
    <row r="3359">
      <c r="A3359" s="72">
        <v>39049.0</v>
      </c>
      <c r="B3359" s="73">
        <v>44.74</v>
      </c>
      <c r="C3359" s="1" t="s">
        <v>1949</v>
      </c>
    </row>
    <row r="3360">
      <c r="A3360" s="72">
        <v>39050.0</v>
      </c>
      <c r="B3360" s="73">
        <v>44.65</v>
      </c>
      <c r="C3360" s="1" t="s">
        <v>1949</v>
      </c>
    </row>
    <row r="3361">
      <c r="A3361" s="72">
        <v>39051.0</v>
      </c>
      <c r="B3361" s="73">
        <v>44.76</v>
      </c>
      <c r="C3361" s="1" t="s">
        <v>1949</v>
      </c>
    </row>
    <row r="3362">
      <c r="A3362" s="72">
        <v>39052.0</v>
      </c>
      <c r="B3362" s="73">
        <v>44.67</v>
      </c>
      <c r="C3362" s="1" t="s">
        <v>1949</v>
      </c>
    </row>
    <row r="3363">
      <c r="A3363" s="72">
        <v>39055.0</v>
      </c>
      <c r="B3363" s="73">
        <v>44.59</v>
      </c>
      <c r="C3363" s="1" t="s">
        <v>1949</v>
      </c>
    </row>
    <row r="3364">
      <c r="A3364" s="72">
        <v>39056.0</v>
      </c>
      <c r="B3364" s="73">
        <v>44.56</v>
      </c>
      <c r="C3364" s="1" t="s">
        <v>1949</v>
      </c>
    </row>
    <row r="3365">
      <c r="A3365" s="72">
        <v>39057.0</v>
      </c>
      <c r="B3365" s="73">
        <v>44.51</v>
      </c>
      <c r="C3365" s="1" t="s">
        <v>1949</v>
      </c>
    </row>
    <row r="3366">
      <c r="A3366" s="72">
        <v>39058.0</v>
      </c>
      <c r="B3366" s="73">
        <v>44.66</v>
      </c>
      <c r="C3366" s="1" t="s">
        <v>1949</v>
      </c>
    </row>
    <row r="3367">
      <c r="A3367" s="72">
        <v>39059.0</v>
      </c>
      <c r="B3367" s="73">
        <v>44.69</v>
      </c>
      <c r="C3367" s="1" t="s">
        <v>1949</v>
      </c>
    </row>
    <row r="3368">
      <c r="A3368" s="72">
        <v>39062.0</v>
      </c>
      <c r="B3368" s="73">
        <v>44.76</v>
      </c>
      <c r="C3368" s="1" t="s">
        <v>1949</v>
      </c>
    </row>
    <row r="3369">
      <c r="A3369" s="72">
        <v>39063.0</v>
      </c>
      <c r="B3369" s="73">
        <v>44.82</v>
      </c>
      <c r="C3369" s="1" t="s">
        <v>1949</v>
      </c>
    </row>
    <row r="3370">
      <c r="A3370" s="72">
        <v>39064.0</v>
      </c>
      <c r="B3370" s="73">
        <v>44.83</v>
      </c>
      <c r="C3370" s="1" t="s">
        <v>1949</v>
      </c>
    </row>
    <row r="3371">
      <c r="A3371" s="72">
        <v>39065.0</v>
      </c>
      <c r="B3371" s="73">
        <v>44.74</v>
      </c>
      <c r="C3371" s="1" t="s">
        <v>1949</v>
      </c>
    </row>
    <row r="3372">
      <c r="A3372" s="72">
        <v>39066.0</v>
      </c>
      <c r="B3372" s="73">
        <v>44.66</v>
      </c>
      <c r="C3372" s="1" t="s">
        <v>1949</v>
      </c>
    </row>
    <row r="3373">
      <c r="A3373" s="72">
        <v>39069.0</v>
      </c>
      <c r="B3373" s="73">
        <v>44.79</v>
      </c>
      <c r="C3373" s="1" t="s">
        <v>1949</v>
      </c>
    </row>
    <row r="3374">
      <c r="A3374" s="72">
        <v>39070.0</v>
      </c>
      <c r="B3374" s="73">
        <v>44.83</v>
      </c>
      <c r="C3374" s="1" t="s">
        <v>1949</v>
      </c>
    </row>
    <row r="3375">
      <c r="A3375" s="72">
        <v>39071.0</v>
      </c>
      <c r="B3375" s="73">
        <v>44.74</v>
      </c>
      <c r="C3375" s="1" t="s">
        <v>1949</v>
      </c>
    </row>
    <row r="3376">
      <c r="A3376" s="72">
        <v>39072.0</v>
      </c>
      <c r="B3376" s="73">
        <v>44.73</v>
      </c>
      <c r="C3376" s="1" t="s">
        <v>1949</v>
      </c>
    </row>
    <row r="3377">
      <c r="A3377" s="72">
        <v>39073.0</v>
      </c>
      <c r="B3377" s="73">
        <v>44.59</v>
      </c>
      <c r="C3377" s="1" t="s">
        <v>1949</v>
      </c>
    </row>
    <row r="3378">
      <c r="A3378" s="72">
        <v>39077.0</v>
      </c>
      <c r="B3378" s="73">
        <v>44.54</v>
      </c>
      <c r="C3378" s="1" t="s">
        <v>1949</v>
      </c>
    </row>
    <row r="3379">
      <c r="A3379" s="72">
        <v>39078.0</v>
      </c>
      <c r="B3379" s="73">
        <v>44.39</v>
      </c>
      <c r="C3379" s="1" t="s">
        <v>1949</v>
      </c>
    </row>
    <row r="3380">
      <c r="A3380" s="72">
        <v>39079.0</v>
      </c>
      <c r="B3380" s="73">
        <v>44.36</v>
      </c>
      <c r="C3380" s="1" t="s">
        <v>1949</v>
      </c>
    </row>
    <row r="3381">
      <c r="A3381" s="72">
        <v>39080.0</v>
      </c>
      <c r="B3381" s="73">
        <v>44.23</v>
      </c>
      <c r="C3381" s="1" t="s">
        <v>1949</v>
      </c>
    </row>
    <row r="3382">
      <c r="A3382" s="72">
        <v>39084.0</v>
      </c>
      <c r="B3382" s="73">
        <v>44.2</v>
      </c>
      <c r="C3382" s="1" t="s">
        <v>1949</v>
      </c>
    </row>
    <row r="3383">
      <c r="A3383" s="72">
        <v>39085.0</v>
      </c>
      <c r="B3383" s="73">
        <v>44.33</v>
      </c>
      <c r="C3383" s="1" t="s">
        <v>1949</v>
      </c>
    </row>
    <row r="3384">
      <c r="A3384" s="72">
        <v>39086.0</v>
      </c>
      <c r="B3384" s="73">
        <v>44.42</v>
      </c>
      <c r="C3384" s="1" t="s">
        <v>1949</v>
      </c>
    </row>
    <row r="3385">
      <c r="A3385" s="72">
        <v>39087.0</v>
      </c>
      <c r="B3385" s="73">
        <v>44.3</v>
      </c>
      <c r="C3385" s="1" t="s">
        <v>1949</v>
      </c>
    </row>
    <row r="3386">
      <c r="A3386" s="72">
        <v>39090.0</v>
      </c>
      <c r="B3386" s="73">
        <v>44.42</v>
      </c>
      <c r="C3386" s="1" t="s">
        <v>1949</v>
      </c>
    </row>
    <row r="3387">
      <c r="A3387" s="72">
        <v>39091.0</v>
      </c>
      <c r="B3387" s="73">
        <v>44.47</v>
      </c>
      <c r="C3387" s="1" t="s">
        <v>1949</v>
      </c>
    </row>
    <row r="3388">
      <c r="A3388" s="72">
        <v>39092.0</v>
      </c>
      <c r="B3388" s="73">
        <v>44.53</v>
      </c>
      <c r="C3388" s="1" t="s">
        <v>1949</v>
      </c>
    </row>
    <row r="3389">
      <c r="A3389" s="72">
        <v>39093.0</v>
      </c>
      <c r="B3389" s="73">
        <v>44.56</v>
      </c>
      <c r="C3389" s="1" t="s">
        <v>1949</v>
      </c>
    </row>
    <row r="3390">
      <c r="A3390" s="72">
        <v>39094.0</v>
      </c>
      <c r="B3390" s="73">
        <v>44.61</v>
      </c>
      <c r="C3390" s="1" t="s">
        <v>1949</v>
      </c>
    </row>
    <row r="3391">
      <c r="A3391" s="72">
        <v>39097.0</v>
      </c>
      <c r="B3391" s="73">
        <v>44.31</v>
      </c>
      <c r="C3391" s="1" t="s">
        <v>1949</v>
      </c>
    </row>
    <row r="3392">
      <c r="A3392" s="72">
        <v>39098.0</v>
      </c>
      <c r="B3392" s="73">
        <v>44.32</v>
      </c>
      <c r="C3392" s="1" t="s">
        <v>1949</v>
      </c>
    </row>
    <row r="3393">
      <c r="A3393" s="72">
        <v>39099.0</v>
      </c>
      <c r="B3393" s="73">
        <v>44.27</v>
      </c>
      <c r="C3393" s="1" t="s">
        <v>1949</v>
      </c>
    </row>
    <row r="3394">
      <c r="A3394" s="72">
        <v>39100.0</v>
      </c>
      <c r="B3394" s="73">
        <v>44.25</v>
      </c>
      <c r="C3394" s="1" t="s">
        <v>1949</v>
      </c>
    </row>
    <row r="3395">
      <c r="A3395" s="72">
        <v>39101.0</v>
      </c>
      <c r="B3395" s="73">
        <v>44.34</v>
      </c>
      <c r="C3395" s="1" t="s">
        <v>1949</v>
      </c>
    </row>
    <row r="3396">
      <c r="A3396" s="72">
        <v>39104.0</v>
      </c>
      <c r="B3396" s="71"/>
      <c r="C3396" s="1" t="s">
        <v>1949</v>
      </c>
    </row>
    <row r="3397">
      <c r="A3397" s="72">
        <v>39105.0</v>
      </c>
      <c r="B3397" s="73">
        <v>44.21</v>
      </c>
      <c r="C3397" s="1" t="s">
        <v>1949</v>
      </c>
    </row>
    <row r="3398">
      <c r="A3398" s="72">
        <v>39106.0</v>
      </c>
      <c r="B3398" s="73">
        <v>44.23</v>
      </c>
      <c r="C3398" s="1" t="s">
        <v>1949</v>
      </c>
    </row>
    <row r="3399">
      <c r="A3399" s="72">
        <v>39107.0</v>
      </c>
      <c r="B3399" s="73">
        <v>44.24</v>
      </c>
      <c r="C3399" s="1" t="s">
        <v>1949</v>
      </c>
    </row>
    <row r="3400">
      <c r="A3400" s="72">
        <v>39108.0</v>
      </c>
      <c r="B3400" s="71"/>
      <c r="C3400" s="1" t="s">
        <v>1949</v>
      </c>
    </row>
    <row r="3401">
      <c r="A3401" s="72">
        <v>39111.0</v>
      </c>
      <c r="B3401" s="73">
        <v>44.27</v>
      </c>
      <c r="C3401" s="1" t="s">
        <v>1949</v>
      </c>
    </row>
    <row r="3402">
      <c r="A3402" s="72">
        <v>39112.0</v>
      </c>
      <c r="B3402" s="71"/>
      <c r="C3402" s="1" t="s">
        <v>1949</v>
      </c>
    </row>
    <row r="3403">
      <c r="A3403" s="72">
        <v>39113.0</v>
      </c>
      <c r="B3403" s="73">
        <v>44.17</v>
      </c>
      <c r="C3403" s="1" t="s">
        <v>1949</v>
      </c>
    </row>
    <row r="3404">
      <c r="A3404" s="72">
        <v>39114.0</v>
      </c>
      <c r="B3404" s="71"/>
      <c r="C3404" s="1" t="s">
        <v>1949</v>
      </c>
    </row>
    <row r="3405">
      <c r="A3405" s="72">
        <v>39115.0</v>
      </c>
      <c r="B3405" s="73">
        <v>44.11</v>
      </c>
      <c r="C3405" s="1" t="s">
        <v>1949</v>
      </c>
    </row>
    <row r="3406">
      <c r="A3406" s="72">
        <v>39118.0</v>
      </c>
      <c r="B3406" s="73">
        <v>44.11</v>
      </c>
      <c r="C3406" s="1" t="s">
        <v>1949</v>
      </c>
    </row>
    <row r="3407">
      <c r="A3407" s="72">
        <v>39119.0</v>
      </c>
      <c r="B3407" s="71"/>
      <c r="C3407" s="1" t="s">
        <v>1949</v>
      </c>
    </row>
    <row r="3408">
      <c r="A3408" s="72">
        <v>39120.0</v>
      </c>
      <c r="B3408" s="73">
        <v>44.09</v>
      </c>
      <c r="C3408" s="1" t="s">
        <v>1949</v>
      </c>
    </row>
    <row r="3409">
      <c r="A3409" s="72">
        <v>39121.0</v>
      </c>
      <c r="B3409" s="73">
        <v>44.12</v>
      </c>
      <c r="C3409" s="1" t="s">
        <v>1949</v>
      </c>
    </row>
    <row r="3410">
      <c r="A3410" s="72">
        <v>39122.0</v>
      </c>
      <c r="B3410" s="73">
        <v>44.06</v>
      </c>
      <c r="C3410" s="1" t="s">
        <v>1949</v>
      </c>
    </row>
    <row r="3411">
      <c r="A3411" s="72">
        <v>39125.0</v>
      </c>
      <c r="B3411" s="73">
        <v>44.18</v>
      </c>
      <c r="C3411" s="1" t="s">
        <v>1949</v>
      </c>
    </row>
    <row r="3412">
      <c r="A3412" s="72">
        <v>39126.0</v>
      </c>
      <c r="B3412" s="73">
        <v>44.17</v>
      </c>
      <c r="C3412" s="1" t="s">
        <v>1949</v>
      </c>
    </row>
    <row r="3413">
      <c r="A3413" s="72">
        <v>39127.0</v>
      </c>
      <c r="B3413" s="73">
        <v>44.16</v>
      </c>
      <c r="C3413" s="1" t="s">
        <v>1949</v>
      </c>
    </row>
    <row r="3414">
      <c r="A3414" s="72">
        <v>39128.0</v>
      </c>
      <c r="B3414" s="73">
        <v>44.09</v>
      </c>
      <c r="C3414" s="1" t="s">
        <v>1949</v>
      </c>
    </row>
    <row r="3415">
      <c r="A3415" s="72">
        <v>39129.0</v>
      </c>
      <c r="B3415" s="71"/>
      <c r="C3415" s="1" t="s">
        <v>1949</v>
      </c>
    </row>
    <row r="3416">
      <c r="A3416" s="72">
        <v>39132.0</v>
      </c>
      <c r="B3416" s="73">
        <v>44.07</v>
      </c>
      <c r="C3416" s="1" t="s">
        <v>1949</v>
      </c>
    </row>
    <row r="3417">
      <c r="A3417" s="72">
        <v>39133.0</v>
      </c>
      <c r="B3417" s="73">
        <v>44.2</v>
      </c>
      <c r="C3417" s="1" t="s">
        <v>1949</v>
      </c>
    </row>
    <row r="3418">
      <c r="A3418" s="72">
        <v>39134.0</v>
      </c>
      <c r="B3418" s="73">
        <v>44.19</v>
      </c>
      <c r="C3418" s="1" t="s">
        <v>1949</v>
      </c>
    </row>
    <row r="3419">
      <c r="A3419" s="72">
        <v>39135.0</v>
      </c>
      <c r="B3419" s="73">
        <v>44.25</v>
      </c>
      <c r="C3419" s="1" t="s">
        <v>1949</v>
      </c>
    </row>
    <row r="3420">
      <c r="A3420" s="72">
        <v>39136.0</v>
      </c>
      <c r="B3420" s="73">
        <v>44.28</v>
      </c>
      <c r="C3420" s="1" t="s">
        <v>1949</v>
      </c>
    </row>
    <row r="3421">
      <c r="A3421" s="72">
        <v>39139.0</v>
      </c>
      <c r="B3421" s="73">
        <v>44.17</v>
      </c>
      <c r="C3421" s="1" t="s">
        <v>1949</v>
      </c>
    </row>
    <row r="3422">
      <c r="A3422" s="72">
        <v>39140.0</v>
      </c>
      <c r="B3422" s="73">
        <v>44.2</v>
      </c>
      <c r="C3422" s="1" t="s">
        <v>1949</v>
      </c>
    </row>
    <row r="3423">
      <c r="A3423" s="72">
        <v>39141.0</v>
      </c>
      <c r="B3423" s="73">
        <v>44.31</v>
      </c>
      <c r="C3423" s="1" t="s">
        <v>1949</v>
      </c>
    </row>
    <row r="3424">
      <c r="A3424" s="72">
        <v>39142.0</v>
      </c>
      <c r="B3424" s="73">
        <v>44.27</v>
      </c>
      <c r="C3424" s="1" t="s">
        <v>1949</v>
      </c>
    </row>
    <row r="3425">
      <c r="A3425" s="72">
        <v>39143.0</v>
      </c>
      <c r="B3425" s="73">
        <v>44.28</v>
      </c>
      <c r="C3425" s="1" t="s">
        <v>1949</v>
      </c>
    </row>
    <row r="3426">
      <c r="A3426" s="72">
        <v>39146.0</v>
      </c>
      <c r="B3426" s="73">
        <v>44.49</v>
      </c>
      <c r="C3426" s="1" t="s">
        <v>1949</v>
      </c>
    </row>
    <row r="3427">
      <c r="A3427" s="72">
        <v>39147.0</v>
      </c>
      <c r="B3427" s="73">
        <v>44.56</v>
      </c>
      <c r="C3427" s="1" t="s">
        <v>1949</v>
      </c>
    </row>
    <row r="3428">
      <c r="A3428" s="72">
        <v>39148.0</v>
      </c>
      <c r="B3428" s="73">
        <v>44.5</v>
      </c>
      <c r="C3428" s="1" t="s">
        <v>1949</v>
      </c>
    </row>
    <row r="3429">
      <c r="A3429" s="72">
        <v>39149.0</v>
      </c>
      <c r="B3429" s="73">
        <v>44.44</v>
      </c>
      <c r="C3429" s="1" t="s">
        <v>1949</v>
      </c>
    </row>
    <row r="3430">
      <c r="A3430" s="72">
        <v>39150.0</v>
      </c>
      <c r="B3430" s="73">
        <v>44.27</v>
      </c>
      <c r="C3430" s="1" t="s">
        <v>1949</v>
      </c>
    </row>
    <row r="3431">
      <c r="A3431" s="72">
        <v>39153.0</v>
      </c>
      <c r="B3431" s="73">
        <v>44.22</v>
      </c>
      <c r="C3431" s="1" t="s">
        <v>1949</v>
      </c>
    </row>
    <row r="3432">
      <c r="A3432" s="72">
        <v>39154.0</v>
      </c>
      <c r="B3432" s="73">
        <v>44.22</v>
      </c>
      <c r="C3432" s="1" t="s">
        <v>1949</v>
      </c>
    </row>
    <row r="3433">
      <c r="A3433" s="72">
        <v>39155.0</v>
      </c>
      <c r="B3433" s="73">
        <v>44.31</v>
      </c>
      <c r="C3433" s="1" t="s">
        <v>1949</v>
      </c>
    </row>
    <row r="3434">
      <c r="A3434" s="72">
        <v>39156.0</v>
      </c>
      <c r="B3434" s="73">
        <v>44.22</v>
      </c>
      <c r="C3434" s="1" t="s">
        <v>1949</v>
      </c>
    </row>
    <row r="3435">
      <c r="A3435" s="72">
        <v>39157.0</v>
      </c>
      <c r="B3435" s="73">
        <v>44.17</v>
      </c>
      <c r="C3435" s="1" t="s">
        <v>1949</v>
      </c>
    </row>
    <row r="3436">
      <c r="A3436" s="72">
        <v>39160.0</v>
      </c>
      <c r="B3436" s="71"/>
      <c r="C3436" s="1" t="s">
        <v>1949</v>
      </c>
    </row>
    <row r="3437">
      <c r="A3437" s="72">
        <v>39161.0</v>
      </c>
      <c r="B3437" s="73">
        <v>43.98</v>
      </c>
      <c r="C3437" s="1" t="s">
        <v>1949</v>
      </c>
    </row>
    <row r="3438">
      <c r="A3438" s="72">
        <v>39162.0</v>
      </c>
      <c r="B3438" s="73">
        <v>43.63</v>
      </c>
      <c r="C3438" s="1" t="s">
        <v>1949</v>
      </c>
    </row>
    <row r="3439">
      <c r="A3439" s="72">
        <v>39163.0</v>
      </c>
      <c r="B3439" s="73">
        <v>43.66</v>
      </c>
      <c r="C3439" s="1" t="s">
        <v>1949</v>
      </c>
    </row>
    <row r="3440">
      <c r="A3440" s="72">
        <v>39164.0</v>
      </c>
      <c r="B3440" s="73">
        <v>43.7</v>
      </c>
      <c r="C3440" s="1" t="s">
        <v>1949</v>
      </c>
    </row>
    <row r="3441">
      <c r="A3441" s="72">
        <v>39167.0</v>
      </c>
      <c r="B3441" s="73">
        <v>43.39</v>
      </c>
      <c r="C3441" s="1" t="s">
        <v>1949</v>
      </c>
    </row>
    <row r="3442">
      <c r="A3442" s="72">
        <v>39168.0</v>
      </c>
      <c r="B3442" s="71"/>
      <c r="C3442" s="1" t="s">
        <v>1949</v>
      </c>
    </row>
    <row r="3443">
      <c r="A3443" s="72">
        <v>39169.0</v>
      </c>
      <c r="B3443" s="73">
        <v>43.14</v>
      </c>
      <c r="C3443" s="1" t="s">
        <v>1949</v>
      </c>
    </row>
    <row r="3444">
      <c r="A3444" s="72">
        <v>39170.0</v>
      </c>
      <c r="B3444" s="73">
        <v>43.47</v>
      </c>
      <c r="C3444" s="1" t="s">
        <v>1949</v>
      </c>
    </row>
    <row r="3445">
      <c r="A3445" s="72">
        <v>39171.0</v>
      </c>
      <c r="B3445" s="73">
        <v>43.59</v>
      </c>
      <c r="C3445" s="1" t="s">
        <v>1949</v>
      </c>
    </row>
    <row r="3446">
      <c r="A3446" s="72">
        <v>39174.0</v>
      </c>
      <c r="B3446" s="71"/>
      <c r="C3446" s="1" t="s">
        <v>1949</v>
      </c>
    </row>
    <row r="3447">
      <c r="A3447" s="72">
        <v>39175.0</v>
      </c>
      <c r="B3447" s="73">
        <v>43.13</v>
      </c>
      <c r="C3447" s="1" t="s">
        <v>1949</v>
      </c>
    </row>
    <row r="3448">
      <c r="A3448" s="72">
        <v>39176.0</v>
      </c>
      <c r="B3448" s="73">
        <v>42.9</v>
      </c>
      <c r="C3448" s="1" t="s">
        <v>1949</v>
      </c>
    </row>
    <row r="3449">
      <c r="A3449" s="72">
        <v>39177.0</v>
      </c>
      <c r="B3449" s="73">
        <v>43.15</v>
      </c>
      <c r="C3449" s="1" t="s">
        <v>1949</v>
      </c>
    </row>
    <row r="3450">
      <c r="A3450" s="72">
        <v>39178.0</v>
      </c>
      <c r="B3450" s="71"/>
      <c r="C3450" s="1" t="s">
        <v>1949</v>
      </c>
    </row>
    <row r="3451">
      <c r="A3451" s="72">
        <v>39181.0</v>
      </c>
      <c r="B3451" s="73">
        <v>42.88</v>
      </c>
      <c r="C3451" s="1" t="s">
        <v>1949</v>
      </c>
    </row>
    <row r="3452">
      <c r="A3452" s="72">
        <v>39182.0</v>
      </c>
      <c r="B3452" s="73">
        <v>42.86</v>
      </c>
      <c r="C3452" s="1" t="s">
        <v>1949</v>
      </c>
    </row>
    <row r="3453">
      <c r="A3453" s="72">
        <v>39183.0</v>
      </c>
      <c r="B3453" s="73">
        <v>42.87</v>
      </c>
      <c r="C3453" s="1" t="s">
        <v>1949</v>
      </c>
    </row>
    <row r="3454">
      <c r="A3454" s="72">
        <v>39184.0</v>
      </c>
      <c r="B3454" s="73">
        <v>42.86</v>
      </c>
      <c r="C3454" s="1" t="s">
        <v>1949</v>
      </c>
    </row>
    <row r="3455">
      <c r="A3455" s="72">
        <v>39185.0</v>
      </c>
      <c r="B3455" s="73">
        <v>42.74</v>
      </c>
      <c r="C3455" s="1" t="s">
        <v>1949</v>
      </c>
    </row>
    <row r="3456">
      <c r="A3456" s="72">
        <v>39188.0</v>
      </c>
      <c r="B3456" s="73">
        <v>42.3</v>
      </c>
      <c r="C3456" s="1" t="s">
        <v>1949</v>
      </c>
    </row>
    <row r="3457">
      <c r="A3457" s="72">
        <v>39189.0</v>
      </c>
      <c r="B3457" s="73">
        <v>41.73</v>
      </c>
      <c r="C3457" s="1" t="s">
        <v>1949</v>
      </c>
    </row>
    <row r="3458">
      <c r="A3458" s="72">
        <v>39190.0</v>
      </c>
      <c r="B3458" s="73">
        <v>41.89</v>
      </c>
      <c r="C3458" s="1" t="s">
        <v>1949</v>
      </c>
    </row>
    <row r="3459">
      <c r="A3459" s="72">
        <v>39191.0</v>
      </c>
      <c r="B3459" s="73">
        <v>42.15</v>
      </c>
      <c r="C3459" s="1" t="s">
        <v>1949</v>
      </c>
    </row>
    <row r="3460">
      <c r="A3460" s="72">
        <v>39192.0</v>
      </c>
      <c r="B3460" s="73">
        <v>41.99</v>
      </c>
      <c r="C3460" s="1" t="s">
        <v>1949</v>
      </c>
    </row>
    <row r="3461">
      <c r="A3461" s="72">
        <v>39195.0</v>
      </c>
      <c r="B3461" s="73">
        <v>41.67</v>
      </c>
      <c r="C3461" s="1" t="s">
        <v>1949</v>
      </c>
    </row>
    <row r="3462">
      <c r="A3462" s="72">
        <v>39196.0</v>
      </c>
      <c r="B3462" s="73">
        <v>41.64</v>
      </c>
      <c r="C3462" s="1" t="s">
        <v>1949</v>
      </c>
    </row>
    <row r="3463">
      <c r="A3463" s="72">
        <v>39197.0</v>
      </c>
      <c r="B3463" s="73">
        <v>40.97</v>
      </c>
      <c r="C3463" s="1" t="s">
        <v>1949</v>
      </c>
    </row>
    <row r="3464">
      <c r="A3464" s="72">
        <v>39198.0</v>
      </c>
      <c r="B3464" s="73">
        <v>40.78</v>
      </c>
      <c r="C3464" s="1" t="s">
        <v>1949</v>
      </c>
    </row>
    <row r="3465">
      <c r="A3465" s="72">
        <v>39199.0</v>
      </c>
      <c r="B3465" s="73">
        <v>41.07</v>
      </c>
      <c r="C3465" s="1" t="s">
        <v>1949</v>
      </c>
    </row>
    <row r="3466">
      <c r="A3466" s="72">
        <v>39202.0</v>
      </c>
      <c r="B3466" s="73">
        <v>41.29</v>
      </c>
      <c r="C3466" s="1" t="s">
        <v>1949</v>
      </c>
    </row>
    <row r="3467">
      <c r="A3467" s="72">
        <v>39203.0</v>
      </c>
      <c r="B3467" s="71"/>
      <c r="C3467" s="1" t="s">
        <v>1949</v>
      </c>
    </row>
    <row r="3468">
      <c r="A3468" s="72">
        <v>39204.0</v>
      </c>
      <c r="B3468" s="71"/>
      <c r="C3468" s="1" t="s">
        <v>1949</v>
      </c>
    </row>
    <row r="3469">
      <c r="A3469" s="72">
        <v>39205.0</v>
      </c>
      <c r="B3469" s="73">
        <v>41.18</v>
      </c>
      <c r="C3469" s="1" t="s">
        <v>1949</v>
      </c>
    </row>
    <row r="3470">
      <c r="A3470" s="72">
        <v>39206.0</v>
      </c>
      <c r="B3470" s="73">
        <v>40.9</v>
      </c>
      <c r="C3470" s="1" t="s">
        <v>1949</v>
      </c>
    </row>
    <row r="3471">
      <c r="A3471" s="72">
        <v>39209.0</v>
      </c>
      <c r="B3471" s="73">
        <v>40.57</v>
      </c>
      <c r="C3471" s="1" t="s">
        <v>1949</v>
      </c>
    </row>
    <row r="3472">
      <c r="A3472" s="72">
        <v>39210.0</v>
      </c>
      <c r="B3472" s="73">
        <v>40.78</v>
      </c>
      <c r="C3472" s="1" t="s">
        <v>1949</v>
      </c>
    </row>
    <row r="3473">
      <c r="A3473" s="72">
        <v>39211.0</v>
      </c>
      <c r="B3473" s="73">
        <v>40.91</v>
      </c>
      <c r="C3473" s="1" t="s">
        <v>1949</v>
      </c>
    </row>
    <row r="3474">
      <c r="A3474" s="72">
        <v>39212.0</v>
      </c>
      <c r="B3474" s="73">
        <v>41.0</v>
      </c>
      <c r="C3474" s="1" t="s">
        <v>1949</v>
      </c>
    </row>
    <row r="3475">
      <c r="A3475" s="72">
        <v>39213.0</v>
      </c>
      <c r="B3475" s="73">
        <v>41.34</v>
      </c>
      <c r="C3475" s="1" t="s">
        <v>1949</v>
      </c>
    </row>
    <row r="3476">
      <c r="A3476" s="72">
        <v>39216.0</v>
      </c>
      <c r="B3476" s="73">
        <v>40.93</v>
      </c>
      <c r="C3476" s="1" t="s">
        <v>1949</v>
      </c>
    </row>
    <row r="3477">
      <c r="A3477" s="72">
        <v>39217.0</v>
      </c>
      <c r="B3477" s="73">
        <v>40.87</v>
      </c>
      <c r="C3477" s="1" t="s">
        <v>1949</v>
      </c>
    </row>
    <row r="3478">
      <c r="A3478" s="72">
        <v>39218.0</v>
      </c>
      <c r="B3478" s="73">
        <v>40.84</v>
      </c>
      <c r="C3478" s="1" t="s">
        <v>1949</v>
      </c>
    </row>
    <row r="3479">
      <c r="A3479" s="72">
        <v>39219.0</v>
      </c>
      <c r="B3479" s="73">
        <v>40.84</v>
      </c>
      <c r="C3479" s="1" t="s">
        <v>1949</v>
      </c>
    </row>
    <row r="3480">
      <c r="A3480" s="72">
        <v>39220.0</v>
      </c>
      <c r="B3480" s="73">
        <v>40.9</v>
      </c>
      <c r="C3480" s="1" t="s">
        <v>1949</v>
      </c>
    </row>
    <row r="3481">
      <c r="A3481" s="72">
        <v>39223.0</v>
      </c>
      <c r="B3481" s="73">
        <v>40.6</v>
      </c>
      <c r="C3481" s="1" t="s">
        <v>1949</v>
      </c>
    </row>
    <row r="3482">
      <c r="A3482" s="72">
        <v>39224.0</v>
      </c>
      <c r="B3482" s="73">
        <v>40.64</v>
      </c>
      <c r="C3482" s="1" t="s">
        <v>1949</v>
      </c>
    </row>
    <row r="3483">
      <c r="A3483" s="72">
        <v>39225.0</v>
      </c>
      <c r="B3483" s="73">
        <v>40.55</v>
      </c>
      <c r="C3483" s="1" t="s">
        <v>1949</v>
      </c>
    </row>
    <row r="3484">
      <c r="A3484" s="72">
        <v>39226.0</v>
      </c>
      <c r="B3484" s="73">
        <v>40.57</v>
      </c>
      <c r="C3484" s="1" t="s">
        <v>1949</v>
      </c>
    </row>
    <row r="3485">
      <c r="A3485" s="72">
        <v>39227.0</v>
      </c>
      <c r="B3485" s="73">
        <v>40.6</v>
      </c>
      <c r="C3485" s="1" t="s">
        <v>1949</v>
      </c>
    </row>
    <row r="3486">
      <c r="A3486" s="72">
        <v>39230.0</v>
      </c>
      <c r="B3486" s="71"/>
      <c r="C3486" s="1" t="s">
        <v>1949</v>
      </c>
    </row>
    <row r="3487">
      <c r="A3487" s="72">
        <v>39231.0</v>
      </c>
      <c r="B3487" s="73">
        <v>40.45</v>
      </c>
      <c r="C3487" s="1" t="s">
        <v>1949</v>
      </c>
    </row>
    <row r="3488">
      <c r="A3488" s="72">
        <v>39232.0</v>
      </c>
      <c r="B3488" s="73">
        <v>40.64</v>
      </c>
      <c r="C3488" s="1" t="s">
        <v>1949</v>
      </c>
    </row>
    <row r="3489">
      <c r="A3489" s="72">
        <v>39233.0</v>
      </c>
      <c r="B3489" s="73">
        <v>40.73</v>
      </c>
      <c r="C3489" s="1" t="s">
        <v>1949</v>
      </c>
    </row>
    <row r="3490">
      <c r="A3490" s="72">
        <v>39234.0</v>
      </c>
      <c r="B3490" s="73">
        <v>40.54</v>
      </c>
      <c r="C3490" s="1" t="s">
        <v>1949</v>
      </c>
    </row>
    <row r="3491">
      <c r="A3491" s="72">
        <v>39237.0</v>
      </c>
      <c r="B3491" s="73">
        <v>40.47</v>
      </c>
      <c r="C3491" s="1" t="s">
        <v>1949</v>
      </c>
    </row>
    <row r="3492">
      <c r="A3492" s="72">
        <v>39238.0</v>
      </c>
      <c r="B3492" s="73">
        <v>40.56</v>
      </c>
      <c r="C3492" s="1" t="s">
        <v>1949</v>
      </c>
    </row>
    <row r="3493">
      <c r="A3493" s="72">
        <v>39239.0</v>
      </c>
      <c r="B3493" s="73">
        <v>40.55</v>
      </c>
      <c r="C3493" s="1" t="s">
        <v>1949</v>
      </c>
    </row>
    <row r="3494">
      <c r="A3494" s="72">
        <v>39240.0</v>
      </c>
      <c r="B3494" s="73">
        <v>40.63</v>
      </c>
      <c r="C3494" s="1" t="s">
        <v>1949</v>
      </c>
    </row>
    <row r="3495">
      <c r="A3495" s="72">
        <v>39241.0</v>
      </c>
      <c r="B3495" s="73">
        <v>40.98</v>
      </c>
      <c r="C3495" s="1" t="s">
        <v>1949</v>
      </c>
    </row>
    <row r="3496">
      <c r="A3496" s="72">
        <v>39244.0</v>
      </c>
      <c r="B3496" s="73">
        <v>40.91</v>
      </c>
      <c r="C3496" s="1" t="s">
        <v>1949</v>
      </c>
    </row>
    <row r="3497">
      <c r="A3497" s="72">
        <v>39245.0</v>
      </c>
      <c r="B3497" s="73">
        <v>40.73</v>
      </c>
      <c r="C3497" s="1" t="s">
        <v>1949</v>
      </c>
    </row>
    <row r="3498">
      <c r="A3498" s="72">
        <v>39246.0</v>
      </c>
      <c r="B3498" s="73">
        <v>40.93</v>
      </c>
      <c r="C3498" s="1" t="s">
        <v>1949</v>
      </c>
    </row>
    <row r="3499">
      <c r="A3499" s="72">
        <v>39247.0</v>
      </c>
      <c r="B3499" s="73">
        <v>40.84</v>
      </c>
      <c r="C3499" s="1" t="s">
        <v>1949</v>
      </c>
    </row>
    <row r="3500">
      <c r="A3500" s="72">
        <v>39248.0</v>
      </c>
      <c r="B3500" s="71"/>
      <c r="C3500" s="1" t="s">
        <v>1949</v>
      </c>
    </row>
    <row r="3501">
      <c r="A3501" s="72">
        <v>39251.0</v>
      </c>
      <c r="B3501" s="73">
        <v>40.76</v>
      </c>
      <c r="C3501" s="1" t="s">
        <v>1949</v>
      </c>
    </row>
    <row r="3502">
      <c r="A3502" s="72">
        <v>39252.0</v>
      </c>
      <c r="B3502" s="73">
        <v>40.7</v>
      </c>
      <c r="C3502" s="1" t="s">
        <v>1949</v>
      </c>
    </row>
    <row r="3503">
      <c r="A3503" s="72">
        <v>39253.0</v>
      </c>
      <c r="B3503" s="73">
        <v>40.82</v>
      </c>
      <c r="C3503" s="1" t="s">
        <v>1949</v>
      </c>
    </row>
    <row r="3504">
      <c r="A3504" s="72">
        <v>39254.0</v>
      </c>
      <c r="B3504" s="73">
        <v>40.75</v>
      </c>
      <c r="C3504" s="1" t="s">
        <v>1949</v>
      </c>
    </row>
    <row r="3505">
      <c r="A3505" s="72">
        <v>39255.0</v>
      </c>
      <c r="B3505" s="73">
        <v>40.71</v>
      </c>
      <c r="C3505" s="1" t="s">
        <v>1949</v>
      </c>
    </row>
    <row r="3506">
      <c r="A3506" s="72">
        <v>39258.0</v>
      </c>
      <c r="B3506" s="73">
        <v>40.81</v>
      </c>
      <c r="C3506" s="1" t="s">
        <v>1949</v>
      </c>
    </row>
    <row r="3507">
      <c r="A3507" s="72">
        <v>39259.0</v>
      </c>
      <c r="B3507" s="73">
        <v>40.95</v>
      </c>
      <c r="C3507" s="1" t="s">
        <v>1949</v>
      </c>
    </row>
    <row r="3508">
      <c r="A3508" s="72">
        <v>39260.0</v>
      </c>
      <c r="B3508" s="73">
        <v>41.01</v>
      </c>
      <c r="C3508" s="1" t="s">
        <v>1949</v>
      </c>
    </row>
    <row r="3509">
      <c r="A3509" s="72">
        <v>39261.0</v>
      </c>
      <c r="B3509" s="73">
        <v>40.84</v>
      </c>
      <c r="C3509" s="1" t="s">
        <v>1949</v>
      </c>
    </row>
    <row r="3510">
      <c r="A3510" s="72">
        <v>39262.0</v>
      </c>
      <c r="B3510" s="73">
        <v>40.75</v>
      </c>
      <c r="C3510" s="1" t="s">
        <v>1949</v>
      </c>
    </row>
    <row r="3511">
      <c r="A3511" s="72">
        <v>39265.0</v>
      </c>
      <c r="B3511" s="73">
        <v>40.66</v>
      </c>
      <c r="C3511" s="1" t="s">
        <v>1949</v>
      </c>
    </row>
    <row r="3512">
      <c r="A3512" s="72">
        <v>39266.0</v>
      </c>
      <c r="B3512" s="73">
        <v>40.58</v>
      </c>
      <c r="C3512" s="1" t="s">
        <v>1949</v>
      </c>
    </row>
    <row r="3513">
      <c r="A3513" s="72">
        <v>39267.0</v>
      </c>
      <c r="B3513" s="73">
        <v>40.49</v>
      </c>
      <c r="C3513" s="1" t="s">
        <v>1949</v>
      </c>
    </row>
    <row r="3514">
      <c r="A3514" s="72">
        <v>39268.0</v>
      </c>
      <c r="B3514" s="73">
        <v>40.46</v>
      </c>
      <c r="C3514" s="1" t="s">
        <v>1949</v>
      </c>
    </row>
    <row r="3515">
      <c r="A3515" s="72">
        <v>39269.0</v>
      </c>
      <c r="B3515" s="73">
        <v>40.46</v>
      </c>
      <c r="C3515" s="1" t="s">
        <v>1949</v>
      </c>
    </row>
    <row r="3516">
      <c r="A3516" s="72">
        <v>39272.0</v>
      </c>
      <c r="B3516" s="73">
        <v>40.41</v>
      </c>
      <c r="C3516" s="1" t="s">
        <v>1949</v>
      </c>
    </row>
    <row r="3517">
      <c r="A3517" s="72">
        <v>39273.0</v>
      </c>
      <c r="B3517" s="73">
        <v>40.41</v>
      </c>
      <c r="C3517" s="1" t="s">
        <v>1949</v>
      </c>
    </row>
    <row r="3518">
      <c r="A3518" s="72">
        <v>39274.0</v>
      </c>
      <c r="B3518" s="73">
        <v>40.38</v>
      </c>
      <c r="C3518" s="1" t="s">
        <v>1949</v>
      </c>
    </row>
    <row r="3519">
      <c r="A3519" s="72">
        <v>39275.0</v>
      </c>
      <c r="B3519" s="73">
        <v>40.38</v>
      </c>
      <c r="C3519" s="1" t="s">
        <v>1949</v>
      </c>
    </row>
    <row r="3520">
      <c r="A3520" s="72">
        <v>39276.0</v>
      </c>
      <c r="B3520" s="73">
        <v>40.47</v>
      </c>
      <c r="C3520" s="1" t="s">
        <v>1949</v>
      </c>
    </row>
    <row r="3521">
      <c r="A3521" s="72">
        <v>39279.0</v>
      </c>
      <c r="B3521" s="73">
        <v>40.37</v>
      </c>
      <c r="C3521" s="1" t="s">
        <v>1949</v>
      </c>
    </row>
    <row r="3522">
      <c r="A3522" s="72">
        <v>39280.0</v>
      </c>
      <c r="B3522" s="73">
        <v>40.36</v>
      </c>
      <c r="C3522" s="1" t="s">
        <v>1949</v>
      </c>
    </row>
    <row r="3523">
      <c r="A3523" s="72">
        <v>39281.0</v>
      </c>
      <c r="B3523" s="73">
        <v>40.4</v>
      </c>
      <c r="C3523" s="1" t="s">
        <v>1949</v>
      </c>
    </row>
    <row r="3524">
      <c r="A3524" s="72">
        <v>39282.0</v>
      </c>
      <c r="B3524" s="73">
        <v>40.39</v>
      </c>
      <c r="C3524" s="1" t="s">
        <v>1949</v>
      </c>
    </row>
    <row r="3525">
      <c r="A3525" s="72">
        <v>39283.0</v>
      </c>
      <c r="B3525" s="73">
        <v>40.33</v>
      </c>
      <c r="C3525" s="1" t="s">
        <v>1949</v>
      </c>
    </row>
    <row r="3526">
      <c r="A3526" s="72">
        <v>39286.0</v>
      </c>
      <c r="B3526" s="73">
        <v>40.34</v>
      </c>
      <c r="C3526" s="1" t="s">
        <v>1949</v>
      </c>
    </row>
    <row r="3527">
      <c r="A3527" s="72">
        <v>39287.0</v>
      </c>
      <c r="B3527" s="73">
        <v>40.24</v>
      </c>
      <c r="C3527" s="1" t="s">
        <v>1949</v>
      </c>
    </row>
    <row r="3528">
      <c r="A3528" s="72">
        <v>39288.0</v>
      </c>
      <c r="B3528" s="73">
        <v>40.3</v>
      </c>
      <c r="C3528" s="1" t="s">
        <v>1949</v>
      </c>
    </row>
    <row r="3529">
      <c r="A3529" s="72">
        <v>39289.0</v>
      </c>
      <c r="B3529" s="73">
        <v>40.27</v>
      </c>
      <c r="C3529" s="1" t="s">
        <v>1949</v>
      </c>
    </row>
    <row r="3530">
      <c r="A3530" s="72">
        <v>39290.0</v>
      </c>
      <c r="B3530" s="73">
        <v>40.48</v>
      </c>
      <c r="C3530" s="1" t="s">
        <v>1949</v>
      </c>
    </row>
    <row r="3531">
      <c r="A3531" s="72">
        <v>39293.0</v>
      </c>
      <c r="B3531" s="73">
        <v>40.54</v>
      </c>
      <c r="C3531" s="1" t="s">
        <v>1949</v>
      </c>
    </row>
    <row r="3532">
      <c r="A3532" s="72">
        <v>39294.0</v>
      </c>
      <c r="B3532" s="73">
        <v>40.44</v>
      </c>
      <c r="C3532" s="1" t="s">
        <v>1949</v>
      </c>
    </row>
    <row r="3533">
      <c r="A3533" s="72">
        <v>39295.0</v>
      </c>
      <c r="B3533" s="73">
        <v>40.55</v>
      </c>
      <c r="C3533" s="1" t="s">
        <v>1949</v>
      </c>
    </row>
    <row r="3534">
      <c r="A3534" s="72">
        <v>39296.0</v>
      </c>
      <c r="B3534" s="73">
        <v>40.43</v>
      </c>
      <c r="C3534" s="1" t="s">
        <v>1949</v>
      </c>
    </row>
    <row r="3535">
      <c r="A3535" s="72">
        <v>39297.0</v>
      </c>
      <c r="B3535" s="73">
        <v>40.36</v>
      </c>
      <c r="C3535" s="1" t="s">
        <v>1949</v>
      </c>
    </row>
    <row r="3536">
      <c r="A3536" s="72">
        <v>39300.0</v>
      </c>
      <c r="B3536" s="73">
        <v>40.45</v>
      </c>
      <c r="C3536" s="1" t="s">
        <v>1949</v>
      </c>
    </row>
    <row r="3537">
      <c r="A3537" s="72">
        <v>39301.0</v>
      </c>
      <c r="B3537" s="73">
        <v>40.37</v>
      </c>
      <c r="C3537" s="1" t="s">
        <v>1949</v>
      </c>
    </row>
    <row r="3538">
      <c r="A3538" s="72">
        <v>39302.0</v>
      </c>
      <c r="B3538" s="73">
        <v>40.58</v>
      </c>
      <c r="C3538" s="1" t="s">
        <v>1949</v>
      </c>
    </row>
    <row r="3539">
      <c r="A3539" s="72">
        <v>39303.0</v>
      </c>
      <c r="B3539" s="73">
        <v>40.4</v>
      </c>
      <c r="C3539" s="1" t="s">
        <v>1949</v>
      </c>
    </row>
    <row r="3540">
      <c r="A3540" s="72">
        <v>39304.0</v>
      </c>
      <c r="B3540" s="73">
        <v>40.67</v>
      </c>
      <c r="C3540" s="1" t="s">
        <v>1949</v>
      </c>
    </row>
    <row r="3541">
      <c r="A3541" s="72">
        <v>39307.0</v>
      </c>
      <c r="B3541" s="73">
        <v>40.56</v>
      </c>
      <c r="C3541" s="1" t="s">
        <v>1949</v>
      </c>
    </row>
    <row r="3542">
      <c r="A3542" s="72">
        <v>39308.0</v>
      </c>
      <c r="B3542" s="73">
        <v>40.69</v>
      </c>
      <c r="C3542" s="1" t="s">
        <v>1949</v>
      </c>
    </row>
    <row r="3543">
      <c r="A3543" s="72">
        <v>39309.0</v>
      </c>
      <c r="B3543" s="71"/>
      <c r="C3543" s="1" t="s">
        <v>1949</v>
      </c>
    </row>
    <row r="3544">
      <c r="A3544" s="72">
        <v>39310.0</v>
      </c>
      <c r="B3544" s="73">
        <v>41.09</v>
      </c>
      <c r="C3544" s="1" t="s">
        <v>1949</v>
      </c>
    </row>
    <row r="3545">
      <c r="A3545" s="72">
        <v>39311.0</v>
      </c>
      <c r="B3545" s="73">
        <v>41.57</v>
      </c>
      <c r="C3545" s="1" t="s">
        <v>1949</v>
      </c>
    </row>
    <row r="3546">
      <c r="A3546" s="72">
        <v>39314.0</v>
      </c>
      <c r="B3546" s="71"/>
      <c r="C3546" s="1" t="s">
        <v>1949</v>
      </c>
    </row>
    <row r="3547">
      <c r="A3547" s="72">
        <v>39315.0</v>
      </c>
      <c r="B3547" s="73">
        <v>41.06</v>
      </c>
      <c r="C3547" s="1" t="s">
        <v>1949</v>
      </c>
    </row>
    <row r="3548">
      <c r="A3548" s="72">
        <v>39316.0</v>
      </c>
      <c r="B3548" s="73">
        <v>41.01</v>
      </c>
      <c r="C3548" s="1" t="s">
        <v>1949</v>
      </c>
    </row>
    <row r="3549">
      <c r="A3549" s="72">
        <v>39317.0</v>
      </c>
      <c r="B3549" s="73">
        <v>40.86</v>
      </c>
      <c r="C3549" s="1" t="s">
        <v>1949</v>
      </c>
    </row>
    <row r="3550">
      <c r="A3550" s="72">
        <v>39318.0</v>
      </c>
      <c r="B3550" s="73">
        <v>41.18</v>
      </c>
      <c r="C3550" s="1" t="s">
        <v>1949</v>
      </c>
    </row>
    <row r="3551">
      <c r="A3551" s="72">
        <v>39321.0</v>
      </c>
      <c r="B3551" s="73">
        <v>40.98</v>
      </c>
      <c r="C3551" s="1" t="s">
        <v>1949</v>
      </c>
    </row>
    <row r="3552">
      <c r="A3552" s="72">
        <v>39322.0</v>
      </c>
      <c r="B3552" s="73">
        <v>41.12</v>
      </c>
      <c r="C3552" s="1" t="s">
        <v>1949</v>
      </c>
    </row>
    <row r="3553">
      <c r="A3553" s="72">
        <v>39323.0</v>
      </c>
      <c r="B3553" s="73">
        <v>41.24</v>
      </c>
      <c r="C3553" s="1" t="s">
        <v>1949</v>
      </c>
    </row>
    <row r="3554">
      <c r="A3554" s="72">
        <v>39324.0</v>
      </c>
      <c r="B3554" s="73">
        <v>41.04</v>
      </c>
      <c r="C3554" s="1" t="s">
        <v>1949</v>
      </c>
    </row>
    <row r="3555">
      <c r="A3555" s="72">
        <v>39325.0</v>
      </c>
      <c r="B3555" s="73">
        <v>40.96</v>
      </c>
      <c r="C3555" s="1" t="s">
        <v>1949</v>
      </c>
    </row>
    <row r="3556">
      <c r="A3556" s="72">
        <v>39328.0</v>
      </c>
      <c r="B3556" s="73">
        <v>40.88</v>
      </c>
      <c r="C3556" s="1" t="s">
        <v>1949</v>
      </c>
    </row>
    <row r="3557">
      <c r="A3557" s="72">
        <v>39329.0</v>
      </c>
      <c r="B3557" s="73">
        <v>40.91</v>
      </c>
      <c r="C3557" s="1" t="s">
        <v>1949</v>
      </c>
    </row>
    <row r="3558">
      <c r="A3558" s="72">
        <v>39330.0</v>
      </c>
      <c r="B3558" s="73">
        <v>40.94</v>
      </c>
      <c r="C3558" s="1" t="s">
        <v>1949</v>
      </c>
    </row>
    <row r="3559">
      <c r="A3559" s="72">
        <v>39331.0</v>
      </c>
      <c r="B3559" s="73">
        <v>40.85</v>
      </c>
      <c r="C3559" s="1" t="s">
        <v>1949</v>
      </c>
    </row>
    <row r="3560">
      <c r="A3560" s="72">
        <v>39332.0</v>
      </c>
      <c r="B3560" s="73">
        <v>40.71</v>
      </c>
      <c r="C3560" s="1" t="s">
        <v>1949</v>
      </c>
    </row>
    <row r="3561">
      <c r="A3561" s="72">
        <v>39335.0</v>
      </c>
      <c r="B3561" s="73">
        <v>40.63</v>
      </c>
      <c r="C3561" s="1" t="s">
        <v>1949</v>
      </c>
    </row>
    <row r="3562">
      <c r="A3562" s="72">
        <v>39336.0</v>
      </c>
      <c r="B3562" s="73">
        <v>40.58</v>
      </c>
      <c r="C3562" s="1" t="s">
        <v>1949</v>
      </c>
    </row>
    <row r="3563">
      <c r="A3563" s="72">
        <v>39337.0</v>
      </c>
      <c r="B3563" s="73">
        <v>40.49</v>
      </c>
      <c r="C3563" s="1" t="s">
        <v>1949</v>
      </c>
    </row>
    <row r="3564">
      <c r="A3564" s="72">
        <v>39338.0</v>
      </c>
      <c r="B3564" s="73">
        <v>40.44</v>
      </c>
      <c r="C3564" s="1" t="s">
        <v>1949</v>
      </c>
    </row>
    <row r="3565">
      <c r="A3565" s="72">
        <v>39339.0</v>
      </c>
      <c r="B3565" s="73">
        <v>40.45</v>
      </c>
      <c r="C3565" s="1" t="s">
        <v>1949</v>
      </c>
    </row>
    <row r="3566">
      <c r="A3566" s="72">
        <v>39342.0</v>
      </c>
      <c r="B3566" s="73">
        <v>40.47</v>
      </c>
      <c r="C3566" s="1" t="s">
        <v>1949</v>
      </c>
    </row>
    <row r="3567">
      <c r="A3567" s="72">
        <v>39343.0</v>
      </c>
      <c r="B3567" s="73">
        <v>40.59</v>
      </c>
      <c r="C3567" s="1" t="s">
        <v>1949</v>
      </c>
    </row>
    <row r="3568">
      <c r="A3568" s="72">
        <v>39344.0</v>
      </c>
      <c r="B3568" s="73">
        <v>40.26</v>
      </c>
      <c r="C3568" s="1" t="s">
        <v>1949</v>
      </c>
    </row>
    <row r="3569">
      <c r="A3569" s="72">
        <v>39345.0</v>
      </c>
      <c r="B3569" s="73">
        <v>39.91</v>
      </c>
      <c r="C3569" s="1" t="s">
        <v>1949</v>
      </c>
    </row>
    <row r="3570">
      <c r="A3570" s="72">
        <v>39346.0</v>
      </c>
      <c r="B3570" s="73">
        <v>39.87</v>
      </c>
      <c r="C3570" s="1" t="s">
        <v>1949</v>
      </c>
    </row>
    <row r="3571">
      <c r="A3571" s="72">
        <v>39349.0</v>
      </c>
      <c r="B3571" s="73">
        <v>39.82</v>
      </c>
      <c r="C3571" s="1" t="s">
        <v>1949</v>
      </c>
    </row>
    <row r="3572">
      <c r="A3572" s="72">
        <v>39350.0</v>
      </c>
      <c r="B3572" s="73">
        <v>39.81</v>
      </c>
      <c r="C3572" s="1" t="s">
        <v>1949</v>
      </c>
    </row>
    <row r="3573">
      <c r="A3573" s="72">
        <v>39351.0</v>
      </c>
      <c r="B3573" s="73">
        <v>39.7</v>
      </c>
      <c r="C3573" s="1" t="s">
        <v>1949</v>
      </c>
    </row>
    <row r="3574">
      <c r="A3574" s="72">
        <v>39352.0</v>
      </c>
      <c r="B3574" s="73">
        <v>39.75</v>
      </c>
      <c r="C3574" s="1" t="s">
        <v>1949</v>
      </c>
    </row>
    <row r="3575">
      <c r="A3575" s="72">
        <v>39353.0</v>
      </c>
      <c r="B3575" s="73">
        <v>39.74</v>
      </c>
      <c r="C3575" s="1" t="s">
        <v>1949</v>
      </c>
    </row>
    <row r="3576">
      <c r="A3576" s="72">
        <v>39356.0</v>
      </c>
      <c r="B3576" s="73">
        <v>39.73</v>
      </c>
      <c r="C3576" s="1" t="s">
        <v>1949</v>
      </c>
    </row>
    <row r="3577">
      <c r="A3577" s="72">
        <v>39357.0</v>
      </c>
      <c r="B3577" s="71"/>
      <c r="C3577" s="1" t="s">
        <v>1949</v>
      </c>
    </row>
    <row r="3578">
      <c r="A3578" s="72">
        <v>39358.0</v>
      </c>
      <c r="B3578" s="73">
        <v>39.79</v>
      </c>
      <c r="C3578" s="1" t="s">
        <v>1949</v>
      </c>
    </row>
    <row r="3579">
      <c r="A3579" s="72">
        <v>39359.0</v>
      </c>
      <c r="B3579" s="73">
        <v>39.56</v>
      </c>
      <c r="C3579" s="1" t="s">
        <v>1949</v>
      </c>
    </row>
    <row r="3580">
      <c r="A3580" s="72">
        <v>39360.0</v>
      </c>
      <c r="B3580" s="73">
        <v>39.49</v>
      </c>
      <c r="C3580" s="1" t="s">
        <v>1949</v>
      </c>
    </row>
    <row r="3581">
      <c r="A3581" s="72">
        <v>39363.0</v>
      </c>
      <c r="B3581" s="73">
        <v>39.43</v>
      </c>
      <c r="C3581" s="1" t="s">
        <v>1949</v>
      </c>
    </row>
    <row r="3582">
      <c r="A3582" s="72">
        <v>39364.0</v>
      </c>
      <c r="B3582" s="73">
        <v>39.55</v>
      </c>
      <c r="C3582" s="1" t="s">
        <v>1949</v>
      </c>
    </row>
    <row r="3583">
      <c r="A3583" s="72">
        <v>39365.0</v>
      </c>
      <c r="B3583" s="73">
        <v>39.34</v>
      </c>
      <c r="C3583" s="1" t="s">
        <v>1949</v>
      </c>
    </row>
    <row r="3584">
      <c r="A3584" s="72">
        <v>39366.0</v>
      </c>
      <c r="B3584" s="73">
        <v>39.31</v>
      </c>
      <c r="C3584" s="1" t="s">
        <v>1949</v>
      </c>
    </row>
    <row r="3585">
      <c r="A3585" s="72">
        <v>39367.0</v>
      </c>
      <c r="B3585" s="73">
        <v>39.33</v>
      </c>
      <c r="C3585" s="1" t="s">
        <v>1949</v>
      </c>
    </row>
    <row r="3586">
      <c r="A3586" s="72">
        <v>39370.0</v>
      </c>
      <c r="B3586" s="73">
        <v>39.31</v>
      </c>
      <c r="C3586" s="1" t="s">
        <v>1949</v>
      </c>
    </row>
    <row r="3587">
      <c r="A3587" s="72">
        <v>39371.0</v>
      </c>
      <c r="B3587" s="73">
        <v>39.31</v>
      </c>
      <c r="C3587" s="1" t="s">
        <v>1949</v>
      </c>
    </row>
    <row r="3588">
      <c r="A3588" s="72">
        <v>39372.0</v>
      </c>
      <c r="B3588" s="73">
        <v>39.68</v>
      </c>
      <c r="C3588" s="1" t="s">
        <v>1949</v>
      </c>
    </row>
    <row r="3589">
      <c r="A3589" s="72">
        <v>39373.0</v>
      </c>
      <c r="B3589" s="73">
        <v>39.47</v>
      </c>
      <c r="C3589" s="1" t="s">
        <v>1949</v>
      </c>
    </row>
    <row r="3590">
      <c r="A3590" s="72">
        <v>39374.0</v>
      </c>
      <c r="B3590" s="73">
        <v>39.79</v>
      </c>
      <c r="C3590" s="1" t="s">
        <v>1949</v>
      </c>
    </row>
    <row r="3591">
      <c r="A3591" s="72">
        <v>39377.0</v>
      </c>
      <c r="B3591" s="73">
        <v>39.79</v>
      </c>
      <c r="C3591" s="1" t="s">
        <v>1949</v>
      </c>
    </row>
    <row r="3592">
      <c r="A3592" s="72">
        <v>39378.0</v>
      </c>
      <c r="B3592" s="73">
        <v>39.69</v>
      </c>
      <c r="C3592" s="1" t="s">
        <v>1949</v>
      </c>
    </row>
    <row r="3593">
      <c r="A3593" s="72">
        <v>39379.0</v>
      </c>
      <c r="B3593" s="73">
        <v>39.57</v>
      </c>
      <c r="C3593" s="1" t="s">
        <v>1949</v>
      </c>
    </row>
    <row r="3594">
      <c r="A3594" s="72">
        <v>39380.0</v>
      </c>
      <c r="B3594" s="73">
        <v>39.54</v>
      </c>
      <c r="C3594" s="1" t="s">
        <v>1949</v>
      </c>
    </row>
    <row r="3595">
      <c r="A3595" s="72">
        <v>39381.0</v>
      </c>
      <c r="B3595" s="73">
        <v>39.51</v>
      </c>
      <c r="C3595" s="1" t="s">
        <v>1949</v>
      </c>
    </row>
    <row r="3596">
      <c r="A3596" s="72">
        <v>39384.0</v>
      </c>
      <c r="B3596" s="73">
        <v>39.38</v>
      </c>
      <c r="C3596" s="1" t="s">
        <v>1949</v>
      </c>
    </row>
    <row r="3597">
      <c r="A3597" s="72">
        <v>39385.0</v>
      </c>
      <c r="B3597" s="73">
        <v>39.4</v>
      </c>
      <c r="C3597" s="1" t="s">
        <v>1949</v>
      </c>
    </row>
    <row r="3598">
      <c r="A3598" s="72">
        <v>39386.0</v>
      </c>
      <c r="B3598" s="73">
        <v>39.32</v>
      </c>
      <c r="C3598" s="1" t="s">
        <v>1949</v>
      </c>
    </row>
    <row r="3599">
      <c r="A3599" s="72">
        <v>39387.0</v>
      </c>
      <c r="B3599" s="73">
        <v>39.32</v>
      </c>
      <c r="C3599" s="1" t="s">
        <v>1949</v>
      </c>
    </row>
    <row r="3600">
      <c r="A3600" s="72">
        <v>39388.0</v>
      </c>
      <c r="B3600" s="73">
        <v>39.37</v>
      </c>
      <c r="C3600" s="1" t="s">
        <v>1949</v>
      </c>
    </row>
    <row r="3601">
      <c r="A3601" s="72">
        <v>39391.0</v>
      </c>
      <c r="B3601" s="73">
        <v>39.32</v>
      </c>
      <c r="C3601" s="1" t="s">
        <v>1949</v>
      </c>
    </row>
    <row r="3602">
      <c r="A3602" s="72">
        <v>39392.0</v>
      </c>
      <c r="B3602" s="73">
        <v>39.29</v>
      </c>
      <c r="C3602" s="1" t="s">
        <v>1949</v>
      </c>
    </row>
    <row r="3603">
      <c r="A3603" s="72">
        <v>39393.0</v>
      </c>
      <c r="B3603" s="73">
        <v>39.27</v>
      </c>
      <c r="C3603" s="1" t="s">
        <v>1949</v>
      </c>
    </row>
    <row r="3604">
      <c r="A3604" s="72">
        <v>39394.0</v>
      </c>
      <c r="B3604" s="73">
        <v>39.34</v>
      </c>
      <c r="C3604" s="1" t="s">
        <v>1949</v>
      </c>
    </row>
    <row r="3605">
      <c r="A3605" s="72">
        <v>39395.0</v>
      </c>
      <c r="B3605" s="71"/>
      <c r="C3605" s="1" t="s">
        <v>1949</v>
      </c>
    </row>
    <row r="3606">
      <c r="A3606" s="72">
        <v>39398.0</v>
      </c>
      <c r="B3606" s="73">
        <v>39.33</v>
      </c>
      <c r="C3606" s="1" t="s">
        <v>1949</v>
      </c>
    </row>
    <row r="3607">
      <c r="A3607" s="72">
        <v>39399.0</v>
      </c>
      <c r="B3607" s="73">
        <v>39.39</v>
      </c>
      <c r="C3607" s="1" t="s">
        <v>1949</v>
      </c>
    </row>
    <row r="3608">
      <c r="A3608" s="72">
        <v>39400.0</v>
      </c>
      <c r="B3608" s="73">
        <v>39.33</v>
      </c>
      <c r="C3608" s="1" t="s">
        <v>1949</v>
      </c>
    </row>
    <row r="3609">
      <c r="A3609" s="72">
        <v>39401.0</v>
      </c>
      <c r="B3609" s="73">
        <v>39.28</v>
      </c>
      <c r="C3609" s="1" t="s">
        <v>1949</v>
      </c>
    </row>
    <row r="3610">
      <c r="A3610" s="72">
        <v>39402.0</v>
      </c>
      <c r="B3610" s="73">
        <v>39.35</v>
      </c>
      <c r="C3610" s="1" t="s">
        <v>1949</v>
      </c>
    </row>
    <row r="3611">
      <c r="A3611" s="72">
        <v>39405.0</v>
      </c>
      <c r="B3611" s="73">
        <v>39.29</v>
      </c>
      <c r="C3611" s="1" t="s">
        <v>1949</v>
      </c>
    </row>
    <row r="3612">
      <c r="A3612" s="72">
        <v>39406.0</v>
      </c>
      <c r="B3612" s="73">
        <v>39.34</v>
      </c>
      <c r="C3612" s="1" t="s">
        <v>1949</v>
      </c>
    </row>
    <row r="3613">
      <c r="A3613" s="72">
        <v>39407.0</v>
      </c>
      <c r="B3613" s="73">
        <v>39.39</v>
      </c>
      <c r="C3613" s="1" t="s">
        <v>1949</v>
      </c>
    </row>
    <row r="3614">
      <c r="A3614" s="72">
        <v>39408.0</v>
      </c>
      <c r="B3614" s="73">
        <v>39.41</v>
      </c>
      <c r="C3614" s="1" t="s">
        <v>1949</v>
      </c>
    </row>
    <row r="3615">
      <c r="A3615" s="72">
        <v>39409.0</v>
      </c>
      <c r="B3615" s="73">
        <v>39.57</v>
      </c>
      <c r="C3615" s="1" t="s">
        <v>1949</v>
      </c>
    </row>
    <row r="3616">
      <c r="A3616" s="72">
        <v>39412.0</v>
      </c>
      <c r="B3616" s="73">
        <v>39.68</v>
      </c>
      <c r="C3616" s="1" t="s">
        <v>1949</v>
      </c>
    </row>
    <row r="3617">
      <c r="A3617" s="72">
        <v>39413.0</v>
      </c>
      <c r="B3617" s="73">
        <v>39.85</v>
      </c>
      <c r="C3617" s="1" t="s">
        <v>1949</v>
      </c>
    </row>
    <row r="3618">
      <c r="A3618" s="72">
        <v>39414.0</v>
      </c>
      <c r="B3618" s="73">
        <v>39.68</v>
      </c>
      <c r="C3618" s="1" t="s">
        <v>1949</v>
      </c>
    </row>
    <row r="3619">
      <c r="A3619" s="72">
        <v>39415.0</v>
      </c>
      <c r="B3619" s="73">
        <v>39.77</v>
      </c>
      <c r="C3619" s="1" t="s">
        <v>1949</v>
      </c>
    </row>
    <row r="3620">
      <c r="A3620" s="72">
        <v>39416.0</v>
      </c>
      <c r="B3620" s="73">
        <v>39.67</v>
      </c>
      <c r="C3620" s="1" t="s">
        <v>1949</v>
      </c>
    </row>
    <row r="3621">
      <c r="A3621" s="72">
        <v>39419.0</v>
      </c>
      <c r="B3621" s="73">
        <v>39.56</v>
      </c>
      <c r="C3621" s="1" t="s">
        <v>1949</v>
      </c>
    </row>
    <row r="3622">
      <c r="A3622" s="72">
        <v>39420.0</v>
      </c>
      <c r="B3622" s="73">
        <v>39.43</v>
      </c>
      <c r="C3622" s="1" t="s">
        <v>1949</v>
      </c>
    </row>
    <row r="3623">
      <c r="A3623" s="72">
        <v>39421.0</v>
      </c>
      <c r="B3623" s="73">
        <v>39.45</v>
      </c>
      <c r="C3623" s="1" t="s">
        <v>1949</v>
      </c>
    </row>
    <row r="3624">
      <c r="A3624" s="72">
        <v>39422.0</v>
      </c>
      <c r="B3624" s="73">
        <v>39.47</v>
      </c>
      <c r="C3624" s="1" t="s">
        <v>1949</v>
      </c>
    </row>
    <row r="3625">
      <c r="A3625" s="72">
        <v>39423.0</v>
      </c>
      <c r="B3625" s="73">
        <v>39.41</v>
      </c>
      <c r="C3625" s="1" t="s">
        <v>1949</v>
      </c>
    </row>
    <row r="3626">
      <c r="A3626" s="72">
        <v>39426.0</v>
      </c>
      <c r="B3626" s="73">
        <v>39.38</v>
      </c>
      <c r="C3626" s="1" t="s">
        <v>1949</v>
      </c>
    </row>
    <row r="3627">
      <c r="A3627" s="72">
        <v>39427.0</v>
      </c>
      <c r="B3627" s="73">
        <v>39.36</v>
      </c>
      <c r="C3627" s="1" t="s">
        <v>1949</v>
      </c>
    </row>
    <row r="3628">
      <c r="A3628" s="72">
        <v>39428.0</v>
      </c>
      <c r="B3628" s="73">
        <v>39.36</v>
      </c>
      <c r="C3628" s="1" t="s">
        <v>1949</v>
      </c>
    </row>
    <row r="3629">
      <c r="A3629" s="72">
        <v>39429.0</v>
      </c>
      <c r="B3629" s="73">
        <v>39.37</v>
      </c>
      <c r="C3629" s="1" t="s">
        <v>1949</v>
      </c>
    </row>
    <row r="3630">
      <c r="A3630" s="72">
        <v>39430.0</v>
      </c>
      <c r="B3630" s="73">
        <v>39.35</v>
      </c>
      <c r="C3630" s="1" t="s">
        <v>1949</v>
      </c>
    </row>
    <row r="3631">
      <c r="A3631" s="72">
        <v>39433.0</v>
      </c>
      <c r="B3631" s="73">
        <v>39.37</v>
      </c>
      <c r="C3631" s="1" t="s">
        <v>1949</v>
      </c>
    </row>
    <row r="3632">
      <c r="A3632" s="72">
        <v>39434.0</v>
      </c>
      <c r="B3632" s="73">
        <v>39.57</v>
      </c>
      <c r="C3632" s="1" t="s">
        <v>1949</v>
      </c>
    </row>
    <row r="3633">
      <c r="A3633" s="72">
        <v>39435.0</v>
      </c>
      <c r="B3633" s="73">
        <v>39.55</v>
      </c>
      <c r="C3633" s="1" t="s">
        <v>1949</v>
      </c>
    </row>
    <row r="3634">
      <c r="A3634" s="72">
        <v>39436.0</v>
      </c>
      <c r="B3634" s="73">
        <v>39.57</v>
      </c>
      <c r="C3634" s="1" t="s">
        <v>1949</v>
      </c>
    </row>
    <row r="3635">
      <c r="A3635" s="72">
        <v>39437.0</v>
      </c>
      <c r="B3635" s="71"/>
      <c r="C3635" s="1" t="s">
        <v>1949</v>
      </c>
    </row>
    <row r="3636">
      <c r="A3636" s="72">
        <v>39440.0</v>
      </c>
      <c r="B3636" s="71"/>
      <c r="C3636" s="1" t="s">
        <v>1949</v>
      </c>
    </row>
    <row r="3637">
      <c r="A3637" s="72">
        <v>39442.0</v>
      </c>
      <c r="B3637" s="71"/>
      <c r="C3637" s="1" t="s">
        <v>1949</v>
      </c>
    </row>
    <row r="3638">
      <c r="A3638" s="72">
        <v>39443.0</v>
      </c>
      <c r="B3638" s="73">
        <v>39.43</v>
      </c>
      <c r="C3638" s="1" t="s">
        <v>1949</v>
      </c>
    </row>
    <row r="3639">
      <c r="A3639" s="72">
        <v>39444.0</v>
      </c>
      <c r="B3639" s="73">
        <v>39.44</v>
      </c>
      <c r="C3639" s="1" t="s">
        <v>1949</v>
      </c>
    </row>
    <row r="3640">
      <c r="A3640" s="72">
        <v>39447.0</v>
      </c>
      <c r="B3640" s="73">
        <v>39.41</v>
      </c>
      <c r="C3640" s="1" t="s">
        <v>1949</v>
      </c>
    </row>
    <row r="3641">
      <c r="A3641" s="72">
        <v>39449.0</v>
      </c>
      <c r="B3641" s="73">
        <v>39.43</v>
      </c>
      <c r="C3641" s="1" t="s">
        <v>1949</v>
      </c>
    </row>
    <row r="3642">
      <c r="A3642" s="72">
        <v>39450.0</v>
      </c>
      <c r="B3642" s="73">
        <v>39.45</v>
      </c>
      <c r="C3642" s="1" t="s">
        <v>1949</v>
      </c>
    </row>
    <row r="3643">
      <c r="A3643" s="72">
        <v>39451.0</v>
      </c>
      <c r="B3643" s="73">
        <v>39.32</v>
      </c>
      <c r="C3643" s="1" t="s">
        <v>1949</v>
      </c>
    </row>
    <row r="3644">
      <c r="A3644" s="72">
        <v>39454.0</v>
      </c>
      <c r="B3644" s="73">
        <v>39.28</v>
      </c>
      <c r="C3644" s="1" t="s">
        <v>1949</v>
      </c>
    </row>
    <row r="3645">
      <c r="A3645" s="72">
        <v>39455.0</v>
      </c>
      <c r="B3645" s="73">
        <v>39.27</v>
      </c>
      <c r="C3645" s="1" t="s">
        <v>1949</v>
      </c>
    </row>
    <row r="3646">
      <c r="A3646" s="72">
        <v>39456.0</v>
      </c>
      <c r="B3646" s="73">
        <v>39.29</v>
      </c>
      <c r="C3646" s="1" t="s">
        <v>1949</v>
      </c>
    </row>
    <row r="3647">
      <c r="A3647" s="72">
        <v>39457.0</v>
      </c>
      <c r="B3647" s="73">
        <v>39.29</v>
      </c>
      <c r="C3647" s="1" t="s">
        <v>1949</v>
      </c>
    </row>
    <row r="3648">
      <c r="A3648" s="72">
        <v>39458.0</v>
      </c>
      <c r="B3648" s="73">
        <v>39.29</v>
      </c>
      <c r="C3648" s="1" t="s">
        <v>1949</v>
      </c>
    </row>
    <row r="3649">
      <c r="A3649" s="72">
        <v>39461.0</v>
      </c>
      <c r="B3649" s="73">
        <v>39.29</v>
      </c>
      <c r="C3649" s="1" t="s">
        <v>1949</v>
      </c>
    </row>
    <row r="3650">
      <c r="A3650" s="72">
        <v>39462.0</v>
      </c>
      <c r="B3650" s="73">
        <v>39.27</v>
      </c>
      <c r="C3650" s="1" t="s">
        <v>1949</v>
      </c>
    </row>
    <row r="3651">
      <c r="A3651" s="72">
        <v>39463.0</v>
      </c>
      <c r="B3651" s="73">
        <v>39.27</v>
      </c>
      <c r="C3651" s="1" t="s">
        <v>1949</v>
      </c>
    </row>
    <row r="3652">
      <c r="A3652" s="72">
        <v>39464.0</v>
      </c>
      <c r="B3652" s="73">
        <v>39.29</v>
      </c>
      <c r="C3652" s="1" t="s">
        <v>1949</v>
      </c>
    </row>
    <row r="3653">
      <c r="A3653" s="72">
        <v>39465.0</v>
      </c>
      <c r="B3653" s="73">
        <v>39.27</v>
      </c>
      <c r="C3653" s="1" t="s">
        <v>1949</v>
      </c>
    </row>
    <row r="3654">
      <c r="A3654" s="72">
        <v>39468.0</v>
      </c>
      <c r="B3654" s="73">
        <v>39.38</v>
      </c>
      <c r="C3654" s="1" t="s">
        <v>1949</v>
      </c>
    </row>
    <row r="3655">
      <c r="A3655" s="72">
        <v>39469.0</v>
      </c>
      <c r="B3655" s="73">
        <v>39.73</v>
      </c>
      <c r="C3655" s="1" t="s">
        <v>1949</v>
      </c>
    </row>
    <row r="3656">
      <c r="A3656" s="72">
        <v>39470.0</v>
      </c>
      <c r="B3656" s="73">
        <v>39.56</v>
      </c>
      <c r="C3656" s="1" t="s">
        <v>1949</v>
      </c>
    </row>
    <row r="3657">
      <c r="A3657" s="72">
        <v>39471.0</v>
      </c>
      <c r="B3657" s="73">
        <v>39.43</v>
      </c>
      <c r="C3657" s="1" t="s">
        <v>1949</v>
      </c>
    </row>
    <row r="3658">
      <c r="A3658" s="72">
        <v>39472.0</v>
      </c>
      <c r="B3658" s="73">
        <v>39.4</v>
      </c>
      <c r="C3658" s="1" t="s">
        <v>1949</v>
      </c>
    </row>
    <row r="3659">
      <c r="A3659" s="72">
        <v>39475.0</v>
      </c>
      <c r="B3659" s="73">
        <v>39.47</v>
      </c>
      <c r="C3659" s="1" t="s">
        <v>1949</v>
      </c>
    </row>
    <row r="3660">
      <c r="A3660" s="72">
        <v>39476.0</v>
      </c>
      <c r="B3660" s="73">
        <v>39.4</v>
      </c>
      <c r="C3660" s="1" t="s">
        <v>1949</v>
      </c>
    </row>
    <row r="3661">
      <c r="A3661" s="72">
        <v>39477.0</v>
      </c>
      <c r="B3661" s="73">
        <v>39.43</v>
      </c>
      <c r="C3661" s="1" t="s">
        <v>1949</v>
      </c>
    </row>
    <row r="3662">
      <c r="A3662" s="72">
        <v>39478.0</v>
      </c>
      <c r="B3662" s="73">
        <v>39.39</v>
      </c>
      <c r="C3662" s="1" t="s">
        <v>1949</v>
      </c>
    </row>
    <row r="3663">
      <c r="A3663" s="72">
        <v>39479.0</v>
      </c>
      <c r="B3663" s="73">
        <v>39.36</v>
      </c>
      <c r="C3663" s="1" t="s">
        <v>1949</v>
      </c>
    </row>
    <row r="3664">
      <c r="A3664" s="72">
        <v>39482.0</v>
      </c>
      <c r="B3664" s="73">
        <v>39.38</v>
      </c>
      <c r="C3664" s="1" t="s">
        <v>1949</v>
      </c>
    </row>
    <row r="3665">
      <c r="A3665" s="72">
        <v>39483.0</v>
      </c>
      <c r="B3665" s="73">
        <v>39.43</v>
      </c>
      <c r="C3665" s="1" t="s">
        <v>1949</v>
      </c>
    </row>
    <row r="3666">
      <c r="A3666" s="72">
        <v>39484.0</v>
      </c>
      <c r="B3666" s="73">
        <v>39.6</v>
      </c>
      <c r="C3666" s="1" t="s">
        <v>1949</v>
      </c>
    </row>
    <row r="3667">
      <c r="A3667" s="72">
        <v>39485.0</v>
      </c>
      <c r="B3667" s="73">
        <v>39.48</v>
      </c>
      <c r="C3667" s="1" t="s">
        <v>1949</v>
      </c>
    </row>
    <row r="3668">
      <c r="A3668" s="72">
        <v>39486.0</v>
      </c>
      <c r="B3668" s="73">
        <v>39.55</v>
      </c>
      <c r="C3668" s="1" t="s">
        <v>1949</v>
      </c>
    </row>
    <row r="3669">
      <c r="A3669" s="72">
        <v>39489.0</v>
      </c>
      <c r="B3669" s="73">
        <v>39.73</v>
      </c>
      <c r="C3669" s="1" t="s">
        <v>1949</v>
      </c>
    </row>
    <row r="3670">
      <c r="A3670" s="72">
        <v>39490.0</v>
      </c>
      <c r="B3670" s="73">
        <v>39.65</v>
      </c>
      <c r="C3670" s="1" t="s">
        <v>1949</v>
      </c>
    </row>
    <row r="3671">
      <c r="A3671" s="72">
        <v>39491.0</v>
      </c>
      <c r="B3671" s="73">
        <v>39.68</v>
      </c>
      <c r="C3671" s="1" t="s">
        <v>1949</v>
      </c>
    </row>
    <row r="3672">
      <c r="A3672" s="72">
        <v>39492.0</v>
      </c>
      <c r="B3672" s="73">
        <v>39.65</v>
      </c>
      <c r="C3672" s="1" t="s">
        <v>1949</v>
      </c>
    </row>
    <row r="3673">
      <c r="A3673" s="72">
        <v>39493.0</v>
      </c>
      <c r="B3673" s="73">
        <v>39.66</v>
      </c>
      <c r="C3673" s="1" t="s">
        <v>1949</v>
      </c>
    </row>
    <row r="3674">
      <c r="A3674" s="72">
        <v>39496.0</v>
      </c>
      <c r="B3674" s="73">
        <v>39.66</v>
      </c>
      <c r="C3674" s="1" t="s">
        <v>1949</v>
      </c>
    </row>
    <row r="3675">
      <c r="A3675" s="72">
        <v>39497.0</v>
      </c>
      <c r="B3675" s="73">
        <v>39.87</v>
      </c>
      <c r="C3675" s="1" t="s">
        <v>1949</v>
      </c>
    </row>
    <row r="3676">
      <c r="A3676" s="72">
        <v>39498.0</v>
      </c>
      <c r="B3676" s="73">
        <v>40.15</v>
      </c>
      <c r="C3676" s="1" t="s">
        <v>1949</v>
      </c>
    </row>
    <row r="3677">
      <c r="A3677" s="72">
        <v>39499.0</v>
      </c>
      <c r="B3677" s="73">
        <v>40.07</v>
      </c>
      <c r="C3677" s="1" t="s">
        <v>1949</v>
      </c>
    </row>
    <row r="3678">
      <c r="A3678" s="72">
        <v>39500.0</v>
      </c>
      <c r="B3678" s="73">
        <v>39.98</v>
      </c>
      <c r="C3678" s="1" t="s">
        <v>1949</v>
      </c>
    </row>
    <row r="3679">
      <c r="A3679" s="72">
        <v>39503.0</v>
      </c>
      <c r="B3679" s="73">
        <v>40.05</v>
      </c>
      <c r="C3679" s="1" t="s">
        <v>1949</v>
      </c>
    </row>
    <row r="3680">
      <c r="A3680" s="72">
        <v>39504.0</v>
      </c>
      <c r="B3680" s="73">
        <v>39.91</v>
      </c>
      <c r="C3680" s="1" t="s">
        <v>1949</v>
      </c>
    </row>
    <row r="3681">
      <c r="A3681" s="72">
        <v>39505.0</v>
      </c>
      <c r="B3681" s="73">
        <v>39.73</v>
      </c>
      <c r="C3681" s="1" t="s">
        <v>1949</v>
      </c>
    </row>
    <row r="3682">
      <c r="A3682" s="72">
        <v>39506.0</v>
      </c>
      <c r="B3682" s="73">
        <v>39.81</v>
      </c>
      <c r="C3682" s="1" t="s">
        <v>1949</v>
      </c>
    </row>
    <row r="3683">
      <c r="A3683" s="72">
        <v>39507.0</v>
      </c>
      <c r="B3683" s="73">
        <v>39.92</v>
      </c>
      <c r="C3683" s="1" t="s">
        <v>1949</v>
      </c>
    </row>
    <row r="3684">
      <c r="A3684" s="72">
        <v>39510.0</v>
      </c>
      <c r="B3684" s="73">
        <v>40.26</v>
      </c>
      <c r="C3684" s="1" t="s">
        <v>1949</v>
      </c>
    </row>
    <row r="3685">
      <c r="A3685" s="72">
        <v>39511.0</v>
      </c>
      <c r="B3685" s="73">
        <v>40.29</v>
      </c>
      <c r="C3685" s="1" t="s">
        <v>1949</v>
      </c>
    </row>
    <row r="3686">
      <c r="A3686" s="72">
        <v>39512.0</v>
      </c>
      <c r="B3686" s="73">
        <v>40.29</v>
      </c>
      <c r="C3686" s="1" t="s">
        <v>1949</v>
      </c>
    </row>
    <row r="3687">
      <c r="A3687" s="72">
        <v>39513.0</v>
      </c>
      <c r="B3687" s="71"/>
      <c r="C3687" s="1" t="s">
        <v>1949</v>
      </c>
    </row>
    <row r="3688">
      <c r="A3688" s="72">
        <v>39514.0</v>
      </c>
      <c r="B3688" s="73">
        <v>40.53</v>
      </c>
      <c r="C3688" s="1" t="s">
        <v>1949</v>
      </c>
    </row>
    <row r="3689">
      <c r="A3689" s="72">
        <v>39517.0</v>
      </c>
      <c r="B3689" s="73">
        <v>40.67</v>
      </c>
      <c r="C3689" s="1" t="s">
        <v>1949</v>
      </c>
    </row>
    <row r="3690">
      <c r="A3690" s="72">
        <v>39518.0</v>
      </c>
      <c r="B3690" s="73">
        <v>40.47</v>
      </c>
      <c r="C3690" s="1" t="s">
        <v>1949</v>
      </c>
    </row>
    <row r="3691">
      <c r="A3691" s="72">
        <v>39519.0</v>
      </c>
      <c r="B3691" s="73">
        <v>40.36</v>
      </c>
      <c r="C3691" s="1" t="s">
        <v>1949</v>
      </c>
    </row>
    <row r="3692">
      <c r="A3692" s="72">
        <v>39520.0</v>
      </c>
      <c r="B3692" s="73">
        <v>40.44</v>
      </c>
      <c r="C3692" s="1" t="s">
        <v>1949</v>
      </c>
    </row>
    <row r="3693">
      <c r="A3693" s="72">
        <v>39521.0</v>
      </c>
      <c r="B3693" s="73">
        <v>40.45</v>
      </c>
      <c r="C3693" s="1" t="s">
        <v>1949</v>
      </c>
    </row>
    <row r="3694">
      <c r="A3694" s="72">
        <v>39524.0</v>
      </c>
      <c r="B3694" s="73">
        <v>40.77</v>
      </c>
      <c r="C3694" s="1" t="s">
        <v>1949</v>
      </c>
    </row>
    <row r="3695">
      <c r="A3695" s="72">
        <v>39525.0</v>
      </c>
      <c r="B3695" s="73">
        <v>40.62</v>
      </c>
      <c r="C3695" s="1" t="s">
        <v>1949</v>
      </c>
    </row>
    <row r="3696">
      <c r="A3696" s="72">
        <v>39526.0</v>
      </c>
      <c r="B3696" s="73">
        <v>40.45</v>
      </c>
      <c r="C3696" s="1" t="s">
        <v>1949</v>
      </c>
    </row>
    <row r="3697">
      <c r="A3697" s="72">
        <v>39527.0</v>
      </c>
      <c r="B3697" s="71"/>
      <c r="C3697" s="1" t="s">
        <v>1949</v>
      </c>
    </row>
    <row r="3698">
      <c r="A3698" s="72">
        <v>39528.0</v>
      </c>
      <c r="B3698" s="71"/>
      <c r="C3698" s="1" t="s">
        <v>1949</v>
      </c>
    </row>
    <row r="3699">
      <c r="A3699" s="72">
        <v>39531.0</v>
      </c>
      <c r="B3699" s="73">
        <v>40.34</v>
      </c>
      <c r="C3699" s="1" t="s">
        <v>1949</v>
      </c>
    </row>
    <row r="3700">
      <c r="A3700" s="72">
        <v>39532.0</v>
      </c>
      <c r="B3700" s="73">
        <v>40.12</v>
      </c>
      <c r="C3700" s="1" t="s">
        <v>1949</v>
      </c>
    </row>
    <row r="3701">
      <c r="A3701" s="72">
        <v>39533.0</v>
      </c>
      <c r="B3701" s="73">
        <v>40.14</v>
      </c>
      <c r="C3701" s="1" t="s">
        <v>1949</v>
      </c>
    </row>
    <row r="3702">
      <c r="A3702" s="72">
        <v>39534.0</v>
      </c>
      <c r="B3702" s="73">
        <v>40.15</v>
      </c>
      <c r="C3702" s="1" t="s">
        <v>1949</v>
      </c>
    </row>
    <row r="3703">
      <c r="A3703" s="72">
        <v>39535.0</v>
      </c>
      <c r="B3703" s="73">
        <v>40.1</v>
      </c>
      <c r="C3703" s="1" t="s">
        <v>1949</v>
      </c>
    </row>
    <row r="3704">
      <c r="A3704" s="72">
        <v>39538.0</v>
      </c>
      <c r="B3704" s="73">
        <v>39.97</v>
      </c>
      <c r="C3704" s="1" t="s">
        <v>1949</v>
      </c>
    </row>
    <row r="3705">
      <c r="A3705" s="72">
        <v>39539.0</v>
      </c>
      <c r="B3705" s="71"/>
      <c r="C3705" s="1" t="s">
        <v>1949</v>
      </c>
    </row>
    <row r="3706">
      <c r="A3706" s="72">
        <v>39540.0</v>
      </c>
      <c r="B3706" s="73">
        <v>39.98</v>
      </c>
      <c r="C3706" s="1" t="s">
        <v>1949</v>
      </c>
    </row>
    <row r="3707">
      <c r="A3707" s="72">
        <v>39541.0</v>
      </c>
      <c r="B3707" s="73">
        <v>39.95</v>
      </c>
      <c r="C3707" s="1" t="s">
        <v>1949</v>
      </c>
    </row>
    <row r="3708">
      <c r="A3708" s="72">
        <v>39542.0</v>
      </c>
      <c r="B3708" s="73">
        <v>39.97</v>
      </c>
      <c r="C3708" s="1" t="s">
        <v>1949</v>
      </c>
    </row>
    <row r="3709">
      <c r="A3709" s="72">
        <v>39545.0</v>
      </c>
      <c r="B3709" s="73">
        <v>39.93</v>
      </c>
      <c r="C3709" s="1" t="s">
        <v>1949</v>
      </c>
    </row>
    <row r="3710">
      <c r="A3710" s="72">
        <v>39546.0</v>
      </c>
      <c r="B3710" s="73">
        <v>40.02</v>
      </c>
      <c r="C3710" s="1" t="s">
        <v>1949</v>
      </c>
    </row>
    <row r="3711">
      <c r="A3711" s="72">
        <v>39547.0</v>
      </c>
      <c r="B3711" s="73">
        <v>40.02</v>
      </c>
      <c r="C3711" s="1" t="s">
        <v>1949</v>
      </c>
    </row>
    <row r="3712">
      <c r="A3712" s="72">
        <v>39548.0</v>
      </c>
      <c r="B3712" s="73">
        <v>39.95</v>
      </c>
      <c r="C3712" s="1" t="s">
        <v>1949</v>
      </c>
    </row>
    <row r="3713">
      <c r="A3713" s="72">
        <v>39549.0</v>
      </c>
      <c r="B3713" s="73">
        <v>39.94</v>
      </c>
      <c r="C3713" s="1" t="s">
        <v>1949</v>
      </c>
    </row>
    <row r="3714">
      <c r="A3714" s="72">
        <v>39552.0</v>
      </c>
      <c r="B3714" s="71"/>
      <c r="C3714" s="1" t="s">
        <v>1949</v>
      </c>
    </row>
    <row r="3715">
      <c r="A3715" s="72">
        <v>39553.0</v>
      </c>
      <c r="B3715" s="73">
        <v>39.96</v>
      </c>
      <c r="C3715" s="1" t="s">
        <v>1949</v>
      </c>
    </row>
    <row r="3716">
      <c r="A3716" s="72">
        <v>39554.0</v>
      </c>
      <c r="B3716" s="73">
        <v>39.96</v>
      </c>
      <c r="C3716" s="1" t="s">
        <v>1949</v>
      </c>
    </row>
    <row r="3717">
      <c r="A3717" s="72">
        <v>39555.0</v>
      </c>
      <c r="B3717" s="73">
        <v>39.94</v>
      </c>
      <c r="C3717" s="1" t="s">
        <v>1949</v>
      </c>
    </row>
    <row r="3718">
      <c r="A3718" s="72">
        <v>39556.0</v>
      </c>
      <c r="B3718" s="71"/>
      <c r="C3718" s="1" t="s">
        <v>1949</v>
      </c>
    </row>
    <row r="3719">
      <c r="A3719" s="72">
        <v>39559.0</v>
      </c>
      <c r="B3719" s="71"/>
      <c r="C3719" s="1" t="s">
        <v>1949</v>
      </c>
    </row>
    <row r="3720">
      <c r="A3720" s="72">
        <v>39560.0</v>
      </c>
      <c r="B3720" s="73">
        <v>39.94</v>
      </c>
      <c r="C3720" s="1" t="s">
        <v>1949</v>
      </c>
    </row>
    <row r="3721">
      <c r="A3721" s="72">
        <v>39561.0</v>
      </c>
      <c r="B3721" s="73">
        <v>39.95</v>
      </c>
      <c r="C3721" s="1" t="s">
        <v>1949</v>
      </c>
    </row>
    <row r="3722">
      <c r="A3722" s="72">
        <v>39562.0</v>
      </c>
      <c r="B3722" s="73">
        <v>40.04</v>
      </c>
      <c r="C3722" s="1" t="s">
        <v>1949</v>
      </c>
    </row>
    <row r="3723">
      <c r="A3723" s="72">
        <v>39563.0</v>
      </c>
      <c r="B3723" s="73">
        <v>40.18</v>
      </c>
      <c r="C3723" s="1" t="s">
        <v>1949</v>
      </c>
    </row>
    <row r="3724">
      <c r="A3724" s="72">
        <v>39566.0</v>
      </c>
      <c r="B3724" s="73">
        <v>40.14</v>
      </c>
      <c r="C3724" s="1" t="s">
        <v>1949</v>
      </c>
    </row>
    <row r="3725">
      <c r="A3725" s="72">
        <v>39567.0</v>
      </c>
      <c r="B3725" s="73">
        <v>40.22</v>
      </c>
      <c r="C3725" s="1" t="s">
        <v>1949</v>
      </c>
    </row>
    <row r="3726">
      <c r="A3726" s="72">
        <v>39568.0</v>
      </c>
      <c r="B3726" s="73">
        <v>40.46</v>
      </c>
      <c r="C3726" s="1" t="s">
        <v>1949</v>
      </c>
    </row>
    <row r="3727">
      <c r="A3727" s="72">
        <v>39569.0</v>
      </c>
      <c r="B3727" s="71"/>
      <c r="C3727" s="1" t="s">
        <v>1949</v>
      </c>
    </row>
    <row r="3728">
      <c r="A3728" s="72">
        <v>39570.0</v>
      </c>
      <c r="B3728" s="73">
        <v>40.65</v>
      </c>
      <c r="C3728" s="1" t="s">
        <v>1949</v>
      </c>
    </row>
    <row r="3729">
      <c r="A3729" s="72">
        <v>39573.0</v>
      </c>
      <c r="B3729" s="73">
        <v>40.55</v>
      </c>
      <c r="C3729" s="1" t="s">
        <v>1949</v>
      </c>
    </row>
    <row r="3730">
      <c r="A3730" s="72">
        <v>39574.0</v>
      </c>
      <c r="B3730" s="73">
        <v>40.69</v>
      </c>
      <c r="C3730" s="1" t="s">
        <v>1949</v>
      </c>
    </row>
    <row r="3731">
      <c r="A3731" s="72">
        <v>39575.0</v>
      </c>
      <c r="B3731" s="73">
        <v>41.2</v>
      </c>
      <c r="C3731" s="1" t="s">
        <v>1949</v>
      </c>
    </row>
    <row r="3732">
      <c r="A3732" s="72">
        <v>39576.0</v>
      </c>
      <c r="B3732" s="73">
        <v>41.79</v>
      </c>
      <c r="C3732" s="1" t="s">
        <v>1949</v>
      </c>
    </row>
    <row r="3733">
      <c r="A3733" s="72">
        <v>39577.0</v>
      </c>
      <c r="B3733" s="73">
        <v>41.38</v>
      </c>
      <c r="C3733" s="1" t="s">
        <v>1949</v>
      </c>
    </row>
    <row r="3734">
      <c r="A3734" s="72">
        <v>39580.0</v>
      </c>
      <c r="B3734" s="73">
        <v>41.68</v>
      </c>
      <c r="C3734" s="1" t="s">
        <v>1949</v>
      </c>
    </row>
    <row r="3735">
      <c r="A3735" s="72">
        <v>39581.0</v>
      </c>
      <c r="B3735" s="73">
        <v>42.16</v>
      </c>
      <c r="C3735" s="1" t="s">
        <v>1949</v>
      </c>
    </row>
    <row r="3736">
      <c r="A3736" s="72">
        <v>39582.0</v>
      </c>
      <c r="B3736" s="73">
        <v>42.33</v>
      </c>
      <c r="C3736" s="1" t="s">
        <v>1949</v>
      </c>
    </row>
    <row r="3737">
      <c r="A3737" s="72">
        <v>39583.0</v>
      </c>
      <c r="B3737" s="73">
        <v>42.4</v>
      </c>
      <c r="C3737" s="1" t="s">
        <v>1949</v>
      </c>
    </row>
    <row r="3738">
      <c r="A3738" s="72">
        <v>39584.0</v>
      </c>
      <c r="B3738" s="73">
        <v>42.64</v>
      </c>
      <c r="C3738" s="1" t="s">
        <v>1949</v>
      </c>
    </row>
    <row r="3739">
      <c r="A3739" s="72">
        <v>39587.0</v>
      </c>
      <c r="B3739" s="71"/>
      <c r="C3739" s="1" t="s">
        <v>1949</v>
      </c>
    </row>
    <row r="3740">
      <c r="A3740" s="72">
        <v>39588.0</v>
      </c>
      <c r="B3740" s="73">
        <v>42.67</v>
      </c>
      <c r="C3740" s="1" t="s">
        <v>1949</v>
      </c>
    </row>
    <row r="3741">
      <c r="A3741" s="72">
        <v>39589.0</v>
      </c>
      <c r="B3741" s="73">
        <v>42.72</v>
      </c>
      <c r="C3741" s="1" t="s">
        <v>1949</v>
      </c>
    </row>
    <row r="3742">
      <c r="A3742" s="72">
        <v>39590.0</v>
      </c>
      <c r="B3742" s="73">
        <v>43.15</v>
      </c>
      <c r="C3742" s="1" t="s">
        <v>1949</v>
      </c>
    </row>
    <row r="3743">
      <c r="A3743" s="72">
        <v>39591.0</v>
      </c>
      <c r="B3743" s="73">
        <v>42.84</v>
      </c>
      <c r="C3743" s="1" t="s">
        <v>1949</v>
      </c>
    </row>
    <row r="3744">
      <c r="A3744" s="72">
        <v>39594.0</v>
      </c>
      <c r="B3744" s="73">
        <v>42.56</v>
      </c>
      <c r="C3744" s="1" t="s">
        <v>1949</v>
      </c>
    </row>
    <row r="3745">
      <c r="A3745" s="72">
        <v>39595.0</v>
      </c>
      <c r="B3745" s="73">
        <v>42.89</v>
      </c>
      <c r="C3745" s="1" t="s">
        <v>1949</v>
      </c>
    </row>
    <row r="3746">
      <c r="A3746" s="72">
        <v>39596.0</v>
      </c>
      <c r="B3746" s="73">
        <v>42.85</v>
      </c>
      <c r="C3746" s="1" t="s">
        <v>1949</v>
      </c>
    </row>
    <row r="3747">
      <c r="A3747" s="72">
        <v>39597.0</v>
      </c>
      <c r="B3747" s="73">
        <v>42.77</v>
      </c>
      <c r="C3747" s="1" t="s">
        <v>1949</v>
      </c>
    </row>
    <row r="3748">
      <c r="A3748" s="72">
        <v>39598.0</v>
      </c>
      <c r="B3748" s="73">
        <v>42.59</v>
      </c>
      <c r="C3748" s="1" t="s">
        <v>1949</v>
      </c>
    </row>
    <row r="3749">
      <c r="A3749" s="72">
        <v>39601.0</v>
      </c>
      <c r="B3749" s="73">
        <v>42.24</v>
      </c>
      <c r="C3749" s="1" t="s">
        <v>1949</v>
      </c>
    </row>
    <row r="3750">
      <c r="A3750" s="72">
        <v>39602.0</v>
      </c>
      <c r="B3750" s="73">
        <v>42.53</v>
      </c>
      <c r="C3750" s="1" t="s">
        <v>1949</v>
      </c>
    </row>
    <row r="3751">
      <c r="A3751" s="72">
        <v>39603.0</v>
      </c>
      <c r="B3751" s="73">
        <v>42.63</v>
      </c>
      <c r="C3751" s="1" t="s">
        <v>1949</v>
      </c>
    </row>
    <row r="3752">
      <c r="A3752" s="72">
        <v>39604.0</v>
      </c>
      <c r="B3752" s="73">
        <v>42.86</v>
      </c>
      <c r="C3752" s="1" t="s">
        <v>1949</v>
      </c>
    </row>
    <row r="3753">
      <c r="A3753" s="72">
        <v>39605.0</v>
      </c>
      <c r="B3753" s="73">
        <v>42.79</v>
      </c>
      <c r="C3753" s="1" t="s">
        <v>1949</v>
      </c>
    </row>
    <row r="3754">
      <c r="A3754" s="72">
        <v>39608.0</v>
      </c>
      <c r="B3754" s="73">
        <v>42.89</v>
      </c>
      <c r="C3754" s="1" t="s">
        <v>1949</v>
      </c>
    </row>
    <row r="3755">
      <c r="A3755" s="72">
        <v>39609.0</v>
      </c>
      <c r="B3755" s="73">
        <v>42.89</v>
      </c>
      <c r="C3755" s="1" t="s">
        <v>1949</v>
      </c>
    </row>
    <row r="3756">
      <c r="A3756" s="72">
        <v>39610.0</v>
      </c>
      <c r="B3756" s="73">
        <v>42.89</v>
      </c>
      <c r="C3756" s="1" t="s">
        <v>1949</v>
      </c>
    </row>
    <row r="3757">
      <c r="A3757" s="72">
        <v>39611.0</v>
      </c>
      <c r="B3757" s="73">
        <v>42.81</v>
      </c>
      <c r="C3757" s="1" t="s">
        <v>1949</v>
      </c>
    </row>
    <row r="3758">
      <c r="A3758" s="72">
        <v>39612.0</v>
      </c>
      <c r="B3758" s="73">
        <v>42.87</v>
      </c>
      <c r="C3758" s="1" t="s">
        <v>1949</v>
      </c>
    </row>
    <row r="3759">
      <c r="A3759" s="72">
        <v>39615.0</v>
      </c>
      <c r="B3759" s="73">
        <v>42.9</v>
      </c>
      <c r="C3759" s="1" t="s">
        <v>1949</v>
      </c>
    </row>
    <row r="3760">
      <c r="A3760" s="72">
        <v>39616.0</v>
      </c>
      <c r="B3760" s="73">
        <v>42.92</v>
      </c>
      <c r="C3760" s="1" t="s">
        <v>1949</v>
      </c>
    </row>
    <row r="3761">
      <c r="A3761" s="72">
        <v>39617.0</v>
      </c>
      <c r="B3761" s="73">
        <v>42.9</v>
      </c>
      <c r="C3761" s="1" t="s">
        <v>1949</v>
      </c>
    </row>
    <row r="3762">
      <c r="A3762" s="72">
        <v>39618.0</v>
      </c>
      <c r="B3762" s="73">
        <v>42.93</v>
      </c>
      <c r="C3762" s="1" t="s">
        <v>1949</v>
      </c>
    </row>
    <row r="3763">
      <c r="A3763" s="72">
        <v>39619.0</v>
      </c>
      <c r="B3763" s="73">
        <v>42.97</v>
      </c>
      <c r="C3763" s="1" t="s">
        <v>1949</v>
      </c>
    </row>
    <row r="3764">
      <c r="A3764" s="72">
        <v>39622.0</v>
      </c>
      <c r="B3764" s="73">
        <v>42.97</v>
      </c>
      <c r="C3764" s="1" t="s">
        <v>1949</v>
      </c>
    </row>
    <row r="3765">
      <c r="A3765" s="72">
        <v>39623.0</v>
      </c>
      <c r="B3765" s="73">
        <v>42.94</v>
      </c>
      <c r="C3765" s="1" t="s">
        <v>1949</v>
      </c>
    </row>
    <row r="3766">
      <c r="A3766" s="72">
        <v>39624.0</v>
      </c>
      <c r="B3766" s="73">
        <v>42.82</v>
      </c>
      <c r="C3766" s="1" t="s">
        <v>1949</v>
      </c>
    </row>
    <row r="3767">
      <c r="A3767" s="72">
        <v>39625.0</v>
      </c>
      <c r="B3767" s="73">
        <v>42.73</v>
      </c>
      <c r="C3767" s="1" t="s">
        <v>1949</v>
      </c>
    </row>
    <row r="3768">
      <c r="A3768" s="72">
        <v>39626.0</v>
      </c>
      <c r="B3768" s="73">
        <v>42.79</v>
      </c>
      <c r="C3768" s="1" t="s">
        <v>1949</v>
      </c>
    </row>
    <row r="3769">
      <c r="A3769" s="72">
        <v>39629.0</v>
      </c>
      <c r="B3769" s="73">
        <v>42.95</v>
      </c>
      <c r="C3769" s="1" t="s">
        <v>1949</v>
      </c>
    </row>
    <row r="3770">
      <c r="A3770" s="72">
        <v>39630.0</v>
      </c>
      <c r="B3770" s="73">
        <v>43.27</v>
      </c>
      <c r="C3770" s="1" t="s">
        <v>1949</v>
      </c>
    </row>
    <row r="3771">
      <c r="A3771" s="72">
        <v>39631.0</v>
      </c>
      <c r="B3771" s="73">
        <v>43.34</v>
      </c>
      <c r="C3771" s="1" t="s">
        <v>1949</v>
      </c>
    </row>
    <row r="3772">
      <c r="A3772" s="72">
        <v>39632.0</v>
      </c>
      <c r="B3772" s="73">
        <v>43.3</v>
      </c>
      <c r="C3772" s="1" t="s">
        <v>1949</v>
      </c>
    </row>
    <row r="3773">
      <c r="A3773" s="72">
        <v>39633.0</v>
      </c>
      <c r="B3773" s="73">
        <v>43.21</v>
      </c>
      <c r="C3773" s="1" t="s">
        <v>1949</v>
      </c>
    </row>
    <row r="3774">
      <c r="A3774" s="72">
        <v>39636.0</v>
      </c>
      <c r="B3774" s="73">
        <v>43.12</v>
      </c>
      <c r="C3774" s="1" t="s">
        <v>1949</v>
      </c>
    </row>
    <row r="3775">
      <c r="A3775" s="72">
        <v>39637.0</v>
      </c>
      <c r="B3775" s="73">
        <v>43.37</v>
      </c>
      <c r="C3775" s="1" t="s">
        <v>1949</v>
      </c>
    </row>
    <row r="3776">
      <c r="A3776" s="72">
        <v>39638.0</v>
      </c>
      <c r="B3776" s="73">
        <v>43.13</v>
      </c>
      <c r="C3776" s="1" t="s">
        <v>1949</v>
      </c>
    </row>
    <row r="3777">
      <c r="A3777" s="72">
        <v>39639.0</v>
      </c>
      <c r="B3777" s="73">
        <v>43.16</v>
      </c>
      <c r="C3777" s="1" t="s">
        <v>1949</v>
      </c>
    </row>
    <row r="3778">
      <c r="A3778" s="72">
        <v>39640.0</v>
      </c>
      <c r="B3778" s="73">
        <v>42.72</v>
      </c>
      <c r="C3778" s="1" t="s">
        <v>1949</v>
      </c>
    </row>
    <row r="3779">
      <c r="A3779" s="72">
        <v>39643.0</v>
      </c>
      <c r="B3779" s="73">
        <v>42.82</v>
      </c>
      <c r="C3779" s="1" t="s">
        <v>1949</v>
      </c>
    </row>
    <row r="3780">
      <c r="A3780" s="72">
        <v>39644.0</v>
      </c>
      <c r="B3780" s="73">
        <v>43.17</v>
      </c>
      <c r="C3780" s="1" t="s">
        <v>1949</v>
      </c>
    </row>
    <row r="3781">
      <c r="A3781" s="72">
        <v>39645.0</v>
      </c>
      <c r="B3781" s="73">
        <v>43.17</v>
      </c>
      <c r="C3781" s="1" t="s">
        <v>1949</v>
      </c>
    </row>
    <row r="3782">
      <c r="A3782" s="72">
        <v>39646.0</v>
      </c>
      <c r="B3782" s="73">
        <v>42.94</v>
      </c>
      <c r="C3782" s="1" t="s">
        <v>1949</v>
      </c>
    </row>
    <row r="3783">
      <c r="A3783" s="72">
        <v>39647.0</v>
      </c>
      <c r="B3783" s="73">
        <v>42.78</v>
      </c>
      <c r="C3783" s="1" t="s">
        <v>1949</v>
      </c>
    </row>
    <row r="3784">
      <c r="A3784" s="72">
        <v>39650.0</v>
      </c>
      <c r="B3784" s="73">
        <v>42.71</v>
      </c>
      <c r="C3784" s="1" t="s">
        <v>1949</v>
      </c>
    </row>
    <row r="3785">
      <c r="A3785" s="72">
        <v>39651.0</v>
      </c>
      <c r="B3785" s="73">
        <v>42.71</v>
      </c>
      <c r="C3785" s="1" t="s">
        <v>1949</v>
      </c>
    </row>
    <row r="3786">
      <c r="A3786" s="72">
        <v>39652.0</v>
      </c>
      <c r="B3786" s="73">
        <v>42.33</v>
      </c>
      <c r="C3786" s="1" t="s">
        <v>1949</v>
      </c>
    </row>
    <row r="3787">
      <c r="A3787" s="72">
        <v>39653.0</v>
      </c>
      <c r="B3787" s="73">
        <v>41.96</v>
      </c>
      <c r="C3787" s="1" t="s">
        <v>1949</v>
      </c>
    </row>
    <row r="3788">
      <c r="A3788" s="72">
        <v>39654.0</v>
      </c>
      <c r="B3788" s="73">
        <v>42.23</v>
      </c>
      <c r="C3788" s="1" t="s">
        <v>1949</v>
      </c>
    </row>
    <row r="3789">
      <c r="A3789" s="72">
        <v>39657.0</v>
      </c>
      <c r="B3789" s="73">
        <v>42.3</v>
      </c>
      <c r="C3789" s="1" t="s">
        <v>1949</v>
      </c>
    </row>
    <row r="3790">
      <c r="A3790" s="72">
        <v>39658.0</v>
      </c>
      <c r="B3790" s="73">
        <v>42.54</v>
      </c>
      <c r="C3790" s="1" t="s">
        <v>1949</v>
      </c>
    </row>
    <row r="3791">
      <c r="A3791" s="72">
        <v>39659.0</v>
      </c>
      <c r="B3791" s="73">
        <v>42.47</v>
      </c>
      <c r="C3791" s="1" t="s">
        <v>1949</v>
      </c>
    </row>
    <row r="3792">
      <c r="A3792" s="72">
        <v>39660.0</v>
      </c>
      <c r="B3792" s="73">
        <v>42.49</v>
      </c>
      <c r="C3792" s="1" t="s">
        <v>1949</v>
      </c>
    </row>
    <row r="3793">
      <c r="A3793" s="72">
        <v>39661.0</v>
      </c>
      <c r="B3793" s="73">
        <v>42.37</v>
      </c>
      <c r="C3793" s="1" t="s">
        <v>1949</v>
      </c>
    </row>
    <row r="3794">
      <c r="A3794" s="72">
        <v>39664.0</v>
      </c>
      <c r="B3794" s="73">
        <v>42.4</v>
      </c>
      <c r="C3794" s="1" t="s">
        <v>1949</v>
      </c>
    </row>
    <row r="3795">
      <c r="A3795" s="72">
        <v>39665.0</v>
      </c>
      <c r="B3795" s="73">
        <v>42.28</v>
      </c>
      <c r="C3795" s="1" t="s">
        <v>1949</v>
      </c>
    </row>
    <row r="3796">
      <c r="A3796" s="72">
        <v>39666.0</v>
      </c>
      <c r="B3796" s="73">
        <v>42.0</v>
      </c>
      <c r="C3796" s="1" t="s">
        <v>1949</v>
      </c>
    </row>
    <row r="3797">
      <c r="A3797" s="72">
        <v>39667.0</v>
      </c>
      <c r="B3797" s="73">
        <v>41.89</v>
      </c>
      <c r="C3797" s="1" t="s">
        <v>1949</v>
      </c>
    </row>
    <row r="3798">
      <c r="A3798" s="72">
        <v>39668.0</v>
      </c>
      <c r="B3798" s="73">
        <v>42.2</v>
      </c>
      <c r="C3798" s="1" t="s">
        <v>1949</v>
      </c>
    </row>
    <row r="3799">
      <c r="A3799" s="72">
        <v>39671.0</v>
      </c>
      <c r="B3799" s="73">
        <v>42.0</v>
      </c>
      <c r="C3799" s="1" t="s">
        <v>1949</v>
      </c>
    </row>
    <row r="3800">
      <c r="A3800" s="72">
        <v>39672.0</v>
      </c>
      <c r="B3800" s="73">
        <v>42.4</v>
      </c>
      <c r="C3800" s="1" t="s">
        <v>1949</v>
      </c>
    </row>
    <row r="3801">
      <c r="A3801" s="72">
        <v>39673.0</v>
      </c>
      <c r="B3801" s="73">
        <v>42.67</v>
      </c>
      <c r="C3801" s="1" t="s">
        <v>1949</v>
      </c>
    </row>
    <row r="3802">
      <c r="A3802" s="72">
        <v>39674.0</v>
      </c>
      <c r="B3802" s="73">
        <v>42.82</v>
      </c>
      <c r="C3802" s="1" t="s">
        <v>1949</v>
      </c>
    </row>
    <row r="3803">
      <c r="A3803" s="72">
        <v>39675.0</v>
      </c>
      <c r="B3803" s="71"/>
      <c r="C3803" s="1" t="s">
        <v>1949</v>
      </c>
    </row>
    <row r="3804">
      <c r="A3804" s="72">
        <v>39678.0</v>
      </c>
      <c r="B3804" s="73">
        <v>43.23</v>
      </c>
      <c r="C3804" s="1" t="s">
        <v>1949</v>
      </c>
    </row>
    <row r="3805">
      <c r="A3805" s="72">
        <v>39679.0</v>
      </c>
      <c r="B3805" s="71"/>
      <c r="C3805" s="1" t="s">
        <v>1949</v>
      </c>
    </row>
    <row r="3806">
      <c r="A3806" s="72">
        <v>39680.0</v>
      </c>
      <c r="B3806" s="73">
        <v>43.72</v>
      </c>
      <c r="C3806" s="1" t="s">
        <v>1949</v>
      </c>
    </row>
    <row r="3807">
      <c r="A3807" s="72">
        <v>39681.0</v>
      </c>
      <c r="B3807" s="73">
        <v>43.58</v>
      </c>
      <c r="C3807" s="1" t="s">
        <v>1949</v>
      </c>
    </row>
    <row r="3808">
      <c r="A3808" s="72">
        <v>39682.0</v>
      </c>
      <c r="B3808" s="73">
        <v>43.38</v>
      </c>
      <c r="C3808" s="1" t="s">
        <v>1949</v>
      </c>
    </row>
    <row r="3809">
      <c r="A3809" s="72">
        <v>39685.0</v>
      </c>
      <c r="B3809" s="73">
        <v>43.58</v>
      </c>
      <c r="C3809" s="1" t="s">
        <v>1949</v>
      </c>
    </row>
    <row r="3810">
      <c r="A3810" s="72">
        <v>39686.0</v>
      </c>
      <c r="B3810" s="73">
        <v>44.07</v>
      </c>
      <c r="C3810" s="1" t="s">
        <v>1949</v>
      </c>
    </row>
    <row r="3811">
      <c r="A3811" s="72">
        <v>39687.0</v>
      </c>
      <c r="B3811" s="73">
        <v>43.73</v>
      </c>
      <c r="C3811" s="1" t="s">
        <v>1949</v>
      </c>
    </row>
    <row r="3812">
      <c r="A3812" s="72">
        <v>39688.0</v>
      </c>
      <c r="B3812" s="73">
        <v>43.73</v>
      </c>
      <c r="C3812" s="1" t="s">
        <v>1949</v>
      </c>
    </row>
    <row r="3813">
      <c r="A3813" s="72">
        <v>39689.0</v>
      </c>
      <c r="B3813" s="73">
        <v>43.79</v>
      </c>
      <c r="C3813" s="1" t="s">
        <v>1949</v>
      </c>
    </row>
    <row r="3814">
      <c r="A3814" s="72">
        <v>39692.0</v>
      </c>
      <c r="B3814" s="73">
        <v>44.21</v>
      </c>
      <c r="C3814" s="1" t="s">
        <v>1949</v>
      </c>
    </row>
    <row r="3815">
      <c r="A3815" s="72">
        <v>39693.0</v>
      </c>
      <c r="B3815" s="73">
        <v>44.26</v>
      </c>
      <c r="C3815" s="1" t="s">
        <v>1949</v>
      </c>
    </row>
    <row r="3816">
      <c r="A3816" s="72">
        <v>39694.0</v>
      </c>
      <c r="B3816" s="71"/>
      <c r="C3816" s="1" t="s">
        <v>1949</v>
      </c>
    </row>
    <row r="3817">
      <c r="A3817" s="72">
        <v>39695.0</v>
      </c>
      <c r="B3817" s="73">
        <v>44.45</v>
      </c>
      <c r="C3817" s="1" t="s">
        <v>1949</v>
      </c>
    </row>
    <row r="3818">
      <c r="A3818" s="72">
        <v>39696.0</v>
      </c>
      <c r="B3818" s="73">
        <v>44.37</v>
      </c>
      <c r="C3818" s="1" t="s">
        <v>1949</v>
      </c>
    </row>
    <row r="3819">
      <c r="A3819" s="72">
        <v>39699.0</v>
      </c>
      <c r="B3819" s="73">
        <v>44.26</v>
      </c>
      <c r="C3819" s="1" t="s">
        <v>1949</v>
      </c>
    </row>
    <row r="3820">
      <c r="A3820" s="72">
        <v>39700.0</v>
      </c>
      <c r="B3820" s="73">
        <v>44.89</v>
      </c>
      <c r="C3820" s="1" t="s">
        <v>1949</v>
      </c>
    </row>
    <row r="3821">
      <c r="A3821" s="72">
        <v>39701.0</v>
      </c>
      <c r="B3821" s="73">
        <v>45.12</v>
      </c>
      <c r="C3821" s="1" t="s">
        <v>1949</v>
      </c>
    </row>
    <row r="3822">
      <c r="A3822" s="72">
        <v>39702.0</v>
      </c>
      <c r="B3822" s="73">
        <v>45.44</v>
      </c>
      <c r="C3822" s="1" t="s">
        <v>1949</v>
      </c>
    </row>
    <row r="3823">
      <c r="A3823" s="72">
        <v>39703.0</v>
      </c>
      <c r="B3823" s="73">
        <v>45.77</v>
      </c>
      <c r="C3823" s="1" t="s">
        <v>1949</v>
      </c>
    </row>
    <row r="3824">
      <c r="A3824" s="72">
        <v>39706.0</v>
      </c>
      <c r="B3824" s="73">
        <v>45.94</v>
      </c>
      <c r="C3824" s="1" t="s">
        <v>1949</v>
      </c>
    </row>
    <row r="3825">
      <c r="A3825" s="72">
        <v>39707.0</v>
      </c>
      <c r="B3825" s="73">
        <v>46.63</v>
      </c>
      <c r="C3825" s="1" t="s">
        <v>1949</v>
      </c>
    </row>
    <row r="3826">
      <c r="A3826" s="72">
        <v>39708.0</v>
      </c>
      <c r="B3826" s="73">
        <v>46.34</v>
      </c>
      <c r="C3826" s="1" t="s">
        <v>1949</v>
      </c>
    </row>
    <row r="3827">
      <c r="A3827" s="72">
        <v>39709.0</v>
      </c>
      <c r="B3827" s="73">
        <v>46.71</v>
      </c>
      <c r="C3827" s="1" t="s">
        <v>1949</v>
      </c>
    </row>
    <row r="3828">
      <c r="A3828" s="72">
        <v>39710.0</v>
      </c>
      <c r="B3828" s="73">
        <v>46.32</v>
      </c>
      <c r="C3828" s="1" t="s">
        <v>1949</v>
      </c>
    </row>
    <row r="3829">
      <c r="A3829" s="72">
        <v>39713.0</v>
      </c>
      <c r="B3829" s="73">
        <v>45.4</v>
      </c>
      <c r="C3829" s="1" t="s">
        <v>1949</v>
      </c>
    </row>
    <row r="3830">
      <c r="A3830" s="72">
        <v>39714.0</v>
      </c>
      <c r="B3830" s="73">
        <v>45.72</v>
      </c>
      <c r="C3830" s="1" t="s">
        <v>1949</v>
      </c>
    </row>
    <row r="3831">
      <c r="A3831" s="72">
        <v>39715.0</v>
      </c>
      <c r="B3831" s="73">
        <v>45.83</v>
      </c>
      <c r="C3831" s="1" t="s">
        <v>1949</v>
      </c>
    </row>
    <row r="3832">
      <c r="A3832" s="72">
        <v>39716.0</v>
      </c>
      <c r="B3832" s="73">
        <v>46.25</v>
      </c>
      <c r="C3832" s="1" t="s">
        <v>1949</v>
      </c>
    </row>
    <row r="3833">
      <c r="A3833" s="72">
        <v>39717.0</v>
      </c>
      <c r="B3833" s="73">
        <v>46.43</v>
      </c>
      <c r="C3833" s="1" t="s">
        <v>1949</v>
      </c>
    </row>
    <row r="3834">
      <c r="A3834" s="72">
        <v>39720.0</v>
      </c>
      <c r="B3834" s="73">
        <v>46.94</v>
      </c>
      <c r="C3834" s="1" t="s">
        <v>1949</v>
      </c>
    </row>
    <row r="3835">
      <c r="A3835" s="72">
        <v>39721.0</v>
      </c>
      <c r="B3835" s="71"/>
      <c r="C3835" s="1" t="s">
        <v>1949</v>
      </c>
    </row>
    <row r="3836">
      <c r="A3836" s="72">
        <v>39722.0</v>
      </c>
      <c r="B3836" s="73">
        <v>46.96</v>
      </c>
      <c r="C3836" s="1" t="s">
        <v>1949</v>
      </c>
    </row>
    <row r="3837">
      <c r="A3837" s="72">
        <v>39723.0</v>
      </c>
      <c r="B3837" s="71"/>
      <c r="C3837" s="1" t="s">
        <v>1949</v>
      </c>
    </row>
    <row r="3838">
      <c r="A3838" s="72">
        <v>39724.0</v>
      </c>
      <c r="B3838" s="73">
        <v>46.88</v>
      </c>
      <c r="C3838" s="1" t="s">
        <v>1949</v>
      </c>
    </row>
    <row r="3839">
      <c r="A3839" s="72">
        <v>39727.0</v>
      </c>
      <c r="B3839" s="73">
        <v>47.46</v>
      </c>
      <c r="C3839" s="1" t="s">
        <v>1949</v>
      </c>
    </row>
    <row r="3840">
      <c r="A3840" s="72">
        <v>39728.0</v>
      </c>
      <c r="B3840" s="73">
        <v>48.01</v>
      </c>
      <c r="C3840" s="1" t="s">
        <v>1949</v>
      </c>
    </row>
    <row r="3841">
      <c r="A3841" s="72">
        <v>39729.0</v>
      </c>
      <c r="B3841" s="73">
        <v>48.74</v>
      </c>
      <c r="C3841" s="1" t="s">
        <v>1949</v>
      </c>
    </row>
    <row r="3842">
      <c r="A3842" s="72">
        <v>39730.0</v>
      </c>
      <c r="B3842" s="71"/>
      <c r="C3842" s="1" t="s">
        <v>1949</v>
      </c>
    </row>
    <row r="3843">
      <c r="A3843" s="72">
        <v>39731.0</v>
      </c>
      <c r="B3843" s="73">
        <v>48.72</v>
      </c>
      <c r="C3843" s="1" t="s">
        <v>1949</v>
      </c>
    </row>
    <row r="3844">
      <c r="A3844" s="72">
        <v>39734.0</v>
      </c>
      <c r="B3844" s="73">
        <v>48.14</v>
      </c>
      <c r="C3844" s="1" t="s">
        <v>1949</v>
      </c>
    </row>
    <row r="3845">
      <c r="A3845" s="72">
        <v>39735.0</v>
      </c>
      <c r="B3845" s="73">
        <v>47.71</v>
      </c>
      <c r="C3845" s="1" t="s">
        <v>1949</v>
      </c>
    </row>
    <row r="3846">
      <c r="A3846" s="72">
        <v>39736.0</v>
      </c>
      <c r="B3846" s="73">
        <v>48.43</v>
      </c>
      <c r="C3846" s="1" t="s">
        <v>1949</v>
      </c>
    </row>
    <row r="3847">
      <c r="A3847" s="72">
        <v>39737.0</v>
      </c>
      <c r="B3847" s="73">
        <v>48.86</v>
      </c>
      <c r="C3847" s="1" t="s">
        <v>1949</v>
      </c>
    </row>
    <row r="3848">
      <c r="A3848" s="72">
        <v>39738.0</v>
      </c>
      <c r="B3848" s="73">
        <v>48.68</v>
      </c>
      <c r="C3848" s="1" t="s">
        <v>1949</v>
      </c>
    </row>
    <row r="3849">
      <c r="A3849" s="72">
        <v>39741.0</v>
      </c>
      <c r="B3849" s="73">
        <v>48.83</v>
      </c>
      <c r="C3849" s="1" t="s">
        <v>1949</v>
      </c>
    </row>
    <row r="3850">
      <c r="A3850" s="72">
        <v>39742.0</v>
      </c>
      <c r="B3850" s="71"/>
      <c r="C3850" s="1" t="s">
        <v>1949</v>
      </c>
    </row>
    <row r="3851">
      <c r="A3851" s="72">
        <v>39743.0</v>
      </c>
      <c r="B3851" s="73">
        <v>49.29</v>
      </c>
      <c r="C3851" s="1" t="s">
        <v>1949</v>
      </c>
    </row>
    <row r="3852">
      <c r="A3852" s="72">
        <v>39744.0</v>
      </c>
      <c r="B3852" s="73">
        <v>49.79</v>
      </c>
      <c r="C3852" s="1" t="s">
        <v>1949</v>
      </c>
    </row>
    <row r="3853">
      <c r="A3853" s="72">
        <v>39745.0</v>
      </c>
      <c r="B3853" s="73">
        <v>49.95</v>
      </c>
      <c r="C3853" s="1" t="s">
        <v>1949</v>
      </c>
    </row>
    <row r="3854">
      <c r="A3854" s="72">
        <v>39748.0</v>
      </c>
      <c r="B3854" s="73">
        <v>50.09</v>
      </c>
      <c r="C3854" s="1" t="s">
        <v>1949</v>
      </c>
    </row>
    <row r="3855">
      <c r="A3855" s="72">
        <v>39749.0</v>
      </c>
      <c r="B3855" s="71"/>
      <c r="C3855" s="1" t="s">
        <v>1949</v>
      </c>
    </row>
    <row r="3856">
      <c r="A3856" s="72">
        <v>39750.0</v>
      </c>
      <c r="B3856" s="73">
        <v>49.77</v>
      </c>
      <c r="C3856" s="1" t="s">
        <v>1949</v>
      </c>
    </row>
    <row r="3857">
      <c r="A3857" s="72">
        <v>39751.0</v>
      </c>
      <c r="B3857" s="71"/>
      <c r="C3857" s="1" t="s">
        <v>1949</v>
      </c>
    </row>
    <row r="3858">
      <c r="A3858" s="72">
        <v>39752.0</v>
      </c>
      <c r="B3858" s="73">
        <v>49.25</v>
      </c>
      <c r="C3858" s="1" t="s">
        <v>1949</v>
      </c>
    </row>
    <row r="3859">
      <c r="A3859" s="72">
        <v>39755.0</v>
      </c>
      <c r="B3859" s="73">
        <v>48.96</v>
      </c>
      <c r="C3859" s="1" t="s">
        <v>1949</v>
      </c>
    </row>
    <row r="3860">
      <c r="A3860" s="72">
        <v>39756.0</v>
      </c>
      <c r="B3860" s="73">
        <v>48.62</v>
      </c>
      <c r="C3860" s="1" t="s">
        <v>1949</v>
      </c>
    </row>
    <row r="3861">
      <c r="A3861" s="72">
        <v>39757.0</v>
      </c>
      <c r="B3861" s="73">
        <v>47.18</v>
      </c>
      <c r="C3861" s="1" t="s">
        <v>1949</v>
      </c>
    </row>
    <row r="3862">
      <c r="A3862" s="72">
        <v>39758.0</v>
      </c>
      <c r="B3862" s="73">
        <v>47.67</v>
      </c>
      <c r="C3862" s="1" t="s">
        <v>1949</v>
      </c>
    </row>
    <row r="3863">
      <c r="A3863" s="72">
        <v>39759.0</v>
      </c>
      <c r="B3863" s="73">
        <v>47.76</v>
      </c>
      <c r="C3863" s="1" t="s">
        <v>1949</v>
      </c>
    </row>
    <row r="3864">
      <c r="A3864" s="72">
        <v>39762.0</v>
      </c>
      <c r="B3864" s="73">
        <v>47.32</v>
      </c>
      <c r="C3864" s="1" t="s">
        <v>1949</v>
      </c>
    </row>
    <row r="3865">
      <c r="A3865" s="72">
        <v>39763.0</v>
      </c>
      <c r="B3865" s="73">
        <v>47.59</v>
      </c>
      <c r="C3865" s="1" t="s">
        <v>1949</v>
      </c>
    </row>
    <row r="3866">
      <c r="A3866" s="72">
        <v>39764.0</v>
      </c>
      <c r="B3866" s="73">
        <v>48.79</v>
      </c>
      <c r="C3866" s="1" t="s">
        <v>1949</v>
      </c>
    </row>
    <row r="3867">
      <c r="A3867" s="72">
        <v>39765.0</v>
      </c>
      <c r="B3867" s="71"/>
      <c r="C3867" s="1" t="s">
        <v>1949</v>
      </c>
    </row>
    <row r="3868">
      <c r="A3868" s="72">
        <v>39766.0</v>
      </c>
      <c r="B3868" s="73">
        <v>49.46</v>
      </c>
      <c r="C3868" s="1" t="s">
        <v>1949</v>
      </c>
    </row>
    <row r="3869">
      <c r="A3869" s="72">
        <v>39769.0</v>
      </c>
      <c r="B3869" s="73">
        <v>48.99</v>
      </c>
      <c r="C3869" s="1" t="s">
        <v>1949</v>
      </c>
    </row>
    <row r="3870">
      <c r="A3870" s="72">
        <v>39770.0</v>
      </c>
      <c r="B3870" s="73">
        <v>49.68</v>
      </c>
      <c r="C3870" s="1" t="s">
        <v>1949</v>
      </c>
    </row>
    <row r="3871">
      <c r="A3871" s="72">
        <v>39771.0</v>
      </c>
      <c r="B3871" s="73">
        <v>49.74</v>
      </c>
      <c r="C3871" s="1" t="s">
        <v>1949</v>
      </c>
    </row>
    <row r="3872">
      <c r="A3872" s="72">
        <v>39772.0</v>
      </c>
      <c r="B3872" s="73">
        <v>50.52</v>
      </c>
      <c r="C3872" s="1" t="s">
        <v>1949</v>
      </c>
    </row>
    <row r="3873">
      <c r="A3873" s="72">
        <v>39773.0</v>
      </c>
      <c r="B3873" s="73">
        <v>50.03</v>
      </c>
      <c r="C3873" s="1" t="s">
        <v>1949</v>
      </c>
    </row>
    <row r="3874">
      <c r="A3874" s="72">
        <v>39776.0</v>
      </c>
      <c r="B3874" s="73">
        <v>50.09</v>
      </c>
      <c r="C3874" s="1" t="s">
        <v>1949</v>
      </c>
    </row>
    <row r="3875">
      <c r="A3875" s="72">
        <v>39777.0</v>
      </c>
      <c r="B3875" s="73">
        <v>49.97</v>
      </c>
      <c r="C3875" s="1" t="s">
        <v>1949</v>
      </c>
    </row>
    <row r="3876">
      <c r="A3876" s="72">
        <v>39778.0</v>
      </c>
      <c r="B3876" s="73">
        <v>49.85</v>
      </c>
      <c r="C3876" s="1" t="s">
        <v>1949</v>
      </c>
    </row>
    <row r="3877">
      <c r="A3877" s="72">
        <v>39779.0</v>
      </c>
      <c r="B3877" s="71"/>
      <c r="C3877" s="1" t="s">
        <v>1949</v>
      </c>
    </row>
    <row r="3878">
      <c r="A3878" s="72">
        <v>39780.0</v>
      </c>
      <c r="B3878" s="73">
        <v>49.84</v>
      </c>
      <c r="C3878" s="1" t="s">
        <v>1949</v>
      </c>
    </row>
    <row r="3879">
      <c r="A3879" s="72">
        <v>39783.0</v>
      </c>
      <c r="B3879" s="73">
        <v>50.09</v>
      </c>
      <c r="C3879" s="1" t="s">
        <v>1949</v>
      </c>
    </row>
    <row r="3880">
      <c r="A3880" s="72">
        <v>39784.0</v>
      </c>
      <c r="B3880" s="73">
        <v>50.52</v>
      </c>
      <c r="C3880" s="1" t="s">
        <v>1949</v>
      </c>
    </row>
    <row r="3881">
      <c r="A3881" s="72">
        <v>39785.0</v>
      </c>
      <c r="B3881" s="73">
        <v>49.9</v>
      </c>
      <c r="C3881" s="1" t="s">
        <v>1949</v>
      </c>
    </row>
    <row r="3882">
      <c r="A3882" s="72">
        <v>39786.0</v>
      </c>
      <c r="B3882" s="73">
        <v>49.79</v>
      </c>
      <c r="C3882" s="1" t="s">
        <v>1949</v>
      </c>
    </row>
    <row r="3883">
      <c r="A3883" s="72">
        <v>39787.0</v>
      </c>
      <c r="B3883" s="73">
        <v>49.69</v>
      </c>
      <c r="C3883" s="1" t="s">
        <v>1949</v>
      </c>
    </row>
    <row r="3884">
      <c r="A3884" s="72">
        <v>39790.0</v>
      </c>
      <c r="B3884" s="73">
        <v>49.22</v>
      </c>
      <c r="C3884" s="1" t="s">
        <v>1949</v>
      </c>
    </row>
    <row r="3885">
      <c r="A3885" s="72">
        <v>39791.0</v>
      </c>
      <c r="B3885" s="71"/>
      <c r="C3885" s="1" t="s">
        <v>1949</v>
      </c>
    </row>
    <row r="3886">
      <c r="A3886" s="72">
        <v>39792.0</v>
      </c>
      <c r="B3886" s="73">
        <v>49.12</v>
      </c>
      <c r="C3886" s="1" t="s">
        <v>1949</v>
      </c>
    </row>
    <row r="3887">
      <c r="A3887" s="72">
        <v>39793.0</v>
      </c>
      <c r="B3887" s="73">
        <v>48.52</v>
      </c>
      <c r="C3887" s="1" t="s">
        <v>1949</v>
      </c>
    </row>
    <row r="3888">
      <c r="A3888" s="72">
        <v>39794.0</v>
      </c>
      <c r="B3888" s="73">
        <v>48.71</v>
      </c>
      <c r="C3888" s="1" t="s">
        <v>1949</v>
      </c>
    </row>
    <row r="3889">
      <c r="A3889" s="72">
        <v>39797.0</v>
      </c>
      <c r="B3889" s="73">
        <v>47.94</v>
      </c>
      <c r="C3889" s="1" t="s">
        <v>1949</v>
      </c>
    </row>
    <row r="3890">
      <c r="A3890" s="72">
        <v>39798.0</v>
      </c>
      <c r="B3890" s="73">
        <v>47.82</v>
      </c>
      <c r="C3890" s="1" t="s">
        <v>1949</v>
      </c>
    </row>
    <row r="3891">
      <c r="A3891" s="72">
        <v>39799.0</v>
      </c>
      <c r="B3891" s="73">
        <v>47.33</v>
      </c>
      <c r="C3891" s="1" t="s">
        <v>1949</v>
      </c>
    </row>
    <row r="3892">
      <c r="A3892" s="72">
        <v>39800.0</v>
      </c>
      <c r="B3892" s="73">
        <v>47.28</v>
      </c>
      <c r="C3892" s="1" t="s">
        <v>1949</v>
      </c>
    </row>
    <row r="3893">
      <c r="A3893" s="72">
        <v>39801.0</v>
      </c>
      <c r="B3893" s="73">
        <v>47.08</v>
      </c>
      <c r="C3893" s="1" t="s">
        <v>1949</v>
      </c>
    </row>
    <row r="3894">
      <c r="A3894" s="72">
        <v>39804.0</v>
      </c>
      <c r="B3894" s="73">
        <v>47.39</v>
      </c>
      <c r="C3894" s="1" t="s">
        <v>1949</v>
      </c>
    </row>
    <row r="3895">
      <c r="A3895" s="72">
        <v>39805.0</v>
      </c>
      <c r="B3895" s="73">
        <v>48.49</v>
      </c>
      <c r="C3895" s="1" t="s">
        <v>1949</v>
      </c>
    </row>
    <row r="3896">
      <c r="A3896" s="72">
        <v>39806.0</v>
      </c>
      <c r="B3896" s="73">
        <v>48.99</v>
      </c>
      <c r="C3896" s="1" t="s">
        <v>1949</v>
      </c>
    </row>
    <row r="3897">
      <c r="A3897" s="72">
        <v>39808.0</v>
      </c>
      <c r="B3897" s="73">
        <v>47.89</v>
      </c>
      <c r="C3897" s="1" t="s">
        <v>1949</v>
      </c>
    </row>
    <row r="3898">
      <c r="A3898" s="72">
        <v>39811.0</v>
      </c>
      <c r="B3898" s="73">
        <v>48.76</v>
      </c>
      <c r="C3898" s="1" t="s">
        <v>1949</v>
      </c>
    </row>
    <row r="3899">
      <c r="A3899" s="72">
        <v>39812.0</v>
      </c>
      <c r="B3899" s="73">
        <v>48.5</v>
      </c>
      <c r="C3899" s="1" t="s">
        <v>1949</v>
      </c>
    </row>
    <row r="3900">
      <c r="A3900" s="72">
        <v>39813.0</v>
      </c>
      <c r="B3900" s="73">
        <v>48.45</v>
      </c>
      <c r="C3900" s="1" t="s">
        <v>1949</v>
      </c>
    </row>
    <row r="3901">
      <c r="A3901" s="72">
        <v>39815.0</v>
      </c>
      <c r="B3901" s="73">
        <v>48.89</v>
      </c>
      <c r="C3901" s="1" t="s">
        <v>1949</v>
      </c>
    </row>
    <row r="3902">
      <c r="A3902" s="72">
        <v>39818.0</v>
      </c>
      <c r="B3902" s="73">
        <v>48.37</v>
      </c>
      <c r="C3902" s="1" t="s">
        <v>1949</v>
      </c>
    </row>
    <row r="3903">
      <c r="A3903" s="72">
        <v>39819.0</v>
      </c>
      <c r="B3903" s="73">
        <v>48.68</v>
      </c>
      <c r="C3903" s="1" t="s">
        <v>1949</v>
      </c>
    </row>
    <row r="3904">
      <c r="A3904" s="72">
        <v>39820.0</v>
      </c>
      <c r="B3904" s="73">
        <v>48.61</v>
      </c>
      <c r="C3904" s="1" t="s">
        <v>1949</v>
      </c>
    </row>
    <row r="3905">
      <c r="A3905" s="72">
        <v>39821.0</v>
      </c>
      <c r="B3905" s="71"/>
      <c r="C3905" s="1" t="s">
        <v>1949</v>
      </c>
    </row>
    <row r="3906">
      <c r="A3906" s="72">
        <v>39822.0</v>
      </c>
      <c r="B3906" s="73">
        <v>48.92</v>
      </c>
      <c r="C3906" s="1" t="s">
        <v>1949</v>
      </c>
    </row>
    <row r="3907">
      <c r="A3907" s="72">
        <v>39825.0</v>
      </c>
      <c r="B3907" s="73">
        <v>48.6</v>
      </c>
      <c r="C3907" s="1" t="s">
        <v>1949</v>
      </c>
    </row>
    <row r="3908">
      <c r="A3908" s="72">
        <v>39826.0</v>
      </c>
      <c r="B3908" s="73">
        <v>48.91</v>
      </c>
      <c r="C3908" s="1" t="s">
        <v>1949</v>
      </c>
    </row>
    <row r="3909">
      <c r="A3909" s="72">
        <v>39827.0</v>
      </c>
      <c r="B3909" s="73">
        <v>48.7</v>
      </c>
      <c r="C3909" s="1" t="s">
        <v>1949</v>
      </c>
    </row>
    <row r="3910">
      <c r="A3910" s="72">
        <v>39828.0</v>
      </c>
      <c r="B3910" s="73">
        <v>49.08</v>
      </c>
      <c r="C3910" s="1" t="s">
        <v>1949</v>
      </c>
    </row>
    <row r="3911">
      <c r="A3911" s="72">
        <v>39829.0</v>
      </c>
      <c r="B3911" s="73">
        <v>48.77</v>
      </c>
      <c r="C3911" s="1" t="s">
        <v>1949</v>
      </c>
    </row>
    <row r="3912">
      <c r="A3912" s="72">
        <v>39832.0</v>
      </c>
      <c r="B3912" s="73">
        <v>48.56</v>
      </c>
      <c r="C3912" s="1" t="s">
        <v>1949</v>
      </c>
    </row>
    <row r="3913">
      <c r="A3913" s="72">
        <v>39833.0</v>
      </c>
      <c r="B3913" s="73">
        <v>48.99</v>
      </c>
      <c r="C3913" s="1" t="s">
        <v>1949</v>
      </c>
    </row>
    <row r="3914">
      <c r="A3914" s="72">
        <v>39834.0</v>
      </c>
      <c r="B3914" s="73">
        <v>49.12</v>
      </c>
      <c r="C3914" s="1" t="s">
        <v>1949</v>
      </c>
    </row>
    <row r="3915">
      <c r="A3915" s="72">
        <v>39835.0</v>
      </c>
      <c r="B3915" s="73">
        <v>48.93</v>
      </c>
      <c r="C3915" s="1" t="s">
        <v>1949</v>
      </c>
    </row>
    <row r="3916">
      <c r="A3916" s="72">
        <v>39836.0</v>
      </c>
      <c r="B3916" s="73">
        <v>49.19</v>
      </c>
      <c r="C3916" s="1" t="s">
        <v>1949</v>
      </c>
    </row>
    <row r="3917">
      <c r="A3917" s="72">
        <v>39839.0</v>
      </c>
      <c r="B3917" s="71"/>
      <c r="C3917" s="1" t="s">
        <v>1949</v>
      </c>
    </row>
    <row r="3918">
      <c r="A3918" s="72">
        <v>39840.0</v>
      </c>
      <c r="B3918" s="73">
        <v>48.85</v>
      </c>
      <c r="C3918" s="1" t="s">
        <v>1949</v>
      </c>
    </row>
    <row r="3919">
      <c r="A3919" s="72">
        <v>39841.0</v>
      </c>
      <c r="B3919" s="73">
        <v>48.87</v>
      </c>
      <c r="C3919" s="1" t="s">
        <v>1949</v>
      </c>
    </row>
    <row r="3920">
      <c r="A3920" s="72">
        <v>39842.0</v>
      </c>
      <c r="B3920" s="73">
        <v>48.9</v>
      </c>
      <c r="C3920" s="1" t="s">
        <v>1949</v>
      </c>
    </row>
    <row r="3921">
      <c r="A3921" s="72">
        <v>39843.0</v>
      </c>
      <c r="B3921" s="73">
        <v>49.02</v>
      </c>
      <c r="C3921" s="1" t="s">
        <v>1949</v>
      </c>
    </row>
    <row r="3922">
      <c r="A3922" s="72">
        <v>39846.0</v>
      </c>
      <c r="B3922" s="73">
        <v>49.01</v>
      </c>
      <c r="C3922" s="1" t="s">
        <v>1949</v>
      </c>
    </row>
    <row r="3923">
      <c r="A3923" s="72">
        <v>39847.0</v>
      </c>
      <c r="B3923" s="73">
        <v>48.8</v>
      </c>
      <c r="C3923" s="1" t="s">
        <v>1949</v>
      </c>
    </row>
    <row r="3924">
      <c r="A3924" s="72">
        <v>39848.0</v>
      </c>
      <c r="B3924" s="73">
        <v>48.65</v>
      </c>
      <c r="C3924" s="1" t="s">
        <v>1949</v>
      </c>
    </row>
    <row r="3925">
      <c r="A3925" s="72">
        <v>39849.0</v>
      </c>
      <c r="B3925" s="73">
        <v>48.82</v>
      </c>
      <c r="C3925" s="1" t="s">
        <v>1949</v>
      </c>
    </row>
    <row r="3926">
      <c r="A3926" s="72">
        <v>39850.0</v>
      </c>
      <c r="B3926" s="73">
        <v>48.73</v>
      </c>
      <c r="C3926" s="1" t="s">
        <v>1949</v>
      </c>
    </row>
    <row r="3927">
      <c r="A3927" s="72">
        <v>39853.0</v>
      </c>
      <c r="B3927" s="73">
        <v>48.6</v>
      </c>
      <c r="C3927" s="1" t="s">
        <v>1949</v>
      </c>
    </row>
    <row r="3928">
      <c r="A3928" s="72">
        <v>39854.0</v>
      </c>
      <c r="B3928" s="73">
        <v>48.7</v>
      </c>
      <c r="C3928" s="1" t="s">
        <v>1949</v>
      </c>
    </row>
    <row r="3929">
      <c r="A3929" s="72">
        <v>39855.0</v>
      </c>
      <c r="B3929" s="73">
        <v>48.82</v>
      </c>
      <c r="C3929" s="1" t="s">
        <v>1949</v>
      </c>
    </row>
    <row r="3930">
      <c r="A3930" s="72">
        <v>39856.0</v>
      </c>
      <c r="B3930" s="73">
        <v>48.72</v>
      </c>
      <c r="C3930" s="1" t="s">
        <v>1949</v>
      </c>
    </row>
    <row r="3931">
      <c r="A3931" s="72">
        <v>39857.0</v>
      </c>
      <c r="B3931" s="73">
        <v>48.72</v>
      </c>
      <c r="C3931" s="1" t="s">
        <v>1949</v>
      </c>
    </row>
    <row r="3932">
      <c r="A3932" s="72">
        <v>39860.0</v>
      </c>
      <c r="B3932" s="73">
        <v>48.72</v>
      </c>
      <c r="C3932" s="1" t="s">
        <v>1949</v>
      </c>
    </row>
    <row r="3933">
      <c r="A3933" s="72">
        <v>39861.0</v>
      </c>
      <c r="B3933" s="73">
        <v>49.16</v>
      </c>
      <c r="C3933" s="1" t="s">
        <v>1949</v>
      </c>
    </row>
    <row r="3934">
      <c r="A3934" s="72">
        <v>39862.0</v>
      </c>
      <c r="B3934" s="73">
        <v>49.85</v>
      </c>
      <c r="C3934" s="1" t="s">
        <v>1949</v>
      </c>
    </row>
    <row r="3935">
      <c r="A3935" s="72">
        <v>39863.0</v>
      </c>
      <c r="B3935" s="73">
        <v>49.85</v>
      </c>
      <c r="C3935" s="1" t="s">
        <v>1949</v>
      </c>
    </row>
    <row r="3936">
      <c r="A3936" s="72">
        <v>39864.0</v>
      </c>
      <c r="B3936" s="71"/>
      <c r="C3936" s="1" t="s">
        <v>1949</v>
      </c>
    </row>
    <row r="3937">
      <c r="A3937" s="72">
        <v>39867.0</v>
      </c>
      <c r="B3937" s="71"/>
      <c r="C3937" s="1" t="s">
        <v>1949</v>
      </c>
    </row>
    <row r="3938">
      <c r="A3938" s="72">
        <v>39868.0</v>
      </c>
      <c r="B3938" s="73">
        <v>49.89</v>
      </c>
      <c r="C3938" s="1" t="s">
        <v>1949</v>
      </c>
    </row>
    <row r="3939">
      <c r="A3939" s="72">
        <v>39869.0</v>
      </c>
      <c r="B3939" s="73">
        <v>49.82</v>
      </c>
      <c r="C3939" s="1" t="s">
        <v>1949</v>
      </c>
    </row>
    <row r="3940">
      <c r="A3940" s="72">
        <v>39870.0</v>
      </c>
      <c r="B3940" s="73">
        <v>50.41</v>
      </c>
      <c r="C3940" s="1" t="s">
        <v>1949</v>
      </c>
    </row>
    <row r="3941">
      <c r="A3941" s="72">
        <v>39871.0</v>
      </c>
      <c r="B3941" s="73">
        <v>50.73</v>
      </c>
      <c r="C3941" s="1" t="s">
        <v>1949</v>
      </c>
    </row>
    <row r="3942">
      <c r="A3942" s="72">
        <v>39874.0</v>
      </c>
      <c r="B3942" s="73">
        <v>51.75</v>
      </c>
      <c r="C3942" s="1" t="s">
        <v>1949</v>
      </c>
    </row>
    <row r="3943">
      <c r="A3943" s="72">
        <v>39875.0</v>
      </c>
      <c r="B3943" s="73">
        <v>51.66</v>
      </c>
      <c r="C3943" s="1" t="s">
        <v>1949</v>
      </c>
    </row>
    <row r="3944">
      <c r="A3944" s="72">
        <v>39876.0</v>
      </c>
      <c r="B3944" s="73">
        <v>51.93</v>
      </c>
      <c r="C3944" s="1" t="s">
        <v>1949</v>
      </c>
    </row>
    <row r="3945">
      <c r="A3945" s="72">
        <v>39877.0</v>
      </c>
      <c r="B3945" s="73">
        <v>52.06</v>
      </c>
      <c r="C3945" s="1" t="s">
        <v>1949</v>
      </c>
    </row>
    <row r="3946">
      <c r="A3946" s="72">
        <v>39878.0</v>
      </c>
      <c r="B3946" s="73">
        <v>51.51</v>
      </c>
      <c r="C3946" s="1" t="s">
        <v>1949</v>
      </c>
    </row>
    <row r="3947">
      <c r="A3947" s="72">
        <v>39881.0</v>
      </c>
      <c r="B3947" s="73">
        <v>51.8</v>
      </c>
      <c r="C3947" s="1" t="s">
        <v>1949</v>
      </c>
    </row>
    <row r="3948">
      <c r="A3948" s="72">
        <v>39882.0</v>
      </c>
      <c r="B3948" s="71"/>
      <c r="C3948" s="1" t="s">
        <v>1949</v>
      </c>
    </row>
    <row r="3949">
      <c r="A3949" s="72">
        <v>39883.0</v>
      </c>
      <c r="B3949" s="71"/>
      <c r="C3949" s="1" t="s">
        <v>1949</v>
      </c>
    </row>
    <row r="3950">
      <c r="A3950" s="72">
        <v>39884.0</v>
      </c>
      <c r="B3950" s="73">
        <v>51.7</v>
      </c>
      <c r="C3950" s="1" t="s">
        <v>1949</v>
      </c>
    </row>
    <row r="3951">
      <c r="A3951" s="72">
        <v>39885.0</v>
      </c>
      <c r="B3951" s="73">
        <v>51.67</v>
      </c>
      <c r="C3951" s="1" t="s">
        <v>1949</v>
      </c>
    </row>
    <row r="3952">
      <c r="A3952" s="72">
        <v>39888.0</v>
      </c>
      <c r="B3952" s="73">
        <v>51.58</v>
      </c>
      <c r="C3952" s="1" t="s">
        <v>1949</v>
      </c>
    </row>
    <row r="3953">
      <c r="A3953" s="72">
        <v>39889.0</v>
      </c>
      <c r="B3953" s="73">
        <v>51.25</v>
      </c>
      <c r="C3953" s="1" t="s">
        <v>1949</v>
      </c>
    </row>
    <row r="3954">
      <c r="A3954" s="72">
        <v>39890.0</v>
      </c>
      <c r="B3954" s="73">
        <v>51.35</v>
      </c>
      <c r="C3954" s="1" t="s">
        <v>1949</v>
      </c>
    </row>
    <row r="3955">
      <c r="A3955" s="72">
        <v>39891.0</v>
      </c>
      <c r="B3955" s="73">
        <v>50.77</v>
      </c>
      <c r="C3955" s="1" t="s">
        <v>1949</v>
      </c>
    </row>
    <row r="3956">
      <c r="A3956" s="72">
        <v>39892.0</v>
      </c>
      <c r="B3956" s="73">
        <v>50.14</v>
      </c>
      <c r="C3956" s="1" t="s">
        <v>1949</v>
      </c>
    </row>
    <row r="3957">
      <c r="A3957" s="72">
        <v>39895.0</v>
      </c>
      <c r="B3957" s="73">
        <v>50.52</v>
      </c>
      <c r="C3957" s="1" t="s">
        <v>1949</v>
      </c>
    </row>
    <row r="3958">
      <c r="A3958" s="72">
        <v>39896.0</v>
      </c>
      <c r="B3958" s="73">
        <v>50.31</v>
      </c>
      <c r="C3958" s="1" t="s">
        <v>1949</v>
      </c>
    </row>
    <row r="3959">
      <c r="A3959" s="72">
        <v>39897.0</v>
      </c>
      <c r="B3959" s="73">
        <v>50.83</v>
      </c>
      <c r="C3959" s="1" t="s">
        <v>1949</v>
      </c>
    </row>
    <row r="3960">
      <c r="A3960" s="72">
        <v>39898.0</v>
      </c>
      <c r="B3960" s="71"/>
      <c r="C3960" s="1" t="s">
        <v>1949</v>
      </c>
    </row>
    <row r="3961">
      <c r="A3961" s="72">
        <v>39899.0</v>
      </c>
      <c r="B3961" s="71"/>
      <c r="C3961" s="1" t="s">
        <v>1949</v>
      </c>
    </row>
    <row r="3962">
      <c r="A3962" s="72">
        <v>39902.0</v>
      </c>
      <c r="B3962" s="73">
        <v>51.08</v>
      </c>
      <c r="C3962" s="1" t="s">
        <v>1949</v>
      </c>
    </row>
    <row r="3963">
      <c r="A3963" s="72">
        <v>39903.0</v>
      </c>
      <c r="B3963" s="73">
        <v>50.95</v>
      </c>
      <c r="C3963" s="1" t="s">
        <v>1949</v>
      </c>
    </row>
    <row r="3964">
      <c r="A3964" s="72">
        <v>39904.0</v>
      </c>
      <c r="B3964" s="71"/>
      <c r="C3964" s="1" t="s">
        <v>1949</v>
      </c>
    </row>
    <row r="3965">
      <c r="A3965" s="72">
        <v>39905.0</v>
      </c>
      <c r="B3965" s="73">
        <v>50.3</v>
      </c>
      <c r="C3965" s="1" t="s">
        <v>1949</v>
      </c>
    </row>
    <row r="3966">
      <c r="A3966" s="72">
        <v>39906.0</v>
      </c>
      <c r="B3966" s="71"/>
      <c r="C3966" s="1" t="s">
        <v>1949</v>
      </c>
    </row>
    <row r="3967">
      <c r="A3967" s="72">
        <v>39909.0</v>
      </c>
      <c r="B3967" s="73">
        <v>50.0</v>
      </c>
      <c r="C3967" s="1" t="s">
        <v>1949</v>
      </c>
    </row>
    <row r="3968">
      <c r="A3968" s="72">
        <v>39910.0</v>
      </c>
      <c r="B3968" s="71"/>
      <c r="C3968" s="1" t="s">
        <v>1949</v>
      </c>
    </row>
    <row r="3969">
      <c r="A3969" s="72">
        <v>39911.0</v>
      </c>
      <c r="B3969" s="73">
        <v>50.53</v>
      </c>
      <c r="C3969" s="1" t="s">
        <v>1949</v>
      </c>
    </row>
    <row r="3970">
      <c r="A3970" s="72">
        <v>39912.0</v>
      </c>
      <c r="B3970" s="73">
        <v>49.91</v>
      </c>
      <c r="C3970" s="1" t="s">
        <v>1949</v>
      </c>
    </row>
    <row r="3971">
      <c r="A3971" s="72">
        <v>39913.0</v>
      </c>
      <c r="B3971" s="71"/>
      <c r="C3971" s="1" t="s">
        <v>1949</v>
      </c>
    </row>
    <row r="3972">
      <c r="A3972" s="72">
        <v>39916.0</v>
      </c>
      <c r="B3972" s="73">
        <v>49.86</v>
      </c>
      <c r="C3972" s="1" t="s">
        <v>1949</v>
      </c>
    </row>
    <row r="3973">
      <c r="A3973" s="72">
        <v>39917.0</v>
      </c>
      <c r="B3973" s="71"/>
      <c r="C3973" s="1" t="s">
        <v>1949</v>
      </c>
    </row>
    <row r="3974">
      <c r="A3974" s="72">
        <v>39918.0</v>
      </c>
      <c r="B3974" s="73">
        <v>49.88</v>
      </c>
      <c r="C3974" s="1" t="s">
        <v>1949</v>
      </c>
    </row>
    <row r="3975">
      <c r="A3975" s="72">
        <v>39919.0</v>
      </c>
      <c r="B3975" s="73">
        <v>49.49</v>
      </c>
      <c r="C3975" s="1" t="s">
        <v>1949</v>
      </c>
    </row>
    <row r="3976">
      <c r="A3976" s="72">
        <v>39920.0</v>
      </c>
      <c r="B3976" s="73">
        <v>49.71</v>
      </c>
      <c r="C3976" s="1" t="s">
        <v>1949</v>
      </c>
    </row>
    <row r="3977">
      <c r="A3977" s="72">
        <v>39923.0</v>
      </c>
      <c r="B3977" s="73">
        <v>49.95</v>
      </c>
      <c r="C3977" s="1" t="s">
        <v>1949</v>
      </c>
    </row>
    <row r="3978">
      <c r="A3978" s="72">
        <v>39924.0</v>
      </c>
      <c r="B3978" s="73">
        <v>50.36</v>
      </c>
      <c r="C3978" s="1" t="s">
        <v>1949</v>
      </c>
    </row>
    <row r="3979">
      <c r="A3979" s="72">
        <v>39925.0</v>
      </c>
      <c r="B3979" s="73">
        <v>50.2</v>
      </c>
      <c r="C3979" s="1" t="s">
        <v>1949</v>
      </c>
    </row>
    <row r="3980">
      <c r="A3980" s="72">
        <v>39926.0</v>
      </c>
      <c r="B3980" s="73">
        <v>50.22</v>
      </c>
      <c r="C3980" s="1" t="s">
        <v>1949</v>
      </c>
    </row>
    <row r="3981">
      <c r="A3981" s="72">
        <v>39927.0</v>
      </c>
      <c r="B3981" s="73">
        <v>49.94</v>
      </c>
      <c r="C3981" s="1" t="s">
        <v>1949</v>
      </c>
    </row>
    <row r="3982">
      <c r="A3982" s="72">
        <v>39930.0</v>
      </c>
      <c r="B3982" s="73">
        <v>49.98</v>
      </c>
      <c r="C3982" s="1" t="s">
        <v>1949</v>
      </c>
    </row>
    <row r="3983">
      <c r="A3983" s="72">
        <v>39931.0</v>
      </c>
      <c r="B3983" s="73">
        <v>50.44</v>
      </c>
      <c r="C3983" s="1" t="s">
        <v>1949</v>
      </c>
    </row>
    <row r="3984">
      <c r="A3984" s="72">
        <v>39932.0</v>
      </c>
      <c r="B3984" s="73">
        <v>50.22</v>
      </c>
      <c r="C3984" s="1" t="s">
        <v>1949</v>
      </c>
    </row>
    <row r="3985">
      <c r="A3985" s="72">
        <v>39933.0</v>
      </c>
      <c r="B3985" s="73">
        <v>50.22</v>
      </c>
      <c r="C3985" s="1" t="s">
        <v>1949</v>
      </c>
    </row>
    <row r="3986">
      <c r="A3986" s="72">
        <v>39934.0</v>
      </c>
      <c r="B3986" s="71"/>
      <c r="C3986" s="1" t="s">
        <v>1949</v>
      </c>
    </row>
    <row r="3987">
      <c r="A3987" s="72">
        <v>39937.0</v>
      </c>
      <c r="B3987" s="73">
        <v>49.68</v>
      </c>
      <c r="C3987" s="1" t="s">
        <v>1949</v>
      </c>
    </row>
    <row r="3988">
      <c r="A3988" s="72">
        <v>39938.0</v>
      </c>
      <c r="B3988" s="73">
        <v>49.65</v>
      </c>
      <c r="C3988" s="1" t="s">
        <v>1949</v>
      </c>
    </row>
    <row r="3989">
      <c r="A3989" s="72">
        <v>39939.0</v>
      </c>
      <c r="B3989" s="73">
        <v>49.5</v>
      </c>
      <c r="C3989" s="1" t="s">
        <v>1949</v>
      </c>
    </row>
    <row r="3990">
      <c r="A3990" s="72">
        <v>39940.0</v>
      </c>
      <c r="B3990" s="73">
        <v>49.46</v>
      </c>
      <c r="C3990" s="1" t="s">
        <v>1949</v>
      </c>
    </row>
    <row r="3991">
      <c r="A3991" s="72">
        <v>39941.0</v>
      </c>
      <c r="B3991" s="73">
        <v>49.25</v>
      </c>
      <c r="C3991" s="1" t="s">
        <v>1949</v>
      </c>
    </row>
    <row r="3992">
      <c r="A3992" s="72">
        <v>39944.0</v>
      </c>
      <c r="B3992" s="73">
        <v>49.23</v>
      </c>
      <c r="C3992" s="1" t="s">
        <v>1949</v>
      </c>
    </row>
    <row r="3993">
      <c r="A3993" s="72">
        <v>39945.0</v>
      </c>
      <c r="B3993" s="73">
        <v>49.59</v>
      </c>
      <c r="C3993" s="1" t="s">
        <v>1949</v>
      </c>
    </row>
    <row r="3994">
      <c r="A3994" s="72">
        <v>39946.0</v>
      </c>
      <c r="B3994" s="73">
        <v>49.34</v>
      </c>
      <c r="C3994" s="1" t="s">
        <v>1949</v>
      </c>
    </row>
    <row r="3995">
      <c r="A3995" s="72">
        <v>39947.0</v>
      </c>
      <c r="B3995" s="73">
        <v>49.83</v>
      </c>
      <c r="C3995" s="1" t="s">
        <v>1949</v>
      </c>
    </row>
    <row r="3996">
      <c r="A3996" s="72">
        <v>39948.0</v>
      </c>
      <c r="B3996" s="73">
        <v>49.55</v>
      </c>
      <c r="C3996" s="1" t="s">
        <v>1949</v>
      </c>
    </row>
    <row r="3997">
      <c r="A3997" s="72">
        <v>39951.0</v>
      </c>
      <c r="B3997" s="73">
        <v>48.17</v>
      </c>
      <c r="C3997" s="1" t="s">
        <v>1949</v>
      </c>
    </row>
    <row r="3998">
      <c r="A3998" s="72">
        <v>39952.0</v>
      </c>
      <c r="B3998" s="73">
        <v>47.49</v>
      </c>
      <c r="C3998" s="1" t="s">
        <v>1949</v>
      </c>
    </row>
    <row r="3999">
      <c r="A3999" s="72">
        <v>39953.0</v>
      </c>
      <c r="B3999" s="73">
        <v>47.71</v>
      </c>
      <c r="C3999" s="1" t="s">
        <v>1949</v>
      </c>
    </row>
    <row r="4000">
      <c r="A4000" s="72">
        <v>39954.0</v>
      </c>
      <c r="B4000" s="73">
        <v>47.4</v>
      </c>
      <c r="C4000" s="1" t="s">
        <v>1949</v>
      </c>
    </row>
    <row r="4001">
      <c r="A4001" s="72">
        <v>39955.0</v>
      </c>
      <c r="B4001" s="73">
        <v>47.19</v>
      </c>
      <c r="C4001" s="1" t="s">
        <v>1949</v>
      </c>
    </row>
    <row r="4002">
      <c r="A4002" s="72">
        <v>39958.0</v>
      </c>
      <c r="B4002" s="73">
        <v>47.22</v>
      </c>
      <c r="C4002" s="1" t="s">
        <v>1949</v>
      </c>
    </row>
    <row r="4003">
      <c r="A4003" s="72">
        <v>39959.0</v>
      </c>
      <c r="B4003" s="73">
        <v>47.63</v>
      </c>
      <c r="C4003" s="1" t="s">
        <v>1949</v>
      </c>
    </row>
    <row r="4004">
      <c r="A4004" s="72">
        <v>39960.0</v>
      </c>
      <c r="B4004" s="73">
        <v>47.67</v>
      </c>
      <c r="C4004" s="1" t="s">
        <v>1949</v>
      </c>
    </row>
    <row r="4005">
      <c r="A4005" s="72">
        <v>39961.0</v>
      </c>
      <c r="B4005" s="73">
        <v>47.83</v>
      </c>
      <c r="C4005" s="1" t="s">
        <v>1949</v>
      </c>
    </row>
    <row r="4006">
      <c r="A4006" s="72">
        <v>39962.0</v>
      </c>
      <c r="B4006" s="73">
        <v>47.29</v>
      </c>
      <c r="C4006" s="1" t="s">
        <v>1949</v>
      </c>
    </row>
    <row r="4007">
      <c r="A4007" s="72">
        <v>39965.0</v>
      </c>
      <c r="B4007" s="73">
        <v>46.99</v>
      </c>
      <c r="C4007" s="1" t="s">
        <v>1949</v>
      </c>
    </row>
    <row r="4008">
      <c r="A4008" s="72">
        <v>39966.0</v>
      </c>
      <c r="B4008" s="73">
        <v>47.14</v>
      </c>
      <c r="C4008" s="1" t="s">
        <v>1949</v>
      </c>
    </row>
    <row r="4009">
      <c r="A4009" s="72">
        <v>39967.0</v>
      </c>
      <c r="B4009" s="73">
        <v>46.84</v>
      </c>
      <c r="C4009" s="1" t="s">
        <v>1949</v>
      </c>
    </row>
    <row r="4010">
      <c r="A4010" s="72">
        <v>39968.0</v>
      </c>
      <c r="B4010" s="73">
        <v>47.16</v>
      </c>
      <c r="C4010" s="1" t="s">
        <v>1949</v>
      </c>
    </row>
    <row r="4011">
      <c r="A4011" s="72">
        <v>39969.0</v>
      </c>
      <c r="B4011" s="73">
        <v>47.08</v>
      </c>
      <c r="C4011" s="1" t="s">
        <v>1949</v>
      </c>
    </row>
    <row r="4012">
      <c r="A4012" s="72">
        <v>39972.0</v>
      </c>
      <c r="B4012" s="73">
        <v>47.38</v>
      </c>
      <c r="C4012" s="1" t="s">
        <v>1949</v>
      </c>
    </row>
    <row r="4013">
      <c r="A4013" s="72">
        <v>39973.0</v>
      </c>
      <c r="B4013" s="73">
        <v>47.59</v>
      </c>
      <c r="C4013" s="1" t="s">
        <v>1949</v>
      </c>
    </row>
    <row r="4014">
      <c r="A4014" s="72">
        <v>39974.0</v>
      </c>
      <c r="B4014" s="73">
        <v>47.27</v>
      </c>
      <c r="C4014" s="1" t="s">
        <v>1949</v>
      </c>
    </row>
    <row r="4015">
      <c r="A4015" s="72">
        <v>39975.0</v>
      </c>
      <c r="B4015" s="73">
        <v>47.42</v>
      </c>
      <c r="C4015" s="1" t="s">
        <v>1949</v>
      </c>
    </row>
    <row r="4016">
      <c r="A4016" s="72">
        <v>39976.0</v>
      </c>
      <c r="B4016" s="73">
        <v>47.41</v>
      </c>
      <c r="C4016" s="1" t="s">
        <v>1949</v>
      </c>
    </row>
    <row r="4017">
      <c r="A4017" s="72">
        <v>39979.0</v>
      </c>
      <c r="B4017" s="73">
        <v>47.94</v>
      </c>
      <c r="C4017" s="1" t="s">
        <v>1949</v>
      </c>
    </row>
    <row r="4018">
      <c r="A4018" s="72">
        <v>39980.0</v>
      </c>
      <c r="B4018" s="73">
        <v>47.76</v>
      </c>
      <c r="C4018" s="1" t="s">
        <v>1949</v>
      </c>
    </row>
    <row r="4019">
      <c r="A4019" s="72">
        <v>39981.0</v>
      </c>
      <c r="B4019" s="73">
        <v>47.91</v>
      </c>
      <c r="C4019" s="1" t="s">
        <v>1949</v>
      </c>
    </row>
    <row r="4020">
      <c r="A4020" s="72">
        <v>39982.0</v>
      </c>
      <c r="B4020" s="73">
        <v>48.06</v>
      </c>
      <c r="C4020" s="1" t="s">
        <v>1949</v>
      </c>
    </row>
    <row r="4021">
      <c r="A4021" s="72">
        <v>39983.0</v>
      </c>
      <c r="B4021" s="73">
        <v>48.13</v>
      </c>
      <c r="C4021" s="1" t="s">
        <v>1949</v>
      </c>
    </row>
    <row r="4022">
      <c r="A4022" s="72">
        <v>39986.0</v>
      </c>
      <c r="B4022" s="73">
        <v>48.39</v>
      </c>
      <c r="C4022" s="1" t="s">
        <v>1949</v>
      </c>
    </row>
    <row r="4023">
      <c r="A4023" s="72">
        <v>39987.0</v>
      </c>
      <c r="B4023" s="73">
        <v>48.91</v>
      </c>
      <c r="C4023" s="1" t="s">
        <v>1949</v>
      </c>
    </row>
    <row r="4024">
      <c r="A4024" s="72">
        <v>39988.0</v>
      </c>
      <c r="B4024" s="73">
        <v>48.53</v>
      </c>
      <c r="C4024" s="1" t="s">
        <v>1949</v>
      </c>
    </row>
    <row r="4025">
      <c r="A4025" s="72">
        <v>39989.0</v>
      </c>
      <c r="B4025" s="73">
        <v>48.53</v>
      </c>
      <c r="C4025" s="1" t="s">
        <v>1949</v>
      </c>
    </row>
    <row r="4026">
      <c r="A4026" s="72">
        <v>39990.0</v>
      </c>
      <c r="B4026" s="73">
        <v>48.51</v>
      </c>
      <c r="C4026" s="1" t="s">
        <v>1949</v>
      </c>
    </row>
    <row r="4027">
      <c r="A4027" s="72">
        <v>39993.0</v>
      </c>
      <c r="B4027" s="73">
        <v>48.2</v>
      </c>
      <c r="C4027" s="1" t="s">
        <v>1949</v>
      </c>
    </row>
    <row r="4028">
      <c r="A4028" s="72">
        <v>39994.0</v>
      </c>
      <c r="B4028" s="73">
        <v>47.87</v>
      </c>
      <c r="C4028" s="1" t="s">
        <v>1949</v>
      </c>
    </row>
    <row r="4029">
      <c r="A4029" s="72">
        <v>39995.0</v>
      </c>
      <c r="B4029" s="73">
        <v>48.09</v>
      </c>
      <c r="C4029" s="1" t="s">
        <v>1949</v>
      </c>
    </row>
    <row r="4030">
      <c r="A4030" s="72">
        <v>39996.0</v>
      </c>
      <c r="B4030" s="71"/>
      <c r="C4030" s="1" t="s">
        <v>1949</v>
      </c>
    </row>
    <row r="4031">
      <c r="A4031" s="72">
        <v>39997.0</v>
      </c>
      <c r="B4031" s="73">
        <v>47.99</v>
      </c>
      <c r="C4031" s="1" t="s">
        <v>1949</v>
      </c>
    </row>
    <row r="4032">
      <c r="A4032" s="72">
        <v>40000.0</v>
      </c>
      <c r="B4032" s="73">
        <v>48.22</v>
      </c>
      <c r="C4032" s="1" t="s">
        <v>1949</v>
      </c>
    </row>
    <row r="4033">
      <c r="A4033" s="72">
        <v>40001.0</v>
      </c>
      <c r="B4033" s="73">
        <v>48.52</v>
      </c>
      <c r="C4033" s="1" t="s">
        <v>1949</v>
      </c>
    </row>
    <row r="4034">
      <c r="A4034" s="72">
        <v>40002.0</v>
      </c>
      <c r="B4034" s="73">
        <v>48.92</v>
      </c>
      <c r="C4034" s="1" t="s">
        <v>1949</v>
      </c>
    </row>
    <row r="4035">
      <c r="A4035" s="72">
        <v>40003.0</v>
      </c>
      <c r="B4035" s="73">
        <v>48.92</v>
      </c>
      <c r="C4035" s="1" t="s">
        <v>1949</v>
      </c>
    </row>
    <row r="4036">
      <c r="A4036" s="72">
        <v>40004.0</v>
      </c>
      <c r="B4036" s="73">
        <v>48.69</v>
      </c>
      <c r="C4036" s="1" t="s">
        <v>1949</v>
      </c>
    </row>
    <row r="4037">
      <c r="A4037" s="72">
        <v>40007.0</v>
      </c>
      <c r="B4037" s="73">
        <v>49.4</v>
      </c>
      <c r="C4037" s="1" t="s">
        <v>1949</v>
      </c>
    </row>
    <row r="4038">
      <c r="A4038" s="72">
        <v>40008.0</v>
      </c>
      <c r="B4038" s="73">
        <v>48.84</v>
      </c>
      <c r="C4038" s="1" t="s">
        <v>1949</v>
      </c>
    </row>
    <row r="4039">
      <c r="A4039" s="72">
        <v>40009.0</v>
      </c>
      <c r="B4039" s="73">
        <v>48.72</v>
      </c>
      <c r="C4039" s="1" t="s">
        <v>1949</v>
      </c>
    </row>
    <row r="4040">
      <c r="A4040" s="72">
        <v>40010.0</v>
      </c>
      <c r="B4040" s="73">
        <v>48.74</v>
      </c>
      <c r="C4040" s="1" t="s">
        <v>1949</v>
      </c>
    </row>
    <row r="4041">
      <c r="A4041" s="72">
        <v>40011.0</v>
      </c>
      <c r="B4041" s="73">
        <v>48.69</v>
      </c>
      <c r="C4041" s="1" t="s">
        <v>1949</v>
      </c>
    </row>
    <row r="4042">
      <c r="A4042" s="72">
        <v>40014.0</v>
      </c>
      <c r="B4042" s="73">
        <v>48.43</v>
      </c>
      <c r="C4042" s="1" t="s">
        <v>1949</v>
      </c>
    </row>
    <row r="4043">
      <c r="A4043" s="72">
        <v>40015.0</v>
      </c>
      <c r="B4043" s="73">
        <v>48.27</v>
      </c>
      <c r="C4043" s="1" t="s">
        <v>1949</v>
      </c>
    </row>
    <row r="4044">
      <c r="A4044" s="72">
        <v>40016.0</v>
      </c>
      <c r="B4044" s="73">
        <v>48.37</v>
      </c>
      <c r="C4044" s="1" t="s">
        <v>1949</v>
      </c>
    </row>
    <row r="4045">
      <c r="A4045" s="72">
        <v>40017.0</v>
      </c>
      <c r="B4045" s="73">
        <v>48.44</v>
      </c>
      <c r="C4045" s="1" t="s">
        <v>1949</v>
      </c>
    </row>
    <row r="4046">
      <c r="A4046" s="72">
        <v>40018.0</v>
      </c>
      <c r="B4046" s="73">
        <v>48.38</v>
      </c>
      <c r="C4046" s="1" t="s">
        <v>1949</v>
      </c>
    </row>
    <row r="4047">
      <c r="A4047" s="72">
        <v>40021.0</v>
      </c>
      <c r="B4047" s="73">
        <v>48.21</v>
      </c>
      <c r="C4047" s="1" t="s">
        <v>1949</v>
      </c>
    </row>
    <row r="4048">
      <c r="A4048" s="72">
        <v>40022.0</v>
      </c>
      <c r="B4048" s="73">
        <v>48.21</v>
      </c>
      <c r="C4048" s="1" t="s">
        <v>1949</v>
      </c>
    </row>
    <row r="4049">
      <c r="A4049" s="72">
        <v>40023.0</v>
      </c>
      <c r="B4049" s="73">
        <v>48.47</v>
      </c>
      <c r="C4049" s="1" t="s">
        <v>1949</v>
      </c>
    </row>
    <row r="4050">
      <c r="A4050" s="72">
        <v>40024.0</v>
      </c>
      <c r="B4050" s="73">
        <v>48.49</v>
      </c>
      <c r="C4050" s="1" t="s">
        <v>1949</v>
      </c>
    </row>
    <row r="4051">
      <c r="A4051" s="72">
        <v>40025.0</v>
      </c>
      <c r="B4051" s="73">
        <v>48.16</v>
      </c>
      <c r="C4051" s="1" t="s">
        <v>1949</v>
      </c>
    </row>
    <row r="4052">
      <c r="A4052" s="72">
        <v>40028.0</v>
      </c>
      <c r="B4052" s="73">
        <v>47.87</v>
      </c>
      <c r="C4052" s="1" t="s">
        <v>1949</v>
      </c>
    </row>
    <row r="4053">
      <c r="A4053" s="72">
        <v>40029.0</v>
      </c>
      <c r="B4053" s="73">
        <v>47.54</v>
      </c>
      <c r="C4053" s="1" t="s">
        <v>1949</v>
      </c>
    </row>
    <row r="4054">
      <c r="A4054" s="72">
        <v>40030.0</v>
      </c>
      <c r="B4054" s="73">
        <v>47.67</v>
      </c>
      <c r="C4054" s="1" t="s">
        <v>1949</v>
      </c>
    </row>
    <row r="4055">
      <c r="A4055" s="72">
        <v>40031.0</v>
      </c>
      <c r="B4055" s="73">
        <v>47.58</v>
      </c>
      <c r="C4055" s="1" t="s">
        <v>1949</v>
      </c>
    </row>
    <row r="4056">
      <c r="A4056" s="72">
        <v>40032.0</v>
      </c>
      <c r="B4056" s="73">
        <v>47.86</v>
      </c>
      <c r="C4056" s="1" t="s">
        <v>1949</v>
      </c>
    </row>
    <row r="4057">
      <c r="A4057" s="72">
        <v>40035.0</v>
      </c>
      <c r="B4057" s="73">
        <v>47.81</v>
      </c>
      <c r="C4057" s="1" t="s">
        <v>1949</v>
      </c>
    </row>
    <row r="4058">
      <c r="A4058" s="72">
        <v>40036.0</v>
      </c>
      <c r="B4058" s="73">
        <v>47.94</v>
      </c>
      <c r="C4058" s="1" t="s">
        <v>1949</v>
      </c>
    </row>
    <row r="4059">
      <c r="A4059" s="72">
        <v>40037.0</v>
      </c>
      <c r="B4059" s="73">
        <v>48.35</v>
      </c>
      <c r="C4059" s="1" t="s">
        <v>1949</v>
      </c>
    </row>
    <row r="4060">
      <c r="A4060" s="72">
        <v>40038.0</v>
      </c>
      <c r="B4060" s="73">
        <v>48.14</v>
      </c>
      <c r="C4060" s="1" t="s">
        <v>1949</v>
      </c>
    </row>
    <row r="4061">
      <c r="A4061" s="72">
        <v>40039.0</v>
      </c>
      <c r="B4061" s="73">
        <v>48.27</v>
      </c>
      <c r="C4061" s="1" t="s">
        <v>1949</v>
      </c>
    </row>
    <row r="4062">
      <c r="A4062" s="72">
        <v>40042.0</v>
      </c>
      <c r="B4062" s="71"/>
      <c r="C4062" s="1" t="s">
        <v>1949</v>
      </c>
    </row>
    <row r="4063">
      <c r="A4063" s="72">
        <v>40043.0</v>
      </c>
      <c r="B4063" s="73">
        <v>48.74</v>
      </c>
      <c r="C4063" s="1" t="s">
        <v>1949</v>
      </c>
    </row>
    <row r="4064">
      <c r="A4064" s="72">
        <v>40044.0</v>
      </c>
      <c r="B4064" s="71"/>
      <c r="C4064" s="1" t="s">
        <v>1949</v>
      </c>
    </row>
    <row r="4065">
      <c r="A4065" s="72">
        <v>40045.0</v>
      </c>
      <c r="B4065" s="73">
        <v>48.7</v>
      </c>
      <c r="C4065" s="1" t="s">
        <v>1949</v>
      </c>
    </row>
    <row r="4066">
      <c r="A4066" s="72">
        <v>40046.0</v>
      </c>
      <c r="B4066" s="73">
        <v>48.74</v>
      </c>
      <c r="C4066" s="1" t="s">
        <v>1949</v>
      </c>
    </row>
    <row r="4067">
      <c r="A4067" s="72">
        <v>40049.0</v>
      </c>
      <c r="B4067" s="73">
        <v>48.5</v>
      </c>
      <c r="C4067" s="1" t="s">
        <v>1949</v>
      </c>
    </row>
    <row r="4068">
      <c r="A4068" s="72">
        <v>40050.0</v>
      </c>
      <c r="B4068" s="73">
        <v>48.79</v>
      </c>
      <c r="C4068" s="1" t="s">
        <v>1949</v>
      </c>
    </row>
    <row r="4069">
      <c r="A4069" s="72">
        <v>40051.0</v>
      </c>
      <c r="B4069" s="73">
        <v>48.83</v>
      </c>
      <c r="C4069" s="1" t="s">
        <v>1949</v>
      </c>
    </row>
    <row r="4070">
      <c r="A4070" s="72">
        <v>40052.0</v>
      </c>
      <c r="B4070" s="73">
        <v>48.98</v>
      </c>
      <c r="C4070" s="1" t="s">
        <v>1949</v>
      </c>
    </row>
    <row r="4071">
      <c r="A4071" s="72">
        <v>40053.0</v>
      </c>
      <c r="B4071" s="73">
        <v>48.87</v>
      </c>
      <c r="C4071" s="1" t="s">
        <v>1949</v>
      </c>
    </row>
    <row r="4072">
      <c r="A4072" s="72">
        <v>40056.0</v>
      </c>
      <c r="B4072" s="73">
        <v>48.88</v>
      </c>
      <c r="C4072" s="1" t="s">
        <v>1949</v>
      </c>
    </row>
    <row r="4073">
      <c r="A4073" s="72">
        <v>40057.0</v>
      </c>
      <c r="B4073" s="73">
        <v>48.73</v>
      </c>
      <c r="C4073" s="1" t="s">
        <v>1949</v>
      </c>
    </row>
    <row r="4074">
      <c r="A4074" s="72">
        <v>40058.0</v>
      </c>
      <c r="B4074" s="73">
        <v>49.06</v>
      </c>
      <c r="C4074" s="1" t="s">
        <v>1949</v>
      </c>
    </row>
    <row r="4075">
      <c r="A4075" s="72">
        <v>40059.0</v>
      </c>
      <c r="B4075" s="73">
        <v>48.88</v>
      </c>
      <c r="C4075" s="1" t="s">
        <v>1949</v>
      </c>
    </row>
    <row r="4076">
      <c r="A4076" s="72">
        <v>40060.0</v>
      </c>
      <c r="B4076" s="73">
        <v>48.89</v>
      </c>
      <c r="C4076" s="1" t="s">
        <v>1949</v>
      </c>
    </row>
    <row r="4077">
      <c r="A4077" s="72">
        <v>40063.0</v>
      </c>
      <c r="B4077" s="73">
        <v>48.75</v>
      </c>
      <c r="C4077" s="1" t="s">
        <v>1949</v>
      </c>
    </row>
    <row r="4078">
      <c r="A4078" s="72">
        <v>40064.0</v>
      </c>
      <c r="B4078" s="73">
        <v>48.65</v>
      </c>
      <c r="C4078" s="1" t="s">
        <v>1949</v>
      </c>
    </row>
    <row r="4079">
      <c r="A4079" s="72">
        <v>40065.0</v>
      </c>
      <c r="B4079" s="73">
        <v>48.47</v>
      </c>
      <c r="C4079" s="1" t="s">
        <v>1949</v>
      </c>
    </row>
    <row r="4080">
      <c r="A4080" s="72">
        <v>40066.0</v>
      </c>
      <c r="B4080" s="73">
        <v>48.37</v>
      </c>
      <c r="C4080" s="1" t="s">
        <v>1949</v>
      </c>
    </row>
    <row r="4081">
      <c r="A4081" s="72">
        <v>40067.0</v>
      </c>
      <c r="B4081" s="73">
        <v>48.51</v>
      </c>
      <c r="C4081" s="1" t="s">
        <v>1949</v>
      </c>
    </row>
    <row r="4082">
      <c r="A4082" s="72">
        <v>40070.0</v>
      </c>
      <c r="B4082" s="73">
        <v>48.7</v>
      </c>
      <c r="C4082" s="1" t="s">
        <v>1949</v>
      </c>
    </row>
    <row r="4083">
      <c r="A4083" s="72">
        <v>40071.0</v>
      </c>
      <c r="B4083" s="73">
        <v>48.57</v>
      </c>
      <c r="C4083" s="1" t="s">
        <v>1949</v>
      </c>
    </row>
    <row r="4084">
      <c r="A4084" s="72">
        <v>40072.0</v>
      </c>
      <c r="B4084" s="73">
        <v>48.36</v>
      </c>
      <c r="C4084" s="1" t="s">
        <v>1949</v>
      </c>
    </row>
    <row r="4085">
      <c r="A4085" s="72">
        <v>40073.0</v>
      </c>
      <c r="B4085" s="73">
        <v>47.97</v>
      </c>
      <c r="C4085" s="1" t="s">
        <v>1949</v>
      </c>
    </row>
    <row r="4086">
      <c r="A4086" s="72">
        <v>40074.0</v>
      </c>
      <c r="B4086" s="73">
        <v>48.18</v>
      </c>
      <c r="C4086" s="1" t="s">
        <v>1949</v>
      </c>
    </row>
    <row r="4087">
      <c r="A4087" s="72">
        <v>40077.0</v>
      </c>
      <c r="B4087" s="71"/>
      <c r="C4087" s="1" t="s">
        <v>1949</v>
      </c>
    </row>
    <row r="4088">
      <c r="A4088" s="72">
        <v>40078.0</v>
      </c>
      <c r="B4088" s="73">
        <v>48.17</v>
      </c>
      <c r="C4088" s="1" t="s">
        <v>1949</v>
      </c>
    </row>
    <row r="4089">
      <c r="A4089" s="72">
        <v>40079.0</v>
      </c>
      <c r="B4089" s="73">
        <v>47.96</v>
      </c>
      <c r="C4089" s="1" t="s">
        <v>1949</v>
      </c>
    </row>
    <row r="4090">
      <c r="A4090" s="72">
        <v>40080.0</v>
      </c>
      <c r="B4090" s="73">
        <v>48.1</v>
      </c>
      <c r="C4090" s="1" t="s">
        <v>1949</v>
      </c>
    </row>
    <row r="4091">
      <c r="A4091" s="72">
        <v>40081.0</v>
      </c>
      <c r="B4091" s="73">
        <v>47.98</v>
      </c>
      <c r="C4091" s="1" t="s">
        <v>1949</v>
      </c>
    </row>
    <row r="4092">
      <c r="A4092" s="72">
        <v>40084.0</v>
      </c>
      <c r="B4092" s="71"/>
      <c r="C4092" s="1" t="s">
        <v>1949</v>
      </c>
    </row>
    <row r="4093">
      <c r="A4093" s="72">
        <v>40085.0</v>
      </c>
      <c r="B4093" s="73">
        <v>48.04</v>
      </c>
      <c r="C4093" s="1" t="s">
        <v>1949</v>
      </c>
    </row>
    <row r="4094">
      <c r="A4094" s="72">
        <v>40086.0</v>
      </c>
      <c r="B4094" s="71"/>
      <c r="C4094" s="1" t="s">
        <v>1949</v>
      </c>
    </row>
    <row r="4095">
      <c r="A4095" s="72">
        <v>40087.0</v>
      </c>
      <c r="B4095" s="73">
        <v>47.86</v>
      </c>
      <c r="C4095" s="1" t="s">
        <v>1949</v>
      </c>
    </row>
    <row r="4096">
      <c r="A4096" s="72">
        <v>40088.0</v>
      </c>
      <c r="B4096" s="71"/>
      <c r="C4096" s="1" t="s">
        <v>1949</v>
      </c>
    </row>
    <row r="4097">
      <c r="A4097" s="72">
        <v>40091.0</v>
      </c>
      <c r="B4097" s="73">
        <v>47.53</v>
      </c>
      <c r="C4097" s="1" t="s">
        <v>1949</v>
      </c>
    </row>
    <row r="4098">
      <c r="A4098" s="72">
        <v>40092.0</v>
      </c>
      <c r="B4098" s="73">
        <v>47.16</v>
      </c>
      <c r="C4098" s="1" t="s">
        <v>1949</v>
      </c>
    </row>
    <row r="4099">
      <c r="A4099" s="72">
        <v>40093.0</v>
      </c>
      <c r="B4099" s="73">
        <v>46.82</v>
      </c>
      <c r="C4099" s="1" t="s">
        <v>1949</v>
      </c>
    </row>
    <row r="4100">
      <c r="A4100" s="72">
        <v>40094.0</v>
      </c>
      <c r="B4100" s="73">
        <v>46.28</v>
      </c>
      <c r="C4100" s="1" t="s">
        <v>1949</v>
      </c>
    </row>
    <row r="4101">
      <c r="A4101" s="72">
        <v>40095.0</v>
      </c>
      <c r="B4101" s="73">
        <v>46.5</v>
      </c>
      <c r="C4101" s="1" t="s">
        <v>1949</v>
      </c>
    </row>
    <row r="4102">
      <c r="A4102" s="72">
        <v>40098.0</v>
      </c>
      <c r="B4102" s="73">
        <v>46.58</v>
      </c>
      <c r="C4102" s="1" t="s">
        <v>1949</v>
      </c>
    </row>
    <row r="4103">
      <c r="A4103" s="72">
        <v>40099.0</v>
      </c>
      <c r="B4103" s="71"/>
      <c r="C4103" s="1" t="s">
        <v>1949</v>
      </c>
    </row>
    <row r="4104">
      <c r="A4104" s="72">
        <v>40100.0</v>
      </c>
      <c r="B4104" s="73">
        <v>46.16</v>
      </c>
      <c r="C4104" s="1" t="s">
        <v>1949</v>
      </c>
    </row>
    <row r="4105">
      <c r="A4105" s="72">
        <v>40101.0</v>
      </c>
      <c r="B4105" s="73">
        <v>45.91</v>
      </c>
      <c r="C4105" s="1" t="s">
        <v>1949</v>
      </c>
    </row>
    <row r="4106">
      <c r="A4106" s="72">
        <v>40102.0</v>
      </c>
      <c r="B4106" s="73">
        <v>46.27</v>
      </c>
      <c r="C4106" s="1" t="s">
        <v>1949</v>
      </c>
    </row>
    <row r="4107">
      <c r="A4107" s="72">
        <v>40105.0</v>
      </c>
      <c r="B4107" s="71"/>
      <c r="C4107" s="1" t="s">
        <v>1949</v>
      </c>
    </row>
    <row r="4108">
      <c r="A4108" s="72">
        <v>40106.0</v>
      </c>
      <c r="B4108" s="73">
        <v>46.04</v>
      </c>
      <c r="C4108" s="1" t="s">
        <v>1949</v>
      </c>
    </row>
    <row r="4109">
      <c r="A4109" s="72">
        <v>40107.0</v>
      </c>
      <c r="B4109" s="73">
        <v>46.44</v>
      </c>
      <c r="C4109" s="1" t="s">
        <v>1949</v>
      </c>
    </row>
    <row r="4110">
      <c r="A4110" s="72">
        <v>40108.0</v>
      </c>
      <c r="B4110" s="73">
        <v>46.66</v>
      </c>
      <c r="C4110" s="1" t="s">
        <v>1949</v>
      </c>
    </row>
    <row r="4111">
      <c r="A4111" s="72">
        <v>40109.0</v>
      </c>
      <c r="B4111" s="73">
        <v>46.45</v>
      </c>
      <c r="C4111" s="1" t="s">
        <v>1949</v>
      </c>
    </row>
    <row r="4112">
      <c r="A4112" s="72">
        <v>40112.0</v>
      </c>
      <c r="B4112" s="73">
        <v>46.58</v>
      </c>
      <c r="C4112" s="1" t="s">
        <v>1949</v>
      </c>
    </row>
    <row r="4113">
      <c r="A4113" s="72">
        <v>40113.0</v>
      </c>
      <c r="B4113" s="73">
        <v>46.83</v>
      </c>
      <c r="C4113" s="1" t="s">
        <v>1949</v>
      </c>
    </row>
    <row r="4114">
      <c r="A4114" s="72">
        <v>40114.0</v>
      </c>
      <c r="B4114" s="73">
        <v>47.15</v>
      </c>
      <c r="C4114" s="1" t="s">
        <v>1949</v>
      </c>
    </row>
    <row r="4115">
      <c r="A4115" s="72">
        <v>40115.0</v>
      </c>
      <c r="B4115" s="73">
        <v>47.52</v>
      </c>
      <c r="C4115" s="1" t="s">
        <v>1949</v>
      </c>
    </row>
    <row r="4116">
      <c r="A4116" s="72">
        <v>40116.0</v>
      </c>
      <c r="B4116" s="73">
        <v>46.96</v>
      </c>
      <c r="C4116" s="1" t="s">
        <v>1949</v>
      </c>
    </row>
    <row r="4117">
      <c r="A4117" s="72">
        <v>40119.0</v>
      </c>
      <c r="B4117" s="71"/>
      <c r="C4117" s="1" t="s">
        <v>1949</v>
      </c>
    </row>
    <row r="4118">
      <c r="A4118" s="72">
        <v>40120.0</v>
      </c>
      <c r="B4118" s="73">
        <v>47.04</v>
      </c>
      <c r="C4118" s="1" t="s">
        <v>1949</v>
      </c>
    </row>
    <row r="4119">
      <c r="A4119" s="72">
        <v>40121.0</v>
      </c>
      <c r="B4119" s="73">
        <v>47.13</v>
      </c>
      <c r="C4119" s="1" t="s">
        <v>1949</v>
      </c>
    </row>
    <row r="4120">
      <c r="A4120" s="72">
        <v>40122.0</v>
      </c>
      <c r="B4120" s="73">
        <v>47.13</v>
      </c>
      <c r="C4120" s="1" t="s">
        <v>1949</v>
      </c>
    </row>
    <row r="4121">
      <c r="A4121" s="72">
        <v>40123.0</v>
      </c>
      <c r="B4121" s="73">
        <v>46.82</v>
      </c>
      <c r="C4121" s="1" t="s">
        <v>1949</v>
      </c>
    </row>
    <row r="4122">
      <c r="A4122" s="72">
        <v>40126.0</v>
      </c>
      <c r="B4122" s="73">
        <v>46.58</v>
      </c>
      <c r="C4122" s="1" t="s">
        <v>1949</v>
      </c>
    </row>
    <row r="4123">
      <c r="A4123" s="72">
        <v>40127.0</v>
      </c>
      <c r="B4123" s="73">
        <v>46.53</v>
      </c>
      <c r="C4123" s="1" t="s">
        <v>1949</v>
      </c>
    </row>
    <row r="4124">
      <c r="A4124" s="72">
        <v>40128.0</v>
      </c>
      <c r="B4124" s="73">
        <v>46.57</v>
      </c>
      <c r="C4124" s="1" t="s">
        <v>1949</v>
      </c>
    </row>
    <row r="4125">
      <c r="A4125" s="72">
        <v>40129.0</v>
      </c>
      <c r="B4125" s="73">
        <v>46.5</v>
      </c>
      <c r="C4125" s="1" t="s">
        <v>1949</v>
      </c>
    </row>
    <row r="4126">
      <c r="A4126" s="72">
        <v>40130.0</v>
      </c>
      <c r="B4126" s="73">
        <v>46.5</v>
      </c>
      <c r="C4126" s="1" t="s">
        <v>1949</v>
      </c>
    </row>
    <row r="4127">
      <c r="A4127" s="72">
        <v>40133.0</v>
      </c>
      <c r="B4127" s="73">
        <v>46.09</v>
      </c>
      <c r="C4127" s="1" t="s">
        <v>1949</v>
      </c>
    </row>
    <row r="4128">
      <c r="A4128" s="72">
        <v>40134.0</v>
      </c>
      <c r="B4128" s="73">
        <v>46.25</v>
      </c>
      <c r="C4128" s="1" t="s">
        <v>1949</v>
      </c>
    </row>
    <row r="4129">
      <c r="A4129" s="72">
        <v>40135.0</v>
      </c>
      <c r="B4129" s="73">
        <v>46.26</v>
      </c>
      <c r="C4129" s="1" t="s">
        <v>1949</v>
      </c>
    </row>
    <row r="4130">
      <c r="A4130" s="72">
        <v>40136.0</v>
      </c>
      <c r="B4130" s="73">
        <v>46.41</v>
      </c>
      <c r="C4130" s="1" t="s">
        <v>1949</v>
      </c>
    </row>
    <row r="4131">
      <c r="A4131" s="72">
        <v>40137.0</v>
      </c>
      <c r="B4131" s="73">
        <v>46.58</v>
      </c>
      <c r="C4131" s="1" t="s">
        <v>1949</v>
      </c>
    </row>
    <row r="4132">
      <c r="A4132" s="72">
        <v>40140.0</v>
      </c>
      <c r="B4132" s="73">
        <v>46.49</v>
      </c>
      <c r="C4132" s="1" t="s">
        <v>1949</v>
      </c>
    </row>
    <row r="4133">
      <c r="A4133" s="72">
        <v>40141.0</v>
      </c>
      <c r="B4133" s="73">
        <v>46.6</v>
      </c>
      <c r="C4133" s="1" t="s">
        <v>1949</v>
      </c>
    </row>
    <row r="4134">
      <c r="A4134" s="72">
        <v>40142.0</v>
      </c>
      <c r="B4134" s="73">
        <v>46.34</v>
      </c>
      <c r="C4134" s="1" t="s">
        <v>1949</v>
      </c>
    </row>
    <row r="4135">
      <c r="A4135" s="72">
        <v>40143.0</v>
      </c>
      <c r="B4135" s="73">
        <v>46.27</v>
      </c>
      <c r="C4135" s="1" t="s">
        <v>1949</v>
      </c>
    </row>
    <row r="4136">
      <c r="A4136" s="72">
        <v>40144.0</v>
      </c>
      <c r="B4136" s="73">
        <v>46.81</v>
      </c>
      <c r="C4136" s="1" t="s">
        <v>1949</v>
      </c>
    </row>
    <row r="4137">
      <c r="A4137" s="72">
        <v>40147.0</v>
      </c>
      <c r="B4137" s="73">
        <v>46.48</v>
      </c>
      <c r="C4137" s="1" t="s">
        <v>1949</v>
      </c>
    </row>
    <row r="4138">
      <c r="A4138" s="72">
        <v>40148.0</v>
      </c>
      <c r="B4138" s="73">
        <v>46.45</v>
      </c>
      <c r="C4138" s="1" t="s">
        <v>1949</v>
      </c>
    </row>
    <row r="4139">
      <c r="A4139" s="72">
        <v>40149.0</v>
      </c>
      <c r="B4139" s="73">
        <v>46.27</v>
      </c>
      <c r="C4139" s="1" t="s">
        <v>1949</v>
      </c>
    </row>
    <row r="4140">
      <c r="A4140" s="72">
        <v>40150.0</v>
      </c>
      <c r="B4140" s="73">
        <v>46.22</v>
      </c>
      <c r="C4140" s="1" t="s">
        <v>1949</v>
      </c>
    </row>
    <row r="4141">
      <c r="A4141" s="72">
        <v>40151.0</v>
      </c>
      <c r="B4141" s="73">
        <v>46.25</v>
      </c>
      <c r="C4141" s="1" t="s">
        <v>1949</v>
      </c>
    </row>
    <row r="4142">
      <c r="A4142" s="72">
        <v>40154.0</v>
      </c>
      <c r="B4142" s="73">
        <v>46.44</v>
      </c>
      <c r="C4142" s="1" t="s">
        <v>1949</v>
      </c>
    </row>
    <row r="4143">
      <c r="A4143" s="72">
        <v>40155.0</v>
      </c>
      <c r="B4143" s="73">
        <v>46.67</v>
      </c>
      <c r="C4143" s="1" t="s">
        <v>1949</v>
      </c>
    </row>
    <row r="4144">
      <c r="A4144" s="72">
        <v>40156.0</v>
      </c>
      <c r="B4144" s="73">
        <v>46.77</v>
      </c>
      <c r="C4144" s="1" t="s">
        <v>1949</v>
      </c>
    </row>
    <row r="4145">
      <c r="A4145" s="72">
        <v>40157.0</v>
      </c>
      <c r="B4145" s="73">
        <v>46.72</v>
      </c>
      <c r="C4145" s="1" t="s">
        <v>1949</v>
      </c>
    </row>
    <row r="4146">
      <c r="A4146" s="72">
        <v>40158.0</v>
      </c>
      <c r="B4146" s="73">
        <v>46.52</v>
      </c>
      <c r="C4146" s="1" t="s">
        <v>1949</v>
      </c>
    </row>
    <row r="4147">
      <c r="A4147" s="72">
        <v>40161.0</v>
      </c>
      <c r="B4147" s="73">
        <v>46.66</v>
      </c>
      <c r="C4147" s="1" t="s">
        <v>1949</v>
      </c>
    </row>
    <row r="4148">
      <c r="A4148" s="72">
        <v>40162.0</v>
      </c>
      <c r="B4148" s="73">
        <v>46.64</v>
      </c>
      <c r="C4148" s="1" t="s">
        <v>1949</v>
      </c>
    </row>
    <row r="4149">
      <c r="A4149" s="72">
        <v>40163.0</v>
      </c>
      <c r="B4149" s="73">
        <v>46.68</v>
      </c>
      <c r="C4149" s="1" t="s">
        <v>1949</v>
      </c>
    </row>
    <row r="4150">
      <c r="A4150" s="72">
        <v>40164.0</v>
      </c>
      <c r="B4150" s="73">
        <v>46.78</v>
      </c>
      <c r="C4150" s="1" t="s">
        <v>1949</v>
      </c>
    </row>
    <row r="4151">
      <c r="A4151" s="72">
        <v>40165.0</v>
      </c>
      <c r="B4151" s="73">
        <v>46.85</v>
      </c>
      <c r="C4151" s="1" t="s">
        <v>1949</v>
      </c>
    </row>
    <row r="4152">
      <c r="A4152" s="72">
        <v>40168.0</v>
      </c>
      <c r="B4152" s="73">
        <v>46.8</v>
      </c>
      <c r="C4152" s="1" t="s">
        <v>1949</v>
      </c>
    </row>
    <row r="4153">
      <c r="A4153" s="72">
        <v>40169.0</v>
      </c>
      <c r="B4153" s="73">
        <v>46.8</v>
      </c>
      <c r="C4153" s="1" t="s">
        <v>1949</v>
      </c>
    </row>
    <row r="4154">
      <c r="A4154" s="72">
        <v>40170.0</v>
      </c>
      <c r="B4154" s="73">
        <v>46.85</v>
      </c>
      <c r="C4154" s="1" t="s">
        <v>1949</v>
      </c>
    </row>
    <row r="4155">
      <c r="A4155" s="72">
        <v>40171.0</v>
      </c>
      <c r="B4155" s="73">
        <v>46.76</v>
      </c>
      <c r="C4155" s="1" t="s">
        <v>1949</v>
      </c>
    </row>
    <row r="4156">
      <c r="A4156" s="72">
        <v>40175.0</v>
      </c>
      <c r="B4156" s="71"/>
      <c r="C4156" s="1" t="s">
        <v>1949</v>
      </c>
    </row>
    <row r="4157">
      <c r="A4157" s="72">
        <v>40176.0</v>
      </c>
      <c r="B4157" s="73">
        <v>46.69</v>
      </c>
      <c r="C4157" s="1" t="s">
        <v>1949</v>
      </c>
    </row>
    <row r="4158">
      <c r="A4158" s="72">
        <v>40177.0</v>
      </c>
      <c r="B4158" s="73">
        <v>46.73</v>
      </c>
      <c r="C4158" s="1" t="s">
        <v>1949</v>
      </c>
    </row>
    <row r="4159">
      <c r="A4159" s="72">
        <v>40178.0</v>
      </c>
      <c r="B4159" s="73">
        <v>46.68</v>
      </c>
      <c r="C4159" s="1" t="s">
        <v>1949</v>
      </c>
    </row>
    <row r="4160">
      <c r="A4160" s="72">
        <v>40182.0</v>
      </c>
      <c r="B4160" s="73">
        <v>46.51</v>
      </c>
      <c r="C4160" s="1" t="s">
        <v>1949</v>
      </c>
    </row>
    <row r="4161">
      <c r="A4161" s="72">
        <v>40183.0</v>
      </c>
      <c r="B4161" s="73">
        <v>46.2</v>
      </c>
      <c r="C4161" s="1" t="s">
        <v>1949</v>
      </c>
    </row>
    <row r="4162">
      <c r="A4162" s="72">
        <v>40184.0</v>
      </c>
      <c r="B4162" s="73">
        <v>46.12</v>
      </c>
      <c r="C4162" s="1" t="s">
        <v>1949</v>
      </c>
    </row>
    <row r="4163">
      <c r="A4163" s="72">
        <v>40185.0</v>
      </c>
      <c r="B4163" s="73">
        <v>45.87</v>
      </c>
      <c r="C4163" s="1" t="s">
        <v>1949</v>
      </c>
    </row>
    <row r="4164">
      <c r="A4164" s="72">
        <v>40186.0</v>
      </c>
      <c r="B4164" s="73">
        <v>45.8</v>
      </c>
      <c r="C4164" s="1" t="s">
        <v>1949</v>
      </c>
    </row>
    <row r="4165">
      <c r="A4165" s="72">
        <v>40189.0</v>
      </c>
      <c r="B4165" s="73">
        <v>45.36</v>
      </c>
      <c r="C4165" s="1" t="s">
        <v>1949</v>
      </c>
    </row>
    <row r="4166">
      <c r="A4166" s="72">
        <v>40190.0</v>
      </c>
      <c r="B4166" s="73">
        <v>45.4</v>
      </c>
      <c r="C4166" s="1" t="s">
        <v>1949</v>
      </c>
    </row>
    <row r="4167">
      <c r="A4167" s="72">
        <v>40191.0</v>
      </c>
      <c r="B4167" s="73">
        <v>45.68</v>
      </c>
      <c r="C4167" s="1" t="s">
        <v>1949</v>
      </c>
    </row>
    <row r="4168">
      <c r="A4168" s="72">
        <v>40192.0</v>
      </c>
      <c r="B4168" s="73">
        <v>45.48</v>
      </c>
      <c r="C4168" s="1" t="s">
        <v>1949</v>
      </c>
    </row>
    <row r="4169">
      <c r="A4169" s="72">
        <v>40193.0</v>
      </c>
      <c r="B4169" s="73">
        <v>45.67</v>
      </c>
      <c r="C4169" s="1" t="s">
        <v>1949</v>
      </c>
    </row>
    <row r="4170">
      <c r="A4170" s="72">
        <v>40196.0</v>
      </c>
      <c r="B4170" s="73">
        <v>45.66</v>
      </c>
      <c r="C4170" s="1" t="s">
        <v>1949</v>
      </c>
    </row>
    <row r="4171">
      <c r="A4171" s="72">
        <v>40197.0</v>
      </c>
      <c r="B4171" s="73">
        <v>45.62</v>
      </c>
      <c r="C4171" s="1" t="s">
        <v>1949</v>
      </c>
    </row>
    <row r="4172">
      <c r="A4172" s="72">
        <v>40198.0</v>
      </c>
      <c r="B4172" s="73">
        <v>45.95</v>
      </c>
      <c r="C4172" s="1" t="s">
        <v>1949</v>
      </c>
    </row>
    <row r="4173">
      <c r="A4173" s="72">
        <v>40199.0</v>
      </c>
      <c r="B4173" s="73">
        <v>45.97</v>
      </c>
      <c r="C4173" s="1" t="s">
        <v>1949</v>
      </c>
    </row>
    <row r="4174">
      <c r="A4174" s="72">
        <v>40200.0</v>
      </c>
      <c r="B4174" s="73">
        <v>46.17</v>
      </c>
      <c r="C4174" s="1" t="s">
        <v>1949</v>
      </c>
    </row>
    <row r="4175">
      <c r="A4175" s="72">
        <v>40203.0</v>
      </c>
      <c r="B4175" s="73">
        <v>46.18</v>
      </c>
      <c r="C4175" s="1" t="s">
        <v>1949</v>
      </c>
    </row>
    <row r="4176">
      <c r="A4176" s="72">
        <v>40204.0</v>
      </c>
      <c r="B4176" s="71"/>
      <c r="C4176" s="1" t="s">
        <v>1949</v>
      </c>
    </row>
    <row r="4177">
      <c r="A4177" s="72">
        <v>40205.0</v>
      </c>
      <c r="B4177" s="73">
        <v>46.29</v>
      </c>
      <c r="C4177" s="1" t="s">
        <v>1949</v>
      </c>
    </row>
    <row r="4178">
      <c r="A4178" s="72">
        <v>40206.0</v>
      </c>
      <c r="B4178" s="73">
        <v>46.31</v>
      </c>
      <c r="C4178" s="1" t="s">
        <v>1949</v>
      </c>
    </row>
    <row r="4179">
      <c r="A4179" s="72">
        <v>40207.0</v>
      </c>
      <c r="B4179" s="73">
        <v>46.37</v>
      </c>
      <c r="C4179" s="1" t="s">
        <v>1949</v>
      </c>
    </row>
    <row r="4180">
      <c r="A4180" s="72">
        <v>40210.0</v>
      </c>
      <c r="B4180" s="73">
        <v>46.34</v>
      </c>
      <c r="C4180" s="1" t="s">
        <v>1949</v>
      </c>
    </row>
    <row r="4181">
      <c r="A4181" s="72">
        <v>40211.0</v>
      </c>
      <c r="B4181" s="73">
        <v>46.25</v>
      </c>
      <c r="C4181" s="1" t="s">
        <v>1949</v>
      </c>
    </row>
    <row r="4182">
      <c r="A4182" s="72">
        <v>40212.0</v>
      </c>
      <c r="B4182" s="73">
        <v>46.04</v>
      </c>
      <c r="C4182" s="1" t="s">
        <v>1949</v>
      </c>
    </row>
    <row r="4183">
      <c r="A4183" s="72">
        <v>40213.0</v>
      </c>
      <c r="B4183" s="73">
        <v>46.09</v>
      </c>
      <c r="C4183" s="1" t="s">
        <v>1949</v>
      </c>
    </row>
    <row r="4184">
      <c r="A4184" s="72">
        <v>40214.0</v>
      </c>
      <c r="B4184" s="73">
        <v>46.56</v>
      </c>
      <c r="C4184" s="1" t="s">
        <v>1949</v>
      </c>
    </row>
    <row r="4185">
      <c r="A4185" s="72">
        <v>40217.0</v>
      </c>
      <c r="B4185" s="73">
        <v>46.81</v>
      </c>
      <c r="C4185" s="1" t="s">
        <v>1949</v>
      </c>
    </row>
    <row r="4186">
      <c r="A4186" s="72">
        <v>40218.0</v>
      </c>
      <c r="B4186" s="73">
        <v>46.68</v>
      </c>
      <c r="C4186" s="1" t="s">
        <v>1949</v>
      </c>
    </row>
    <row r="4187">
      <c r="A4187" s="72">
        <v>40219.0</v>
      </c>
      <c r="B4187" s="73">
        <v>46.56</v>
      </c>
      <c r="C4187" s="1" t="s">
        <v>1949</v>
      </c>
    </row>
    <row r="4188">
      <c r="A4188" s="72">
        <v>40220.0</v>
      </c>
      <c r="B4188" s="73">
        <v>46.46</v>
      </c>
      <c r="C4188" s="1" t="s">
        <v>1949</v>
      </c>
    </row>
    <row r="4189">
      <c r="A4189" s="72">
        <v>40221.0</v>
      </c>
      <c r="B4189" s="71"/>
      <c r="C4189" s="1" t="s">
        <v>1949</v>
      </c>
    </row>
    <row r="4190">
      <c r="A4190" s="72">
        <v>40224.0</v>
      </c>
      <c r="B4190" s="73">
        <v>46.38</v>
      </c>
      <c r="C4190" s="1" t="s">
        <v>1949</v>
      </c>
    </row>
    <row r="4191">
      <c r="A4191" s="72">
        <v>40225.0</v>
      </c>
      <c r="B4191" s="73">
        <v>46.18</v>
      </c>
      <c r="C4191" s="1" t="s">
        <v>1949</v>
      </c>
    </row>
    <row r="4192">
      <c r="A4192" s="72">
        <v>40226.0</v>
      </c>
      <c r="B4192" s="73">
        <v>46.02</v>
      </c>
      <c r="C4192" s="1" t="s">
        <v>1949</v>
      </c>
    </row>
    <row r="4193">
      <c r="A4193" s="72">
        <v>40227.0</v>
      </c>
      <c r="B4193" s="73">
        <v>46.22</v>
      </c>
      <c r="C4193" s="1" t="s">
        <v>1949</v>
      </c>
    </row>
    <row r="4194">
      <c r="A4194" s="72">
        <v>40228.0</v>
      </c>
      <c r="B4194" s="73">
        <v>46.47</v>
      </c>
      <c r="C4194" s="1" t="s">
        <v>1949</v>
      </c>
    </row>
    <row r="4195">
      <c r="A4195" s="72">
        <v>40231.0</v>
      </c>
      <c r="B4195" s="73">
        <v>46.16</v>
      </c>
      <c r="C4195" s="1" t="s">
        <v>1949</v>
      </c>
    </row>
    <row r="4196">
      <c r="A4196" s="72">
        <v>40232.0</v>
      </c>
      <c r="B4196" s="73">
        <v>46.13</v>
      </c>
      <c r="C4196" s="1" t="s">
        <v>1949</v>
      </c>
    </row>
    <row r="4197">
      <c r="A4197" s="72">
        <v>40233.0</v>
      </c>
      <c r="B4197" s="73">
        <v>46.25</v>
      </c>
      <c r="C4197" s="1" t="s">
        <v>1949</v>
      </c>
    </row>
    <row r="4198">
      <c r="A4198" s="72">
        <v>40234.0</v>
      </c>
      <c r="B4198" s="73">
        <v>46.36</v>
      </c>
      <c r="C4198" s="1" t="s">
        <v>1949</v>
      </c>
    </row>
    <row r="4199">
      <c r="A4199" s="72">
        <v>40235.0</v>
      </c>
      <c r="B4199" s="73">
        <v>46.23</v>
      </c>
      <c r="C4199" s="1" t="s">
        <v>1949</v>
      </c>
    </row>
    <row r="4200">
      <c r="A4200" s="72">
        <v>40238.0</v>
      </c>
      <c r="B4200" s="71"/>
      <c r="C4200" s="1" t="s">
        <v>1949</v>
      </c>
    </row>
    <row r="4201">
      <c r="A4201" s="72">
        <v>40239.0</v>
      </c>
      <c r="B4201" s="73">
        <v>46.02</v>
      </c>
      <c r="C4201" s="1" t="s">
        <v>1949</v>
      </c>
    </row>
    <row r="4202">
      <c r="A4202" s="72">
        <v>40240.0</v>
      </c>
      <c r="B4202" s="73">
        <v>45.9</v>
      </c>
      <c r="C4202" s="1" t="s">
        <v>1949</v>
      </c>
    </row>
    <row r="4203">
      <c r="A4203" s="72">
        <v>40241.0</v>
      </c>
      <c r="B4203" s="73">
        <v>45.82</v>
      </c>
      <c r="C4203" s="1" t="s">
        <v>1949</v>
      </c>
    </row>
    <row r="4204">
      <c r="A4204" s="72">
        <v>40242.0</v>
      </c>
      <c r="B4204" s="73">
        <v>45.78</v>
      </c>
      <c r="C4204" s="1" t="s">
        <v>1949</v>
      </c>
    </row>
    <row r="4205">
      <c r="A4205" s="72">
        <v>40245.0</v>
      </c>
      <c r="B4205" s="73">
        <v>45.43</v>
      </c>
      <c r="C4205" s="1" t="s">
        <v>1949</v>
      </c>
    </row>
    <row r="4206">
      <c r="A4206" s="72">
        <v>40246.0</v>
      </c>
      <c r="B4206" s="73">
        <v>45.54</v>
      </c>
      <c r="C4206" s="1" t="s">
        <v>1949</v>
      </c>
    </row>
    <row r="4207">
      <c r="A4207" s="72">
        <v>40247.0</v>
      </c>
      <c r="B4207" s="73">
        <v>45.41</v>
      </c>
      <c r="C4207" s="1" t="s">
        <v>1949</v>
      </c>
    </row>
    <row r="4208">
      <c r="A4208" s="72">
        <v>40248.0</v>
      </c>
      <c r="B4208" s="73">
        <v>45.47</v>
      </c>
      <c r="C4208" s="1" t="s">
        <v>1949</v>
      </c>
    </row>
    <row r="4209">
      <c r="A4209" s="72">
        <v>40249.0</v>
      </c>
      <c r="B4209" s="73">
        <v>45.45</v>
      </c>
      <c r="C4209" s="1" t="s">
        <v>1949</v>
      </c>
    </row>
    <row r="4210">
      <c r="A4210" s="72">
        <v>40252.0</v>
      </c>
      <c r="B4210" s="73">
        <v>45.58</v>
      </c>
      <c r="C4210" s="1" t="s">
        <v>1949</v>
      </c>
    </row>
    <row r="4211">
      <c r="A4211" s="72">
        <v>40253.0</v>
      </c>
      <c r="B4211" s="71"/>
      <c r="C4211" s="1" t="s">
        <v>1949</v>
      </c>
    </row>
    <row r="4212">
      <c r="A4212" s="72">
        <v>40254.0</v>
      </c>
      <c r="B4212" s="73">
        <v>45.41</v>
      </c>
      <c r="C4212" s="1" t="s">
        <v>1949</v>
      </c>
    </row>
    <row r="4213">
      <c r="A4213" s="72">
        <v>40255.0</v>
      </c>
      <c r="B4213" s="73">
        <v>45.49</v>
      </c>
      <c r="C4213" s="1" t="s">
        <v>1949</v>
      </c>
    </row>
    <row r="4214">
      <c r="A4214" s="72">
        <v>40256.0</v>
      </c>
      <c r="B4214" s="73">
        <v>45.48</v>
      </c>
      <c r="C4214" s="1" t="s">
        <v>1949</v>
      </c>
    </row>
    <row r="4215">
      <c r="A4215" s="72">
        <v>40259.0</v>
      </c>
      <c r="B4215" s="73">
        <v>45.49</v>
      </c>
      <c r="C4215" s="1" t="s">
        <v>1949</v>
      </c>
    </row>
    <row r="4216">
      <c r="A4216" s="72">
        <v>40260.0</v>
      </c>
      <c r="B4216" s="73">
        <v>45.56</v>
      </c>
      <c r="C4216" s="1" t="s">
        <v>1949</v>
      </c>
    </row>
    <row r="4217">
      <c r="A4217" s="72">
        <v>40261.0</v>
      </c>
      <c r="B4217" s="71"/>
      <c r="C4217" s="1" t="s">
        <v>1949</v>
      </c>
    </row>
    <row r="4218">
      <c r="A4218" s="72">
        <v>40262.0</v>
      </c>
      <c r="B4218" s="73">
        <v>45.63</v>
      </c>
      <c r="C4218" s="1" t="s">
        <v>1949</v>
      </c>
    </row>
    <row r="4219">
      <c r="A4219" s="72">
        <v>40263.0</v>
      </c>
      <c r="B4219" s="73">
        <v>45.34</v>
      </c>
      <c r="C4219" s="1" t="s">
        <v>1949</v>
      </c>
    </row>
    <row r="4220">
      <c r="A4220" s="72">
        <v>40266.0</v>
      </c>
      <c r="B4220" s="73">
        <v>45.08</v>
      </c>
      <c r="C4220" s="1" t="s">
        <v>1949</v>
      </c>
    </row>
    <row r="4221">
      <c r="A4221" s="72">
        <v>40267.0</v>
      </c>
      <c r="B4221" s="73">
        <v>44.94</v>
      </c>
      <c r="C4221" s="1" t="s">
        <v>1949</v>
      </c>
    </row>
    <row r="4222">
      <c r="A4222" s="72">
        <v>40268.0</v>
      </c>
      <c r="B4222" s="73">
        <v>45.14</v>
      </c>
      <c r="C4222" s="1" t="s">
        <v>1949</v>
      </c>
    </row>
    <row r="4223">
      <c r="A4223" s="72">
        <v>40269.0</v>
      </c>
      <c r="B4223" s="71"/>
      <c r="C4223" s="1" t="s">
        <v>1949</v>
      </c>
    </row>
    <row r="4224">
      <c r="A4224" s="72">
        <v>40270.0</v>
      </c>
      <c r="B4224" s="71"/>
      <c r="C4224" s="1" t="s">
        <v>1949</v>
      </c>
    </row>
    <row r="4225">
      <c r="A4225" s="72">
        <v>40273.0</v>
      </c>
      <c r="B4225" s="73">
        <v>44.73</v>
      </c>
      <c r="C4225" s="1" t="s">
        <v>1949</v>
      </c>
    </row>
    <row r="4226">
      <c r="A4226" s="72">
        <v>40274.0</v>
      </c>
      <c r="B4226" s="73">
        <v>44.45</v>
      </c>
      <c r="C4226" s="1" t="s">
        <v>1949</v>
      </c>
    </row>
    <row r="4227">
      <c r="A4227" s="72">
        <v>40275.0</v>
      </c>
      <c r="B4227" s="73">
        <v>44.42</v>
      </c>
      <c r="C4227" s="1" t="s">
        <v>1949</v>
      </c>
    </row>
    <row r="4228">
      <c r="A4228" s="72">
        <v>40276.0</v>
      </c>
      <c r="B4228" s="73">
        <v>44.69</v>
      </c>
      <c r="C4228" s="1" t="s">
        <v>1949</v>
      </c>
    </row>
    <row r="4229">
      <c r="A4229" s="72">
        <v>40277.0</v>
      </c>
      <c r="B4229" s="73">
        <v>44.35</v>
      </c>
      <c r="C4229" s="1" t="s">
        <v>1949</v>
      </c>
    </row>
    <row r="4230">
      <c r="A4230" s="72">
        <v>40280.0</v>
      </c>
      <c r="B4230" s="73">
        <v>44.35</v>
      </c>
      <c r="C4230" s="1" t="s">
        <v>1949</v>
      </c>
    </row>
    <row r="4231">
      <c r="A4231" s="72">
        <v>40281.0</v>
      </c>
      <c r="B4231" s="73">
        <v>44.62</v>
      </c>
      <c r="C4231" s="1" t="s">
        <v>1949</v>
      </c>
    </row>
    <row r="4232">
      <c r="A4232" s="72">
        <v>40282.0</v>
      </c>
      <c r="B4232" s="71"/>
      <c r="C4232" s="1" t="s">
        <v>1949</v>
      </c>
    </row>
    <row r="4233">
      <c r="A4233" s="72">
        <v>40283.0</v>
      </c>
      <c r="B4233" s="73">
        <v>44.38</v>
      </c>
      <c r="C4233" s="1" t="s">
        <v>1949</v>
      </c>
    </row>
    <row r="4234">
      <c r="A4234" s="72">
        <v>40284.0</v>
      </c>
      <c r="B4234" s="73">
        <v>44.49</v>
      </c>
      <c r="C4234" s="1" t="s">
        <v>1949</v>
      </c>
    </row>
    <row r="4235">
      <c r="A4235" s="72">
        <v>40287.0</v>
      </c>
      <c r="B4235" s="73">
        <v>44.6</v>
      </c>
      <c r="C4235" s="1" t="s">
        <v>1949</v>
      </c>
    </row>
    <row r="4236">
      <c r="A4236" s="72">
        <v>40288.0</v>
      </c>
      <c r="B4236" s="73">
        <v>44.61</v>
      </c>
      <c r="C4236" s="1" t="s">
        <v>1949</v>
      </c>
    </row>
    <row r="4237">
      <c r="A4237" s="72">
        <v>40289.0</v>
      </c>
      <c r="B4237" s="73">
        <v>44.41</v>
      </c>
      <c r="C4237" s="1" t="s">
        <v>1949</v>
      </c>
    </row>
    <row r="4238">
      <c r="A4238" s="72">
        <v>40290.0</v>
      </c>
      <c r="B4238" s="73">
        <v>44.45</v>
      </c>
      <c r="C4238" s="1" t="s">
        <v>1949</v>
      </c>
    </row>
    <row r="4239">
      <c r="A4239" s="72">
        <v>40291.0</v>
      </c>
      <c r="B4239" s="73">
        <v>44.54</v>
      </c>
      <c r="C4239" s="1" t="s">
        <v>1949</v>
      </c>
    </row>
    <row r="4240">
      <c r="A4240" s="72">
        <v>40294.0</v>
      </c>
      <c r="B4240" s="73">
        <v>44.33</v>
      </c>
      <c r="C4240" s="1" t="s">
        <v>1949</v>
      </c>
    </row>
    <row r="4241">
      <c r="A4241" s="72">
        <v>40295.0</v>
      </c>
      <c r="B4241" s="73">
        <v>44.45</v>
      </c>
      <c r="C4241" s="1" t="s">
        <v>1949</v>
      </c>
    </row>
    <row r="4242">
      <c r="A4242" s="72">
        <v>40296.0</v>
      </c>
      <c r="B4242" s="73">
        <v>44.6</v>
      </c>
      <c r="C4242" s="1" t="s">
        <v>1949</v>
      </c>
    </row>
    <row r="4243">
      <c r="A4243" s="72">
        <v>40297.0</v>
      </c>
      <c r="B4243" s="73">
        <v>44.57</v>
      </c>
      <c r="C4243" s="1" t="s">
        <v>1949</v>
      </c>
    </row>
    <row r="4244">
      <c r="A4244" s="72">
        <v>40298.0</v>
      </c>
      <c r="B4244" s="73">
        <v>44.44</v>
      </c>
      <c r="C4244" s="1" t="s">
        <v>1949</v>
      </c>
    </row>
    <row r="4245">
      <c r="A4245" s="72">
        <v>40301.0</v>
      </c>
      <c r="B4245" s="73">
        <v>44.56</v>
      </c>
      <c r="C4245" s="1" t="s">
        <v>1949</v>
      </c>
    </row>
    <row r="4246">
      <c r="A4246" s="72">
        <v>40302.0</v>
      </c>
      <c r="B4246" s="73">
        <v>44.56</v>
      </c>
      <c r="C4246" s="1" t="s">
        <v>1949</v>
      </c>
    </row>
    <row r="4247">
      <c r="A4247" s="72">
        <v>40303.0</v>
      </c>
      <c r="B4247" s="73">
        <v>44.87</v>
      </c>
      <c r="C4247" s="1" t="s">
        <v>1949</v>
      </c>
    </row>
    <row r="4248">
      <c r="A4248" s="72">
        <v>40304.0</v>
      </c>
      <c r="B4248" s="73">
        <v>45.4</v>
      </c>
      <c r="C4248" s="1" t="s">
        <v>1949</v>
      </c>
    </row>
    <row r="4249">
      <c r="A4249" s="72">
        <v>40305.0</v>
      </c>
      <c r="B4249" s="73">
        <v>45.58</v>
      </c>
      <c r="C4249" s="1" t="s">
        <v>1949</v>
      </c>
    </row>
    <row r="4250">
      <c r="A4250" s="72">
        <v>40308.0</v>
      </c>
      <c r="B4250" s="73">
        <v>44.96</v>
      </c>
      <c r="C4250" s="1" t="s">
        <v>1949</v>
      </c>
    </row>
    <row r="4251">
      <c r="A4251" s="72">
        <v>40309.0</v>
      </c>
      <c r="B4251" s="73">
        <v>45.14</v>
      </c>
      <c r="C4251" s="1" t="s">
        <v>1949</v>
      </c>
    </row>
    <row r="4252">
      <c r="A4252" s="72">
        <v>40310.0</v>
      </c>
      <c r="B4252" s="73">
        <v>45.33</v>
      </c>
      <c r="C4252" s="1" t="s">
        <v>1949</v>
      </c>
    </row>
    <row r="4253">
      <c r="A4253" s="72">
        <v>40311.0</v>
      </c>
      <c r="B4253" s="73">
        <v>44.99</v>
      </c>
      <c r="C4253" s="1" t="s">
        <v>1949</v>
      </c>
    </row>
    <row r="4254">
      <c r="A4254" s="72">
        <v>40312.0</v>
      </c>
      <c r="B4254" s="73">
        <v>45.1</v>
      </c>
      <c r="C4254" s="1" t="s">
        <v>1949</v>
      </c>
    </row>
    <row r="4255">
      <c r="A4255" s="72">
        <v>40315.0</v>
      </c>
      <c r="B4255" s="73">
        <v>45.72</v>
      </c>
      <c r="C4255" s="1" t="s">
        <v>1949</v>
      </c>
    </row>
    <row r="4256">
      <c r="A4256" s="72">
        <v>40316.0</v>
      </c>
      <c r="B4256" s="73">
        <v>45.55</v>
      </c>
      <c r="C4256" s="1" t="s">
        <v>1949</v>
      </c>
    </row>
    <row r="4257">
      <c r="A4257" s="72">
        <v>40317.0</v>
      </c>
      <c r="B4257" s="73">
        <v>46.0</v>
      </c>
      <c r="C4257" s="1" t="s">
        <v>1949</v>
      </c>
    </row>
    <row r="4258">
      <c r="A4258" s="72">
        <v>40318.0</v>
      </c>
      <c r="B4258" s="73">
        <v>46.75</v>
      </c>
      <c r="C4258" s="1" t="s">
        <v>1949</v>
      </c>
    </row>
    <row r="4259">
      <c r="A4259" s="72">
        <v>40319.0</v>
      </c>
      <c r="B4259" s="73">
        <v>46.95</v>
      </c>
      <c r="C4259" s="1" t="s">
        <v>1949</v>
      </c>
    </row>
    <row r="4260">
      <c r="A4260" s="72">
        <v>40322.0</v>
      </c>
      <c r="B4260" s="73">
        <v>46.67</v>
      </c>
      <c r="C4260" s="1" t="s">
        <v>1949</v>
      </c>
    </row>
    <row r="4261">
      <c r="A4261" s="72">
        <v>40323.0</v>
      </c>
      <c r="B4261" s="73">
        <v>47.4</v>
      </c>
      <c r="C4261" s="1" t="s">
        <v>1949</v>
      </c>
    </row>
    <row r="4262">
      <c r="A4262" s="72">
        <v>40324.0</v>
      </c>
      <c r="B4262" s="73">
        <v>47.57</v>
      </c>
      <c r="C4262" s="1" t="s">
        <v>1949</v>
      </c>
    </row>
    <row r="4263">
      <c r="A4263" s="72">
        <v>40325.0</v>
      </c>
      <c r="B4263" s="71"/>
      <c r="C4263" s="1" t="s">
        <v>1949</v>
      </c>
    </row>
    <row r="4264">
      <c r="A4264" s="72">
        <v>40326.0</v>
      </c>
      <c r="B4264" s="73">
        <v>46.54</v>
      </c>
      <c r="C4264" s="1" t="s">
        <v>1949</v>
      </c>
    </row>
    <row r="4265">
      <c r="A4265" s="72">
        <v>40330.0</v>
      </c>
      <c r="B4265" s="73">
        <v>46.69</v>
      </c>
      <c r="C4265" s="1" t="s">
        <v>1949</v>
      </c>
    </row>
    <row r="4266">
      <c r="A4266" s="72">
        <v>40331.0</v>
      </c>
      <c r="B4266" s="73">
        <v>47.19</v>
      </c>
      <c r="C4266" s="1" t="s">
        <v>1949</v>
      </c>
    </row>
    <row r="4267">
      <c r="A4267" s="72">
        <v>40332.0</v>
      </c>
      <c r="B4267" s="73">
        <v>46.52</v>
      </c>
      <c r="C4267" s="1" t="s">
        <v>1949</v>
      </c>
    </row>
    <row r="4268">
      <c r="A4268" s="72">
        <v>40333.0</v>
      </c>
      <c r="B4268" s="73">
        <v>46.67</v>
      </c>
      <c r="C4268" s="1" t="s">
        <v>1949</v>
      </c>
    </row>
    <row r="4269">
      <c r="A4269" s="72">
        <v>40336.0</v>
      </c>
      <c r="B4269" s="73">
        <v>47.28</v>
      </c>
      <c r="C4269" s="1" t="s">
        <v>1949</v>
      </c>
    </row>
    <row r="4270">
      <c r="A4270" s="72">
        <v>40337.0</v>
      </c>
      <c r="B4270" s="73">
        <v>46.95</v>
      </c>
      <c r="C4270" s="1" t="s">
        <v>1949</v>
      </c>
    </row>
    <row r="4271">
      <c r="A4271" s="72">
        <v>40338.0</v>
      </c>
      <c r="B4271" s="73">
        <v>46.98</v>
      </c>
      <c r="C4271" s="1" t="s">
        <v>1949</v>
      </c>
    </row>
    <row r="4272">
      <c r="A4272" s="72">
        <v>40339.0</v>
      </c>
      <c r="B4272" s="73">
        <v>46.98</v>
      </c>
      <c r="C4272" s="1" t="s">
        <v>1949</v>
      </c>
    </row>
    <row r="4273">
      <c r="A4273" s="72">
        <v>40340.0</v>
      </c>
      <c r="B4273" s="73">
        <v>46.82</v>
      </c>
      <c r="C4273" s="1" t="s">
        <v>1949</v>
      </c>
    </row>
    <row r="4274">
      <c r="A4274" s="72">
        <v>40343.0</v>
      </c>
      <c r="B4274" s="73">
        <v>46.57</v>
      </c>
      <c r="C4274" s="1" t="s">
        <v>1949</v>
      </c>
    </row>
    <row r="4275">
      <c r="A4275" s="72">
        <v>40344.0</v>
      </c>
      <c r="B4275" s="73">
        <v>46.73</v>
      </c>
      <c r="C4275" s="1" t="s">
        <v>1949</v>
      </c>
    </row>
    <row r="4276">
      <c r="A4276" s="72">
        <v>40345.0</v>
      </c>
      <c r="B4276" s="73">
        <v>46.35</v>
      </c>
      <c r="C4276" s="1" t="s">
        <v>1949</v>
      </c>
    </row>
    <row r="4277">
      <c r="A4277" s="72">
        <v>40346.0</v>
      </c>
      <c r="B4277" s="73">
        <v>46.5</v>
      </c>
      <c r="C4277" s="1" t="s">
        <v>1949</v>
      </c>
    </row>
    <row r="4278">
      <c r="A4278" s="72">
        <v>40347.0</v>
      </c>
      <c r="B4278" s="73">
        <v>46.14</v>
      </c>
      <c r="C4278" s="1" t="s">
        <v>1949</v>
      </c>
    </row>
    <row r="4279">
      <c r="A4279" s="72">
        <v>40350.0</v>
      </c>
      <c r="B4279" s="73">
        <v>45.64</v>
      </c>
      <c r="C4279" s="1" t="s">
        <v>1949</v>
      </c>
    </row>
    <row r="4280">
      <c r="A4280" s="72">
        <v>40351.0</v>
      </c>
      <c r="B4280" s="73">
        <v>46.04</v>
      </c>
      <c r="C4280" s="1" t="s">
        <v>1949</v>
      </c>
    </row>
    <row r="4281">
      <c r="A4281" s="72">
        <v>40352.0</v>
      </c>
      <c r="B4281" s="73">
        <v>46.31</v>
      </c>
      <c r="C4281" s="1" t="s">
        <v>1949</v>
      </c>
    </row>
    <row r="4282">
      <c r="A4282" s="72">
        <v>40353.0</v>
      </c>
      <c r="B4282" s="73">
        <v>46.24</v>
      </c>
      <c r="C4282" s="1" t="s">
        <v>1949</v>
      </c>
    </row>
    <row r="4283">
      <c r="A4283" s="72">
        <v>40354.0</v>
      </c>
      <c r="B4283" s="73">
        <v>46.54</v>
      </c>
      <c r="C4283" s="1" t="s">
        <v>1949</v>
      </c>
    </row>
    <row r="4284">
      <c r="A4284" s="72">
        <v>40357.0</v>
      </c>
      <c r="B4284" s="73">
        <v>46.16</v>
      </c>
      <c r="C4284" s="1" t="s">
        <v>1949</v>
      </c>
    </row>
    <row r="4285">
      <c r="A4285" s="72">
        <v>40358.0</v>
      </c>
      <c r="B4285" s="73">
        <v>46.52</v>
      </c>
      <c r="C4285" s="1" t="s">
        <v>1949</v>
      </c>
    </row>
    <row r="4286">
      <c r="A4286" s="72">
        <v>40359.0</v>
      </c>
      <c r="B4286" s="73">
        <v>46.6</v>
      </c>
      <c r="C4286" s="1" t="s">
        <v>1949</v>
      </c>
    </row>
    <row r="4287">
      <c r="A4287" s="72">
        <v>40360.0</v>
      </c>
      <c r="B4287" s="71"/>
      <c r="C4287" s="1" t="s">
        <v>1949</v>
      </c>
    </row>
    <row r="4288">
      <c r="A4288" s="72">
        <v>40361.0</v>
      </c>
      <c r="B4288" s="73">
        <v>46.68</v>
      </c>
      <c r="C4288" s="1" t="s">
        <v>1949</v>
      </c>
    </row>
    <row r="4289">
      <c r="A4289" s="72">
        <v>40364.0</v>
      </c>
      <c r="B4289" s="71"/>
      <c r="C4289" s="1" t="s">
        <v>1949</v>
      </c>
    </row>
    <row r="4290">
      <c r="A4290" s="72">
        <v>40365.0</v>
      </c>
      <c r="B4290" s="73">
        <v>46.8</v>
      </c>
      <c r="C4290" s="1" t="s">
        <v>1949</v>
      </c>
    </row>
    <row r="4291">
      <c r="A4291" s="72">
        <v>40366.0</v>
      </c>
      <c r="B4291" s="73">
        <v>47.08</v>
      </c>
      <c r="C4291" s="1" t="s">
        <v>1949</v>
      </c>
    </row>
    <row r="4292">
      <c r="A4292" s="72">
        <v>40367.0</v>
      </c>
      <c r="B4292" s="73">
        <v>46.85</v>
      </c>
      <c r="C4292" s="1" t="s">
        <v>1949</v>
      </c>
    </row>
    <row r="4293">
      <c r="A4293" s="72">
        <v>40368.0</v>
      </c>
      <c r="B4293" s="73">
        <v>46.75</v>
      </c>
      <c r="C4293" s="1" t="s">
        <v>1949</v>
      </c>
    </row>
    <row r="4294">
      <c r="A4294" s="72">
        <v>40371.0</v>
      </c>
      <c r="B4294" s="73">
        <v>46.73</v>
      </c>
      <c r="C4294" s="1" t="s">
        <v>1949</v>
      </c>
    </row>
    <row r="4295">
      <c r="A4295" s="72">
        <v>40372.0</v>
      </c>
      <c r="B4295" s="73">
        <v>46.93</v>
      </c>
      <c r="C4295" s="1" t="s">
        <v>1949</v>
      </c>
    </row>
    <row r="4296">
      <c r="A4296" s="72">
        <v>40373.0</v>
      </c>
      <c r="B4296" s="73">
        <v>46.63</v>
      </c>
      <c r="C4296" s="1" t="s">
        <v>1949</v>
      </c>
    </row>
    <row r="4297">
      <c r="A4297" s="72">
        <v>40374.0</v>
      </c>
      <c r="B4297" s="73">
        <v>46.74</v>
      </c>
      <c r="C4297" s="1" t="s">
        <v>1949</v>
      </c>
    </row>
    <row r="4298">
      <c r="A4298" s="72">
        <v>40375.0</v>
      </c>
      <c r="B4298" s="73">
        <v>46.8</v>
      </c>
      <c r="C4298" s="1" t="s">
        <v>1949</v>
      </c>
    </row>
    <row r="4299">
      <c r="A4299" s="72">
        <v>40378.0</v>
      </c>
      <c r="B4299" s="73">
        <v>47.08</v>
      </c>
      <c r="C4299" s="1" t="s">
        <v>1949</v>
      </c>
    </row>
    <row r="4300">
      <c r="A4300" s="72">
        <v>40379.0</v>
      </c>
      <c r="B4300" s="73">
        <v>47.1</v>
      </c>
      <c r="C4300" s="1" t="s">
        <v>1949</v>
      </c>
    </row>
    <row r="4301">
      <c r="A4301" s="72">
        <v>40380.0</v>
      </c>
      <c r="B4301" s="73">
        <v>47.25</v>
      </c>
      <c r="C4301" s="1" t="s">
        <v>1949</v>
      </c>
    </row>
    <row r="4302">
      <c r="A4302" s="72">
        <v>40381.0</v>
      </c>
      <c r="B4302" s="73">
        <v>47.33</v>
      </c>
      <c r="C4302" s="1" t="s">
        <v>1949</v>
      </c>
    </row>
    <row r="4303">
      <c r="A4303" s="72">
        <v>40382.0</v>
      </c>
      <c r="B4303" s="73">
        <v>47.0</v>
      </c>
      <c r="C4303" s="1" t="s">
        <v>1949</v>
      </c>
    </row>
    <row r="4304">
      <c r="A4304" s="72">
        <v>40385.0</v>
      </c>
      <c r="B4304" s="73">
        <v>46.86</v>
      </c>
      <c r="C4304" s="1" t="s">
        <v>1949</v>
      </c>
    </row>
    <row r="4305">
      <c r="A4305" s="72">
        <v>40386.0</v>
      </c>
      <c r="B4305" s="73">
        <v>46.76</v>
      </c>
      <c r="C4305" s="1" t="s">
        <v>1949</v>
      </c>
    </row>
    <row r="4306">
      <c r="A4306" s="72">
        <v>40387.0</v>
      </c>
      <c r="B4306" s="73">
        <v>46.57</v>
      </c>
      <c r="C4306" s="1" t="s">
        <v>1949</v>
      </c>
    </row>
    <row r="4307">
      <c r="A4307" s="72">
        <v>40388.0</v>
      </c>
      <c r="B4307" s="73">
        <v>46.63</v>
      </c>
      <c r="C4307" s="1" t="s">
        <v>1949</v>
      </c>
    </row>
    <row r="4308">
      <c r="A4308" s="72">
        <v>40389.0</v>
      </c>
      <c r="B4308" s="73">
        <v>46.46</v>
      </c>
      <c r="C4308" s="1" t="s">
        <v>1949</v>
      </c>
    </row>
    <row r="4309">
      <c r="A4309" s="72">
        <v>40392.0</v>
      </c>
      <c r="B4309" s="73">
        <v>46.19</v>
      </c>
      <c r="C4309" s="1" t="s">
        <v>1949</v>
      </c>
    </row>
    <row r="4310">
      <c r="A4310" s="72">
        <v>40393.0</v>
      </c>
      <c r="B4310" s="73">
        <v>46.22</v>
      </c>
      <c r="C4310" s="1" t="s">
        <v>1949</v>
      </c>
    </row>
    <row r="4311">
      <c r="A4311" s="72">
        <v>40394.0</v>
      </c>
      <c r="B4311" s="73">
        <v>46.22</v>
      </c>
      <c r="C4311" s="1" t="s">
        <v>1949</v>
      </c>
    </row>
    <row r="4312">
      <c r="A4312" s="72">
        <v>40395.0</v>
      </c>
      <c r="B4312" s="73">
        <v>46.23</v>
      </c>
      <c r="C4312" s="1" t="s">
        <v>1949</v>
      </c>
    </row>
    <row r="4313">
      <c r="A4313" s="72">
        <v>40396.0</v>
      </c>
      <c r="B4313" s="73">
        <v>46.02</v>
      </c>
      <c r="C4313" s="1" t="s">
        <v>1949</v>
      </c>
    </row>
    <row r="4314">
      <c r="A4314" s="72">
        <v>40399.0</v>
      </c>
      <c r="B4314" s="73">
        <v>46.07</v>
      </c>
      <c r="C4314" s="1" t="s">
        <v>1949</v>
      </c>
    </row>
    <row r="4315">
      <c r="A4315" s="72">
        <v>40400.0</v>
      </c>
      <c r="B4315" s="73">
        <v>46.3</v>
      </c>
      <c r="C4315" s="1" t="s">
        <v>1949</v>
      </c>
    </row>
    <row r="4316">
      <c r="A4316" s="72">
        <v>40401.0</v>
      </c>
      <c r="B4316" s="73">
        <v>46.54</v>
      </c>
      <c r="C4316" s="1" t="s">
        <v>1949</v>
      </c>
    </row>
    <row r="4317">
      <c r="A4317" s="72">
        <v>40402.0</v>
      </c>
      <c r="B4317" s="73">
        <v>46.94</v>
      </c>
      <c r="C4317" s="1" t="s">
        <v>1949</v>
      </c>
    </row>
    <row r="4318">
      <c r="A4318" s="72">
        <v>40403.0</v>
      </c>
      <c r="B4318" s="73">
        <v>46.58</v>
      </c>
      <c r="C4318" s="1" t="s">
        <v>1949</v>
      </c>
    </row>
    <row r="4319">
      <c r="A4319" s="72">
        <v>40406.0</v>
      </c>
      <c r="B4319" s="73">
        <v>46.78</v>
      </c>
      <c r="C4319" s="1" t="s">
        <v>1949</v>
      </c>
    </row>
    <row r="4320">
      <c r="A4320" s="72">
        <v>40407.0</v>
      </c>
      <c r="B4320" s="73">
        <v>46.68</v>
      </c>
      <c r="C4320" s="1" t="s">
        <v>1949</v>
      </c>
    </row>
    <row r="4321">
      <c r="A4321" s="72">
        <v>40408.0</v>
      </c>
      <c r="B4321" s="73">
        <v>46.64</v>
      </c>
      <c r="C4321" s="1" t="s">
        <v>1949</v>
      </c>
    </row>
    <row r="4322">
      <c r="A4322" s="72">
        <v>40409.0</v>
      </c>
      <c r="B4322" s="71"/>
      <c r="C4322" s="1" t="s">
        <v>1949</v>
      </c>
    </row>
    <row r="4323">
      <c r="A4323" s="72">
        <v>40410.0</v>
      </c>
      <c r="B4323" s="71"/>
      <c r="C4323" s="1" t="s">
        <v>1949</v>
      </c>
    </row>
    <row r="4324">
      <c r="A4324" s="72">
        <v>40413.0</v>
      </c>
      <c r="B4324" s="73">
        <v>46.61</v>
      </c>
      <c r="C4324" s="1" t="s">
        <v>1949</v>
      </c>
    </row>
    <row r="4325">
      <c r="A4325" s="72">
        <v>40414.0</v>
      </c>
      <c r="B4325" s="73">
        <v>46.79</v>
      </c>
      <c r="C4325" s="1" t="s">
        <v>1949</v>
      </c>
    </row>
    <row r="4326">
      <c r="A4326" s="72">
        <v>40415.0</v>
      </c>
      <c r="B4326" s="73">
        <v>46.93</v>
      </c>
      <c r="C4326" s="1" t="s">
        <v>1949</v>
      </c>
    </row>
    <row r="4327">
      <c r="A4327" s="72">
        <v>40416.0</v>
      </c>
      <c r="B4327" s="73">
        <v>46.81</v>
      </c>
      <c r="C4327" s="1" t="s">
        <v>1949</v>
      </c>
    </row>
    <row r="4328">
      <c r="A4328" s="72">
        <v>40417.0</v>
      </c>
      <c r="B4328" s="73">
        <v>46.86</v>
      </c>
      <c r="C4328" s="1" t="s">
        <v>1949</v>
      </c>
    </row>
    <row r="4329">
      <c r="A4329" s="72">
        <v>40420.0</v>
      </c>
      <c r="B4329" s="73">
        <v>46.84</v>
      </c>
      <c r="C4329" s="1" t="s">
        <v>1949</v>
      </c>
    </row>
    <row r="4330">
      <c r="A4330" s="72">
        <v>40421.0</v>
      </c>
      <c r="B4330" s="73">
        <v>47.08</v>
      </c>
      <c r="C4330" s="1" t="s">
        <v>1949</v>
      </c>
    </row>
    <row r="4331">
      <c r="A4331" s="72">
        <v>40422.0</v>
      </c>
      <c r="B4331" s="73">
        <v>46.87</v>
      </c>
      <c r="C4331" s="1" t="s">
        <v>1949</v>
      </c>
    </row>
    <row r="4332">
      <c r="A4332" s="72">
        <v>40423.0</v>
      </c>
      <c r="B4332" s="73">
        <v>46.78</v>
      </c>
      <c r="C4332" s="1" t="s">
        <v>1949</v>
      </c>
    </row>
    <row r="4333">
      <c r="A4333" s="72">
        <v>40424.0</v>
      </c>
      <c r="B4333" s="73">
        <v>46.67</v>
      </c>
      <c r="C4333" s="1" t="s">
        <v>1949</v>
      </c>
    </row>
    <row r="4334">
      <c r="A4334" s="72">
        <v>40428.0</v>
      </c>
      <c r="B4334" s="73">
        <v>46.71</v>
      </c>
      <c r="C4334" s="1" t="s">
        <v>1949</v>
      </c>
    </row>
    <row r="4335">
      <c r="A4335" s="72">
        <v>40429.0</v>
      </c>
      <c r="B4335" s="73">
        <v>46.7</v>
      </c>
      <c r="C4335" s="1" t="s">
        <v>1949</v>
      </c>
    </row>
    <row r="4336">
      <c r="A4336" s="72">
        <v>40430.0</v>
      </c>
      <c r="B4336" s="73">
        <v>46.56</v>
      </c>
      <c r="C4336" s="1" t="s">
        <v>1949</v>
      </c>
    </row>
    <row r="4337">
      <c r="A4337" s="72">
        <v>40431.0</v>
      </c>
      <c r="B4337" s="71"/>
      <c r="C4337" s="1" t="s">
        <v>1949</v>
      </c>
    </row>
    <row r="4338">
      <c r="A4338" s="72">
        <v>40434.0</v>
      </c>
      <c r="B4338" s="73">
        <v>46.31</v>
      </c>
      <c r="C4338" s="1" t="s">
        <v>1949</v>
      </c>
    </row>
    <row r="4339">
      <c r="A4339" s="72">
        <v>40435.0</v>
      </c>
      <c r="B4339" s="73">
        <v>46.37</v>
      </c>
      <c r="C4339" s="1" t="s">
        <v>1949</v>
      </c>
    </row>
    <row r="4340">
      <c r="A4340" s="72">
        <v>40436.0</v>
      </c>
      <c r="B4340" s="73">
        <v>46.37</v>
      </c>
      <c r="C4340" s="1" t="s">
        <v>1949</v>
      </c>
    </row>
    <row r="4341">
      <c r="A4341" s="72">
        <v>40437.0</v>
      </c>
      <c r="B4341" s="73">
        <v>46.3</v>
      </c>
      <c r="C4341" s="1" t="s">
        <v>1949</v>
      </c>
    </row>
    <row r="4342">
      <c r="A4342" s="72">
        <v>40438.0</v>
      </c>
      <c r="B4342" s="73">
        <v>45.97</v>
      </c>
      <c r="C4342" s="1" t="s">
        <v>1949</v>
      </c>
    </row>
    <row r="4343">
      <c r="A4343" s="72">
        <v>40441.0</v>
      </c>
      <c r="B4343" s="73">
        <v>45.61</v>
      </c>
      <c r="C4343" s="1" t="s">
        <v>1949</v>
      </c>
    </row>
    <row r="4344">
      <c r="A4344" s="72">
        <v>40442.0</v>
      </c>
      <c r="B4344" s="73">
        <v>45.73</v>
      </c>
      <c r="C4344" s="1" t="s">
        <v>1949</v>
      </c>
    </row>
    <row r="4345">
      <c r="A4345" s="72">
        <v>40443.0</v>
      </c>
      <c r="B4345" s="73">
        <v>45.53</v>
      </c>
      <c r="C4345" s="1" t="s">
        <v>1949</v>
      </c>
    </row>
    <row r="4346">
      <c r="A4346" s="72">
        <v>40444.0</v>
      </c>
      <c r="B4346" s="73">
        <v>45.59</v>
      </c>
      <c r="C4346" s="1" t="s">
        <v>1949</v>
      </c>
    </row>
    <row r="4347">
      <c r="A4347" s="72">
        <v>40445.0</v>
      </c>
      <c r="B4347" s="73">
        <v>45.54</v>
      </c>
      <c r="C4347" s="1" t="s">
        <v>1949</v>
      </c>
    </row>
    <row r="4348">
      <c r="A4348" s="72">
        <v>40448.0</v>
      </c>
      <c r="B4348" s="73">
        <v>45.04</v>
      </c>
      <c r="C4348" s="1" t="s">
        <v>1949</v>
      </c>
    </row>
    <row r="4349">
      <c r="A4349" s="72">
        <v>40449.0</v>
      </c>
      <c r="B4349" s="73">
        <v>45.13</v>
      </c>
      <c r="C4349" s="1" t="s">
        <v>1949</v>
      </c>
    </row>
    <row r="4350">
      <c r="A4350" s="72">
        <v>40450.0</v>
      </c>
      <c r="B4350" s="73">
        <v>44.92</v>
      </c>
      <c r="C4350" s="1" t="s">
        <v>1949</v>
      </c>
    </row>
    <row r="4351">
      <c r="A4351" s="72">
        <v>40451.0</v>
      </c>
      <c r="B4351" s="71"/>
      <c r="C4351" s="1" t="s">
        <v>1949</v>
      </c>
    </row>
    <row r="4352">
      <c r="A4352" s="72">
        <v>40452.0</v>
      </c>
      <c r="B4352" s="73">
        <v>44.68</v>
      </c>
      <c r="C4352" s="1" t="s">
        <v>1949</v>
      </c>
    </row>
    <row r="4353">
      <c r="A4353" s="72">
        <v>40455.0</v>
      </c>
      <c r="B4353" s="73">
        <v>44.37</v>
      </c>
      <c r="C4353" s="1" t="s">
        <v>1949</v>
      </c>
    </row>
    <row r="4354">
      <c r="A4354" s="72">
        <v>40456.0</v>
      </c>
      <c r="B4354" s="73">
        <v>44.72</v>
      </c>
      <c r="C4354" s="1" t="s">
        <v>1949</v>
      </c>
    </row>
    <row r="4355">
      <c r="A4355" s="72">
        <v>40457.0</v>
      </c>
      <c r="B4355" s="73">
        <v>44.3</v>
      </c>
      <c r="C4355" s="1" t="s">
        <v>1949</v>
      </c>
    </row>
    <row r="4356">
      <c r="A4356" s="72">
        <v>40458.0</v>
      </c>
      <c r="B4356" s="73">
        <v>44.28</v>
      </c>
      <c r="C4356" s="1" t="s">
        <v>1949</v>
      </c>
    </row>
    <row r="4357">
      <c r="A4357" s="72">
        <v>40459.0</v>
      </c>
      <c r="B4357" s="73">
        <v>44.38</v>
      </c>
      <c r="C4357" s="1" t="s">
        <v>1949</v>
      </c>
    </row>
    <row r="4358">
      <c r="A4358" s="72">
        <v>40463.0</v>
      </c>
      <c r="B4358" s="73">
        <v>44.74</v>
      </c>
      <c r="C4358" s="1" t="s">
        <v>1949</v>
      </c>
    </row>
    <row r="4359">
      <c r="A4359" s="72">
        <v>40464.0</v>
      </c>
      <c r="B4359" s="73">
        <v>44.5</v>
      </c>
      <c r="C4359" s="1" t="s">
        <v>1949</v>
      </c>
    </row>
    <row r="4360">
      <c r="A4360" s="72">
        <v>40465.0</v>
      </c>
      <c r="B4360" s="73">
        <v>44.18</v>
      </c>
      <c r="C4360" s="1" t="s">
        <v>1949</v>
      </c>
    </row>
    <row r="4361">
      <c r="A4361" s="72">
        <v>40466.0</v>
      </c>
      <c r="B4361" s="73">
        <v>44.03</v>
      </c>
      <c r="C4361" s="1" t="s">
        <v>1949</v>
      </c>
    </row>
    <row r="4362">
      <c r="A4362" s="72">
        <v>40469.0</v>
      </c>
      <c r="B4362" s="73">
        <v>44.26</v>
      </c>
      <c r="C4362" s="1" t="s">
        <v>1949</v>
      </c>
    </row>
    <row r="4363">
      <c r="A4363" s="72">
        <v>40470.0</v>
      </c>
      <c r="B4363" s="73">
        <v>44.46</v>
      </c>
      <c r="C4363" s="1" t="s">
        <v>1949</v>
      </c>
    </row>
    <row r="4364">
      <c r="A4364" s="72">
        <v>40471.0</v>
      </c>
      <c r="B4364" s="73">
        <v>44.29</v>
      </c>
      <c r="C4364" s="1" t="s">
        <v>1949</v>
      </c>
    </row>
    <row r="4365">
      <c r="A4365" s="72">
        <v>40472.0</v>
      </c>
      <c r="B4365" s="73">
        <v>44.36</v>
      </c>
      <c r="C4365" s="1" t="s">
        <v>1949</v>
      </c>
    </row>
    <row r="4366">
      <c r="A4366" s="72">
        <v>40473.0</v>
      </c>
      <c r="B4366" s="73">
        <v>44.46</v>
      </c>
      <c r="C4366" s="1" t="s">
        <v>1949</v>
      </c>
    </row>
    <row r="4367">
      <c r="A4367" s="72">
        <v>40476.0</v>
      </c>
      <c r="B4367" s="73">
        <v>44.36</v>
      </c>
      <c r="C4367" s="1" t="s">
        <v>1949</v>
      </c>
    </row>
    <row r="4368">
      <c r="A4368" s="72">
        <v>40477.0</v>
      </c>
      <c r="B4368" s="73">
        <v>44.43</v>
      </c>
      <c r="C4368" s="1" t="s">
        <v>1949</v>
      </c>
    </row>
    <row r="4369">
      <c r="A4369" s="72">
        <v>40478.0</v>
      </c>
      <c r="B4369" s="73">
        <v>44.52</v>
      </c>
      <c r="C4369" s="1" t="s">
        <v>1949</v>
      </c>
    </row>
    <row r="4370">
      <c r="A4370" s="72">
        <v>40479.0</v>
      </c>
      <c r="B4370" s="73">
        <v>44.49</v>
      </c>
      <c r="C4370" s="1" t="s">
        <v>1949</v>
      </c>
    </row>
    <row r="4371">
      <c r="A4371" s="72">
        <v>40480.0</v>
      </c>
      <c r="B4371" s="73">
        <v>44.54</v>
      </c>
      <c r="C4371" s="1" t="s">
        <v>1949</v>
      </c>
    </row>
    <row r="4372">
      <c r="A4372" s="72">
        <v>40483.0</v>
      </c>
      <c r="B4372" s="73">
        <v>44.42</v>
      </c>
      <c r="C4372" s="1" t="s">
        <v>1949</v>
      </c>
    </row>
    <row r="4373">
      <c r="A4373" s="72">
        <v>40484.0</v>
      </c>
      <c r="B4373" s="73">
        <v>44.43</v>
      </c>
      <c r="C4373" s="1" t="s">
        <v>1949</v>
      </c>
    </row>
    <row r="4374">
      <c r="A4374" s="72">
        <v>40485.0</v>
      </c>
      <c r="B4374" s="73">
        <v>44.36</v>
      </c>
      <c r="C4374" s="1" t="s">
        <v>1949</v>
      </c>
    </row>
    <row r="4375">
      <c r="A4375" s="72">
        <v>40486.0</v>
      </c>
      <c r="B4375" s="73">
        <v>44.32</v>
      </c>
      <c r="C4375" s="1" t="s">
        <v>1949</v>
      </c>
    </row>
    <row r="4376">
      <c r="A4376" s="72">
        <v>40487.0</v>
      </c>
      <c r="B4376" s="71"/>
      <c r="C4376" s="1" t="s">
        <v>1949</v>
      </c>
    </row>
    <row r="4377">
      <c r="A4377" s="72">
        <v>40490.0</v>
      </c>
      <c r="B4377" s="73">
        <v>44.26</v>
      </c>
      <c r="C4377" s="1" t="s">
        <v>1949</v>
      </c>
    </row>
    <row r="4378">
      <c r="A4378" s="72">
        <v>40491.0</v>
      </c>
      <c r="B4378" s="73">
        <v>44.4</v>
      </c>
      <c r="C4378" s="1" t="s">
        <v>1949</v>
      </c>
    </row>
    <row r="4379">
      <c r="A4379" s="72">
        <v>40492.0</v>
      </c>
      <c r="B4379" s="73">
        <v>44.39</v>
      </c>
      <c r="C4379" s="1" t="s">
        <v>1949</v>
      </c>
    </row>
    <row r="4380">
      <c r="A4380" s="72">
        <v>40493.0</v>
      </c>
      <c r="B4380" s="73">
        <v>44.25</v>
      </c>
      <c r="C4380" s="1" t="s">
        <v>1949</v>
      </c>
    </row>
    <row r="4381">
      <c r="A4381" s="72">
        <v>40494.0</v>
      </c>
      <c r="B4381" s="73">
        <v>44.64</v>
      </c>
      <c r="C4381" s="1" t="s">
        <v>1949</v>
      </c>
    </row>
    <row r="4382">
      <c r="A4382" s="72">
        <v>40497.0</v>
      </c>
      <c r="B4382" s="73">
        <v>45.14</v>
      </c>
      <c r="C4382" s="1" t="s">
        <v>1949</v>
      </c>
    </row>
    <row r="4383">
      <c r="A4383" s="72">
        <v>40498.0</v>
      </c>
      <c r="B4383" s="73">
        <v>45.22</v>
      </c>
      <c r="C4383" s="1" t="s">
        <v>1949</v>
      </c>
    </row>
    <row r="4384">
      <c r="A4384" s="72">
        <v>40499.0</v>
      </c>
      <c r="B4384" s="71"/>
      <c r="C4384" s="1" t="s">
        <v>1949</v>
      </c>
    </row>
    <row r="4385">
      <c r="A4385" s="72">
        <v>40500.0</v>
      </c>
      <c r="B4385" s="73">
        <v>45.45</v>
      </c>
      <c r="C4385" s="1" t="s">
        <v>1949</v>
      </c>
    </row>
    <row r="4386">
      <c r="A4386" s="72">
        <v>40501.0</v>
      </c>
      <c r="B4386" s="73">
        <v>45.26</v>
      </c>
      <c r="C4386" s="1" t="s">
        <v>1949</v>
      </c>
    </row>
    <row r="4387">
      <c r="A4387" s="72">
        <v>40504.0</v>
      </c>
      <c r="B4387" s="73">
        <v>45.29</v>
      </c>
      <c r="C4387" s="1" t="s">
        <v>1949</v>
      </c>
    </row>
    <row r="4388">
      <c r="A4388" s="72">
        <v>40505.0</v>
      </c>
      <c r="B4388" s="73">
        <v>45.61</v>
      </c>
      <c r="C4388" s="1" t="s">
        <v>1949</v>
      </c>
    </row>
    <row r="4389">
      <c r="A4389" s="72">
        <v>40506.0</v>
      </c>
      <c r="B4389" s="73">
        <v>45.66</v>
      </c>
      <c r="C4389" s="1" t="s">
        <v>1949</v>
      </c>
    </row>
    <row r="4390">
      <c r="A4390" s="72">
        <v>40508.0</v>
      </c>
      <c r="B4390" s="71"/>
      <c r="C4390" s="1" t="s">
        <v>1949</v>
      </c>
    </row>
    <row r="4391">
      <c r="A4391" s="72">
        <v>40511.0</v>
      </c>
      <c r="B4391" s="73">
        <v>45.81</v>
      </c>
      <c r="C4391" s="1" t="s">
        <v>1949</v>
      </c>
    </row>
    <row r="4392">
      <c r="A4392" s="72">
        <v>40512.0</v>
      </c>
      <c r="B4392" s="73">
        <v>46.04</v>
      </c>
      <c r="C4392" s="1" t="s">
        <v>1949</v>
      </c>
    </row>
    <row r="4393">
      <c r="A4393" s="72">
        <v>40513.0</v>
      </c>
      <c r="B4393" s="73">
        <v>45.7</v>
      </c>
      <c r="C4393" s="1" t="s">
        <v>1949</v>
      </c>
    </row>
    <row r="4394">
      <c r="A4394" s="72">
        <v>40514.0</v>
      </c>
      <c r="B4394" s="73">
        <v>45.37</v>
      </c>
      <c r="C4394" s="1" t="s">
        <v>1949</v>
      </c>
    </row>
    <row r="4395">
      <c r="A4395" s="72">
        <v>40515.0</v>
      </c>
      <c r="B4395" s="73">
        <v>45.09</v>
      </c>
      <c r="C4395" s="1" t="s">
        <v>1949</v>
      </c>
    </row>
    <row r="4396">
      <c r="A4396" s="72">
        <v>40518.0</v>
      </c>
      <c r="B4396" s="73">
        <v>44.85</v>
      </c>
      <c r="C4396" s="1" t="s">
        <v>1949</v>
      </c>
    </row>
    <row r="4397">
      <c r="A4397" s="72">
        <v>40519.0</v>
      </c>
      <c r="B4397" s="73">
        <v>44.84</v>
      </c>
      <c r="C4397" s="1" t="s">
        <v>1949</v>
      </c>
    </row>
    <row r="4398">
      <c r="A4398" s="72">
        <v>40520.0</v>
      </c>
      <c r="B4398" s="73">
        <v>45.12</v>
      </c>
      <c r="C4398" s="1" t="s">
        <v>1949</v>
      </c>
    </row>
    <row r="4399">
      <c r="A4399" s="72">
        <v>40521.0</v>
      </c>
      <c r="B4399" s="73">
        <v>45.17</v>
      </c>
      <c r="C4399" s="1" t="s">
        <v>1949</v>
      </c>
    </row>
    <row r="4400">
      <c r="A4400" s="72">
        <v>40522.0</v>
      </c>
      <c r="B4400" s="73">
        <v>45.22</v>
      </c>
      <c r="C4400" s="1" t="s">
        <v>1949</v>
      </c>
    </row>
    <row r="4401">
      <c r="A4401" s="72">
        <v>40525.0</v>
      </c>
      <c r="B4401" s="71"/>
      <c r="C4401" s="1" t="s">
        <v>1949</v>
      </c>
    </row>
    <row r="4402">
      <c r="A4402" s="72">
        <v>40526.0</v>
      </c>
      <c r="B4402" s="73">
        <v>45.01</v>
      </c>
      <c r="C4402" s="1" t="s">
        <v>1949</v>
      </c>
    </row>
    <row r="4403">
      <c r="A4403" s="72">
        <v>40527.0</v>
      </c>
      <c r="B4403" s="73">
        <v>45.32</v>
      </c>
      <c r="C4403" s="1" t="s">
        <v>1949</v>
      </c>
    </row>
    <row r="4404">
      <c r="A4404" s="72">
        <v>40528.0</v>
      </c>
      <c r="B4404" s="73">
        <v>45.39</v>
      </c>
      <c r="C4404" s="1" t="s">
        <v>1949</v>
      </c>
    </row>
    <row r="4405">
      <c r="A4405" s="72">
        <v>40529.0</v>
      </c>
      <c r="B4405" s="71"/>
      <c r="C4405" s="1" t="s">
        <v>1949</v>
      </c>
    </row>
    <row r="4406">
      <c r="A4406" s="72">
        <v>40532.0</v>
      </c>
      <c r="B4406" s="73">
        <v>45.38</v>
      </c>
      <c r="C4406" s="1" t="s">
        <v>1949</v>
      </c>
    </row>
    <row r="4407">
      <c r="A4407" s="72">
        <v>40533.0</v>
      </c>
      <c r="B4407" s="73">
        <v>45.26</v>
      </c>
      <c r="C4407" s="1" t="s">
        <v>1949</v>
      </c>
    </row>
    <row r="4408">
      <c r="A4408" s="72">
        <v>40534.0</v>
      </c>
      <c r="B4408" s="73">
        <v>45.13</v>
      </c>
      <c r="C4408" s="1" t="s">
        <v>1949</v>
      </c>
    </row>
    <row r="4409">
      <c r="A4409" s="72">
        <v>40535.0</v>
      </c>
      <c r="B4409" s="73">
        <v>45.02</v>
      </c>
      <c r="C4409" s="1" t="s">
        <v>1949</v>
      </c>
    </row>
    <row r="4410">
      <c r="A4410" s="72">
        <v>40539.0</v>
      </c>
      <c r="B4410" s="73">
        <v>45.15</v>
      </c>
      <c r="C4410" s="1" t="s">
        <v>1949</v>
      </c>
    </row>
    <row r="4411">
      <c r="A4411" s="72">
        <v>40540.0</v>
      </c>
      <c r="B4411" s="73">
        <v>45.17</v>
      </c>
      <c r="C4411" s="1" t="s">
        <v>1949</v>
      </c>
    </row>
    <row r="4412">
      <c r="A4412" s="72">
        <v>40541.0</v>
      </c>
      <c r="B4412" s="73">
        <v>45.12</v>
      </c>
      <c r="C4412" s="1" t="s">
        <v>1949</v>
      </c>
    </row>
    <row r="4413">
      <c r="A4413" s="72">
        <v>40542.0</v>
      </c>
      <c r="B4413" s="73">
        <v>44.9</v>
      </c>
      <c r="C4413" s="1" t="s">
        <v>1949</v>
      </c>
    </row>
    <row r="4414">
      <c r="A4414" s="72">
        <v>40546.0</v>
      </c>
      <c r="B4414" s="73">
        <v>44.67</v>
      </c>
      <c r="C4414" s="1" t="s">
        <v>1949</v>
      </c>
    </row>
    <row r="4415">
      <c r="A4415" s="72">
        <v>40547.0</v>
      </c>
      <c r="B4415" s="73">
        <v>44.84</v>
      </c>
      <c r="C4415" s="1" t="s">
        <v>1949</v>
      </c>
    </row>
    <row r="4416">
      <c r="A4416" s="72">
        <v>40548.0</v>
      </c>
      <c r="B4416" s="73">
        <v>45.2</v>
      </c>
      <c r="C4416" s="1" t="s">
        <v>1949</v>
      </c>
    </row>
    <row r="4417">
      <c r="A4417" s="72">
        <v>40549.0</v>
      </c>
      <c r="B4417" s="73">
        <v>45.31</v>
      </c>
      <c r="C4417" s="1" t="s">
        <v>1949</v>
      </c>
    </row>
    <row r="4418">
      <c r="A4418" s="72">
        <v>40550.0</v>
      </c>
      <c r="B4418" s="73">
        <v>45.37</v>
      </c>
      <c r="C4418" s="1" t="s">
        <v>1949</v>
      </c>
    </row>
    <row r="4419">
      <c r="A4419" s="72">
        <v>40553.0</v>
      </c>
      <c r="B4419" s="73">
        <v>45.44</v>
      </c>
      <c r="C4419" s="1" t="s">
        <v>1949</v>
      </c>
    </row>
    <row r="4420">
      <c r="A4420" s="72">
        <v>40554.0</v>
      </c>
      <c r="B4420" s="73">
        <v>45.32</v>
      </c>
      <c r="C4420" s="1" t="s">
        <v>1949</v>
      </c>
    </row>
    <row r="4421">
      <c r="A4421" s="72">
        <v>40555.0</v>
      </c>
      <c r="B4421" s="73">
        <v>45.16</v>
      </c>
      <c r="C4421" s="1" t="s">
        <v>1949</v>
      </c>
    </row>
    <row r="4422">
      <c r="A4422" s="72">
        <v>40556.0</v>
      </c>
      <c r="B4422" s="73">
        <v>45.13</v>
      </c>
      <c r="C4422" s="1" t="s">
        <v>1949</v>
      </c>
    </row>
    <row r="4423">
      <c r="A4423" s="72">
        <v>40557.0</v>
      </c>
      <c r="B4423" s="73">
        <v>45.3</v>
      </c>
      <c r="C4423" s="1" t="s">
        <v>1949</v>
      </c>
    </row>
    <row r="4424">
      <c r="A4424" s="72">
        <v>40561.0</v>
      </c>
      <c r="B4424" s="73">
        <v>45.53</v>
      </c>
      <c r="C4424" s="1" t="s">
        <v>1949</v>
      </c>
    </row>
    <row r="4425">
      <c r="A4425" s="72">
        <v>40562.0</v>
      </c>
      <c r="B4425" s="73">
        <v>45.38</v>
      </c>
      <c r="C4425" s="1" t="s">
        <v>1949</v>
      </c>
    </row>
    <row r="4426">
      <c r="A4426" s="72">
        <v>40563.0</v>
      </c>
      <c r="B4426" s="73">
        <v>45.58</v>
      </c>
      <c r="C4426" s="1" t="s">
        <v>1949</v>
      </c>
    </row>
    <row r="4427">
      <c r="A4427" s="72">
        <v>40564.0</v>
      </c>
      <c r="B4427" s="73">
        <v>45.7</v>
      </c>
      <c r="C4427" s="1" t="s">
        <v>1949</v>
      </c>
    </row>
    <row r="4428">
      <c r="A4428" s="72">
        <v>40567.0</v>
      </c>
      <c r="B4428" s="73">
        <v>45.58</v>
      </c>
      <c r="C4428" s="1" t="s">
        <v>1949</v>
      </c>
    </row>
    <row r="4429">
      <c r="A4429" s="72">
        <v>40568.0</v>
      </c>
      <c r="B4429" s="73">
        <v>45.53</v>
      </c>
      <c r="C4429" s="1" t="s">
        <v>1949</v>
      </c>
    </row>
    <row r="4430">
      <c r="A4430" s="72">
        <v>40569.0</v>
      </c>
      <c r="B4430" s="71"/>
      <c r="C4430" s="1" t="s">
        <v>1949</v>
      </c>
    </row>
    <row r="4431">
      <c r="A4431" s="72">
        <v>40570.0</v>
      </c>
      <c r="B4431" s="73">
        <v>45.57</v>
      </c>
      <c r="C4431" s="1" t="s">
        <v>1949</v>
      </c>
    </row>
    <row r="4432">
      <c r="A4432" s="72">
        <v>40571.0</v>
      </c>
      <c r="B4432" s="73">
        <v>45.74</v>
      </c>
      <c r="C4432" s="1" t="s">
        <v>1949</v>
      </c>
    </row>
    <row r="4433">
      <c r="A4433" s="72">
        <v>40574.0</v>
      </c>
      <c r="B4433" s="73">
        <v>45.95</v>
      </c>
      <c r="C4433" s="1" t="s">
        <v>1949</v>
      </c>
    </row>
    <row r="4434">
      <c r="A4434" s="72">
        <v>40575.0</v>
      </c>
      <c r="B4434" s="73">
        <v>45.81</v>
      </c>
      <c r="C4434" s="1" t="s">
        <v>1949</v>
      </c>
    </row>
    <row r="4435">
      <c r="A4435" s="72">
        <v>40576.0</v>
      </c>
      <c r="B4435" s="73">
        <v>45.63</v>
      </c>
      <c r="C4435" s="1" t="s">
        <v>1949</v>
      </c>
    </row>
    <row r="4436">
      <c r="A4436" s="72">
        <v>40577.0</v>
      </c>
      <c r="B4436" s="73">
        <v>45.63</v>
      </c>
      <c r="C4436" s="1" t="s">
        <v>1949</v>
      </c>
    </row>
    <row r="4437">
      <c r="A4437" s="72">
        <v>40578.0</v>
      </c>
      <c r="B4437" s="73">
        <v>45.64</v>
      </c>
      <c r="C4437" s="1" t="s">
        <v>1949</v>
      </c>
    </row>
    <row r="4438">
      <c r="A4438" s="72">
        <v>40581.0</v>
      </c>
      <c r="B4438" s="73">
        <v>45.59</v>
      </c>
      <c r="C4438" s="1" t="s">
        <v>1949</v>
      </c>
    </row>
    <row r="4439">
      <c r="A4439" s="72">
        <v>40582.0</v>
      </c>
      <c r="B4439" s="73">
        <v>45.39</v>
      </c>
      <c r="C4439" s="1" t="s">
        <v>1949</v>
      </c>
    </row>
    <row r="4440">
      <c r="A4440" s="72">
        <v>40583.0</v>
      </c>
      <c r="B4440" s="73">
        <v>45.33</v>
      </c>
      <c r="C4440" s="1" t="s">
        <v>1949</v>
      </c>
    </row>
    <row r="4441">
      <c r="A4441" s="72">
        <v>40584.0</v>
      </c>
      <c r="B4441" s="73">
        <v>45.58</v>
      </c>
      <c r="C4441" s="1" t="s">
        <v>1949</v>
      </c>
    </row>
    <row r="4442">
      <c r="A4442" s="72">
        <v>40585.0</v>
      </c>
      <c r="B4442" s="73">
        <v>45.76</v>
      </c>
      <c r="C4442" s="1" t="s">
        <v>1949</v>
      </c>
    </row>
    <row r="4443">
      <c r="A4443" s="72">
        <v>40588.0</v>
      </c>
      <c r="B4443" s="73">
        <v>45.5</v>
      </c>
      <c r="C4443" s="1" t="s">
        <v>1949</v>
      </c>
    </row>
    <row r="4444">
      <c r="A4444" s="72">
        <v>40589.0</v>
      </c>
      <c r="B4444" s="73">
        <v>45.45</v>
      </c>
      <c r="C4444" s="1" t="s">
        <v>1949</v>
      </c>
    </row>
    <row r="4445">
      <c r="A4445" s="72">
        <v>40590.0</v>
      </c>
      <c r="B4445" s="71"/>
      <c r="C4445" s="1" t="s">
        <v>1949</v>
      </c>
    </row>
    <row r="4446">
      <c r="A4446" s="72">
        <v>40591.0</v>
      </c>
      <c r="B4446" s="73">
        <v>45.38</v>
      </c>
      <c r="C4446" s="1" t="s">
        <v>1949</v>
      </c>
    </row>
    <row r="4447">
      <c r="A4447" s="72">
        <v>40592.0</v>
      </c>
      <c r="B4447" s="73">
        <v>45.18</v>
      </c>
      <c r="C4447" s="1" t="s">
        <v>1949</v>
      </c>
    </row>
    <row r="4448">
      <c r="A4448" s="72">
        <v>40596.0</v>
      </c>
      <c r="B4448" s="73">
        <v>45.2</v>
      </c>
      <c r="C4448" s="1" t="s">
        <v>1949</v>
      </c>
    </row>
    <row r="4449">
      <c r="A4449" s="72">
        <v>40597.0</v>
      </c>
      <c r="B4449" s="73">
        <v>45.2</v>
      </c>
      <c r="C4449" s="1" t="s">
        <v>1949</v>
      </c>
    </row>
    <row r="4450">
      <c r="A4450" s="72">
        <v>40598.0</v>
      </c>
      <c r="B4450" s="73">
        <v>45.37</v>
      </c>
      <c r="C4450" s="1" t="s">
        <v>1949</v>
      </c>
    </row>
    <row r="4451">
      <c r="A4451" s="72">
        <v>40599.0</v>
      </c>
      <c r="B4451" s="73">
        <v>45.37</v>
      </c>
      <c r="C4451" s="1" t="s">
        <v>1949</v>
      </c>
    </row>
    <row r="4452">
      <c r="A4452" s="72">
        <v>40602.0</v>
      </c>
      <c r="B4452" s="73">
        <v>45.18</v>
      </c>
      <c r="C4452" s="1" t="s">
        <v>1949</v>
      </c>
    </row>
    <row r="4453">
      <c r="A4453" s="72">
        <v>40603.0</v>
      </c>
      <c r="B4453" s="73">
        <v>45.12</v>
      </c>
      <c r="C4453" s="1" t="s">
        <v>1949</v>
      </c>
    </row>
    <row r="4454">
      <c r="A4454" s="72">
        <v>40604.0</v>
      </c>
      <c r="B4454" s="71"/>
      <c r="C4454" s="1" t="s">
        <v>1949</v>
      </c>
    </row>
    <row r="4455">
      <c r="A4455" s="72">
        <v>40605.0</v>
      </c>
      <c r="B4455" s="73">
        <v>44.96</v>
      </c>
      <c r="C4455" s="1" t="s">
        <v>1949</v>
      </c>
    </row>
    <row r="4456">
      <c r="A4456" s="72">
        <v>40606.0</v>
      </c>
      <c r="B4456" s="73">
        <v>44.99</v>
      </c>
      <c r="C4456" s="1" t="s">
        <v>1949</v>
      </c>
    </row>
    <row r="4457">
      <c r="A4457" s="72">
        <v>40609.0</v>
      </c>
      <c r="B4457" s="73">
        <v>45.13</v>
      </c>
      <c r="C4457" s="1" t="s">
        <v>1949</v>
      </c>
    </row>
    <row r="4458">
      <c r="A4458" s="72">
        <v>40610.0</v>
      </c>
      <c r="B4458" s="73">
        <v>45.03</v>
      </c>
      <c r="C4458" s="1" t="s">
        <v>1949</v>
      </c>
    </row>
    <row r="4459">
      <c r="A4459" s="72">
        <v>40611.0</v>
      </c>
      <c r="B4459" s="73">
        <v>45.02</v>
      </c>
      <c r="C4459" s="1" t="s">
        <v>1949</v>
      </c>
    </row>
    <row r="4460">
      <c r="A4460" s="72">
        <v>40612.0</v>
      </c>
      <c r="B4460" s="73">
        <v>45.11</v>
      </c>
      <c r="C4460" s="1" t="s">
        <v>1949</v>
      </c>
    </row>
    <row r="4461">
      <c r="A4461" s="72">
        <v>40613.0</v>
      </c>
      <c r="B4461" s="73">
        <v>45.21</v>
      </c>
      <c r="C4461" s="1" t="s">
        <v>1949</v>
      </c>
    </row>
    <row r="4462">
      <c r="A4462" s="72">
        <v>40616.0</v>
      </c>
      <c r="B4462" s="73">
        <v>45.15</v>
      </c>
      <c r="C4462" s="1" t="s">
        <v>1949</v>
      </c>
    </row>
    <row r="4463">
      <c r="A4463" s="72">
        <v>40617.0</v>
      </c>
      <c r="B4463" s="73">
        <v>45.27</v>
      </c>
      <c r="C4463" s="1" t="s">
        <v>1949</v>
      </c>
    </row>
    <row r="4464">
      <c r="A4464" s="72">
        <v>40618.0</v>
      </c>
      <c r="B4464" s="73">
        <v>45.18</v>
      </c>
      <c r="C4464" s="1" t="s">
        <v>1949</v>
      </c>
    </row>
    <row r="4465">
      <c r="A4465" s="72">
        <v>40619.0</v>
      </c>
      <c r="B4465" s="73">
        <v>45.24</v>
      </c>
      <c r="C4465" s="1" t="s">
        <v>1949</v>
      </c>
    </row>
    <row r="4466">
      <c r="A4466" s="72">
        <v>40620.0</v>
      </c>
      <c r="B4466" s="73">
        <v>45.09</v>
      </c>
      <c r="C4466" s="1" t="s">
        <v>1949</v>
      </c>
    </row>
    <row r="4467">
      <c r="A4467" s="72">
        <v>40623.0</v>
      </c>
      <c r="B4467" s="73">
        <v>45.05</v>
      </c>
      <c r="C4467" s="1" t="s">
        <v>1949</v>
      </c>
    </row>
    <row r="4468">
      <c r="A4468" s="72">
        <v>40624.0</v>
      </c>
      <c r="B4468" s="73">
        <v>44.97</v>
      </c>
      <c r="C4468" s="1" t="s">
        <v>1949</v>
      </c>
    </row>
    <row r="4469">
      <c r="A4469" s="72">
        <v>40625.0</v>
      </c>
      <c r="B4469" s="73">
        <v>44.96</v>
      </c>
      <c r="C4469" s="1" t="s">
        <v>1949</v>
      </c>
    </row>
    <row r="4470">
      <c r="A4470" s="72">
        <v>40626.0</v>
      </c>
      <c r="B4470" s="73">
        <v>44.77</v>
      </c>
      <c r="C4470" s="1" t="s">
        <v>1949</v>
      </c>
    </row>
    <row r="4471">
      <c r="A4471" s="72">
        <v>40627.0</v>
      </c>
      <c r="B4471" s="73">
        <v>44.65</v>
      </c>
      <c r="C4471" s="1" t="s">
        <v>1949</v>
      </c>
    </row>
    <row r="4472">
      <c r="A4472" s="72">
        <v>40630.0</v>
      </c>
      <c r="B4472" s="73">
        <v>44.78</v>
      </c>
      <c r="C4472" s="1" t="s">
        <v>1949</v>
      </c>
    </row>
    <row r="4473">
      <c r="A4473" s="72">
        <v>40631.0</v>
      </c>
      <c r="B4473" s="73">
        <v>44.67</v>
      </c>
      <c r="C4473" s="1" t="s">
        <v>1949</v>
      </c>
    </row>
    <row r="4474">
      <c r="A4474" s="72">
        <v>40632.0</v>
      </c>
      <c r="B4474" s="73">
        <v>44.77</v>
      </c>
      <c r="C4474" s="1" t="s">
        <v>1949</v>
      </c>
    </row>
    <row r="4475">
      <c r="A4475" s="72">
        <v>40633.0</v>
      </c>
      <c r="B4475" s="73">
        <v>44.65</v>
      </c>
      <c r="C4475" s="1" t="s">
        <v>1949</v>
      </c>
    </row>
    <row r="4476">
      <c r="A4476" s="72">
        <v>40634.0</v>
      </c>
      <c r="B4476" s="71"/>
      <c r="C4476" s="1" t="s">
        <v>1949</v>
      </c>
    </row>
    <row r="4477">
      <c r="A4477" s="72">
        <v>40637.0</v>
      </c>
      <c r="B4477" s="71"/>
      <c r="C4477" s="1" t="s">
        <v>1949</v>
      </c>
    </row>
    <row r="4478">
      <c r="A4478" s="72">
        <v>40638.0</v>
      </c>
      <c r="B4478" s="71"/>
      <c r="C4478" s="1" t="s">
        <v>1949</v>
      </c>
    </row>
    <row r="4479">
      <c r="A4479" s="72">
        <v>40639.0</v>
      </c>
      <c r="B4479" s="73">
        <v>44.2</v>
      </c>
      <c r="C4479" s="1" t="s">
        <v>1949</v>
      </c>
    </row>
    <row r="4480">
      <c r="A4480" s="72">
        <v>40640.0</v>
      </c>
      <c r="B4480" s="73">
        <v>44.22</v>
      </c>
      <c r="C4480" s="1" t="s">
        <v>1949</v>
      </c>
    </row>
    <row r="4481">
      <c r="A4481" s="72">
        <v>40641.0</v>
      </c>
      <c r="B4481" s="71"/>
      <c r="C4481" s="1" t="s">
        <v>1949</v>
      </c>
    </row>
    <row r="4482">
      <c r="A4482" s="72">
        <v>40644.0</v>
      </c>
      <c r="B4482" s="73">
        <v>44.2</v>
      </c>
      <c r="C4482" s="1" t="s">
        <v>1949</v>
      </c>
    </row>
    <row r="4483">
      <c r="A4483" s="72">
        <v>40645.0</v>
      </c>
      <c r="B4483" s="71"/>
      <c r="C4483" s="1" t="s">
        <v>1949</v>
      </c>
    </row>
    <row r="4484">
      <c r="A4484" s="72">
        <v>40646.0</v>
      </c>
      <c r="B4484" s="73">
        <v>44.48</v>
      </c>
      <c r="C4484" s="1" t="s">
        <v>1949</v>
      </c>
    </row>
    <row r="4485">
      <c r="A4485" s="72">
        <v>40647.0</v>
      </c>
      <c r="B4485" s="71"/>
      <c r="C4485" s="1" t="s">
        <v>1949</v>
      </c>
    </row>
    <row r="4486">
      <c r="A4486" s="72">
        <v>40648.0</v>
      </c>
      <c r="B4486" s="73">
        <v>44.52</v>
      </c>
      <c r="C4486" s="1" t="s">
        <v>1949</v>
      </c>
    </row>
    <row r="4487">
      <c r="A4487" s="72">
        <v>40651.0</v>
      </c>
      <c r="B4487" s="73">
        <v>44.27</v>
      </c>
      <c r="C4487" s="1" t="s">
        <v>1949</v>
      </c>
    </row>
    <row r="4488">
      <c r="A4488" s="72">
        <v>40652.0</v>
      </c>
      <c r="B4488" s="73">
        <v>44.68</v>
      </c>
      <c r="C4488" s="1" t="s">
        <v>1949</v>
      </c>
    </row>
    <row r="4489">
      <c r="A4489" s="72">
        <v>40653.0</v>
      </c>
      <c r="B4489" s="73">
        <v>44.38</v>
      </c>
      <c r="C4489" s="1" t="s">
        <v>1949</v>
      </c>
    </row>
    <row r="4490">
      <c r="A4490" s="72">
        <v>40654.0</v>
      </c>
      <c r="B4490" s="73">
        <v>44.3</v>
      </c>
      <c r="C4490" s="1" t="s">
        <v>1949</v>
      </c>
    </row>
    <row r="4491">
      <c r="A4491" s="72">
        <v>40655.0</v>
      </c>
      <c r="B4491" s="71"/>
      <c r="C4491" s="1" t="s">
        <v>1949</v>
      </c>
    </row>
    <row r="4492">
      <c r="A4492" s="72">
        <v>40658.0</v>
      </c>
      <c r="B4492" s="73">
        <v>44.45</v>
      </c>
      <c r="C4492" s="1" t="s">
        <v>1949</v>
      </c>
    </row>
    <row r="4493">
      <c r="A4493" s="72">
        <v>40659.0</v>
      </c>
      <c r="B4493" s="73">
        <v>44.59</v>
      </c>
      <c r="C4493" s="1" t="s">
        <v>1949</v>
      </c>
    </row>
    <row r="4494">
      <c r="A4494" s="72">
        <v>40660.0</v>
      </c>
      <c r="B4494" s="73">
        <v>44.4</v>
      </c>
      <c r="C4494" s="1" t="s">
        <v>1949</v>
      </c>
    </row>
    <row r="4495">
      <c r="A4495" s="72">
        <v>40661.0</v>
      </c>
      <c r="B4495" s="73">
        <v>44.33</v>
      </c>
      <c r="C4495" s="1" t="s">
        <v>1949</v>
      </c>
    </row>
    <row r="4496">
      <c r="A4496" s="72">
        <v>40662.0</v>
      </c>
      <c r="B4496" s="73">
        <v>44.38</v>
      </c>
      <c r="C4496" s="1" t="s">
        <v>1949</v>
      </c>
    </row>
    <row r="4497">
      <c r="A4497" s="72">
        <v>40665.0</v>
      </c>
      <c r="B4497" s="73">
        <v>44.3</v>
      </c>
      <c r="C4497" s="1" t="s">
        <v>1949</v>
      </c>
    </row>
    <row r="4498">
      <c r="A4498" s="72">
        <v>40666.0</v>
      </c>
      <c r="B4498" s="73">
        <v>44.34</v>
      </c>
      <c r="C4498" s="1" t="s">
        <v>1949</v>
      </c>
    </row>
    <row r="4499">
      <c r="A4499" s="72">
        <v>40667.0</v>
      </c>
      <c r="B4499" s="73">
        <v>44.59</v>
      </c>
      <c r="C4499" s="1" t="s">
        <v>1949</v>
      </c>
    </row>
    <row r="4500">
      <c r="A4500" s="72">
        <v>40668.0</v>
      </c>
      <c r="B4500" s="73">
        <v>44.57</v>
      </c>
      <c r="C4500" s="1" t="s">
        <v>1949</v>
      </c>
    </row>
    <row r="4501">
      <c r="A4501" s="72">
        <v>40669.0</v>
      </c>
      <c r="B4501" s="73">
        <v>44.78</v>
      </c>
      <c r="C4501" s="1" t="s">
        <v>1949</v>
      </c>
    </row>
    <row r="4502">
      <c r="A4502" s="72">
        <v>40672.0</v>
      </c>
      <c r="B4502" s="73">
        <v>44.7</v>
      </c>
      <c r="C4502" s="1" t="s">
        <v>1949</v>
      </c>
    </row>
    <row r="4503">
      <c r="A4503" s="72">
        <v>40673.0</v>
      </c>
      <c r="B4503" s="73">
        <v>44.73</v>
      </c>
      <c r="C4503" s="1" t="s">
        <v>1949</v>
      </c>
    </row>
    <row r="4504">
      <c r="A4504" s="72">
        <v>40674.0</v>
      </c>
      <c r="B4504" s="73">
        <v>44.69</v>
      </c>
      <c r="C4504" s="1" t="s">
        <v>1949</v>
      </c>
    </row>
    <row r="4505">
      <c r="A4505" s="72">
        <v>40675.0</v>
      </c>
      <c r="B4505" s="73">
        <v>44.79</v>
      </c>
      <c r="C4505" s="1" t="s">
        <v>1949</v>
      </c>
    </row>
    <row r="4506">
      <c r="A4506" s="72">
        <v>40676.0</v>
      </c>
      <c r="B4506" s="73">
        <v>44.91</v>
      </c>
      <c r="C4506" s="1" t="s">
        <v>1949</v>
      </c>
    </row>
    <row r="4507">
      <c r="A4507" s="72">
        <v>40679.0</v>
      </c>
      <c r="B4507" s="73">
        <v>45.07</v>
      </c>
      <c r="C4507" s="1" t="s">
        <v>1949</v>
      </c>
    </row>
    <row r="4508">
      <c r="A4508" s="72">
        <v>40680.0</v>
      </c>
      <c r="B4508" s="71"/>
      <c r="C4508" s="1" t="s">
        <v>1949</v>
      </c>
    </row>
    <row r="4509">
      <c r="A4509" s="72">
        <v>40681.0</v>
      </c>
      <c r="B4509" s="73">
        <v>45.08</v>
      </c>
      <c r="C4509" s="1" t="s">
        <v>1949</v>
      </c>
    </row>
    <row r="4510">
      <c r="A4510" s="72">
        <v>40682.0</v>
      </c>
      <c r="B4510" s="73">
        <v>44.98</v>
      </c>
      <c r="C4510" s="1" t="s">
        <v>1949</v>
      </c>
    </row>
    <row r="4511">
      <c r="A4511" s="72">
        <v>40683.0</v>
      </c>
      <c r="B4511" s="73">
        <v>44.93</v>
      </c>
      <c r="C4511" s="1" t="s">
        <v>1949</v>
      </c>
    </row>
    <row r="4512">
      <c r="A4512" s="72">
        <v>40686.0</v>
      </c>
      <c r="B4512" s="73">
        <v>45.28</v>
      </c>
      <c r="C4512" s="1" t="s">
        <v>1949</v>
      </c>
    </row>
    <row r="4513">
      <c r="A4513" s="72">
        <v>40687.0</v>
      </c>
      <c r="B4513" s="73">
        <v>45.25</v>
      </c>
      <c r="C4513" s="1" t="s">
        <v>1949</v>
      </c>
    </row>
    <row r="4514">
      <c r="A4514" s="72">
        <v>40688.0</v>
      </c>
      <c r="B4514" s="73">
        <v>45.38</v>
      </c>
      <c r="C4514" s="1" t="s">
        <v>1949</v>
      </c>
    </row>
    <row r="4515">
      <c r="A4515" s="72">
        <v>40689.0</v>
      </c>
      <c r="B4515" s="73">
        <v>45.29</v>
      </c>
      <c r="C4515" s="1" t="s">
        <v>1949</v>
      </c>
    </row>
    <row r="4516">
      <c r="A4516" s="72">
        <v>40690.0</v>
      </c>
      <c r="B4516" s="73">
        <v>45.21</v>
      </c>
      <c r="C4516" s="1" t="s">
        <v>1949</v>
      </c>
    </row>
    <row r="4517">
      <c r="A4517" s="72">
        <v>40694.0</v>
      </c>
      <c r="B4517" s="73">
        <v>45.03</v>
      </c>
      <c r="C4517" s="1" t="s">
        <v>1949</v>
      </c>
    </row>
    <row r="4518">
      <c r="A4518" s="72">
        <v>40695.0</v>
      </c>
      <c r="B4518" s="73">
        <v>44.89</v>
      </c>
      <c r="C4518" s="1" t="s">
        <v>1949</v>
      </c>
    </row>
    <row r="4519">
      <c r="A4519" s="72">
        <v>40696.0</v>
      </c>
      <c r="B4519" s="73">
        <v>44.94</v>
      </c>
      <c r="C4519" s="1" t="s">
        <v>1949</v>
      </c>
    </row>
    <row r="4520">
      <c r="A4520" s="72">
        <v>40697.0</v>
      </c>
      <c r="B4520" s="73">
        <v>44.85</v>
      </c>
      <c r="C4520" s="1" t="s">
        <v>1949</v>
      </c>
    </row>
    <row r="4521">
      <c r="A4521" s="72">
        <v>40700.0</v>
      </c>
      <c r="B4521" s="73">
        <v>44.72</v>
      </c>
      <c r="C4521" s="1" t="s">
        <v>1949</v>
      </c>
    </row>
    <row r="4522">
      <c r="A4522" s="72">
        <v>40701.0</v>
      </c>
      <c r="B4522" s="73">
        <v>44.74</v>
      </c>
      <c r="C4522" s="1" t="s">
        <v>1949</v>
      </c>
    </row>
    <row r="4523">
      <c r="A4523" s="72">
        <v>40702.0</v>
      </c>
      <c r="B4523" s="73">
        <v>44.61</v>
      </c>
      <c r="C4523" s="1" t="s">
        <v>1949</v>
      </c>
    </row>
    <row r="4524">
      <c r="A4524" s="72">
        <v>40703.0</v>
      </c>
      <c r="B4524" s="73">
        <v>44.72</v>
      </c>
      <c r="C4524" s="1" t="s">
        <v>1949</v>
      </c>
    </row>
    <row r="4525">
      <c r="A4525" s="72">
        <v>40704.0</v>
      </c>
      <c r="B4525" s="73">
        <v>44.72</v>
      </c>
      <c r="C4525" s="1" t="s">
        <v>1949</v>
      </c>
    </row>
    <row r="4526">
      <c r="A4526" s="72">
        <v>40707.0</v>
      </c>
      <c r="B4526" s="73">
        <v>44.87</v>
      </c>
      <c r="C4526" s="1" t="s">
        <v>1949</v>
      </c>
    </row>
    <row r="4527">
      <c r="A4527" s="72">
        <v>40708.0</v>
      </c>
      <c r="B4527" s="73">
        <v>44.77</v>
      </c>
      <c r="C4527" s="1" t="s">
        <v>1949</v>
      </c>
    </row>
    <row r="4528">
      <c r="A4528" s="72">
        <v>40709.0</v>
      </c>
      <c r="B4528" s="73">
        <v>44.68</v>
      </c>
      <c r="C4528" s="1" t="s">
        <v>1949</v>
      </c>
    </row>
    <row r="4529">
      <c r="A4529" s="72">
        <v>40710.0</v>
      </c>
      <c r="B4529" s="73">
        <v>44.9</v>
      </c>
      <c r="C4529" s="1" t="s">
        <v>1949</v>
      </c>
    </row>
    <row r="4530">
      <c r="A4530" s="72">
        <v>40711.0</v>
      </c>
      <c r="B4530" s="73">
        <v>44.93</v>
      </c>
      <c r="C4530" s="1" t="s">
        <v>1949</v>
      </c>
    </row>
    <row r="4531">
      <c r="A4531" s="72">
        <v>40714.0</v>
      </c>
      <c r="B4531" s="73">
        <v>44.99</v>
      </c>
      <c r="C4531" s="1" t="s">
        <v>1949</v>
      </c>
    </row>
    <row r="4532">
      <c r="A4532" s="72">
        <v>40715.0</v>
      </c>
      <c r="B4532" s="73">
        <v>44.91</v>
      </c>
      <c r="C4532" s="1" t="s">
        <v>1949</v>
      </c>
    </row>
    <row r="4533">
      <c r="A4533" s="72">
        <v>40716.0</v>
      </c>
      <c r="B4533" s="73">
        <v>44.82</v>
      </c>
      <c r="C4533" s="1" t="s">
        <v>1949</v>
      </c>
    </row>
    <row r="4534">
      <c r="A4534" s="72">
        <v>40717.0</v>
      </c>
      <c r="B4534" s="73">
        <v>44.93</v>
      </c>
      <c r="C4534" s="1" t="s">
        <v>1949</v>
      </c>
    </row>
    <row r="4535">
      <c r="A4535" s="72">
        <v>40718.0</v>
      </c>
      <c r="B4535" s="73">
        <v>44.94</v>
      </c>
      <c r="C4535" s="1" t="s">
        <v>1949</v>
      </c>
    </row>
    <row r="4536">
      <c r="A4536" s="72">
        <v>40721.0</v>
      </c>
      <c r="B4536" s="73">
        <v>45.1</v>
      </c>
      <c r="C4536" s="1" t="s">
        <v>1949</v>
      </c>
    </row>
    <row r="4537">
      <c r="A4537" s="72">
        <v>40722.0</v>
      </c>
      <c r="B4537" s="73">
        <v>45.05</v>
      </c>
      <c r="C4537" s="1" t="s">
        <v>1949</v>
      </c>
    </row>
    <row r="4538">
      <c r="A4538" s="72">
        <v>40723.0</v>
      </c>
      <c r="B4538" s="73">
        <v>44.94</v>
      </c>
      <c r="C4538" s="1" t="s">
        <v>1949</v>
      </c>
    </row>
    <row r="4539">
      <c r="A4539" s="72">
        <v>40724.0</v>
      </c>
      <c r="B4539" s="73">
        <v>44.72</v>
      </c>
      <c r="C4539" s="1" t="s">
        <v>1949</v>
      </c>
    </row>
    <row r="4540">
      <c r="A4540" s="72">
        <v>40725.0</v>
      </c>
      <c r="B4540" s="73">
        <v>44.5855</v>
      </c>
      <c r="C4540" s="1" t="s">
        <v>1949</v>
      </c>
    </row>
    <row r="4541">
      <c r="A4541" s="72">
        <v>40729.0</v>
      </c>
      <c r="B4541" s="73">
        <v>44.5</v>
      </c>
      <c r="C4541" s="1" t="s">
        <v>1949</v>
      </c>
    </row>
    <row r="4542">
      <c r="A4542" s="72">
        <v>40730.0</v>
      </c>
      <c r="B4542" s="73">
        <v>44.38</v>
      </c>
      <c r="C4542" s="1" t="s">
        <v>1949</v>
      </c>
    </row>
    <row r="4543">
      <c r="A4543" s="72">
        <v>40731.0</v>
      </c>
      <c r="B4543" s="73">
        <v>44.42</v>
      </c>
      <c r="C4543" s="1" t="s">
        <v>1949</v>
      </c>
    </row>
    <row r="4544">
      <c r="A4544" s="72">
        <v>40732.0</v>
      </c>
      <c r="B4544" s="73">
        <v>44.33</v>
      </c>
      <c r="C4544" s="1" t="s">
        <v>1949</v>
      </c>
    </row>
    <row r="4545">
      <c r="A4545" s="72">
        <v>40735.0</v>
      </c>
      <c r="B4545" s="73">
        <v>44.37</v>
      </c>
      <c r="C4545" s="1" t="s">
        <v>1949</v>
      </c>
    </row>
    <row r="4546">
      <c r="A4546" s="72">
        <v>40736.0</v>
      </c>
      <c r="B4546" s="73">
        <v>44.69</v>
      </c>
      <c r="C4546" s="1" t="s">
        <v>1949</v>
      </c>
    </row>
    <row r="4547">
      <c r="A4547" s="72">
        <v>40737.0</v>
      </c>
      <c r="B4547" s="73">
        <v>44.59</v>
      </c>
      <c r="C4547" s="1" t="s">
        <v>1949</v>
      </c>
    </row>
    <row r="4548">
      <c r="A4548" s="72">
        <v>40738.0</v>
      </c>
      <c r="B4548" s="73">
        <v>44.53</v>
      </c>
      <c r="C4548" s="1" t="s">
        <v>1949</v>
      </c>
    </row>
    <row r="4549">
      <c r="A4549" s="72">
        <v>40739.0</v>
      </c>
      <c r="B4549" s="73">
        <v>44.53</v>
      </c>
      <c r="C4549" s="1" t="s">
        <v>1949</v>
      </c>
    </row>
    <row r="4550">
      <c r="A4550" s="72">
        <v>40742.0</v>
      </c>
      <c r="B4550" s="73">
        <v>44.57</v>
      </c>
      <c r="C4550" s="1" t="s">
        <v>1949</v>
      </c>
    </row>
    <row r="4551">
      <c r="A4551" s="72">
        <v>40743.0</v>
      </c>
      <c r="B4551" s="73">
        <v>44.59</v>
      </c>
      <c r="C4551" s="1" t="s">
        <v>1949</v>
      </c>
    </row>
    <row r="4552">
      <c r="A4552" s="72">
        <v>40744.0</v>
      </c>
      <c r="B4552" s="73">
        <v>44.46</v>
      </c>
      <c r="C4552" s="1" t="s">
        <v>1949</v>
      </c>
    </row>
    <row r="4553">
      <c r="A4553" s="72">
        <v>40745.0</v>
      </c>
      <c r="B4553" s="73">
        <v>44.43</v>
      </c>
      <c r="C4553" s="1" t="s">
        <v>1949</v>
      </c>
    </row>
    <row r="4554">
      <c r="A4554" s="72">
        <v>40746.0</v>
      </c>
      <c r="B4554" s="73">
        <v>44.38</v>
      </c>
      <c r="C4554" s="1" t="s">
        <v>1949</v>
      </c>
    </row>
    <row r="4555">
      <c r="A4555" s="72">
        <v>40749.0</v>
      </c>
      <c r="B4555" s="73">
        <v>44.42</v>
      </c>
      <c r="C4555" s="1" t="s">
        <v>1949</v>
      </c>
    </row>
    <row r="4556">
      <c r="A4556" s="72">
        <v>40750.0</v>
      </c>
      <c r="B4556" s="73">
        <v>44.29</v>
      </c>
      <c r="C4556" s="1" t="s">
        <v>1949</v>
      </c>
    </row>
    <row r="4557">
      <c r="A4557" s="72">
        <v>40751.0</v>
      </c>
      <c r="B4557" s="73">
        <v>43.95</v>
      </c>
      <c r="C4557" s="1" t="s">
        <v>1949</v>
      </c>
    </row>
    <row r="4558">
      <c r="A4558" s="72">
        <v>40752.0</v>
      </c>
      <c r="B4558" s="73">
        <v>44.13</v>
      </c>
      <c r="C4558" s="1" t="s">
        <v>1949</v>
      </c>
    </row>
    <row r="4559">
      <c r="A4559" s="72">
        <v>40753.0</v>
      </c>
      <c r="B4559" s="73">
        <v>44.16</v>
      </c>
      <c r="C4559" s="1" t="s">
        <v>1949</v>
      </c>
    </row>
    <row r="4560">
      <c r="A4560" s="72">
        <v>40756.0</v>
      </c>
      <c r="B4560" s="73">
        <v>44.05</v>
      </c>
      <c r="C4560" s="1" t="s">
        <v>1949</v>
      </c>
    </row>
    <row r="4561">
      <c r="A4561" s="72">
        <v>40757.0</v>
      </c>
      <c r="B4561" s="73">
        <v>44.23</v>
      </c>
      <c r="C4561" s="1" t="s">
        <v>1949</v>
      </c>
    </row>
    <row r="4562">
      <c r="A4562" s="72">
        <v>40758.0</v>
      </c>
      <c r="B4562" s="73">
        <v>44.38</v>
      </c>
      <c r="C4562" s="1" t="s">
        <v>1949</v>
      </c>
    </row>
    <row r="4563">
      <c r="A4563" s="72">
        <v>40759.0</v>
      </c>
      <c r="B4563" s="73">
        <v>44.42</v>
      </c>
      <c r="C4563" s="1" t="s">
        <v>1949</v>
      </c>
    </row>
    <row r="4564">
      <c r="A4564" s="72">
        <v>40760.0</v>
      </c>
      <c r="B4564" s="73">
        <v>44.8</v>
      </c>
      <c r="C4564" s="1" t="s">
        <v>1949</v>
      </c>
    </row>
    <row r="4565">
      <c r="A4565" s="72">
        <v>40763.0</v>
      </c>
      <c r="B4565" s="73">
        <v>44.96</v>
      </c>
      <c r="C4565" s="1" t="s">
        <v>1949</v>
      </c>
    </row>
    <row r="4566">
      <c r="A4566" s="72">
        <v>40764.0</v>
      </c>
      <c r="B4566" s="73">
        <v>45.17</v>
      </c>
      <c r="C4566" s="1" t="s">
        <v>1949</v>
      </c>
    </row>
    <row r="4567">
      <c r="A4567" s="72">
        <v>40765.0</v>
      </c>
      <c r="B4567" s="73">
        <v>45.21</v>
      </c>
      <c r="C4567" s="1" t="s">
        <v>1949</v>
      </c>
    </row>
    <row r="4568">
      <c r="A4568" s="72">
        <v>40766.0</v>
      </c>
      <c r="B4568" s="73">
        <v>45.27</v>
      </c>
      <c r="C4568" s="1" t="s">
        <v>1949</v>
      </c>
    </row>
    <row r="4569">
      <c r="A4569" s="72">
        <v>40767.0</v>
      </c>
      <c r="B4569" s="73">
        <v>45.37</v>
      </c>
      <c r="C4569" s="1" t="s">
        <v>1949</v>
      </c>
    </row>
    <row r="4570">
      <c r="A4570" s="72">
        <v>40770.0</v>
      </c>
      <c r="B4570" s="71"/>
      <c r="C4570" s="1" t="s">
        <v>1949</v>
      </c>
    </row>
    <row r="4571">
      <c r="A4571" s="72">
        <v>40771.0</v>
      </c>
      <c r="B4571" s="73">
        <v>45.25</v>
      </c>
      <c r="C4571" s="1" t="s">
        <v>1949</v>
      </c>
    </row>
    <row r="4572">
      <c r="A4572" s="72">
        <v>40772.0</v>
      </c>
      <c r="B4572" s="73">
        <v>45.37</v>
      </c>
      <c r="C4572" s="1" t="s">
        <v>1949</v>
      </c>
    </row>
    <row r="4573">
      <c r="A4573" s="72">
        <v>40773.0</v>
      </c>
      <c r="B4573" s="73">
        <v>45.61</v>
      </c>
      <c r="C4573" s="1" t="s">
        <v>1949</v>
      </c>
    </row>
    <row r="4574">
      <c r="A4574" s="72">
        <v>40774.0</v>
      </c>
      <c r="B4574" s="71"/>
      <c r="C4574" s="1" t="s">
        <v>1949</v>
      </c>
    </row>
    <row r="4575">
      <c r="A4575" s="72">
        <v>40777.0</v>
      </c>
      <c r="B4575" s="73">
        <v>45.95</v>
      </c>
      <c r="C4575" s="1" t="s">
        <v>1949</v>
      </c>
    </row>
    <row r="4576">
      <c r="A4576" s="72">
        <v>40778.0</v>
      </c>
      <c r="B4576" s="73">
        <v>45.69</v>
      </c>
      <c r="C4576" s="1" t="s">
        <v>1949</v>
      </c>
    </row>
    <row r="4577">
      <c r="A4577" s="72">
        <v>40779.0</v>
      </c>
      <c r="B4577" s="73">
        <v>45.77</v>
      </c>
      <c r="C4577" s="1" t="s">
        <v>1949</v>
      </c>
    </row>
    <row r="4578">
      <c r="A4578" s="72">
        <v>40780.0</v>
      </c>
      <c r="B4578" s="73">
        <v>46.13</v>
      </c>
      <c r="C4578" s="1" t="s">
        <v>1949</v>
      </c>
    </row>
    <row r="4579">
      <c r="A4579" s="72">
        <v>40781.0</v>
      </c>
      <c r="B4579" s="73">
        <v>46.05</v>
      </c>
      <c r="C4579" s="1" t="s">
        <v>1949</v>
      </c>
    </row>
    <row r="4580">
      <c r="A4580" s="72">
        <v>40784.0</v>
      </c>
      <c r="B4580" s="73">
        <v>45.87</v>
      </c>
      <c r="C4580" s="1" t="s">
        <v>1949</v>
      </c>
    </row>
    <row r="4581">
      <c r="A4581" s="72">
        <v>40785.0</v>
      </c>
      <c r="B4581" s="73">
        <v>46.02</v>
      </c>
      <c r="C4581" s="1" t="s">
        <v>1949</v>
      </c>
    </row>
    <row r="4582">
      <c r="A4582" s="72">
        <v>40786.0</v>
      </c>
      <c r="B4582" s="71"/>
      <c r="C4582" s="1" t="s">
        <v>1949</v>
      </c>
    </row>
    <row r="4583">
      <c r="A4583" s="72">
        <v>40787.0</v>
      </c>
      <c r="B4583" s="71"/>
      <c r="C4583" s="1" t="s">
        <v>1949</v>
      </c>
    </row>
    <row r="4584">
      <c r="A4584" s="72">
        <v>40788.0</v>
      </c>
      <c r="B4584" s="73">
        <v>45.9</v>
      </c>
      <c r="C4584" s="1" t="s">
        <v>1949</v>
      </c>
    </row>
    <row r="4585">
      <c r="A4585" s="72">
        <v>40792.0</v>
      </c>
      <c r="B4585" s="73">
        <v>46.13</v>
      </c>
      <c r="C4585" s="1" t="s">
        <v>1949</v>
      </c>
    </row>
    <row r="4586">
      <c r="A4586" s="72">
        <v>40793.0</v>
      </c>
      <c r="B4586" s="73">
        <v>46.02</v>
      </c>
      <c r="C4586" s="1" t="s">
        <v>1949</v>
      </c>
    </row>
    <row r="4587">
      <c r="A4587" s="72">
        <v>40794.0</v>
      </c>
      <c r="B4587" s="73">
        <v>46.18</v>
      </c>
      <c r="C4587" s="1" t="s">
        <v>1949</v>
      </c>
    </row>
    <row r="4588">
      <c r="A4588" s="72">
        <v>40795.0</v>
      </c>
      <c r="B4588" s="73">
        <v>46.38</v>
      </c>
      <c r="C4588" s="1" t="s">
        <v>1949</v>
      </c>
    </row>
    <row r="4589">
      <c r="A4589" s="72">
        <v>40798.0</v>
      </c>
      <c r="B4589" s="73">
        <v>46.97</v>
      </c>
      <c r="C4589" s="1" t="s">
        <v>1949</v>
      </c>
    </row>
    <row r="4590">
      <c r="A4590" s="72">
        <v>40799.0</v>
      </c>
      <c r="B4590" s="73">
        <v>47.1</v>
      </c>
      <c r="C4590" s="1" t="s">
        <v>1949</v>
      </c>
    </row>
    <row r="4591">
      <c r="A4591" s="72">
        <v>40800.0</v>
      </c>
      <c r="B4591" s="73">
        <v>47.81</v>
      </c>
      <c r="C4591" s="1" t="s">
        <v>1949</v>
      </c>
    </row>
    <row r="4592">
      <c r="A4592" s="72">
        <v>40801.0</v>
      </c>
      <c r="B4592" s="73">
        <v>47.84</v>
      </c>
      <c r="C4592" s="1" t="s">
        <v>1949</v>
      </c>
    </row>
    <row r="4593">
      <c r="A4593" s="72">
        <v>40802.0</v>
      </c>
      <c r="B4593" s="73">
        <v>47.47</v>
      </c>
      <c r="C4593" s="1" t="s">
        <v>1949</v>
      </c>
    </row>
    <row r="4594">
      <c r="A4594" s="72">
        <v>40805.0</v>
      </c>
      <c r="B4594" s="73">
        <v>47.79</v>
      </c>
      <c r="C4594" s="1" t="s">
        <v>1949</v>
      </c>
    </row>
    <row r="4595">
      <c r="A4595" s="72">
        <v>40806.0</v>
      </c>
      <c r="B4595" s="73">
        <v>48.22</v>
      </c>
      <c r="C4595" s="1" t="s">
        <v>1949</v>
      </c>
    </row>
    <row r="4596">
      <c r="A4596" s="72">
        <v>40807.0</v>
      </c>
      <c r="B4596" s="73">
        <v>47.89</v>
      </c>
      <c r="C4596" s="1" t="s">
        <v>1949</v>
      </c>
    </row>
    <row r="4597">
      <c r="A4597" s="72">
        <v>40808.0</v>
      </c>
      <c r="B4597" s="73">
        <v>48.82</v>
      </c>
      <c r="C4597" s="1" t="s">
        <v>1949</v>
      </c>
    </row>
    <row r="4598">
      <c r="A4598" s="72">
        <v>40809.0</v>
      </c>
      <c r="B4598" s="73">
        <v>49.67</v>
      </c>
      <c r="C4598" s="1" t="s">
        <v>1949</v>
      </c>
    </row>
    <row r="4599">
      <c r="A4599" s="72">
        <v>40812.0</v>
      </c>
      <c r="B4599" s="73">
        <v>49.62</v>
      </c>
      <c r="C4599" s="1" t="s">
        <v>1949</v>
      </c>
    </row>
    <row r="4600">
      <c r="A4600" s="72">
        <v>40813.0</v>
      </c>
      <c r="B4600" s="73">
        <v>49.18</v>
      </c>
      <c r="C4600" s="1" t="s">
        <v>1949</v>
      </c>
    </row>
    <row r="4601">
      <c r="A4601" s="72">
        <v>40814.0</v>
      </c>
      <c r="B4601" s="73">
        <v>48.91</v>
      </c>
      <c r="C4601" s="1" t="s">
        <v>1949</v>
      </c>
    </row>
    <row r="4602">
      <c r="A4602" s="72">
        <v>40815.0</v>
      </c>
      <c r="B4602" s="73">
        <v>48.93</v>
      </c>
      <c r="C4602" s="1" t="s">
        <v>1949</v>
      </c>
    </row>
    <row r="4603">
      <c r="A4603" s="72">
        <v>40816.0</v>
      </c>
      <c r="B4603" s="71"/>
      <c r="C4603" s="1" t="s">
        <v>1949</v>
      </c>
    </row>
    <row r="4604">
      <c r="A4604" s="72">
        <v>40819.0</v>
      </c>
      <c r="B4604" s="73">
        <v>49.42</v>
      </c>
      <c r="C4604" s="1" t="s">
        <v>1949</v>
      </c>
    </row>
    <row r="4605">
      <c r="A4605" s="72">
        <v>40820.0</v>
      </c>
      <c r="B4605" s="73">
        <v>49.23</v>
      </c>
      <c r="C4605" s="1" t="s">
        <v>1949</v>
      </c>
    </row>
    <row r="4606">
      <c r="A4606" s="72">
        <v>40821.0</v>
      </c>
      <c r="B4606" s="73">
        <v>49.19</v>
      </c>
      <c r="C4606" s="1" t="s">
        <v>1949</v>
      </c>
    </row>
    <row r="4607">
      <c r="A4607" s="72">
        <v>40822.0</v>
      </c>
      <c r="B4607" s="71"/>
      <c r="C4607" s="1" t="s">
        <v>1949</v>
      </c>
    </row>
    <row r="4608">
      <c r="A4608" s="72">
        <v>40823.0</v>
      </c>
      <c r="B4608" s="73">
        <v>49.14</v>
      </c>
      <c r="C4608" s="1" t="s">
        <v>1949</v>
      </c>
    </row>
    <row r="4609">
      <c r="A4609" s="72">
        <v>40827.0</v>
      </c>
      <c r="B4609" s="73">
        <v>49.03</v>
      </c>
      <c r="C4609" s="1" t="s">
        <v>1949</v>
      </c>
    </row>
    <row r="4610">
      <c r="A4610" s="72">
        <v>40828.0</v>
      </c>
      <c r="B4610" s="73">
        <v>49.24</v>
      </c>
      <c r="C4610" s="1" t="s">
        <v>1949</v>
      </c>
    </row>
    <row r="4611">
      <c r="A4611" s="72">
        <v>40829.0</v>
      </c>
      <c r="B4611" s="73">
        <v>49.02</v>
      </c>
      <c r="C4611" s="1" t="s">
        <v>1949</v>
      </c>
    </row>
    <row r="4612">
      <c r="A4612" s="72">
        <v>40830.0</v>
      </c>
      <c r="B4612" s="73">
        <v>49.07</v>
      </c>
      <c r="C4612" s="1" t="s">
        <v>1949</v>
      </c>
    </row>
    <row r="4613">
      <c r="A4613" s="72">
        <v>40833.0</v>
      </c>
      <c r="B4613" s="73">
        <v>48.89</v>
      </c>
      <c r="C4613" s="1" t="s">
        <v>1949</v>
      </c>
    </row>
    <row r="4614">
      <c r="A4614" s="72">
        <v>40834.0</v>
      </c>
      <c r="B4614" s="73">
        <v>49.14</v>
      </c>
      <c r="C4614" s="1" t="s">
        <v>1949</v>
      </c>
    </row>
    <row r="4615">
      <c r="A4615" s="72">
        <v>40835.0</v>
      </c>
      <c r="B4615" s="73">
        <v>49.18</v>
      </c>
      <c r="C4615" s="1" t="s">
        <v>1949</v>
      </c>
    </row>
    <row r="4616">
      <c r="A4616" s="72">
        <v>40836.0</v>
      </c>
      <c r="B4616" s="71"/>
      <c r="C4616" s="1" t="s">
        <v>1949</v>
      </c>
    </row>
    <row r="4617">
      <c r="A4617" s="72">
        <v>40837.0</v>
      </c>
      <c r="B4617" s="73">
        <v>50.07</v>
      </c>
      <c r="C4617" s="1" t="s">
        <v>1949</v>
      </c>
    </row>
    <row r="4618">
      <c r="A4618" s="72">
        <v>40840.0</v>
      </c>
      <c r="B4618" s="73">
        <v>49.87</v>
      </c>
      <c r="C4618" s="1" t="s">
        <v>1949</v>
      </c>
    </row>
    <row r="4619">
      <c r="A4619" s="72">
        <v>40841.0</v>
      </c>
      <c r="B4619" s="73">
        <v>49.66</v>
      </c>
      <c r="C4619" s="1" t="s">
        <v>1949</v>
      </c>
    </row>
    <row r="4620">
      <c r="A4620" s="72">
        <v>40842.0</v>
      </c>
      <c r="B4620" s="71"/>
      <c r="C4620" s="1" t="s">
        <v>1949</v>
      </c>
    </row>
    <row r="4621">
      <c r="A4621" s="72">
        <v>40843.0</v>
      </c>
      <c r="B4621" s="71"/>
      <c r="C4621" s="1" t="s">
        <v>1949</v>
      </c>
    </row>
    <row r="4622">
      <c r="A4622" s="72">
        <v>40844.0</v>
      </c>
      <c r="B4622" s="73">
        <v>48.82</v>
      </c>
      <c r="C4622" s="1" t="s">
        <v>1949</v>
      </c>
    </row>
    <row r="4623">
      <c r="A4623" s="72">
        <v>40847.0</v>
      </c>
      <c r="B4623" s="73">
        <v>48.87</v>
      </c>
      <c r="C4623" s="1" t="s">
        <v>1949</v>
      </c>
    </row>
    <row r="4624">
      <c r="A4624" s="72">
        <v>40848.0</v>
      </c>
      <c r="B4624" s="73">
        <v>49.08</v>
      </c>
      <c r="C4624" s="1" t="s">
        <v>1949</v>
      </c>
    </row>
    <row r="4625">
      <c r="A4625" s="72">
        <v>40849.0</v>
      </c>
      <c r="B4625" s="73">
        <v>49.25</v>
      </c>
      <c r="C4625" s="1" t="s">
        <v>1949</v>
      </c>
    </row>
    <row r="4626">
      <c r="A4626" s="72">
        <v>40850.0</v>
      </c>
      <c r="B4626" s="73">
        <v>49.37</v>
      </c>
      <c r="C4626" s="1" t="s">
        <v>1949</v>
      </c>
    </row>
    <row r="4627">
      <c r="A4627" s="72">
        <v>40851.0</v>
      </c>
      <c r="B4627" s="73">
        <v>49.08</v>
      </c>
      <c r="C4627" s="1" t="s">
        <v>1949</v>
      </c>
    </row>
    <row r="4628">
      <c r="A4628" s="72">
        <v>40854.0</v>
      </c>
      <c r="B4628" s="71"/>
      <c r="C4628" s="1" t="s">
        <v>1949</v>
      </c>
    </row>
    <row r="4629">
      <c r="A4629" s="72">
        <v>40855.0</v>
      </c>
      <c r="B4629" s="73">
        <v>49.38</v>
      </c>
      <c r="C4629" s="1" t="s">
        <v>1949</v>
      </c>
    </row>
    <row r="4630">
      <c r="A4630" s="72">
        <v>40856.0</v>
      </c>
      <c r="B4630" s="73">
        <v>49.78</v>
      </c>
      <c r="C4630" s="1" t="s">
        <v>1949</v>
      </c>
    </row>
    <row r="4631">
      <c r="A4631" s="72">
        <v>40857.0</v>
      </c>
      <c r="B4631" s="71"/>
      <c r="C4631" s="1" t="s">
        <v>1949</v>
      </c>
    </row>
    <row r="4632">
      <c r="A4632" s="72">
        <v>40858.0</v>
      </c>
      <c r="B4632" s="73">
        <v>50.28</v>
      </c>
      <c r="C4632" s="1" t="s">
        <v>1949</v>
      </c>
    </row>
    <row r="4633">
      <c r="A4633" s="72">
        <v>40861.0</v>
      </c>
      <c r="B4633" s="73">
        <v>50.08</v>
      </c>
      <c r="C4633" s="1" t="s">
        <v>1949</v>
      </c>
    </row>
    <row r="4634">
      <c r="A4634" s="72">
        <v>40862.0</v>
      </c>
      <c r="B4634" s="73">
        <v>50.56</v>
      </c>
      <c r="C4634" s="1" t="s">
        <v>1949</v>
      </c>
    </row>
    <row r="4635">
      <c r="A4635" s="72">
        <v>40863.0</v>
      </c>
      <c r="B4635" s="73">
        <v>50.9</v>
      </c>
      <c r="C4635" s="1" t="s">
        <v>1949</v>
      </c>
    </row>
    <row r="4636">
      <c r="A4636" s="72">
        <v>40864.0</v>
      </c>
      <c r="B4636" s="73">
        <v>50.72</v>
      </c>
      <c r="C4636" s="1" t="s">
        <v>1949</v>
      </c>
    </row>
    <row r="4637">
      <c r="A4637" s="72">
        <v>40865.0</v>
      </c>
      <c r="B4637" s="73">
        <v>51.35</v>
      </c>
      <c r="C4637" s="1" t="s">
        <v>1949</v>
      </c>
    </row>
    <row r="4638">
      <c r="A4638" s="72">
        <v>40868.0</v>
      </c>
      <c r="B4638" s="73">
        <v>51.72</v>
      </c>
      <c r="C4638" s="1" t="s">
        <v>1949</v>
      </c>
    </row>
    <row r="4639">
      <c r="A4639" s="72">
        <v>40869.0</v>
      </c>
      <c r="B4639" s="73">
        <v>52.7</v>
      </c>
      <c r="C4639" s="1" t="s">
        <v>1949</v>
      </c>
    </row>
    <row r="4640">
      <c r="A4640" s="72">
        <v>40870.0</v>
      </c>
      <c r="B4640" s="73">
        <v>52.1</v>
      </c>
      <c r="C4640" s="1" t="s">
        <v>1949</v>
      </c>
    </row>
    <row r="4641">
      <c r="A4641" s="72">
        <v>40875.0</v>
      </c>
      <c r="B4641" s="73">
        <v>51.98</v>
      </c>
      <c r="C4641" s="1" t="s">
        <v>1949</v>
      </c>
    </row>
    <row r="4642">
      <c r="A4642" s="72">
        <v>40876.0</v>
      </c>
      <c r="B4642" s="73">
        <v>51.93</v>
      </c>
      <c r="C4642" s="1" t="s">
        <v>1949</v>
      </c>
    </row>
    <row r="4643">
      <c r="A4643" s="72">
        <v>40877.0</v>
      </c>
      <c r="B4643" s="73">
        <v>52.17</v>
      </c>
      <c r="C4643" s="1" t="s">
        <v>1949</v>
      </c>
    </row>
    <row r="4644">
      <c r="A4644" s="72">
        <v>40878.0</v>
      </c>
      <c r="B4644" s="73">
        <v>51.65</v>
      </c>
      <c r="C4644" s="1" t="s">
        <v>1949</v>
      </c>
    </row>
    <row r="4645">
      <c r="A4645" s="72">
        <v>40879.0</v>
      </c>
      <c r="B4645" s="73">
        <v>51.35</v>
      </c>
      <c r="C4645" s="1" t="s">
        <v>1949</v>
      </c>
    </row>
    <row r="4646">
      <c r="A4646" s="72">
        <v>40882.0</v>
      </c>
      <c r="B4646" s="73">
        <v>51.39</v>
      </c>
      <c r="C4646" s="1" t="s">
        <v>1949</v>
      </c>
    </row>
    <row r="4647">
      <c r="A4647" s="72">
        <v>40883.0</v>
      </c>
      <c r="B4647" s="71"/>
      <c r="C4647" s="1" t="s">
        <v>1949</v>
      </c>
    </row>
    <row r="4648">
      <c r="A4648" s="72">
        <v>40884.0</v>
      </c>
      <c r="B4648" s="73">
        <v>51.45</v>
      </c>
      <c r="C4648" s="1" t="s">
        <v>1949</v>
      </c>
    </row>
    <row r="4649">
      <c r="A4649" s="72">
        <v>40885.0</v>
      </c>
      <c r="B4649" s="73">
        <v>51.78</v>
      </c>
      <c r="C4649" s="1" t="s">
        <v>1949</v>
      </c>
    </row>
    <row r="4650">
      <c r="A4650" s="72">
        <v>40886.0</v>
      </c>
      <c r="B4650" s="73">
        <v>52.23</v>
      </c>
      <c r="C4650" s="1" t="s">
        <v>1949</v>
      </c>
    </row>
    <row r="4651">
      <c r="A4651" s="72">
        <v>40889.0</v>
      </c>
      <c r="B4651" s="73">
        <v>52.42</v>
      </c>
      <c r="C4651" s="1" t="s">
        <v>1949</v>
      </c>
    </row>
    <row r="4652">
      <c r="A4652" s="72">
        <v>40890.0</v>
      </c>
      <c r="B4652" s="73">
        <v>53.4</v>
      </c>
      <c r="C4652" s="1" t="s">
        <v>1949</v>
      </c>
    </row>
    <row r="4653">
      <c r="A4653" s="72">
        <v>40891.0</v>
      </c>
      <c r="B4653" s="73">
        <v>53.58</v>
      </c>
      <c r="C4653" s="1" t="s">
        <v>1949</v>
      </c>
    </row>
    <row r="4654">
      <c r="A4654" s="72">
        <v>40892.0</v>
      </c>
      <c r="B4654" s="73">
        <v>54.24</v>
      </c>
      <c r="C4654" s="1" t="s">
        <v>1949</v>
      </c>
    </row>
    <row r="4655">
      <c r="A4655" s="72">
        <v>40893.0</v>
      </c>
      <c r="B4655" s="73">
        <v>52.81</v>
      </c>
      <c r="C4655" s="1" t="s">
        <v>1949</v>
      </c>
    </row>
    <row r="4656">
      <c r="A4656" s="72">
        <v>40896.0</v>
      </c>
      <c r="B4656" s="73">
        <v>52.96</v>
      </c>
      <c r="C4656" s="1" t="s">
        <v>1949</v>
      </c>
    </row>
    <row r="4657">
      <c r="A4657" s="72">
        <v>40897.0</v>
      </c>
      <c r="B4657" s="71"/>
      <c r="C4657" s="1" t="s">
        <v>1949</v>
      </c>
    </row>
    <row r="4658">
      <c r="A4658" s="72">
        <v>40898.0</v>
      </c>
      <c r="B4658" s="73">
        <v>52.68</v>
      </c>
      <c r="C4658" s="1" t="s">
        <v>1949</v>
      </c>
    </row>
    <row r="4659">
      <c r="A4659" s="72">
        <v>40899.0</v>
      </c>
      <c r="B4659" s="73">
        <v>52.78</v>
      </c>
      <c r="C4659" s="1" t="s">
        <v>1949</v>
      </c>
    </row>
    <row r="4660">
      <c r="A4660" s="72">
        <v>40900.0</v>
      </c>
      <c r="B4660" s="73">
        <v>52.72</v>
      </c>
      <c r="C4660" s="1" t="s">
        <v>1949</v>
      </c>
    </row>
    <row r="4661">
      <c r="A4661" s="72">
        <v>40904.0</v>
      </c>
      <c r="B4661" s="73">
        <v>52.89</v>
      </c>
      <c r="C4661" s="1" t="s">
        <v>1949</v>
      </c>
    </row>
    <row r="4662">
      <c r="A4662" s="72">
        <v>40905.0</v>
      </c>
      <c r="B4662" s="73">
        <v>53.21</v>
      </c>
      <c r="C4662" s="1" t="s">
        <v>1949</v>
      </c>
    </row>
    <row r="4663">
      <c r="A4663" s="72">
        <v>40906.0</v>
      </c>
      <c r="B4663" s="73">
        <v>53.36</v>
      </c>
      <c r="C4663" s="1" t="s">
        <v>1949</v>
      </c>
    </row>
    <row r="4664">
      <c r="A4664" s="72">
        <v>40907.0</v>
      </c>
      <c r="B4664" s="73">
        <v>53.27</v>
      </c>
      <c r="C4664" s="1" t="s">
        <v>1949</v>
      </c>
    </row>
    <row r="4665">
      <c r="A4665" s="72">
        <v>40911.0</v>
      </c>
      <c r="B4665" s="73">
        <v>53.23</v>
      </c>
      <c r="C4665" s="1" t="s">
        <v>1949</v>
      </c>
    </row>
    <row r="4666">
      <c r="A4666" s="72">
        <v>40912.0</v>
      </c>
      <c r="B4666" s="73">
        <v>53.14</v>
      </c>
      <c r="C4666" s="1" t="s">
        <v>1949</v>
      </c>
    </row>
    <row r="4667">
      <c r="A4667" s="72">
        <v>40913.0</v>
      </c>
      <c r="B4667" s="73">
        <v>52.78</v>
      </c>
      <c r="C4667" s="1" t="s">
        <v>1949</v>
      </c>
    </row>
    <row r="4668">
      <c r="A4668" s="72">
        <v>40914.0</v>
      </c>
      <c r="B4668" s="73">
        <v>52.78</v>
      </c>
      <c r="C4668" s="1" t="s">
        <v>1949</v>
      </c>
    </row>
    <row r="4669">
      <c r="A4669" s="72">
        <v>40917.0</v>
      </c>
      <c r="B4669" s="73">
        <v>52.73</v>
      </c>
      <c r="C4669" s="1" t="s">
        <v>1949</v>
      </c>
    </row>
    <row r="4670">
      <c r="A4670" s="72">
        <v>40918.0</v>
      </c>
      <c r="B4670" s="73">
        <v>52.23</v>
      </c>
      <c r="C4670" s="1" t="s">
        <v>1949</v>
      </c>
    </row>
    <row r="4671">
      <c r="A4671" s="72">
        <v>40919.0</v>
      </c>
      <c r="B4671" s="73">
        <v>51.75</v>
      </c>
      <c r="C4671" s="1" t="s">
        <v>1949</v>
      </c>
    </row>
    <row r="4672">
      <c r="A4672" s="72">
        <v>40920.0</v>
      </c>
      <c r="B4672" s="73">
        <v>51.83</v>
      </c>
      <c r="C4672" s="1" t="s">
        <v>1949</v>
      </c>
    </row>
    <row r="4673">
      <c r="A4673" s="72">
        <v>40921.0</v>
      </c>
      <c r="B4673" s="73">
        <v>51.43</v>
      </c>
      <c r="C4673" s="1" t="s">
        <v>1949</v>
      </c>
    </row>
    <row r="4674">
      <c r="A4674" s="72">
        <v>40925.0</v>
      </c>
      <c r="B4674" s="73">
        <v>51.07</v>
      </c>
      <c r="C4674" s="1" t="s">
        <v>1949</v>
      </c>
    </row>
    <row r="4675">
      <c r="A4675" s="72">
        <v>40926.0</v>
      </c>
      <c r="B4675" s="73">
        <v>50.67</v>
      </c>
      <c r="C4675" s="1" t="s">
        <v>1949</v>
      </c>
    </row>
    <row r="4676">
      <c r="A4676" s="72">
        <v>40927.0</v>
      </c>
      <c r="B4676" s="73">
        <v>50.29</v>
      </c>
      <c r="C4676" s="1" t="s">
        <v>1949</v>
      </c>
    </row>
    <row r="4677">
      <c r="A4677" s="72">
        <v>40928.0</v>
      </c>
      <c r="B4677" s="73">
        <v>50.33</v>
      </c>
      <c r="C4677" s="1" t="s">
        <v>1949</v>
      </c>
    </row>
    <row r="4678">
      <c r="A4678" s="72">
        <v>40931.0</v>
      </c>
      <c r="B4678" s="73">
        <v>50.24</v>
      </c>
      <c r="C4678" s="1" t="s">
        <v>1949</v>
      </c>
    </row>
    <row r="4679">
      <c r="A4679" s="72">
        <v>40932.0</v>
      </c>
      <c r="B4679" s="73">
        <v>49.97</v>
      </c>
      <c r="C4679" s="1" t="s">
        <v>1949</v>
      </c>
    </row>
    <row r="4680">
      <c r="A4680" s="72">
        <v>40933.0</v>
      </c>
      <c r="B4680" s="73">
        <v>50.02</v>
      </c>
      <c r="C4680" s="1" t="s">
        <v>1949</v>
      </c>
    </row>
    <row r="4681">
      <c r="A4681" s="72">
        <v>40934.0</v>
      </c>
      <c r="B4681" s="71"/>
      <c r="C4681" s="1" t="s">
        <v>1949</v>
      </c>
    </row>
    <row r="4682">
      <c r="A4682" s="72">
        <v>40935.0</v>
      </c>
      <c r="B4682" s="73">
        <v>49.65</v>
      </c>
      <c r="C4682" s="1" t="s">
        <v>1949</v>
      </c>
    </row>
    <row r="4683">
      <c r="A4683" s="72">
        <v>40938.0</v>
      </c>
      <c r="B4683" s="73">
        <v>49.5</v>
      </c>
      <c r="C4683" s="1" t="s">
        <v>1949</v>
      </c>
    </row>
    <row r="4684">
      <c r="A4684" s="72">
        <v>40939.0</v>
      </c>
      <c r="B4684" s="73">
        <v>49.68</v>
      </c>
      <c r="C4684" s="1" t="s">
        <v>1949</v>
      </c>
    </row>
    <row r="4685">
      <c r="A4685" s="72">
        <v>40940.0</v>
      </c>
      <c r="B4685" s="73">
        <v>49.53</v>
      </c>
      <c r="C4685" s="1" t="s">
        <v>1949</v>
      </c>
    </row>
    <row r="4686">
      <c r="A4686" s="72">
        <v>40941.0</v>
      </c>
      <c r="B4686" s="73">
        <v>49.13</v>
      </c>
      <c r="C4686" s="1" t="s">
        <v>1949</v>
      </c>
    </row>
    <row r="4687">
      <c r="A4687" s="72">
        <v>40942.0</v>
      </c>
      <c r="B4687" s="73">
        <v>48.96</v>
      </c>
      <c r="C4687" s="1" t="s">
        <v>1949</v>
      </c>
    </row>
    <row r="4688">
      <c r="A4688" s="72">
        <v>40945.0</v>
      </c>
      <c r="B4688" s="73">
        <v>48.68</v>
      </c>
      <c r="C4688" s="1" t="s">
        <v>1949</v>
      </c>
    </row>
    <row r="4689">
      <c r="A4689" s="72">
        <v>40946.0</v>
      </c>
      <c r="B4689" s="73">
        <v>48.92</v>
      </c>
      <c r="C4689" s="1" t="s">
        <v>1949</v>
      </c>
    </row>
    <row r="4690">
      <c r="A4690" s="72">
        <v>40947.0</v>
      </c>
      <c r="B4690" s="73">
        <v>49.07</v>
      </c>
      <c r="C4690" s="1" t="s">
        <v>1949</v>
      </c>
    </row>
    <row r="4691">
      <c r="A4691" s="72">
        <v>40948.0</v>
      </c>
      <c r="B4691" s="73">
        <v>49.29</v>
      </c>
      <c r="C4691" s="1" t="s">
        <v>1949</v>
      </c>
    </row>
    <row r="4692">
      <c r="A4692" s="72">
        <v>40949.0</v>
      </c>
      <c r="B4692" s="73">
        <v>49.64</v>
      </c>
      <c r="C4692" s="1" t="s">
        <v>1949</v>
      </c>
    </row>
    <row r="4693">
      <c r="A4693" s="72">
        <v>40952.0</v>
      </c>
      <c r="B4693" s="73">
        <v>49.32</v>
      </c>
      <c r="C4693" s="1" t="s">
        <v>1949</v>
      </c>
    </row>
    <row r="4694">
      <c r="A4694" s="72">
        <v>40953.0</v>
      </c>
      <c r="B4694" s="73">
        <v>49.33</v>
      </c>
      <c r="C4694" s="1" t="s">
        <v>1949</v>
      </c>
    </row>
    <row r="4695">
      <c r="A4695" s="72">
        <v>40954.0</v>
      </c>
      <c r="B4695" s="73">
        <v>49.25</v>
      </c>
      <c r="C4695" s="1" t="s">
        <v>1949</v>
      </c>
    </row>
    <row r="4696">
      <c r="A4696" s="72">
        <v>40955.0</v>
      </c>
      <c r="B4696" s="71"/>
      <c r="C4696" s="1" t="s">
        <v>1949</v>
      </c>
    </row>
    <row r="4697">
      <c r="A4697" s="72">
        <v>40956.0</v>
      </c>
      <c r="B4697" s="73">
        <v>49.21</v>
      </c>
      <c r="C4697" s="1" t="s">
        <v>1949</v>
      </c>
    </row>
    <row r="4698">
      <c r="A4698" s="72">
        <v>40960.0</v>
      </c>
      <c r="B4698" s="73">
        <v>49.08</v>
      </c>
      <c r="C4698" s="1" t="s">
        <v>1949</v>
      </c>
    </row>
    <row r="4699">
      <c r="A4699" s="72">
        <v>40961.0</v>
      </c>
      <c r="B4699" s="73">
        <v>49.25</v>
      </c>
      <c r="C4699" s="1" t="s">
        <v>1949</v>
      </c>
    </row>
    <row r="4700">
      <c r="A4700" s="72">
        <v>40962.0</v>
      </c>
      <c r="B4700" s="73">
        <v>49.25</v>
      </c>
      <c r="C4700" s="1" t="s">
        <v>1949</v>
      </c>
    </row>
    <row r="4701">
      <c r="A4701" s="72">
        <v>40963.0</v>
      </c>
      <c r="B4701" s="73">
        <v>49.07</v>
      </c>
      <c r="C4701" s="1" t="s">
        <v>1949</v>
      </c>
    </row>
    <row r="4702">
      <c r="A4702" s="72">
        <v>40966.0</v>
      </c>
      <c r="B4702" s="73">
        <v>49.05</v>
      </c>
      <c r="C4702" s="1" t="s">
        <v>1949</v>
      </c>
    </row>
    <row r="4703">
      <c r="A4703" s="72">
        <v>40967.0</v>
      </c>
      <c r="B4703" s="73">
        <v>49.14</v>
      </c>
      <c r="C4703" s="1" t="s">
        <v>1949</v>
      </c>
    </row>
    <row r="4704">
      <c r="A4704" s="72">
        <v>40968.0</v>
      </c>
      <c r="B4704" s="73">
        <v>48.94</v>
      </c>
      <c r="C4704" s="1" t="s">
        <v>1949</v>
      </c>
    </row>
    <row r="4705">
      <c r="A4705" s="72">
        <v>40969.0</v>
      </c>
      <c r="B4705" s="73">
        <v>49.15</v>
      </c>
      <c r="C4705" s="1" t="s">
        <v>1949</v>
      </c>
    </row>
    <row r="4706">
      <c r="A4706" s="72">
        <v>40970.0</v>
      </c>
      <c r="B4706" s="73">
        <v>49.35</v>
      </c>
      <c r="C4706" s="1" t="s">
        <v>1949</v>
      </c>
    </row>
    <row r="4707">
      <c r="A4707" s="72">
        <v>40973.0</v>
      </c>
      <c r="B4707" s="73">
        <v>49.8</v>
      </c>
      <c r="C4707" s="1" t="s">
        <v>1949</v>
      </c>
    </row>
    <row r="4708">
      <c r="A4708" s="72">
        <v>40974.0</v>
      </c>
      <c r="B4708" s="73">
        <v>50.03</v>
      </c>
      <c r="C4708" s="1" t="s">
        <v>1949</v>
      </c>
    </row>
    <row r="4709">
      <c r="A4709" s="72">
        <v>40975.0</v>
      </c>
      <c r="B4709" s="73">
        <v>50.57</v>
      </c>
      <c r="C4709" s="1" t="s">
        <v>1949</v>
      </c>
    </row>
    <row r="4710">
      <c r="A4710" s="72">
        <v>40976.0</v>
      </c>
      <c r="B4710" s="71"/>
      <c r="C4710" s="1" t="s">
        <v>1949</v>
      </c>
    </row>
    <row r="4711">
      <c r="A4711" s="72">
        <v>40977.0</v>
      </c>
      <c r="B4711" s="73">
        <v>50.02</v>
      </c>
      <c r="C4711" s="1" t="s">
        <v>1949</v>
      </c>
    </row>
    <row r="4712">
      <c r="A4712" s="72">
        <v>40980.0</v>
      </c>
      <c r="B4712" s="73">
        <v>49.94</v>
      </c>
      <c r="C4712" s="1" t="s">
        <v>1949</v>
      </c>
    </row>
    <row r="4713">
      <c r="A4713" s="72">
        <v>40981.0</v>
      </c>
      <c r="B4713" s="73">
        <v>49.85</v>
      </c>
      <c r="C4713" s="1" t="s">
        <v>1949</v>
      </c>
    </row>
    <row r="4714">
      <c r="A4714" s="72">
        <v>40982.0</v>
      </c>
      <c r="B4714" s="73">
        <v>49.9</v>
      </c>
      <c r="C4714" s="1" t="s">
        <v>1949</v>
      </c>
    </row>
    <row r="4715">
      <c r="A4715" s="72">
        <v>40983.0</v>
      </c>
      <c r="B4715" s="73">
        <v>50.22</v>
      </c>
      <c r="C4715" s="1" t="s">
        <v>1949</v>
      </c>
    </row>
    <row r="4716">
      <c r="A4716" s="72">
        <v>40984.0</v>
      </c>
      <c r="B4716" s="73">
        <v>50.31</v>
      </c>
      <c r="C4716" s="1" t="s">
        <v>1949</v>
      </c>
    </row>
    <row r="4717">
      <c r="A4717" s="72">
        <v>40987.0</v>
      </c>
      <c r="B4717" s="73">
        <v>50.12</v>
      </c>
      <c r="C4717" s="1" t="s">
        <v>1949</v>
      </c>
    </row>
    <row r="4718">
      <c r="A4718" s="72">
        <v>40988.0</v>
      </c>
      <c r="B4718" s="73">
        <v>50.25</v>
      </c>
      <c r="C4718" s="1" t="s">
        <v>1949</v>
      </c>
    </row>
    <row r="4719">
      <c r="A4719" s="72">
        <v>40989.0</v>
      </c>
      <c r="B4719" s="73">
        <v>50.59</v>
      </c>
      <c r="C4719" s="1" t="s">
        <v>1949</v>
      </c>
    </row>
    <row r="4720">
      <c r="A4720" s="72">
        <v>40990.0</v>
      </c>
      <c r="B4720" s="73">
        <v>50.91</v>
      </c>
      <c r="C4720" s="1" t="s">
        <v>1949</v>
      </c>
    </row>
    <row r="4721">
      <c r="A4721" s="72">
        <v>40991.0</v>
      </c>
      <c r="B4721" s="71"/>
      <c r="C4721" s="1" t="s">
        <v>1949</v>
      </c>
    </row>
    <row r="4722">
      <c r="A4722" s="72">
        <v>40994.0</v>
      </c>
      <c r="B4722" s="73">
        <v>51.31</v>
      </c>
      <c r="C4722" s="1" t="s">
        <v>1949</v>
      </c>
    </row>
    <row r="4723">
      <c r="A4723" s="72">
        <v>40995.0</v>
      </c>
      <c r="B4723" s="73">
        <v>50.91</v>
      </c>
      <c r="C4723" s="1" t="s">
        <v>1949</v>
      </c>
    </row>
    <row r="4724">
      <c r="A4724" s="72">
        <v>40996.0</v>
      </c>
      <c r="B4724" s="73">
        <v>50.92</v>
      </c>
      <c r="C4724" s="1" t="s">
        <v>1949</v>
      </c>
    </row>
    <row r="4725">
      <c r="A4725" s="72">
        <v>40997.0</v>
      </c>
      <c r="B4725" s="73">
        <v>51.15</v>
      </c>
      <c r="C4725" s="1" t="s">
        <v>1949</v>
      </c>
    </row>
    <row r="4726">
      <c r="A4726" s="72">
        <v>40998.0</v>
      </c>
      <c r="B4726" s="73">
        <v>51.16</v>
      </c>
      <c r="C4726" s="1" t="s">
        <v>1949</v>
      </c>
    </row>
    <row r="4727">
      <c r="A4727" s="72">
        <v>41001.0</v>
      </c>
      <c r="B4727" s="71"/>
      <c r="C4727" s="1" t="s">
        <v>1949</v>
      </c>
    </row>
    <row r="4728">
      <c r="A4728" s="72">
        <v>41002.0</v>
      </c>
      <c r="B4728" s="73">
        <v>50.56</v>
      </c>
      <c r="C4728" s="1" t="s">
        <v>1949</v>
      </c>
    </row>
    <row r="4729">
      <c r="A4729" s="72">
        <v>41003.0</v>
      </c>
      <c r="B4729" s="73">
        <v>51.05</v>
      </c>
      <c r="C4729" s="1" t="s">
        <v>1949</v>
      </c>
    </row>
    <row r="4730">
      <c r="A4730" s="72">
        <v>41004.0</v>
      </c>
      <c r="B4730" s="71"/>
      <c r="C4730" s="1" t="s">
        <v>1949</v>
      </c>
    </row>
    <row r="4731">
      <c r="A4731" s="72">
        <v>41005.0</v>
      </c>
      <c r="B4731" s="71"/>
      <c r="C4731" s="1" t="s">
        <v>1949</v>
      </c>
    </row>
    <row r="4732">
      <c r="A4732" s="72">
        <v>41008.0</v>
      </c>
      <c r="B4732" s="73">
        <v>51.28</v>
      </c>
      <c r="C4732" s="1" t="s">
        <v>1949</v>
      </c>
    </row>
    <row r="4733">
      <c r="A4733" s="72">
        <v>41009.0</v>
      </c>
      <c r="B4733" s="73">
        <v>51.2</v>
      </c>
      <c r="C4733" s="1" t="s">
        <v>1949</v>
      </c>
    </row>
    <row r="4734">
      <c r="A4734" s="72">
        <v>41010.0</v>
      </c>
      <c r="B4734" s="73">
        <v>51.55</v>
      </c>
      <c r="C4734" s="1" t="s">
        <v>1949</v>
      </c>
    </row>
    <row r="4735">
      <c r="A4735" s="72">
        <v>41011.0</v>
      </c>
      <c r="B4735" s="73">
        <v>51.44</v>
      </c>
      <c r="C4735" s="1" t="s">
        <v>1949</v>
      </c>
    </row>
    <row r="4736">
      <c r="A4736" s="72">
        <v>41012.0</v>
      </c>
      <c r="B4736" s="73">
        <v>51.42</v>
      </c>
      <c r="C4736" s="1" t="s">
        <v>1949</v>
      </c>
    </row>
    <row r="4737">
      <c r="A4737" s="72">
        <v>41015.0</v>
      </c>
      <c r="B4737" s="73">
        <v>51.66</v>
      </c>
      <c r="C4737" s="1" t="s">
        <v>1949</v>
      </c>
    </row>
    <row r="4738">
      <c r="A4738" s="72">
        <v>41016.0</v>
      </c>
      <c r="B4738" s="73">
        <v>51.63</v>
      </c>
      <c r="C4738" s="1" t="s">
        <v>1949</v>
      </c>
    </row>
    <row r="4739">
      <c r="A4739" s="72">
        <v>41017.0</v>
      </c>
      <c r="B4739" s="73">
        <v>51.5</v>
      </c>
      <c r="C4739" s="1" t="s">
        <v>1949</v>
      </c>
    </row>
    <row r="4740">
      <c r="A4740" s="72">
        <v>41018.0</v>
      </c>
      <c r="B4740" s="73">
        <v>51.89</v>
      </c>
      <c r="C4740" s="1" t="s">
        <v>1949</v>
      </c>
    </row>
    <row r="4741">
      <c r="A4741" s="72">
        <v>41019.0</v>
      </c>
      <c r="B4741" s="73">
        <v>52.0</v>
      </c>
      <c r="C4741" s="1" t="s">
        <v>1949</v>
      </c>
    </row>
    <row r="4742">
      <c r="A4742" s="72">
        <v>41022.0</v>
      </c>
      <c r="B4742" s="73">
        <v>52.23</v>
      </c>
      <c r="C4742" s="1" t="s">
        <v>1949</v>
      </c>
    </row>
    <row r="4743">
      <c r="A4743" s="72">
        <v>41023.0</v>
      </c>
      <c r="B4743" s="73">
        <v>52.79</v>
      </c>
      <c r="C4743" s="1" t="s">
        <v>1949</v>
      </c>
    </row>
    <row r="4744">
      <c r="A4744" s="72">
        <v>41024.0</v>
      </c>
      <c r="B4744" s="73">
        <v>52.49</v>
      </c>
      <c r="C4744" s="1" t="s">
        <v>1949</v>
      </c>
    </row>
    <row r="4745">
      <c r="A4745" s="72">
        <v>41025.0</v>
      </c>
      <c r="B4745" s="73">
        <v>52.57</v>
      </c>
      <c r="C4745" s="1" t="s">
        <v>1949</v>
      </c>
    </row>
    <row r="4746">
      <c r="A4746" s="72">
        <v>41026.0</v>
      </c>
      <c r="B4746" s="73">
        <v>52.68</v>
      </c>
      <c r="C4746" s="1" t="s">
        <v>1949</v>
      </c>
    </row>
    <row r="4747">
      <c r="A4747" s="72">
        <v>41029.0</v>
      </c>
      <c r="B4747" s="73">
        <v>52.52</v>
      </c>
      <c r="C4747" s="1" t="s">
        <v>1949</v>
      </c>
    </row>
    <row r="4748">
      <c r="A4748" s="72">
        <v>41030.0</v>
      </c>
      <c r="B4748" s="71"/>
      <c r="C4748" s="1" t="s">
        <v>1949</v>
      </c>
    </row>
    <row r="4749">
      <c r="A4749" s="72">
        <v>41031.0</v>
      </c>
      <c r="B4749" s="73">
        <v>52.93</v>
      </c>
      <c r="C4749" s="1" t="s">
        <v>1949</v>
      </c>
    </row>
    <row r="4750">
      <c r="A4750" s="72">
        <v>41032.0</v>
      </c>
      <c r="B4750" s="73">
        <v>53.24</v>
      </c>
      <c r="C4750" s="1" t="s">
        <v>1949</v>
      </c>
    </row>
    <row r="4751">
      <c r="A4751" s="72">
        <v>41033.0</v>
      </c>
      <c r="B4751" s="73">
        <v>53.72</v>
      </c>
      <c r="C4751" s="1" t="s">
        <v>1949</v>
      </c>
    </row>
    <row r="4752">
      <c r="A4752" s="72">
        <v>41036.0</v>
      </c>
      <c r="B4752" s="73">
        <v>53.34</v>
      </c>
      <c r="C4752" s="1" t="s">
        <v>1949</v>
      </c>
    </row>
    <row r="4753">
      <c r="A4753" s="72">
        <v>41037.0</v>
      </c>
      <c r="B4753" s="73">
        <v>52.86</v>
      </c>
      <c r="C4753" s="1" t="s">
        <v>1949</v>
      </c>
    </row>
    <row r="4754">
      <c r="A4754" s="72">
        <v>41038.0</v>
      </c>
      <c r="B4754" s="73">
        <v>53.46</v>
      </c>
      <c r="C4754" s="1" t="s">
        <v>1949</v>
      </c>
    </row>
    <row r="4755">
      <c r="A4755" s="72">
        <v>41039.0</v>
      </c>
      <c r="B4755" s="73">
        <v>53.34</v>
      </c>
      <c r="C4755" s="1" t="s">
        <v>1949</v>
      </c>
    </row>
    <row r="4756">
      <c r="A4756" s="72">
        <v>41040.0</v>
      </c>
      <c r="B4756" s="73">
        <v>53.64</v>
      </c>
      <c r="C4756" s="1" t="s">
        <v>1949</v>
      </c>
    </row>
    <row r="4757">
      <c r="A4757" s="72">
        <v>41043.0</v>
      </c>
      <c r="B4757" s="73">
        <v>53.71</v>
      </c>
      <c r="C4757" s="1" t="s">
        <v>1949</v>
      </c>
    </row>
    <row r="4758">
      <c r="A4758" s="72">
        <v>41044.0</v>
      </c>
      <c r="B4758" s="73">
        <v>53.84</v>
      </c>
      <c r="C4758" s="1" t="s">
        <v>1949</v>
      </c>
    </row>
    <row r="4759">
      <c r="A4759" s="72">
        <v>41045.0</v>
      </c>
      <c r="B4759" s="73">
        <v>54.29</v>
      </c>
      <c r="C4759" s="1" t="s">
        <v>1949</v>
      </c>
    </row>
    <row r="4760">
      <c r="A4760" s="72">
        <v>41046.0</v>
      </c>
      <c r="B4760" s="73">
        <v>54.39</v>
      </c>
      <c r="C4760" s="1" t="s">
        <v>1949</v>
      </c>
    </row>
    <row r="4761">
      <c r="A4761" s="72">
        <v>41047.0</v>
      </c>
      <c r="B4761" s="73">
        <v>54.88</v>
      </c>
      <c r="C4761" s="1" t="s">
        <v>1949</v>
      </c>
    </row>
    <row r="4762">
      <c r="A4762" s="72">
        <v>41050.0</v>
      </c>
      <c r="B4762" s="73">
        <v>54.68</v>
      </c>
      <c r="C4762" s="1" t="s">
        <v>1949</v>
      </c>
    </row>
    <row r="4763">
      <c r="A4763" s="72">
        <v>41051.0</v>
      </c>
      <c r="B4763" s="73">
        <v>54.88</v>
      </c>
      <c r="C4763" s="1" t="s">
        <v>1949</v>
      </c>
    </row>
    <row r="4764">
      <c r="A4764" s="72">
        <v>41052.0</v>
      </c>
      <c r="B4764" s="73">
        <v>55.93</v>
      </c>
      <c r="C4764" s="1" t="s">
        <v>1949</v>
      </c>
    </row>
    <row r="4765">
      <c r="A4765" s="72">
        <v>41053.0</v>
      </c>
      <c r="B4765" s="73">
        <v>56.29</v>
      </c>
      <c r="C4765" s="1" t="s">
        <v>1949</v>
      </c>
    </row>
    <row r="4766">
      <c r="A4766" s="72">
        <v>41054.0</v>
      </c>
      <c r="B4766" s="73">
        <v>55.73</v>
      </c>
      <c r="C4766" s="1" t="s">
        <v>1949</v>
      </c>
    </row>
    <row r="4767">
      <c r="A4767" s="72">
        <v>41058.0</v>
      </c>
      <c r="B4767" s="73">
        <v>55.58</v>
      </c>
      <c r="C4767" s="1" t="s">
        <v>1949</v>
      </c>
    </row>
    <row r="4768">
      <c r="A4768" s="72">
        <v>41059.0</v>
      </c>
      <c r="B4768" s="73">
        <v>56.01</v>
      </c>
      <c r="C4768" s="1" t="s">
        <v>1949</v>
      </c>
    </row>
    <row r="4769">
      <c r="A4769" s="72">
        <v>41060.0</v>
      </c>
      <c r="B4769" s="73">
        <v>56.42</v>
      </c>
      <c r="C4769" s="1" t="s">
        <v>1949</v>
      </c>
    </row>
    <row r="4770">
      <c r="A4770" s="72">
        <v>41061.0</v>
      </c>
      <c r="B4770" s="73">
        <v>55.92</v>
      </c>
      <c r="C4770" s="1" t="s">
        <v>1949</v>
      </c>
    </row>
    <row r="4771">
      <c r="A4771" s="72">
        <v>41064.0</v>
      </c>
      <c r="B4771" s="73">
        <v>55.52</v>
      </c>
      <c r="C4771" s="1" t="s">
        <v>1949</v>
      </c>
    </row>
    <row r="4772">
      <c r="A4772" s="72">
        <v>41065.0</v>
      </c>
      <c r="B4772" s="73">
        <v>55.56</v>
      </c>
      <c r="C4772" s="1" t="s">
        <v>1949</v>
      </c>
    </row>
    <row r="4773">
      <c r="A4773" s="72">
        <v>41066.0</v>
      </c>
      <c r="B4773" s="73">
        <v>55.5</v>
      </c>
      <c r="C4773" s="1" t="s">
        <v>1949</v>
      </c>
    </row>
    <row r="4774">
      <c r="A4774" s="72">
        <v>41067.0</v>
      </c>
      <c r="B4774" s="73">
        <v>55.15</v>
      </c>
      <c r="C4774" s="1" t="s">
        <v>1949</v>
      </c>
    </row>
    <row r="4775">
      <c r="A4775" s="72">
        <v>41068.0</v>
      </c>
      <c r="B4775" s="73">
        <v>55.36</v>
      </c>
      <c r="C4775" s="1" t="s">
        <v>1949</v>
      </c>
    </row>
    <row r="4776">
      <c r="A4776" s="72">
        <v>41071.0</v>
      </c>
      <c r="B4776" s="73">
        <v>55.24</v>
      </c>
      <c r="C4776" s="1" t="s">
        <v>1949</v>
      </c>
    </row>
    <row r="4777">
      <c r="A4777" s="72">
        <v>41072.0</v>
      </c>
      <c r="B4777" s="73">
        <v>56.05</v>
      </c>
      <c r="C4777" s="1" t="s">
        <v>1949</v>
      </c>
    </row>
    <row r="4778">
      <c r="A4778" s="72">
        <v>41073.0</v>
      </c>
      <c r="B4778" s="73">
        <v>55.85</v>
      </c>
      <c r="C4778" s="1" t="s">
        <v>1949</v>
      </c>
    </row>
    <row r="4779">
      <c r="A4779" s="72">
        <v>41074.0</v>
      </c>
      <c r="B4779" s="73">
        <v>55.79</v>
      </c>
      <c r="C4779" s="1" t="s">
        <v>1949</v>
      </c>
    </row>
    <row r="4780">
      <c r="A4780" s="72">
        <v>41075.0</v>
      </c>
      <c r="B4780" s="73">
        <v>55.76</v>
      </c>
      <c r="C4780" s="1" t="s">
        <v>1949</v>
      </c>
    </row>
    <row r="4781">
      <c r="A4781" s="72">
        <v>41078.0</v>
      </c>
      <c r="B4781" s="73">
        <v>55.6</v>
      </c>
      <c r="C4781" s="1" t="s">
        <v>1949</v>
      </c>
    </row>
    <row r="4782">
      <c r="A4782" s="72">
        <v>41079.0</v>
      </c>
      <c r="B4782" s="73">
        <v>56.01</v>
      </c>
      <c r="C4782" s="1" t="s">
        <v>1949</v>
      </c>
    </row>
    <row r="4783">
      <c r="A4783" s="72">
        <v>41080.0</v>
      </c>
      <c r="B4783" s="73">
        <v>55.86</v>
      </c>
      <c r="C4783" s="1" t="s">
        <v>1949</v>
      </c>
    </row>
    <row r="4784">
      <c r="A4784" s="72">
        <v>41081.0</v>
      </c>
      <c r="B4784" s="73">
        <v>56.42</v>
      </c>
      <c r="C4784" s="1" t="s">
        <v>1949</v>
      </c>
    </row>
    <row r="4785">
      <c r="A4785" s="72">
        <v>41082.0</v>
      </c>
      <c r="B4785" s="73">
        <v>56.99</v>
      </c>
      <c r="C4785" s="1" t="s">
        <v>1949</v>
      </c>
    </row>
    <row r="4786">
      <c r="A4786" s="72">
        <v>41085.0</v>
      </c>
      <c r="B4786" s="73">
        <v>56.53</v>
      </c>
      <c r="C4786" s="1" t="s">
        <v>1949</v>
      </c>
    </row>
    <row r="4787">
      <c r="A4787" s="72">
        <v>41086.0</v>
      </c>
      <c r="B4787" s="73">
        <v>57.07</v>
      </c>
      <c r="C4787" s="1" t="s">
        <v>1949</v>
      </c>
    </row>
    <row r="4788">
      <c r="A4788" s="72">
        <v>41087.0</v>
      </c>
      <c r="B4788" s="73">
        <v>57.22</v>
      </c>
      <c r="C4788" s="1" t="s">
        <v>1949</v>
      </c>
    </row>
    <row r="4789">
      <c r="A4789" s="72">
        <v>41088.0</v>
      </c>
      <c r="B4789" s="73">
        <v>56.92</v>
      </c>
      <c r="C4789" s="1" t="s">
        <v>1949</v>
      </c>
    </row>
    <row r="4790">
      <c r="A4790" s="72">
        <v>41089.0</v>
      </c>
      <c r="B4790" s="73">
        <v>56.31</v>
      </c>
      <c r="C4790" s="1" t="s">
        <v>1949</v>
      </c>
    </row>
    <row r="4791">
      <c r="A4791" s="72">
        <v>41092.0</v>
      </c>
      <c r="B4791" s="71"/>
      <c r="C4791" s="1" t="s">
        <v>1949</v>
      </c>
    </row>
    <row r="4792">
      <c r="A4792" s="72">
        <v>41093.0</v>
      </c>
      <c r="B4792" s="73">
        <v>54.81</v>
      </c>
      <c r="C4792" s="1" t="s">
        <v>1949</v>
      </c>
    </row>
    <row r="4793">
      <c r="A4793" s="72">
        <v>41095.0</v>
      </c>
      <c r="B4793" s="73">
        <v>55.03</v>
      </c>
      <c r="C4793" s="1" t="s">
        <v>1949</v>
      </c>
    </row>
    <row r="4794">
      <c r="A4794" s="72">
        <v>41096.0</v>
      </c>
      <c r="B4794" s="73">
        <v>55.42</v>
      </c>
      <c r="C4794" s="1" t="s">
        <v>1949</v>
      </c>
    </row>
    <row r="4795">
      <c r="A4795" s="72">
        <v>41099.0</v>
      </c>
      <c r="B4795" s="73">
        <v>56.02</v>
      </c>
      <c r="C4795" s="1" t="s">
        <v>1949</v>
      </c>
    </row>
    <row r="4796">
      <c r="A4796" s="72">
        <v>41100.0</v>
      </c>
      <c r="B4796" s="73">
        <v>55.81</v>
      </c>
      <c r="C4796" s="1" t="s">
        <v>1949</v>
      </c>
    </row>
    <row r="4797">
      <c r="A4797" s="72">
        <v>41101.0</v>
      </c>
      <c r="B4797" s="73">
        <v>55.37</v>
      </c>
      <c r="C4797" s="1" t="s">
        <v>1949</v>
      </c>
    </row>
    <row r="4798">
      <c r="A4798" s="72">
        <v>41102.0</v>
      </c>
      <c r="B4798" s="73">
        <v>55.7</v>
      </c>
      <c r="C4798" s="1" t="s">
        <v>1949</v>
      </c>
    </row>
    <row r="4799">
      <c r="A4799" s="72">
        <v>41103.0</v>
      </c>
      <c r="B4799" s="73">
        <v>55.66</v>
      </c>
      <c r="C4799" s="1" t="s">
        <v>1949</v>
      </c>
    </row>
    <row r="4800">
      <c r="A4800" s="72">
        <v>41106.0</v>
      </c>
      <c r="B4800" s="73">
        <v>54.92</v>
      </c>
      <c r="C4800" s="1" t="s">
        <v>1949</v>
      </c>
    </row>
    <row r="4801">
      <c r="A4801" s="72">
        <v>41107.0</v>
      </c>
      <c r="B4801" s="73">
        <v>55.15</v>
      </c>
      <c r="C4801" s="1" t="s">
        <v>1949</v>
      </c>
    </row>
    <row r="4802">
      <c r="A4802" s="72">
        <v>41108.0</v>
      </c>
      <c r="B4802" s="73">
        <v>55.34</v>
      </c>
      <c r="C4802" s="1" t="s">
        <v>1949</v>
      </c>
    </row>
    <row r="4803">
      <c r="A4803" s="72">
        <v>41109.0</v>
      </c>
      <c r="B4803" s="73">
        <v>55.38</v>
      </c>
      <c r="C4803" s="1" t="s">
        <v>1949</v>
      </c>
    </row>
    <row r="4804">
      <c r="A4804" s="72">
        <v>41110.0</v>
      </c>
      <c r="B4804" s="73">
        <v>55.15</v>
      </c>
      <c r="C4804" s="1" t="s">
        <v>1949</v>
      </c>
    </row>
    <row r="4805">
      <c r="A4805" s="72">
        <v>41113.0</v>
      </c>
      <c r="B4805" s="73">
        <v>55.76</v>
      </c>
      <c r="C4805" s="1" t="s">
        <v>1949</v>
      </c>
    </row>
    <row r="4806">
      <c r="A4806" s="72">
        <v>41114.0</v>
      </c>
      <c r="B4806" s="73">
        <v>56.02</v>
      </c>
      <c r="C4806" s="1" t="s">
        <v>1949</v>
      </c>
    </row>
    <row r="4807">
      <c r="A4807" s="72">
        <v>41115.0</v>
      </c>
      <c r="B4807" s="73">
        <v>56.38</v>
      </c>
      <c r="C4807" s="1" t="s">
        <v>1949</v>
      </c>
    </row>
    <row r="4808">
      <c r="A4808" s="72">
        <v>41116.0</v>
      </c>
      <c r="B4808" s="73">
        <v>55.95</v>
      </c>
      <c r="C4808" s="1" t="s">
        <v>1949</v>
      </c>
    </row>
    <row r="4809">
      <c r="A4809" s="72">
        <v>41117.0</v>
      </c>
      <c r="B4809" s="73">
        <v>55.41</v>
      </c>
      <c r="C4809" s="1" t="s">
        <v>1949</v>
      </c>
    </row>
    <row r="4810">
      <c r="A4810" s="72">
        <v>41120.0</v>
      </c>
      <c r="B4810" s="73">
        <v>55.44</v>
      </c>
      <c r="C4810" s="1" t="s">
        <v>1949</v>
      </c>
    </row>
    <row r="4811">
      <c r="A4811" s="72">
        <v>41121.0</v>
      </c>
      <c r="B4811" s="73">
        <v>55.81</v>
      </c>
      <c r="C4811" s="1" t="s">
        <v>1949</v>
      </c>
    </row>
    <row r="4812">
      <c r="A4812" s="72">
        <v>41122.0</v>
      </c>
      <c r="B4812" s="73">
        <v>55.48</v>
      </c>
      <c r="C4812" s="1" t="s">
        <v>1949</v>
      </c>
    </row>
    <row r="4813">
      <c r="A4813" s="72">
        <v>41123.0</v>
      </c>
      <c r="B4813" s="73">
        <v>55.78</v>
      </c>
      <c r="C4813" s="1" t="s">
        <v>1949</v>
      </c>
    </row>
    <row r="4814">
      <c r="A4814" s="72">
        <v>41124.0</v>
      </c>
      <c r="B4814" s="73">
        <v>56.08</v>
      </c>
      <c r="C4814" s="1" t="s">
        <v>1949</v>
      </c>
    </row>
    <row r="4815">
      <c r="A4815" s="72">
        <v>41127.0</v>
      </c>
      <c r="B4815" s="73">
        <v>55.47</v>
      </c>
      <c r="C4815" s="1" t="s">
        <v>1949</v>
      </c>
    </row>
    <row r="4816">
      <c r="A4816" s="72">
        <v>41128.0</v>
      </c>
      <c r="B4816" s="73">
        <v>55.5</v>
      </c>
      <c r="C4816" s="1" t="s">
        <v>1949</v>
      </c>
    </row>
    <row r="4817">
      <c r="A4817" s="72">
        <v>41129.0</v>
      </c>
      <c r="B4817" s="73">
        <v>55.15</v>
      </c>
      <c r="C4817" s="1" t="s">
        <v>1949</v>
      </c>
    </row>
    <row r="4818">
      <c r="A4818" s="72">
        <v>41130.0</v>
      </c>
      <c r="B4818" s="73">
        <v>55.17</v>
      </c>
      <c r="C4818" s="1" t="s">
        <v>1949</v>
      </c>
    </row>
    <row r="4819">
      <c r="A4819" s="72">
        <v>41131.0</v>
      </c>
      <c r="B4819" s="73">
        <v>55.34</v>
      </c>
      <c r="C4819" s="1" t="s">
        <v>1949</v>
      </c>
    </row>
    <row r="4820">
      <c r="A4820" s="72">
        <v>41134.0</v>
      </c>
      <c r="B4820" s="73">
        <v>55.42</v>
      </c>
      <c r="C4820" s="1" t="s">
        <v>1949</v>
      </c>
    </row>
    <row r="4821">
      <c r="A4821" s="72">
        <v>41135.0</v>
      </c>
      <c r="B4821" s="73">
        <v>55.64</v>
      </c>
      <c r="C4821" s="1" t="s">
        <v>1949</v>
      </c>
    </row>
    <row r="4822">
      <c r="A4822" s="72">
        <v>41136.0</v>
      </c>
      <c r="B4822" s="71"/>
      <c r="C4822" s="1" t="s">
        <v>1949</v>
      </c>
    </row>
    <row r="4823">
      <c r="A4823" s="72">
        <v>41137.0</v>
      </c>
      <c r="B4823" s="73">
        <v>55.99</v>
      </c>
      <c r="C4823" s="1" t="s">
        <v>1949</v>
      </c>
    </row>
    <row r="4824">
      <c r="A4824" s="72">
        <v>41138.0</v>
      </c>
      <c r="B4824" s="73">
        <v>55.7</v>
      </c>
      <c r="C4824" s="1" t="s">
        <v>1949</v>
      </c>
    </row>
    <row r="4825">
      <c r="A4825" s="72">
        <v>41141.0</v>
      </c>
      <c r="B4825" s="71"/>
      <c r="C4825" s="1" t="s">
        <v>1949</v>
      </c>
    </row>
    <row r="4826">
      <c r="A4826" s="72">
        <v>41142.0</v>
      </c>
      <c r="B4826" s="73">
        <v>55.54</v>
      </c>
      <c r="C4826" s="1" t="s">
        <v>1949</v>
      </c>
    </row>
    <row r="4827">
      <c r="A4827" s="72">
        <v>41143.0</v>
      </c>
      <c r="B4827" s="73">
        <v>55.51</v>
      </c>
      <c r="C4827" s="1" t="s">
        <v>1949</v>
      </c>
    </row>
    <row r="4828">
      <c r="A4828" s="72">
        <v>41144.0</v>
      </c>
      <c r="B4828" s="73">
        <v>55.19</v>
      </c>
      <c r="C4828" s="1" t="s">
        <v>1949</v>
      </c>
    </row>
    <row r="4829">
      <c r="A4829" s="72">
        <v>41145.0</v>
      </c>
      <c r="B4829" s="73">
        <v>55.38</v>
      </c>
      <c r="C4829" s="1" t="s">
        <v>1949</v>
      </c>
    </row>
    <row r="4830">
      <c r="A4830" s="72">
        <v>41148.0</v>
      </c>
      <c r="B4830" s="73">
        <v>55.59</v>
      </c>
      <c r="C4830" s="1" t="s">
        <v>1949</v>
      </c>
    </row>
    <row r="4831">
      <c r="A4831" s="72">
        <v>41149.0</v>
      </c>
      <c r="B4831" s="73">
        <v>55.78</v>
      </c>
      <c r="C4831" s="1" t="s">
        <v>1949</v>
      </c>
    </row>
    <row r="4832">
      <c r="A4832" s="72">
        <v>41150.0</v>
      </c>
      <c r="B4832" s="73">
        <v>55.67</v>
      </c>
      <c r="C4832" s="1" t="s">
        <v>1949</v>
      </c>
    </row>
    <row r="4833">
      <c r="A4833" s="72">
        <v>41151.0</v>
      </c>
      <c r="B4833" s="73">
        <v>55.65</v>
      </c>
      <c r="C4833" s="1" t="s">
        <v>1949</v>
      </c>
    </row>
    <row r="4834">
      <c r="A4834" s="72">
        <v>41152.0</v>
      </c>
      <c r="B4834" s="73">
        <v>55.72</v>
      </c>
      <c r="C4834" s="1" t="s">
        <v>1949</v>
      </c>
    </row>
    <row r="4835">
      <c r="A4835" s="72">
        <v>41156.0</v>
      </c>
      <c r="B4835" s="73">
        <v>55.54</v>
      </c>
      <c r="C4835" s="1" t="s">
        <v>1949</v>
      </c>
    </row>
    <row r="4836">
      <c r="A4836" s="72">
        <v>41157.0</v>
      </c>
      <c r="B4836" s="73">
        <v>55.9</v>
      </c>
      <c r="C4836" s="1" t="s">
        <v>1949</v>
      </c>
    </row>
    <row r="4837">
      <c r="A4837" s="72">
        <v>41158.0</v>
      </c>
      <c r="B4837" s="73">
        <v>55.97</v>
      </c>
      <c r="C4837" s="1" t="s">
        <v>1949</v>
      </c>
    </row>
    <row r="4838">
      <c r="A4838" s="72">
        <v>41159.0</v>
      </c>
      <c r="B4838" s="73">
        <v>55.52</v>
      </c>
      <c r="C4838" s="1" t="s">
        <v>1949</v>
      </c>
    </row>
    <row r="4839">
      <c r="A4839" s="72">
        <v>41162.0</v>
      </c>
      <c r="B4839" s="73">
        <v>55.339</v>
      </c>
      <c r="C4839" s="1" t="s">
        <v>1949</v>
      </c>
    </row>
    <row r="4840">
      <c r="A4840" s="72">
        <v>41163.0</v>
      </c>
      <c r="B4840" s="73">
        <v>55.5223</v>
      </c>
      <c r="C4840" s="1" t="s">
        <v>1949</v>
      </c>
    </row>
    <row r="4841">
      <c r="A4841" s="72">
        <v>41164.0</v>
      </c>
      <c r="B4841" s="73">
        <v>55.2605</v>
      </c>
      <c r="C4841" s="1" t="s">
        <v>1949</v>
      </c>
    </row>
    <row r="4842">
      <c r="A4842" s="72">
        <v>41165.0</v>
      </c>
      <c r="B4842" s="73">
        <v>55.443</v>
      </c>
      <c r="C4842" s="1" t="s">
        <v>1949</v>
      </c>
    </row>
    <row r="4843">
      <c r="A4843" s="72">
        <v>41166.0</v>
      </c>
      <c r="B4843" s="73">
        <v>54.727</v>
      </c>
      <c r="C4843" s="1" t="s">
        <v>1949</v>
      </c>
    </row>
    <row r="4844">
      <c r="A4844" s="72">
        <v>41169.0</v>
      </c>
      <c r="B4844" s="73">
        <v>53.974</v>
      </c>
      <c r="C4844" s="1" t="s">
        <v>1949</v>
      </c>
    </row>
    <row r="4845">
      <c r="A4845" s="72">
        <v>41170.0</v>
      </c>
      <c r="B4845" s="73">
        <v>54.257</v>
      </c>
      <c r="C4845" s="1" t="s">
        <v>1949</v>
      </c>
    </row>
    <row r="4846">
      <c r="A4846" s="72">
        <v>41171.0</v>
      </c>
      <c r="B4846" s="71"/>
      <c r="C4846" s="1" t="s">
        <v>1949</v>
      </c>
    </row>
    <row r="4847">
      <c r="A4847" s="72">
        <v>41172.0</v>
      </c>
      <c r="B4847" s="73">
        <v>54.3375</v>
      </c>
      <c r="C4847" s="1" t="s">
        <v>1949</v>
      </c>
    </row>
    <row r="4848">
      <c r="A4848" s="72">
        <v>41173.0</v>
      </c>
      <c r="B4848" s="73">
        <v>53.9055</v>
      </c>
      <c r="C4848" s="1" t="s">
        <v>1949</v>
      </c>
    </row>
    <row r="4849">
      <c r="A4849" s="72">
        <v>41176.0</v>
      </c>
      <c r="B4849" s="73">
        <v>53.293</v>
      </c>
      <c r="C4849" s="1" t="s">
        <v>1949</v>
      </c>
    </row>
    <row r="4850">
      <c r="A4850" s="72">
        <v>41177.0</v>
      </c>
      <c r="B4850" s="73">
        <v>53.534</v>
      </c>
      <c r="C4850" s="1" t="s">
        <v>1949</v>
      </c>
    </row>
    <row r="4851">
      <c r="A4851" s="72">
        <v>41178.0</v>
      </c>
      <c r="B4851" s="73">
        <v>53.5785</v>
      </c>
      <c r="C4851" s="1" t="s">
        <v>1949</v>
      </c>
    </row>
    <row r="4852">
      <c r="A4852" s="72">
        <v>41179.0</v>
      </c>
      <c r="B4852" s="73">
        <v>53.255</v>
      </c>
      <c r="C4852" s="1" t="s">
        <v>1949</v>
      </c>
    </row>
    <row r="4853">
      <c r="A4853" s="72">
        <v>41180.0</v>
      </c>
      <c r="B4853" s="73">
        <v>52.697</v>
      </c>
      <c r="C4853" s="1" t="s">
        <v>1949</v>
      </c>
    </row>
    <row r="4854">
      <c r="A4854" s="72">
        <v>41183.0</v>
      </c>
      <c r="B4854" s="73">
        <v>52.7845</v>
      </c>
      <c r="C4854" s="1" t="s">
        <v>1949</v>
      </c>
    </row>
    <row r="4855">
      <c r="A4855" s="72">
        <v>41184.0</v>
      </c>
      <c r="B4855" s="71"/>
      <c r="C4855" s="1" t="s">
        <v>1949</v>
      </c>
    </row>
    <row r="4856">
      <c r="A4856" s="72">
        <v>41185.0</v>
      </c>
      <c r="B4856" s="73">
        <v>52.3345</v>
      </c>
      <c r="C4856" s="1" t="s">
        <v>1949</v>
      </c>
    </row>
    <row r="4857">
      <c r="A4857" s="72">
        <v>41186.0</v>
      </c>
      <c r="B4857" s="73">
        <v>51.9755</v>
      </c>
      <c r="C4857" s="1" t="s">
        <v>1949</v>
      </c>
    </row>
    <row r="4858">
      <c r="A4858" s="72">
        <v>41187.0</v>
      </c>
      <c r="B4858" s="73">
        <v>51.6185</v>
      </c>
      <c r="C4858" s="1" t="s">
        <v>1949</v>
      </c>
    </row>
    <row r="4859">
      <c r="A4859" s="72">
        <v>41191.0</v>
      </c>
      <c r="B4859" s="73">
        <v>52.375</v>
      </c>
      <c r="C4859" s="1" t="s">
        <v>1949</v>
      </c>
    </row>
    <row r="4860">
      <c r="A4860" s="72">
        <v>41192.0</v>
      </c>
      <c r="B4860" s="73">
        <v>53.0445</v>
      </c>
      <c r="C4860" s="1" t="s">
        <v>1949</v>
      </c>
    </row>
    <row r="4861">
      <c r="A4861" s="72">
        <v>41193.0</v>
      </c>
      <c r="B4861" s="73">
        <v>53.073</v>
      </c>
      <c r="C4861" s="1" t="s">
        <v>1949</v>
      </c>
    </row>
    <row r="4862">
      <c r="A4862" s="72">
        <v>41194.0</v>
      </c>
      <c r="B4862" s="73">
        <v>52.7</v>
      </c>
      <c r="C4862" s="1" t="s">
        <v>1949</v>
      </c>
    </row>
    <row r="4863">
      <c r="A4863" s="72">
        <v>41197.0</v>
      </c>
      <c r="B4863" s="73">
        <v>53.1198</v>
      </c>
      <c r="C4863" s="1" t="s">
        <v>1949</v>
      </c>
    </row>
    <row r="4864">
      <c r="A4864" s="72">
        <v>41198.0</v>
      </c>
      <c r="B4864" s="73">
        <v>52.8193</v>
      </c>
      <c r="C4864" s="1" t="s">
        <v>1949</v>
      </c>
    </row>
    <row r="4865">
      <c r="A4865" s="72">
        <v>41199.0</v>
      </c>
      <c r="B4865" s="73">
        <v>52.751</v>
      </c>
      <c r="C4865" s="1" t="s">
        <v>1949</v>
      </c>
    </row>
    <row r="4866">
      <c r="A4866" s="72">
        <v>41200.0</v>
      </c>
      <c r="B4866" s="73">
        <v>52.969</v>
      </c>
      <c r="C4866" s="1" t="s">
        <v>1949</v>
      </c>
    </row>
    <row r="4867">
      <c r="A4867" s="72">
        <v>41201.0</v>
      </c>
      <c r="B4867" s="73">
        <v>53.7175</v>
      </c>
      <c r="C4867" s="1" t="s">
        <v>1949</v>
      </c>
    </row>
    <row r="4868">
      <c r="A4868" s="72">
        <v>41204.0</v>
      </c>
      <c r="B4868" s="73">
        <v>53.6735</v>
      </c>
      <c r="C4868" s="1" t="s">
        <v>1949</v>
      </c>
    </row>
    <row r="4869">
      <c r="A4869" s="72">
        <v>41205.0</v>
      </c>
      <c r="B4869" s="73">
        <v>53.5895</v>
      </c>
      <c r="C4869" s="1" t="s">
        <v>1949</v>
      </c>
    </row>
    <row r="4870">
      <c r="A4870" s="72">
        <v>41206.0</v>
      </c>
      <c r="B4870" s="71"/>
      <c r="C4870" s="1" t="s">
        <v>1949</v>
      </c>
    </row>
    <row r="4871">
      <c r="A4871" s="72">
        <v>41207.0</v>
      </c>
      <c r="B4871" s="73">
        <v>53.63</v>
      </c>
      <c r="C4871" s="1" t="s">
        <v>1949</v>
      </c>
    </row>
    <row r="4872">
      <c r="A4872" s="72">
        <v>41208.0</v>
      </c>
      <c r="B4872" s="71"/>
      <c r="C4872" s="1" t="s">
        <v>1949</v>
      </c>
    </row>
    <row r="4873">
      <c r="A4873" s="72">
        <v>41211.0</v>
      </c>
      <c r="B4873" s="71"/>
      <c r="C4873" s="1" t="s">
        <v>1949</v>
      </c>
    </row>
    <row r="4874">
      <c r="A4874" s="72">
        <v>41212.0</v>
      </c>
      <c r="B4874" s="71"/>
      <c r="C4874" s="1" t="s">
        <v>1949</v>
      </c>
    </row>
    <row r="4875">
      <c r="A4875" s="72">
        <v>41213.0</v>
      </c>
      <c r="B4875" s="73">
        <v>54.1175</v>
      </c>
      <c r="C4875" s="1" t="s">
        <v>1949</v>
      </c>
    </row>
    <row r="4876">
      <c r="A4876" s="72">
        <v>41214.0</v>
      </c>
      <c r="B4876" s="73">
        <v>53.7798</v>
      </c>
      <c r="C4876" s="1" t="s">
        <v>1949</v>
      </c>
    </row>
    <row r="4877">
      <c r="A4877" s="72">
        <v>41215.0</v>
      </c>
      <c r="B4877" s="73">
        <v>53.6645</v>
      </c>
      <c r="C4877" s="1" t="s">
        <v>1949</v>
      </c>
    </row>
    <row r="4878">
      <c r="A4878" s="72">
        <v>41218.0</v>
      </c>
      <c r="B4878" s="73">
        <v>54.0778</v>
      </c>
      <c r="C4878" s="1" t="s">
        <v>1949</v>
      </c>
    </row>
    <row r="4879">
      <c r="A4879" s="72">
        <v>41219.0</v>
      </c>
      <c r="B4879" s="73">
        <v>54.5955</v>
      </c>
      <c r="C4879" s="1" t="s">
        <v>1949</v>
      </c>
    </row>
    <row r="4880">
      <c r="A4880" s="72">
        <v>41220.0</v>
      </c>
      <c r="B4880" s="73">
        <v>54.252</v>
      </c>
      <c r="C4880" s="1" t="s">
        <v>1949</v>
      </c>
    </row>
    <row r="4881">
      <c r="A4881" s="72">
        <v>41221.0</v>
      </c>
      <c r="B4881" s="73">
        <v>54.4403</v>
      </c>
      <c r="C4881" s="1" t="s">
        <v>1949</v>
      </c>
    </row>
    <row r="4882">
      <c r="A4882" s="72">
        <v>41222.0</v>
      </c>
      <c r="B4882" s="73">
        <v>54.34</v>
      </c>
      <c r="C4882" s="1" t="s">
        <v>1949</v>
      </c>
    </row>
    <row r="4883">
      <c r="A4883" s="72">
        <v>41225.0</v>
      </c>
      <c r="B4883" s="73">
        <v>54.934</v>
      </c>
      <c r="C4883" s="1" t="s">
        <v>1949</v>
      </c>
    </row>
    <row r="4884">
      <c r="A4884" s="72">
        <v>41226.0</v>
      </c>
      <c r="B4884" s="71"/>
      <c r="C4884" s="1" t="s">
        <v>1949</v>
      </c>
    </row>
    <row r="4885">
      <c r="A4885" s="72">
        <v>41227.0</v>
      </c>
      <c r="B4885" s="71"/>
      <c r="C4885" s="1" t="s">
        <v>1949</v>
      </c>
    </row>
    <row r="4886">
      <c r="A4886" s="72">
        <v>41228.0</v>
      </c>
      <c r="B4886" s="73">
        <v>54.959</v>
      </c>
      <c r="C4886" s="1" t="s">
        <v>1949</v>
      </c>
    </row>
    <row r="4887">
      <c r="A4887" s="72">
        <v>41229.0</v>
      </c>
      <c r="B4887" s="73">
        <v>54.9915</v>
      </c>
      <c r="C4887" s="1" t="s">
        <v>1949</v>
      </c>
    </row>
    <row r="4888">
      <c r="A4888" s="72">
        <v>41232.0</v>
      </c>
      <c r="B4888" s="73">
        <v>54.9665</v>
      </c>
      <c r="C4888" s="1" t="s">
        <v>1949</v>
      </c>
    </row>
    <row r="4889">
      <c r="A4889" s="72">
        <v>41233.0</v>
      </c>
      <c r="B4889" s="73">
        <v>54.91</v>
      </c>
      <c r="C4889" s="1" t="s">
        <v>1949</v>
      </c>
    </row>
    <row r="4890">
      <c r="A4890" s="72">
        <v>41234.0</v>
      </c>
      <c r="B4890" s="73">
        <v>55.2025</v>
      </c>
      <c r="C4890" s="1" t="s">
        <v>1949</v>
      </c>
    </row>
    <row r="4891">
      <c r="A4891" s="72">
        <v>41239.0</v>
      </c>
      <c r="B4891" s="73">
        <v>55.692</v>
      </c>
      <c r="C4891" s="1" t="s">
        <v>1949</v>
      </c>
    </row>
    <row r="4892">
      <c r="A4892" s="72">
        <v>41240.0</v>
      </c>
      <c r="B4892" s="73">
        <v>55.7045</v>
      </c>
      <c r="C4892" s="1" t="s">
        <v>1949</v>
      </c>
    </row>
    <row r="4893">
      <c r="A4893" s="72">
        <v>41241.0</v>
      </c>
      <c r="B4893" s="71"/>
      <c r="C4893" s="1" t="s">
        <v>1949</v>
      </c>
    </row>
    <row r="4894">
      <c r="A4894" s="72">
        <v>41242.0</v>
      </c>
      <c r="B4894" s="73">
        <v>55.202</v>
      </c>
      <c r="C4894" s="1" t="s">
        <v>1949</v>
      </c>
    </row>
    <row r="4895">
      <c r="A4895" s="72">
        <v>41243.0</v>
      </c>
      <c r="B4895" s="73">
        <v>54.5265</v>
      </c>
      <c r="C4895" s="1" t="s">
        <v>1949</v>
      </c>
    </row>
    <row r="4896">
      <c r="A4896" s="72">
        <v>41246.0</v>
      </c>
      <c r="B4896" s="73">
        <v>54.561</v>
      </c>
      <c r="C4896" s="1" t="s">
        <v>1949</v>
      </c>
    </row>
    <row r="4897">
      <c r="A4897" s="72">
        <v>41247.0</v>
      </c>
      <c r="B4897" s="73">
        <v>54.9473</v>
      </c>
      <c r="C4897" s="1" t="s">
        <v>1949</v>
      </c>
    </row>
    <row r="4898">
      <c r="A4898" s="72">
        <v>41248.0</v>
      </c>
      <c r="B4898" s="73">
        <v>54.569</v>
      </c>
      <c r="C4898" s="1" t="s">
        <v>1949</v>
      </c>
    </row>
    <row r="4899">
      <c r="A4899" s="72">
        <v>41249.0</v>
      </c>
      <c r="B4899" s="73">
        <v>54.465</v>
      </c>
      <c r="C4899" s="1" t="s">
        <v>1949</v>
      </c>
    </row>
    <row r="4900">
      <c r="A4900" s="72">
        <v>41250.0</v>
      </c>
      <c r="B4900" s="73">
        <v>54.2017</v>
      </c>
      <c r="C4900" s="1" t="s">
        <v>1949</v>
      </c>
    </row>
    <row r="4901">
      <c r="A4901" s="72">
        <v>41253.0</v>
      </c>
      <c r="B4901" s="73">
        <v>54.3405</v>
      </c>
      <c r="C4901" s="1" t="s">
        <v>1949</v>
      </c>
    </row>
    <row r="4902">
      <c r="A4902" s="72">
        <v>41254.0</v>
      </c>
      <c r="B4902" s="73">
        <v>54.316</v>
      </c>
      <c r="C4902" s="1" t="s">
        <v>1949</v>
      </c>
    </row>
    <row r="4903">
      <c r="A4903" s="72">
        <v>41255.0</v>
      </c>
      <c r="B4903" s="73">
        <v>54.2725</v>
      </c>
      <c r="C4903" s="1" t="s">
        <v>1949</v>
      </c>
    </row>
    <row r="4904">
      <c r="A4904" s="72">
        <v>41256.0</v>
      </c>
      <c r="B4904" s="73">
        <v>54.232</v>
      </c>
      <c r="C4904" s="1" t="s">
        <v>1949</v>
      </c>
    </row>
    <row r="4905">
      <c r="A4905" s="72">
        <v>41257.0</v>
      </c>
      <c r="B4905" s="73">
        <v>54.388</v>
      </c>
      <c r="C4905" s="1" t="s">
        <v>1949</v>
      </c>
    </row>
    <row r="4906">
      <c r="A4906" s="72">
        <v>41260.0</v>
      </c>
      <c r="B4906" s="73">
        <v>54.629</v>
      </c>
      <c r="C4906" s="1" t="s">
        <v>1949</v>
      </c>
    </row>
    <row r="4907">
      <c r="A4907" s="72">
        <v>41261.0</v>
      </c>
      <c r="B4907" s="73">
        <v>54.849</v>
      </c>
      <c r="C4907" s="1" t="s">
        <v>1949</v>
      </c>
    </row>
    <row r="4908">
      <c r="A4908" s="72">
        <v>41262.0</v>
      </c>
      <c r="B4908" s="73">
        <v>54.7365</v>
      </c>
      <c r="C4908" s="1" t="s">
        <v>1949</v>
      </c>
    </row>
    <row r="4909">
      <c r="A4909" s="72">
        <v>41263.0</v>
      </c>
      <c r="B4909" s="73">
        <v>54.842</v>
      </c>
      <c r="C4909" s="1" t="s">
        <v>1949</v>
      </c>
    </row>
    <row r="4910">
      <c r="A4910" s="72">
        <v>41264.0</v>
      </c>
      <c r="B4910" s="73">
        <v>55.086</v>
      </c>
      <c r="C4910" s="1" t="s">
        <v>1949</v>
      </c>
    </row>
    <row r="4911">
      <c r="A4911" s="72">
        <v>41269.0</v>
      </c>
      <c r="B4911" s="73">
        <v>54.9635</v>
      </c>
      <c r="C4911" s="1" t="s">
        <v>1949</v>
      </c>
    </row>
    <row r="4912">
      <c r="A4912" s="72">
        <v>41270.0</v>
      </c>
      <c r="B4912" s="73">
        <v>54.8465</v>
      </c>
      <c r="C4912" s="1" t="s">
        <v>1949</v>
      </c>
    </row>
    <row r="4913">
      <c r="A4913" s="72">
        <v>41271.0</v>
      </c>
      <c r="B4913" s="73">
        <v>54.8473</v>
      </c>
      <c r="C4913" s="1" t="s">
        <v>1949</v>
      </c>
    </row>
    <row r="4914">
      <c r="A4914" s="72">
        <v>41276.0</v>
      </c>
      <c r="B4914" s="73">
        <v>54.389</v>
      </c>
      <c r="C4914" s="1" t="s">
        <v>1949</v>
      </c>
    </row>
    <row r="4915">
      <c r="A4915" s="72">
        <v>41277.0</v>
      </c>
      <c r="B4915" s="73">
        <v>54.4153</v>
      </c>
      <c r="C4915" s="1" t="s">
        <v>1949</v>
      </c>
    </row>
    <row r="4916">
      <c r="A4916" s="72">
        <v>41278.0</v>
      </c>
      <c r="B4916" s="73">
        <v>54.8458</v>
      </c>
      <c r="C4916" s="1" t="s">
        <v>1949</v>
      </c>
    </row>
    <row r="4917">
      <c r="A4917" s="72">
        <v>41281.0</v>
      </c>
      <c r="B4917" s="73">
        <v>54.978</v>
      </c>
      <c r="C4917" s="1" t="s">
        <v>1949</v>
      </c>
    </row>
    <row r="4918">
      <c r="A4918" s="72">
        <v>41282.0</v>
      </c>
      <c r="B4918" s="73">
        <v>55.3278</v>
      </c>
      <c r="C4918" s="1" t="s">
        <v>1949</v>
      </c>
    </row>
    <row r="4919">
      <c r="A4919" s="72">
        <v>41283.0</v>
      </c>
      <c r="B4919" s="73">
        <v>54.9625</v>
      </c>
      <c r="C4919" s="1" t="s">
        <v>1949</v>
      </c>
    </row>
    <row r="4920">
      <c r="A4920" s="72">
        <v>41284.0</v>
      </c>
      <c r="B4920" s="73">
        <v>54.6305</v>
      </c>
      <c r="C4920" s="1" t="s">
        <v>1949</v>
      </c>
    </row>
    <row r="4921">
      <c r="A4921" s="72">
        <v>41285.0</v>
      </c>
      <c r="B4921" s="73">
        <v>54.539</v>
      </c>
      <c r="C4921" s="1" t="s">
        <v>1949</v>
      </c>
    </row>
    <row r="4922">
      <c r="A4922" s="72">
        <v>41288.0</v>
      </c>
      <c r="B4922" s="73">
        <v>54.6355</v>
      </c>
      <c r="C4922" s="1" t="s">
        <v>1949</v>
      </c>
    </row>
    <row r="4923">
      <c r="A4923" s="72">
        <v>41289.0</v>
      </c>
      <c r="B4923" s="73">
        <v>54.5425</v>
      </c>
      <c r="C4923" s="1" t="s">
        <v>1949</v>
      </c>
    </row>
    <row r="4924">
      <c r="A4924" s="72">
        <v>41290.0</v>
      </c>
      <c r="B4924" s="73">
        <v>54.826</v>
      </c>
      <c r="C4924" s="1" t="s">
        <v>1949</v>
      </c>
    </row>
    <row r="4925">
      <c r="A4925" s="72">
        <v>41291.0</v>
      </c>
      <c r="B4925" s="73">
        <v>54.6428</v>
      </c>
      <c r="C4925" s="1" t="s">
        <v>1949</v>
      </c>
    </row>
    <row r="4926">
      <c r="A4926" s="72">
        <v>41292.0</v>
      </c>
      <c r="B4926" s="73">
        <v>53.9465</v>
      </c>
      <c r="C4926" s="1" t="s">
        <v>1949</v>
      </c>
    </row>
    <row r="4927">
      <c r="A4927" s="72">
        <v>41296.0</v>
      </c>
      <c r="B4927" s="73">
        <v>53.5115</v>
      </c>
      <c r="C4927" s="1" t="s">
        <v>1949</v>
      </c>
    </row>
    <row r="4928">
      <c r="A4928" s="72">
        <v>41297.0</v>
      </c>
      <c r="B4928" s="73">
        <v>53.771</v>
      </c>
      <c r="C4928" s="1" t="s">
        <v>1949</v>
      </c>
    </row>
    <row r="4929">
      <c r="A4929" s="72">
        <v>41298.0</v>
      </c>
      <c r="B4929" s="73">
        <v>53.8515</v>
      </c>
      <c r="C4929" s="1" t="s">
        <v>1949</v>
      </c>
    </row>
    <row r="4930">
      <c r="A4930" s="72">
        <v>41299.0</v>
      </c>
      <c r="B4930" s="71"/>
      <c r="C4930" s="1" t="s">
        <v>1949</v>
      </c>
    </row>
    <row r="4931">
      <c r="A4931" s="72">
        <v>41302.0</v>
      </c>
      <c r="B4931" s="73">
        <v>53.8905</v>
      </c>
      <c r="C4931" s="1" t="s">
        <v>1949</v>
      </c>
    </row>
    <row r="4932">
      <c r="A4932" s="72">
        <v>41303.0</v>
      </c>
      <c r="B4932" s="73">
        <v>53.7015</v>
      </c>
      <c r="C4932" s="1" t="s">
        <v>1949</v>
      </c>
    </row>
    <row r="4933">
      <c r="A4933" s="72">
        <v>41304.0</v>
      </c>
      <c r="B4933" s="73">
        <v>53.5678</v>
      </c>
      <c r="C4933" s="1" t="s">
        <v>1949</v>
      </c>
    </row>
    <row r="4934">
      <c r="A4934" s="72">
        <v>41305.0</v>
      </c>
      <c r="B4934" s="73">
        <v>53.289</v>
      </c>
      <c r="C4934" s="1" t="s">
        <v>1949</v>
      </c>
    </row>
    <row r="4935">
      <c r="A4935" s="72">
        <v>41306.0</v>
      </c>
      <c r="B4935" s="73">
        <v>53.3238</v>
      </c>
      <c r="C4935" s="1" t="s">
        <v>1949</v>
      </c>
    </row>
    <row r="4936">
      <c r="A4936" s="72">
        <v>41309.0</v>
      </c>
      <c r="B4936" s="73">
        <v>52.973</v>
      </c>
      <c r="C4936" s="1" t="s">
        <v>1949</v>
      </c>
    </row>
    <row r="4937">
      <c r="A4937" s="72">
        <v>41310.0</v>
      </c>
      <c r="B4937" s="73">
        <v>53.2945</v>
      </c>
      <c r="C4937" s="1" t="s">
        <v>1949</v>
      </c>
    </row>
    <row r="4938">
      <c r="A4938" s="72">
        <v>41311.0</v>
      </c>
      <c r="B4938" s="73">
        <v>53.0855</v>
      </c>
      <c r="C4938" s="1" t="s">
        <v>1949</v>
      </c>
    </row>
    <row r="4939">
      <c r="A4939" s="72">
        <v>41312.0</v>
      </c>
      <c r="B4939" s="73">
        <v>53.1445</v>
      </c>
      <c r="C4939" s="1" t="s">
        <v>1949</v>
      </c>
    </row>
    <row r="4940">
      <c r="A4940" s="72">
        <v>41313.0</v>
      </c>
      <c r="B4940" s="73">
        <v>53.5695</v>
      </c>
      <c r="C4940" s="1" t="s">
        <v>1949</v>
      </c>
    </row>
    <row r="4941">
      <c r="A4941" s="72">
        <v>41316.0</v>
      </c>
      <c r="B4941" s="73">
        <v>53.6793</v>
      </c>
      <c r="C4941" s="1" t="s">
        <v>1949</v>
      </c>
    </row>
    <row r="4942">
      <c r="A4942" s="72">
        <v>41317.0</v>
      </c>
      <c r="B4942" s="73">
        <v>53.9585</v>
      </c>
      <c r="C4942" s="1" t="s">
        <v>1949</v>
      </c>
    </row>
    <row r="4943">
      <c r="A4943" s="72">
        <v>41318.0</v>
      </c>
      <c r="B4943" s="73">
        <v>53.85</v>
      </c>
      <c r="C4943" s="1" t="s">
        <v>1949</v>
      </c>
    </row>
    <row r="4944">
      <c r="A4944" s="72">
        <v>41319.0</v>
      </c>
      <c r="B4944" s="73">
        <v>53.8715</v>
      </c>
      <c r="C4944" s="1" t="s">
        <v>1949</v>
      </c>
    </row>
    <row r="4945">
      <c r="A4945" s="72">
        <v>41320.0</v>
      </c>
      <c r="B4945" s="73">
        <v>53.9885</v>
      </c>
      <c r="C4945" s="1" t="s">
        <v>1949</v>
      </c>
    </row>
    <row r="4946">
      <c r="A4946" s="72">
        <v>41324.0</v>
      </c>
      <c r="B4946" s="71"/>
      <c r="C4946" s="1" t="s">
        <v>1949</v>
      </c>
    </row>
    <row r="4947">
      <c r="A4947" s="72">
        <v>41325.0</v>
      </c>
      <c r="B4947" s="73">
        <v>54.051</v>
      </c>
      <c r="C4947" s="1" t="s">
        <v>1949</v>
      </c>
    </row>
    <row r="4948">
      <c r="A4948" s="72">
        <v>41326.0</v>
      </c>
      <c r="B4948" s="73">
        <v>54.48</v>
      </c>
      <c r="C4948" s="1" t="s">
        <v>1949</v>
      </c>
    </row>
    <row r="4949">
      <c r="A4949" s="72">
        <v>41327.0</v>
      </c>
      <c r="B4949" s="73">
        <v>54.427</v>
      </c>
      <c r="C4949" s="1" t="s">
        <v>1949</v>
      </c>
    </row>
    <row r="4950">
      <c r="A4950" s="72">
        <v>41330.0</v>
      </c>
      <c r="B4950" s="73">
        <v>54.0415</v>
      </c>
      <c r="C4950" s="1" t="s">
        <v>1949</v>
      </c>
    </row>
    <row r="4951">
      <c r="A4951" s="72">
        <v>41331.0</v>
      </c>
      <c r="B4951" s="73">
        <v>54.0645</v>
      </c>
      <c r="C4951" s="1" t="s">
        <v>1949</v>
      </c>
    </row>
    <row r="4952">
      <c r="A4952" s="72">
        <v>41332.0</v>
      </c>
      <c r="B4952" s="73">
        <v>53.835</v>
      </c>
      <c r="C4952" s="1" t="s">
        <v>1949</v>
      </c>
    </row>
    <row r="4953">
      <c r="A4953" s="72">
        <v>41333.0</v>
      </c>
      <c r="B4953" s="73">
        <v>53.7735</v>
      </c>
      <c r="C4953" s="1" t="s">
        <v>1949</v>
      </c>
    </row>
    <row r="4954">
      <c r="A4954" s="72">
        <v>41334.0</v>
      </c>
      <c r="B4954" s="73">
        <v>54.4815</v>
      </c>
      <c r="C4954" s="1" t="s">
        <v>1949</v>
      </c>
    </row>
    <row r="4955">
      <c r="A4955" s="72">
        <v>41337.0</v>
      </c>
      <c r="B4955" s="73">
        <v>55.0518</v>
      </c>
      <c r="C4955" s="1" t="s">
        <v>1949</v>
      </c>
    </row>
    <row r="4956">
      <c r="A4956" s="72">
        <v>41338.0</v>
      </c>
      <c r="B4956" s="73">
        <v>54.652</v>
      </c>
      <c r="C4956" s="1" t="s">
        <v>1949</v>
      </c>
    </row>
    <row r="4957">
      <c r="A4957" s="72">
        <v>41339.0</v>
      </c>
      <c r="B4957" s="71"/>
      <c r="C4957" s="1" t="s">
        <v>1949</v>
      </c>
    </row>
    <row r="4958">
      <c r="A4958" s="72">
        <v>41340.0</v>
      </c>
      <c r="B4958" s="73">
        <v>54.7393</v>
      </c>
      <c r="C4958" s="1" t="s">
        <v>1949</v>
      </c>
    </row>
    <row r="4959">
      <c r="A4959" s="72">
        <v>41341.0</v>
      </c>
      <c r="B4959" s="73">
        <v>54.4035</v>
      </c>
      <c r="C4959" s="1" t="s">
        <v>1949</v>
      </c>
    </row>
    <row r="4960">
      <c r="A4960" s="72">
        <v>41344.0</v>
      </c>
      <c r="B4960" s="73">
        <v>54.2933</v>
      </c>
      <c r="C4960" s="1" t="s">
        <v>1949</v>
      </c>
    </row>
    <row r="4961">
      <c r="A4961" s="72">
        <v>41345.0</v>
      </c>
      <c r="B4961" s="73">
        <v>54.3365</v>
      </c>
      <c r="C4961" s="1" t="s">
        <v>1949</v>
      </c>
    </row>
    <row r="4962">
      <c r="A4962" s="72">
        <v>41346.0</v>
      </c>
      <c r="B4962" s="73">
        <v>54.11</v>
      </c>
      <c r="C4962" s="1" t="s">
        <v>1949</v>
      </c>
    </row>
    <row r="4963">
      <c r="A4963" s="72">
        <v>41347.0</v>
      </c>
      <c r="B4963" s="73">
        <v>54.442</v>
      </c>
      <c r="C4963" s="1" t="s">
        <v>1949</v>
      </c>
    </row>
    <row r="4964">
      <c r="A4964" s="72">
        <v>41348.0</v>
      </c>
      <c r="B4964" s="73">
        <v>54.1605</v>
      </c>
      <c r="C4964" s="1" t="s">
        <v>1949</v>
      </c>
    </row>
    <row r="4965">
      <c r="A4965" s="72">
        <v>41351.0</v>
      </c>
      <c r="B4965" s="73">
        <v>54.2915</v>
      </c>
      <c r="C4965" s="1" t="s">
        <v>1949</v>
      </c>
    </row>
    <row r="4966">
      <c r="A4966" s="72">
        <v>41352.0</v>
      </c>
      <c r="B4966" s="73">
        <v>54.2635</v>
      </c>
      <c r="C4966" s="1" t="s">
        <v>1949</v>
      </c>
    </row>
    <row r="4967">
      <c r="A4967" s="72">
        <v>41353.0</v>
      </c>
      <c r="B4967" s="73">
        <v>54.378</v>
      </c>
      <c r="C4967" s="1" t="s">
        <v>1949</v>
      </c>
    </row>
    <row r="4968">
      <c r="A4968" s="72">
        <v>41354.0</v>
      </c>
      <c r="B4968" s="73">
        <v>54.281</v>
      </c>
      <c r="C4968" s="1" t="s">
        <v>1949</v>
      </c>
    </row>
    <row r="4969">
      <c r="A4969" s="72">
        <v>41355.0</v>
      </c>
      <c r="B4969" s="73">
        <v>54.335</v>
      </c>
      <c r="C4969" s="1" t="s">
        <v>1949</v>
      </c>
    </row>
    <row r="4970">
      <c r="A4970" s="72">
        <v>41358.0</v>
      </c>
      <c r="B4970" s="73">
        <v>54.099</v>
      </c>
      <c r="C4970" s="1" t="s">
        <v>1949</v>
      </c>
    </row>
    <row r="4971">
      <c r="A4971" s="72">
        <v>41359.0</v>
      </c>
      <c r="B4971" s="73">
        <v>54.2735</v>
      </c>
      <c r="C4971" s="1" t="s">
        <v>1949</v>
      </c>
    </row>
    <row r="4972">
      <c r="A4972" s="72">
        <v>41360.0</v>
      </c>
      <c r="B4972" s="71"/>
      <c r="C4972" s="1" t="s">
        <v>1949</v>
      </c>
    </row>
    <row r="4973">
      <c r="A4973" s="72">
        <v>41361.0</v>
      </c>
      <c r="B4973" s="73">
        <v>54.3893</v>
      </c>
      <c r="C4973" s="1" t="s">
        <v>1949</v>
      </c>
    </row>
    <row r="4974">
      <c r="A4974" s="72">
        <v>41362.0</v>
      </c>
      <c r="B4974" s="71"/>
      <c r="C4974" s="1" t="s">
        <v>1949</v>
      </c>
    </row>
    <row r="4975">
      <c r="A4975" s="72">
        <v>41365.0</v>
      </c>
      <c r="B4975" s="71"/>
      <c r="C4975" s="1" t="s">
        <v>1949</v>
      </c>
    </row>
    <row r="4976">
      <c r="A4976" s="72">
        <v>41366.0</v>
      </c>
      <c r="B4976" s="73">
        <v>54.3345</v>
      </c>
      <c r="C4976" s="1" t="s">
        <v>1949</v>
      </c>
    </row>
    <row r="4977">
      <c r="A4977" s="72">
        <v>41367.0</v>
      </c>
      <c r="B4977" s="73">
        <v>54.3885</v>
      </c>
      <c r="C4977" s="1" t="s">
        <v>1949</v>
      </c>
    </row>
    <row r="4978">
      <c r="A4978" s="72">
        <v>41368.0</v>
      </c>
      <c r="B4978" s="73">
        <v>54.646</v>
      </c>
      <c r="C4978" s="1" t="s">
        <v>1949</v>
      </c>
    </row>
    <row r="4979">
      <c r="A4979" s="72">
        <v>41369.0</v>
      </c>
      <c r="B4979" s="73">
        <v>54.8803</v>
      </c>
      <c r="C4979" s="1" t="s">
        <v>1949</v>
      </c>
    </row>
    <row r="4980">
      <c r="A4980" s="72">
        <v>41372.0</v>
      </c>
      <c r="B4980" s="73">
        <v>54.7215</v>
      </c>
      <c r="C4980" s="1" t="s">
        <v>1949</v>
      </c>
    </row>
    <row r="4981">
      <c r="A4981" s="72">
        <v>41373.0</v>
      </c>
      <c r="B4981" s="73">
        <v>54.4613</v>
      </c>
      <c r="C4981" s="1" t="s">
        <v>1949</v>
      </c>
    </row>
    <row r="4982">
      <c r="A4982" s="72">
        <v>41374.0</v>
      </c>
      <c r="B4982" s="73">
        <v>54.534</v>
      </c>
      <c r="C4982" s="1" t="s">
        <v>1949</v>
      </c>
    </row>
    <row r="4983">
      <c r="A4983" s="72">
        <v>41375.0</v>
      </c>
      <c r="B4983" s="71"/>
      <c r="C4983" s="1" t="s">
        <v>1949</v>
      </c>
    </row>
    <row r="4984">
      <c r="A4984" s="72">
        <v>41376.0</v>
      </c>
      <c r="B4984" s="73">
        <v>54.4425</v>
      </c>
      <c r="C4984" s="1" t="s">
        <v>1949</v>
      </c>
    </row>
    <row r="4985">
      <c r="A4985" s="72">
        <v>41379.0</v>
      </c>
      <c r="B4985" s="73">
        <v>54.626</v>
      </c>
      <c r="C4985" s="1" t="s">
        <v>1949</v>
      </c>
    </row>
    <row r="4986">
      <c r="A4986" s="72">
        <v>41380.0</v>
      </c>
      <c r="B4986" s="73">
        <v>54.329</v>
      </c>
      <c r="C4986" s="1" t="s">
        <v>1949</v>
      </c>
    </row>
    <row r="4987">
      <c r="A4987" s="72">
        <v>41381.0</v>
      </c>
      <c r="B4987" s="73">
        <v>53.9423</v>
      </c>
      <c r="C4987" s="1" t="s">
        <v>1949</v>
      </c>
    </row>
    <row r="4988">
      <c r="A4988" s="72">
        <v>41382.0</v>
      </c>
      <c r="B4988" s="73">
        <v>54.0298</v>
      </c>
      <c r="C4988" s="1" t="s">
        <v>1949</v>
      </c>
    </row>
    <row r="4989">
      <c r="A4989" s="72">
        <v>41383.0</v>
      </c>
      <c r="B4989" s="71"/>
      <c r="C4989" s="1" t="s">
        <v>1949</v>
      </c>
    </row>
    <row r="4990">
      <c r="A4990" s="72">
        <v>41386.0</v>
      </c>
      <c r="B4990" s="73">
        <v>54.1665</v>
      </c>
      <c r="C4990" s="1" t="s">
        <v>1949</v>
      </c>
    </row>
    <row r="4991">
      <c r="A4991" s="72">
        <v>41387.0</v>
      </c>
      <c r="B4991" s="73">
        <v>54.2995</v>
      </c>
      <c r="C4991" s="1" t="s">
        <v>1949</v>
      </c>
    </row>
    <row r="4992">
      <c r="A4992" s="72">
        <v>41388.0</v>
      </c>
      <c r="B4992" s="71"/>
      <c r="C4992" s="1" t="s">
        <v>1949</v>
      </c>
    </row>
    <row r="4993">
      <c r="A4993" s="72">
        <v>41389.0</v>
      </c>
      <c r="B4993" s="73">
        <v>54.1715</v>
      </c>
      <c r="C4993" s="1" t="s">
        <v>1949</v>
      </c>
    </row>
    <row r="4994">
      <c r="A4994" s="72">
        <v>41390.0</v>
      </c>
      <c r="B4994" s="73">
        <v>54.2935</v>
      </c>
      <c r="C4994" s="1" t="s">
        <v>1949</v>
      </c>
    </row>
    <row r="4995">
      <c r="A4995" s="72">
        <v>41393.0</v>
      </c>
      <c r="B4995" s="73">
        <v>54.277</v>
      </c>
      <c r="C4995" s="1" t="s">
        <v>1949</v>
      </c>
    </row>
    <row r="4996">
      <c r="A4996" s="72">
        <v>41394.0</v>
      </c>
      <c r="B4996" s="73">
        <v>54.219</v>
      </c>
      <c r="C4996" s="1" t="s">
        <v>1949</v>
      </c>
    </row>
    <row r="4997">
      <c r="A4997" s="72">
        <v>41395.0</v>
      </c>
      <c r="B4997" s="71"/>
      <c r="C4997" s="1" t="s">
        <v>1949</v>
      </c>
    </row>
    <row r="4998">
      <c r="A4998" s="72">
        <v>41396.0</v>
      </c>
      <c r="B4998" s="71"/>
      <c r="C4998" s="1" t="s">
        <v>1949</v>
      </c>
    </row>
    <row r="4999">
      <c r="A4999" s="72">
        <v>41397.0</v>
      </c>
      <c r="B4999" s="73">
        <v>53.7355</v>
      </c>
      <c r="C4999" s="1" t="s">
        <v>1949</v>
      </c>
    </row>
    <row r="5000">
      <c r="A5000" s="72">
        <v>41400.0</v>
      </c>
      <c r="B5000" s="73">
        <v>53.9495</v>
      </c>
      <c r="C5000" s="1" t="s">
        <v>1949</v>
      </c>
    </row>
    <row r="5001">
      <c r="A5001" s="72">
        <v>41401.0</v>
      </c>
      <c r="B5001" s="73">
        <v>54.277</v>
      </c>
      <c r="C5001" s="1" t="s">
        <v>1949</v>
      </c>
    </row>
    <row r="5002">
      <c r="A5002" s="72">
        <v>41402.0</v>
      </c>
      <c r="B5002" s="73">
        <v>54.16</v>
      </c>
      <c r="C5002" s="1" t="s">
        <v>1949</v>
      </c>
    </row>
    <row r="5003">
      <c r="A5003" s="72">
        <v>41403.0</v>
      </c>
      <c r="B5003" s="73">
        <v>54.2415</v>
      </c>
      <c r="C5003" s="1" t="s">
        <v>1949</v>
      </c>
    </row>
    <row r="5004">
      <c r="A5004" s="72">
        <v>41404.0</v>
      </c>
      <c r="B5004" s="73">
        <v>54.5413</v>
      </c>
      <c r="C5004" s="1" t="s">
        <v>1949</v>
      </c>
    </row>
    <row r="5005">
      <c r="A5005" s="72">
        <v>41407.0</v>
      </c>
      <c r="B5005" s="73">
        <v>54.915</v>
      </c>
      <c r="C5005" s="1" t="s">
        <v>1949</v>
      </c>
    </row>
    <row r="5006">
      <c r="A5006" s="72">
        <v>41408.0</v>
      </c>
      <c r="B5006" s="73">
        <v>54.6275</v>
      </c>
      <c r="C5006" s="1" t="s">
        <v>1949</v>
      </c>
    </row>
    <row r="5007">
      <c r="A5007" s="72">
        <v>41409.0</v>
      </c>
      <c r="B5007" s="73">
        <v>54.7835</v>
      </c>
      <c r="C5007" s="1" t="s">
        <v>1949</v>
      </c>
    </row>
    <row r="5008">
      <c r="A5008" s="72">
        <v>41410.0</v>
      </c>
      <c r="B5008" s="73">
        <v>54.7723</v>
      </c>
      <c r="C5008" s="1" t="s">
        <v>1949</v>
      </c>
    </row>
    <row r="5009">
      <c r="A5009" s="72">
        <v>41411.0</v>
      </c>
      <c r="B5009" s="73">
        <v>54.8865</v>
      </c>
      <c r="C5009" s="1" t="s">
        <v>1949</v>
      </c>
    </row>
    <row r="5010">
      <c r="A5010" s="72">
        <v>41414.0</v>
      </c>
      <c r="B5010" s="73">
        <v>55.0368</v>
      </c>
      <c r="C5010" s="1" t="s">
        <v>1949</v>
      </c>
    </row>
    <row r="5011">
      <c r="A5011" s="72">
        <v>41415.0</v>
      </c>
      <c r="B5011" s="73">
        <v>55.0395</v>
      </c>
      <c r="C5011" s="1" t="s">
        <v>1949</v>
      </c>
    </row>
    <row r="5012">
      <c r="A5012" s="72">
        <v>41416.0</v>
      </c>
      <c r="B5012" s="73">
        <v>55.522</v>
      </c>
      <c r="C5012" s="1" t="s">
        <v>1949</v>
      </c>
    </row>
    <row r="5013">
      <c r="A5013" s="72">
        <v>41417.0</v>
      </c>
      <c r="B5013" s="73">
        <v>55.991</v>
      </c>
      <c r="C5013" s="1" t="s">
        <v>1949</v>
      </c>
    </row>
    <row r="5014">
      <c r="A5014" s="72">
        <v>41418.0</v>
      </c>
      <c r="B5014" s="73">
        <v>55.6075</v>
      </c>
      <c r="C5014" s="1" t="s">
        <v>1949</v>
      </c>
    </row>
    <row r="5015">
      <c r="A5015" s="72">
        <v>41422.0</v>
      </c>
      <c r="B5015" s="73">
        <v>55.7423</v>
      </c>
      <c r="C5015" s="1" t="s">
        <v>1949</v>
      </c>
    </row>
    <row r="5016">
      <c r="A5016" s="72">
        <v>41423.0</v>
      </c>
      <c r="B5016" s="73">
        <v>56.243</v>
      </c>
      <c r="C5016" s="1" t="s">
        <v>1949</v>
      </c>
    </row>
    <row r="5017">
      <c r="A5017" s="72">
        <v>41424.0</v>
      </c>
      <c r="B5017" s="73">
        <v>56.0995</v>
      </c>
      <c r="C5017" s="1" t="s">
        <v>1949</v>
      </c>
    </row>
    <row r="5018">
      <c r="A5018" s="72">
        <v>41425.0</v>
      </c>
      <c r="B5018" s="73">
        <v>56.4958</v>
      </c>
      <c r="C5018" s="1" t="s">
        <v>1949</v>
      </c>
    </row>
    <row r="5019">
      <c r="A5019" s="72">
        <v>41428.0</v>
      </c>
      <c r="B5019" s="73">
        <v>56.574</v>
      </c>
      <c r="C5019" s="1" t="s">
        <v>1949</v>
      </c>
    </row>
    <row r="5020">
      <c r="A5020" s="72">
        <v>41429.0</v>
      </c>
      <c r="B5020" s="73">
        <v>56.6423</v>
      </c>
      <c r="C5020" s="1" t="s">
        <v>1949</v>
      </c>
    </row>
    <row r="5021">
      <c r="A5021" s="72">
        <v>41430.0</v>
      </c>
      <c r="B5021" s="73">
        <v>56.4238</v>
      </c>
      <c r="C5021" s="1" t="s">
        <v>1949</v>
      </c>
    </row>
    <row r="5022">
      <c r="A5022" s="72">
        <v>41431.0</v>
      </c>
      <c r="B5022" s="73">
        <v>56.869</v>
      </c>
      <c r="C5022" s="1" t="s">
        <v>1949</v>
      </c>
    </row>
    <row r="5023">
      <c r="A5023" s="72">
        <v>41432.0</v>
      </c>
      <c r="B5023" s="73">
        <v>56.7445</v>
      </c>
      <c r="C5023" s="1" t="s">
        <v>1949</v>
      </c>
    </row>
    <row r="5024">
      <c r="A5024" s="72">
        <v>41435.0</v>
      </c>
      <c r="B5024" s="73">
        <v>57.782</v>
      </c>
      <c r="C5024" s="1" t="s">
        <v>1949</v>
      </c>
    </row>
    <row r="5025">
      <c r="A5025" s="72">
        <v>41436.0</v>
      </c>
      <c r="B5025" s="73">
        <v>58.9255</v>
      </c>
      <c r="C5025" s="1" t="s">
        <v>1949</v>
      </c>
    </row>
    <row r="5026">
      <c r="A5026" s="72">
        <v>41437.0</v>
      </c>
      <c r="B5026" s="73">
        <v>58.274</v>
      </c>
      <c r="C5026" s="1" t="s">
        <v>1949</v>
      </c>
    </row>
    <row r="5027">
      <c r="A5027" s="72">
        <v>41438.0</v>
      </c>
      <c r="B5027" s="73">
        <v>58.414</v>
      </c>
      <c r="C5027" s="1" t="s">
        <v>1949</v>
      </c>
    </row>
    <row r="5028">
      <c r="A5028" s="72">
        <v>41439.0</v>
      </c>
      <c r="B5028" s="73">
        <v>57.741</v>
      </c>
      <c r="C5028" s="1" t="s">
        <v>1949</v>
      </c>
    </row>
    <row r="5029">
      <c r="A5029" s="72">
        <v>41442.0</v>
      </c>
      <c r="B5029" s="73">
        <v>57.731</v>
      </c>
      <c r="C5029" s="1" t="s">
        <v>1949</v>
      </c>
    </row>
    <row r="5030">
      <c r="A5030" s="72">
        <v>41443.0</v>
      </c>
      <c r="B5030" s="73">
        <v>58.4515</v>
      </c>
      <c r="C5030" s="1" t="s">
        <v>1949</v>
      </c>
    </row>
    <row r="5031">
      <c r="A5031" s="72">
        <v>41444.0</v>
      </c>
      <c r="B5031" s="73">
        <v>58.7445</v>
      </c>
      <c r="C5031" s="1" t="s">
        <v>1949</v>
      </c>
    </row>
    <row r="5032">
      <c r="A5032" s="72">
        <v>41445.0</v>
      </c>
      <c r="B5032" s="73">
        <v>59.7</v>
      </c>
      <c r="C5032" s="1" t="s">
        <v>1949</v>
      </c>
    </row>
    <row r="5033">
      <c r="A5033" s="72">
        <v>41446.0</v>
      </c>
      <c r="B5033" s="73">
        <v>59.3505</v>
      </c>
      <c r="C5033" s="1" t="s">
        <v>1949</v>
      </c>
    </row>
    <row r="5034">
      <c r="A5034" s="72">
        <v>41449.0</v>
      </c>
      <c r="B5034" s="73">
        <v>59.734</v>
      </c>
      <c r="C5034" s="1" t="s">
        <v>1949</v>
      </c>
    </row>
    <row r="5035">
      <c r="A5035" s="72">
        <v>41450.0</v>
      </c>
      <c r="B5035" s="71"/>
      <c r="C5035" s="1" t="s">
        <v>1949</v>
      </c>
    </row>
    <row r="5036">
      <c r="A5036" s="72">
        <v>41451.0</v>
      </c>
      <c r="B5036" s="73">
        <v>59.8538</v>
      </c>
      <c r="C5036" s="1" t="s">
        <v>1949</v>
      </c>
    </row>
    <row r="5037">
      <c r="A5037" s="72">
        <v>41452.0</v>
      </c>
      <c r="B5037" s="73">
        <v>60.588</v>
      </c>
      <c r="C5037" s="1" t="s">
        <v>1949</v>
      </c>
    </row>
    <row r="5038">
      <c r="A5038" s="72">
        <v>41453.0</v>
      </c>
      <c r="B5038" s="73">
        <v>59.6995</v>
      </c>
      <c r="C5038" s="1" t="s">
        <v>1949</v>
      </c>
    </row>
    <row r="5039">
      <c r="A5039" s="72">
        <v>41456.0</v>
      </c>
      <c r="B5039" s="71"/>
      <c r="C5039" s="1" t="s">
        <v>1949</v>
      </c>
    </row>
    <row r="5040">
      <c r="A5040" s="72">
        <v>41457.0</v>
      </c>
      <c r="B5040" s="73">
        <v>59.4145</v>
      </c>
      <c r="C5040" s="1" t="s">
        <v>1949</v>
      </c>
    </row>
    <row r="5041">
      <c r="A5041" s="72">
        <v>41458.0</v>
      </c>
      <c r="B5041" s="73">
        <v>60.1005</v>
      </c>
      <c r="C5041" s="1" t="s">
        <v>1949</v>
      </c>
    </row>
    <row r="5042">
      <c r="A5042" s="72">
        <v>41463.0</v>
      </c>
      <c r="B5042" s="73">
        <v>61.0455</v>
      </c>
      <c r="C5042" s="1" t="s">
        <v>1949</v>
      </c>
    </row>
    <row r="5043">
      <c r="A5043" s="72">
        <v>41464.0</v>
      </c>
      <c r="B5043" s="73">
        <v>60.0745</v>
      </c>
      <c r="C5043" s="1" t="s">
        <v>1949</v>
      </c>
    </row>
    <row r="5044">
      <c r="A5044" s="72">
        <v>41465.0</v>
      </c>
      <c r="B5044" s="73">
        <v>60.133</v>
      </c>
      <c r="C5044" s="1" t="s">
        <v>1949</v>
      </c>
    </row>
    <row r="5045">
      <c r="A5045" s="72">
        <v>41466.0</v>
      </c>
      <c r="B5045" s="73">
        <v>59.642</v>
      </c>
      <c r="C5045" s="1" t="s">
        <v>1949</v>
      </c>
    </row>
    <row r="5046">
      <c r="A5046" s="72">
        <v>41467.0</v>
      </c>
      <c r="B5046" s="73">
        <v>59.896</v>
      </c>
      <c r="C5046" s="1" t="s">
        <v>1949</v>
      </c>
    </row>
    <row r="5047">
      <c r="A5047" s="72">
        <v>41470.0</v>
      </c>
      <c r="B5047" s="73">
        <v>60.051</v>
      </c>
      <c r="C5047" s="1" t="s">
        <v>1949</v>
      </c>
    </row>
    <row r="5048">
      <c r="A5048" s="72">
        <v>41471.0</v>
      </c>
      <c r="B5048" s="73">
        <v>59.3925</v>
      </c>
      <c r="C5048" s="1" t="s">
        <v>1949</v>
      </c>
    </row>
    <row r="5049">
      <c r="A5049" s="72">
        <v>41472.0</v>
      </c>
      <c r="B5049" s="73">
        <v>59.3623</v>
      </c>
      <c r="C5049" s="1" t="s">
        <v>1949</v>
      </c>
    </row>
    <row r="5050">
      <c r="A5050" s="72">
        <v>41473.0</v>
      </c>
      <c r="B5050" s="73">
        <v>59.712</v>
      </c>
      <c r="C5050" s="1" t="s">
        <v>1949</v>
      </c>
    </row>
    <row r="5051">
      <c r="A5051" s="72">
        <v>41474.0</v>
      </c>
      <c r="B5051" s="73">
        <v>59.795</v>
      </c>
      <c r="C5051" s="1" t="s">
        <v>1949</v>
      </c>
    </row>
    <row r="5052">
      <c r="A5052" s="72">
        <v>41477.0</v>
      </c>
      <c r="B5052" s="73">
        <v>59.408</v>
      </c>
      <c r="C5052" s="1" t="s">
        <v>1949</v>
      </c>
    </row>
    <row r="5053">
      <c r="A5053" s="72">
        <v>41478.0</v>
      </c>
      <c r="B5053" s="73">
        <v>59.6875</v>
      </c>
      <c r="C5053" s="1" t="s">
        <v>1949</v>
      </c>
    </row>
    <row r="5054">
      <c r="A5054" s="72">
        <v>41479.0</v>
      </c>
      <c r="B5054" s="71"/>
      <c r="C5054" s="1" t="s">
        <v>1949</v>
      </c>
    </row>
    <row r="5055">
      <c r="A5055" s="72">
        <v>41480.0</v>
      </c>
      <c r="B5055" s="73">
        <v>58.9415</v>
      </c>
      <c r="C5055" s="1" t="s">
        <v>1949</v>
      </c>
    </row>
    <row r="5056">
      <c r="A5056" s="72">
        <v>41481.0</v>
      </c>
      <c r="B5056" s="73">
        <v>58.9133</v>
      </c>
      <c r="C5056" s="1" t="s">
        <v>1949</v>
      </c>
    </row>
    <row r="5057">
      <c r="A5057" s="72">
        <v>41484.0</v>
      </c>
      <c r="B5057" s="73">
        <v>59.297</v>
      </c>
      <c r="C5057" s="1" t="s">
        <v>1949</v>
      </c>
    </row>
    <row r="5058">
      <c r="A5058" s="72">
        <v>41485.0</v>
      </c>
      <c r="B5058" s="73">
        <v>59.828</v>
      </c>
      <c r="C5058" s="1" t="s">
        <v>1949</v>
      </c>
    </row>
    <row r="5059">
      <c r="A5059" s="72">
        <v>41486.0</v>
      </c>
      <c r="B5059" s="73">
        <v>61.115</v>
      </c>
      <c r="C5059" s="1" t="s">
        <v>1949</v>
      </c>
    </row>
    <row r="5060">
      <c r="A5060" s="72">
        <v>41487.0</v>
      </c>
      <c r="B5060" s="73">
        <v>60.7423</v>
      </c>
      <c r="C5060" s="1" t="s">
        <v>1949</v>
      </c>
    </row>
    <row r="5061">
      <c r="A5061" s="72">
        <v>41488.0</v>
      </c>
      <c r="B5061" s="73">
        <v>60.8035</v>
      </c>
      <c r="C5061" s="1" t="s">
        <v>1949</v>
      </c>
    </row>
    <row r="5062">
      <c r="A5062" s="72">
        <v>41491.0</v>
      </c>
      <c r="B5062" s="73">
        <v>60.822</v>
      </c>
      <c r="C5062" s="1" t="s">
        <v>1949</v>
      </c>
    </row>
    <row r="5063">
      <c r="A5063" s="72">
        <v>41492.0</v>
      </c>
      <c r="B5063" s="73">
        <v>61.5355</v>
      </c>
      <c r="C5063" s="1" t="s">
        <v>1949</v>
      </c>
    </row>
    <row r="5064">
      <c r="A5064" s="72">
        <v>41493.0</v>
      </c>
      <c r="B5064" s="73">
        <v>61.394</v>
      </c>
      <c r="C5064" s="1" t="s">
        <v>1949</v>
      </c>
    </row>
    <row r="5065">
      <c r="A5065" s="72">
        <v>41494.0</v>
      </c>
      <c r="B5065" s="73">
        <v>61.115</v>
      </c>
      <c r="C5065" s="1" t="s">
        <v>1949</v>
      </c>
    </row>
    <row r="5066">
      <c r="A5066" s="72">
        <v>41495.0</v>
      </c>
      <c r="B5066" s="71"/>
      <c r="C5066" s="1" t="s">
        <v>1949</v>
      </c>
    </row>
    <row r="5067">
      <c r="A5067" s="72">
        <v>41498.0</v>
      </c>
      <c r="B5067" s="73">
        <v>60.8025</v>
      </c>
      <c r="C5067" s="1" t="s">
        <v>1949</v>
      </c>
    </row>
    <row r="5068">
      <c r="A5068" s="72">
        <v>41499.0</v>
      </c>
      <c r="B5068" s="73">
        <v>61.4343</v>
      </c>
      <c r="C5068" s="1" t="s">
        <v>1949</v>
      </c>
    </row>
    <row r="5069">
      <c r="A5069" s="72">
        <v>41500.0</v>
      </c>
      <c r="B5069" s="73">
        <v>61.516</v>
      </c>
      <c r="C5069" s="1" t="s">
        <v>1949</v>
      </c>
    </row>
    <row r="5070">
      <c r="A5070" s="72">
        <v>41501.0</v>
      </c>
      <c r="B5070" s="71"/>
      <c r="C5070" s="1" t="s">
        <v>1949</v>
      </c>
    </row>
    <row r="5071">
      <c r="A5071" s="72">
        <v>41502.0</v>
      </c>
      <c r="B5071" s="73">
        <v>61.8195</v>
      </c>
      <c r="C5071" s="1" t="s">
        <v>1949</v>
      </c>
    </row>
    <row r="5072">
      <c r="A5072" s="72">
        <v>41505.0</v>
      </c>
      <c r="B5072" s="73">
        <v>62.3461</v>
      </c>
      <c r="C5072" s="1" t="s">
        <v>1949</v>
      </c>
    </row>
    <row r="5073">
      <c r="A5073" s="72">
        <v>41506.0</v>
      </c>
      <c r="B5073" s="73">
        <v>63.7335</v>
      </c>
      <c r="C5073" s="1" t="s">
        <v>1949</v>
      </c>
    </row>
    <row r="5074">
      <c r="A5074" s="72">
        <v>41507.0</v>
      </c>
      <c r="B5074" s="73">
        <v>63.4605</v>
      </c>
      <c r="C5074" s="1" t="s">
        <v>1949</v>
      </c>
    </row>
    <row r="5075">
      <c r="A5075" s="72">
        <v>41508.0</v>
      </c>
      <c r="B5075" s="73">
        <v>65.4207</v>
      </c>
      <c r="C5075" s="1" t="s">
        <v>1949</v>
      </c>
    </row>
    <row r="5076">
      <c r="A5076" s="72">
        <v>41509.0</v>
      </c>
      <c r="B5076" s="73">
        <v>64.688</v>
      </c>
      <c r="C5076" s="1" t="s">
        <v>1949</v>
      </c>
    </row>
    <row r="5077">
      <c r="A5077" s="72">
        <v>41512.0</v>
      </c>
      <c r="B5077" s="73">
        <v>64.2347</v>
      </c>
      <c r="C5077" s="1" t="s">
        <v>1949</v>
      </c>
    </row>
    <row r="5078">
      <c r="A5078" s="72">
        <v>41513.0</v>
      </c>
      <c r="B5078" s="73">
        <v>65.6675</v>
      </c>
      <c r="C5078" s="1" t="s">
        <v>1949</v>
      </c>
    </row>
    <row r="5079">
      <c r="A5079" s="72">
        <v>41514.0</v>
      </c>
      <c r="B5079" s="73">
        <v>68.3611</v>
      </c>
      <c r="C5079" s="1" t="s">
        <v>1949</v>
      </c>
    </row>
    <row r="5080">
      <c r="A5080" s="72">
        <v>41515.0</v>
      </c>
      <c r="B5080" s="73">
        <v>67.706</v>
      </c>
      <c r="C5080" s="1" t="s">
        <v>1949</v>
      </c>
    </row>
    <row r="5081">
      <c r="A5081" s="72">
        <v>41516.0</v>
      </c>
      <c r="B5081" s="73">
        <v>66.5742</v>
      </c>
      <c r="C5081" s="1" t="s">
        <v>1949</v>
      </c>
    </row>
    <row r="5082">
      <c r="A5082" s="72">
        <v>41520.0</v>
      </c>
      <c r="B5082" s="73">
        <v>66.8875</v>
      </c>
      <c r="C5082" s="1" t="s">
        <v>1949</v>
      </c>
    </row>
    <row r="5083">
      <c r="A5083" s="72">
        <v>41521.0</v>
      </c>
      <c r="B5083" s="73">
        <v>67.0289</v>
      </c>
      <c r="C5083" s="1" t="s">
        <v>1949</v>
      </c>
    </row>
    <row r="5084">
      <c r="A5084" s="72">
        <v>41522.0</v>
      </c>
      <c r="B5084" s="73">
        <v>66.043</v>
      </c>
      <c r="C5084" s="1" t="s">
        <v>1949</v>
      </c>
    </row>
    <row r="5085">
      <c r="A5085" s="72">
        <v>41523.0</v>
      </c>
      <c r="B5085" s="73">
        <v>65.96</v>
      </c>
      <c r="C5085" s="1" t="s">
        <v>1949</v>
      </c>
    </row>
    <row r="5086">
      <c r="A5086" s="72">
        <v>41526.0</v>
      </c>
      <c r="B5086" s="71"/>
      <c r="C5086" s="1" t="s">
        <v>1949</v>
      </c>
    </row>
    <row r="5087">
      <c r="A5087" s="72">
        <v>41527.0</v>
      </c>
      <c r="B5087" s="73">
        <v>64.2162</v>
      </c>
      <c r="C5087" s="1" t="s">
        <v>1949</v>
      </c>
    </row>
    <row r="5088">
      <c r="A5088" s="72">
        <v>41528.0</v>
      </c>
      <c r="B5088" s="73">
        <v>63.9035</v>
      </c>
      <c r="C5088" s="1" t="s">
        <v>1949</v>
      </c>
    </row>
    <row r="5089">
      <c r="A5089" s="72">
        <v>41529.0</v>
      </c>
      <c r="B5089" s="73">
        <v>63.6673</v>
      </c>
      <c r="C5089" s="1" t="s">
        <v>1949</v>
      </c>
    </row>
    <row r="5090">
      <c r="A5090" s="72">
        <v>41530.0</v>
      </c>
      <c r="B5090" s="73">
        <v>63.789</v>
      </c>
      <c r="C5090" s="1" t="s">
        <v>1949</v>
      </c>
    </row>
    <row r="5091">
      <c r="A5091" s="72">
        <v>41533.0</v>
      </c>
      <c r="B5091" s="73">
        <v>62.484</v>
      </c>
      <c r="C5091" s="1" t="s">
        <v>1949</v>
      </c>
    </row>
    <row r="5092">
      <c r="A5092" s="72">
        <v>41534.0</v>
      </c>
      <c r="B5092" s="73">
        <v>63.377</v>
      </c>
      <c r="C5092" s="1" t="s">
        <v>1949</v>
      </c>
    </row>
    <row r="5093">
      <c r="A5093" s="72">
        <v>41535.0</v>
      </c>
      <c r="B5093" s="73">
        <v>63.144</v>
      </c>
      <c r="C5093" s="1" t="s">
        <v>1949</v>
      </c>
    </row>
    <row r="5094">
      <c r="A5094" s="72">
        <v>41536.0</v>
      </c>
      <c r="B5094" s="73">
        <v>61.748</v>
      </c>
      <c r="C5094" s="1" t="s">
        <v>1949</v>
      </c>
    </row>
    <row r="5095">
      <c r="A5095" s="72">
        <v>41537.0</v>
      </c>
      <c r="B5095" s="73">
        <v>62.243</v>
      </c>
      <c r="C5095" s="1" t="s">
        <v>1949</v>
      </c>
    </row>
    <row r="5096">
      <c r="A5096" s="72">
        <v>41540.0</v>
      </c>
      <c r="B5096" s="73">
        <v>62.52</v>
      </c>
      <c r="C5096" s="1" t="s">
        <v>1949</v>
      </c>
    </row>
    <row r="5097">
      <c r="A5097" s="72">
        <v>41541.0</v>
      </c>
      <c r="B5097" s="73">
        <v>62.6585</v>
      </c>
      <c r="C5097" s="1" t="s">
        <v>1949</v>
      </c>
    </row>
    <row r="5098">
      <c r="A5098" s="72">
        <v>41542.0</v>
      </c>
      <c r="B5098" s="73">
        <v>62.6981</v>
      </c>
      <c r="C5098" s="1" t="s">
        <v>1949</v>
      </c>
    </row>
    <row r="5099">
      <c r="A5099" s="72">
        <v>41543.0</v>
      </c>
      <c r="B5099" s="73">
        <v>62.226</v>
      </c>
      <c r="C5099" s="1" t="s">
        <v>1949</v>
      </c>
    </row>
    <row r="5100">
      <c r="A5100" s="72">
        <v>41544.0</v>
      </c>
      <c r="B5100" s="73">
        <v>61.811</v>
      </c>
      <c r="C5100" s="1" t="s">
        <v>1949</v>
      </c>
    </row>
    <row r="5101">
      <c r="A5101" s="72">
        <v>41547.0</v>
      </c>
      <c r="B5101" s="73">
        <v>62.777</v>
      </c>
      <c r="C5101" s="1" t="s">
        <v>1949</v>
      </c>
    </row>
    <row r="5102">
      <c r="A5102" s="72">
        <v>41548.0</v>
      </c>
      <c r="B5102" s="73">
        <v>62.3555</v>
      </c>
      <c r="C5102" s="1" t="s">
        <v>1949</v>
      </c>
    </row>
    <row r="5103">
      <c r="A5103" s="72">
        <v>41549.0</v>
      </c>
      <c r="B5103" s="71"/>
      <c r="C5103" s="1" t="s">
        <v>1949</v>
      </c>
    </row>
    <row r="5104">
      <c r="A5104" s="72">
        <v>41550.0</v>
      </c>
      <c r="B5104" s="73">
        <v>61.9348</v>
      </c>
      <c r="C5104" s="1" t="s">
        <v>1949</v>
      </c>
    </row>
    <row r="5105">
      <c r="A5105" s="72">
        <v>41551.0</v>
      </c>
      <c r="B5105" s="73">
        <v>61.405</v>
      </c>
      <c r="C5105" s="1" t="s">
        <v>1949</v>
      </c>
    </row>
    <row r="5106">
      <c r="A5106" s="72">
        <v>41554.0</v>
      </c>
      <c r="B5106" s="73">
        <v>61.776</v>
      </c>
      <c r="C5106" s="1" t="s">
        <v>1949</v>
      </c>
    </row>
    <row r="5107">
      <c r="A5107" s="72">
        <v>41555.0</v>
      </c>
      <c r="B5107" s="73">
        <v>61.6885</v>
      </c>
      <c r="C5107" s="1" t="s">
        <v>1949</v>
      </c>
    </row>
    <row r="5108">
      <c r="A5108" s="72">
        <v>41556.0</v>
      </c>
      <c r="B5108" s="73">
        <v>61.917</v>
      </c>
      <c r="C5108" s="1" t="s">
        <v>1949</v>
      </c>
    </row>
    <row r="5109">
      <c r="A5109" s="72">
        <v>41557.0</v>
      </c>
      <c r="B5109" s="73">
        <v>62.1383</v>
      </c>
      <c r="C5109" s="1" t="s">
        <v>1949</v>
      </c>
    </row>
    <row r="5110">
      <c r="A5110" s="72">
        <v>41558.0</v>
      </c>
      <c r="B5110" s="73">
        <v>61.157</v>
      </c>
      <c r="C5110" s="1" t="s">
        <v>1949</v>
      </c>
    </row>
    <row r="5111">
      <c r="A5111" s="72">
        <v>41562.0</v>
      </c>
      <c r="B5111" s="73">
        <v>61.6929</v>
      </c>
      <c r="C5111" s="1" t="s">
        <v>1949</v>
      </c>
    </row>
    <row r="5112">
      <c r="A5112" s="72">
        <v>41563.0</v>
      </c>
      <c r="B5112" s="71"/>
      <c r="C5112" s="1" t="s">
        <v>1949</v>
      </c>
    </row>
    <row r="5113">
      <c r="A5113" s="72">
        <v>41564.0</v>
      </c>
      <c r="B5113" s="73">
        <v>61.581</v>
      </c>
      <c r="C5113" s="1" t="s">
        <v>1949</v>
      </c>
    </row>
    <row r="5114">
      <c r="A5114" s="72">
        <v>41565.0</v>
      </c>
      <c r="B5114" s="73">
        <v>61.276</v>
      </c>
      <c r="C5114" s="1" t="s">
        <v>1949</v>
      </c>
    </row>
    <row r="5115">
      <c r="A5115" s="72">
        <v>41568.0</v>
      </c>
      <c r="B5115" s="73">
        <v>61.4885</v>
      </c>
      <c r="C5115" s="1" t="s">
        <v>1949</v>
      </c>
    </row>
    <row r="5116">
      <c r="A5116" s="72">
        <v>41569.0</v>
      </c>
      <c r="B5116" s="73">
        <v>61.78</v>
      </c>
      <c r="C5116" s="1" t="s">
        <v>1949</v>
      </c>
    </row>
    <row r="5117">
      <c r="A5117" s="72">
        <v>41570.0</v>
      </c>
      <c r="B5117" s="73">
        <v>61.534</v>
      </c>
      <c r="C5117" s="1" t="s">
        <v>1949</v>
      </c>
    </row>
    <row r="5118">
      <c r="A5118" s="72">
        <v>41571.0</v>
      </c>
      <c r="B5118" s="73">
        <v>61.4105</v>
      </c>
      <c r="C5118" s="1" t="s">
        <v>1949</v>
      </c>
    </row>
    <row r="5119">
      <c r="A5119" s="72">
        <v>41572.0</v>
      </c>
      <c r="B5119" s="73">
        <v>61.625</v>
      </c>
      <c r="C5119" s="1" t="s">
        <v>1949</v>
      </c>
    </row>
    <row r="5120">
      <c r="A5120" s="72">
        <v>41575.0</v>
      </c>
      <c r="B5120" s="73">
        <v>61.503</v>
      </c>
      <c r="C5120" s="1" t="s">
        <v>1949</v>
      </c>
    </row>
    <row r="5121">
      <c r="A5121" s="72">
        <v>41576.0</v>
      </c>
      <c r="B5121" s="73">
        <v>61.463</v>
      </c>
      <c r="C5121" s="1" t="s">
        <v>1949</v>
      </c>
    </row>
    <row r="5122">
      <c r="A5122" s="72">
        <v>41577.0</v>
      </c>
      <c r="B5122" s="73">
        <v>61.4871</v>
      </c>
      <c r="C5122" s="1" t="s">
        <v>1949</v>
      </c>
    </row>
    <row r="5123">
      <c r="A5123" s="72">
        <v>41578.0</v>
      </c>
      <c r="B5123" s="73">
        <v>61.41</v>
      </c>
      <c r="C5123" s="1" t="s">
        <v>1949</v>
      </c>
    </row>
    <row r="5124">
      <c r="A5124" s="72">
        <v>41579.0</v>
      </c>
      <c r="B5124" s="71"/>
      <c r="C5124" s="1" t="s">
        <v>1949</v>
      </c>
    </row>
    <row r="5125">
      <c r="A5125" s="72">
        <v>41582.0</v>
      </c>
      <c r="B5125" s="71"/>
      <c r="C5125" s="1" t="s">
        <v>1949</v>
      </c>
    </row>
    <row r="5126">
      <c r="A5126" s="72">
        <v>41583.0</v>
      </c>
      <c r="B5126" s="73">
        <v>61.788</v>
      </c>
      <c r="C5126" s="1" t="s">
        <v>1949</v>
      </c>
    </row>
    <row r="5127">
      <c r="A5127" s="72">
        <v>41584.0</v>
      </c>
      <c r="B5127" s="73">
        <v>61.9225</v>
      </c>
      <c r="C5127" s="1" t="s">
        <v>1949</v>
      </c>
    </row>
    <row r="5128">
      <c r="A5128" s="72">
        <v>41585.0</v>
      </c>
      <c r="B5128" s="73">
        <v>62.574</v>
      </c>
      <c r="C5128" s="1" t="s">
        <v>1949</v>
      </c>
    </row>
    <row r="5129">
      <c r="A5129" s="72">
        <v>41586.0</v>
      </c>
      <c r="B5129" s="73">
        <v>62.7315</v>
      </c>
      <c r="C5129" s="1" t="s">
        <v>1949</v>
      </c>
    </row>
    <row r="5130">
      <c r="A5130" s="72">
        <v>41589.0</v>
      </c>
      <c r="B5130" s="73">
        <v>63.2955</v>
      </c>
      <c r="C5130" s="1" t="s">
        <v>1949</v>
      </c>
    </row>
    <row r="5131">
      <c r="A5131" s="72">
        <v>41590.0</v>
      </c>
      <c r="B5131" s="73">
        <v>63.593</v>
      </c>
      <c r="C5131" s="1" t="s">
        <v>1949</v>
      </c>
    </row>
    <row r="5132">
      <c r="A5132" s="72">
        <v>41591.0</v>
      </c>
      <c r="B5132" s="73">
        <v>63.6545</v>
      </c>
      <c r="C5132" s="1" t="s">
        <v>1949</v>
      </c>
    </row>
    <row r="5133">
      <c r="A5133" s="72">
        <v>41592.0</v>
      </c>
      <c r="B5133" s="73">
        <v>63.0645</v>
      </c>
      <c r="C5133" s="1" t="s">
        <v>1949</v>
      </c>
    </row>
    <row r="5134">
      <c r="A5134" s="72">
        <v>41593.0</v>
      </c>
      <c r="B5134" s="71"/>
      <c r="C5134" s="1" t="s">
        <v>1949</v>
      </c>
    </row>
    <row r="5135">
      <c r="A5135" s="72">
        <v>41596.0</v>
      </c>
      <c r="B5135" s="73">
        <v>62.625</v>
      </c>
      <c r="C5135" s="1" t="s">
        <v>1949</v>
      </c>
    </row>
    <row r="5136">
      <c r="A5136" s="72">
        <v>41597.0</v>
      </c>
      <c r="B5136" s="73">
        <v>62.2311</v>
      </c>
      <c r="C5136" s="1" t="s">
        <v>1949</v>
      </c>
    </row>
    <row r="5137">
      <c r="A5137" s="72">
        <v>41598.0</v>
      </c>
      <c r="B5137" s="73">
        <v>62.558</v>
      </c>
      <c r="C5137" s="1" t="s">
        <v>1949</v>
      </c>
    </row>
    <row r="5138">
      <c r="A5138" s="72">
        <v>41599.0</v>
      </c>
      <c r="B5138" s="73">
        <v>62.8895</v>
      </c>
      <c r="C5138" s="1" t="s">
        <v>1949</v>
      </c>
    </row>
    <row r="5139">
      <c r="A5139" s="72">
        <v>41600.0</v>
      </c>
      <c r="B5139" s="73">
        <v>63.0236</v>
      </c>
      <c r="C5139" s="1" t="s">
        <v>1949</v>
      </c>
    </row>
    <row r="5140">
      <c r="A5140" s="72">
        <v>41603.0</v>
      </c>
      <c r="B5140" s="73">
        <v>62.577</v>
      </c>
      <c r="C5140" s="1" t="s">
        <v>1949</v>
      </c>
    </row>
    <row r="5141">
      <c r="A5141" s="72">
        <v>41604.0</v>
      </c>
      <c r="B5141" s="73">
        <v>62.447</v>
      </c>
      <c r="C5141" s="1" t="s">
        <v>1949</v>
      </c>
    </row>
    <row r="5142">
      <c r="A5142" s="72">
        <v>41605.0</v>
      </c>
      <c r="B5142" s="73">
        <v>62.3625</v>
      </c>
      <c r="C5142" s="1" t="s">
        <v>1949</v>
      </c>
    </row>
    <row r="5143">
      <c r="A5143" s="72">
        <v>41610.0</v>
      </c>
      <c r="B5143" s="73">
        <v>62.226</v>
      </c>
      <c r="C5143" s="1" t="s">
        <v>1949</v>
      </c>
    </row>
    <row r="5144">
      <c r="A5144" s="72">
        <v>41611.0</v>
      </c>
      <c r="B5144" s="73">
        <v>62.3443</v>
      </c>
      <c r="C5144" s="1" t="s">
        <v>1949</v>
      </c>
    </row>
    <row r="5145">
      <c r="A5145" s="72">
        <v>41612.0</v>
      </c>
      <c r="B5145" s="73">
        <v>62.333</v>
      </c>
      <c r="C5145" s="1" t="s">
        <v>1949</v>
      </c>
    </row>
    <row r="5146">
      <c r="A5146" s="72">
        <v>41613.0</v>
      </c>
      <c r="B5146" s="73">
        <v>61.6895</v>
      </c>
      <c r="C5146" s="1" t="s">
        <v>1949</v>
      </c>
    </row>
    <row r="5147">
      <c r="A5147" s="72">
        <v>41614.0</v>
      </c>
      <c r="B5147" s="73">
        <v>61.6673</v>
      </c>
      <c r="C5147" s="1" t="s">
        <v>1949</v>
      </c>
    </row>
    <row r="5148">
      <c r="A5148" s="72">
        <v>41617.0</v>
      </c>
      <c r="B5148" s="73">
        <v>61.1785</v>
      </c>
      <c r="C5148" s="1" t="s">
        <v>1949</v>
      </c>
    </row>
    <row r="5149">
      <c r="A5149" s="72">
        <v>41618.0</v>
      </c>
      <c r="B5149" s="71"/>
      <c r="C5149" s="1" t="s">
        <v>1949</v>
      </c>
    </row>
    <row r="5150">
      <c r="A5150" s="72">
        <v>41619.0</v>
      </c>
      <c r="B5150" s="73">
        <v>61.3313</v>
      </c>
      <c r="C5150" s="1" t="s">
        <v>1949</v>
      </c>
    </row>
    <row r="5151">
      <c r="A5151" s="72">
        <v>41620.0</v>
      </c>
      <c r="B5151" s="73">
        <v>61.62</v>
      </c>
      <c r="C5151" s="1" t="s">
        <v>1949</v>
      </c>
    </row>
    <row r="5152">
      <c r="A5152" s="72">
        <v>41621.0</v>
      </c>
      <c r="B5152" s="73">
        <v>62.1266</v>
      </c>
      <c r="C5152" s="1" t="s">
        <v>1949</v>
      </c>
    </row>
    <row r="5153">
      <c r="A5153" s="72">
        <v>41624.0</v>
      </c>
      <c r="B5153" s="73">
        <v>62.1024</v>
      </c>
      <c r="C5153" s="1" t="s">
        <v>1949</v>
      </c>
    </row>
    <row r="5154">
      <c r="A5154" s="72">
        <v>41625.0</v>
      </c>
      <c r="B5154" s="73">
        <v>61.958</v>
      </c>
      <c r="C5154" s="1" t="s">
        <v>1949</v>
      </c>
    </row>
    <row r="5155">
      <c r="A5155" s="72">
        <v>41626.0</v>
      </c>
      <c r="B5155" s="73">
        <v>61.9176</v>
      </c>
      <c r="C5155" s="1" t="s">
        <v>1949</v>
      </c>
    </row>
    <row r="5156">
      <c r="A5156" s="72">
        <v>41627.0</v>
      </c>
      <c r="B5156" s="73">
        <v>62.38</v>
      </c>
      <c r="C5156" s="1" t="s">
        <v>1949</v>
      </c>
    </row>
    <row r="5157">
      <c r="A5157" s="72">
        <v>41628.0</v>
      </c>
      <c r="B5157" s="73">
        <v>62.242</v>
      </c>
      <c r="C5157" s="1" t="s">
        <v>1949</v>
      </c>
    </row>
    <row r="5158">
      <c r="A5158" s="72">
        <v>41631.0</v>
      </c>
      <c r="B5158" s="73">
        <v>61.9915</v>
      </c>
      <c r="C5158" s="1" t="s">
        <v>1949</v>
      </c>
    </row>
    <row r="5159">
      <c r="A5159" s="72">
        <v>41632.0</v>
      </c>
      <c r="B5159" s="73">
        <v>61.8668</v>
      </c>
      <c r="C5159" s="1" t="s">
        <v>1949</v>
      </c>
    </row>
    <row r="5160">
      <c r="A5160" s="72">
        <v>41634.0</v>
      </c>
      <c r="B5160" s="73">
        <v>61.9755</v>
      </c>
      <c r="C5160" s="1" t="s">
        <v>1949</v>
      </c>
    </row>
    <row r="5161">
      <c r="A5161" s="72">
        <v>41635.0</v>
      </c>
      <c r="B5161" s="73">
        <v>62.0595</v>
      </c>
      <c r="C5161" s="1" t="s">
        <v>1949</v>
      </c>
    </row>
    <row r="5162">
      <c r="A5162" s="72">
        <v>41638.0</v>
      </c>
      <c r="B5162" s="73">
        <v>62.0028</v>
      </c>
      <c r="C5162" s="1" t="s">
        <v>1949</v>
      </c>
    </row>
    <row r="5163">
      <c r="A5163" s="72">
        <v>41641.0</v>
      </c>
      <c r="B5163" s="73">
        <v>61.902</v>
      </c>
      <c r="C5163" s="1" t="s">
        <v>1949</v>
      </c>
    </row>
    <row r="5164">
      <c r="A5164" s="72">
        <v>41642.0</v>
      </c>
      <c r="B5164" s="73">
        <v>62.4075</v>
      </c>
      <c r="C5164" s="1" t="s">
        <v>1949</v>
      </c>
    </row>
    <row r="5165">
      <c r="A5165" s="72">
        <v>41645.0</v>
      </c>
      <c r="B5165" s="73">
        <v>62.3265</v>
      </c>
      <c r="C5165" s="1" t="s">
        <v>1949</v>
      </c>
    </row>
    <row r="5166">
      <c r="A5166" s="72">
        <v>41646.0</v>
      </c>
      <c r="B5166" s="73">
        <v>62.379</v>
      </c>
      <c r="C5166" s="1" t="s">
        <v>1949</v>
      </c>
    </row>
    <row r="5167">
      <c r="A5167" s="72">
        <v>41647.0</v>
      </c>
      <c r="B5167" s="73">
        <v>62.243</v>
      </c>
      <c r="C5167" s="1" t="s">
        <v>1949</v>
      </c>
    </row>
    <row r="5168">
      <c r="A5168" s="72">
        <v>41648.0</v>
      </c>
      <c r="B5168" s="73">
        <v>62.181</v>
      </c>
      <c r="C5168" s="1" t="s">
        <v>1949</v>
      </c>
    </row>
    <row r="5169">
      <c r="A5169" s="72">
        <v>41649.0</v>
      </c>
      <c r="B5169" s="73">
        <v>61.936</v>
      </c>
      <c r="C5169" s="1" t="s">
        <v>1949</v>
      </c>
    </row>
    <row r="5170">
      <c r="A5170" s="72">
        <v>41652.0</v>
      </c>
      <c r="B5170" s="73">
        <v>61.52</v>
      </c>
      <c r="C5170" s="1" t="s">
        <v>1949</v>
      </c>
    </row>
    <row r="5171">
      <c r="A5171" s="72">
        <v>41653.0</v>
      </c>
      <c r="B5171" s="71"/>
      <c r="C5171" s="1" t="s">
        <v>1949</v>
      </c>
    </row>
    <row r="5172">
      <c r="A5172" s="72">
        <v>41654.0</v>
      </c>
      <c r="B5172" s="73">
        <v>61.5885</v>
      </c>
      <c r="C5172" s="1" t="s">
        <v>1949</v>
      </c>
    </row>
    <row r="5173">
      <c r="A5173" s="72">
        <v>41655.0</v>
      </c>
      <c r="B5173" s="73">
        <v>61.5325</v>
      </c>
      <c r="C5173" s="1" t="s">
        <v>1949</v>
      </c>
    </row>
    <row r="5174">
      <c r="A5174" s="72">
        <v>41656.0</v>
      </c>
      <c r="B5174" s="73">
        <v>61.3518</v>
      </c>
      <c r="C5174" s="1" t="s">
        <v>1949</v>
      </c>
    </row>
    <row r="5175">
      <c r="A5175" s="72">
        <v>41660.0</v>
      </c>
      <c r="B5175" s="71"/>
      <c r="C5175" s="1" t="s">
        <v>1949</v>
      </c>
    </row>
    <row r="5176">
      <c r="A5176" s="72">
        <v>41661.0</v>
      </c>
      <c r="B5176" s="73">
        <v>61.92</v>
      </c>
      <c r="C5176" s="1" t="s">
        <v>1949</v>
      </c>
    </row>
    <row r="5177">
      <c r="A5177" s="72">
        <v>41662.0</v>
      </c>
      <c r="B5177" s="73">
        <v>61.988</v>
      </c>
      <c r="C5177" s="1" t="s">
        <v>1949</v>
      </c>
    </row>
    <row r="5178">
      <c r="A5178" s="72">
        <v>41663.0</v>
      </c>
      <c r="B5178" s="73">
        <v>62.177</v>
      </c>
      <c r="C5178" s="1" t="s">
        <v>1949</v>
      </c>
    </row>
    <row r="5179">
      <c r="A5179" s="72">
        <v>41666.0</v>
      </c>
      <c r="B5179" s="73">
        <v>62.7145</v>
      </c>
      <c r="C5179" s="1" t="s">
        <v>1949</v>
      </c>
    </row>
    <row r="5180">
      <c r="A5180" s="72">
        <v>41667.0</v>
      </c>
      <c r="B5180" s="73">
        <v>62.9898</v>
      </c>
      <c r="C5180" s="1" t="s">
        <v>1949</v>
      </c>
    </row>
    <row r="5181">
      <c r="A5181" s="72">
        <v>41668.0</v>
      </c>
      <c r="B5181" s="73">
        <v>62.2005</v>
      </c>
      <c r="C5181" s="1" t="s">
        <v>1949</v>
      </c>
    </row>
    <row r="5182">
      <c r="A5182" s="72">
        <v>41669.0</v>
      </c>
      <c r="B5182" s="73">
        <v>62.7335</v>
      </c>
      <c r="C5182" s="1" t="s">
        <v>1949</v>
      </c>
    </row>
    <row r="5183">
      <c r="A5183" s="72">
        <v>41670.0</v>
      </c>
      <c r="B5183" s="73">
        <v>62.4768</v>
      </c>
      <c r="C5183" s="1" t="s">
        <v>1949</v>
      </c>
    </row>
    <row r="5184">
      <c r="A5184" s="72">
        <v>41673.0</v>
      </c>
      <c r="B5184" s="73">
        <v>62.6891</v>
      </c>
      <c r="C5184" s="1" t="s">
        <v>1949</v>
      </c>
    </row>
    <row r="5185">
      <c r="A5185" s="72">
        <v>41674.0</v>
      </c>
      <c r="B5185" s="73">
        <v>62.6815</v>
      </c>
      <c r="C5185" s="1" t="s">
        <v>1949</v>
      </c>
    </row>
    <row r="5186">
      <c r="A5186" s="72">
        <v>41675.0</v>
      </c>
      <c r="B5186" s="73">
        <v>62.4525</v>
      </c>
      <c r="C5186" s="1" t="s">
        <v>1949</v>
      </c>
    </row>
    <row r="5187">
      <c r="A5187" s="72">
        <v>41676.0</v>
      </c>
      <c r="B5187" s="73">
        <v>62.5045</v>
      </c>
      <c r="C5187" s="1" t="s">
        <v>1949</v>
      </c>
    </row>
    <row r="5188">
      <c r="A5188" s="72">
        <v>41677.0</v>
      </c>
      <c r="B5188" s="73">
        <v>62.3155</v>
      </c>
      <c r="C5188" s="1" t="s">
        <v>1949</v>
      </c>
    </row>
    <row r="5189">
      <c r="A5189" s="72">
        <v>41680.0</v>
      </c>
      <c r="B5189" s="73">
        <v>62.193</v>
      </c>
      <c r="C5189" s="1" t="s">
        <v>1949</v>
      </c>
    </row>
    <row r="5190">
      <c r="A5190" s="72">
        <v>41681.0</v>
      </c>
      <c r="B5190" s="73">
        <v>62.439</v>
      </c>
      <c r="C5190" s="1" t="s">
        <v>1949</v>
      </c>
    </row>
    <row r="5191">
      <c r="A5191" s="72">
        <v>41682.0</v>
      </c>
      <c r="B5191" s="73">
        <v>62.125</v>
      </c>
      <c r="C5191" s="1" t="s">
        <v>1949</v>
      </c>
    </row>
    <row r="5192">
      <c r="A5192" s="72">
        <v>41683.0</v>
      </c>
      <c r="B5192" s="73">
        <v>62.2725</v>
      </c>
      <c r="C5192" s="1" t="s">
        <v>1949</v>
      </c>
    </row>
    <row r="5193">
      <c r="A5193" s="72">
        <v>41684.0</v>
      </c>
      <c r="B5193" s="73">
        <v>62.277</v>
      </c>
      <c r="C5193" s="1" t="s">
        <v>1949</v>
      </c>
    </row>
    <row r="5194">
      <c r="A5194" s="72">
        <v>41688.0</v>
      </c>
      <c r="B5194" s="73">
        <v>62.122</v>
      </c>
      <c r="C5194" s="1" t="s">
        <v>1949</v>
      </c>
    </row>
    <row r="5195">
      <c r="A5195" s="72">
        <v>41689.0</v>
      </c>
      <c r="B5195" s="71"/>
      <c r="C5195" s="1" t="s">
        <v>1949</v>
      </c>
    </row>
    <row r="5196">
      <c r="A5196" s="72">
        <v>41690.0</v>
      </c>
      <c r="B5196" s="73">
        <v>62.2843</v>
      </c>
      <c r="C5196" s="1" t="s">
        <v>1949</v>
      </c>
    </row>
    <row r="5197">
      <c r="A5197" s="72">
        <v>41691.0</v>
      </c>
      <c r="B5197" s="73">
        <v>62.1618</v>
      </c>
      <c r="C5197" s="1" t="s">
        <v>1949</v>
      </c>
    </row>
    <row r="5198">
      <c r="A5198" s="72">
        <v>41694.0</v>
      </c>
      <c r="B5198" s="73">
        <v>62.1185</v>
      </c>
      <c r="C5198" s="1" t="s">
        <v>1949</v>
      </c>
    </row>
    <row r="5199">
      <c r="A5199" s="72">
        <v>41695.0</v>
      </c>
      <c r="B5199" s="73">
        <v>61.9765</v>
      </c>
      <c r="C5199" s="1" t="s">
        <v>1949</v>
      </c>
    </row>
    <row r="5200">
      <c r="A5200" s="72">
        <v>41696.0</v>
      </c>
      <c r="B5200" s="73">
        <v>61.938</v>
      </c>
      <c r="C5200" s="1" t="s">
        <v>1949</v>
      </c>
    </row>
    <row r="5201">
      <c r="A5201" s="72">
        <v>41697.0</v>
      </c>
      <c r="B5201" s="71"/>
      <c r="C5201" s="1" t="s">
        <v>1949</v>
      </c>
    </row>
    <row r="5202">
      <c r="A5202" s="72">
        <v>41698.0</v>
      </c>
      <c r="B5202" s="73">
        <v>62.072</v>
      </c>
      <c r="C5202" s="1" t="s">
        <v>1949</v>
      </c>
    </row>
    <row r="5203">
      <c r="A5203" s="72">
        <v>41701.0</v>
      </c>
      <c r="B5203" s="71"/>
      <c r="C5203" s="1" t="s">
        <v>1949</v>
      </c>
    </row>
    <row r="5204">
      <c r="A5204" s="72">
        <v>41702.0</v>
      </c>
      <c r="B5204" s="73">
        <v>61.9045</v>
      </c>
      <c r="C5204" s="1" t="s">
        <v>1949</v>
      </c>
    </row>
    <row r="5205">
      <c r="A5205" s="72">
        <v>41703.0</v>
      </c>
      <c r="B5205" s="73">
        <v>61.855</v>
      </c>
      <c r="C5205" s="1" t="s">
        <v>1949</v>
      </c>
    </row>
    <row r="5206">
      <c r="A5206" s="72">
        <v>41704.0</v>
      </c>
      <c r="B5206" s="73">
        <v>61.3242</v>
      </c>
      <c r="C5206" s="1" t="s">
        <v>1949</v>
      </c>
    </row>
    <row r="5207">
      <c r="A5207" s="72">
        <v>41705.0</v>
      </c>
      <c r="B5207" s="73">
        <v>60.985</v>
      </c>
      <c r="C5207" s="1" t="s">
        <v>1949</v>
      </c>
    </row>
    <row r="5208">
      <c r="A5208" s="72">
        <v>41708.0</v>
      </c>
      <c r="B5208" s="73">
        <v>61.1965</v>
      </c>
      <c r="C5208" s="1" t="s">
        <v>1949</v>
      </c>
    </row>
    <row r="5209">
      <c r="A5209" s="72">
        <v>41709.0</v>
      </c>
      <c r="B5209" s="73">
        <v>60.6995</v>
      </c>
      <c r="C5209" s="1" t="s">
        <v>1949</v>
      </c>
    </row>
    <row r="5210">
      <c r="A5210" s="72">
        <v>41710.0</v>
      </c>
      <c r="B5210" s="73">
        <v>61.09</v>
      </c>
      <c r="C5210" s="1" t="s">
        <v>1949</v>
      </c>
    </row>
    <row r="5211">
      <c r="A5211" s="72">
        <v>41711.0</v>
      </c>
      <c r="B5211" s="73">
        <v>61.0155</v>
      </c>
      <c r="C5211" s="1" t="s">
        <v>1949</v>
      </c>
    </row>
    <row r="5212">
      <c r="A5212" s="72">
        <v>41712.0</v>
      </c>
      <c r="B5212" s="73">
        <v>61.517</v>
      </c>
      <c r="C5212" s="1" t="s">
        <v>1949</v>
      </c>
    </row>
    <row r="5213">
      <c r="A5213" s="72">
        <v>41715.0</v>
      </c>
      <c r="B5213" s="71"/>
      <c r="C5213" s="1" t="s">
        <v>1949</v>
      </c>
    </row>
    <row r="5214">
      <c r="A5214" s="72">
        <v>41716.0</v>
      </c>
      <c r="B5214" s="73">
        <v>60.9453</v>
      </c>
      <c r="C5214" s="1" t="s">
        <v>1949</v>
      </c>
    </row>
    <row r="5215">
      <c r="A5215" s="72">
        <v>41717.0</v>
      </c>
      <c r="B5215" s="73">
        <v>61.097</v>
      </c>
      <c r="C5215" s="1" t="s">
        <v>1949</v>
      </c>
    </row>
    <row r="5216">
      <c r="A5216" s="72">
        <v>41718.0</v>
      </c>
      <c r="B5216" s="73">
        <v>61.131</v>
      </c>
      <c r="C5216" s="1" t="s">
        <v>1949</v>
      </c>
    </row>
    <row r="5217">
      <c r="A5217" s="72">
        <v>41719.0</v>
      </c>
      <c r="B5217" s="73">
        <v>61.0465</v>
      </c>
      <c r="C5217" s="1" t="s">
        <v>1949</v>
      </c>
    </row>
    <row r="5218">
      <c r="A5218" s="72">
        <v>41722.0</v>
      </c>
      <c r="B5218" s="73">
        <v>60.703</v>
      </c>
      <c r="C5218" s="1" t="s">
        <v>1949</v>
      </c>
    </row>
    <row r="5219">
      <c r="A5219" s="72">
        <v>41723.0</v>
      </c>
      <c r="B5219" s="73">
        <v>60.4935</v>
      </c>
      <c r="C5219" s="1" t="s">
        <v>1949</v>
      </c>
    </row>
    <row r="5220">
      <c r="A5220" s="72">
        <v>41724.0</v>
      </c>
      <c r="B5220" s="73">
        <v>60.1725</v>
      </c>
      <c r="C5220" s="1" t="s">
        <v>1949</v>
      </c>
    </row>
    <row r="5221">
      <c r="A5221" s="72">
        <v>41725.0</v>
      </c>
      <c r="B5221" s="73">
        <v>60.1295</v>
      </c>
      <c r="C5221" s="1" t="s">
        <v>1949</v>
      </c>
    </row>
    <row r="5222">
      <c r="A5222" s="72">
        <v>41726.0</v>
      </c>
      <c r="B5222" s="73">
        <v>60.0998</v>
      </c>
      <c r="C5222" s="1" t="s">
        <v>1949</v>
      </c>
    </row>
    <row r="5223">
      <c r="A5223" s="72">
        <v>41729.0</v>
      </c>
      <c r="B5223" s="71"/>
      <c r="C5223" s="1" t="s">
        <v>1949</v>
      </c>
    </row>
    <row r="5224">
      <c r="A5224" s="72">
        <v>41730.0</v>
      </c>
      <c r="B5224" s="71"/>
      <c r="C5224" s="1" t="s">
        <v>1949</v>
      </c>
    </row>
    <row r="5225">
      <c r="A5225" s="72">
        <v>41731.0</v>
      </c>
      <c r="B5225" s="73">
        <v>59.6463</v>
      </c>
      <c r="C5225" s="1" t="s">
        <v>1949</v>
      </c>
    </row>
    <row r="5226">
      <c r="A5226" s="72">
        <v>41732.0</v>
      </c>
      <c r="B5226" s="73">
        <v>60.1245</v>
      </c>
      <c r="C5226" s="1" t="s">
        <v>1949</v>
      </c>
    </row>
    <row r="5227">
      <c r="A5227" s="72">
        <v>41733.0</v>
      </c>
      <c r="B5227" s="73">
        <v>60.321</v>
      </c>
      <c r="C5227" s="1" t="s">
        <v>1949</v>
      </c>
    </row>
    <row r="5228">
      <c r="A5228" s="72">
        <v>41736.0</v>
      </c>
      <c r="B5228" s="73">
        <v>59.9483</v>
      </c>
      <c r="C5228" s="1" t="s">
        <v>1949</v>
      </c>
    </row>
    <row r="5229">
      <c r="A5229" s="72">
        <v>41737.0</v>
      </c>
      <c r="B5229" s="71"/>
      <c r="C5229" s="1" t="s">
        <v>1949</v>
      </c>
    </row>
    <row r="5230">
      <c r="A5230" s="72">
        <v>41738.0</v>
      </c>
      <c r="B5230" s="73">
        <v>60.074</v>
      </c>
      <c r="C5230" s="1" t="s">
        <v>1949</v>
      </c>
    </row>
    <row r="5231">
      <c r="A5231" s="72">
        <v>41739.0</v>
      </c>
      <c r="B5231" s="73">
        <v>60.2115</v>
      </c>
      <c r="C5231" s="1" t="s">
        <v>1949</v>
      </c>
    </row>
    <row r="5232">
      <c r="A5232" s="72">
        <v>41740.0</v>
      </c>
      <c r="B5232" s="73">
        <v>60.267</v>
      </c>
      <c r="C5232" s="1" t="s">
        <v>1949</v>
      </c>
    </row>
    <row r="5233">
      <c r="A5233" s="72">
        <v>41743.0</v>
      </c>
      <c r="B5233" s="71"/>
      <c r="C5233" s="1" t="s">
        <v>1949</v>
      </c>
    </row>
    <row r="5234">
      <c r="A5234" s="72">
        <v>41744.0</v>
      </c>
      <c r="B5234" s="73">
        <v>60.262</v>
      </c>
      <c r="C5234" s="1" t="s">
        <v>1949</v>
      </c>
    </row>
    <row r="5235">
      <c r="A5235" s="72">
        <v>41745.0</v>
      </c>
      <c r="B5235" s="73">
        <v>60.2263</v>
      </c>
      <c r="C5235" s="1" t="s">
        <v>1949</v>
      </c>
    </row>
    <row r="5236">
      <c r="A5236" s="72">
        <v>41746.0</v>
      </c>
      <c r="B5236" s="73">
        <v>60.3805</v>
      </c>
      <c r="C5236" s="1" t="s">
        <v>1949</v>
      </c>
    </row>
    <row r="5237">
      <c r="A5237" s="72">
        <v>41747.0</v>
      </c>
      <c r="B5237" s="71"/>
      <c r="C5237" s="1" t="s">
        <v>1949</v>
      </c>
    </row>
    <row r="5238">
      <c r="A5238" s="72">
        <v>41750.0</v>
      </c>
      <c r="B5238" s="73">
        <v>60.335</v>
      </c>
      <c r="C5238" s="1" t="s">
        <v>1949</v>
      </c>
    </row>
    <row r="5239">
      <c r="A5239" s="72">
        <v>41751.0</v>
      </c>
      <c r="B5239" s="73">
        <v>60.7147</v>
      </c>
      <c r="C5239" s="1" t="s">
        <v>1949</v>
      </c>
    </row>
    <row r="5240">
      <c r="A5240" s="72">
        <v>41752.0</v>
      </c>
      <c r="B5240" s="73">
        <v>61.0683</v>
      </c>
      <c r="C5240" s="1" t="s">
        <v>1949</v>
      </c>
    </row>
    <row r="5241">
      <c r="A5241" s="72">
        <v>41753.0</v>
      </c>
      <c r="B5241" s="71"/>
      <c r="C5241" s="1" t="s">
        <v>1949</v>
      </c>
    </row>
    <row r="5242">
      <c r="A5242" s="72">
        <v>41754.0</v>
      </c>
      <c r="B5242" s="73">
        <v>61.1163</v>
      </c>
      <c r="C5242" s="1" t="s">
        <v>1949</v>
      </c>
    </row>
    <row r="5243">
      <c r="A5243" s="72">
        <v>41757.0</v>
      </c>
      <c r="B5243" s="73">
        <v>60.5041</v>
      </c>
      <c r="C5243" s="1" t="s">
        <v>1949</v>
      </c>
    </row>
    <row r="5244">
      <c r="A5244" s="72">
        <v>41758.0</v>
      </c>
      <c r="B5244" s="73">
        <v>60.5253</v>
      </c>
      <c r="C5244" s="1" t="s">
        <v>1949</v>
      </c>
    </row>
    <row r="5245">
      <c r="A5245" s="72">
        <v>41759.0</v>
      </c>
      <c r="B5245" s="73">
        <v>60.3375</v>
      </c>
      <c r="C5245" s="1" t="s">
        <v>1949</v>
      </c>
    </row>
    <row r="5246">
      <c r="A5246" s="72">
        <v>41760.0</v>
      </c>
      <c r="B5246" s="71"/>
      <c r="C5246" s="1" t="s">
        <v>1949</v>
      </c>
    </row>
    <row r="5247">
      <c r="A5247" s="72">
        <v>41761.0</v>
      </c>
      <c r="B5247" s="73">
        <v>60.225</v>
      </c>
      <c r="C5247" s="1" t="s">
        <v>1949</v>
      </c>
    </row>
    <row r="5248">
      <c r="A5248" s="72">
        <v>41764.0</v>
      </c>
      <c r="B5248" s="73">
        <v>60.0475</v>
      </c>
      <c r="C5248" s="1" t="s">
        <v>1949</v>
      </c>
    </row>
    <row r="5249">
      <c r="A5249" s="72">
        <v>41765.0</v>
      </c>
      <c r="B5249" s="73">
        <v>60.202</v>
      </c>
      <c r="C5249" s="1" t="s">
        <v>1949</v>
      </c>
    </row>
    <row r="5250">
      <c r="A5250" s="72">
        <v>41766.0</v>
      </c>
      <c r="B5250" s="73">
        <v>60.0399</v>
      </c>
      <c r="C5250" s="1" t="s">
        <v>1949</v>
      </c>
    </row>
    <row r="5251">
      <c r="A5251" s="72">
        <v>41767.0</v>
      </c>
      <c r="B5251" s="73">
        <v>59.9913</v>
      </c>
      <c r="C5251" s="1" t="s">
        <v>1949</v>
      </c>
    </row>
    <row r="5252">
      <c r="A5252" s="72">
        <v>41768.0</v>
      </c>
      <c r="B5252" s="73">
        <v>60.054</v>
      </c>
      <c r="C5252" s="1" t="s">
        <v>1949</v>
      </c>
    </row>
    <row r="5253">
      <c r="A5253" s="72">
        <v>41771.0</v>
      </c>
      <c r="B5253" s="73">
        <v>59.729</v>
      </c>
      <c r="C5253" s="1" t="s">
        <v>1949</v>
      </c>
    </row>
    <row r="5254">
      <c r="A5254" s="72">
        <v>41772.0</v>
      </c>
      <c r="B5254" s="73">
        <v>59.8773</v>
      </c>
      <c r="C5254" s="1" t="s">
        <v>1949</v>
      </c>
    </row>
    <row r="5255">
      <c r="A5255" s="72">
        <v>41773.0</v>
      </c>
      <c r="B5255" s="71"/>
      <c r="C5255" s="1" t="s">
        <v>1949</v>
      </c>
    </row>
    <row r="5256">
      <c r="A5256" s="72">
        <v>41774.0</v>
      </c>
      <c r="B5256" s="73">
        <v>59.4745</v>
      </c>
      <c r="C5256" s="1" t="s">
        <v>1949</v>
      </c>
    </row>
    <row r="5257">
      <c r="A5257" s="72">
        <v>41775.0</v>
      </c>
      <c r="B5257" s="73">
        <v>58.861</v>
      </c>
      <c r="C5257" s="1" t="s">
        <v>1949</v>
      </c>
    </row>
    <row r="5258">
      <c r="A5258" s="72">
        <v>41778.0</v>
      </c>
      <c r="B5258" s="73">
        <v>58.426</v>
      </c>
      <c r="C5258" s="1" t="s">
        <v>1949</v>
      </c>
    </row>
    <row r="5259">
      <c r="A5259" s="72">
        <v>41779.0</v>
      </c>
      <c r="B5259" s="73">
        <v>58.7455</v>
      </c>
      <c r="C5259" s="1" t="s">
        <v>1949</v>
      </c>
    </row>
    <row r="5260">
      <c r="A5260" s="72">
        <v>41780.0</v>
      </c>
      <c r="B5260" s="73">
        <v>58.7725</v>
      </c>
      <c r="C5260" s="1" t="s">
        <v>1949</v>
      </c>
    </row>
    <row r="5261">
      <c r="A5261" s="72">
        <v>41781.0</v>
      </c>
      <c r="B5261" s="73">
        <v>58.574</v>
      </c>
      <c r="C5261" s="1" t="s">
        <v>1949</v>
      </c>
    </row>
    <row r="5262">
      <c r="A5262" s="72">
        <v>41782.0</v>
      </c>
      <c r="B5262" s="73">
        <v>58.483</v>
      </c>
      <c r="C5262" s="1" t="s">
        <v>1949</v>
      </c>
    </row>
    <row r="5263">
      <c r="A5263" s="72">
        <v>41786.0</v>
      </c>
      <c r="B5263" s="73">
        <v>59.0585</v>
      </c>
      <c r="C5263" s="1" t="s">
        <v>1949</v>
      </c>
    </row>
    <row r="5264">
      <c r="A5264" s="72">
        <v>41787.0</v>
      </c>
      <c r="B5264" s="73">
        <v>59.077</v>
      </c>
      <c r="C5264" s="1" t="s">
        <v>1949</v>
      </c>
    </row>
    <row r="5265">
      <c r="A5265" s="72">
        <v>41788.0</v>
      </c>
      <c r="B5265" s="73">
        <v>58.8415</v>
      </c>
      <c r="C5265" s="1" t="s">
        <v>1949</v>
      </c>
    </row>
    <row r="5266">
      <c r="A5266" s="72">
        <v>41789.0</v>
      </c>
      <c r="B5266" s="73">
        <v>59.0335</v>
      </c>
      <c r="C5266" s="1" t="s">
        <v>1949</v>
      </c>
    </row>
    <row r="5267">
      <c r="A5267" s="72">
        <v>41792.0</v>
      </c>
      <c r="B5267" s="73">
        <v>59.1385</v>
      </c>
      <c r="C5267" s="1" t="s">
        <v>1949</v>
      </c>
    </row>
    <row r="5268">
      <c r="A5268" s="72">
        <v>41793.0</v>
      </c>
      <c r="B5268" s="73">
        <v>59.2125</v>
      </c>
      <c r="C5268" s="1" t="s">
        <v>1949</v>
      </c>
    </row>
    <row r="5269">
      <c r="A5269" s="72">
        <v>41794.0</v>
      </c>
      <c r="B5269" s="73">
        <v>59.336</v>
      </c>
      <c r="C5269" s="1" t="s">
        <v>1949</v>
      </c>
    </row>
    <row r="5270">
      <c r="A5270" s="72">
        <v>41795.0</v>
      </c>
      <c r="B5270" s="73">
        <v>59.2973</v>
      </c>
      <c r="C5270" s="1" t="s">
        <v>1949</v>
      </c>
    </row>
    <row r="5271">
      <c r="A5271" s="72">
        <v>41796.0</v>
      </c>
      <c r="B5271" s="73">
        <v>59.197</v>
      </c>
      <c r="C5271" s="1" t="s">
        <v>1949</v>
      </c>
    </row>
    <row r="5272">
      <c r="A5272" s="72">
        <v>41799.0</v>
      </c>
      <c r="B5272" s="73">
        <v>59.0605</v>
      </c>
      <c r="C5272" s="1" t="s">
        <v>1949</v>
      </c>
    </row>
    <row r="5273">
      <c r="A5273" s="72">
        <v>41800.0</v>
      </c>
      <c r="B5273" s="73">
        <v>59.2647</v>
      </c>
      <c r="C5273" s="1" t="s">
        <v>1949</v>
      </c>
    </row>
    <row r="5274">
      <c r="A5274" s="72">
        <v>41801.0</v>
      </c>
      <c r="B5274" s="73">
        <v>59.325</v>
      </c>
      <c r="C5274" s="1" t="s">
        <v>1949</v>
      </c>
    </row>
    <row r="5275">
      <c r="A5275" s="72">
        <v>41802.0</v>
      </c>
      <c r="B5275" s="73">
        <v>59.3283</v>
      </c>
      <c r="C5275" s="1" t="s">
        <v>1949</v>
      </c>
    </row>
    <row r="5276">
      <c r="A5276" s="72">
        <v>41803.0</v>
      </c>
      <c r="B5276" s="73">
        <v>59.4783</v>
      </c>
      <c r="C5276" s="1" t="s">
        <v>1949</v>
      </c>
    </row>
    <row r="5277">
      <c r="A5277" s="72">
        <v>41806.0</v>
      </c>
      <c r="B5277" s="73">
        <v>60.0059</v>
      </c>
      <c r="C5277" s="1" t="s">
        <v>1949</v>
      </c>
    </row>
    <row r="5278">
      <c r="A5278" s="72">
        <v>41807.0</v>
      </c>
      <c r="B5278" s="73">
        <v>60.368</v>
      </c>
      <c r="C5278" s="1" t="s">
        <v>1949</v>
      </c>
    </row>
    <row r="5279">
      <c r="A5279" s="72">
        <v>41808.0</v>
      </c>
      <c r="B5279" s="73">
        <v>60.124</v>
      </c>
      <c r="C5279" s="1" t="s">
        <v>1949</v>
      </c>
    </row>
    <row r="5280">
      <c r="A5280" s="72">
        <v>41809.0</v>
      </c>
      <c r="B5280" s="73">
        <v>60.0031</v>
      </c>
      <c r="C5280" s="1" t="s">
        <v>1949</v>
      </c>
    </row>
    <row r="5281">
      <c r="A5281" s="72">
        <v>41810.0</v>
      </c>
      <c r="B5281" s="73">
        <v>60.2785</v>
      </c>
      <c r="C5281" s="1" t="s">
        <v>1949</v>
      </c>
    </row>
    <row r="5282">
      <c r="A5282" s="72">
        <v>41813.0</v>
      </c>
      <c r="B5282" s="73">
        <v>60.1927</v>
      </c>
      <c r="C5282" s="1" t="s">
        <v>1949</v>
      </c>
    </row>
    <row r="5283">
      <c r="A5283" s="72">
        <v>41814.0</v>
      </c>
      <c r="B5283" s="73">
        <v>60.105</v>
      </c>
      <c r="C5283" s="1" t="s">
        <v>1949</v>
      </c>
    </row>
    <row r="5284">
      <c r="A5284" s="72">
        <v>41815.0</v>
      </c>
      <c r="B5284" s="73">
        <v>60.2785</v>
      </c>
      <c r="C5284" s="1" t="s">
        <v>1949</v>
      </c>
    </row>
    <row r="5285">
      <c r="A5285" s="72">
        <v>41816.0</v>
      </c>
      <c r="B5285" s="73">
        <v>60.1618</v>
      </c>
      <c r="C5285" s="1" t="s">
        <v>1949</v>
      </c>
    </row>
    <row r="5286">
      <c r="A5286" s="72">
        <v>41817.0</v>
      </c>
      <c r="B5286" s="73">
        <v>60.0958</v>
      </c>
      <c r="C5286" s="1" t="s">
        <v>1949</v>
      </c>
    </row>
    <row r="5287">
      <c r="A5287" s="72">
        <v>41820.0</v>
      </c>
      <c r="B5287" s="73">
        <v>60.0933</v>
      </c>
      <c r="C5287" s="1" t="s">
        <v>1949</v>
      </c>
    </row>
    <row r="5288">
      <c r="A5288" s="72">
        <v>41821.0</v>
      </c>
      <c r="B5288" s="73">
        <v>60.137</v>
      </c>
      <c r="C5288" s="1" t="s">
        <v>1949</v>
      </c>
    </row>
    <row r="5289">
      <c r="A5289" s="72">
        <v>41822.0</v>
      </c>
      <c r="B5289" s="73">
        <v>59.9745</v>
      </c>
      <c r="C5289" s="1" t="s">
        <v>1949</v>
      </c>
    </row>
    <row r="5290">
      <c r="A5290" s="72">
        <v>41823.0</v>
      </c>
      <c r="B5290" s="73">
        <v>59.7225</v>
      </c>
      <c r="C5290" s="1" t="s">
        <v>1949</v>
      </c>
    </row>
    <row r="5291">
      <c r="A5291" s="72">
        <v>41827.0</v>
      </c>
      <c r="B5291" s="73">
        <v>59.9455</v>
      </c>
      <c r="C5291" s="1" t="s">
        <v>1949</v>
      </c>
    </row>
    <row r="5292">
      <c r="A5292" s="72">
        <v>41828.0</v>
      </c>
      <c r="B5292" s="73">
        <v>59.7968</v>
      </c>
      <c r="C5292" s="1" t="s">
        <v>1949</v>
      </c>
    </row>
    <row r="5293">
      <c r="A5293" s="72">
        <v>41829.0</v>
      </c>
      <c r="B5293" s="73">
        <v>59.726</v>
      </c>
      <c r="C5293" s="1" t="s">
        <v>1949</v>
      </c>
    </row>
    <row r="5294">
      <c r="A5294" s="72">
        <v>41830.0</v>
      </c>
      <c r="B5294" s="73">
        <v>59.875</v>
      </c>
      <c r="C5294" s="1" t="s">
        <v>1949</v>
      </c>
    </row>
    <row r="5295">
      <c r="A5295" s="72">
        <v>41831.0</v>
      </c>
      <c r="B5295" s="73">
        <v>60.1855</v>
      </c>
      <c r="C5295" s="1" t="s">
        <v>1949</v>
      </c>
    </row>
    <row r="5296">
      <c r="A5296" s="72">
        <v>41834.0</v>
      </c>
      <c r="B5296" s="73">
        <v>60.005</v>
      </c>
      <c r="C5296" s="1" t="s">
        <v>1949</v>
      </c>
    </row>
    <row r="5297">
      <c r="A5297" s="72">
        <v>41835.0</v>
      </c>
      <c r="B5297" s="71"/>
      <c r="C5297" s="1" t="s">
        <v>1949</v>
      </c>
    </row>
    <row r="5298">
      <c r="A5298" s="72">
        <v>41836.0</v>
      </c>
      <c r="B5298" s="73">
        <v>60.1903</v>
      </c>
      <c r="C5298" s="1" t="s">
        <v>1949</v>
      </c>
    </row>
    <row r="5299">
      <c r="A5299" s="72">
        <v>41837.0</v>
      </c>
      <c r="B5299" s="73">
        <v>60.1401</v>
      </c>
      <c r="C5299" s="1" t="s">
        <v>1949</v>
      </c>
    </row>
    <row r="5300">
      <c r="A5300" s="72">
        <v>41838.0</v>
      </c>
      <c r="B5300" s="73">
        <v>60.33</v>
      </c>
      <c r="C5300" s="1" t="s">
        <v>1949</v>
      </c>
    </row>
    <row r="5301">
      <c r="A5301" s="72">
        <v>41841.0</v>
      </c>
      <c r="B5301" s="73">
        <v>60.1853</v>
      </c>
      <c r="C5301" s="1" t="s">
        <v>1949</v>
      </c>
    </row>
    <row r="5302">
      <c r="A5302" s="72">
        <v>41842.0</v>
      </c>
      <c r="B5302" s="73">
        <v>60.236</v>
      </c>
      <c r="C5302" s="1" t="s">
        <v>1949</v>
      </c>
    </row>
    <row r="5303">
      <c r="A5303" s="72">
        <v>41843.0</v>
      </c>
      <c r="B5303" s="73">
        <v>60.183</v>
      </c>
      <c r="C5303" s="1" t="s">
        <v>1949</v>
      </c>
    </row>
    <row r="5304">
      <c r="A5304" s="72">
        <v>41844.0</v>
      </c>
      <c r="B5304" s="73">
        <v>60.002</v>
      </c>
      <c r="C5304" s="1" t="s">
        <v>1949</v>
      </c>
    </row>
    <row r="5305">
      <c r="A5305" s="72">
        <v>41845.0</v>
      </c>
      <c r="B5305" s="73">
        <v>60.1448</v>
      </c>
      <c r="C5305" s="1" t="s">
        <v>1949</v>
      </c>
    </row>
    <row r="5306">
      <c r="A5306" s="72">
        <v>41848.0</v>
      </c>
      <c r="B5306" s="73">
        <v>60.1013</v>
      </c>
      <c r="C5306" s="1" t="s">
        <v>1949</v>
      </c>
    </row>
    <row r="5307">
      <c r="A5307" s="72">
        <v>41849.0</v>
      </c>
      <c r="B5307" s="71"/>
      <c r="C5307" s="1" t="s">
        <v>1949</v>
      </c>
    </row>
    <row r="5308">
      <c r="A5308" s="72">
        <v>41850.0</v>
      </c>
      <c r="B5308" s="73">
        <v>60.1485</v>
      </c>
      <c r="C5308" s="1" t="s">
        <v>1949</v>
      </c>
    </row>
    <row r="5309">
      <c r="A5309" s="72">
        <v>41851.0</v>
      </c>
      <c r="B5309" s="73">
        <v>60.246</v>
      </c>
      <c r="C5309" s="1" t="s">
        <v>1949</v>
      </c>
    </row>
    <row r="5310">
      <c r="A5310" s="72">
        <v>41852.0</v>
      </c>
      <c r="B5310" s="73">
        <v>60.851</v>
      </c>
      <c r="C5310" s="1" t="s">
        <v>1949</v>
      </c>
    </row>
    <row r="5311">
      <c r="A5311" s="72">
        <v>41855.0</v>
      </c>
      <c r="B5311" s="73">
        <v>61.0187</v>
      </c>
      <c r="C5311" s="1" t="s">
        <v>1949</v>
      </c>
    </row>
    <row r="5312">
      <c r="A5312" s="72">
        <v>41856.0</v>
      </c>
      <c r="B5312" s="73">
        <v>60.869</v>
      </c>
      <c r="C5312" s="1" t="s">
        <v>1949</v>
      </c>
    </row>
    <row r="5313">
      <c r="A5313" s="72">
        <v>41857.0</v>
      </c>
      <c r="B5313" s="73">
        <v>61.336</v>
      </c>
      <c r="C5313" s="1" t="s">
        <v>1949</v>
      </c>
    </row>
    <row r="5314">
      <c r="A5314" s="72">
        <v>41858.0</v>
      </c>
      <c r="B5314" s="73">
        <v>61.4123</v>
      </c>
      <c r="C5314" s="1" t="s">
        <v>1949</v>
      </c>
    </row>
    <row r="5315">
      <c r="A5315" s="72">
        <v>41859.0</v>
      </c>
      <c r="B5315" s="73">
        <v>61.5575</v>
      </c>
      <c r="C5315" s="1" t="s">
        <v>1949</v>
      </c>
    </row>
    <row r="5316">
      <c r="A5316" s="72">
        <v>41862.0</v>
      </c>
      <c r="B5316" s="73">
        <v>61.1165</v>
      </c>
      <c r="C5316" s="1" t="s">
        <v>1949</v>
      </c>
    </row>
    <row r="5317">
      <c r="A5317" s="72">
        <v>41863.0</v>
      </c>
      <c r="B5317" s="73">
        <v>61.1847</v>
      </c>
      <c r="C5317" s="1" t="s">
        <v>1949</v>
      </c>
    </row>
    <row r="5318">
      <c r="A5318" s="72">
        <v>41864.0</v>
      </c>
      <c r="B5318" s="73">
        <v>61.2458</v>
      </c>
      <c r="C5318" s="1" t="s">
        <v>1949</v>
      </c>
    </row>
    <row r="5319">
      <c r="A5319" s="72">
        <v>41865.0</v>
      </c>
      <c r="B5319" s="73">
        <v>61.0583</v>
      </c>
      <c r="C5319" s="1" t="s">
        <v>1949</v>
      </c>
    </row>
    <row r="5320">
      <c r="A5320" s="72">
        <v>41866.0</v>
      </c>
      <c r="B5320" s="71"/>
      <c r="C5320" s="1" t="s">
        <v>1949</v>
      </c>
    </row>
    <row r="5321">
      <c r="A5321" s="72">
        <v>41869.0</v>
      </c>
      <c r="B5321" s="71"/>
      <c r="C5321" s="1" t="s">
        <v>1949</v>
      </c>
    </row>
    <row r="5322">
      <c r="A5322" s="72">
        <v>41870.0</v>
      </c>
      <c r="B5322" s="73">
        <v>60.726</v>
      </c>
      <c r="C5322" s="1" t="s">
        <v>1949</v>
      </c>
    </row>
    <row r="5323">
      <c r="A5323" s="72">
        <v>41871.0</v>
      </c>
      <c r="B5323" s="73">
        <v>60.669</v>
      </c>
      <c r="C5323" s="1" t="s">
        <v>1949</v>
      </c>
    </row>
    <row r="5324">
      <c r="A5324" s="72">
        <v>41872.0</v>
      </c>
      <c r="B5324" s="73">
        <v>60.767</v>
      </c>
      <c r="C5324" s="1" t="s">
        <v>1949</v>
      </c>
    </row>
    <row r="5325">
      <c r="A5325" s="72">
        <v>41873.0</v>
      </c>
      <c r="B5325" s="73">
        <v>60.436</v>
      </c>
      <c r="C5325" s="1" t="s">
        <v>1949</v>
      </c>
    </row>
    <row r="5326">
      <c r="A5326" s="72">
        <v>41876.0</v>
      </c>
      <c r="B5326" s="73">
        <v>60.427</v>
      </c>
      <c r="C5326" s="1" t="s">
        <v>1949</v>
      </c>
    </row>
    <row r="5327">
      <c r="A5327" s="72">
        <v>41877.0</v>
      </c>
      <c r="B5327" s="73">
        <v>60.496</v>
      </c>
      <c r="C5327" s="1" t="s">
        <v>1949</v>
      </c>
    </row>
    <row r="5328">
      <c r="A5328" s="72">
        <v>41878.0</v>
      </c>
      <c r="B5328" s="73">
        <v>60.4678</v>
      </c>
      <c r="C5328" s="1" t="s">
        <v>1949</v>
      </c>
    </row>
    <row r="5329">
      <c r="A5329" s="72">
        <v>41879.0</v>
      </c>
      <c r="B5329" s="73">
        <v>60.4745</v>
      </c>
      <c r="C5329" s="1" t="s">
        <v>1949</v>
      </c>
    </row>
    <row r="5330">
      <c r="A5330" s="72">
        <v>41880.0</v>
      </c>
      <c r="B5330" s="71"/>
      <c r="C5330" s="1" t="s">
        <v>1949</v>
      </c>
    </row>
    <row r="5331">
      <c r="A5331" s="72">
        <v>41884.0</v>
      </c>
      <c r="B5331" s="73">
        <v>60.61</v>
      </c>
      <c r="C5331" s="1" t="s">
        <v>1949</v>
      </c>
    </row>
    <row r="5332">
      <c r="A5332" s="72">
        <v>41885.0</v>
      </c>
      <c r="B5332" s="73">
        <v>60.5445</v>
      </c>
      <c r="C5332" s="1" t="s">
        <v>1949</v>
      </c>
    </row>
    <row r="5333">
      <c r="A5333" s="72">
        <v>41886.0</v>
      </c>
      <c r="B5333" s="73">
        <v>60.454</v>
      </c>
      <c r="C5333" s="1" t="s">
        <v>1949</v>
      </c>
    </row>
    <row r="5334">
      <c r="A5334" s="72">
        <v>41887.0</v>
      </c>
      <c r="B5334" s="73">
        <v>60.4385</v>
      </c>
      <c r="C5334" s="1" t="s">
        <v>1949</v>
      </c>
    </row>
    <row r="5335">
      <c r="A5335" s="72">
        <v>41890.0</v>
      </c>
      <c r="B5335" s="73">
        <v>60.2628</v>
      </c>
      <c r="C5335" s="1" t="s">
        <v>1949</v>
      </c>
    </row>
    <row r="5336">
      <c r="A5336" s="72">
        <v>41891.0</v>
      </c>
      <c r="B5336" s="73">
        <v>60.4277</v>
      </c>
      <c r="C5336" s="1" t="s">
        <v>1949</v>
      </c>
    </row>
    <row r="5337">
      <c r="A5337" s="72">
        <v>41892.0</v>
      </c>
      <c r="B5337" s="73">
        <v>60.8256</v>
      </c>
      <c r="C5337" s="1" t="s">
        <v>1949</v>
      </c>
    </row>
    <row r="5338">
      <c r="A5338" s="72">
        <v>41893.0</v>
      </c>
      <c r="B5338" s="73">
        <v>60.9155</v>
      </c>
      <c r="C5338" s="1" t="s">
        <v>1949</v>
      </c>
    </row>
    <row r="5339">
      <c r="A5339" s="72">
        <v>41894.0</v>
      </c>
      <c r="B5339" s="73">
        <v>60.84</v>
      </c>
      <c r="C5339" s="1" t="s">
        <v>1949</v>
      </c>
    </row>
    <row r="5340">
      <c r="A5340" s="72">
        <v>41897.0</v>
      </c>
      <c r="B5340" s="73">
        <v>60.9945</v>
      </c>
      <c r="C5340" s="1" t="s">
        <v>1949</v>
      </c>
    </row>
    <row r="5341">
      <c r="A5341" s="72">
        <v>41898.0</v>
      </c>
      <c r="B5341" s="73">
        <v>61.1015</v>
      </c>
      <c r="C5341" s="1" t="s">
        <v>1949</v>
      </c>
    </row>
    <row r="5342">
      <c r="A5342" s="72">
        <v>41899.0</v>
      </c>
      <c r="B5342" s="73">
        <v>60.954</v>
      </c>
      <c r="C5342" s="1" t="s">
        <v>1949</v>
      </c>
    </row>
    <row r="5343">
      <c r="A5343" s="72">
        <v>41900.0</v>
      </c>
      <c r="B5343" s="73">
        <v>61.0558</v>
      </c>
      <c r="C5343" s="1" t="s">
        <v>1949</v>
      </c>
    </row>
    <row r="5344">
      <c r="A5344" s="72">
        <v>41901.0</v>
      </c>
      <c r="B5344" s="73">
        <v>60.8055</v>
      </c>
      <c r="C5344" s="1" t="s">
        <v>1949</v>
      </c>
    </row>
    <row r="5345">
      <c r="A5345" s="72">
        <v>41904.0</v>
      </c>
      <c r="B5345" s="73">
        <v>60.7875</v>
      </c>
      <c r="C5345" s="1" t="s">
        <v>1949</v>
      </c>
    </row>
    <row r="5346">
      <c r="A5346" s="72">
        <v>41905.0</v>
      </c>
      <c r="B5346" s="73">
        <v>60.8708</v>
      </c>
      <c r="C5346" s="1" t="s">
        <v>1949</v>
      </c>
    </row>
    <row r="5347">
      <c r="A5347" s="72">
        <v>41906.0</v>
      </c>
      <c r="B5347" s="73">
        <v>61.0293</v>
      </c>
      <c r="C5347" s="1" t="s">
        <v>1949</v>
      </c>
    </row>
    <row r="5348">
      <c r="A5348" s="72">
        <v>41907.0</v>
      </c>
      <c r="B5348" s="73">
        <v>61.0245</v>
      </c>
      <c r="C5348" s="1" t="s">
        <v>1949</v>
      </c>
    </row>
    <row r="5349">
      <c r="A5349" s="72">
        <v>41908.0</v>
      </c>
      <c r="B5349" s="73">
        <v>61.572</v>
      </c>
      <c r="C5349" s="1" t="s">
        <v>1949</v>
      </c>
    </row>
    <row r="5350">
      <c r="A5350" s="72">
        <v>41911.0</v>
      </c>
      <c r="B5350" s="73">
        <v>61.4273</v>
      </c>
      <c r="C5350" s="1" t="s">
        <v>1949</v>
      </c>
    </row>
    <row r="5351">
      <c r="A5351" s="72">
        <v>41912.0</v>
      </c>
      <c r="B5351" s="73">
        <v>61.6135</v>
      </c>
      <c r="C5351" s="1" t="s">
        <v>1949</v>
      </c>
    </row>
    <row r="5352">
      <c r="A5352" s="72">
        <v>41913.0</v>
      </c>
      <c r="B5352" s="73">
        <v>61.7511</v>
      </c>
      <c r="C5352" s="1" t="s">
        <v>1949</v>
      </c>
    </row>
    <row r="5353">
      <c r="A5353" s="72">
        <v>41914.0</v>
      </c>
      <c r="B5353" s="71"/>
      <c r="C5353" s="1" t="s">
        <v>1949</v>
      </c>
    </row>
    <row r="5354">
      <c r="A5354" s="72">
        <v>41915.0</v>
      </c>
      <c r="B5354" s="71"/>
      <c r="C5354" s="1" t="s">
        <v>1949</v>
      </c>
    </row>
    <row r="5355">
      <c r="A5355" s="72">
        <v>41918.0</v>
      </c>
      <c r="B5355" s="71"/>
      <c r="C5355" s="1" t="s">
        <v>1949</v>
      </c>
    </row>
    <row r="5356">
      <c r="A5356" s="72">
        <v>41919.0</v>
      </c>
      <c r="B5356" s="73">
        <v>61.3595</v>
      </c>
      <c r="C5356" s="1" t="s">
        <v>1949</v>
      </c>
    </row>
    <row r="5357">
      <c r="A5357" s="72">
        <v>41920.0</v>
      </c>
      <c r="B5357" s="73">
        <v>61.4648</v>
      </c>
      <c r="C5357" s="1" t="s">
        <v>1949</v>
      </c>
    </row>
    <row r="5358">
      <c r="A5358" s="72">
        <v>41921.0</v>
      </c>
      <c r="B5358" s="73">
        <v>61.0368</v>
      </c>
      <c r="C5358" s="1" t="s">
        <v>1949</v>
      </c>
    </row>
    <row r="5359">
      <c r="A5359" s="72">
        <v>41922.0</v>
      </c>
      <c r="B5359" s="73">
        <v>61.1624</v>
      </c>
      <c r="C5359" s="1" t="s">
        <v>1949</v>
      </c>
    </row>
    <row r="5360">
      <c r="A5360" s="72">
        <v>41926.0</v>
      </c>
      <c r="B5360" s="73">
        <v>61.1078</v>
      </c>
      <c r="C5360" s="1" t="s">
        <v>1949</v>
      </c>
    </row>
    <row r="5361">
      <c r="A5361" s="72">
        <v>41927.0</v>
      </c>
      <c r="B5361" s="71"/>
      <c r="C5361" s="1" t="s">
        <v>1949</v>
      </c>
    </row>
    <row r="5362">
      <c r="A5362" s="72">
        <v>41928.0</v>
      </c>
      <c r="B5362" s="73">
        <v>61.4795</v>
      </c>
      <c r="C5362" s="1" t="s">
        <v>1949</v>
      </c>
    </row>
    <row r="5363">
      <c r="A5363" s="72">
        <v>41929.0</v>
      </c>
      <c r="B5363" s="73">
        <v>61.6165</v>
      </c>
      <c r="C5363" s="1" t="s">
        <v>1949</v>
      </c>
    </row>
    <row r="5364">
      <c r="A5364" s="72">
        <v>41932.0</v>
      </c>
      <c r="B5364" s="73">
        <v>61.2873</v>
      </c>
      <c r="C5364" s="1" t="s">
        <v>1949</v>
      </c>
    </row>
    <row r="5365">
      <c r="A5365" s="72">
        <v>41933.0</v>
      </c>
      <c r="B5365" s="73">
        <v>61.2967</v>
      </c>
      <c r="C5365" s="1" t="s">
        <v>1949</v>
      </c>
    </row>
    <row r="5366">
      <c r="A5366" s="72">
        <v>41934.0</v>
      </c>
      <c r="B5366" s="73">
        <v>61.2355</v>
      </c>
      <c r="C5366" s="1" t="s">
        <v>1949</v>
      </c>
    </row>
    <row r="5367">
      <c r="A5367" s="72">
        <v>41935.0</v>
      </c>
      <c r="B5367" s="71"/>
      <c r="C5367" s="1" t="s">
        <v>1949</v>
      </c>
    </row>
    <row r="5368">
      <c r="A5368" s="72">
        <v>41936.0</v>
      </c>
      <c r="B5368" s="71"/>
      <c r="C5368" s="1" t="s">
        <v>1949</v>
      </c>
    </row>
    <row r="5369">
      <c r="A5369" s="72">
        <v>41939.0</v>
      </c>
      <c r="B5369" s="73">
        <v>61.229</v>
      </c>
      <c r="C5369" s="1" t="s">
        <v>1949</v>
      </c>
    </row>
    <row r="5370">
      <c r="A5370" s="72">
        <v>41940.0</v>
      </c>
      <c r="B5370" s="73">
        <v>61.3524</v>
      </c>
      <c r="C5370" s="1" t="s">
        <v>1949</v>
      </c>
    </row>
    <row r="5371">
      <c r="A5371" s="72">
        <v>41941.0</v>
      </c>
      <c r="B5371" s="73">
        <v>61.3175</v>
      </c>
      <c r="C5371" s="1" t="s">
        <v>1949</v>
      </c>
    </row>
    <row r="5372">
      <c r="A5372" s="72">
        <v>41942.0</v>
      </c>
      <c r="B5372" s="73">
        <v>61.4636</v>
      </c>
      <c r="C5372" s="1" t="s">
        <v>1949</v>
      </c>
    </row>
    <row r="5373">
      <c r="A5373" s="72">
        <v>41943.0</v>
      </c>
      <c r="B5373" s="73">
        <v>61.408</v>
      </c>
      <c r="C5373" s="1" t="s">
        <v>1949</v>
      </c>
    </row>
    <row r="5374">
      <c r="A5374" s="72">
        <v>41946.0</v>
      </c>
      <c r="B5374" s="73">
        <v>61.4118</v>
      </c>
      <c r="C5374" s="1" t="s">
        <v>1949</v>
      </c>
    </row>
    <row r="5375">
      <c r="A5375" s="72">
        <v>41947.0</v>
      </c>
      <c r="B5375" s="71"/>
      <c r="C5375" s="1" t="s">
        <v>1949</v>
      </c>
    </row>
    <row r="5376">
      <c r="A5376" s="72">
        <v>41948.0</v>
      </c>
      <c r="B5376" s="73">
        <v>61.387</v>
      </c>
      <c r="C5376" s="1" t="s">
        <v>1949</v>
      </c>
    </row>
    <row r="5377">
      <c r="A5377" s="72">
        <v>41949.0</v>
      </c>
      <c r="B5377" s="71"/>
      <c r="C5377" s="1" t="s">
        <v>1949</v>
      </c>
    </row>
    <row r="5378">
      <c r="A5378" s="72">
        <v>41950.0</v>
      </c>
      <c r="B5378" s="73">
        <v>61.5205</v>
      </c>
      <c r="C5378" s="1" t="s">
        <v>1949</v>
      </c>
    </row>
    <row r="5379">
      <c r="A5379" s="72">
        <v>41953.0</v>
      </c>
      <c r="B5379" s="73">
        <v>61.4513</v>
      </c>
      <c r="C5379" s="1" t="s">
        <v>1949</v>
      </c>
    </row>
    <row r="5380">
      <c r="A5380" s="72">
        <v>41954.0</v>
      </c>
      <c r="B5380" s="73">
        <v>61.55</v>
      </c>
      <c r="C5380" s="1" t="s">
        <v>1949</v>
      </c>
    </row>
    <row r="5381">
      <c r="A5381" s="72">
        <v>41955.0</v>
      </c>
      <c r="B5381" s="73">
        <v>61.4785</v>
      </c>
      <c r="C5381" s="1" t="s">
        <v>1949</v>
      </c>
    </row>
    <row r="5382">
      <c r="A5382" s="72">
        <v>41956.0</v>
      </c>
      <c r="B5382" s="73">
        <v>61.556</v>
      </c>
      <c r="C5382" s="1" t="s">
        <v>1949</v>
      </c>
    </row>
    <row r="5383">
      <c r="A5383" s="72">
        <v>41957.0</v>
      </c>
      <c r="B5383" s="73">
        <v>61.6475</v>
      </c>
      <c r="C5383" s="1" t="s">
        <v>1949</v>
      </c>
    </row>
    <row r="5384">
      <c r="A5384" s="72">
        <v>41960.0</v>
      </c>
      <c r="B5384" s="73">
        <v>61.678</v>
      </c>
      <c r="C5384" s="1" t="s">
        <v>1949</v>
      </c>
    </row>
    <row r="5385">
      <c r="A5385" s="72">
        <v>41961.0</v>
      </c>
      <c r="B5385" s="73">
        <v>61.808</v>
      </c>
      <c r="C5385" s="1" t="s">
        <v>1949</v>
      </c>
    </row>
    <row r="5386">
      <c r="A5386" s="72">
        <v>41962.0</v>
      </c>
      <c r="B5386" s="73">
        <v>61.828</v>
      </c>
      <c r="C5386" s="1" t="s">
        <v>1949</v>
      </c>
    </row>
    <row r="5387">
      <c r="A5387" s="72">
        <v>41963.0</v>
      </c>
      <c r="B5387" s="73">
        <v>62.1044</v>
      </c>
      <c r="C5387" s="1" t="s">
        <v>1949</v>
      </c>
    </row>
    <row r="5388">
      <c r="A5388" s="72">
        <v>41964.0</v>
      </c>
      <c r="B5388" s="73">
        <v>61.8505</v>
      </c>
      <c r="C5388" s="1" t="s">
        <v>1949</v>
      </c>
    </row>
    <row r="5389">
      <c r="A5389" s="72">
        <v>41967.0</v>
      </c>
      <c r="B5389" s="73">
        <v>61.7798</v>
      </c>
      <c r="C5389" s="1" t="s">
        <v>1949</v>
      </c>
    </row>
    <row r="5390">
      <c r="A5390" s="72">
        <v>41968.0</v>
      </c>
      <c r="B5390" s="73">
        <v>61.9195</v>
      </c>
      <c r="C5390" s="1" t="s">
        <v>1949</v>
      </c>
    </row>
    <row r="5391">
      <c r="A5391" s="72">
        <v>41969.0</v>
      </c>
      <c r="B5391" s="73">
        <v>61.8658</v>
      </c>
      <c r="C5391" s="1" t="s">
        <v>1949</v>
      </c>
    </row>
    <row r="5392">
      <c r="A5392" s="72">
        <v>41974.0</v>
      </c>
      <c r="B5392" s="73">
        <v>62.1377</v>
      </c>
      <c r="C5392" s="1" t="s">
        <v>1949</v>
      </c>
    </row>
    <row r="5393">
      <c r="A5393" s="72">
        <v>41975.0</v>
      </c>
      <c r="B5393" s="73">
        <v>61.9255</v>
      </c>
      <c r="C5393" s="1" t="s">
        <v>1949</v>
      </c>
    </row>
    <row r="5394">
      <c r="A5394" s="72">
        <v>41976.0</v>
      </c>
      <c r="B5394" s="73">
        <v>61.8866</v>
      </c>
      <c r="C5394" s="1" t="s">
        <v>1949</v>
      </c>
    </row>
    <row r="5395">
      <c r="A5395" s="72">
        <v>41977.0</v>
      </c>
      <c r="B5395" s="73">
        <v>61.8771</v>
      </c>
      <c r="C5395" s="1" t="s">
        <v>1949</v>
      </c>
    </row>
    <row r="5396">
      <c r="A5396" s="72">
        <v>41978.0</v>
      </c>
      <c r="B5396" s="73">
        <v>61.8535</v>
      </c>
      <c r="C5396" s="1" t="s">
        <v>1949</v>
      </c>
    </row>
    <row r="5397">
      <c r="A5397" s="72">
        <v>41981.0</v>
      </c>
      <c r="B5397" s="73">
        <v>61.9253</v>
      </c>
      <c r="C5397" s="1" t="s">
        <v>1949</v>
      </c>
    </row>
    <row r="5398">
      <c r="A5398" s="72">
        <v>41982.0</v>
      </c>
      <c r="B5398" s="73">
        <v>61.875</v>
      </c>
      <c r="C5398" s="1" t="s">
        <v>1949</v>
      </c>
    </row>
    <row r="5399">
      <c r="A5399" s="72">
        <v>41983.0</v>
      </c>
      <c r="B5399" s="73">
        <v>61.95</v>
      </c>
      <c r="C5399" s="1" t="s">
        <v>1949</v>
      </c>
    </row>
    <row r="5400">
      <c r="A5400" s="72">
        <v>41984.0</v>
      </c>
      <c r="B5400" s="73">
        <v>62.2059</v>
      </c>
      <c r="C5400" s="1" t="s">
        <v>1949</v>
      </c>
    </row>
    <row r="5401">
      <c r="A5401" s="72">
        <v>41985.0</v>
      </c>
      <c r="B5401" s="73">
        <v>62.4422</v>
      </c>
      <c r="C5401" s="1" t="s">
        <v>1949</v>
      </c>
    </row>
    <row r="5402">
      <c r="A5402" s="72">
        <v>41988.0</v>
      </c>
      <c r="B5402" s="73">
        <v>62.6529</v>
      </c>
      <c r="C5402" s="1" t="s">
        <v>1949</v>
      </c>
    </row>
    <row r="5403">
      <c r="A5403" s="72">
        <v>41989.0</v>
      </c>
      <c r="B5403" s="73">
        <v>63.4135</v>
      </c>
      <c r="C5403" s="1" t="s">
        <v>1949</v>
      </c>
    </row>
    <row r="5404">
      <c r="A5404" s="72">
        <v>41990.0</v>
      </c>
      <c r="B5404" s="73">
        <v>63.5813</v>
      </c>
      <c r="C5404" s="1" t="s">
        <v>1949</v>
      </c>
    </row>
    <row r="5405">
      <c r="A5405" s="72">
        <v>41991.0</v>
      </c>
      <c r="B5405" s="73">
        <v>63.3161</v>
      </c>
      <c r="C5405" s="1" t="s">
        <v>1949</v>
      </c>
    </row>
    <row r="5406">
      <c r="A5406" s="72">
        <v>41992.0</v>
      </c>
      <c r="B5406" s="73">
        <v>63.067</v>
      </c>
      <c r="C5406" s="1" t="s">
        <v>1949</v>
      </c>
    </row>
    <row r="5407">
      <c r="A5407" s="72">
        <v>41995.0</v>
      </c>
      <c r="B5407" s="73">
        <v>63.1757</v>
      </c>
      <c r="C5407" s="1" t="s">
        <v>1949</v>
      </c>
    </row>
    <row r="5408">
      <c r="A5408" s="72">
        <v>41996.0</v>
      </c>
      <c r="B5408" s="73">
        <v>63.4475</v>
      </c>
      <c r="C5408" s="1" t="s">
        <v>1949</v>
      </c>
    </row>
    <row r="5409">
      <c r="A5409" s="72">
        <v>41997.0</v>
      </c>
      <c r="B5409" s="73">
        <v>63.4614</v>
      </c>
      <c r="C5409" s="1" t="s">
        <v>1949</v>
      </c>
    </row>
    <row r="5410">
      <c r="A5410" s="72">
        <v>42002.0</v>
      </c>
      <c r="B5410" s="73">
        <v>63.6539</v>
      </c>
      <c r="C5410" s="1" t="s">
        <v>1949</v>
      </c>
    </row>
    <row r="5411">
      <c r="A5411" s="72">
        <v>42003.0</v>
      </c>
      <c r="B5411" s="73">
        <v>63.7498</v>
      </c>
      <c r="C5411" s="1" t="s">
        <v>1949</v>
      </c>
    </row>
    <row r="5412">
      <c r="A5412" s="72">
        <v>42004.0</v>
      </c>
      <c r="B5412" s="73">
        <v>63.3315</v>
      </c>
      <c r="C5412" s="1" t="s">
        <v>1949</v>
      </c>
    </row>
    <row r="5413">
      <c r="A5413" s="72">
        <v>42009.0</v>
      </c>
      <c r="B5413" s="73">
        <v>63.3888</v>
      </c>
      <c r="C5413" s="1" t="s">
        <v>1949</v>
      </c>
    </row>
    <row r="5414">
      <c r="A5414" s="72">
        <v>42010.0</v>
      </c>
      <c r="B5414" s="73">
        <v>63.385</v>
      </c>
      <c r="C5414" s="1" t="s">
        <v>1949</v>
      </c>
    </row>
    <row r="5415">
      <c r="A5415" s="72">
        <v>42011.0</v>
      </c>
      <c r="B5415" s="73">
        <v>63.4495</v>
      </c>
      <c r="C5415" s="1" t="s">
        <v>1949</v>
      </c>
    </row>
    <row r="5416">
      <c r="A5416" s="72">
        <v>42012.0</v>
      </c>
      <c r="B5416" s="73">
        <v>62.967</v>
      </c>
      <c r="C5416" s="1" t="s">
        <v>1949</v>
      </c>
    </row>
    <row r="5417">
      <c r="A5417" s="72">
        <v>42013.0</v>
      </c>
      <c r="B5417" s="73">
        <v>62.3953</v>
      </c>
      <c r="C5417" s="1" t="s">
        <v>1949</v>
      </c>
    </row>
    <row r="5418">
      <c r="A5418" s="72">
        <v>42016.0</v>
      </c>
      <c r="B5418" s="73">
        <v>62.1605</v>
      </c>
      <c r="C5418" s="1" t="s">
        <v>1949</v>
      </c>
    </row>
    <row r="5419">
      <c r="A5419" s="72">
        <v>42017.0</v>
      </c>
      <c r="B5419" s="73">
        <v>62.1021</v>
      </c>
      <c r="C5419" s="1" t="s">
        <v>1949</v>
      </c>
    </row>
    <row r="5420">
      <c r="A5420" s="72">
        <v>42018.0</v>
      </c>
      <c r="B5420" s="73">
        <v>62.153</v>
      </c>
      <c r="C5420" s="1" t="s">
        <v>1949</v>
      </c>
    </row>
    <row r="5421">
      <c r="A5421" s="72">
        <v>42019.0</v>
      </c>
      <c r="B5421" s="73">
        <v>61.7588</v>
      </c>
      <c r="C5421" s="1" t="s">
        <v>1949</v>
      </c>
    </row>
    <row r="5422">
      <c r="A5422" s="72">
        <v>42020.0</v>
      </c>
      <c r="B5422" s="73">
        <v>61.8933</v>
      </c>
      <c r="C5422" s="1" t="s">
        <v>1949</v>
      </c>
    </row>
    <row r="5423">
      <c r="A5423" s="72">
        <v>42024.0</v>
      </c>
      <c r="B5423" s="73">
        <v>61.8475</v>
      </c>
      <c r="C5423" s="1" t="s">
        <v>1949</v>
      </c>
    </row>
    <row r="5424">
      <c r="A5424" s="72">
        <v>42025.0</v>
      </c>
      <c r="B5424" s="73">
        <v>61.614</v>
      </c>
      <c r="C5424" s="1" t="s">
        <v>1949</v>
      </c>
    </row>
    <row r="5425">
      <c r="A5425" s="72">
        <v>42026.0</v>
      </c>
      <c r="B5425" s="73">
        <v>61.691</v>
      </c>
      <c r="C5425" s="1" t="s">
        <v>1949</v>
      </c>
    </row>
    <row r="5426">
      <c r="A5426" s="72">
        <v>42027.0</v>
      </c>
      <c r="B5426" s="73">
        <v>61.4988</v>
      </c>
      <c r="C5426" s="1" t="s">
        <v>1949</v>
      </c>
    </row>
    <row r="5427">
      <c r="A5427" s="72">
        <v>42030.0</v>
      </c>
      <c r="B5427" s="71"/>
      <c r="C5427" s="1" t="s">
        <v>1949</v>
      </c>
    </row>
    <row r="5428">
      <c r="A5428" s="72">
        <v>42031.0</v>
      </c>
      <c r="B5428" s="73">
        <v>61.464</v>
      </c>
      <c r="C5428" s="1" t="s">
        <v>1949</v>
      </c>
    </row>
    <row r="5429">
      <c r="A5429" s="72">
        <v>42032.0</v>
      </c>
      <c r="B5429" s="73">
        <v>61.4105</v>
      </c>
      <c r="C5429" s="1" t="s">
        <v>1949</v>
      </c>
    </row>
    <row r="5430">
      <c r="A5430" s="72">
        <v>42033.0</v>
      </c>
      <c r="B5430" s="73">
        <v>61.4998</v>
      </c>
      <c r="C5430" s="1" t="s">
        <v>1949</v>
      </c>
    </row>
    <row r="5431">
      <c r="A5431" s="72">
        <v>42034.0</v>
      </c>
      <c r="B5431" s="73">
        <v>61.7575</v>
      </c>
      <c r="C5431" s="1" t="s">
        <v>1949</v>
      </c>
    </row>
    <row r="5432">
      <c r="A5432" s="72">
        <v>42037.0</v>
      </c>
      <c r="B5432" s="73">
        <v>61.884</v>
      </c>
      <c r="C5432" s="1" t="s">
        <v>1949</v>
      </c>
    </row>
    <row r="5433">
      <c r="A5433" s="72">
        <v>42038.0</v>
      </c>
      <c r="B5433" s="73">
        <v>61.7389</v>
      </c>
      <c r="C5433" s="1" t="s">
        <v>1949</v>
      </c>
    </row>
    <row r="5434">
      <c r="A5434" s="72">
        <v>42039.0</v>
      </c>
      <c r="B5434" s="73">
        <v>61.68</v>
      </c>
      <c r="C5434" s="1" t="s">
        <v>1949</v>
      </c>
    </row>
    <row r="5435">
      <c r="A5435" s="72">
        <v>42040.0</v>
      </c>
      <c r="B5435" s="73">
        <v>61.8748</v>
      </c>
      <c r="C5435" s="1" t="s">
        <v>1949</v>
      </c>
    </row>
    <row r="5436">
      <c r="A5436" s="72">
        <v>42041.0</v>
      </c>
      <c r="B5436" s="73">
        <v>61.7363</v>
      </c>
      <c r="C5436" s="1" t="s">
        <v>1949</v>
      </c>
    </row>
    <row r="5437">
      <c r="A5437" s="72">
        <v>42044.0</v>
      </c>
      <c r="B5437" s="73">
        <v>62.141</v>
      </c>
      <c r="C5437" s="1" t="s">
        <v>1949</v>
      </c>
    </row>
    <row r="5438">
      <c r="A5438" s="72">
        <v>42045.0</v>
      </c>
      <c r="B5438" s="73">
        <v>61.9634</v>
      </c>
      <c r="C5438" s="1" t="s">
        <v>1949</v>
      </c>
    </row>
    <row r="5439">
      <c r="A5439" s="72">
        <v>42046.0</v>
      </c>
      <c r="B5439" s="73">
        <v>62.1536</v>
      </c>
      <c r="C5439" s="1" t="s">
        <v>1949</v>
      </c>
    </row>
    <row r="5440">
      <c r="A5440" s="72">
        <v>42047.0</v>
      </c>
      <c r="B5440" s="73">
        <v>62.43</v>
      </c>
      <c r="C5440" s="1" t="s">
        <v>1949</v>
      </c>
    </row>
    <row r="5441">
      <c r="A5441" s="72">
        <v>42048.0</v>
      </c>
      <c r="B5441" s="73">
        <v>62.136</v>
      </c>
      <c r="C5441" s="1" t="s">
        <v>1949</v>
      </c>
    </row>
    <row r="5442">
      <c r="A5442" s="72">
        <v>42052.0</v>
      </c>
      <c r="B5442" s="71"/>
      <c r="C5442" s="1" t="s">
        <v>1949</v>
      </c>
    </row>
    <row r="5443">
      <c r="A5443" s="72">
        <v>42053.0</v>
      </c>
      <c r="B5443" s="73">
        <v>62.245</v>
      </c>
      <c r="C5443" s="1" t="s">
        <v>1949</v>
      </c>
    </row>
    <row r="5444">
      <c r="A5444" s="72">
        <v>42054.0</v>
      </c>
      <c r="B5444" s="71"/>
      <c r="C5444" s="1" t="s">
        <v>1949</v>
      </c>
    </row>
    <row r="5445">
      <c r="A5445" s="72">
        <v>42055.0</v>
      </c>
      <c r="B5445" s="73">
        <v>62.255</v>
      </c>
      <c r="C5445" s="1" t="s">
        <v>1949</v>
      </c>
    </row>
    <row r="5446">
      <c r="A5446" s="72">
        <v>42058.0</v>
      </c>
      <c r="B5446" s="73">
        <v>62.1838</v>
      </c>
      <c r="C5446" s="1" t="s">
        <v>1949</v>
      </c>
    </row>
    <row r="5447">
      <c r="A5447" s="72">
        <v>42059.0</v>
      </c>
      <c r="B5447" s="73">
        <v>62.2758</v>
      </c>
      <c r="C5447" s="1" t="s">
        <v>1949</v>
      </c>
    </row>
    <row r="5448">
      <c r="A5448" s="72">
        <v>42060.0</v>
      </c>
      <c r="B5448" s="73">
        <v>62.0468</v>
      </c>
      <c r="C5448" s="1" t="s">
        <v>1949</v>
      </c>
    </row>
    <row r="5449">
      <c r="A5449" s="72">
        <v>42061.0</v>
      </c>
      <c r="B5449" s="73">
        <v>61.9395</v>
      </c>
      <c r="C5449" s="1" t="s">
        <v>1949</v>
      </c>
    </row>
    <row r="5450">
      <c r="A5450" s="72">
        <v>42062.0</v>
      </c>
      <c r="B5450" s="73">
        <v>61.7908</v>
      </c>
      <c r="C5450" s="1" t="s">
        <v>1949</v>
      </c>
    </row>
    <row r="5451">
      <c r="A5451" s="72">
        <v>42065.0</v>
      </c>
      <c r="B5451" s="73">
        <v>61.8248</v>
      </c>
      <c r="C5451" s="1" t="s">
        <v>1949</v>
      </c>
    </row>
    <row r="5452">
      <c r="A5452" s="72">
        <v>42066.0</v>
      </c>
      <c r="B5452" s="73">
        <v>61.8387</v>
      </c>
      <c r="C5452" s="1" t="s">
        <v>1949</v>
      </c>
    </row>
    <row r="5453">
      <c r="A5453" s="72">
        <v>42067.0</v>
      </c>
      <c r="B5453" s="73">
        <v>61.8543</v>
      </c>
      <c r="C5453" s="1" t="s">
        <v>1949</v>
      </c>
    </row>
    <row r="5454">
      <c r="A5454" s="72">
        <v>42068.0</v>
      </c>
      <c r="B5454" s="73">
        <v>62.2015</v>
      </c>
      <c r="C5454" s="1" t="s">
        <v>1949</v>
      </c>
    </row>
    <row r="5455">
      <c r="A5455" s="72">
        <v>42069.0</v>
      </c>
      <c r="B5455" s="71"/>
      <c r="C5455" s="1" t="s">
        <v>1949</v>
      </c>
    </row>
    <row r="5456">
      <c r="A5456" s="72">
        <v>42072.0</v>
      </c>
      <c r="B5456" s="73">
        <v>62.616</v>
      </c>
      <c r="C5456" s="1" t="s">
        <v>1949</v>
      </c>
    </row>
    <row r="5457">
      <c r="A5457" s="72">
        <v>42073.0</v>
      </c>
      <c r="B5457" s="73">
        <v>62.6983</v>
      </c>
      <c r="C5457" s="1" t="s">
        <v>1949</v>
      </c>
    </row>
    <row r="5458">
      <c r="A5458" s="72">
        <v>42074.0</v>
      </c>
      <c r="B5458" s="73">
        <v>62.745</v>
      </c>
      <c r="C5458" s="1" t="s">
        <v>1949</v>
      </c>
    </row>
    <row r="5459">
      <c r="A5459" s="72">
        <v>42075.0</v>
      </c>
      <c r="B5459" s="73">
        <v>62.5665</v>
      </c>
      <c r="C5459" s="1" t="s">
        <v>1949</v>
      </c>
    </row>
    <row r="5460">
      <c r="A5460" s="72">
        <v>42076.0</v>
      </c>
      <c r="B5460" s="73">
        <v>62.6733</v>
      </c>
      <c r="C5460" s="1" t="s">
        <v>1949</v>
      </c>
    </row>
    <row r="5461">
      <c r="A5461" s="72">
        <v>42079.0</v>
      </c>
      <c r="B5461" s="73">
        <v>62.8215</v>
      </c>
      <c r="C5461" s="1" t="s">
        <v>1949</v>
      </c>
    </row>
    <row r="5462">
      <c r="A5462" s="72">
        <v>42080.0</v>
      </c>
      <c r="B5462" s="73">
        <v>62.692</v>
      </c>
      <c r="C5462" s="1" t="s">
        <v>1949</v>
      </c>
    </row>
    <row r="5463">
      <c r="A5463" s="72">
        <v>42081.0</v>
      </c>
      <c r="B5463" s="73">
        <v>62.672</v>
      </c>
      <c r="C5463" s="1" t="s">
        <v>1949</v>
      </c>
    </row>
    <row r="5464">
      <c r="A5464" s="72">
        <v>42082.0</v>
      </c>
      <c r="B5464" s="73">
        <v>62.4208</v>
      </c>
      <c r="C5464" s="1" t="s">
        <v>1949</v>
      </c>
    </row>
    <row r="5465">
      <c r="A5465" s="72">
        <v>42083.0</v>
      </c>
      <c r="B5465" s="73">
        <v>62.4923</v>
      </c>
      <c r="C5465" s="1" t="s">
        <v>1949</v>
      </c>
    </row>
    <row r="5466">
      <c r="A5466" s="72">
        <v>42086.0</v>
      </c>
      <c r="B5466" s="73">
        <v>62.2879</v>
      </c>
      <c r="C5466" s="1" t="s">
        <v>1949</v>
      </c>
    </row>
    <row r="5467">
      <c r="A5467" s="72">
        <v>42087.0</v>
      </c>
      <c r="B5467" s="73">
        <v>62.1988</v>
      </c>
      <c r="C5467" s="1" t="s">
        <v>1949</v>
      </c>
    </row>
    <row r="5468">
      <c r="A5468" s="72">
        <v>42088.0</v>
      </c>
      <c r="B5468" s="73">
        <v>62.3419</v>
      </c>
      <c r="C5468" s="1" t="s">
        <v>1949</v>
      </c>
    </row>
    <row r="5469">
      <c r="A5469" s="72">
        <v>42089.0</v>
      </c>
      <c r="B5469" s="73">
        <v>62.6728</v>
      </c>
      <c r="C5469" s="1" t="s">
        <v>1949</v>
      </c>
    </row>
    <row r="5470">
      <c r="A5470" s="72">
        <v>42090.0</v>
      </c>
      <c r="B5470" s="73">
        <v>62.6069</v>
      </c>
      <c r="C5470" s="1" t="s">
        <v>1949</v>
      </c>
    </row>
    <row r="5471">
      <c r="A5471" s="72">
        <v>42093.0</v>
      </c>
      <c r="B5471" s="73">
        <v>62.6305</v>
      </c>
      <c r="C5471" s="1" t="s">
        <v>1949</v>
      </c>
    </row>
    <row r="5472">
      <c r="A5472" s="72">
        <v>42094.0</v>
      </c>
      <c r="B5472" s="73">
        <v>62.5908</v>
      </c>
      <c r="C5472" s="1" t="s">
        <v>1949</v>
      </c>
    </row>
    <row r="5473">
      <c r="A5473" s="72">
        <v>42095.0</v>
      </c>
      <c r="B5473" s="71"/>
      <c r="C5473" s="1" t="s">
        <v>1949</v>
      </c>
    </row>
    <row r="5474">
      <c r="A5474" s="72">
        <v>42096.0</v>
      </c>
      <c r="B5474" s="71"/>
      <c r="C5474" s="1" t="s">
        <v>1949</v>
      </c>
    </row>
    <row r="5475">
      <c r="A5475" s="72">
        <v>42097.0</v>
      </c>
      <c r="B5475" s="71"/>
      <c r="C5475" s="1" t="s">
        <v>1949</v>
      </c>
    </row>
    <row r="5476">
      <c r="A5476" s="72">
        <v>42100.0</v>
      </c>
      <c r="B5476" s="73">
        <v>62.158</v>
      </c>
      <c r="C5476" s="1" t="s">
        <v>1949</v>
      </c>
    </row>
    <row r="5477">
      <c r="A5477" s="72">
        <v>42101.0</v>
      </c>
      <c r="B5477" s="73">
        <v>62.3321</v>
      </c>
      <c r="C5477" s="1" t="s">
        <v>1949</v>
      </c>
    </row>
    <row r="5478">
      <c r="A5478" s="72">
        <v>42102.0</v>
      </c>
      <c r="B5478" s="73">
        <v>62.3295</v>
      </c>
      <c r="C5478" s="1" t="s">
        <v>1949</v>
      </c>
    </row>
    <row r="5479">
      <c r="A5479" s="72">
        <v>42103.0</v>
      </c>
      <c r="B5479" s="73">
        <v>62.256</v>
      </c>
      <c r="C5479" s="1" t="s">
        <v>1949</v>
      </c>
    </row>
    <row r="5480">
      <c r="A5480" s="72">
        <v>42104.0</v>
      </c>
      <c r="B5480" s="73">
        <v>62.366</v>
      </c>
      <c r="C5480" s="1" t="s">
        <v>1949</v>
      </c>
    </row>
    <row r="5481">
      <c r="A5481" s="72">
        <v>42107.0</v>
      </c>
      <c r="B5481" s="73">
        <v>62.3885</v>
      </c>
      <c r="C5481" s="1" t="s">
        <v>1949</v>
      </c>
    </row>
    <row r="5482">
      <c r="A5482" s="72">
        <v>42108.0</v>
      </c>
      <c r="B5482" s="71"/>
      <c r="C5482" s="1" t="s">
        <v>1949</v>
      </c>
    </row>
    <row r="5483">
      <c r="A5483" s="72">
        <v>42109.0</v>
      </c>
      <c r="B5483" s="73">
        <v>62.4026</v>
      </c>
      <c r="C5483" s="1" t="s">
        <v>1949</v>
      </c>
    </row>
    <row r="5484">
      <c r="A5484" s="72">
        <v>42110.0</v>
      </c>
      <c r="B5484" s="73">
        <v>62.3685</v>
      </c>
      <c r="C5484" s="1" t="s">
        <v>1949</v>
      </c>
    </row>
    <row r="5485">
      <c r="A5485" s="72">
        <v>42111.0</v>
      </c>
      <c r="B5485" s="73">
        <v>62.346</v>
      </c>
      <c r="C5485" s="1" t="s">
        <v>1949</v>
      </c>
    </row>
    <row r="5486">
      <c r="A5486" s="72">
        <v>42114.0</v>
      </c>
      <c r="B5486" s="73">
        <v>62.5633</v>
      </c>
      <c r="C5486" s="1" t="s">
        <v>1949</v>
      </c>
    </row>
    <row r="5487">
      <c r="A5487" s="72">
        <v>42115.0</v>
      </c>
      <c r="B5487" s="73">
        <v>62.92</v>
      </c>
      <c r="C5487" s="1" t="s">
        <v>1949</v>
      </c>
    </row>
    <row r="5488">
      <c r="A5488" s="72">
        <v>42116.0</v>
      </c>
      <c r="B5488" s="73">
        <v>62.8183</v>
      </c>
      <c r="C5488" s="1" t="s">
        <v>1949</v>
      </c>
    </row>
    <row r="5489">
      <c r="A5489" s="72">
        <v>42117.0</v>
      </c>
      <c r="B5489" s="73">
        <v>63.185</v>
      </c>
      <c r="C5489" s="1" t="s">
        <v>1949</v>
      </c>
    </row>
    <row r="5490">
      <c r="A5490" s="72">
        <v>42118.0</v>
      </c>
      <c r="B5490" s="73">
        <v>63.4006</v>
      </c>
      <c r="C5490" s="1" t="s">
        <v>1949</v>
      </c>
    </row>
    <row r="5491">
      <c r="A5491" s="72">
        <v>42121.0</v>
      </c>
      <c r="B5491" s="73">
        <v>63.6115</v>
      </c>
      <c r="C5491" s="1" t="s">
        <v>1949</v>
      </c>
    </row>
    <row r="5492">
      <c r="A5492" s="72">
        <v>42122.0</v>
      </c>
      <c r="B5492" s="73">
        <v>63.3305</v>
      </c>
      <c r="C5492" s="1" t="s">
        <v>1949</v>
      </c>
    </row>
    <row r="5493">
      <c r="A5493" s="72">
        <v>42123.0</v>
      </c>
      <c r="B5493" s="73">
        <v>63.2025</v>
      </c>
      <c r="C5493" s="1" t="s">
        <v>1949</v>
      </c>
    </row>
    <row r="5494">
      <c r="A5494" s="72">
        <v>42124.0</v>
      </c>
      <c r="B5494" s="73">
        <v>63.578</v>
      </c>
      <c r="C5494" s="1" t="s">
        <v>1949</v>
      </c>
    </row>
    <row r="5495">
      <c r="A5495" s="72">
        <v>42125.0</v>
      </c>
      <c r="B5495" s="71"/>
      <c r="C5495" s="1" t="s">
        <v>1949</v>
      </c>
    </row>
    <row r="5496">
      <c r="A5496" s="72">
        <v>42128.0</v>
      </c>
      <c r="B5496" s="71"/>
      <c r="C5496" s="1" t="s">
        <v>1949</v>
      </c>
    </row>
    <row r="5497">
      <c r="A5497" s="72">
        <v>42129.0</v>
      </c>
      <c r="B5497" s="73">
        <v>63.5194</v>
      </c>
      <c r="C5497" s="1" t="s">
        <v>1949</v>
      </c>
    </row>
    <row r="5498">
      <c r="A5498" s="72">
        <v>42130.0</v>
      </c>
      <c r="B5498" s="73">
        <v>63.6425</v>
      </c>
      <c r="C5498" s="1" t="s">
        <v>1949</v>
      </c>
    </row>
    <row r="5499">
      <c r="A5499" s="72">
        <v>42131.0</v>
      </c>
      <c r="B5499" s="73">
        <v>63.88</v>
      </c>
      <c r="C5499" s="1" t="s">
        <v>1949</v>
      </c>
    </row>
    <row r="5500">
      <c r="A5500" s="72">
        <v>42132.0</v>
      </c>
      <c r="B5500" s="73">
        <v>64.0493</v>
      </c>
      <c r="C5500" s="1" t="s">
        <v>1949</v>
      </c>
    </row>
    <row r="5501">
      <c r="A5501" s="72">
        <v>42135.0</v>
      </c>
      <c r="B5501" s="73">
        <v>63.8495</v>
      </c>
      <c r="C5501" s="1" t="s">
        <v>1949</v>
      </c>
    </row>
    <row r="5502">
      <c r="A5502" s="72">
        <v>42136.0</v>
      </c>
      <c r="B5502" s="73">
        <v>64.202</v>
      </c>
      <c r="C5502" s="1" t="s">
        <v>1949</v>
      </c>
    </row>
    <row r="5503">
      <c r="A5503" s="72">
        <v>42137.0</v>
      </c>
      <c r="B5503" s="73">
        <v>64.1895</v>
      </c>
      <c r="C5503" s="1" t="s">
        <v>1949</v>
      </c>
    </row>
    <row r="5504">
      <c r="A5504" s="72">
        <v>42138.0</v>
      </c>
      <c r="B5504" s="73">
        <v>63.838</v>
      </c>
      <c r="C5504" s="1" t="s">
        <v>1949</v>
      </c>
    </row>
    <row r="5505">
      <c r="A5505" s="72">
        <v>42139.0</v>
      </c>
      <c r="B5505" s="73">
        <v>63.5788</v>
      </c>
      <c r="C5505" s="1" t="s">
        <v>1949</v>
      </c>
    </row>
    <row r="5506">
      <c r="A5506" s="72">
        <v>42142.0</v>
      </c>
      <c r="B5506" s="73">
        <v>63.5543</v>
      </c>
      <c r="C5506" s="1" t="s">
        <v>1949</v>
      </c>
    </row>
    <row r="5507">
      <c r="A5507" s="72">
        <v>42143.0</v>
      </c>
      <c r="B5507" s="73">
        <v>63.6868</v>
      </c>
      <c r="C5507" s="1" t="s">
        <v>1949</v>
      </c>
    </row>
    <row r="5508">
      <c r="A5508" s="72">
        <v>42144.0</v>
      </c>
      <c r="B5508" s="73">
        <v>63.8655</v>
      </c>
      <c r="C5508" s="1" t="s">
        <v>1949</v>
      </c>
    </row>
    <row r="5509">
      <c r="A5509" s="72">
        <v>42145.0</v>
      </c>
      <c r="B5509" s="73">
        <v>63.7</v>
      </c>
      <c r="C5509" s="1" t="s">
        <v>1949</v>
      </c>
    </row>
    <row r="5510">
      <c r="A5510" s="72">
        <v>42146.0</v>
      </c>
      <c r="B5510" s="73">
        <v>63.5728</v>
      </c>
      <c r="C5510" s="1" t="s">
        <v>1949</v>
      </c>
    </row>
    <row r="5511">
      <c r="A5511" s="72">
        <v>42150.0</v>
      </c>
      <c r="B5511" s="73">
        <v>63.845</v>
      </c>
      <c r="C5511" s="1" t="s">
        <v>1949</v>
      </c>
    </row>
    <row r="5512">
      <c r="A5512" s="72">
        <v>42151.0</v>
      </c>
      <c r="B5512" s="73">
        <v>63.9475</v>
      </c>
      <c r="C5512" s="1" t="s">
        <v>1949</v>
      </c>
    </row>
    <row r="5513">
      <c r="A5513" s="72">
        <v>42152.0</v>
      </c>
      <c r="B5513" s="73">
        <v>63.901</v>
      </c>
      <c r="C5513" s="1" t="s">
        <v>1949</v>
      </c>
    </row>
    <row r="5514">
      <c r="A5514" s="72">
        <v>42153.0</v>
      </c>
      <c r="B5514" s="73">
        <v>63.7615</v>
      </c>
      <c r="C5514" s="1" t="s">
        <v>1949</v>
      </c>
    </row>
    <row r="5515">
      <c r="A5515" s="72">
        <v>42156.0</v>
      </c>
      <c r="B5515" s="73">
        <v>63.6083</v>
      </c>
      <c r="C5515" s="1" t="s">
        <v>1949</v>
      </c>
    </row>
    <row r="5516">
      <c r="A5516" s="72">
        <v>42157.0</v>
      </c>
      <c r="B5516" s="73">
        <v>63.833</v>
      </c>
      <c r="C5516" s="1" t="s">
        <v>1949</v>
      </c>
    </row>
    <row r="5517">
      <c r="A5517" s="72">
        <v>42158.0</v>
      </c>
      <c r="B5517" s="73">
        <v>63.8515</v>
      </c>
      <c r="C5517" s="1" t="s">
        <v>1949</v>
      </c>
    </row>
    <row r="5518">
      <c r="A5518" s="72">
        <v>42159.0</v>
      </c>
      <c r="B5518" s="73">
        <v>64.1775</v>
      </c>
      <c r="C5518" s="1" t="s">
        <v>1949</v>
      </c>
    </row>
    <row r="5519">
      <c r="A5519" s="72">
        <v>42160.0</v>
      </c>
      <c r="B5519" s="73">
        <v>63.8955</v>
      </c>
      <c r="C5519" s="1" t="s">
        <v>1949</v>
      </c>
    </row>
    <row r="5520">
      <c r="A5520" s="72">
        <v>42163.0</v>
      </c>
      <c r="B5520" s="73">
        <v>64.11</v>
      </c>
      <c r="C5520" s="1" t="s">
        <v>1949</v>
      </c>
    </row>
    <row r="5521">
      <c r="A5521" s="72">
        <v>42164.0</v>
      </c>
      <c r="B5521" s="73">
        <v>63.936</v>
      </c>
      <c r="C5521" s="1" t="s">
        <v>1949</v>
      </c>
    </row>
    <row r="5522">
      <c r="A5522" s="72">
        <v>42165.0</v>
      </c>
      <c r="B5522" s="73">
        <v>63.8849</v>
      </c>
      <c r="C5522" s="1" t="s">
        <v>1949</v>
      </c>
    </row>
    <row r="5523">
      <c r="A5523" s="72">
        <v>42166.0</v>
      </c>
      <c r="B5523" s="73">
        <v>63.891</v>
      </c>
      <c r="C5523" s="1" t="s">
        <v>1949</v>
      </c>
    </row>
    <row r="5524">
      <c r="A5524" s="72">
        <v>42167.0</v>
      </c>
      <c r="B5524" s="73">
        <v>64.0301</v>
      </c>
      <c r="C5524" s="1" t="s">
        <v>1949</v>
      </c>
    </row>
    <row r="5525">
      <c r="A5525" s="72">
        <v>42170.0</v>
      </c>
      <c r="B5525" s="73">
        <v>64.0868</v>
      </c>
      <c r="C5525" s="1" t="s">
        <v>1949</v>
      </c>
    </row>
    <row r="5526">
      <c r="A5526" s="72">
        <v>42171.0</v>
      </c>
      <c r="B5526" s="73">
        <v>64.1505</v>
      </c>
      <c r="C5526" s="1" t="s">
        <v>1949</v>
      </c>
    </row>
    <row r="5527">
      <c r="A5527" s="72">
        <v>42172.0</v>
      </c>
      <c r="B5527" s="73">
        <v>64.1135</v>
      </c>
      <c r="C5527" s="1" t="s">
        <v>1949</v>
      </c>
    </row>
    <row r="5528">
      <c r="A5528" s="72">
        <v>42173.0</v>
      </c>
      <c r="B5528" s="73">
        <v>63.8495</v>
      </c>
      <c r="C5528" s="1" t="s">
        <v>1949</v>
      </c>
    </row>
    <row r="5529">
      <c r="A5529" s="72">
        <v>42174.0</v>
      </c>
      <c r="B5529" s="73">
        <v>63.8195</v>
      </c>
      <c r="C5529" s="1" t="s">
        <v>1949</v>
      </c>
    </row>
    <row r="5530">
      <c r="A5530" s="72">
        <v>42177.0</v>
      </c>
      <c r="B5530" s="73">
        <v>63.5098</v>
      </c>
      <c r="C5530" s="1" t="s">
        <v>1949</v>
      </c>
    </row>
    <row r="5531">
      <c r="A5531" s="72">
        <v>42178.0</v>
      </c>
      <c r="B5531" s="73">
        <v>63.6406</v>
      </c>
      <c r="C5531" s="1" t="s">
        <v>1949</v>
      </c>
    </row>
    <row r="5532">
      <c r="A5532" s="72">
        <v>42179.0</v>
      </c>
      <c r="B5532" s="73">
        <v>63.66</v>
      </c>
      <c r="C5532" s="1" t="s">
        <v>1949</v>
      </c>
    </row>
    <row r="5533">
      <c r="A5533" s="72">
        <v>42180.0</v>
      </c>
      <c r="B5533" s="73">
        <v>63.6121</v>
      </c>
      <c r="C5533" s="1" t="s">
        <v>1949</v>
      </c>
    </row>
    <row r="5534">
      <c r="A5534" s="72">
        <v>42181.0</v>
      </c>
      <c r="B5534" s="73">
        <v>63.6042</v>
      </c>
      <c r="C5534" s="1" t="s">
        <v>1949</v>
      </c>
    </row>
    <row r="5535">
      <c r="A5535" s="72">
        <v>42184.0</v>
      </c>
      <c r="B5535" s="73">
        <v>63.917</v>
      </c>
      <c r="C5535" s="1" t="s">
        <v>1949</v>
      </c>
    </row>
    <row r="5536">
      <c r="A5536" s="72">
        <v>42185.0</v>
      </c>
      <c r="B5536" s="73">
        <v>63.7549</v>
      </c>
      <c r="C5536" s="1" t="s">
        <v>1949</v>
      </c>
    </row>
    <row r="5537">
      <c r="A5537" s="72">
        <v>42186.0</v>
      </c>
      <c r="B5537" s="73">
        <v>63.6223</v>
      </c>
      <c r="C5537" s="1" t="s">
        <v>1949</v>
      </c>
    </row>
    <row r="5538">
      <c r="A5538" s="72">
        <v>42187.0</v>
      </c>
      <c r="B5538" s="73">
        <v>63.5705</v>
      </c>
      <c r="C5538" s="1" t="s">
        <v>1949</v>
      </c>
    </row>
    <row r="5539">
      <c r="A5539" s="72">
        <v>42191.0</v>
      </c>
      <c r="B5539" s="73">
        <v>63.5785</v>
      </c>
      <c r="C5539" s="1" t="s">
        <v>1949</v>
      </c>
    </row>
    <row r="5540">
      <c r="A5540" s="72">
        <v>42192.0</v>
      </c>
      <c r="B5540" s="73">
        <v>63.3749</v>
      </c>
      <c r="C5540" s="1" t="s">
        <v>1949</v>
      </c>
    </row>
    <row r="5541">
      <c r="A5541" s="72">
        <v>42193.0</v>
      </c>
      <c r="B5541" s="73">
        <v>63.569</v>
      </c>
      <c r="C5541" s="1" t="s">
        <v>1949</v>
      </c>
    </row>
    <row r="5542">
      <c r="A5542" s="72">
        <v>42194.0</v>
      </c>
      <c r="B5542" s="73">
        <v>63.5065</v>
      </c>
      <c r="C5542" s="1" t="s">
        <v>1949</v>
      </c>
    </row>
    <row r="5543">
      <c r="A5543" s="72">
        <v>42195.0</v>
      </c>
      <c r="B5543" s="73">
        <v>63.3793</v>
      </c>
      <c r="C5543" s="1" t="s">
        <v>1949</v>
      </c>
    </row>
    <row r="5544">
      <c r="A5544" s="72">
        <v>42198.0</v>
      </c>
      <c r="B5544" s="73">
        <v>63.4655</v>
      </c>
      <c r="C5544" s="1" t="s">
        <v>1949</v>
      </c>
    </row>
    <row r="5545">
      <c r="A5545" s="72">
        <v>42199.0</v>
      </c>
      <c r="B5545" s="73">
        <v>63.4978</v>
      </c>
      <c r="C5545" s="1" t="s">
        <v>1949</v>
      </c>
    </row>
    <row r="5546">
      <c r="A5546" s="72">
        <v>42200.0</v>
      </c>
      <c r="B5546" s="73">
        <v>63.3847</v>
      </c>
      <c r="C5546" s="1" t="s">
        <v>1949</v>
      </c>
    </row>
    <row r="5547">
      <c r="A5547" s="72">
        <v>42201.0</v>
      </c>
      <c r="B5547" s="73">
        <v>63.4955</v>
      </c>
      <c r="C5547" s="1" t="s">
        <v>1949</v>
      </c>
    </row>
    <row r="5548">
      <c r="A5548" s="72">
        <v>42202.0</v>
      </c>
      <c r="B5548" s="73">
        <v>63.4928</v>
      </c>
      <c r="C5548" s="1" t="s">
        <v>1949</v>
      </c>
    </row>
    <row r="5549">
      <c r="A5549" s="72">
        <v>42205.0</v>
      </c>
      <c r="B5549" s="73">
        <v>63.551</v>
      </c>
      <c r="C5549" s="1" t="s">
        <v>1949</v>
      </c>
    </row>
    <row r="5550">
      <c r="A5550" s="72">
        <v>42206.0</v>
      </c>
      <c r="B5550" s="73">
        <v>63.6506</v>
      </c>
      <c r="C5550" s="1" t="s">
        <v>1949</v>
      </c>
    </row>
    <row r="5551">
      <c r="A5551" s="72">
        <v>42207.0</v>
      </c>
      <c r="B5551" s="73">
        <v>63.5283</v>
      </c>
      <c r="C5551" s="1" t="s">
        <v>1949</v>
      </c>
    </row>
    <row r="5552">
      <c r="A5552" s="72">
        <v>42208.0</v>
      </c>
      <c r="B5552" s="73">
        <v>63.7138</v>
      </c>
      <c r="C5552" s="1" t="s">
        <v>1949</v>
      </c>
    </row>
    <row r="5553">
      <c r="A5553" s="72">
        <v>42209.0</v>
      </c>
      <c r="B5553" s="73">
        <v>63.8916</v>
      </c>
      <c r="C5553" s="1" t="s">
        <v>1949</v>
      </c>
    </row>
    <row r="5554">
      <c r="A5554" s="72">
        <v>42212.0</v>
      </c>
      <c r="B5554" s="73">
        <v>64.0028</v>
      </c>
      <c r="C5554" s="1" t="s">
        <v>1949</v>
      </c>
    </row>
    <row r="5555">
      <c r="A5555" s="72">
        <v>42213.0</v>
      </c>
      <c r="B5555" s="73">
        <v>64.027</v>
      </c>
      <c r="C5555" s="1" t="s">
        <v>1949</v>
      </c>
    </row>
    <row r="5556">
      <c r="A5556" s="72">
        <v>42214.0</v>
      </c>
      <c r="B5556" s="73">
        <v>63.8943</v>
      </c>
      <c r="C5556" s="1" t="s">
        <v>1949</v>
      </c>
    </row>
    <row r="5557">
      <c r="A5557" s="72">
        <v>42215.0</v>
      </c>
      <c r="B5557" s="73">
        <v>64.0061</v>
      </c>
      <c r="C5557" s="1" t="s">
        <v>1949</v>
      </c>
    </row>
    <row r="5558">
      <c r="A5558" s="72">
        <v>42216.0</v>
      </c>
      <c r="B5558" s="73">
        <v>64.0054</v>
      </c>
      <c r="C5558" s="1" t="s">
        <v>1949</v>
      </c>
    </row>
    <row r="5559">
      <c r="A5559" s="72">
        <v>42219.0</v>
      </c>
      <c r="B5559" s="73">
        <v>63.9623</v>
      </c>
      <c r="C5559" s="1" t="s">
        <v>1949</v>
      </c>
    </row>
    <row r="5560">
      <c r="A5560" s="72">
        <v>42220.0</v>
      </c>
      <c r="B5560" s="73">
        <v>63.9315</v>
      </c>
      <c r="C5560" s="1" t="s">
        <v>1949</v>
      </c>
    </row>
    <row r="5561">
      <c r="A5561" s="72">
        <v>42221.0</v>
      </c>
      <c r="B5561" s="73">
        <v>63.8159</v>
      </c>
      <c r="C5561" s="1" t="s">
        <v>1949</v>
      </c>
    </row>
    <row r="5562">
      <c r="A5562" s="72">
        <v>42222.0</v>
      </c>
      <c r="B5562" s="73">
        <v>63.7603</v>
      </c>
      <c r="C5562" s="1" t="s">
        <v>1949</v>
      </c>
    </row>
    <row r="5563">
      <c r="A5563" s="72">
        <v>42223.0</v>
      </c>
      <c r="B5563" s="73">
        <v>63.8061</v>
      </c>
      <c r="C5563" s="1" t="s">
        <v>1949</v>
      </c>
    </row>
    <row r="5564">
      <c r="A5564" s="72">
        <v>42226.0</v>
      </c>
      <c r="B5564" s="73">
        <v>63.759</v>
      </c>
      <c r="C5564" s="1" t="s">
        <v>1949</v>
      </c>
    </row>
    <row r="5565">
      <c r="A5565" s="72">
        <v>42227.0</v>
      </c>
      <c r="B5565" s="73">
        <v>64.1732</v>
      </c>
      <c r="C5565" s="1" t="s">
        <v>1949</v>
      </c>
    </row>
    <row r="5566">
      <c r="A5566" s="72">
        <v>42228.0</v>
      </c>
      <c r="B5566" s="73">
        <v>64.827</v>
      </c>
      <c r="C5566" s="1" t="s">
        <v>1949</v>
      </c>
    </row>
    <row r="5567">
      <c r="A5567" s="72">
        <v>42229.0</v>
      </c>
      <c r="B5567" s="73">
        <v>64.9212</v>
      </c>
      <c r="C5567" s="1" t="s">
        <v>1949</v>
      </c>
    </row>
    <row r="5568">
      <c r="A5568" s="72">
        <v>42230.0</v>
      </c>
      <c r="B5568" s="73">
        <v>65.1225</v>
      </c>
      <c r="C5568" s="1" t="s">
        <v>1949</v>
      </c>
    </row>
    <row r="5569">
      <c r="A5569" s="72">
        <v>42233.0</v>
      </c>
      <c r="B5569" s="73">
        <v>65.22</v>
      </c>
      <c r="C5569" s="1" t="s">
        <v>1949</v>
      </c>
    </row>
    <row r="5570">
      <c r="A5570" s="72">
        <v>42234.0</v>
      </c>
      <c r="B5570" s="71"/>
      <c r="C5570" s="1" t="s">
        <v>1949</v>
      </c>
    </row>
    <row r="5571">
      <c r="A5571" s="72">
        <v>42235.0</v>
      </c>
      <c r="B5571" s="73">
        <v>65.2525</v>
      </c>
      <c r="C5571" s="1" t="s">
        <v>1949</v>
      </c>
    </row>
    <row r="5572">
      <c r="A5572" s="72">
        <v>42236.0</v>
      </c>
      <c r="B5572" s="73">
        <v>65.2385</v>
      </c>
      <c r="C5572" s="1" t="s">
        <v>1949</v>
      </c>
    </row>
    <row r="5573">
      <c r="A5573" s="72">
        <v>42237.0</v>
      </c>
      <c r="B5573" s="73">
        <v>65.8298</v>
      </c>
      <c r="C5573" s="1" t="s">
        <v>1949</v>
      </c>
    </row>
    <row r="5574">
      <c r="A5574" s="72">
        <v>42240.0</v>
      </c>
      <c r="B5574" s="73">
        <v>66.5093</v>
      </c>
      <c r="C5574" s="1" t="s">
        <v>1949</v>
      </c>
    </row>
    <row r="5575">
      <c r="A5575" s="72">
        <v>42241.0</v>
      </c>
      <c r="B5575" s="73">
        <v>66.709</v>
      </c>
      <c r="C5575" s="1" t="s">
        <v>1949</v>
      </c>
    </row>
    <row r="5576">
      <c r="A5576" s="72">
        <v>42242.0</v>
      </c>
      <c r="B5576" s="73">
        <v>66.161</v>
      </c>
      <c r="C5576" s="1" t="s">
        <v>1949</v>
      </c>
    </row>
    <row r="5577">
      <c r="A5577" s="72">
        <v>42243.0</v>
      </c>
      <c r="B5577" s="73">
        <v>66.0605</v>
      </c>
      <c r="C5577" s="1" t="s">
        <v>1949</v>
      </c>
    </row>
    <row r="5578">
      <c r="A5578" s="72">
        <v>42244.0</v>
      </c>
      <c r="B5578" s="73">
        <v>66.0808</v>
      </c>
      <c r="C5578" s="1" t="s">
        <v>1949</v>
      </c>
    </row>
    <row r="5579">
      <c r="A5579" s="72">
        <v>42247.0</v>
      </c>
      <c r="B5579" s="73">
        <v>66.3062</v>
      </c>
      <c r="C5579" s="1" t="s">
        <v>1949</v>
      </c>
    </row>
    <row r="5580">
      <c r="A5580" s="72">
        <v>42248.0</v>
      </c>
      <c r="B5580" s="73">
        <v>66.2603</v>
      </c>
      <c r="C5580" s="1" t="s">
        <v>1949</v>
      </c>
    </row>
    <row r="5581">
      <c r="A5581" s="72">
        <v>42249.0</v>
      </c>
      <c r="B5581" s="73">
        <v>66.1638</v>
      </c>
      <c r="C5581" s="1" t="s">
        <v>1949</v>
      </c>
    </row>
    <row r="5582">
      <c r="A5582" s="72">
        <v>42250.0</v>
      </c>
      <c r="B5582" s="73">
        <v>66.228</v>
      </c>
      <c r="C5582" s="1" t="s">
        <v>1949</v>
      </c>
    </row>
    <row r="5583">
      <c r="A5583" s="72">
        <v>42251.0</v>
      </c>
      <c r="B5583" s="73">
        <v>66.4003</v>
      </c>
      <c r="C5583" s="1" t="s">
        <v>1949</v>
      </c>
    </row>
    <row r="5584">
      <c r="A5584" s="72">
        <v>42255.0</v>
      </c>
      <c r="B5584" s="73">
        <v>66.606</v>
      </c>
      <c r="C5584" s="1" t="s">
        <v>1949</v>
      </c>
    </row>
    <row r="5585">
      <c r="A5585" s="72">
        <v>42256.0</v>
      </c>
      <c r="B5585" s="73">
        <v>66.2945</v>
      </c>
      <c r="C5585" s="1" t="s">
        <v>1949</v>
      </c>
    </row>
    <row r="5586">
      <c r="A5586" s="72">
        <v>42257.0</v>
      </c>
      <c r="B5586" s="73">
        <v>66.584</v>
      </c>
      <c r="C5586" s="1" t="s">
        <v>1949</v>
      </c>
    </row>
    <row r="5587">
      <c r="A5587" s="72">
        <v>42258.0</v>
      </c>
      <c r="B5587" s="73">
        <v>66.3866</v>
      </c>
      <c r="C5587" s="1" t="s">
        <v>1949</v>
      </c>
    </row>
    <row r="5588">
      <c r="A5588" s="72">
        <v>42261.0</v>
      </c>
      <c r="B5588" s="73">
        <v>66.3708</v>
      </c>
      <c r="C5588" s="1" t="s">
        <v>1949</v>
      </c>
    </row>
    <row r="5589">
      <c r="A5589" s="72">
        <v>42262.0</v>
      </c>
      <c r="B5589" s="73">
        <v>66.4383</v>
      </c>
      <c r="C5589" s="1" t="s">
        <v>1949</v>
      </c>
    </row>
    <row r="5590">
      <c r="A5590" s="72">
        <v>42263.0</v>
      </c>
      <c r="B5590" s="73">
        <v>66.5</v>
      </c>
      <c r="C5590" s="1" t="s">
        <v>1949</v>
      </c>
    </row>
    <row r="5591">
      <c r="A5591" s="72">
        <v>42264.0</v>
      </c>
      <c r="B5591" s="71"/>
      <c r="C5591" s="1" t="s">
        <v>1949</v>
      </c>
    </row>
    <row r="5592">
      <c r="A5592" s="72">
        <v>42265.0</v>
      </c>
      <c r="B5592" s="73">
        <v>65.9255</v>
      </c>
      <c r="C5592" s="1" t="s">
        <v>1949</v>
      </c>
    </row>
    <row r="5593">
      <c r="A5593" s="72">
        <v>42268.0</v>
      </c>
      <c r="B5593" s="73">
        <v>65.7531</v>
      </c>
      <c r="C5593" s="1" t="s">
        <v>1949</v>
      </c>
    </row>
    <row r="5594">
      <c r="A5594" s="72">
        <v>42269.0</v>
      </c>
      <c r="B5594" s="73">
        <v>65.625</v>
      </c>
      <c r="C5594" s="1" t="s">
        <v>1949</v>
      </c>
    </row>
    <row r="5595">
      <c r="A5595" s="72">
        <v>42270.0</v>
      </c>
      <c r="B5595" s="73">
        <v>65.9696</v>
      </c>
      <c r="C5595" s="1" t="s">
        <v>1949</v>
      </c>
    </row>
    <row r="5596">
      <c r="A5596" s="72">
        <v>42271.0</v>
      </c>
      <c r="B5596" s="73">
        <v>66.0993</v>
      </c>
      <c r="C5596" s="1" t="s">
        <v>1949</v>
      </c>
    </row>
    <row r="5597">
      <c r="A5597" s="72">
        <v>42272.0</v>
      </c>
      <c r="B5597" s="71"/>
      <c r="C5597" s="1" t="s">
        <v>1949</v>
      </c>
    </row>
    <row r="5598">
      <c r="A5598" s="72">
        <v>42275.0</v>
      </c>
      <c r="B5598" s="73">
        <v>66.0805</v>
      </c>
      <c r="C5598" s="1" t="s">
        <v>1949</v>
      </c>
    </row>
    <row r="5599">
      <c r="A5599" s="72">
        <v>42276.0</v>
      </c>
      <c r="B5599" s="73">
        <v>66.1843</v>
      </c>
      <c r="C5599" s="1" t="s">
        <v>1949</v>
      </c>
    </row>
    <row r="5600">
      <c r="A5600" s="72">
        <v>42277.0</v>
      </c>
      <c r="B5600" s="73">
        <v>65.7418</v>
      </c>
      <c r="C5600" s="1" t="s">
        <v>1949</v>
      </c>
    </row>
    <row r="5601">
      <c r="A5601" s="72">
        <v>42278.0</v>
      </c>
      <c r="B5601" s="73">
        <v>65.554</v>
      </c>
      <c r="C5601" s="1" t="s">
        <v>1949</v>
      </c>
    </row>
    <row r="5602">
      <c r="A5602" s="72">
        <v>42279.0</v>
      </c>
      <c r="B5602" s="71"/>
      <c r="C5602" s="1" t="s">
        <v>1949</v>
      </c>
    </row>
    <row r="5603">
      <c r="A5603" s="72">
        <v>42282.0</v>
      </c>
      <c r="B5603" s="73">
        <v>65.2905</v>
      </c>
      <c r="C5603" s="1" t="s">
        <v>1949</v>
      </c>
    </row>
    <row r="5604">
      <c r="A5604" s="72">
        <v>42283.0</v>
      </c>
      <c r="B5604" s="73">
        <v>65.3908</v>
      </c>
      <c r="C5604" s="1" t="s">
        <v>1949</v>
      </c>
    </row>
    <row r="5605">
      <c r="A5605" s="72">
        <v>42284.0</v>
      </c>
      <c r="B5605" s="73">
        <v>65.2571</v>
      </c>
      <c r="C5605" s="1" t="s">
        <v>1949</v>
      </c>
    </row>
    <row r="5606">
      <c r="A5606" s="72">
        <v>42285.0</v>
      </c>
      <c r="B5606" s="73">
        <v>65.157</v>
      </c>
      <c r="C5606" s="1" t="s">
        <v>1949</v>
      </c>
    </row>
    <row r="5607">
      <c r="A5607" s="72">
        <v>42286.0</v>
      </c>
      <c r="B5607" s="73">
        <v>64.7848</v>
      </c>
      <c r="C5607" s="1" t="s">
        <v>1949</v>
      </c>
    </row>
    <row r="5608">
      <c r="A5608" s="72">
        <v>42290.0</v>
      </c>
      <c r="B5608" s="73">
        <v>65.0215</v>
      </c>
      <c r="C5608" s="1" t="s">
        <v>1949</v>
      </c>
    </row>
    <row r="5609">
      <c r="A5609" s="72">
        <v>42291.0</v>
      </c>
      <c r="B5609" s="73">
        <v>65.1123</v>
      </c>
      <c r="C5609" s="1" t="s">
        <v>1949</v>
      </c>
    </row>
    <row r="5610">
      <c r="A5610" s="72">
        <v>42292.0</v>
      </c>
      <c r="B5610" s="73">
        <v>64.824</v>
      </c>
      <c r="C5610" s="1" t="s">
        <v>1949</v>
      </c>
    </row>
    <row r="5611">
      <c r="A5611" s="72">
        <v>42293.0</v>
      </c>
      <c r="B5611" s="73">
        <v>64.9697</v>
      </c>
      <c r="C5611" s="1" t="s">
        <v>1949</v>
      </c>
    </row>
    <row r="5612">
      <c r="A5612" s="72">
        <v>42296.0</v>
      </c>
      <c r="B5612" s="73">
        <v>64.8178</v>
      </c>
      <c r="C5612" s="1" t="s">
        <v>1949</v>
      </c>
    </row>
    <row r="5613">
      <c r="A5613" s="72">
        <v>42297.0</v>
      </c>
      <c r="B5613" s="73">
        <v>64.8908</v>
      </c>
      <c r="C5613" s="1" t="s">
        <v>1949</v>
      </c>
    </row>
    <row r="5614">
      <c r="A5614" s="72">
        <v>42298.0</v>
      </c>
      <c r="B5614" s="73">
        <v>65.1513</v>
      </c>
      <c r="C5614" s="1" t="s">
        <v>1949</v>
      </c>
    </row>
    <row r="5615">
      <c r="A5615" s="72">
        <v>42299.0</v>
      </c>
      <c r="B5615" s="71"/>
      <c r="C5615" s="1" t="s">
        <v>1949</v>
      </c>
    </row>
    <row r="5616">
      <c r="A5616" s="72">
        <v>42300.0</v>
      </c>
      <c r="B5616" s="73">
        <v>64.8815</v>
      </c>
      <c r="C5616" s="1" t="s">
        <v>1949</v>
      </c>
    </row>
    <row r="5617">
      <c r="A5617" s="72">
        <v>42303.0</v>
      </c>
      <c r="B5617" s="73">
        <v>64.9603</v>
      </c>
      <c r="C5617" s="1" t="s">
        <v>1949</v>
      </c>
    </row>
    <row r="5618">
      <c r="A5618" s="72">
        <v>42304.0</v>
      </c>
      <c r="B5618" s="73">
        <v>64.9553</v>
      </c>
      <c r="C5618" s="1" t="s">
        <v>1949</v>
      </c>
    </row>
    <row r="5619">
      <c r="A5619" s="72">
        <v>42305.0</v>
      </c>
      <c r="B5619" s="73">
        <v>65.0408</v>
      </c>
      <c r="C5619" s="1" t="s">
        <v>1949</v>
      </c>
    </row>
    <row r="5620">
      <c r="A5620" s="72">
        <v>42306.0</v>
      </c>
      <c r="B5620" s="73">
        <v>65.1515</v>
      </c>
      <c r="C5620" s="1" t="s">
        <v>1949</v>
      </c>
    </row>
    <row r="5621">
      <c r="A5621" s="72">
        <v>42307.0</v>
      </c>
      <c r="B5621" s="73">
        <v>65.2231</v>
      </c>
      <c r="C5621" s="1" t="s">
        <v>1949</v>
      </c>
    </row>
    <row r="5622">
      <c r="A5622" s="72">
        <v>42310.0</v>
      </c>
      <c r="B5622" s="73">
        <v>65.4793</v>
      </c>
      <c r="C5622" s="1" t="s">
        <v>1949</v>
      </c>
    </row>
    <row r="5623">
      <c r="A5623" s="72">
        <v>42311.0</v>
      </c>
      <c r="B5623" s="73">
        <v>65.451</v>
      </c>
      <c r="C5623" s="1" t="s">
        <v>1949</v>
      </c>
    </row>
    <row r="5624">
      <c r="A5624" s="72">
        <v>42312.0</v>
      </c>
      <c r="B5624" s="73">
        <v>65.568</v>
      </c>
      <c r="C5624" s="1" t="s">
        <v>1949</v>
      </c>
    </row>
    <row r="5625">
      <c r="A5625" s="72">
        <v>42313.0</v>
      </c>
      <c r="B5625" s="73">
        <v>65.6755</v>
      </c>
      <c r="C5625" s="1" t="s">
        <v>1949</v>
      </c>
    </row>
    <row r="5626">
      <c r="A5626" s="72">
        <v>42314.0</v>
      </c>
      <c r="B5626" s="73">
        <v>65.791</v>
      </c>
      <c r="C5626" s="1" t="s">
        <v>1949</v>
      </c>
    </row>
    <row r="5627">
      <c r="A5627" s="72">
        <v>42317.0</v>
      </c>
      <c r="B5627" s="73">
        <v>66.3378</v>
      </c>
      <c r="C5627" s="1" t="s">
        <v>1949</v>
      </c>
    </row>
    <row r="5628">
      <c r="A5628" s="72">
        <v>42318.0</v>
      </c>
      <c r="B5628" s="73">
        <v>66.3495</v>
      </c>
      <c r="C5628" s="1" t="s">
        <v>1949</v>
      </c>
    </row>
    <row r="5629">
      <c r="A5629" s="72">
        <v>42319.0</v>
      </c>
      <c r="B5629" s="71"/>
      <c r="C5629" s="1" t="s">
        <v>1949</v>
      </c>
    </row>
    <row r="5630">
      <c r="A5630" s="72">
        <v>42320.0</v>
      </c>
      <c r="B5630" s="71"/>
      <c r="C5630" s="1" t="s">
        <v>1949</v>
      </c>
    </row>
    <row r="5631">
      <c r="A5631" s="72">
        <v>42321.0</v>
      </c>
      <c r="B5631" s="73">
        <v>66.139</v>
      </c>
      <c r="C5631" s="1" t="s">
        <v>1949</v>
      </c>
    </row>
    <row r="5632">
      <c r="A5632" s="72">
        <v>42324.0</v>
      </c>
      <c r="B5632" s="73">
        <v>66.169</v>
      </c>
      <c r="C5632" s="1" t="s">
        <v>1949</v>
      </c>
    </row>
    <row r="5633">
      <c r="A5633" s="72">
        <v>42325.0</v>
      </c>
      <c r="B5633" s="73">
        <v>65.9805</v>
      </c>
      <c r="C5633" s="1" t="s">
        <v>1949</v>
      </c>
    </row>
    <row r="5634">
      <c r="A5634" s="72">
        <v>42326.0</v>
      </c>
      <c r="B5634" s="73">
        <v>66.1138</v>
      </c>
      <c r="C5634" s="1" t="s">
        <v>1949</v>
      </c>
    </row>
    <row r="5635">
      <c r="A5635" s="72">
        <v>42327.0</v>
      </c>
      <c r="B5635" s="73">
        <v>66.1105</v>
      </c>
      <c r="C5635" s="1" t="s">
        <v>1949</v>
      </c>
    </row>
    <row r="5636">
      <c r="A5636" s="72">
        <v>42328.0</v>
      </c>
      <c r="B5636" s="73">
        <v>66.094</v>
      </c>
      <c r="C5636" s="1" t="s">
        <v>1949</v>
      </c>
    </row>
    <row r="5637">
      <c r="A5637" s="72">
        <v>42331.0</v>
      </c>
      <c r="B5637" s="73">
        <v>66.349</v>
      </c>
      <c r="C5637" s="1" t="s">
        <v>1949</v>
      </c>
    </row>
    <row r="5638">
      <c r="A5638" s="72">
        <v>42332.0</v>
      </c>
      <c r="B5638" s="73">
        <v>66.384</v>
      </c>
      <c r="C5638" s="1" t="s">
        <v>1949</v>
      </c>
    </row>
    <row r="5639">
      <c r="A5639" s="72">
        <v>42333.0</v>
      </c>
      <c r="B5639" s="71"/>
      <c r="C5639" s="1" t="s">
        <v>1949</v>
      </c>
    </row>
    <row r="5640">
      <c r="A5640" s="72">
        <v>42338.0</v>
      </c>
      <c r="B5640" s="73">
        <v>66.8148</v>
      </c>
      <c r="C5640" s="1" t="s">
        <v>1949</v>
      </c>
    </row>
    <row r="5641">
      <c r="A5641" s="72">
        <v>42339.0</v>
      </c>
      <c r="B5641" s="73">
        <v>66.518</v>
      </c>
      <c r="C5641" s="1" t="s">
        <v>1949</v>
      </c>
    </row>
    <row r="5642">
      <c r="A5642" s="72">
        <v>42340.0</v>
      </c>
      <c r="B5642" s="73">
        <v>66.6158</v>
      </c>
      <c r="C5642" s="1" t="s">
        <v>1949</v>
      </c>
    </row>
    <row r="5643">
      <c r="A5643" s="72">
        <v>42341.0</v>
      </c>
      <c r="B5643" s="73">
        <v>66.745</v>
      </c>
      <c r="C5643" s="1" t="s">
        <v>1949</v>
      </c>
    </row>
    <row r="5644">
      <c r="A5644" s="72">
        <v>42342.0</v>
      </c>
      <c r="B5644" s="73">
        <v>66.8365</v>
      </c>
      <c r="C5644" s="1" t="s">
        <v>1949</v>
      </c>
    </row>
    <row r="5645">
      <c r="A5645" s="72">
        <v>42345.0</v>
      </c>
      <c r="B5645" s="73">
        <v>66.6263</v>
      </c>
      <c r="C5645" s="1" t="s">
        <v>1949</v>
      </c>
    </row>
    <row r="5646">
      <c r="A5646" s="72">
        <v>42346.0</v>
      </c>
      <c r="B5646" s="73">
        <v>66.7983</v>
      </c>
      <c r="C5646" s="1" t="s">
        <v>1949</v>
      </c>
    </row>
    <row r="5647">
      <c r="A5647" s="72">
        <v>42347.0</v>
      </c>
      <c r="B5647" s="73">
        <v>66.75</v>
      </c>
      <c r="C5647" s="1" t="s">
        <v>1949</v>
      </c>
    </row>
    <row r="5648">
      <c r="A5648" s="72">
        <v>42348.0</v>
      </c>
      <c r="B5648" s="73">
        <v>66.7905</v>
      </c>
      <c r="C5648" s="1" t="s">
        <v>1949</v>
      </c>
    </row>
    <row r="5649">
      <c r="A5649" s="72">
        <v>42349.0</v>
      </c>
      <c r="B5649" s="73">
        <v>66.786</v>
      </c>
      <c r="C5649" s="1" t="s">
        <v>1949</v>
      </c>
    </row>
    <row r="5650">
      <c r="A5650" s="72">
        <v>42352.0</v>
      </c>
      <c r="B5650" s="73">
        <v>66.994</v>
      </c>
      <c r="C5650" s="1" t="s">
        <v>1949</v>
      </c>
    </row>
    <row r="5651">
      <c r="A5651" s="72">
        <v>42353.0</v>
      </c>
      <c r="B5651" s="73">
        <v>67.0435</v>
      </c>
      <c r="C5651" s="1" t="s">
        <v>1949</v>
      </c>
    </row>
    <row r="5652">
      <c r="A5652" s="72">
        <v>42354.0</v>
      </c>
      <c r="B5652" s="73">
        <v>66.8468</v>
      </c>
      <c r="C5652" s="1" t="s">
        <v>1949</v>
      </c>
    </row>
    <row r="5653">
      <c r="A5653" s="72">
        <v>42355.0</v>
      </c>
      <c r="B5653" s="73">
        <v>66.6488</v>
      </c>
      <c r="C5653" s="1" t="s">
        <v>1949</v>
      </c>
    </row>
    <row r="5654">
      <c r="A5654" s="72">
        <v>42356.0</v>
      </c>
      <c r="B5654" s="73">
        <v>66.4235</v>
      </c>
      <c r="C5654" s="1" t="s">
        <v>1949</v>
      </c>
    </row>
    <row r="5655">
      <c r="A5655" s="72">
        <v>42359.0</v>
      </c>
      <c r="B5655" s="73">
        <v>66.324</v>
      </c>
      <c r="C5655" s="1" t="s">
        <v>1949</v>
      </c>
    </row>
    <row r="5656">
      <c r="A5656" s="72">
        <v>42360.0</v>
      </c>
      <c r="B5656" s="73">
        <v>66.2985</v>
      </c>
      <c r="C5656" s="1" t="s">
        <v>1949</v>
      </c>
    </row>
    <row r="5657">
      <c r="A5657" s="72">
        <v>42361.0</v>
      </c>
      <c r="B5657" s="73">
        <v>66.202</v>
      </c>
      <c r="C5657" s="1" t="s">
        <v>1949</v>
      </c>
    </row>
    <row r="5658">
      <c r="A5658" s="72">
        <v>42362.0</v>
      </c>
      <c r="B5658" s="71"/>
      <c r="C5658" s="1" t="s">
        <v>1949</v>
      </c>
    </row>
    <row r="5659">
      <c r="A5659" s="72">
        <v>42366.0</v>
      </c>
      <c r="B5659" s="73">
        <v>66.138</v>
      </c>
      <c r="C5659" s="1" t="s">
        <v>1949</v>
      </c>
    </row>
    <row r="5660">
      <c r="A5660" s="72">
        <v>42367.0</v>
      </c>
      <c r="B5660" s="73">
        <v>66.37</v>
      </c>
      <c r="C5660" s="1" t="s">
        <v>1949</v>
      </c>
    </row>
    <row r="5661">
      <c r="A5661" s="72">
        <v>42368.0</v>
      </c>
      <c r="B5661" s="73">
        <v>66.4243</v>
      </c>
      <c r="C5661" s="1" t="s">
        <v>1949</v>
      </c>
    </row>
    <row r="5662">
      <c r="A5662" s="72">
        <v>42369.0</v>
      </c>
      <c r="B5662" s="73">
        <v>66.326</v>
      </c>
      <c r="C5662" s="1" t="s">
        <v>1949</v>
      </c>
    </row>
    <row r="5663">
      <c r="A5663" s="72">
        <v>42373.0</v>
      </c>
      <c r="B5663" s="73">
        <v>66.4623</v>
      </c>
      <c r="C5663" s="1" t="s">
        <v>1949</v>
      </c>
    </row>
    <row r="5664">
      <c r="A5664" s="72">
        <v>42374.0</v>
      </c>
      <c r="B5664" s="73">
        <v>66.5418</v>
      </c>
      <c r="C5664" s="1" t="s">
        <v>1949</v>
      </c>
    </row>
    <row r="5665">
      <c r="A5665" s="72">
        <v>42375.0</v>
      </c>
      <c r="B5665" s="73">
        <v>66.7165</v>
      </c>
      <c r="C5665" s="1" t="s">
        <v>1949</v>
      </c>
    </row>
    <row r="5666">
      <c r="A5666" s="72">
        <v>42376.0</v>
      </c>
      <c r="B5666" s="73">
        <v>66.9115</v>
      </c>
      <c r="C5666" s="1" t="s">
        <v>1949</v>
      </c>
    </row>
    <row r="5667">
      <c r="A5667" s="72">
        <v>42377.0</v>
      </c>
      <c r="B5667" s="73">
        <v>66.669</v>
      </c>
      <c r="C5667" s="1" t="s">
        <v>1949</v>
      </c>
    </row>
    <row r="5668">
      <c r="A5668" s="72">
        <v>42380.0</v>
      </c>
      <c r="B5668" s="73">
        <v>66.7885</v>
      </c>
      <c r="C5668" s="1" t="s">
        <v>1949</v>
      </c>
    </row>
    <row r="5669">
      <c r="A5669" s="72">
        <v>42381.0</v>
      </c>
      <c r="B5669" s="73">
        <v>66.8905</v>
      </c>
      <c r="C5669" s="1" t="s">
        <v>1949</v>
      </c>
    </row>
    <row r="5670">
      <c r="A5670" s="72">
        <v>42382.0</v>
      </c>
      <c r="B5670" s="73">
        <v>66.8394</v>
      </c>
      <c r="C5670" s="1" t="s">
        <v>1949</v>
      </c>
    </row>
    <row r="5671">
      <c r="A5671" s="72">
        <v>42383.0</v>
      </c>
      <c r="B5671" s="73">
        <v>67.095</v>
      </c>
      <c r="C5671" s="1" t="s">
        <v>1949</v>
      </c>
    </row>
    <row r="5672">
      <c r="A5672" s="72">
        <v>42384.0</v>
      </c>
      <c r="B5672" s="73">
        <v>67.4325</v>
      </c>
      <c r="C5672" s="1" t="s">
        <v>1949</v>
      </c>
    </row>
    <row r="5673">
      <c r="A5673" s="72">
        <v>42388.0</v>
      </c>
      <c r="B5673" s="73">
        <v>67.563</v>
      </c>
      <c r="C5673" s="1" t="s">
        <v>1949</v>
      </c>
    </row>
    <row r="5674">
      <c r="A5674" s="72">
        <v>42389.0</v>
      </c>
      <c r="B5674" s="73">
        <v>67.9774</v>
      </c>
      <c r="C5674" s="1" t="s">
        <v>1949</v>
      </c>
    </row>
    <row r="5675">
      <c r="A5675" s="72">
        <v>42390.0</v>
      </c>
      <c r="B5675" s="73">
        <v>68.06</v>
      </c>
      <c r="C5675" s="1" t="s">
        <v>1949</v>
      </c>
    </row>
    <row r="5676">
      <c r="A5676" s="72">
        <v>42391.0</v>
      </c>
      <c r="B5676" s="73">
        <v>67.748</v>
      </c>
      <c r="C5676" s="1" t="s">
        <v>1949</v>
      </c>
    </row>
    <row r="5677">
      <c r="A5677" s="72">
        <v>42394.0</v>
      </c>
      <c r="B5677" s="73">
        <v>67.6428</v>
      </c>
      <c r="C5677" s="1" t="s">
        <v>1949</v>
      </c>
    </row>
    <row r="5678">
      <c r="A5678" s="72">
        <v>42395.0</v>
      </c>
      <c r="B5678" s="71"/>
      <c r="C5678" s="1" t="s">
        <v>1949</v>
      </c>
    </row>
    <row r="5679">
      <c r="A5679" s="72">
        <v>42396.0</v>
      </c>
      <c r="B5679" s="73">
        <v>67.9803</v>
      </c>
      <c r="C5679" s="1" t="s">
        <v>1949</v>
      </c>
    </row>
    <row r="5680">
      <c r="A5680" s="72">
        <v>42397.0</v>
      </c>
      <c r="B5680" s="73">
        <v>68.0858</v>
      </c>
      <c r="C5680" s="1" t="s">
        <v>1949</v>
      </c>
    </row>
    <row r="5681">
      <c r="A5681" s="72">
        <v>42398.0</v>
      </c>
      <c r="B5681" s="73">
        <v>67.8763</v>
      </c>
      <c r="C5681" s="1" t="s">
        <v>1949</v>
      </c>
    </row>
    <row r="5682">
      <c r="A5682" s="72">
        <v>42401.0</v>
      </c>
      <c r="B5682" s="73">
        <v>67.6728</v>
      </c>
      <c r="C5682" s="1" t="s">
        <v>1949</v>
      </c>
    </row>
    <row r="5683">
      <c r="A5683" s="72">
        <v>42402.0</v>
      </c>
      <c r="B5683" s="73">
        <v>67.834</v>
      </c>
      <c r="C5683" s="1" t="s">
        <v>1949</v>
      </c>
    </row>
    <row r="5684">
      <c r="A5684" s="72">
        <v>42403.0</v>
      </c>
      <c r="B5684" s="73">
        <v>68.1825</v>
      </c>
      <c r="C5684" s="1" t="s">
        <v>1949</v>
      </c>
    </row>
    <row r="5685">
      <c r="A5685" s="72">
        <v>42404.0</v>
      </c>
      <c r="B5685" s="73">
        <v>67.8093</v>
      </c>
      <c r="C5685" s="1" t="s">
        <v>1949</v>
      </c>
    </row>
    <row r="5686">
      <c r="A5686" s="72">
        <v>42405.0</v>
      </c>
      <c r="B5686" s="73">
        <v>67.6365</v>
      </c>
      <c r="C5686" s="1" t="s">
        <v>1949</v>
      </c>
    </row>
    <row r="5687">
      <c r="A5687" s="72">
        <v>42408.0</v>
      </c>
      <c r="B5687" s="73">
        <v>67.819</v>
      </c>
      <c r="C5687" s="1" t="s">
        <v>1949</v>
      </c>
    </row>
    <row r="5688">
      <c r="A5688" s="72">
        <v>42409.0</v>
      </c>
      <c r="B5688" s="73">
        <v>68.1623</v>
      </c>
      <c r="C5688" s="1" t="s">
        <v>1949</v>
      </c>
    </row>
    <row r="5689">
      <c r="A5689" s="72">
        <v>42410.0</v>
      </c>
      <c r="B5689" s="73">
        <v>67.8781</v>
      </c>
      <c r="C5689" s="1" t="s">
        <v>1949</v>
      </c>
    </row>
    <row r="5690">
      <c r="A5690" s="72">
        <v>42411.0</v>
      </c>
      <c r="B5690" s="73">
        <v>68.0155</v>
      </c>
      <c r="C5690" s="1" t="s">
        <v>1949</v>
      </c>
    </row>
    <row r="5691">
      <c r="A5691" s="72">
        <v>42412.0</v>
      </c>
      <c r="B5691" s="73">
        <v>68.4365</v>
      </c>
      <c r="C5691" s="1" t="s">
        <v>1949</v>
      </c>
    </row>
    <row r="5692">
      <c r="A5692" s="72">
        <v>42416.0</v>
      </c>
      <c r="B5692" s="73">
        <v>68.336</v>
      </c>
      <c r="C5692" s="1" t="s">
        <v>1949</v>
      </c>
    </row>
    <row r="5693">
      <c r="A5693" s="72">
        <v>42417.0</v>
      </c>
      <c r="B5693" s="73">
        <v>68.592</v>
      </c>
      <c r="C5693" s="1" t="s">
        <v>1949</v>
      </c>
    </row>
    <row r="5694">
      <c r="A5694" s="72">
        <v>42418.0</v>
      </c>
      <c r="B5694" s="73">
        <v>68.494</v>
      </c>
      <c r="C5694" s="1" t="s">
        <v>1949</v>
      </c>
    </row>
    <row r="5695">
      <c r="A5695" s="72">
        <v>42419.0</v>
      </c>
      <c r="B5695" s="71"/>
      <c r="C5695" s="1" t="s">
        <v>1949</v>
      </c>
    </row>
    <row r="5696">
      <c r="A5696" s="72">
        <v>42422.0</v>
      </c>
      <c r="B5696" s="73">
        <v>68.5517</v>
      </c>
      <c r="C5696" s="1" t="s">
        <v>1949</v>
      </c>
    </row>
    <row r="5697">
      <c r="A5697" s="72">
        <v>42423.0</v>
      </c>
      <c r="B5697" s="73">
        <v>68.6408</v>
      </c>
      <c r="C5697" s="1" t="s">
        <v>1949</v>
      </c>
    </row>
    <row r="5698">
      <c r="A5698" s="72">
        <v>42424.0</v>
      </c>
      <c r="B5698" s="73">
        <v>68.565</v>
      </c>
      <c r="C5698" s="1" t="s">
        <v>1949</v>
      </c>
    </row>
    <row r="5699">
      <c r="A5699" s="72">
        <v>42425.0</v>
      </c>
      <c r="B5699" s="73">
        <v>68.599</v>
      </c>
      <c r="C5699" s="1" t="s">
        <v>1949</v>
      </c>
    </row>
    <row r="5700">
      <c r="A5700" s="72">
        <v>42426.0</v>
      </c>
      <c r="B5700" s="73">
        <v>68.7775</v>
      </c>
      <c r="C5700" s="1" t="s">
        <v>1949</v>
      </c>
    </row>
    <row r="5701">
      <c r="A5701" s="72">
        <v>42429.0</v>
      </c>
      <c r="B5701" s="73">
        <v>68.616</v>
      </c>
      <c r="C5701" s="1" t="s">
        <v>1949</v>
      </c>
    </row>
    <row r="5702">
      <c r="A5702" s="72">
        <v>42430.0</v>
      </c>
      <c r="B5702" s="73">
        <v>68.158</v>
      </c>
      <c r="C5702" s="1" t="s">
        <v>1949</v>
      </c>
    </row>
    <row r="5703">
      <c r="A5703" s="72">
        <v>42431.0</v>
      </c>
      <c r="B5703" s="73">
        <v>67.7022</v>
      </c>
      <c r="C5703" s="1" t="s">
        <v>1949</v>
      </c>
    </row>
    <row r="5704">
      <c r="A5704" s="72">
        <v>42432.0</v>
      </c>
      <c r="B5704" s="73">
        <v>67.3786</v>
      </c>
      <c r="C5704" s="1" t="s">
        <v>1949</v>
      </c>
    </row>
    <row r="5705">
      <c r="A5705" s="72">
        <v>42433.0</v>
      </c>
      <c r="B5705" s="73">
        <v>67.2713</v>
      </c>
      <c r="C5705" s="1" t="s">
        <v>1949</v>
      </c>
    </row>
    <row r="5706">
      <c r="A5706" s="72">
        <v>42436.0</v>
      </c>
      <c r="B5706" s="71"/>
      <c r="C5706" s="1" t="s">
        <v>1949</v>
      </c>
    </row>
    <row r="5707">
      <c r="A5707" s="72">
        <v>42437.0</v>
      </c>
      <c r="B5707" s="73">
        <v>67.338</v>
      </c>
      <c r="C5707" s="1" t="s">
        <v>1949</v>
      </c>
    </row>
    <row r="5708">
      <c r="A5708" s="72">
        <v>42438.0</v>
      </c>
      <c r="B5708" s="73">
        <v>67.4632</v>
      </c>
      <c r="C5708" s="1" t="s">
        <v>1949</v>
      </c>
    </row>
    <row r="5709">
      <c r="A5709" s="72">
        <v>42439.0</v>
      </c>
      <c r="B5709" s="73">
        <v>67.051</v>
      </c>
      <c r="C5709" s="1" t="s">
        <v>1949</v>
      </c>
    </row>
    <row r="5710">
      <c r="A5710" s="72">
        <v>42440.0</v>
      </c>
      <c r="B5710" s="73">
        <v>67.0868</v>
      </c>
      <c r="C5710" s="1" t="s">
        <v>1949</v>
      </c>
    </row>
    <row r="5711">
      <c r="A5711" s="72">
        <v>42443.0</v>
      </c>
      <c r="B5711" s="73">
        <v>67.023</v>
      </c>
      <c r="C5711" s="1" t="s">
        <v>1949</v>
      </c>
    </row>
    <row r="5712">
      <c r="A5712" s="72">
        <v>42444.0</v>
      </c>
      <c r="B5712" s="73">
        <v>67.229</v>
      </c>
      <c r="C5712" s="1" t="s">
        <v>1949</v>
      </c>
    </row>
    <row r="5713">
      <c r="A5713" s="72">
        <v>42445.0</v>
      </c>
      <c r="B5713" s="73">
        <v>67.368</v>
      </c>
      <c r="C5713" s="1" t="s">
        <v>1949</v>
      </c>
    </row>
    <row r="5714">
      <c r="A5714" s="72">
        <v>42446.0</v>
      </c>
      <c r="B5714" s="73">
        <v>66.8806</v>
      </c>
      <c r="C5714" s="1" t="s">
        <v>1949</v>
      </c>
    </row>
    <row r="5715">
      <c r="A5715" s="72">
        <v>42447.0</v>
      </c>
      <c r="B5715" s="73">
        <v>66.6088</v>
      </c>
      <c r="C5715" s="1" t="s">
        <v>1949</v>
      </c>
    </row>
    <row r="5716">
      <c r="A5716" s="72">
        <v>42450.0</v>
      </c>
      <c r="B5716" s="73">
        <v>66.504</v>
      </c>
      <c r="C5716" s="1" t="s">
        <v>1949</v>
      </c>
    </row>
    <row r="5717">
      <c r="A5717" s="72">
        <v>42451.0</v>
      </c>
      <c r="B5717" s="73">
        <v>66.5411</v>
      </c>
      <c r="C5717" s="1" t="s">
        <v>1949</v>
      </c>
    </row>
    <row r="5718">
      <c r="A5718" s="72">
        <v>42452.0</v>
      </c>
      <c r="B5718" s="73">
        <v>66.864</v>
      </c>
      <c r="C5718" s="1" t="s">
        <v>1949</v>
      </c>
    </row>
    <row r="5719">
      <c r="A5719" s="72">
        <v>42453.0</v>
      </c>
      <c r="B5719" s="71"/>
      <c r="C5719" s="1" t="s">
        <v>1949</v>
      </c>
    </row>
    <row r="5720">
      <c r="A5720" s="72">
        <v>42454.0</v>
      </c>
      <c r="B5720" s="71"/>
      <c r="C5720" s="1" t="s">
        <v>1949</v>
      </c>
    </row>
    <row r="5721">
      <c r="A5721" s="72">
        <v>42457.0</v>
      </c>
      <c r="B5721" s="73">
        <v>66.668</v>
      </c>
      <c r="C5721" s="1" t="s">
        <v>1949</v>
      </c>
    </row>
    <row r="5722">
      <c r="A5722" s="72">
        <v>42458.0</v>
      </c>
      <c r="B5722" s="73">
        <v>66.558</v>
      </c>
      <c r="C5722" s="1" t="s">
        <v>1949</v>
      </c>
    </row>
    <row r="5723">
      <c r="A5723" s="72">
        <v>42459.0</v>
      </c>
      <c r="B5723" s="73">
        <v>66.4105</v>
      </c>
      <c r="C5723" s="1" t="s">
        <v>1949</v>
      </c>
    </row>
    <row r="5724">
      <c r="A5724" s="72">
        <v>42460.0</v>
      </c>
      <c r="B5724" s="73">
        <v>66.3329</v>
      </c>
      <c r="C5724" s="1" t="s">
        <v>1949</v>
      </c>
    </row>
    <row r="5725">
      <c r="A5725" s="72">
        <v>42461.0</v>
      </c>
      <c r="B5725" s="71"/>
      <c r="C5725" s="1" t="s">
        <v>1949</v>
      </c>
    </row>
    <row r="5726">
      <c r="A5726" s="72">
        <v>42464.0</v>
      </c>
      <c r="B5726" s="73">
        <v>66.243</v>
      </c>
      <c r="C5726" s="1" t="s">
        <v>1949</v>
      </c>
    </row>
    <row r="5727">
      <c r="A5727" s="72">
        <v>42465.0</v>
      </c>
      <c r="B5727" s="73">
        <v>66.3248</v>
      </c>
      <c r="C5727" s="1" t="s">
        <v>1949</v>
      </c>
    </row>
    <row r="5728">
      <c r="A5728" s="72">
        <v>42466.0</v>
      </c>
      <c r="B5728" s="73">
        <v>66.5807</v>
      </c>
      <c r="C5728" s="1" t="s">
        <v>1949</v>
      </c>
    </row>
    <row r="5729">
      <c r="A5729" s="72">
        <v>42467.0</v>
      </c>
      <c r="B5729" s="73">
        <v>66.4698</v>
      </c>
      <c r="C5729" s="1" t="s">
        <v>1949</v>
      </c>
    </row>
    <row r="5730">
      <c r="A5730" s="72">
        <v>42468.0</v>
      </c>
      <c r="B5730" s="71"/>
      <c r="C5730" s="1" t="s">
        <v>1949</v>
      </c>
    </row>
    <row r="5731">
      <c r="A5731" s="72">
        <v>42471.0</v>
      </c>
      <c r="B5731" s="73">
        <v>66.3925</v>
      </c>
      <c r="C5731" s="1" t="s">
        <v>1949</v>
      </c>
    </row>
    <row r="5732">
      <c r="A5732" s="72">
        <v>42472.0</v>
      </c>
      <c r="B5732" s="73">
        <v>66.495</v>
      </c>
      <c r="C5732" s="1" t="s">
        <v>1949</v>
      </c>
    </row>
    <row r="5733">
      <c r="A5733" s="72">
        <v>42473.0</v>
      </c>
      <c r="B5733" s="73">
        <v>66.4293</v>
      </c>
      <c r="C5733" s="1" t="s">
        <v>1949</v>
      </c>
    </row>
    <row r="5734">
      <c r="A5734" s="72">
        <v>42474.0</v>
      </c>
      <c r="B5734" s="71"/>
      <c r="C5734" s="1" t="s">
        <v>1949</v>
      </c>
    </row>
    <row r="5735">
      <c r="A5735" s="72">
        <v>42475.0</v>
      </c>
      <c r="B5735" s="71"/>
      <c r="C5735" s="1" t="s">
        <v>1949</v>
      </c>
    </row>
    <row r="5736">
      <c r="A5736" s="72">
        <v>42478.0</v>
      </c>
      <c r="B5736" s="73">
        <v>66.6663</v>
      </c>
      <c r="C5736" s="1" t="s">
        <v>1949</v>
      </c>
    </row>
    <row r="5737">
      <c r="A5737" s="72">
        <v>42479.0</v>
      </c>
      <c r="B5737" s="71"/>
      <c r="C5737" s="1" t="s">
        <v>1949</v>
      </c>
    </row>
    <row r="5738">
      <c r="A5738" s="72">
        <v>42480.0</v>
      </c>
      <c r="B5738" s="73">
        <v>66.2406</v>
      </c>
      <c r="C5738" s="1" t="s">
        <v>1949</v>
      </c>
    </row>
    <row r="5739">
      <c r="A5739" s="72">
        <v>42481.0</v>
      </c>
      <c r="B5739" s="73">
        <v>66.293</v>
      </c>
      <c r="C5739" s="1" t="s">
        <v>1949</v>
      </c>
    </row>
    <row r="5740">
      <c r="A5740" s="72">
        <v>42482.0</v>
      </c>
      <c r="B5740" s="73">
        <v>66.4925</v>
      </c>
      <c r="C5740" s="1" t="s">
        <v>1949</v>
      </c>
    </row>
    <row r="5741">
      <c r="A5741" s="72">
        <v>42485.0</v>
      </c>
      <c r="B5741" s="73">
        <v>66.6839</v>
      </c>
      <c r="C5741" s="1" t="s">
        <v>1949</v>
      </c>
    </row>
    <row r="5742">
      <c r="A5742" s="72">
        <v>42486.0</v>
      </c>
      <c r="B5742" s="73">
        <v>66.733</v>
      </c>
      <c r="C5742" s="1" t="s">
        <v>1949</v>
      </c>
    </row>
    <row r="5743">
      <c r="A5743" s="72">
        <v>42487.0</v>
      </c>
      <c r="B5743" s="73">
        <v>66.546</v>
      </c>
      <c r="C5743" s="1" t="s">
        <v>1949</v>
      </c>
    </row>
    <row r="5744">
      <c r="A5744" s="72">
        <v>42488.0</v>
      </c>
      <c r="B5744" s="73">
        <v>66.4045</v>
      </c>
      <c r="C5744" s="1" t="s">
        <v>1949</v>
      </c>
    </row>
    <row r="5745">
      <c r="A5745" s="72">
        <v>42489.0</v>
      </c>
      <c r="B5745" s="73">
        <v>66.5176</v>
      </c>
      <c r="C5745" s="1" t="s">
        <v>1949</v>
      </c>
    </row>
    <row r="5746">
      <c r="A5746" s="72">
        <v>42492.0</v>
      </c>
      <c r="B5746" s="73">
        <v>66.3435</v>
      </c>
      <c r="C5746" s="1" t="s">
        <v>1949</v>
      </c>
    </row>
    <row r="5747">
      <c r="A5747" s="72">
        <v>42493.0</v>
      </c>
      <c r="B5747" s="73">
        <v>66.2698</v>
      </c>
      <c r="C5747" s="1" t="s">
        <v>1949</v>
      </c>
    </row>
    <row r="5748">
      <c r="A5748" s="72">
        <v>42494.0</v>
      </c>
      <c r="B5748" s="73">
        <v>66.5388</v>
      </c>
      <c r="C5748" s="1" t="s">
        <v>1949</v>
      </c>
    </row>
    <row r="5749">
      <c r="A5749" s="72">
        <v>42495.0</v>
      </c>
      <c r="B5749" s="73">
        <v>66.5105</v>
      </c>
      <c r="C5749" s="1" t="s">
        <v>1949</v>
      </c>
    </row>
    <row r="5750">
      <c r="A5750" s="72">
        <v>42496.0</v>
      </c>
      <c r="B5750" s="73">
        <v>66.583</v>
      </c>
      <c r="C5750" s="1" t="s">
        <v>1949</v>
      </c>
    </row>
    <row r="5751">
      <c r="A5751" s="72">
        <v>42499.0</v>
      </c>
      <c r="B5751" s="73">
        <v>66.4379</v>
      </c>
      <c r="C5751" s="1" t="s">
        <v>1949</v>
      </c>
    </row>
    <row r="5752">
      <c r="A5752" s="72">
        <v>42500.0</v>
      </c>
      <c r="B5752" s="73">
        <v>66.7224</v>
      </c>
      <c r="C5752" s="1" t="s">
        <v>1949</v>
      </c>
    </row>
    <row r="5753">
      <c r="A5753" s="72">
        <v>42501.0</v>
      </c>
      <c r="B5753" s="73">
        <v>66.6958</v>
      </c>
      <c r="C5753" s="1" t="s">
        <v>1949</v>
      </c>
    </row>
    <row r="5754">
      <c r="A5754" s="72">
        <v>42502.0</v>
      </c>
      <c r="B5754" s="73">
        <v>66.5977</v>
      </c>
      <c r="C5754" s="1" t="s">
        <v>1949</v>
      </c>
    </row>
    <row r="5755">
      <c r="A5755" s="72">
        <v>42503.0</v>
      </c>
      <c r="B5755" s="73">
        <v>66.7609</v>
      </c>
      <c r="C5755" s="1" t="s">
        <v>1949</v>
      </c>
    </row>
    <row r="5756">
      <c r="A5756" s="72">
        <v>42506.0</v>
      </c>
      <c r="B5756" s="73">
        <v>66.8216</v>
      </c>
      <c r="C5756" s="1" t="s">
        <v>1949</v>
      </c>
    </row>
    <row r="5757">
      <c r="A5757" s="72">
        <v>42507.0</v>
      </c>
      <c r="B5757" s="73">
        <v>66.7233</v>
      </c>
      <c r="C5757" s="1" t="s">
        <v>1949</v>
      </c>
    </row>
    <row r="5758">
      <c r="A5758" s="72">
        <v>42508.0</v>
      </c>
      <c r="B5758" s="73">
        <v>66.9131</v>
      </c>
      <c r="C5758" s="1" t="s">
        <v>1949</v>
      </c>
    </row>
    <row r="5759">
      <c r="A5759" s="72">
        <v>42509.0</v>
      </c>
      <c r="B5759" s="73">
        <v>67.2307</v>
      </c>
      <c r="C5759" s="1" t="s">
        <v>1949</v>
      </c>
    </row>
    <row r="5760">
      <c r="A5760" s="72">
        <v>42510.0</v>
      </c>
      <c r="B5760" s="73">
        <v>67.4076</v>
      </c>
      <c r="C5760" s="1" t="s">
        <v>1949</v>
      </c>
    </row>
    <row r="5761">
      <c r="A5761" s="72">
        <v>42513.0</v>
      </c>
      <c r="B5761" s="73">
        <v>67.3492</v>
      </c>
      <c r="C5761" s="1" t="s">
        <v>1949</v>
      </c>
    </row>
    <row r="5762">
      <c r="A5762" s="72">
        <v>42514.0</v>
      </c>
      <c r="B5762" s="73">
        <v>67.706</v>
      </c>
      <c r="C5762" s="1" t="s">
        <v>1949</v>
      </c>
    </row>
    <row r="5763">
      <c r="A5763" s="72">
        <v>42515.0</v>
      </c>
      <c r="B5763" s="73">
        <v>67.4467</v>
      </c>
      <c r="C5763" s="1" t="s">
        <v>1949</v>
      </c>
    </row>
    <row r="5764">
      <c r="A5764" s="72">
        <v>42516.0</v>
      </c>
      <c r="B5764" s="73">
        <v>67.2855</v>
      </c>
      <c r="C5764" s="1" t="s">
        <v>1949</v>
      </c>
    </row>
    <row r="5765">
      <c r="A5765" s="72">
        <v>42517.0</v>
      </c>
      <c r="B5765" s="73">
        <v>67.0613</v>
      </c>
      <c r="C5765" s="1" t="s">
        <v>1949</v>
      </c>
    </row>
    <row r="5766">
      <c r="A5766" s="72">
        <v>42521.0</v>
      </c>
      <c r="B5766" s="73">
        <v>67.203</v>
      </c>
      <c r="C5766" s="1" t="s">
        <v>1949</v>
      </c>
    </row>
    <row r="5767">
      <c r="A5767" s="72">
        <v>42522.0</v>
      </c>
      <c r="B5767" s="73">
        <v>67.3526</v>
      </c>
      <c r="C5767" s="1" t="s">
        <v>1949</v>
      </c>
    </row>
    <row r="5768">
      <c r="A5768" s="72">
        <v>42523.0</v>
      </c>
      <c r="B5768" s="73">
        <v>67.2533</v>
      </c>
      <c r="C5768" s="1" t="s">
        <v>1949</v>
      </c>
    </row>
    <row r="5769">
      <c r="A5769" s="72">
        <v>42524.0</v>
      </c>
      <c r="B5769" s="73">
        <v>67.2415</v>
      </c>
      <c r="C5769" s="1" t="s">
        <v>1949</v>
      </c>
    </row>
    <row r="5770">
      <c r="A5770" s="72">
        <v>42527.0</v>
      </c>
      <c r="B5770" s="73">
        <v>66.9614</v>
      </c>
      <c r="C5770" s="1" t="s">
        <v>1949</v>
      </c>
    </row>
    <row r="5771">
      <c r="A5771" s="72">
        <v>42528.0</v>
      </c>
      <c r="B5771" s="73">
        <v>66.8305</v>
      </c>
      <c r="C5771" s="1" t="s">
        <v>1949</v>
      </c>
    </row>
    <row r="5772">
      <c r="A5772" s="72">
        <v>42529.0</v>
      </c>
      <c r="B5772" s="73">
        <v>66.737</v>
      </c>
      <c r="C5772" s="1" t="s">
        <v>1949</v>
      </c>
    </row>
    <row r="5773">
      <c r="A5773" s="72">
        <v>42530.0</v>
      </c>
      <c r="B5773" s="73">
        <v>66.625</v>
      </c>
      <c r="C5773" s="1" t="s">
        <v>1949</v>
      </c>
    </row>
    <row r="5774">
      <c r="A5774" s="72">
        <v>42531.0</v>
      </c>
      <c r="B5774" s="73">
        <v>66.7948</v>
      </c>
      <c r="C5774" s="1" t="s">
        <v>1949</v>
      </c>
    </row>
    <row r="5775">
      <c r="A5775" s="72">
        <v>42534.0</v>
      </c>
      <c r="B5775" s="73">
        <v>67.0737</v>
      </c>
      <c r="C5775" s="1" t="s">
        <v>1949</v>
      </c>
    </row>
    <row r="5776">
      <c r="A5776" s="72">
        <v>42535.0</v>
      </c>
      <c r="B5776" s="73">
        <v>67.152</v>
      </c>
      <c r="C5776" s="1" t="s">
        <v>1949</v>
      </c>
    </row>
    <row r="5777">
      <c r="A5777" s="72">
        <v>42536.0</v>
      </c>
      <c r="B5777" s="73">
        <v>67.1596</v>
      </c>
      <c r="C5777" s="1" t="s">
        <v>1949</v>
      </c>
    </row>
    <row r="5778">
      <c r="A5778" s="72">
        <v>42537.0</v>
      </c>
      <c r="B5778" s="73">
        <v>67.2068</v>
      </c>
      <c r="C5778" s="1" t="s">
        <v>1949</v>
      </c>
    </row>
    <row r="5779">
      <c r="A5779" s="72">
        <v>42538.0</v>
      </c>
      <c r="B5779" s="73">
        <v>67.1682</v>
      </c>
      <c r="C5779" s="1" t="s">
        <v>1949</v>
      </c>
    </row>
    <row r="5780">
      <c r="A5780" s="72">
        <v>42541.0</v>
      </c>
      <c r="B5780" s="73">
        <v>67.4087</v>
      </c>
      <c r="C5780" s="1" t="s">
        <v>1949</v>
      </c>
    </row>
    <row r="5781">
      <c r="A5781" s="72">
        <v>42542.0</v>
      </c>
      <c r="B5781" s="73">
        <v>67.4767</v>
      </c>
      <c r="C5781" s="1" t="s">
        <v>1949</v>
      </c>
    </row>
    <row r="5782">
      <c r="A5782" s="72">
        <v>42543.0</v>
      </c>
      <c r="B5782" s="73">
        <v>67.557</v>
      </c>
      <c r="C5782" s="1" t="s">
        <v>1949</v>
      </c>
    </row>
    <row r="5783">
      <c r="A5783" s="72">
        <v>42544.0</v>
      </c>
      <c r="B5783" s="73">
        <v>67.3702</v>
      </c>
      <c r="C5783" s="1" t="s">
        <v>1949</v>
      </c>
    </row>
    <row r="5784">
      <c r="A5784" s="72">
        <v>42545.0</v>
      </c>
      <c r="B5784" s="73">
        <v>68.0144</v>
      </c>
      <c r="C5784" s="1" t="s">
        <v>1949</v>
      </c>
    </row>
    <row r="5785">
      <c r="A5785" s="72">
        <v>42548.0</v>
      </c>
      <c r="B5785" s="73">
        <v>67.9</v>
      </c>
      <c r="C5785" s="1" t="s">
        <v>1949</v>
      </c>
    </row>
    <row r="5786">
      <c r="A5786" s="72">
        <v>42549.0</v>
      </c>
      <c r="B5786" s="73">
        <v>67.8867</v>
      </c>
      <c r="C5786" s="1" t="s">
        <v>1949</v>
      </c>
    </row>
    <row r="5787">
      <c r="A5787" s="72">
        <v>42550.0</v>
      </c>
      <c r="B5787" s="73">
        <v>67.7443</v>
      </c>
      <c r="C5787" s="1" t="s">
        <v>1949</v>
      </c>
    </row>
    <row r="5788">
      <c r="A5788" s="72">
        <v>42551.0</v>
      </c>
      <c r="B5788" s="73">
        <v>67.6166</v>
      </c>
      <c r="C5788" s="1" t="s">
        <v>1949</v>
      </c>
    </row>
    <row r="5789">
      <c r="A5789" s="72">
        <v>42552.0</v>
      </c>
      <c r="B5789" s="73">
        <v>67.441</v>
      </c>
      <c r="C5789" s="1" t="s">
        <v>1949</v>
      </c>
    </row>
    <row r="5790">
      <c r="A5790" s="72">
        <v>42556.0</v>
      </c>
      <c r="B5790" s="73">
        <v>67.4028</v>
      </c>
      <c r="C5790" s="1" t="s">
        <v>1949</v>
      </c>
    </row>
    <row r="5791">
      <c r="A5791" s="72">
        <v>42557.0</v>
      </c>
      <c r="B5791" s="71"/>
      <c r="C5791" s="1" t="s">
        <v>1949</v>
      </c>
    </row>
    <row r="5792">
      <c r="A5792" s="72">
        <v>42558.0</v>
      </c>
      <c r="B5792" s="73">
        <v>67.4972</v>
      </c>
      <c r="C5792" s="1" t="s">
        <v>1949</v>
      </c>
    </row>
    <row r="5793">
      <c r="A5793" s="72">
        <v>42559.0</v>
      </c>
      <c r="B5793" s="73">
        <v>67.4584</v>
      </c>
      <c r="C5793" s="1" t="s">
        <v>1949</v>
      </c>
    </row>
    <row r="5794">
      <c r="A5794" s="72">
        <v>42562.0</v>
      </c>
      <c r="B5794" s="73">
        <v>67.1426</v>
      </c>
      <c r="C5794" s="1" t="s">
        <v>1949</v>
      </c>
    </row>
    <row r="5795">
      <c r="A5795" s="72">
        <v>42563.0</v>
      </c>
      <c r="B5795" s="73">
        <v>67.1471</v>
      </c>
      <c r="C5795" s="1" t="s">
        <v>1949</v>
      </c>
    </row>
    <row r="5796">
      <c r="A5796" s="72">
        <v>42564.0</v>
      </c>
      <c r="B5796" s="73">
        <v>67.2046</v>
      </c>
      <c r="C5796" s="1" t="s">
        <v>1949</v>
      </c>
    </row>
    <row r="5797">
      <c r="A5797" s="72">
        <v>42565.0</v>
      </c>
      <c r="B5797" s="73">
        <v>66.9136</v>
      </c>
      <c r="C5797" s="1" t="s">
        <v>1949</v>
      </c>
    </row>
    <row r="5798">
      <c r="A5798" s="72">
        <v>42566.0</v>
      </c>
      <c r="B5798" s="71"/>
      <c r="C5798" s="1" t="s">
        <v>1949</v>
      </c>
    </row>
    <row r="5799">
      <c r="A5799" s="72">
        <v>42569.0</v>
      </c>
      <c r="B5799" s="73">
        <v>67.1015</v>
      </c>
      <c r="C5799" s="1" t="s">
        <v>1949</v>
      </c>
    </row>
    <row r="5800">
      <c r="A5800" s="72">
        <v>42570.0</v>
      </c>
      <c r="B5800" s="73">
        <v>67.1462</v>
      </c>
      <c r="C5800" s="1" t="s">
        <v>1949</v>
      </c>
    </row>
    <row r="5801">
      <c r="A5801" s="72">
        <v>42571.0</v>
      </c>
      <c r="B5801" s="73">
        <v>67.172</v>
      </c>
      <c r="C5801" s="1" t="s">
        <v>1949</v>
      </c>
    </row>
    <row r="5802">
      <c r="A5802" s="72">
        <v>42572.0</v>
      </c>
      <c r="B5802" s="73">
        <v>67.2035</v>
      </c>
      <c r="C5802" s="1" t="s">
        <v>1949</v>
      </c>
    </row>
    <row r="5803">
      <c r="A5803" s="72">
        <v>42573.0</v>
      </c>
      <c r="B5803" s="73">
        <v>67.1355</v>
      </c>
      <c r="C5803" s="1" t="s">
        <v>1949</v>
      </c>
    </row>
    <row r="5804">
      <c r="A5804" s="72">
        <v>42576.0</v>
      </c>
      <c r="B5804" s="73">
        <v>67.243</v>
      </c>
      <c r="C5804" s="1" t="s">
        <v>1949</v>
      </c>
    </row>
    <row r="5805">
      <c r="A5805" s="72">
        <v>42577.0</v>
      </c>
      <c r="B5805" s="73">
        <v>67.368</v>
      </c>
      <c r="C5805" s="1" t="s">
        <v>1949</v>
      </c>
    </row>
    <row r="5806">
      <c r="A5806" s="72">
        <v>42578.0</v>
      </c>
      <c r="B5806" s="73">
        <v>67.2362</v>
      </c>
      <c r="C5806" s="1" t="s">
        <v>1949</v>
      </c>
    </row>
    <row r="5807">
      <c r="A5807" s="72">
        <v>42579.0</v>
      </c>
      <c r="B5807" s="73">
        <v>67.055</v>
      </c>
      <c r="C5807" s="1" t="s">
        <v>1949</v>
      </c>
    </row>
    <row r="5808">
      <c r="A5808" s="72">
        <v>42580.0</v>
      </c>
      <c r="B5808" s="73">
        <v>67.034</v>
      </c>
      <c r="C5808" s="1" t="s">
        <v>1949</v>
      </c>
    </row>
    <row r="5809">
      <c r="A5809" s="72">
        <v>42583.0</v>
      </c>
      <c r="B5809" s="73">
        <v>66.7412</v>
      </c>
      <c r="C5809" s="1" t="s">
        <v>1949</v>
      </c>
    </row>
    <row r="5810">
      <c r="A5810" s="72">
        <v>42584.0</v>
      </c>
      <c r="B5810" s="73">
        <v>66.7612</v>
      </c>
      <c r="C5810" s="1" t="s">
        <v>1949</v>
      </c>
    </row>
    <row r="5811">
      <c r="A5811" s="72">
        <v>42585.0</v>
      </c>
      <c r="B5811" s="73">
        <v>66.9368</v>
      </c>
      <c r="C5811" s="1" t="s">
        <v>1949</v>
      </c>
    </row>
    <row r="5812">
      <c r="A5812" s="72">
        <v>42586.0</v>
      </c>
      <c r="B5812" s="73">
        <v>66.9447</v>
      </c>
      <c r="C5812" s="1" t="s">
        <v>1949</v>
      </c>
    </row>
    <row r="5813">
      <c r="A5813" s="72">
        <v>42587.0</v>
      </c>
      <c r="B5813" s="73">
        <v>66.8141</v>
      </c>
      <c r="C5813" s="1" t="s">
        <v>1949</v>
      </c>
    </row>
    <row r="5814">
      <c r="A5814" s="72">
        <v>42590.0</v>
      </c>
      <c r="B5814" s="73">
        <v>66.7407</v>
      </c>
      <c r="C5814" s="1" t="s">
        <v>1949</v>
      </c>
    </row>
    <row r="5815">
      <c r="A5815" s="72">
        <v>42591.0</v>
      </c>
      <c r="B5815" s="73">
        <v>66.9633</v>
      </c>
      <c r="C5815" s="1" t="s">
        <v>1949</v>
      </c>
    </row>
    <row r="5816">
      <c r="A5816" s="72">
        <v>42592.0</v>
      </c>
      <c r="B5816" s="73">
        <v>66.7442</v>
      </c>
      <c r="C5816" s="1" t="s">
        <v>1949</v>
      </c>
    </row>
    <row r="5817">
      <c r="A5817" s="72">
        <v>42593.0</v>
      </c>
      <c r="B5817" s="73">
        <v>66.8571</v>
      </c>
      <c r="C5817" s="1" t="s">
        <v>1949</v>
      </c>
    </row>
    <row r="5818">
      <c r="A5818" s="72">
        <v>42594.0</v>
      </c>
      <c r="B5818" s="73">
        <v>66.8252</v>
      </c>
      <c r="C5818" s="1" t="s">
        <v>1949</v>
      </c>
    </row>
    <row r="5819">
      <c r="A5819" s="72">
        <v>42597.0</v>
      </c>
      <c r="B5819" s="71"/>
      <c r="C5819" s="1" t="s">
        <v>1949</v>
      </c>
    </row>
    <row r="5820">
      <c r="A5820" s="72">
        <v>42598.0</v>
      </c>
      <c r="B5820" s="73">
        <v>66.8983</v>
      </c>
      <c r="C5820" s="1" t="s">
        <v>1949</v>
      </c>
    </row>
    <row r="5821">
      <c r="A5821" s="72">
        <v>42599.0</v>
      </c>
      <c r="B5821" s="71"/>
      <c r="C5821" s="1" t="s">
        <v>1949</v>
      </c>
    </row>
    <row r="5822">
      <c r="A5822" s="72">
        <v>42600.0</v>
      </c>
      <c r="B5822" s="73">
        <v>66.7939</v>
      </c>
      <c r="C5822" s="1" t="s">
        <v>1949</v>
      </c>
    </row>
    <row r="5823">
      <c r="A5823" s="72">
        <v>42601.0</v>
      </c>
      <c r="B5823" s="73">
        <v>66.9296</v>
      </c>
      <c r="C5823" s="1" t="s">
        <v>1949</v>
      </c>
    </row>
    <row r="5824">
      <c r="A5824" s="72">
        <v>42604.0</v>
      </c>
      <c r="B5824" s="73">
        <v>67.194</v>
      </c>
      <c r="C5824" s="1" t="s">
        <v>1949</v>
      </c>
    </row>
    <row r="5825">
      <c r="A5825" s="72">
        <v>42605.0</v>
      </c>
      <c r="B5825" s="73">
        <v>67.0885</v>
      </c>
      <c r="C5825" s="1" t="s">
        <v>1949</v>
      </c>
    </row>
    <row r="5826">
      <c r="A5826" s="72">
        <v>42606.0</v>
      </c>
      <c r="B5826" s="73">
        <v>67.132</v>
      </c>
      <c r="C5826" s="1" t="s">
        <v>1949</v>
      </c>
    </row>
    <row r="5827">
      <c r="A5827" s="72">
        <v>42607.0</v>
      </c>
      <c r="B5827" s="73">
        <v>67.0876</v>
      </c>
      <c r="C5827" s="1" t="s">
        <v>1949</v>
      </c>
    </row>
    <row r="5828">
      <c r="A5828" s="72">
        <v>42608.0</v>
      </c>
      <c r="B5828" s="73">
        <v>67.0299</v>
      </c>
      <c r="C5828" s="1" t="s">
        <v>1949</v>
      </c>
    </row>
    <row r="5829">
      <c r="A5829" s="72">
        <v>42611.0</v>
      </c>
      <c r="B5829" s="73">
        <v>67.181</v>
      </c>
      <c r="C5829" s="1" t="s">
        <v>1949</v>
      </c>
    </row>
    <row r="5830">
      <c r="A5830" s="72">
        <v>42612.0</v>
      </c>
      <c r="B5830" s="73">
        <v>67.0879</v>
      </c>
      <c r="C5830" s="1" t="s">
        <v>1949</v>
      </c>
    </row>
    <row r="5831">
      <c r="A5831" s="72">
        <v>42613.0</v>
      </c>
      <c r="B5831" s="73">
        <v>66.9813</v>
      </c>
      <c r="C5831" s="1" t="s">
        <v>1949</v>
      </c>
    </row>
    <row r="5832">
      <c r="A5832" s="72">
        <v>42614.0</v>
      </c>
      <c r="B5832" s="73">
        <v>66.9539</v>
      </c>
      <c r="C5832" s="1" t="s">
        <v>1949</v>
      </c>
    </row>
    <row r="5833">
      <c r="A5833" s="72">
        <v>42615.0</v>
      </c>
      <c r="B5833" s="73">
        <v>66.8405</v>
      </c>
      <c r="C5833" s="1" t="s">
        <v>1949</v>
      </c>
    </row>
    <row r="5834">
      <c r="A5834" s="72">
        <v>42619.0</v>
      </c>
      <c r="B5834" s="73">
        <v>66.5469</v>
      </c>
      <c r="C5834" s="1" t="s">
        <v>1949</v>
      </c>
    </row>
    <row r="5835">
      <c r="A5835" s="72">
        <v>42620.0</v>
      </c>
      <c r="B5835" s="73">
        <v>66.3618</v>
      </c>
      <c r="C5835" s="1" t="s">
        <v>1949</v>
      </c>
    </row>
    <row r="5836">
      <c r="A5836" s="72">
        <v>42621.0</v>
      </c>
      <c r="B5836" s="73">
        <v>66.4483</v>
      </c>
      <c r="C5836" s="1" t="s">
        <v>1949</v>
      </c>
    </row>
    <row r="5837">
      <c r="A5837" s="72">
        <v>42622.0</v>
      </c>
      <c r="B5837" s="73">
        <v>66.5462</v>
      </c>
      <c r="C5837" s="1" t="s">
        <v>1949</v>
      </c>
    </row>
    <row r="5838">
      <c r="A5838" s="72">
        <v>42625.0</v>
      </c>
      <c r="B5838" s="73">
        <v>66.9017</v>
      </c>
      <c r="C5838" s="1" t="s">
        <v>1949</v>
      </c>
    </row>
    <row r="5839">
      <c r="A5839" s="72">
        <v>42626.0</v>
      </c>
      <c r="B5839" s="71"/>
      <c r="C5839" s="1" t="s">
        <v>1949</v>
      </c>
    </row>
    <row r="5840">
      <c r="A5840" s="72">
        <v>42627.0</v>
      </c>
      <c r="B5840" s="73">
        <v>66.9642</v>
      </c>
      <c r="C5840" s="1" t="s">
        <v>1949</v>
      </c>
    </row>
    <row r="5841">
      <c r="A5841" s="72">
        <v>42628.0</v>
      </c>
      <c r="B5841" s="73">
        <v>67.0248</v>
      </c>
      <c r="C5841" s="1" t="s">
        <v>1949</v>
      </c>
    </row>
    <row r="5842">
      <c r="A5842" s="72">
        <v>42629.0</v>
      </c>
      <c r="B5842" s="73">
        <v>66.8804</v>
      </c>
      <c r="C5842" s="1" t="s">
        <v>1949</v>
      </c>
    </row>
    <row r="5843">
      <c r="A5843" s="72">
        <v>42632.0</v>
      </c>
      <c r="B5843" s="73">
        <v>66.8737</v>
      </c>
      <c r="C5843" s="1" t="s">
        <v>1949</v>
      </c>
    </row>
    <row r="5844">
      <c r="A5844" s="72">
        <v>42633.0</v>
      </c>
      <c r="B5844" s="73">
        <v>67.02</v>
      </c>
      <c r="C5844" s="1" t="s">
        <v>1949</v>
      </c>
    </row>
    <row r="5845">
      <c r="A5845" s="72">
        <v>42634.0</v>
      </c>
      <c r="B5845" s="73">
        <v>67.0631</v>
      </c>
      <c r="C5845" s="1" t="s">
        <v>1949</v>
      </c>
    </row>
    <row r="5846">
      <c r="A5846" s="72">
        <v>42635.0</v>
      </c>
      <c r="B5846" s="73">
        <v>66.8451</v>
      </c>
      <c r="C5846" s="1" t="s">
        <v>1949</v>
      </c>
    </row>
    <row r="5847">
      <c r="A5847" s="72">
        <v>42636.0</v>
      </c>
      <c r="B5847" s="73">
        <v>66.6519</v>
      </c>
      <c r="C5847" s="1" t="s">
        <v>1949</v>
      </c>
    </row>
    <row r="5848">
      <c r="A5848" s="72">
        <v>42639.0</v>
      </c>
      <c r="B5848" s="73">
        <v>66.7095</v>
      </c>
      <c r="C5848" s="1" t="s">
        <v>1949</v>
      </c>
    </row>
    <row r="5849">
      <c r="A5849" s="72">
        <v>42640.0</v>
      </c>
      <c r="B5849" s="73">
        <v>66.4627</v>
      </c>
      <c r="C5849" s="1" t="s">
        <v>1949</v>
      </c>
    </row>
    <row r="5850">
      <c r="A5850" s="72">
        <v>42641.0</v>
      </c>
      <c r="B5850" s="73">
        <v>66.4482</v>
      </c>
      <c r="C5850" s="1" t="s">
        <v>1949</v>
      </c>
    </row>
    <row r="5851">
      <c r="A5851" s="72">
        <v>42642.0</v>
      </c>
      <c r="B5851" s="73">
        <v>66.5521</v>
      </c>
      <c r="C5851" s="1" t="s">
        <v>1949</v>
      </c>
    </row>
    <row r="5852">
      <c r="A5852" s="72">
        <v>42643.0</v>
      </c>
      <c r="B5852" s="73">
        <v>66.6596</v>
      </c>
      <c r="C5852" s="1" t="s">
        <v>1949</v>
      </c>
    </row>
    <row r="5853">
      <c r="A5853" s="72">
        <v>42646.0</v>
      </c>
      <c r="B5853" s="73">
        <v>66.533</v>
      </c>
      <c r="C5853" s="1" t="s">
        <v>1949</v>
      </c>
    </row>
    <row r="5854">
      <c r="A5854" s="72">
        <v>42647.0</v>
      </c>
      <c r="B5854" s="73">
        <v>66.5559</v>
      </c>
      <c r="C5854" s="1" t="s">
        <v>1949</v>
      </c>
    </row>
    <row r="5855">
      <c r="A5855" s="72">
        <v>42648.0</v>
      </c>
      <c r="B5855" s="73">
        <v>66.5699</v>
      </c>
      <c r="C5855" s="1" t="s">
        <v>1949</v>
      </c>
    </row>
    <row r="5856">
      <c r="A5856" s="72">
        <v>42649.0</v>
      </c>
      <c r="B5856" s="73">
        <v>66.6322</v>
      </c>
      <c r="C5856" s="1" t="s">
        <v>1949</v>
      </c>
    </row>
    <row r="5857">
      <c r="A5857" s="72">
        <v>42650.0</v>
      </c>
      <c r="B5857" s="73">
        <v>66.7875</v>
      </c>
      <c r="C5857" s="1" t="s">
        <v>1949</v>
      </c>
    </row>
    <row r="5858">
      <c r="A5858" s="72">
        <v>42654.0</v>
      </c>
      <c r="B5858" s="71"/>
      <c r="C5858" s="1" t="s">
        <v>1949</v>
      </c>
    </row>
    <row r="5859">
      <c r="A5859" s="72">
        <v>42655.0</v>
      </c>
      <c r="B5859" s="71"/>
      <c r="C5859" s="1" t="s">
        <v>1949</v>
      </c>
    </row>
    <row r="5860">
      <c r="A5860" s="72">
        <v>42656.0</v>
      </c>
      <c r="B5860" s="73">
        <v>66.8473</v>
      </c>
      <c r="C5860" s="1" t="s">
        <v>1949</v>
      </c>
    </row>
    <row r="5861">
      <c r="A5861" s="72">
        <v>42657.0</v>
      </c>
      <c r="B5861" s="73">
        <v>66.8481</v>
      </c>
      <c r="C5861" s="1" t="s">
        <v>1949</v>
      </c>
    </row>
    <row r="5862">
      <c r="A5862" s="72">
        <v>42660.0</v>
      </c>
      <c r="B5862" s="73">
        <v>66.7779</v>
      </c>
      <c r="C5862" s="1" t="s">
        <v>1949</v>
      </c>
    </row>
    <row r="5863">
      <c r="A5863" s="72">
        <v>42661.0</v>
      </c>
      <c r="B5863" s="73">
        <v>66.7268</v>
      </c>
      <c r="C5863" s="1" t="s">
        <v>1949</v>
      </c>
    </row>
    <row r="5864">
      <c r="A5864" s="72">
        <v>42662.0</v>
      </c>
      <c r="B5864" s="73">
        <v>66.7145</v>
      </c>
      <c r="C5864" s="1" t="s">
        <v>1949</v>
      </c>
    </row>
    <row r="5865">
      <c r="A5865" s="72">
        <v>42663.0</v>
      </c>
      <c r="B5865" s="73">
        <v>66.7411</v>
      </c>
      <c r="C5865" s="1" t="s">
        <v>1949</v>
      </c>
    </row>
    <row r="5866">
      <c r="A5866" s="72">
        <v>42664.0</v>
      </c>
      <c r="B5866" s="73">
        <v>66.8943</v>
      </c>
      <c r="C5866" s="1" t="s">
        <v>1949</v>
      </c>
    </row>
    <row r="5867">
      <c r="A5867" s="72">
        <v>42667.0</v>
      </c>
      <c r="B5867" s="73">
        <v>66.8625</v>
      </c>
      <c r="C5867" s="1" t="s">
        <v>1949</v>
      </c>
    </row>
    <row r="5868">
      <c r="A5868" s="72">
        <v>42668.0</v>
      </c>
      <c r="B5868" s="73">
        <v>66.8777</v>
      </c>
      <c r="C5868" s="1" t="s">
        <v>1949</v>
      </c>
    </row>
    <row r="5869">
      <c r="A5869" s="72">
        <v>42669.0</v>
      </c>
      <c r="B5869" s="73">
        <v>66.7621</v>
      </c>
      <c r="C5869" s="1" t="s">
        <v>1949</v>
      </c>
    </row>
    <row r="5870">
      <c r="A5870" s="72">
        <v>42670.0</v>
      </c>
      <c r="B5870" s="73">
        <v>66.8854</v>
      </c>
      <c r="C5870" s="1" t="s">
        <v>1949</v>
      </c>
    </row>
    <row r="5871">
      <c r="A5871" s="72">
        <v>42671.0</v>
      </c>
      <c r="B5871" s="73">
        <v>66.8566</v>
      </c>
      <c r="C5871" s="1" t="s">
        <v>1949</v>
      </c>
    </row>
    <row r="5872">
      <c r="A5872" s="72">
        <v>42674.0</v>
      </c>
      <c r="B5872" s="71"/>
      <c r="C5872" s="1" t="s">
        <v>1949</v>
      </c>
    </row>
    <row r="5873">
      <c r="A5873" s="72">
        <v>42675.0</v>
      </c>
      <c r="B5873" s="73">
        <v>66.714</v>
      </c>
      <c r="C5873" s="1" t="s">
        <v>1949</v>
      </c>
    </row>
    <row r="5874">
      <c r="A5874" s="72">
        <v>42676.0</v>
      </c>
      <c r="B5874" s="73">
        <v>66.8294</v>
      </c>
      <c r="C5874" s="1" t="s">
        <v>1949</v>
      </c>
    </row>
    <row r="5875">
      <c r="A5875" s="72">
        <v>42677.0</v>
      </c>
      <c r="B5875" s="73">
        <v>66.6942</v>
      </c>
      <c r="C5875" s="1" t="s">
        <v>1949</v>
      </c>
    </row>
    <row r="5876">
      <c r="A5876" s="72">
        <v>42678.0</v>
      </c>
      <c r="B5876" s="73">
        <v>66.7219</v>
      </c>
      <c r="C5876" s="1" t="s">
        <v>1949</v>
      </c>
    </row>
    <row r="5877">
      <c r="A5877" s="72">
        <v>42681.0</v>
      </c>
      <c r="B5877" s="73">
        <v>66.7301</v>
      </c>
      <c r="C5877" s="1" t="s">
        <v>1949</v>
      </c>
    </row>
    <row r="5878">
      <c r="A5878" s="72">
        <v>42682.0</v>
      </c>
      <c r="B5878" s="73">
        <v>66.7073</v>
      </c>
      <c r="C5878" s="1" t="s">
        <v>1949</v>
      </c>
    </row>
    <row r="5879">
      <c r="A5879" s="72">
        <v>42683.0</v>
      </c>
      <c r="B5879" s="73">
        <v>66.7968</v>
      </c>
      <c r="C5879" s="1" t="s">
        <v>1949</v>
      </c>
    </row>
    <row r="5880">
      <c r="A5880" s="72">
        <v>42684.0</v>
      </c>
      <c r="B5880" s="73">
        <v>66.4273</v>
      </c>
      <c r="C5880" s="1" t="s">
        <v>1949</v>
      </c>
    </row>
    <row r="5881">
      <c r="A5881" s="72">
        <v>42685.0</v>
      </c>
      <c r="B5881" s="73">
        <v>67.0292</v>
      </c>
      <c r="C5881" s="1" t="s">
        <v>1949</v>
      </c>
    </row>
    <row r="5882">
      <c r="A5882" s="72">
        <v>42688.0</v>
      </c>
      <c r="B5882" s="71"/>
      <c r="C5882" s="1" t="s">
        <v>1949</v>
      </c>
    </row>
    <row r="5883">
      <c r="A5883" s="72">
        <v>42689.0</v>
      </c>
      <c r="B5883" s="73">
        <v>67.7173</v>
      </c>
      <c r="C5883" s="1" t="s">
        <v>1949</v>
      </c>
    </row>
    <row r="5884">
      <c r="A5884" s="72">
        <v>42690.0</v>
      </c>
      <c r="B5884" s="73">
        <v>67.7791</v>
      </c>
      <c r="C5884" s="1" t="s">
        <v>1949</v>
      </c>
    </row>
    <row r="5885">
      <c r="A5885" s="72">
        <v>42691.0</v>
      </c>
      <c r="B5885" s="73">
        <v>67.9106</v>
      </c>
      <c r="C5885" s="1" t="s">
        <v>1949</v>
      </c>
    </row>
    <row r="5886">
      <c r="A5886" s="72">
        <v>42692.0</v>
      </c>
      <c r="B5886" s="73">
        <v>68.0937</v>
      </c>
      <c r="C5886" s="1" t="s">
        <v>1949</v>
      </c>
    </row>
    <row r="5887">
      <c r="A5887" s="72">
        <v>42695.0</v>
      </c>
      <c r="B5887" s="73">
        <v>68.2575</v>
      </c>
      <c r="C5887" s="1" t="s">
        <v>1949</v>
      </c>
    </row>
    <row r="5888">
      <c r="A5888" s="72">
        <v>42696.0</v>
      </c>
      <c r="B5888" s="73">
        <v>68.2317</v>
      </c>
      <c r="C5888" s="1" t="s">
        <v>1949</v>
      </c>
    </row>
    <row r="5889">
      <c r="A5889" s="72">
        <v>42697.0</v>
      </c>
      <c r="B5889" s="73">
        <v>68.4772</v>
      </c>
      <c r="C5889" s="1" t="s">
        <v>1949</v>
      </c>
    </row>
    <row r="5890">
      <c r="A5890" s="72">
        <v>42702.0</v>
      </c>
      <c r="B5890" s="73">
        <v>68.7235</v>
      </c>
      <c r="C5890" s="1" t="s">
        <v>1949</v>
      </c>
    </row>
    <row r="5891">
      <c r="A5891" s="72">
        <v>42703.0</v>
      </c>
      <c r="B5891" s="73">
        <v>68.6535</v>
      </c>
      <c r="C5891" s="1" t="s">
        <v>1949</v>
      </c>
    </row>
    <row r="5892">
      <c r="A5892" s="72">
        <v>42704.0</v>
      </c>
      <c r="B5892" s="73">
        <v>68.526</v>
      </c>
      <c r="C5892" s="1" t="s">
        <v>1949</v>
      </c>
    </row>
    <row r="5893">
      <c r="A5893" s="72">
        <v>42705.0</v>
      </c>
      <c r="B5893" s="73">
        <v>68.3734</v>
      </c>
      <c r="C5893" s="1" t="s">
        <v>1949</v>
      </c>
    </row>
    <row r="5894">
      <c r="A5894" s="72">
        <v>42706.0</v>
      </c>
      <c r="B5894" s="73">
        <v>68.3689</v>
      </c>
      <c r="C5894" s="1" t="s">
        <v>1949</v>
      </c>
    </row>
    <row r="5895">
      <c r="A5895" s="72">
        <v>42709.0</v>
      </c>
      <c r="B5895" s="73">
        <v>68.1703</v>
      </c>
      <c r="C5895" s="1" t="s">
        <v>1949</v>
      </c>
    </row>
    <row r="5896">
      <c r="A5896" s="72">
        <v>42710.0</v>
      </c>
      <c r="B5896" s="73">
        <v>68.0322</v>
      </c>
      <c r="C5896" s="1" t="s">
        <v>1949</v>
      </c>
    </row>
    <row r="5897">
      <c r="A5897" s="72">
        <v>42711.0</v>
      </c>
      <c r="B5897" s="73">
        <v>67.8707</v>
      </c>
      <c r="C5897" s="1" t="s">
        <v>1949</v>
      </c>
    </row>
    <row r="5898">
      <c r="A5898" s="72">
        <v>42712.0</v>
      </c>
      <c r="B5898" s="73">
        <v>67.4325</v>
      </c>
      <c r="C5898" s="1" t="s">
        <v>1949</v>
      </c>
    </row>
    <row r="5899">
      <c r="A5899" s="72">
        <v>42713.0</v>
      </c>
      <c r="B5899" s="73">
        <v>67.584</v>
      </c>
      <c r="C5899" s="1" t="s">
        <v>1949</v>
      </c>
    </row>
    <row r="5900">
      <c r="A5900" s="72">
        <v>42716.0</v>
      </c>
      <c r="B5900" s="71"/>
      <c r="C5900" s="1" t="s">
        <v>1949</v>
      </c>
    </row>
    <row r="5901">
      <c r="A5901" s="72">
        <v>42717.0</v>
      </c>
      <c r="B5901" s="73">
        <v>67.4867</v>
      </c>
      <c r="C5901" s="1" t="s">
        <v>1949</v>
      </c>
    </row>
    <row r="5902">
      <c r="A5902" s="72">
        <v>42718.0</v>
      </c>
      <c r="B5902" s="73">
        <v>67.5604</v>
      </c>
      <c r="C5902" s="1" t="s">
        <v>1949</v>
      </c>
    </row>
    <row r="5903">
      <c r="A5903" s="72">
        <v>42719.0</v>
      </c>
      <c r="B5903" s="73">
        <v>67.7994</v>
      </c>
      <c r="C5903" s="1" t="s">
        <v>1949</v>
      </c>
    </row>
    <row r="5904">
      <c r="A5904" s="72">
        <v>42720.0</v>
      </c>
      <c r="B5904" s="73">
        <v>67.7777</v>
      </c>
      <c r="C5904" s="1" t="s">
        <v>1949</v>
      </c>
    </row>
    <row r="5905">
      <c r="A5905" s="72">
        <v>42723.0</v>
      </c>
      <c r="B5905" s="73">
        <v>67.7262</v>
      </c>
      <c r="C5905" s="1" t="s">
        <v>1949</v>
      </c>
    </row>
    <row r="5906">
      <c r="A5906" s="72">
        <v>42724.0</v>
      </c>
      <c r="B5906" s="73">
        <v>67.8954</v>
      </c>
      <c r="C5906" s="1" t="s">
        <v>1949</v>
      </c>
    </row>
    <row r="5907">
      <c r="A5907" s="72">
        <v>42725.0</v>
      </c>
      <c r="B5907" s="73">
        <v>67.8724</v>
      </c>
      <c r="C5907" s="1" t="s">
        <v>1949</v>
      </c>
    </row>
    <row r="5908">
      <c r="A5908" s="72">
        <v>42726.0</v>
      </c>
      <c r="B5908" s="73">
        <v>67.9136</v>
      </c>
      <c r="C5908" s="1" t="s">
        <v>1949</v>
      </c>
    </row>
    <row r="5909">
      <c r="A5909" s="72">
        <v>42727.0</v>
      </c>
      <c r="B5909" s="73">
        <v>67.9117</v>
      </c>
      <c r="C5909" s="1" t="s">
        <v>1949</v>
      </c>
    </row>
    <row r="5910">
      <c r="A5910" s="72">
        <v>42731.0</v>
      </c>
      <c r="B5910" s="71"/>
      <c r="C5910" s="1" t="s">
        <v>1949</v>
      </c>
    </row>
    <row r="5911">
      <c r="A5911" s="72">
        <v>42732.0</v>
      </c>
      <c r="B5911" s="73">
        <v>68.225</v>
      </c>
      <c r="C5911" s="1" t="s">
        <v>1949</v>
      </c>
    </row>
    <row r="5912">
      <c r="A5912" s="72">
        <v>42733.0</v>
      </c>
      <c r="B5912" s="73">
        <v>68.1241</v>
      </c>
      <c r="C5912" s="1" t="s">
        <v>1949</v>
      </c>
    </row>
    <row r="5913">
      <c r="A5913" s="72">
        <v>42734.0</v>
      </c>
      <c r="B5913" s="73">
        <v>67.9547</v>
      </c>
      <c r="C5913" s="1" t="s">
        <v>1949</v>
      </c>
    </row>
    <row r="5914">
      <c r="A5914" s="72">
        <v>42738.0</v>
      </c>
      <c r="B5914" s="73">
        <v>68.0864</v>
      </c>
      <c r="C5914" s="1" t="s">
        <v>1949</v>
      </c>
    </row>
    <row r="5915">
      <c r="A5915" s="72">
        <v>42739.0</v>
      </c>
      <c r="B5915" s="73">
        <v>68.1791</v>
      </c>
      <c r="C5915" s="1" t="s">
        <v>1949</v>
      </c>
    </row>
    <row r="5916">
      <c r="A5916" s="72">
        <v>42740.0</v>
      </c>
      <c r="B5916" s="73">
        <v>67.7884</v>
      </c>
      <c r="C5916" s="1" t="s">
        <v>1949</v>
      </c>
    </row>
    <row r="5917">
      <c r="A5917" s="72">
        <v>42741.0</v>
      </c>
      <c r="B5917" s="71"/>
      <c r="C5917" s="1" t="s">
        <v>1949</v>
      </c>
    </row>
    <row r="5918">
      <c r="A5918" s="72">
        <v>42744.0</v>
      </c>
      <c r="B5918" s="73">
        <v>68.1863</v>
      </c>
      <c r="C5918" s="1" t="s">
        <v>1949</v>
      </c>
    </row>
    <row r="5919">
      <c r="A5919" s="72">
        <v>42745.0</v>
      </c>
      <c r="B5919" s="73">
        <v>68.0641</v>
      </c>
      <c r="C5919" s="1" t="s">
        <v>1949</v>
      </c>
    </row>
    <row r="5920">
      <c r="A5920" s="72">
        <v>42746.0</v>
      </c>
      <c r="B5920" s="73">
        <v>68.2276</v>
      </c>
      <c r="C5920" s="1" t="s">
        <v>1949</v>
      </c>
    </row>
    <row r="5921">
      <c r="A5921" s="72">
        <v>42747.0</v>
      </c>
      <c r="B5921" s="73">
        <v>68.0858</v>
      </c>
      <c r="C5921" s="1" t="s">
        <v>1949</v>
      </c>
    </row>
    <row r="5922">
      <c r="A5922" s="72">
        <v>42748.0</v>
      </c>
      <c r="B5922" s="73">
        <v>68.231</v>
      </c>
      <c r="C5922" s="1" t="s">
        <v>1949</v>
      </c>
    </row>
    <row r="5923">
      <c r="A5923" s="72">
        <v>42752.0</v>
      </c>
      <c r="B5923" s="73">
        <v>68.0509</v>
      </c>
      <c r="C5923" s="1" t="s">
        <v>1949</v>
      </c>
    </row>
    <row r="5924">
      <c r="A5924" s="72">
        <v>42753.0</v>
      </c>
      <c r="B5924" s="73">
        <v>67.9364</v>
      </c>
      <c r="C5924" s="1" t="s">
        <v>1949</v>
      </c>
    </row>
    <row r="5925">
      <c r="A5925" s="72">
        <v>42754.0</v>
      </c>
      <c r="B5925" s="73">
        <v>68.1766</v>
      </c>
      <c r="C5925" s="1" t="s">
        <v>1949</v>
      </c>
    </row>
    <row r="5926">
      <c r="A5926" s="72">
        <v>42758.0</v>
      </c>
      <c r="B5926" s="73">
        <v>68.0843</v>
      </c>
      <c r="C5926" s="1" t="s">
        <v>1949</v>
      </c>
    </row>
    <row r="5927">
      <c r="A5927" s="72">
        <v>42759.0</v>
      </c>
      <c r="B5927" s="73">
        <v>68.157</v>
      </c>
      <c r="C5927" s="1" t="s">
        <v>1949</v>
      </c>
    </row>
    <row r="5928">
      <c r="A5928" s="72">
        <v>42760.0</v>
      </c>
      <c r="B5928" s="73">
        <v>68.1556</v>
      </c>
      <c r="C5928" s="1" t="s">
        <v>1949</v>
      </c>
    </row>
    <row r="5929">
      <c r="A5929" s="72">
        <v>42761.0</v>
      </c>
      <c r="B5929" s="71"/>
      <c r="C5929" s="1" t="s">
        <v>1949</v>
      </c>
    </row>
    <row r="5930">
      <c r="A5930" s="72">
        <v>42762.0</v>
      </c>
      <c r="B5930" s="73">
        <v>68.2043</v>
      </c>
      <c r="C5930" s="1" t="s">
        <v>1949</v>
      </c>
    </row>
    <row r="5931">
      <c r="A5931" s="72">
        <v>42765.0</v>
      </c>
      <c r="B5931" s="73">
        <v>68.0426</v>
      </c>
      <c r="C5931" s="1" t="s">
        <v>1949</v>
      </c>
    </row>
    <row r="5932">
      <c r="A5932" s="72">
        <v>42766.0</v>
      </c>
      <c r="B5932" s="73">
        <v>67.8125</v>
      </c>
      <c r="C5932" s="1" t="s">
        <v>1949</v>
      </c>
    </row>
    <row r="5933">
      <c r="A5933" s="72">
        <v>42767.0</v>
      </c>
      <c r="B5933" s="73">
        <v>67.6458</v>
      </c>
      <c r="C5933" s="1" t="s">
        <v>1949</v>
      </c>
    </row>
    <row r="5934">
      <c r="A5934" s="72">
        <v>42768.0</v>
      </c>
      <c r="B5934" s="73">
        <v>67.448</v>
      </c>
      <c r="C5934" s="1" t="s">
        <v>1949</v>
      </c>
    </row>
    <row r="5935">
      <c r="A5935" s="72">
        <v>42769.0</v>
      </c>
      <c r="B5935" s="73">
        <v>67.3825</v>
      </c>
      <c r="C5935" s="1" t="s">
        <v>1949</v>
      </c>
    </row>
    <row r="5936">
      <c r="A5936" s="72">
        <v>42772.0</v>
      </c>
      <c r="B5936" s="73">
        <v>67.1958</v>
      </c>
      <c r="C5936" s="1" t="s">
        <v>1949</v>
      </c>
    </row>
    <row r="5937">
      <c r="A5937" s="72">
        <v>42773.0</v>
      </c>
      <c r="B5937" s="73">
        <v>67.3692</v>
      </c>
      <c r="C5937" s="1" t="s">
        <v>1949</v>
      </c>
    </row>
    <row r="5938">
      <c r="A5938" s="72">
        <v>42774.0</v>
      </c>
      <c r="B5938" s="73">
        <v>67.3058</v>
      </c>
      <c r="C5938" s="1" t="s">
        <v>1949</v>
      </c>
    </row>
    <row r="5939">
      <c r="A5939" s="72">
        <v>42775.0</v>
      </c>
      <c r="B5939" s="73">
        <v>67.0123</v>
      </c>
      <c r="C5939" s="1" t="s">
        <v>1949</v>
      </c>
    </row>
    <row r="5940">
      <c r="A5940" s="72">
        <v>42776.0</v>
      </c>
      <c r="B5940" s="73">
        <v>66.9367</v>
      </c>
      <c r="C5940" s="1" t="s">
        <v>1949</v>
      </c>
    </row>
    <row r="5941">
      <c r="A5941" s="72">
        <v>42779.0</v>
      </c>
      <c r="B5941" s="73">
        <v>66.9663</v>
      </c>
      <c r="C5941" s="1" t="s">
        <v>1949</v>
      </c>
    </row>
    <row r="5942">
      <c r="A5942" s="72">
        <v>42780.0</v>
      </c>
      <c r="B5942" s="73">
        <v>66.9439</v>
      </c>
      <c r="C5942" s="1" t="s">
        <v>1949</v>
      </c>
    </row>
    <row r="5943">
      <c r="A5943" s="72">
        <v>42781.0</v>
      </c>
      <c r="B5943" s="73">
        <v>66.9193</v>
      </c>
      <c r="C5943" s="1" t="s">
        <v>1949</v>
      </c>
    </row>
    <row r="5944">
      <c r="A5944" s="72">
        <v>42782.0</v>
      </c>
      <c r="B5944" s="73">
        <v>66.9468</v>
      </c>
      <c r="C5944" s="1" t="s">
        <v>1949</v>
      </c>
    </row>
    <row r="5945">
      <c r="A5945" s="72">
        <v>42783.0</v>
      </c>
      <c r="B5945" s="73">
        <v>67.0467</v>
      </c>
      <c r="C5945" s="1" t="s">
        <v>1949</v>
      </c>
    </row>
    <row r="5946">
      <c r="A5946" s="72">
        <v>42787.0</v>
      </c>
      <c r="B5946" s="71"/>
      <c r="C5946" s="1" t="s">
        <v>1949</v>
      </c>
    </row>
    <row r="5947">
      <c r="A5947" s="72">
        <v>42788.0</v>
      </c>
      <c r="B5947" s="73">
        <v>66.9644</v>
      </c>
      <c r="C5947" s="1" t="s">
        <v>1949</v>
      </c>
    </row>
    <row r="5948">
      <c r="A5948" s="72">
        <v>42789.0</v>
      </c>
      <c r="B5948" s="73">
        <v>66.8351</v>
      </c>
      <c r="C5948" s="1" t="s">
        <v>1949</v>
      </c>
    </row>
    <row r="5949">
      <c r="A5949" s="72">
        <v>42790.0</v>
      </c>
      <c r="B5949" s="71"/>
      <c r="C5949" s="1" t="s">
        <v>1949</v>
      </c>
    </row>
    <row r="5950">
      <c r="A5950" s="72">
        <v>42793.0</v>
      </c>
      <c r="B5950" s="73">
        <v>66.7249</v>
      </c>
      <c r="C5950" s="1" t="s">
        <v>1949</v>
      </c>
    </row>
    <row r="5951">
      <c r="A5951" s="72">
        <v>42794.0</v>
      </c>
      <c r="B5951" s="73">
        <v>66.7375</v>
      </c>
      <c r="C5951" s="1" t="s">
        <v>1949</v>
      </c>
    </row>
    <row r="5952">
      <c r="A5952" s="72">
        <v>42795.0</v>
      </c>
      <c r="B5952" s="73">
        <v>66.8482</v>
      </c>
      <c r="C5952" s="1" t="s">
        <v>1949</v>
      </c>
    </row>
    <row r="5953">
      <c r="A5953" s="72">
        <v>42796.0</v>
      </c>
      <c r="B5953" s="73">
        <v>66.7433</v>
      </c>
      <c r="C5953" s="1" t="s">
        <v>1949</v>
      </c>
    </row>
    <row r="5954">
      <c r="A5954" s="72">
        <v>42797.0</v>
      </c>
      <c r="B5954" s="73">
        <v>66.8354</v>
      </c>
      <c r="C5954" s="1" t="s">
        <v>1949</v>
      </c>
    </row>
    <row r="5955">
      <c r="A5955" s="72">
        <v>42800.0</v>
      </c>
      <c r="B5955" s="73">
        <v>66.7559</v>
      </c>
      <c r="C5955" s="1" t="s">
        <v>1949</v>
      </c>
    </row>
    <row r="5956">
      <c r="A5956" s="72">
        <v>42801.0</v>
      </c>
      <c r="B5956" s="73">
        <v>66.6347</v>
      </c>
      <c r="C5956" s="1" t="s">
        <v>1949</v>
      </c>
    </row>
    <row r="5957">
      <c r="A5957" s="72">
        <v>42802.0</v>
      </c>
      <c r="B5957" s="73">
        <v>66.6362</v>
      </c>
      <c r="C5957" s="1" t="s">
        <v>1949</v>
      </c>
    </row>
    <row r="5958">
      <c r="A5958" s="72">
        <v>42803.0</v>
      </c>
      <c r="B5958" s="73">
        <v>66.7707</v>
      </c>
      <c r="C5958" s="1" t="s">
        <v>1949</v>
      </c>
    </row>
    <row r="5959">
      <c r="A5959" s="72">
        <v>42804.0</v>
      </c>
      <c r="B5959" s="73">
        <v>66.688</v>
      </c>
      <c r="C5959" s="1" t="s">
        <v>1949</v>
      </c>
    </row>
    <row r="5960">
      <c r="A5960" s="72">
        <v>42807.0</v>
      </c>
      <c r="B5960" s="71"/>
      <c r="C5960" s="1" t="s">
        <v>1949</v>
      </c>
    </row>
    <row r="5961">
      <c r="A5961" s="72">
        <v>42808.0</v>
      </c>
      <c r="B5961" s="71"/>
      <c r="C5961" s="1" t="s">
        <v>1949</v>
      </c>
    </row>
    <row r="5962">
      <c r="A5962" s="72">
        <v>42809.0</v>
      </c>
      <c r="B5962" s="73">
        <v>65.5146</v>
      </c>
      <c r="C5962" s="1" t="s">
        <v>1949</v>
      </c>
    </row>
    <row r="5963">
      <c r="A5963" s="72">
        <v>42810.0</v>
      </c>
      <c r="B5963" s="73">
        <v>65.3836</v>
      </c>
      <c r="C5963" s="1" t="s">
        <v>1949</v>
      </c>
    </row>
    <row r="5964">
      <c r="A5964" s="72">
        <v>42811.0</v>
      </c>
      <c r="B5964" s="73">
        <v>65.5411</v>
      </c>
      <c r="C5964" s="1" t="s">
        <v>1949</v>
      </c>
    </row>
    <row r="5965">
      <c r="A5965" s="72">
        <v>42814.0</v>
      </c>
      <c r="B5965" s="73">
        <v>65.3827</v>
      </c>
      <c r="C5965" s="1" t="s">
        <v>1949</v>
      </c>
    </row>
    <row r="5966">
      <c r="A5966" s="72">
        <v>42815.0</v>
      </c>
      <c r="B5966" s="73">
        <v>65.3117</v>
      </c>
      <c r="C5966" s="1" t="s">
        <v>1949</v>
      </c>
    </row>
    <row r="5967">
      <c r="A5967" s="72">
        <v>42816.0</v>
      </c>
      <c r="B5967" s="73">
        <v>65.4881</v>
      </c>
      <c r="C5967" s="1" t="s">
        <v>1949</v>
      </c>
    </row>
    <row r="5968">
      <c r="A5968" s="72">
        <v>42817.0</v>
      </c>
      <c r="B5968" s="73">
        <v>65.422</v>
      </c>
      <c r="C5968" s="1" t="s">
        <v>1949</v>
      </c>
    </row>
    <row r="5969">
      <c r="A5969" s="72">
        <v>42818.0</v>
      </c>
      <c r="B5969" s="73">
        <v>65.4581</v>
      </c>
      <c r="C5969" s="1" t="s">
        <v>1949</v>
      </c>
    </row>
    <row r="5970">
      <c r="A5970" s="72">
        <v>42821.0</v>
      </c>
      <c r="B5970" s="73">
        <v>65.0892</v>
      </c>
      <c r="C5970" s="1" t="s">
        <v>1949</v>
      </c>
    </row>
    <row r="5971">
      <c r="A5971" s="72">
        <v>42822.0</v>
      </c>
      <c r="B5971" s="71"/>
      <c r="C5971" s="1" t="s">
        <v>1949</v>
      </c>
    </row>
    <row r="5972">
      <c r="A5972" s="72">
        <v>42823.0</v>
      </c>
      <c r="B5972" s="73">
        <v>64.9552</v>
      </c>
      <c r="C5972" s="1" t="s">
        <v>1949</v>
      </c>
    </row>
    <row r="5973">
      <c r="A5973" s="72">
        <v>42824.0</v>
      </c>
      <c r="B5973" s="73">
        <v>64.9325</v>
      </c>
      <c r="C5973" s="1" t="s">
        <v>1949</v>
      </c>
    </row>
    <row r="5974">
      <c r="A5974" s="72">
        <v>42825.0</v>
      </c>
      <c r="B5974" s="73">
        <v>64.8386</v>
      </c>
      <c r="C5974" s="1" t="s">
        <v>1949</v>
      </c>
    </row>
    <row r="5975">
      <c r="A5975" s="72">
        <v>42828.0</v>
      </c>
      <c r="B5975" s="73">
        <v>64.9103</v>
      </c>
      <c r="C5975" s="1" t="s">
        <v>1949</v>
      </c>
    </row>
    <row r="5976">
      <c r="A5976" s="72">
        <v>42829.0</v>
      </c>
      <c r="B5976" s="71"/>
      <c r="C5976" s="1" t="s">
        <v>1949</v>
      </c>
    </row>
    <row r="5977">
      <c r="A5977" s="72">
        <v>42830.0</v>
      </c>
      <c r="B5977" s="73">
        <v>65.0438</v>
      </c>
      <c r="C5977" s="1" t="s">
        <v>1949</v>
      </c>
    </row>
    <row r="5978">
      <c r="A5978" s="72">
        <v>42831.0</v>
      </c>
      <c r="B5978" s="73">
        <v>64.9791</v>
      </c>
      <c r="C5978" s="1" t="s">
        <v>1949</v>
      </c>
    </row>
    <row r="5979">
      <c r="A5979" s="72">
        <v>42832.0</v>
      </c>
      <c r="B5979" s="71"/>
      <c r="C5979" s="1" t="s">
        <v>1949</v>
      </c>
    </row>
    <row r="5980">
      <c r="A5980" s="72">
        <v>42835.0</v>
      </c>
      <c r="B5980" s="73">
        <v>64.4418</v>
      </c>
      <c r="C5980" s="1" t="s">
        <v>1949</v>
      </c>
    </row>
    <row r="5981">
      <c r="A5981" s="72">
        <v>42836.0</v>
      </c>
      <c r="B5981" s="73">
        <v>64.5438</v>
      </c>
      <c r="C5981" s="1" t="s">
        <v>1949</v>
      </c>
    </row>
    <row r="5982">
      <c r="A5982" s="72">
        <v>42837.0</v>
      </c>
      <c r="B5982" s="73">
        <v>64.692</v>
      </c>
      <c r="C5982" s="1" t="s">
        <v>1949</v>
      </c>
    </row>
    <row r="5983">
      <c r="A5983" s="72">
        <v>42838.0</v>
      </c>
      <c r="B5983" s="73">
        <v>64.3165</v>
      </c>
      <c r="C5983" s="1" t="s">
        <v>1949</v>
      </c>
    </row>
    <row r="5984">
      <c r="A5984" s="72">
        <v>42839.0</v>
      </c>
      <c r="B5984" s="71"/>
      <c r="C5984" s="1" t="s">
        <v>1949</v>
      </c>
    </row>
    <row r="5985">
      <c r="A5985" s="72">
        <v>42842.0</v>
      </c>
      <c r="B5985" s="73">
        <v>64.4053</v>
      </c>
      <c r="C5985" s="1" t="s">
        <v>1949</v>
      </c>
    </row>
    <row r="5986">
      <c r="A5986" s="72">
        <v>42843.0</v>
      </c>
      <c r="B5986" s="73">
        <v>64.5657</v>
      </c>
      <c r="C5986" s="1" t="s">
        <v>1949</v>
      </c>
    </row>
    <row r="5987">
      <c r="A5987" s="72">
        <v>42844.0</v>
      </c>
      <c r="B5987" s="73">
        <v>64.5443</v>
      </c>
      <c r="C5987" s="1" t="s">
        <v>1949</v>
      </c>
    </row>
    <row r="5988">
      <c r="A5988" s="72">
        <v>42845.0</v>
      </c>
      <c r="B5988" s="73">
        <v>64.6364</v>
      </c>
      <c r="C5988" s="1" t="s">
        <v>1949</v>
      </c>
    </row>
    <row r="5989">
      <c r="A5989" s="72">
        <v>42846.0</v>
      </c>
      <c r="B5989" s="73">
        <v>64.5701</v>
      </c>
      <c r="C5989" s="1" t="s">
        <v>1949</v>
      </c>
    </row>
    <row r="5990">
      <c r="A5990" s="72">
        <v>42849.0</v>
      </c>
      <c r="B5990" s="73">
        <v>64.4757</v>
      </c>
      <c r="C5990" s="1" t="s">
        <v>1949</v>
      </c>
    </row>
    <row r="5991">
      <c r="A5991" s="72">
        <v>42850.0</v>
      </c>
      <c r="B5991" s="73">
        <v>64.2776</v>
      </c>
      <c r="C5991" s="1" t="s">
        <v>1949</v>
      </c>
    </row>
    <row r="5992">
      <c r="A5992" s="72">
        <v>42851.0</v>
      </c>
      <c r="B5992" s="73">
        <v>64.0013</v>
      </c>
      <c r="C5992" s="1" t="s">
        <v>1949</v>
      </c>
    </row>
    <row r="5993">
      <c r="A5993" s="72">
        <v>42852.0</v>
      </c>
      <c r="B5993" s="73">
        <v>64.1141</v>
      </c>
      <c r="C5993" s="1" t="s">
        <v>1949</v>
      </c>
    </row>
    <row r="5994">
      <c r="A5994" s="72">
        <v>42853.0</v>
      </c>
      <c r="B5994" s="73">
        <v>64.217</v>
      </c>
      <c r="C5994" s="1" t="s">
        <v>1949</v>
      </c>
    </row>
    <row r="5995">
      <c r="A5995" s="72">
        <v>42856.0</v>
      </c>
      <c r="B5995" s="71"/>
      <c r="C5995" s="1" t="s">
        <v>1949</v>
      </c>
    </row>
    <row r="5996">
      <c r="A5996" s="72">
        <v>42857.0</v>
      </c>
      <c r="B5996" s="73">
        <v>64.2072</v>
      </c>
      <c r="C5996" s="1" t="s">
        <v>1949</v>
      </c>
    </row>
    <row r="5997">
      <c r="A5997" s="72">
        <v>42858.0</v>
      </c>
      <c r="B5997" s="73">
        <v>64.1439</v>
      </c>
      <c r="C5997" s="1" t="s">
        <v>1949</v>
      </c>
    </row>
    <row r="5998">
      <c r="A5998" s="72">
        <v>42859.0</v>
      </c>
      <c r="B5998" s="73">
        <v>64.2115</v>
      </c>
      <c r="C5998" s="1" t="s">
        <v>1949</v>
      </c>
    </row>
    <row r="5999">
      <c r="A5999" s="72">
        <v>42860.0</v>
      </c>
      <c r="B5999" s="73">
        <v>64.3079</v>
      </c>
      <c r="C5999" s="1" t="s">
        <v>1949</v>
      </c>
    </row>
    <row r="6000">
      <c r="A6000" s="72">
        <v>42863.0</v>
      </c>
      <c r="B6000" s="73">
        <v>64.2154</v>
      </c>
      <c r="C6000" s="1" t="s">
        <v>1949</v>
      </c>
    </row>
    <row r="6001">
      <c r="A6001" s="72">
        <v>42864.0</v>
      </c>
      <c r="B6001" s="73">
        <v>64.5065</v>
      </c>
      <c r="C6001" s="1" t="s">
        <v>1949</v>
      </c>
    </row>
    <row r="6002">
      <c r="A6002" s="72">
        <v>42865.0</v>
      </c>
      <c r="B6002" s="71"/>
      <c r="C6002" s="1" t="s">
        <v>1949</v>
      </c>
    </row>
    <row r="6003">
      <c r="A6003" s="72">
        <v>42866.0</v>
      </c>
      <c r="B6003" s="73">
        <v>64.438</v>
      </c>
      <c r="C6003" s="1" t="s">
        <v>1949</v>
      </c>
    </row>
    <row r="6004">
      <c r="A6004" s="72">
        <v>42867.0</v>
      </c>
      <c r="B6004" s="73">
        <v>64.3043</v>
      </c>
      <c r="C6004" s="1" t="s">
        <v>1949</v>
      </c>
    </row>
    <row r="6005">
      <c r="A6005" s="72">
        <v>42870.0</v>
      </c>
      <c r="B6005" s="73">
        <v>64.1188</v>
      </c>
      <c r="C6005" s="1" t="s">
        <v>1949</v>
      </c>
    </row>
    <row r="6006">
      <c r="A6006" s="72">
        <v>42871.0</v>
      </c>
      <c r="B6006" s="73">
        <v>64.0758</v>
      </c>
      <c r="C6006" s="1" t="s">
        <v>1949</v>
      </c>
    </row>
    <row r="6007">
      <c r="A6007" s="72">
        <v>42872.0</v>
      </c>
      <c r="B6007" s="73">
        <v>64.0214</v>
      </c>
      <c r="C6007" s="1" t="s">
        <v>1949</v>
      </c>
    </row>
    <row r="6008">
      <c r="A6008" s="72">
        <v>42873.0</v>
      </c>
      <c r="B6008" s="73">
        <v>64.3441</v>
      </c>
      <c r="C6008" s="1" t="s">
        <v>1949</v>
      </c>
    </row>
    <row r="6009">
      <c r="A6009" s="72">
        <v>42874.0</v>
      </c>
      <c r="B6009" s="73">
        <v>64.9906</v>
      </c>
      <c r="C6009" s="1" t="s">
        <v>1949</v>
      </c>
    </row>
    <row r="6010">
      <c r="A6010" s="72">
        <v>42877.0</v>
      </c>
      <c r="B6010" s="73">
        <v>64.5632</v>
      </c>
      <c r="C6010" s="1" t="s">
        <v>1949</v>
      </c>
    </row>
    <row r="6011">
      <c r="A6011" s="72">
        <v>42878.0</v>
      </c>
      <c r="B6011" s="73">
        <v>64.7751</v>
      </c>
      <c r="C6011" s="1" t="s">
        <v>1949</v>
      </c>
    </row>
    <row r="6012">
      <c r="A6012" s="72">
        <v>42879.0</v>
      </c>
      <c r="B6012" s="73">
        <v>64.8586</v>
      </c>
      <c r="C6012" s="1" t="s">
        <v>1949</v>
      </c>
    </row>
    <row r="6013">
      <c r="A6013" s="72">
        <v>42880.0</v>
      </c>
      <c r="B6013" s="73">
        <v>64.5088</v>
      </c>
      <c r="C6013" s="1" t="s">
        <v>1949</v>
      </c>
    </row>
    <row r="6014">
      <c r="A6014" s="72">
        <v>42881.0</v>
      </c>
      <c r="B6014" s="73">
        <v>64.5945</v>
      </c>
      <c r="C6014" s="1" t="s">
        <v>1949</v>
      </c>
    </row>
    <row r="6015">
      <c r="A6015" s="72">
        <v>42885.0</v>
      </c>
      <c r="B6015" s="73">
        <v>64.6336</v>
      </c>
      <c r="C6015" s="1" t="s">
        <v>1949</v>
      </c>
    </row>
    <row r="6016">
      <c r="A6016" s="72">
        <v>42886.0</v>
      </c>
      <c r="B6016" s="73">
        <v>64.5459</v>
      </c>
      <c r="C6016" s="1" t="s">
        <v>1949</v>
      </c>
    </row>
    <row r="6017">
      <c r="A6017" s="72">
        <v>42887.0</v>
      </c>
      <c r="B6017" s="73">
        <v>64.4704</v>
      </c>
      <c r="C6017" s="1" t="s">
        <v>1949</v>
      </c>
    </row>
    <row r="6018">
      <c r="A6018" s="72">
        <v>42888.0</v>
      </c>
      <c r="B6018" s="73">
        <v>64.4208</v>
      </c>
      <c r="C6018" s="1" t="s">
        <v>1949</v>
      </c>
    </row>
    <row r="6019">
      <c r="A6019" s="72">
        <v>42891.0</v>
      </c>
      <c r="B6019" s="73">
        <v>64.3485</v>
      </c>
      <c r="C6019" s="1" t="s">
        <v>1949</v>
      </c>
    </row>
    <row r="6020">
      <c r="A6020" s="72">
        <v>42892.0</v>
      </c>
      <c r="B6020" s="73">
        <v>64.3516</v>
      </c>
      <c r="C6020" s="1" t="s">
        <v>1949</v>
      </c>
    </row>
    <row r="6021">
      <c r="A6021" s="72">
        <v>42893.0</v>
      </c>
      <c r="B6021" s="73">
        <v>64.4538</v>
      </c>
      <c r="C6021" s="1" t="s">
        <v>1949</v>
      </c>
    </row>
    <row r="6022">
      <c r="A6022" s="72">
        <v>42894.0</v>
      </c>
      <c r="B6022" s="73">
        <v>64.3554</v>
      </c>
      <c r="C6022" s="1" t="s">
        <v>1949</v>
      </c>
    </row>
    <row r="6023">
      <c r="A6023" s="72">
        <v>42895.0</v>
      </c>
      <c r="B6023" s="73">
        <v>64.2584</v>
      </c>
      <c r="C6023" s="1" t="s">
        <v>1949</v>
      </c>
    </row>
    <row r="6024">
      <c r="A6024" s="72">
        <v>42898.0</v>
      </c>
      <c r="B6024" s="73">
        <v>64.3407</v>
      </c>
      <c r="C6024" s="1" t="s">
        <v>1949</v>
      </c>
    </row>
    <row r="6025">
      <c r="A6025" s="72">
        <v>42899.0</v>
      </c>
      <c r="B6025" s="73">
        <v>64.4453</v>
      </c>
      <c r="C6025" s="1" t="s">
        <v>1949</v>
      </c>
    </row>
    <row r="6026">
      <c r="A6026" s="72">
        <v>42900.0</v>
      </c>
      <c r="B6026" s="73">
        <v>64.3141</v>
      </c>
      <c r="C6026" s="1" t="s">
        <v>1949</v>
      </c>
    </row>
    <row r="6027">
      <c r="A6027" s="72">
        <v>42901.0</v>
      </c>
      <c r="B6027" s="71"/>
      <c r="C6027" s="1" t="s">
        <v>1949</v>
      </c>
    </row>
    <row r="6028">
      <c r="A6028" s="72">
        <v>42902.0</v>
      </c>
      <c r="B6028" s="73">
        <v>64.5883</v>
      </c>
      <c r="C6028" s="1" t="s">
        <v>1949</v>
      </c>
    </row>
    <row r="6029">
      <c r="A6029" s="72">
        <v>42905.0</v>
      </c>
      <c r="B6029" s="73">
        <v>64.3788</v>
      </c>
      <c r="C6029" s="1" t="s">
        <v>1949</v>
      </c>
    </row>
    <row r="6030">
      <c r="A6030" s="72">
        <v>42906.0</v>
      </c>
      <c r="B6030" s="73">
        <v>64.4672</v>
      </c>
      <c r="C6030" s="1" t="s">
        <v>1949</v>
      </c>
    </row>
    <row r="6031">
      <c r="A6031" s="72">
        <v>42907.0</v>
      </c>
      <c r="B6031" s="73">
        <v>64.6025</v>
      </c>
      <c r="C6031" s="1" t="s">
        <v>1949</v>
      </c>
    </row>
    <row r="6032">
      <c r="A6032" s="72">
        <v>42908.0</v>
      </c>
      <c r="B6032" s="73">
        <v>64.495</v>
      </c>
      <c r="C6032" s="1" t="s">
        <v>1949</v>
      </c>
    </row>
    <row r="6033">
      <c r="A6033" s="72">
        <v>42909.0</v>
      </c>
      <c r="B6033" s="73">
        <v>64.5365</v>
      </c>
      <c r="C6033" s="1" t="s">
        <v>1949</v>
      </c>
    </row>
    <row r="6034">
      <c r="A6034" s="72">
        <v>42912.0</v>
      </c>
      <c r="B6034" s="71"/>
      <c r="C6034" s="1" t="s">
        <v>1949</v>
      </c>
    </row>
    <row r="6035">
      <c r="A6035" s="72">
        <v>42913.0</v>
      </c>
      <c r="B6035" s="73">
        <v>64.4572</v>
      </c>
      <c r="C6035" s="1" t="s">
        <v>1949</v>
      </c>
    </row>
    <row r="6036">
      <c r="A6036" s="72">
        <v>42914.0</v>
      </c>
      <c r="B6036" s="73">
        <v>64.5288</v>
      </c>
      <c r="C6036" s="1" t="s">
        <v>1949</v>
      </c>
    </row>
    <row r="6037">
      <c r="A6037" s="72">
        <v>42915.0</v>
      </c>
      <c r="B6037" s="73">
        <v>64.4715</v>
      </c>
      <c r="C6037" s="1" t="s">
        <v>1949</v>
      </c>
    </row>
    <row r="6038">
      <c r="A6038" s="72">
        <v>42916.0</v>
      </c>
      <c r="B6038" s="73">
        <v>64.7379</v>
      </c>
      <c r="C6038" s="1" t="s">
        <v>1949</v>
      </c>
    </row>
    <row r="6039">
      <c r="A6039" s="72">
        <v>42919.0</v>
      </c>
      <c r="B6039" s="71"/>
      <c r="C6039" s="1" t="s">
        <v>1949</v>
      </c>
    </row>
    <row r="6040">
      <c r="A6040" s="72">
        <v>42921.0</v>
      </c>
      <c r="B6040" s="73">
        <v>64.7209</v>
      </c>
      <c r="C6040" s="1" t="s">
        <v>1949</v>
      </c>
    </row>
    <row r="6041">
      <c r="A6041" s="72">
        <v>42922.0</v>
      </c>
      <c r="B6041" s="73">
        <v>64.7779</v>
      </c>
      <c r="C6041" s="1" t="s">
        <v>1949</v>
      </c>
    </row>
    <row r="6042">
      <c r="A6042" s="72">
        <v>42923.0</v>
      </c>
      <c r="B6042" s="73">
        <v>64.7342</v>
      </c>
      <c r="C6042" s="1" t="s">
        <v>1949</v>
      </c>
    </row>
    <row r="6043">
      <c r="A6043" s="72">
        <v>42926.0</v>
      </c>
      <c r="B6043" s="73">
        <v>64.5405</v>
      </c>
      <c r="C6043" s="1" t="s">
        <v>1949</v>
      </c>
    </row>
    <row r="6044">
      <c r="A6044" s="72">
        <v>42927.0</v>
      </c>
      <c r="B6044" s="73">
        <v>64.5025</v>
      </c>
      <c r="C6044" s="1" t="s">
        <v>1949</v>
      </c>
    </row>
    <row r="6045">
      <c r="A6045" s="72">
        <v>42928.0</v>
      </c>
      <c r="B6045" s="73">
        <v>64.4969</v>
      </c>
      <c r="C6045" s="1" t="s">
        <v>1949</v>
      </c>
    </row>
    <row r="6046">
      <c r="A6046" s="72">
        <v>42929.0</v>
      </c>
      <c r="B6046" s="73">
        <v>64.4384</v>
      </c>
      <c r="C6046" s="1" t="s">
        <v>1949</v>
      </c>
    </row>
    <row r="6047">
      <c r="A6047" s="72">
        <v>42930.0</v>
      </c>
      <c r="B6047" s="73">
        <v>64.4539</v>
      </c>
      <c r="C6047" s="1" t="s">
        <v>1949</v>
      </c>
    </row>
    <row r="6048">
      <c r="A6048" s="72">
        <v>42933.0</v>
      </c>
      <c r="B6048" s="73">
        <v>64.3666</v>
      </c>
      <c r="C6048" s="1" t="s">
        <v>1949</v>
      </c>
    </row>
    <row r="6049">
      <c r="A6049" s="72">
        <v>42934.0</v>
      </c>
      <c r="B6049" s="73">
        <v>64.3301</v>
      </c>
      <c r="C6049" s="1" t="s">
        <v>1949</v>
      </c>
    </row>
    <row r="6050">
      <c r="A6050" s="72">
        <v>42935.0</v>
      </c>
      <c r="B6050" s="73">
        <v>64.3211</v>
      </c>
      <c r="C6050" s="1" t="s">
        <v>1949</v>
      </c>
    </row>
    <row r="6051">
      <c r="A6051" s="72">
        <v>42936.0</v>
      </c>
      <c r="B6051" s="73">
        <v>64.4273</v>
      </c>
      <c r="C6051" s="1" t="s">
        <v>1949</v>
      </c>
    </row>
    <row r="6052">
      <c r="A6052" s="72">
        <v>42937.0</v>
      </c>
      <c r="B6052" s="73">
        <v>64.3185</v>
      </c>
      <c r="C6052" s="1" t="s">
        <v>1949</v>
      </c>
    </row>
    <row r="6053">
      <c r="A6053" s="72">
        <v>42940.0</v>
      </c>
      <c r="B6053" s="73">
        <v>64.4494</v>
      </c>
      <c r="C6053" s="1" t="s">
        <v>1949</v>
      </c>
    </row>
    <row r="6054">
      <c r="A6054" s="72">
        <v>42941.0</v>
      </c>
      <c r="B6054" s="73">
        <v>64.358</v>
      </c>
      <c r="C6054" s="1" t="s">
        <v>1949</v>
      </c>
    </row>
    <row r="6055">
      <c r="A6055" s="72">
        <v>42942.0</v>
      </c>
      <c r="B6055" s="73">
        <v>64.4208</v>
      </c>
      <c r="C6055" s="1" t="s">
        <v>1949</v>
      </c>
    </row>
    <row r="6056">
      <c r="A6056" s="72">
        <v>42943.0</v>
      </c>
      <c r="B6056" s="73">
        <v>64.1216</v>
      </c>
      <c r="C6056" s="1" t="s">
        <v>1949</v>
      </c>
    </row>
    <row r="6057">
      <c r="A6057" s="72">
        <v>42944.0</v>
      </c>
      <c r="B6057" s="73">
        <v>64.1483</v>
      </c>
      <c r="C6057" s="1" t="s">
        <v>1949</v>
      </c>
    </row>
    <row r="6058">
      <c r="A6058" s="72">
        <v>42947.0</v>
      </c>
      <c r="B6058" s="73">
        <v>64.0773</v>
      </c>
      <c r="C6058" s="1" t="s">
        <v>1949</v>
      </c>
    </row>
    <row r="6059">
      <c r="A6059" s="72">
        <v>42948.0</v>
      </c>
      <c r="B6059" s="73">
        <v>64.0683</v>
      </c>
      <c r="C6059" s="1" t="s">
        <v>1949</v>
      </c>
    </row>
    <row r="6060">
      <c r="A6060" s="72">
        <v>42949.0</v>
      </c>
      <c r="B6060" s="73">
        <v>64.069</v>
      </c>
      <c r="C6060" s="1" t="s">
        <v>1949</v>
      </c>
    </row>
    <row r="6061">
      <c r="A6061" s="72">
        <v>42950.0</v>
      </c>
      <c r="B6061" s="73">
        <v>63.6314</v>
      </c>
      <c r="C6061" s="1" t="s">
        <v>1949</v>
      </c>
    </row>
    <row r="6062">
      <c r="A6062" s="72">
        <v>42951.0</v>
      </c>
      <c r="B6062" s="73">
        <v>63.7091</v>
      </c>
      <c r="C6062" s="1" t="s">
        <v>1949</v>
      </c>
    </row>
    <row r="6063">
      <c r="A6063" s="72">
        <v>42954.0</v>
      </c>
      <c r="B6063" s="73">
        <v>63.7375</v>
      </c>
      <c r="C6063" s="1" t="s">
        <v>1949</v>
      </c>
    </row>
    <row r="6064">
      <c r="A6064" s="72">
        <v>42955.0</v>
      </c>
      <c r="B6064" s="73">
        <v>63.7382</v>
      </c>
      <c r="C6064" s="1" t="s">
        <v>1949</v>
      </c>
    </row>
    <row r="6065">
      <c r="A6065" s="72">
        <v>42956.0</v>
      </c>
      <c r="B6065" s="73">
        <v>63.7491</v>
      </c>
      <c r="C6065" s="1" t="s">
        <v>1949</v>
      </c>
    </row>
    <row r="6066">
      <c r="A6066" s="72">
        <v>42957.0</v>
      </c>
      <c r="B6066" s="73">
        <v>63.9437</v>
      </c>
      <c r="C6066" s="1" t="s">
        <v>1949</v>
      </c>
    </row>
    <row r="6067">
      <c r="A6067" s="72">
        <v>42958.0</v>
      </c>
      <c r="B6067" s="73">
        <v>64.1693</v>
      </c>
      <c r="C6067" s="1" t="s">
        <v>1949</v>
      </c>
    </row>
    <row r="6068">
      <c r="A6068" s="72">
        <v>42961.0</v>
      </c>
      <c r="B6068" s="73">
        <v>64.0253</v>
      </c>
      <c r="C6068" s="1" t="s">
        <v>1949</v>
      </c>
    </row>
    <row r="6069">
      <c r="A6069" s="72">
        <v>42962.0</v>
      </c>
      <c r="B6069" s="71"/>
      <c r="C6069" s="1" t="s">
        <v>1949</v>
      </c>
    </row>
    <row r="6070">
      <c r="A6070" s="72">
        <v>42963.0</v>
      </c>
      <c r="B6070" s="73">
        <v>64.2428</v>
      </c>
      <c r="C6070" s="1" t="s">
        <v>1949</v>
      </c>
    </row>
    <row r="6071">
      <c r="A6071" s="72">
        <v>42964.0</v>
      </c>
      <c r="B6071" s="71"/>
      <c r="C6071" s="1" t="s">
        <v>1949</v>
      </c>
    </row>
    <row r="6072">
      <c r="A6072" s="72">
        <v>42965.0</v>
      </c>
      <c r="B6072" s="73">
        <v>64.1048</v>
      </c>
      <c r="C6072" s="1" t="s">
        <v>1949</v>
      </c>
    </row>
    <row r="6073">
      <c r="A6073" s="72">
        <v>42968.0</v>
      </c>
      <c r="B6073" s="73">
        <v>64.0285</v>
      </c>
      <c r="C6073" s="1" t="s">
        <v>1949</v>
      </c>
    </row>
    <row r="6074">
      <c r="A6074" s="72">
        <v>42969.0</v>
      </c>
      <c r="B6074" s="73">
        <v>64.1099</v>
      </c>
      <c r="C6074" s="1" t="s">
        <v>1949</v>
      </c>
    </row>
    <row r="6075">
      <c r="A6075" s="72">
        <v>42970.0</v>
      </c>
      <c r="B6075" s="73">
        <v>64.1272</v>
      </c>
      <c r="C6075" s="1" t="s">
        <v>1949</v>
      </c>
    </row>
    <row r="6076">
      <c r="A6076" s="72">
        <v>42971.0</v>
      </c>
      <c r="B6076" s="73">
        <v>64.0676</v>
      </c>
      <c r="C6076" s="1" t="s">
        <v>1949</v>
      </c>
    </row>
    <row r="6077">
      <c r="A6077" s="72">
        <v>42972.0</v>
      </c>
      <c r="B6077" s="71"/>
      <c r="C6077" s="1" t="s">
        <v>1949</v>
      </c>
    </row>
    <row r="6078">
      <c r="A6078" s="72">
        <v>42975.0</v>
      </c>
      <c r="B6078" s="73">
        <v>63.8701</v>
      </c>
      <c r="C6078" s="1" t="s">
        <v>1949</v>
      </c>
    </row>
    <row r="6079">
      <c r="A6079" s="72">
        <v>42976.0</v>
      </c>
      <c r="B6079" s="73">
        <v>64.0174</v>
      </c>
      <c r="C6079" s="1" t="s">
        <v>1949</v>
      </c>
    </row>
    <row r="6080">
      <c r="A6080" s="72">
        <v>42977.0</v>
      </c>
      <c r="B6080" s="73">
        <v>63.9431</v>
      </c>
      <c r="C6080" s="1" t="s">
        <v>1949</v>
      </c>
    </row>
    <row r="6081">
      <c r="A6081" s="72">
        <v>42978.0</v>
      </c>
      <c r="B6081" s="73">
        <v>64.0154</v>
      </c>
      <c r="C6081" s="1" t="s">
        <v>1949</v>
      </c>
    </row>
    <row r="6082">
      <c r="A6082" s="72">
        <v>42979.0</v>
      </c>
      <c r="B6082" s="73">
        <v>63.9804</v>
      </c>
      <c r="C6082" s="1" t="s">
        <v>1949</v>
      </c>
    </row>
    <row r="6083">
      <c r="A6083" s="72">
        <v>42983.0</v>
      </c>
      <c r="B6083" s="73">
        <v>64.1164</v>
      </c>
      <c r="C6083" s="1" t="s">
        <v>1949</v>
      </c>
    </row>
    <row r="6084">
      <c r="A6084" s="72">
        <v>42984.0</v>
      </c>
      <c r="B6084" s="73">
        <v>64.2146</v>
      </c>
      <c r="C6084" s="1" t="s">
        <v>1949</v>
      </c>
    </row>
    <row r="6085">
      <c r="A6085" s="72">
        <v>42985.0</v>
      </c>
      <c r="B6085" s="73">
        <v>64.0276</v>
      </c>
      <c r="C6085" s="1" t="s">
        <v>1949</v>
      </c>
    </row>
    <row r="6086">
      <c r="A6086" s="72">
        <v>42986.0</v>
      </c>
      <c r="B6086" s="73">
        <v>63.8664</v>
      </c>
      <c r="C6086" s="1" t="s">
        <v>1949</v>
      </c>
    </row>
    <row r="6087">
      <c r="A6087" s="72">
        <v>42989.0</v>
      </c>
      <c r="B6087" s="73">
        <v>63.8859</v>
      </c>
      <c r="C6087" s="1" t="s">
        <v>1949</v>
      </c>
    </row>
    <row r="6088">
      <c r="A6088" s="72">
        <v>42990.0</v>
      </c>
      <c r="B6088" s="73">
        <v>63.9474</v>
      </c>
      <c r="C6088" s="1" t="s">
        <v>1949</v>
      </c>
    </row>
    <row r="6089">
      <c r="A6089" s="72">
        <v>42991.0</v>
      </c>
      <c r="B6089" s="73">
        <v>63.9818</v>
      </c>
      <c r="C6089" s="1" t="s">
        <v>1949</v>
      </c>
    </row>
    <row r="6090">
      <c r="A6090" s="72">
        <v>42992.0</v>
      </c>
      <c r="B6090" s="73">
        <v>64.0692</v>
      </c>
      <c r="C6090" s="1" t="s">
        <v>1949</v>
      </c>
    </row>
    <row r="6091">
      <c r="A6091" s="72">
        <v>42993.0</v>
      </c>
      <c r="B6091" s="73">
        <v>64.0774</v>
      </c>
      <c r="C6091" s="1" t="s">
        <v>1949</v>
      </c>
    </row>
    <row r="6092">
      <c r="A6092" s="72">
        <v>42996.0</v>
      </c>
      <c r="B6092" s="73">
        <v>64.0371</v>
      </c>
      <c r="C6092" s="1" t="s">
        <v>1949</v>
      </c>
    </row>
    <row r="6093">
      <c r="A6093" s="72">
        <v>42997.0</v>
      </c>
      <c r="B6093" s="73">
        <v>64.1769</v>
      </c>
      <c r="C6093" s="1" t="s">
        <v>1949</v>
      </c>
    </row>
    <row r="6094">
      <c r="A6094" s="72">
        <v>42998.0</v>
      </c>
      <c r="B6094" s="73">
        <v>64.3637</v>
      </c>
      <c r="C6094" s="1" t="s">
        <v>1949</v>
      </c>
    </row>
    <row r="6095">
      <c r="A6095" s="72">
        <v>42999.0</v>
      </c>
      <c r="B6095" s="73">
        <v>64.5256</v>
      </c>
      <c r="C6095" s="1" t="s">
        <v>1949</v>
      </c>
    </row>
    <row r="6096">
      <c r="A6096" s="72">
        <v>43000.0</v>
      </c>
      <c r="B6096" s="73">
        <v>64.9596</v>
      </c>
      <c r="C6096" s="1" t="s">
        <v>1949</v>
      </c>
    </row>
    <row r="6097">
      <c r="A6097" s="72">
        <v>43003.0</v>
      </c>
      <c r="B6097" s="73">
        <v>64.8357</v>
      </c>
      <c r="C6097" s="1" t="s">
        <v>1949</v>
      </c>
    </row>
    <row r="6098">
      <c r="A6098" s="72">
        <v>43004.0</v>
      </c>
      <c r="B6098" s="73">
        <v>65.3371</v>
      </c>
      <c r="C6098" s="1" t="s">
        <v>1949</v>
      </c>
    </row>
    <row r="6099">
      <c r="A6099" s="72">
        <v>43005.0</v>
      </c>
      <c r="B6099" s="73">
        <v>65.6947</v>
      </c>
      <c r="C6099" s="1" t="s">
        <v>1949</v>
      </c>
    </row>
    <row r="6100">
      <c r="A6100" s="72">
        <v>43006.0</v>
      </c>
      <c r="B6100" s="73">
        <v>65.7604</v>
      </c>
      <c r="C6100" s="1" t="s">
        <v>1949</v>
      </c>
    </row>
    <row r="6101">
      <c r="A6101" s="72">
        <v>43007.0</v>
      </c>
      <c r="B6101" s="73">
        <v>65.3552</v>
      </c>
      <c r="C6101" s="1" t="s">
        <v>1949</v>
      </c>
    </row>
    <row r="6102">
      <c r="A6102" s="72">
        <v>43010.0</v>
      </c>
      <c r="B6102" s="71"/>
      <c r="C6102" s="1" t="s">
        <v>1949</v>
      </c>
    </row>
    <row r="6103">
      <c r="A6103" s="72">
        <v>43011.0</v>
      </c>
      <c r="B6103" s="73">
        <v>65.5529</v>
      </c>
      <c r="C6103" s="1" t="s">
        <v>1949</v>
      </c>
    </row>
    <row r="6104">
      <c r="A6104" s="72">
        <v>43012.0</v>
      </c>
      <c r="B6104" s="73">
        <v>65.2899</v>
      </c>
      <c r="C6104" s="1" t="s">
        <v>1949</v>
      </c>
    </row>
    <row r="6105">
      <c r="A6105" s="72">
        <v>43013.0</v>
      </c>
      <c r="B6105" s="73">
        <v>65.1758</v>
      </c>
      <c r="C6105" s="1" t="s">
        <v>1949</v>
      </c>
    </row>
    <row r="6106">
      <c r="A6106" s="72">
        <v>43014.0</v>
      </c>
      <c r="B6106" s="73">
        <v>65.2276</v>
      </c>
      <c r="C6106" s="1" t="s">
        <v>1949</v>
      </c>
    </row>
    <row r="6107">
      <c r="A6107" s="72">
        <v>43018.0</v>
      </c>
      <c r="B6107" s="73">
        <v>65.2652</v>
      </c>
      <c r="C6107" s="1" t="s">
        <v>1949</v>
      </c>
    </row>
    <row r="6108">
      <c r="A6108" s="72">
        <v>43019.0</v>
      </c>
      <c r="B6108" s="73">
        <v>65.2691</v>
      </c>
      <c r="C6108" s="1" t="s">
        <v>1949</v>
      </c>
    </row>
    <row r="6109">
      <c r="A6109" s="72">
        <v>43020.0</v>
      </c>
      <c r="B6109" s="73">
        <v>65.1003</v>
      </c>
      <c r="C6109" s="1" t="s">
        <v>1949</v>
      </c>
    </row>
    <row r="6110">
      <c r="A6110" s="72">
        <v>43021.0</v>
      </c>
      <c r="B6110" s="73">
        <v>64.9301</v>
      </c>
      <c r="C6110" s="1" t="s">
        <v>1949</v>
      </c>
    </row>
    <row r="6111">
      <c r="A6111" s="72">
        <v>43024.0</v>
      </c>
      <c r="B6111" s="73">
        <v>64.7603</v>
      </c>
      <c r="C6111" s="1" t="s">
        <v>1949</v>
      </c>
    </row>
    <row r="6112">
      <c r="A6112" s="72">
        <v>43025.0</v>
      </c>
      <c r="B6112" s="73">
        <v>64.9226</v>
      </c>
      <c r="C6112" s="1" t="s">
        <v>1949</v>
      </c>
    </row>
    <row r="6113">
      <c r="A6113" s="72">
        <v>43026.0</v>
      </c>
      <c r="B6113" s="73">
        <v>65.0649</v>
      </c>
      <c r="C6113" s="1" t="s">
        <v>1949</v>
      </c>
    </row>
    <row r="6114">
      <c r="A6114" s="72">
        <v>43027.0</v>
      </c>
      <c r="B6114" s="71"/>
      <c r="C6114" s="1" t="s">
        <v>1949</v>
      </c>
    </row>
    <row r="6115">
      <c r="A6115" s="72">
        <v>43028.0</v>
      </c>
      <c r="B6115" s="71"/>
      <c r="C6115" s="1" t="s">
        <v>1949</v>
      </c>
    </row>
    <row r="6116">
      <c r="A6116" s="72">
        <v>43031.0</v>
      </c>
      <c r="B6116" s="73">
        <v>65.0239</v>
      </c>
      <c r="C6116" s="1" t="s">
        <v>1949</v>
      </c>
    </row>
    <row r="6117">
      <c r="A6117" s="72">
        <v>43032.0</v>
      </c>
      <c r="B6117" s="73">
        <v>64.9256</v>
      </c>
      <c r="C6117" s="1" t="s">
        <v>1949</v>
      </c>
    </row>
    <row r="6118">
      <c r="A6118" s="72">
        <v>43033.0</v>
      </c>
      <c r="B6118" s="73">
        <v>65.1386</v>
      </c>
      <c r="C6118" s="1" t="s">
        <v>1949</v>
      </c>
    </row>
    <row r="6119">
      <c r="A6119" s="72">
        <v>43034.0</v>
      </c>
      <c r="B6119" s="73">
        <v>64.7888</v>
      </c>
      <c r="C6119" s="1" t="s">
        <v>1949</v>
      </c>
    </row>
    <row r="6120">
      <c r="A6120" s="72">
        <v>43035.0</v>
      </c>
      <c r="B6120" s="73">
        <v>65.0931</v>
      </c>
      <c r="C6120" s="1" t="s">
        <v>1949</v>
      </c>
    </row>
    <row r="6121">
      <c r="A6121" s="72">
        <v>43038.0</v>
      </c>
      <c r="B6121" s="73">
        <v>64.9338</v>
      </c>
      <c r="C6121" s="1" t="s">
        <v>1949</v>
      </c>
    </row>
    <row r="6122">
      <c r="A6122" s="72">
        <v>43039.0</v>
      </c>
      <c r="B6122" s="73">
        <v>64.7745</v>
      </c>
      <c r="C6122" s="1" t="s">
        <v>1949</v>
      </c>
    </row>
    <row r="6123">
      <c r="A6123" s="72">
        <v>43040.0</v>
      </c>
      <c r="B6123" s="73">
        <v>64.5256</v>
      </c>
      <c r="C6123" s="1" t="s">
        <v>1949</v>
      </c>
    </row>
    <row r="6124">
      <c r="A6124" s="72">
        <v>43041.0</v>
      </c>
      <c r="B6124" s="73">
        <v>64.593</v>
      </c>
      <c r="C6124" s="1" t="s">
        <v>1949</v>
      </c>
    </row>
    <row r="6125">
      <c r="A6125" s="72">
        <v>43042.0</v>
      </c>
      <c r="B6125" s="73">
        <v>64.5764</v>
      </c>
      <c r="C6125" s="1" t="s">
        <v>1949</v>
      </c>
    </row>
    <row r="6126">
      <c r="A6126" s="72">
        <v>43045.0</v>
      </c>
      <c r="B6126" s="73">
        <v>64.7267</v>
      </c>
      <c r="C6126" s="1" t="s">
        <v>1949</v>
      </c>
    </row>
    <row r="6127">
      <c r="A6127" s="72">
        <v>43046.0</v>
      </c>
      <c r="B6127" s="73">
        <v>64.8064</v>
      </c>
      <c r="C6127" s="1" t="s">
        <v>1949</v>
      </c>
    </row>
    <row r="6128">
      <c r="A6128" s="72">
        <v>43047.0</v>
      </c>
      <c r="B6128" s="73">
        <v>65.0592</v>
      </c>
      <c r="C6128" s="1" t="s">
        <v>1949</v>
      </c>
    </row>
    <row r="6129">
      <c r="A6129" s="72">
        <v>43048.0</v>
      </c>
      <c r="B6129" s="73">
        <v>64.8967</v>
      </c>
      <c r="C6129" s="1" t="s">
        <v>1949</v>
      </c>
    </row>
    <row r="6130">
      <c r="A6130" s="72">
        <v>43049.0</v>
      </c>
      <c r="B6130" s="73">
        <v>65.0147</v>
      </c>
      <c r="C6130" s="1" t="s">
        <v>1949</v>
      </c>
    </row>
    <row r="6131">
      <c r="A6131" s="72">
        <v>43052.0</v>
      </c>
      <c r="B6131" s="73">
        <v>65.4272</v>
      </c>
      <c r="C6131" s="1" t="s">
        <v>1949</v>
      </c>
    </row>
    <row r="6132">
      <c r="A6132" s="72">
        <v>43053.0</v>
      </c>
      <c r="B6132" s="73">
        <v>65.5171</v>
      </c>
      <c r="C6132" s="1" t="s">
        <v>1949</v>
      </c>
    </row>
    <row r="6133">
      <c r="A6133" s="72">
        <v>43054.0</v>
      </c>
      <c r="B6133" s="73">
        <v>65.3689</v>
      </c>
      <c r="C6133" s="1" t="s">
        <v>1949</v>
      </c>
    </row>
    <row r="6134">
      <c r="A6134" s="72">
        <v>43055.0</v>
      </c>
      <c r="B6134" s="73">
        <v>65.2969</v>
      </c>
      <c r="C6134" s="1" t="s">
        <v>1949</v>
      </c>
    </row>
    <row r="6135">
      <c r="A6135" s="72">
        <v>43056.0</v>
      </c>
      <c r="B6135" s="73">
        <v>64.8462</v>
      </c>
      <c r="C6135" s="1" t="s">
        <v>1949</v>
      </c>
    </row>
    <row r="6136">
      <c r="A6136" s="72">
        <v>43059.0</v>
      </c>
      <c r="B6136" s="73">
        <v>65.0565</v>
      </c>
      <c r="C6136" s="1" t="s">
        <v>1949</v>
      </c>
    </row>
    <row r="6137">
      <c r="A6137" s="72">
        <v>43060.0</v>
      </c>
      <c r="B6137" s="73">
        <v>65.0386</v>
      </c>
      <c r="C6137" s="1" t="s">
        <v>1949</v>
      </c>
    </row>
    <row r="6138">
      <c r="A6138" s="72">
        <v>43061.0</v>
      </c>
      <c r="B6138" s="73">
        <v>64.7453</v>
      </c>
      <c r="C6138" s="1" t="s">
        <v>1949</v>
      </c>
    </row>
    <row r="6139">
      <c r="A6139" s="72">
        <v>43066.0</v>
      </c>
      <c r="B6139" s="73">
        <v>64.6948</v>
      </c>
      <c r="C6139" s="1" t="s">
        <v>1949</v>
      </c>
    </row>
    <row r="6140">
      <c r="A6140" s="72">
        <v>43067.0</v>
      </c>
      <c r="B6140" s="73">
        <v>64.4206</v>
      </c>
      <c r="C6140" s="1" t="s">
        <v>1949</v>
      </c>
    </row>
    <row r="6141">
      <c r="A6141" s="72">
        <v>43068.0</v>
      </c>
      <c r="B6141" s="73">
        <v>64.4058</v>
      </c>
      <c r="C6141" s="1" t="s">
        <v>1949</v>
      </c>
    </row>
    <row r="6142">
      <c r="A6142" s="72">
        <v>43069.0</v>
      </c>
      <c r="B6142" s="73">
        <v>64.4332</v>
      </c>
      <c r="C6142" s="1" t="s">
        <v>1949</v>
      </c>
    </row>
    <row r="6143">
      <c r="A6143" s="72">
        <v>43070.0</v>
      </c>
      <c r="B6143" s="71"/>
      <c r="C6143" s="1" t="s">
        <v>1949</v>
      </c>
    </row>
    <row r="6144">
      <c r="A6144" s="72">
        <v>43073.0</v>
      </c>
      <c r="B6144" s="73">
        <v>64.3799</v>
      </c>
      <c r="C6144" s="1" t="s">
        <v>1949</v>
      </c>
    </row>
    <row r="6145">
      <c r="A6145" s="72">
        <v>43074.0</v>
      </c>
      <c r="B6145" s="73">
        <v>64.3764</v>
      </c>
      <c r="C6145" s="1" t="s">
        <v>1949</v>
      </c>
    </row>
    <row r="6146">
      <c r="A6146" s="72">
        <v>43075.0</v>
      </c>
      <c r="B6146" s="73">
        <v>64.4467</v>
      </c>
      <c r="C6146" s="1" t="s">
        <v>1949</v>
      </c>
    </row>
    <row r="6147">
      <c r="A6147" s="72">
        <v>43076.0</v>
      </c>
      <c r="B6147" s="73">
        <v>64.5388</v>
      </c>
      <c r="C6147" s="1" t="s">
        <v>1949</v>
      </c>
    </row>
    <row r="6148">
      <c r="A6148" s="72">
        <v>43077.0</v>
      </c>
      <c r="B6148" s="73">
        <v>64.4649</v>
      </c>
      <c r="C6148" s="1" t="s">
        <v>1949</v>
      </c>
    </row>
    <row r="6149">
      <c r="A6149" s="72">
        <v>43080.0</v>
      </c>
      <c r="B6149" s="73">
        <v>64.3616</v>
      </c>
      <c r="C6149" s="1" t="s">
        <v>1949</v>
      </c>
    </row>
    <row r="6150">
      <c r="A6150" s="72">
        <v>43081.0</v>
      </c>
      <c r="B6150" s="73">
        <v>64.4834</v>
      </c>
      <c r="C6150" s="1" t="s">
        <v>1949</v>
      </c>
    </row>
    <row r="6151">
      <c r="A6151" s="72">
        <v>43082.0</v>
      </c>
      <c r="B6151" s="73">
        <v>64.4525</v>
      </c>
      <c r="C6151" s="1" t="s">
        <v>1949</v>
      </c>
    </row>
    <row r="6152">
      <c r="A6152" s="72">
        <v>43083.0</v>
      </c>
      <c r="B6152" s="73">
        <v>64.2798</v>
      </c>
      <c r="C6152" s="1" t="s">
        <v>1949</v>
      </c>
    </row>
    <row r="6153">
      <c r="A6153" s="72">
        <v>43084.0</v>
      </c>
      <c r="B6153" s="73">
        <v>64.0958</v>
      </c>
      <c r="C6153" s="1" t="s">
        <v>1949</v>
      </c>
    </row>
    <row r="6154">
      <c r="A6154" s="72">
        <v>43087.0</v>
      </c>
      <c r="B6154" s="73">
        <v>64.1065</v>
      </c>
      <c r="C6154" s="1" t="s">
        <v>1949</v>
      </c>
    </row>
    <row r="6155">
      <c r="A6155" s="72">
        <v>43088.0</v>
      </c>
      <c r="B6155" s="73">
        <v>64.1205</v>
      </c>
      <c r="C6155" s="1" t="s">
        <v>1949</v>
      </c>
    </row>
    <row r="6156">
      <c r="A6156" s="72">
        <v>43089.0</v>
      </c>
      <c r="B6156" s="73">
        <v>64.0577</v>
      </c>
      <c r="C6156" s="1" t="s">
        <v>1949</v>
      </c>
    </row>
    <row r="6157">
      <c r="A6157" s="72">
        <v>43090.0</v>
      </c>
      <c r="B6157" s="73">
        <v>64.0883</v>
      </c>
      <c r="C6157" s="1" t="s">
        <v>1949</v>
      </c>
    </row>
    <row r="6158">
      <c r="A6158" s="72">
        <v>43091.0</v>
      </c>
      <c r="B6158" s="73">
        <v>64.0409</v>
      </c>
      <c r="C6158" s="1" t="s">
        <v>1949</v>
      </c>
    </row>
    <row r="6159">
      <c r="A6159" s="72">
        <v>43095.0</v>
      </c>
      <c r="B6159" s="73">
        <v>64.0538</v>
      </c>
      <c r="C6159" s="1" t="s">
        <v>1949</v>
      </c>
    </row>
    <row r="6160">
      <c r="A6160" s="72">
        <v>43096.0</v>
      </c>
      <c r="B6160" s="73">
        <v>64.1577</v>
      </c>
      <c r="C6160" s="1" t="s">
        <v>1949</v>
      </c>
    </row>
    <row r="6161">
      <c r="A6161" s="72">
        <v>43097.0</v>
      </c>
      <c r="B6161" s="73">
        <v>64.1716</v>
      </c>
      <c r="C6161" s="1" t="s">
        <v>1949</v>
      </c>
    </row>
    <row r="6162">
      <c r="A6162" s="72">
        <v>43098.0</v>
      </c>
      <c r="B6162" s="73">
        <v>63.9273</v>
      </c>
      <c r="C6162" s="1" t="s">
        <v>1949</v>
      </c>
    </row>
    <row r="6163">
      <c r="A6163" s="72">
        <v>43102.0</v>
      </c>
      <c r="B6163" s="73">
        <v>63.6728</v>
      </c>
      <c r="C6163" s="1" t="s">
        <v>1949</v>
      </c>
    </row>
    <row r="6164">
      <c r="A6164" s="72">
        <v>43103.0</v>
      </c>
      <c r="B6164" s="73">
        <v>63.4833</v>
      </c>
      <c r="C6164" s="1" t="s">
        <v>1949</v>
      </c>
    </row>
    <row r="6165">
      <c r="A6165" s="72">
        <v>43104.0</v>
      </c>
      <c r="B6165" s="73">
        <v>63.3914</v>
      </c>
      <c r="C6165" s="1" t="s">
        <v>1949</v>
      </c>
    </row>
    <row r="6166">
      <c r="A6166" s="72">
        <v>43105.0</v>
      </c>
      <c r="B6166" s="73">
        <v>63.3823</v>
      </c>
      <c r="C6166" s="1" t="s">
        <v>1949</v>
      </c>
    </row>
    <row r="6167">
      <c r="A6167" s="72">
        <v>43108.0</v>
      </c>
      <c r="B6167" s="73">
        <v>63.3482</v>
      </c>
      <c r="C6167" s="1" t="s">
        <v>1949</v>
      </c>
    </row>
    <row r="6168">
      <c r="A6168" s="72">
        <v>43109.0</v>
      </c>
      <c r="B6168" s="73">
        <v>63.469</v>
      </c>
      <c r="C6168" s="1" t="s">
        <v>1949</v>
      </c>
    </row>
    <row r="6169">
      <c r="A6169" s="72">
        <v>43110.0</v>
      </c>
      <c r="B6169" s="73">
        <v>63.8264</v>
      </c>
      <c r="C6169" s="1" t="s">
        <v>1949</v>
      </c>
    </row>
    <row r="6170">
      <c r="A6170" s="72">
        <v>43111.0</v>
      </c>
      <c r="B6170" s="73">
        <v>63.7364</v>
      </c>
      <c r="C6170" s="1" t="s">
        <v>1949</v>
      </c>
    </row>
    <row r="6171">
      <c r="A6171" s="72">
        <v>43112.0</v>
      </c>
      <c r="B6171" s="73">
        <v>63.5263</v>
      </c>
      <c r="C6171" s="1" t="s">
        <v>1949</v>
      </c>
    </row>
    <row r="6172">
      <c r="A6172" s="72">
        <v>43116.0</v>
      </c>
      <c r="B6172" s="73">
        <v>63.7602</v>
      </c>
      <c r="C6172" s="1" t="s">
        <v>1949</v>
      </c>
    </row>
    <row r="6173">
      <c r="A6173" s="72">
        <v>43117.0</v>
      </c>
      <c r="B6173" s="73">
        <v>63.9797</v>
      </c>
      <c r="C6173" s="1" t="s">
        <v>1949</v>
      </c>
    </row>
    <row r="6174">
      <c r="A6174" s="72">
        <v>43118.0</v>
      </c>
      <c r="B6174" s="73">
        <v>63.8431</v>
      </c>
      <c r="C6174" s="1" t="s">
        <v>1949</v>
      </c>
    </row>
    <row r="6175">
      <c r="A6175" s="72">
        <v>43119.0</v>
      </c>
      <c r="B6175" s="73">
        <v>63.7183</v>
      </c>
      <c r="C6175" s="1" t="s">
        <v>1949</v>
      </c>
    </row>
    <row r="6176">
      <c r="A6176" s="72">
        <v>43122.0</v>
      </c>
      <c r="B6176" s="73">
        <v>63.8895</v>
      </c>
      <c r="C6176" s="1" t="s">
        <v>1949</v>
      </c>
    </row>
    <row r="6177">
      <c r="A6177" s="72">
        <v>43123.0</v>
      </c>
      <c r="B6177" s="73">
        <v>63.7722</v>
      </c>
      <c r="C6177" s="1" t="s">
        <v>1949</v>
      </c>
    </row>
    <row r="6178">
      <c r="A6178" s="72">
        <v>43124.0</v>
      </c>
      <c r="B6178" s="73">
        <v>63.6439</v>
      </c>
      <c r="C6178" s="1" t="s">
        <v>1949</v>
      </c>
    </row>
    <row r="6179">
      <c r="A6179" s="72">
        <v>43125.0</v>
      </c>
      <c r="B6179" s="73">
        <v>63.4983</v>
      </c>
      <c r="C6179" s="1" t="s">
        <v>1949</v>
      </c>
    </row>
    <row r="6180">
      <c r="A6180" s="72">
        <v>43126.0</v>
      </c>
      <c r="B6180" s="71"/>
      <c r="C6180" s="1" t="s">
        <v>1949</v>
      </c>
    </row>
    <row r="6181">
      <c r="A6181" s="72">
        <v>43129.0</v>
      </c>
      <c r="B6181" s="73">
        <v>63.547</v>
      </c>
      <c r="C6181" s="1" t="s">
        <v>1949</v>
      </c>
    </row>
    <row r="6182">
      <c r="A6182" s="72">
        <v>43130.0</v>
      </c>
      <c r="B6182" s="73">
        <v>63.7534</v>
      </c>
      <c r="C6182" s="1" t="s">
        <v>1949</v>
      </c>
    </row>
    <row r="6183">
      <c r="A6183" s="72">
        <v>43131.0</v>
      </c>
      <c r="B6183" s="73">
        <v>63.6878</v>
      </c>
      <c r="C6183" s="1" t="s">
        <v>1949</v>
      </c>
    </row>
    <row r="6184">
      <c r="A6184" s="72">
        <v>43132.0</v>
      </c>
      <c r="B6184" s="73">
        <v>63.6113</v>
      </c>
      <c r="C6184" s="1" t="s">
        <v>1949</v>
      </c>
    </row>
    <row r="6185">
      <c r="A6185" s="72">
        <v>43133.0</v>
      </c>
      <c r="B6185" s="73">
        <v>64.0781</v>
      </c>
      <c r="C6185" s="1" t="s">
        <v>1949</v>
      </c>
    </row>
    <row r="6186">
      <c r="A6186" s="72">
        <v>43136.0</v>
      </c>
      <c r="B6186" s="73">
        <v>64.0295</v>
      </c>
      <c r="C6186" s="1" t="s">
        <v>1949</v>
      </c>
    </row>
    <row r="6187">
      <c r="A6187" s="72">
        <v>43137.0</v>
      </c>
      <c r="B6187" s="73">
        <v>64.2723</v>
      </c>
      <c r="C6187" s="1" t="s">
        <v>1949</v>
      </c>
    </row>
    <row r="6188">
      <c r="A6188" s="72">
        <v>43138.0</v>
      </c>
      <c r="B6188" s="73">
        <v>64.1377</v>
      </c>
      <c r="C6188" s="1" t="s">
        <v>1949</v>
      </c>
    </row>
    <row r="6189">
      <c r="A6189" s="72">
        <v>43139.0</v>
      </c>
      <c r="B6189" s="73">
        <v>64.1616</v>
      </c>
      <c r="C6189" s="1" t="s">
        <v>1949</v>
      </c>
    </row>
    <row r="6190">
      <c r="A6190" s="72">
        <v>43140.0</v>
      </c>
      <c r="B6190" s="73">
        <v>64.3686</v>
      </c>
      <c r="C6190" s="1" t="s">
        <v>1949</v>
      </c>
    </row>
    <row r="6191">
      <c r="A6191" s="72">
        <v>43143.0</v>
      </c>
      <c r="B6191" s="73">
        <v>64.2838</v>
      </c>
      <c r="C6191" s="1" t="s">
        <v>1949</v>
      </c>
    </row>
    <row r="6192">
      <c r="A6192" s="72">
        <v>43144.0</v>
      </c>
      <c r="B6192" s="71"/>
      <c r="C6192" s="1" t="s">
        <v>1949</v>
      </c>
    </row>
    <row r="6193">
      <c r="A6193" s="72">
        <v>43145.0</v>
      </c>
      <c r="B6193" s="73">
        <v>64.1259</v>
      </c>
      <c r="C6193" s="1" t="s">
        <v>1949</v>
      </c>
    </row>
    <row r="6194">
      <c r="A6194" s="72">
        <v>43146.0</v>
      </c>
      <c r="B6194" s="73">
        <v>63.9222</v>
      </c>
      <c r="C6194" s="1" t="s">
        <v>1949</v>
      </c>
    </row>
    <row r="6195">
      <c r="A6195" s="72">
        <v>43147.0</v>
      </c>
      <c r="B6195" s="73">
        <v>63.9097</v>
      </c>
      <c r="C6195" s="1" t="s">
        <v>1949</v>
      </c>
    </row>
    <row r="6196">
      <c r="A6196" s="72">
        <v>43151.0</v>
      </c>
      <c r="B6196" s="73">
        <v>64.5254</v>
      </c>
      <c r="C6196" s="1" t="s">
        <v>1949</v>
      </c>
    </row>
    <row r="6197">
      <c r="A6197" s="72">
        <v>43152.0</v>
      </c>
      <c r="B6197" s="73">
        <v>64.8161</v>
      </c>
      <c r="C6197" s="1" t="s">
        <v>1949</v>
      </c>
    </row>
    <row r="6198">
      <c r="A6198" s="72">
        <v>43153.0</v>
      </c>
      <c r="B6198" s="73">
        <v>65.0458</v>
      </c>
      <c r="C6198" s="1" t="s">
        <v>1949</v>
      </c>
    </row>
    <row r="6199">
      <c r="A6199" s="72">
        <v>43154.0</v>
      </c>
      <c r="B6199" s="73">
        <v>64.8227</v>
      </c>
      <c r="C6199" s="1" t="s">
        <v>1949</v>
      </c>
    </row>
    <row r="6200">
      <c r="A6200" s="72">
        <v>43157.0</v>
      </c>
      <c r="B6200" s="73">
        <v>64.6639</v>
      </c>
      <c r="C6200" s="1" t="s">
        <v>1949</v>
      </c>
    </row>
    <row r="6201">
      <c r="A6201" s="72">
        <v>43158.0</v>
      </c>
      <c r="B6201" s="73">
        <v>64.8514</v>
      </c>
      <c r="C6201" s="1" t="s">
        <v>1949</v>
      </c>
    </row>
    <row r="6202">
      <c r="A6202" s="72">
        <v>43159.0</v>
      </c>
      <c r="B6202" s="73">
        <v>65.1031</v>
      </c>
      <c r="C6202" s="1" t="s">
        <v>1949</v>
      </c>
    </row>
    <row r="6203">
      <c r="A6203" s="72">
        <v>43160.0</v>
      </c>
      <c r="B6203" s="73">
        <v>65.2261</v>
      </c>
      <c r="C6203" s="1" t="s">
        <v>1949</v>
      </c>
    </row>
    <row r="6204">
      <c r="A6204" s="72">
        <v>43161.0</v>
      </c>
      <c r="B6204" s="71"/>
      <c r="C6204" s="1" t="s">
        <v>1949</v>
      </c>
    </row>
    <row r="6205">
      <c r="A6205" s="72">
        <v>43164.0</v>
      </c>
      <c r="B6205" s="73">
        <v>65.053</v>
      </c>
      <c r="C6205" s="1" t="s">
        <v>1949</v>
      </c>
    </row>
    <row r="6206">
      <c r="A6206" s="72">
        <v>43165.0</v>
      </c>
      <c r="B6206" s="73">
        <v>64.9941</v>
      </c>
      <c r="C6206" s="1" t="s">
        <v>1949</v>
      </c>
    </row>
    <row r="6207">
      <c r="A6207" s="72">
        <v>43166.0</v>
      </c>
      <c r="B6207" s="73">
        <v>64.9627</v>
      </c>
      <c r="C6207" s="1" t="s">
        <v>1949</v>
      </c>
    </row>
    <row r="6208">
      <c r="A6208" s="72">
        <v>43167.0</v>
      </c>
      <c r="B6208" s="73">
        <v>64.9212</v>
      </c>
      <c r="C6208" s="1" t="s">
        <v>1949</v>
      </c>
    </row>
    <row r="6209">
      <c r="A6209" s="72">
        <v>43168.0</v>
      </c>
      <c r="B6209" s="73">
        <v>65.0784</v>
      </c>
      <c r="C6209" s="1" t="s">
        <v>1949</v>
      </c>
    </row>
    <row r="6210">
      <c r="A6210" s="72">
        <v>43171.0</v>
      </c>
      <c r="B6210" s="73">
        <v>65.0199</v>
      </c>
      <c r="C6210" s="1" t="s">
        <v>1949</v>
      </c>
    </row>
    <row r="6211">
      <c r="A6211" s="72">
        <v>43172.0</v>
      </c>
      <c r="B6211" s="73">
        <v>64.9567</v>
      </c>
      <c r="C6211" s="1" t="s">
        <v>1949</v>
      </c>
    </row>
    <row r="6212">
      <c r="A6212" s="72">
        <v>43173.0</v>
      </c>
      <c r="B6212" s="73">
        <v>64.9875</v>
      </c>
      <c r="C6212" s="1" t="s">
        <v>1949</v>
      </c>
    </row>
    <row r="6213">
      <c r="A6213" s="72">
        <v>43174.0</v>
      </c>
      <c r="B6213" s="73">
        <v>64.9366</v>
      </c>
      <c r="C6213" s="1" t="s">
        <v>1949</v>
      </c>
    </row>
    <row r="6214">
      <c r="A6214" s="72">
        <v>43175.0</v>
      </c>
      <c r="B6214" s="73">
        <v>64.8737</v>
      </c>
      <c r="C6214" s="1" t="s">
        <v>1949</v>
      </c>
    </row>
    <row r="6215">
      <c r="A6215" s="72">
        <v>43178.0</v>
      </c>
      <c r="B6215" s="73">
        <v>65.0375</v>
      </c>
      <c r="C6215" s="1" t="s">
        <v>1949</v>
      </c>
    </row>
    <row r="6216">
      <c r="A6216" s="72">
        <v>43179.0</v>
      </c>
      <c r="B6216" s="73">
        <v>65.1993</v>
      </c>
      <c r="C6216" s="1" t="s">
        <v>1949</v>
      </c>
    </row>
    <row r="6217">
      <c r="A6217" s="72">
        <v>43180.0</v>
      </c>
      <c r="B6217" s="71"/>
      <c r="C6217" s="1" t="s">
        <v>1949</v>
      </c>
    </row>
    <row r="6218">
      <c r="A6218" s="72">
        <v>43181.0</v>
      </c>
      <c r="B6218" s="73">
        <v>65.0622</v>
      </c>
      <c r="C6218" s="1" t="s">
        <v>1949</v>
      </c>
    </row>
    <row r="6219">
      <c r="A6219" s="72">
        <v>43182.0</v>
      </c>
      <c r="B6219" s="73">
        <v>65.1333</v>
      </c>
      <c r="C6219" s="1" t="s">
        <v>1949</v>
      </c>
    </row>
    <row r="6220">
      <c r="A6220" s="72">
        <v>43185.0</v>
      </c>
      <c r="B6220" s="73">
        <v>64.9055</v>
      </c>
      <c r="C6220" s="1" t="s">
        <v>1949</v>
      </c>
    </row>
    <row r="6221">
      <c r="A6221" s="72">
        <v>43186.0</v>
      </c>
      <c r="B6221" s="73">
        <v>64.7973</v>
      </c>
      <c r="C6221" s="1" t="s">
        <v>1949</v>
      </c>
    </row>
    <row r="6222">
      <c r="A6222" s="72">
        <v>43187.0</v>
      </c>
      <c r="B6222" s="73">
        <v>65.0441</v>
      </c>
      <c r="C6222" s="1" t="s">
        <v>1949</v>
      </c>
    </row>
    <row r="6223">
      <c r="A6223" s="72">
        <v>43188.0</v>
      </c>
      <c r="B6223" s="71"/>
      <c r="C6223" s="1" t="s">
        <v>1949</v>
      </c>
    </row>
    <row r="6224">
      <c r="A6224" s="72">
        <v>43189.0</v>
      </c>
      <c r="B6224" s="71"/>
      <c r="C6224" s="1" t="s">
        <v>1949</v>
      </c>
    </row>
    <row r="6225">
      <c r="A6225" s="72">
        <v>43192.0</v>
      </c>
      <c r="B6225" s="73">
        <v>65.0441</v>
      </c>
      <c r="C6225" s="1" t="s">
        <v>1949</v>
      </c>
    </row>
    <row r="6226">
      <c r="A6226" s="72">
        <v>43193.0</v>
      </c>
      <c r="B6226" s="73">
        <v>65.024</v>
      </c>
      <c r="C6226" s="1" t="s">
        <v>1949</v>
      </c>
    </row>
    <row r="6227">
      <c r="A6227" s="72">
        <v>43194.0</v>
      </c>
      <c r="B6227" s="73">
        <v>65.0232</v>
      </c>
      <c r="C6227" s="1" t="s">
        <v>1949</v>
      </c>
    </row>
    <row r="6228">
      <c r="A6228" s="72">
        <v>43195.0</v>
      </c>
      <c r="B6228" s="73">
        <v>65.0601</v>
      </c>
      <c r="C6228" s="1" t="s">
        <v>1949</v>
      </c>
    </row>
    <row r="6229">
      <c r="A6229" s="72">
        <v>43196.0</v>
      </c>
      <c r="B6229" s="73">
        <v>64.9884</v>
      </c>
      <c r="C6229" s="1" t="s">
        <v>1949</v>
      </c>
    </row>
    <row r="6230">
      <c r="A6230" s="72">
        <v>43199.0</v>
      </c>
      <c r="B6230" s="73">
        <v>64.9287</v>
      </c>
      <c r="C6230" s="1" t="s">
        <v>1949</v>
      </c>
    </row>
    <row r="6231">
      <c r="A6231" s="72">
        <v>43200.0</v>
      </c>
      <c r="B6231" s="73">
        <v>64.9368</v>
      </c>
      <c r="C6231" s="1" t="s">
        <v>1949</v>
      </c>
    </row>
    <row r="6232">
      <c r="A6232" s="72">
        <v>43201.0</v>
      </c>
      <c r="B6232" s="73">
        <v>65.1272</v>
      </c>
      <c r="C6232" s="1" t="s">
        <v>1949</v>
      </c>
    </row>
    <row r="6233">
      <c r="A6233" s="72">
        <v>43202.0</v>
      </c>
      <c r="B6233" s="73">
        <v>65.3496</v>
      </c>
      <c r="C6233" s="1" t="s">
        <v>1949</v>
      </c>
    </row>
    <row r="6234">
      <c r="A6234" s="72">
        <v>43203.0</v>
      </c>
      <c r="B6234" s="73">
        <v>65.2226</v>
      </c>
      <c r="C6234" s="1" t="s">
        <v>1949</v>
      </c>
    </row>
    <row r="6235">
      <c r="A6235" s="72">
        <v>43206.0</v>
      </c>
      <c r="B6235" s="73">
        <v>65.4476</v>
      </c>
      <c r="C6235" s="1" t="s">
        <v>1949</v>
      </c>
    </row>
    <row r="6236">
      <c r="A6236" s="72">
        <v>43207.0</v>
      </c>
      <c r="B6236" s="73">
        <v>65.6124</v>
      </c>
      <c r="C6236" s="1" t="s">
        <v>1949</v>
      </c>
    </row>
    <row r="6237">
      <c r="A6237" s="72">
        <v>43208.0</v>
      </c>
      <c r="B6237" s="73">
        <v>65.6814</v>
      </c>
      <c r="C6237" s="1" t="s">
        <v>1949</v>
      </c>
    </row>
    <row r="6238">
      <c r="A6238" s="72">
        <v>43209.0</v>
      </c>
      <c r="B6238" s="73">
        <v>65.7837</v>
      </c>
      <c r="C6238" s="1" t="s">
        <v>1949</v>
      </c>
    </row>
    <row r="6239">
      <c r="A6239" s="72">
        <v>43210.0</v>
      </c>
      <c r="B6239" s="73">
        <v>66.0167</v>
      </c>
      <c r="C6239" s="1" t="s">
        <v>1949</v>
      </c>
    </row>
    <row r="6240">
      <c r="A6240" s="72">
        <v>43213.0</v>
      </c>
      <c r="B6240" s="73">
        <v>66.2177</v>
      </c>
      <c r="C6240" s="1" t="s">
        <v>1949</v>
      </c>
    </row>
    <row r="6241">
      <c r="A6241" s="72">
        <v>43214.0</v>
      </c>
      <c r="B6241" s="73">
        <v>66.3622</v>
      </c>
      <c r="C6241" s="1" t="s">
        <v>1949</v>
      </c>
    </row>
    <row r="6242">
      <c r="A6242" s="72">
        <v>43215.0</v>
      </c>
      <c r="B6242" s="73">
        <v>66.6983</v>
      </c>
      <c r="C6242" s="1" t="s">
        <v>1949</v>
      </c>
    </row>
    <row r="6243">
      <c r="A6243" s="72">
        <v>43216.0</v>
      </c>
      <c r="B6243" s="73">
        <v>66.8299</v>
      </c>
      <c r="C6243" s="1" t="s">
        <v>1949</v>
      </c>
    </row>
    <row r="6244">
      <c r="A6244" s="72">
        <v>43217.0</v>
      </c>
      <c r="B6244" s="73">
        <v>66.7801</v>
      </c>
      <c r="C6244" s="1" t="s">
        <v>1949</v>
      </c>
    </row>
    <row r="6245">
      <c r="A6245" s="72">
        <v>43220.0</v>
      </c>
      <c r="B6245" s="73">
        <v>66.7801</v>
      </c>
      <c r="C6245" s="1" t="s">
        <v>1949</v>
      </c>
    </row>
    <row r="6246">
      <c r="A6246" s="72">
        <v>43221.0</v>
      </c>
      <c r="B6246" s="71"/>
      <c r="C6246" s="1" t="s">
        <v>1949</v>
      </c>
    </row>
    <row r="6247">
      <c r="A6247" s="72">
        <v>43222.0</v>
      </c>
      <c r="B6247" s="73">
        <v>66.6636</v>
      </c>
      <c r="C6247" s="1" t="s">
        <v>1949</v>
      </c>
    </row>
    <row r="6248">
      <c r="A6248" s="72">
        <v>43223.0</v>
      </c>
      <c r="B6248" s="73">
        <v>66.6093</v>
      </c>
      <c r="C6248" s="1" t="s">
        <v>1949</v>
      </c>
    </row>
    <row r="6249">
      <c r="A6249" s="72">
        <v>43224.0</v>
      </c>
      <c r="B6249" s="73">
        <v>66.7681</v>
      </c>
      <c r="C6249" s="1" t="s">
        <v>1949</v>
      </c>
    </row>
    <row r="6250">
      <c r="A6250" s="72">
        <v>43227.0</v>
      </c>
      <c r="B6250" s="73">
        <v>67.106</v>
      </c>
      <c r="C6250" s="1" t="s">
        <v>1949</v>
      </c>
    </row>
    <row r="6251">
      <c r="A6251" s="72">
        <v>43228.0</v>
      </c>
      <c r="B6251" s="73">
        <v>67.0809</v>
      </c>
      <c r="C6251" s="1" t="s">
        <v>1949</v>
      </c>
    </row>
    <row r="6252">
      <c r="A6252" s="72">
        <v>43229.0</v>
      </c>
      <c r="B6252" s="73">
        <v>67.3815</v>
      </c>
      <c r="C6252" s="1" t="s">
        <v>1949</v>
      </c>
    </row>
    <row r="6253">
      <c r="A6253" s="72">
        <v>43230.0</v>
      </c>
      <c r="B6253" s="73">
        <v>67.3786</v>
      </c>
      <c r="C6253" s="1" t="s">
        <v>1949</v>
      </c>
    </row>
    <row r="6254">
      <c r="A6254" s="72">
        <v>43231.0</v>
      </c>
      <c r="B6254" s="73">
        <v>67.2203</v>
      </c>
      <c r="C6254" s="1" t="s">
        <v>1949</v>
      </c>
    </row>
    <row r="6255">
      <c r="A6255" s="72">
        <v>43234.0</v>
      </c>
      <c r="B6255" s="73">
        <v>67.3153</v>
      </c>
      <c r="C6255" s="1" t="s">
        <v>1949</v>
      </c>
    </row>
    <row r="6256">
      <c r="A6256" s="72">
        <v>43235.0</v>
      </c>
      <c r="B6256" s="73">
        <v>67.5288</v>
      </c>
      <c r="C6256" s="1" t="s">
        <v>1949</v>
      </c>
    </row>
    <row r="6257">
      <c r="A6257" s="72">
        <v>43236.0</v>
      </c>
      <c r="B6257" s="73">
        <v>67.8276</v>
      </c>
      <c r="C6257" s="1" t="s">
        <v>1949</v>
      </c>
    </row>
    <row r="6258">
      <c r="A6258" s="72">
        <v>43237.0</v>
      </c>
      <c r="B6258" s="73">
        <v>67.7156</v>
      </c>
      <c r="C6258" s="1" t="s">
        <v>1949</v>
      </c>
    </row>
    <row r="6259">
      <c r="A6259" s="72">
        <v>43238.0</v>
      </c>
      <c r="B6259" s="73">
        <v>67.9577</v>
      </c>
      <c r="C6259" s="1" t="s">
        <v>1949</v>
      </c>
    </row>
    <row r="6260">
      <c r="A6260" s="72">
        <v>43241.0</v>
      </c>
      <c r="B6260" s="73">
        <v>68.0883</v>
      </c>
      <c r="C6260" s="1" t="s">
        <v>1949</v>
      </c>
    </row>
    <row r="6261">
      <c r="A6261" s="72">
        <v>43242.0</v>
      </c>
      <c r="B6261" s="73">
        <v>68.0187</v>
      </c>
      <c r="C6261" s="1" t="s">
        <v>1949</v>
      </c>
    </row>
    <row r="6262">
      <c r="A6262" s="72">
        <v>43243.0</v>
      </c>
      <c r="B6262" s="73">
        <v>68.2139</v>
      </c>
      <c r="C6262" s="1" t="s">
        <v>1949</v>
      </c>
    </row>
    <row r="6263">
      <c r="A6263" s="72">
        <v>43244.0</v>
      </c>
      <c r="B6263" s="73">
        <v>68.3872</v>
      </c>
      <c r="C6263" s="1" t="s">
        <v>1949</v>
      </c>
    </row>
    <row r="6264">
      <c r="A6264" s="72">
        <v>43245.0</v>
      </c>
      <c r="B6264" s="73">
        <v>68.26</v>
      </c>
      <c r="C6264" s="1" t="s">
        <v>1949</v>
      </c>
    </row>
    <row r="6265">
      <c r="A6265" s="72">
        <v>43249.0</v>
      </c>
      <c r="B6265" s="73">
        <v>67.8201</v>
      </c>
      <c r="C6265" s="1" t="s">
        <v>1949</v>
      </c>
    </row>
    <row r="6266">
      <c r="A6266" s="72">
        <v>43250.0</v>
      </c>
      <c r="B6266" s="73">
        <v>67.6288</v>
      </c>
      <c r="C6266" s="1" t="s">
        <v>1949</v>
      </c>
    </row>
    <row r="6267">
      <c r="A6267" s="72">
        <v>43251.0</v>
      </c>
      <c r="B6267" s="73">
        <v>67.4526</v>
      </c>
      <c r="C6267" s="1" t="s">
        <v>1949</v>
      </c>
    </row>
    <row r="6268">
      <c r="A6268" s="72">
        <v>43252.0</v>
      </c>
      <c r="B6268" s="73">
        <v>67.184</v>
      </c>
      <c r="C6268" s="1" t="s">
        <v>1949</v>
      </c>
    </row>
    <row r="6269">
      <c r="A6269" s="72">
        <v>43255.0</v>
      </c>
      <c r="B6269" s="73">
        <v>67.0543</v>
      </c>
      <c r="C6269" s="1" t="s">
        <v>1949</v>
      </c>
    </row>
    <row r="6270">
      <c r="A6270" s="72">
        <v>43256.0</v>
      </c>
      <c r="B6270" s="73">
        <v>67.1794</v>
      </c>
      <c r="C6270" s="1" t="s">
        <v>1949</v>
      </c>
    </row>
    <row r="6271">
      <c r="A6271" s="72">
        <v>43257.0</v>
      </c>
      <c r="B6271" s="73">
        <v>67.0397</v>
      </c>
      <c r="C6271" s="1" t="s">
        <v>1949</v>
      </c>
    </row>
    <row r="6272">
      <c r="A6272" s="72">
        <v>43258.0</v>
      </c>
      <c r="B6272" s="73">
        <v>67.0181</v>
      </c>
      <c r="C6272" s="1" t="s">
        <v>1949</v>
      </c>
    </row>
    <row r="6273">
      <c r="A6273" s="72">
        <v>43259.0</v>
      </c>
      <c r="B6273" s="73">
        <v>67.5228</v>
      </c>
      <c r="C6273" s="1" t="s">
        <v>1949</v>
      </c>
    </row>
    <row r="6274">
      <c r="A6274" s="72">
        <v>43262.0</v>
      </c>
      <c r="B6274" s="73">
        <v>67.3353</v>
      </c>
      <c r="C6274" s="1" t="s">
        <v>1949</v>
      </c>
    </row>
    <row r="6275">
      <c r="A6275" s="72">
        <v>43263.0</v>
      </c>
      <c r="B6275" s="73">
        <v>67.4571</v>
      </c>
      <c r="C6275" s="1" t="s">
        <v>1949</v>
      </c>
    </row>
    <row r="6276">
      <c r="A6276" s="72">
        <v>43264.0</v>
      </c>
      <c r="B6276" s="73">
        <v>67.6251</v>
      </c>
      <c r="C6276" s="1" t="s">
        <v>1949</v>
      </c>
    </row>
    <row r="6277">
      <c r="A6277" s="72">
        <v>43265.0</v>
      </c>
      <c r="B6277" s="73">
        <v>67.6875</v>
      </c>
      <c r="C6277" s="1" t="s">
        <v>1949</v>
      </c>
    </row>
    <row r="6278">
      <c r="A6278" s="72">
        <v>43266.0</v>
      </c>
      <c r="B6278" s="73">
        <v>67.9739</v>
      </c>
      <c r="C6278" s="1" t="s">
        <v>1949</v>
      </c>
    </row>
    <row r="6279">
      <c r="A6279" s="72">
        <v>43269.0</v>
      </c>
      <c r="B6279" s="73">
        <v>68.0248</v>
      </c>
      <c r="C6279" s="1" t="s">
        <v>1949</v>
      </c>
    </row>
    <row r="6280">
      <c r="A6280" s="72">
        <v>43270.0</v>
      </c>
      <c r="B6280" s="73">
        <v>68.1511</v>
      </c>
      <c r="C6280" s="1" t="s">
        <v>1949</v>
      </c>
    </row>
    <row r="6281">
      <c r="A6281" s="72">
        <v>43271.0</v>
      </c>
      <c r="B6281" s="73">
        <v>68.0838</v>
      </c>
      <c r="C6281" s="1" t="s">
        <v>1949</v>
      </c>
    </row>
    <row r="6282">
      <c r="A6282" s="72">
        <v>43272.0</v>
      </c>
      <c r="B6282" s="73">
        <v>68.195</v>
      </c>
      <c r="C6282" s="1" t="s">
        <v>1949</v>
      </c>
    </row>
    <row r="6283">
      <c r="A6283" s="72">
        <v>43273.0</v>
      </c>
      <c r="B6283" s="73">
        <v>67.7695</v>
      </c>
      <c r="C6283" s="1" t="s">
        <v>1949</v>
      </c>
    </row>
    <row r="6284">
      <c r="A6284" s="72">
        <v>43276.0</v>
      </c>
      <c r="B6284" s="73">
        <v>68.1466</v>
      </c>
      <c r="C6284" s="1" t="s">
        <v>1949</v>
      </c>
    </row>
    <row r="6285">
      <c r="A6285" s="72">
        <v>43277.0</v>
      </c>
      <c r="B6285" s="73">
        <v>68.1676</v>
      </c>
      <c r="C6285" s="1" t="s">
        <v>1949</v>
      </c>
    </row>
    <row r="6286">
      <c r="A6286" s="72">
        <v>43278.0</v>
      </c>
      <c r="B6286" s="73">
        <v>68.5246</v>
      </c>
      <c r="C6286" s="1" t="s">
        <v>1949</v>
      </c>
    </row>
    <row r="6287">
      <c r="A6287" s="72">
        <v>43279.0</v>
      </c>
      <c r="B6287" s="73">
        <v>68.9389</v>
      </c>
      <c r="C6287" s="1" t="s">
        <v>1949</v>
      </c>
    </row>
    <row r="6288">
      <c r="A6288" s="72">
        <v>43280.0</v>
      </c>
      <c r="B6288" s="73">
        <v>68.5753</v>
      </c>
      <c r="C6288" s="1" t="s">
        <v>1949</v>
      </c>
    </row>
    <row r="6289">
      <c r="A6289" s="72">
        <v>43283.0</v>
      </c>
      <c r="B6289" s="73">
        <v>68.6227</v>
      </c>
      <c r="C6289" s="1" t="s">
        <v>1949</v>
      </c>
    </row>
    <row r="6290">
      <c r="A6290" s="72">
        <v>43284.0</v>
      </c>
      <c r="B6290" s="73">
        <v>68.6935</v>
      </c>
      <c r="C6290" s="1" t="s">
        <v>1949</v>
      </c>
    </row>
    <row r="6291">
      <c r="A6291" s="72">
        <v>43286.0</v>
      </c>
      <c r="B6291" s="73">
        <v>68.7545</v>
      </c>
      <c r="C6291" s="1" t="s">
        <v>1949</v>
      </c>
    </row>
    <row r="6292">
      <c r="A6292" s="72">
        <v>43287.0</v>
      </c>
      <c r="B6292" s="73">
        <v>68.8757</v>
      </c>
      <c r="C6292" s="1" t="s">
        <v>1949</v>
      </c>
    </row>
    <row r="6293">
      <c r="A6293" s="72">
        <v>43290.0</v>
      </c>
      <c r="B6293" s="73">
        <v>68.6573</v>
      </c>
      <c r="C6293" s="1" t="s">
        <v>1949</v>
      </c>
    </row>
    <row r="6294">
      <c r="A6294" s="72">
        <v>43291.0</v>
      </c>
      <c r="B6294" s="73">
        <v>68.7942</v>
      </c>
      <c r="C6294" s="1" t="s">
        <v>1949</v>
      </c>
    </row>
    <row r="6295">
      <c r="A6295" s="72">
        <v>43292.0</v>
      </c>
      <c r="B6295" s="73">
        <v>68.829</v>
      </c>
      <c r="C6295" s="1" t="s">
        <v>1949</v>
      </c>
    </row>
    <row r="6296">
      <c r="A6296" s="72">
        <v>43293.0</v>
      </c>
      <c r="B6296" s="73">
        <v>68.6313</v>
      </c>
      <c r="C6296" s="1" t="s">
        <v>1949</v>
      </c>
    </row>
    <row r="6297">
      <c r="A6297" s="72">
        <v>43294.0</v>
      </c>
      <c r="B6297" s="73">
        <v>68.4094</v>
      </c>
      <c r="C6297" s="1" t="s">
        <v>1949</v>
      </c>
    </row>
    <row r="6298">
      <c r="A6298" s="72">
        <v>43297.0</v>
      </c>
      <c r="B6298" s="73">
        <v>68.5877</v>
      </c>
      <c r="C6298" s="1" t="s">
        <v>1949</v>
      </c>
    </row>
    <row r="6299">
      <c r="A6299" s="72">
        <v>43298.0</v>
      </c>
      <c r="B6299" s="73">
        <v>68.2978</v>
      </c>
      <c r="C6299" s="1" t="s">
        <v>1949</v>
      </c>
    </row>
    <row r="6300">
      <c r="A6300" s="72">
        <v>43299.0</v>
      </c>
      <c r="B6300" s="73">
        <v>68.5652</v>
      </c>
      <c r="C6300" s="1" t="s">
        <v>1949</v>
      </c>
    </row>
    <row r="6301">
      <c r="A6301" s="72">
        <v>43300.0</v>
      </c>
      <c r="B6301" s="73">
        <v>68.8331</v>
      </c>
      <c r="C6301" s="1" t="s">
        <v>1949</v>
      </c>
    </row>
    <row r="6302">
      <c r="A6302" s="72">
        <v>43301.0</v>
      </c>
      <c r="B6302" s="73">
        <v>68.8458</v>
      </c>
      <c r="C6302" s="1" t="s">
        <v>1949</v>
      </c>
    </row>
    <row r="6303">
      <c r="A6303" s="72">
        <v>43304.0</v>
      </c>
      <c r="B6303" s="73">
        <v>68.704</v>
      </c>
      <c r="C6303" s="1" t="s">
        <v>1949</v>
      </c>
    </row>
    <row r="6304">
      <c r="A6304" s="72">
        <v>43305.0</v>
      </c>
      <c r="B6304" s="73">
        <v>69.053</v>
      </c>
      <c r="C6304" s="1" t="s">
        <v>1949</v>
      </c>
    </row>
    <row r="6305">
      <c r="A6305" s="72">
        <v>43306.0</v>
      </c>
      <c r="B6305" s="73">
        <v>68.8028</v>
      </c>
      <c r="C6305" s="1" t="s">
        <v>1949</v>
      </c>
    </row>
    <row r="6306">
      <c r="A6306" s="72">
        <v>43307.0</v>
      </c>
      <c r="B6306" s="73">
        <v>68.7017</v>
      </c>
      <c r="C6306" s="1" t="s">
        <v>1949</v>
      </c>
    </row>
    <row r="6307">
      <c r="A6307" s="72">
        <v>43308.0</v>
      </c>
      <c r="B6307" s="73">
        <v>68.7041</v>
      </c>
      <c r="C6307" s="1" t="s">
        <v>1949</v>
      </c>
    </row>
    <row r="6308">
      <c r="A6308" s="72">
        <v>43311.0</v>
      </c>
      <c r="B6308" s="73">
        <v>68.7531</v>
      </c>
      <c r="C6308" s="1" t="s">
        <v>1949</v>
      </c>
    </row>
    <row r="6309">
      <c r="A6309" s="72">
        <v>43312.0</v>
      </c>
      <c r="B6309" s="73">
        <v>68.6068</v>
      </c>
      <c r="C6309" s="1" t="s">
        <v>1949</v>
      </c>
    </row>
    <row r="6310">
      <c r="A6310" s="72">
        <v>43313.0</v>
      </c>
      <c r="B6310" s="73">
        <v>68.6058</v>
      </c>
      <c r="C6310" s="1" t="s">
        <v>1949</v>
      </c>
    </row>
    <row r="6311">
      <c r="A6311" s="72">
        <v>43314.0</v>
      </c>
      <c r="B6311" s="73">
        <v>68.3566</v>
      </c>
      <c r="C6311" s="1" t="s">
        <v>1949</v>
      </c>
    </row>
    <row r="6312">
      <c r="A6312" s="72">
        <v>43315.0</v>
      </c>
      <c r="B6312" s="73">
        <v>68.7933</v>
      </c>
      <c r="C6312" s="1" t="s">
        <v>1949</v>
      </c>
    </row>
    <row r="6313">
      <c r="A6313" s="72">
        <v>43318.0</v>
      </c>
      <c r="B6313" s="73">
        <v>68.6833</v>
      </c>
      <c r="C6313" s="1" t="s">
        <v>1949</v>
      </c>
    </row>
    <row r="6314">
      <c r="A6314" s="72">
        <v>43319.0</v>
      </c>
      <c r="B6314" s="73">
        <v>68.8</v>
      </c>
      <c r="C6314" s="1" t="s">
        <v>1949</v>
      </c>
    </row>
    <row r="6315">
      <c r="A6315" s="72">
        <v>43320.0</v>
      </c>
      <c r="B6315" s="73">
        <v>68.6465</v>
      </c>
      <c r="C6315" s="1" t="s">
        <v>1949</v>
      </c>
    </row>
    <row r="6316">
      <c r="A6316" s="72">
        <v>43321.0</v>
      </c>
      <c r="B6316" s="73">
        <v>68.624</v>
      </c>
      <c r="C6316" s="1" t="s">
        <v>1949</v>
      </c>
    </row>
    <row r="6317">
      <c r="A6317" s="72">
        <v>43322.0</v>
      </c>
      <c r="B6317" s="73">
        <v>68.9538</v>
      </c>
      <c r="C6317" s="1" t="s">
        <v>1949</v>
      </c>
    </row>
    <row r="6318">
      <c r="A6318" s="72">
        <v>43325.0</v>
      </c>
      <c r="B6318" s="73">
        <v>69.4685</v>
      </c>
      <c r="C6318" s="1" t="s">
        <v>1949</v>
      </c>
    </row>
    <row r="6319">
      <c r="A6319" s="72">
        <v>43326.0</v>
      </c>
      <c r="B6319" s="71"/>
      <c r="C6319" s="1" t="s">
        <v>1949</v>
      </c>
    </row>
    <row r="6320">
      <c r="A6320" s="72">
        <v>43327.0</v>
      </c>
      <c r="B6320" s="71"/>
      <c r="C6320" s="1" t="s">
        <v>1949</v>
      </c>
    </row>
    <row r="6321">
      <c r="A6321" s="72">
        <v>43328.0</v>
      </c>
      <c r="B6321" s="73">
        <v>70.2287</v>
      </c>
      <c r="C6321" s="1" t="s">
        <v>1949</v>
      </c>
    </row>
    <row r="6322">
      <c r="A6322" s="72">
        <v>43329.0</v>
      </c>
      <c r="B6322" s="71"/>
      <c r="C6322" s="1" t="s">
        <v>1949</v>
      </c>
    </row>
    <row r="6323">
      <c r="A6323" s="72">
        <v>43332.0</v>
      </c>
      <c r="B6323" s="73">
        <v>69.7617</v>
      </c>
      <c r="C6323" s="1" t="s">
        <v>1949</v>
      </c>
    </row>
    <row r="6324">
      <c r="A6324" s="72">
        <v>43333.0</v>
      </c>
      <c r="B6324" s="73">
        <v>69.6668</v>
      </c>
      <c r="C6324" s="1" t="s">
        <v>1949</v>
      </c>
    </row>
    <row r="6325">
      <c r="A6325" s="72">
        <v>43334.0</v>
      </c>
      <c r="B6325" s="71"/>
      <c r="C6325" s="1" t="s">
        <v>1949</v>
      </c>
    </row>
    <row r="6326">
      <c r="A6326" s="72">
        <v>43335.0</v>
      </c>
      <c r="B6326" s="73">
        <v>70.0656</v>
      </c>
      <c r="C6326" s="1" t="s">
        <v>1949</v>
      </c>
    </row>
    <row r="6327">
      <c r="A6327" s="72">
        <v>43336.0</v>
      </c>
      <c r="B6327" s="73">
        <v>70.1377</v>
      </c>
      <c r="C6327" s="1" t="s">
        <v>1949</v>
      </c>
    </row>
    <row r="6328">
      <c r="A6328" s="72">
        <v>43339.0</v>
      </c>
      <c r="B6328" s="73">
        <v>70.0366</v>
      </c>
      <c r="C6328" s="1" t="s">
        <v>1949</v>
      </c>
    </row>
    <row r="6329">
      <c r="A6329" s="72">
        <v>43340.0</v>
      </c>
      <c r="B6329" s="73">
        <v>70.1687</v>
      </c>
      <c r="C6329" s="1" t="s">
        <v>1949</v>
      </c>
    </row>
    <row r="6330">
      <c r="A6330" s="72">
        <v>43341.0</v>
      </c>
      <c r="B6330" s="73">
        <v>70.5046</v>
      </c>
      <c r="C6330" s="1" t="s">
        <v>1949</v>
      </c>
    </row>
    <row r="6331">
      <c r="A6331" s="72">
        <v>43342.0</v>
      </c>
      <c r="B6331" s="73">
        <v>70.7329</v>
      </c>
      <c r="C6331" s="1" t="s">
        <v>1949</v>
      </c>
    </row>
    <row r="6332">
      <c r="A6332" s="72">
        <v>43343.0</v>
      </c>
      <c r="B6332" s="73">
        <v>70.9255</v>
      </c>
      <c r="C6332" s="1" t="s">
        <v>1949</v>
      </c>
    </row>
    <row r="6333">
      <c r="A6333" s="72">
        <v>43347.0</v>
      </c>
      <c r="B6333" s="73">
        <v>71.1857</v>
      </c>
      <c r="C6333" s="1" t="s">
        <v>1949</v>
      </c>
    </row>
    <row r="6334">
      <c r="A6334" s="72">
        <v>43348.0</v>
      </c>
      <c r="B6334" s="73">
        <v>71.7533</v>
      </c>
      <c r="C6334" s="1" t="s">
        <v>1949</v>
      </c>
    </row>
    <row r="6335">
      <c r="A6335" s="72">
        <v>43349.0</v>
      </c>
      <c r="B6335" s="73">
        <v>71.9214</v>
      </c>
      <c r="C6335" s="1" t="s">
        <v>1949</v>
      </c>
    </row>
    <row r="6336">
      <c r="A6336" s="72">
        <v>43350.0</v>
      </c>
      <c r="B6336" s="73">
        <v>71.9009</v>
      </c>
      <c r="C6336" s="1" t="s">
        <v>1949</v>
      </c>
    </row>
    <row r="6337">
      <c r="A6337" s="72">
        <v>43353.0</v>
      </c>
      <c r="B6337" s="73">
        <v>72.5745</v>
      </c>
      <c r="C6337" s="1" t="s">
        <v>1949</v>
      </c>
    </row>
    <row r="6338">
      <c r="A6338" s="72">
        <v>43354.0</v>
      </c>
      <c r="B6338" s="73">
        <v>72.3227</v>
      </c>
      <c r="C6338" s="1" t="s">
        <v>1949</v>
      </c>
    </row>
    <row r="6339">
      <c r="A6339" s="72">
        <v>43355.0</v>
      </c>
      <c r="B6339" s="73">
        <v>72.7549</v>
      </c>
      <c r="C6339" s="1" t="s">
        <v>1949</v>
      </c>
    </row>
    <row r="6340">
      <c r="A6340" s="72">
        <v>43356.0</v>
      </c>
      <c r="B6340" s="71"/>
      <c r="C6340" s="1" t="s">
        <v>1949</v>
      </c>
    </row>
    <row r="6341">
      <c r="A6341" s="72">
        <v>43357.0</v>
      </c>
      <c r="B6341" s="73">
        <v>71.8129</v>
      </c>
      <c r="C6341" s="1" t="s">
        <v>1949</v>
      </c>
    </row>
    <row r="6342">
      <c r="A6342" s="72">
        <v>43360.0</v>
      </c>
      <c r="B6342" s="73">
        <v>72.5505</v>
      </c>
      <c r="C6342" s="1" t="s">
        <v>1949</v>
      </c>
    </row>
    <row r="6343">
      <c r="A6343" s="72">
        <v>43361.0</v>
      </c>
      <c r="B6343" s="73">
        <v>72.3796</v>
      </c>
      <c r="C6343" s="1" t="s">
        <v>1949</v>
      </c>
    </row>
    <row r="6344">
      <c r="A6344" s="72">
        <v>43362.0</v>
      </c>
      <c r="B6344" s="73">
        <v>72.6781</v>
      </c>
      <c r="C6344" s="1" t="s">
        <v>1949</v>
      </c>
    </row>
    <row r="6345">
      <c r="A6345" s="72">
        <v>43363.0</v>
      </c>
      <c r="B6345" s="71"/>
      <c r="C6345" s="1" t="s">
        <v>1949</v>
      </c>
    </row>
    <row r="6346">
      <c r="A6346" s="72">
        <v>43364.0</v>
      </c>
      <c r="B6346" s="73">
        <v>71.8489</v>
      </c>
      <c r="C6346" s="1" t="s">
        <v>1949</v>
      </c>
    </row>
    <row r="6347">
      <c r="A6347" s="72">
        <v>43367.0</v>
      </c>
      <c r="B6347" s="73">
        <v>72.6927</v>
      </c>
      <c r="C6347" s="1" t="s">
        <v>1949</v>
      </c>
    </row>
    <row r="6348">
      <c r="A6348" s="72">
        <v>43368.0</v>
      </c>
      <c r="B6348" s="73">
        <v>72.8134</v>
      </c>
      <c r="C6348" s="1" t="s">
        <v>1949</v>
      </c>
    </row>
    <row r="6349">
      <c r="A6349" s="72">
        <v>43369.0</v>
      </c>
      <c r="B6349" s="73">
        <v>72.7182</v>
      </c>
      <c r="C6349" s="1" t="s">
        <v>1949</v>
      </c>
    </row>
    <row r="6350">
      <c r="A6350" s="72">
        <v>43370.0</v>
      </c>
      <c r="B6350" s="73">
        <v>72.6505</v>
      </c>
      <c r="C6350" s="1" t="s">
        <v>1949</v>
      </c>
    </row>
    <row r="6351">
      <c r="A6351" s="72">
        <v>43371.0</v>
      </c>
      <c r="B6351" s="73">
        <v>72.5474</v>
      </c>
      <c r="C6351" s="1" t="s">
        <v>1949</v>
      </c>
    </row>
    <row r="6352">
      <c r="A6352" s="72">
        <v>43374.0</v>
      </c>
      <c r="B6352" s="73">
        <v>72.8036</v>
      </c>
      <c r="C6352" s="1" t="s">
        <v>1949</v>
      </c>
    </row>
    <row r="6353">
      <c r="A6353" s="72">
        <v>43375.0</v>
      </c>
      <c r="B6353" s="71"/>
      <c r="C6353" s="1" t="s">
        <v>1949</v>
      </c>
    </row>
    <row r="6354">
      <c r="A6354" s="72">
        <v>43376.0</v>
      </c>
      <c r="B6354" s="73">
        <v>73.0299</v>
      </c>
      <c r="C6354" s="1" t="s">
        <v>1949</v>
      </c>
    </row>
    <row r="6355">
      <c r="A6355" s="72">
        <v>43377.0</v>
      </c>
      <c r="B6355" s="73">
        <v>73.7509</v>
      </c>
      <c r="C6355" s="1" t="s">
        <v>1949</v>
      </c>
    </row>
    <row r="6356">
      <c r="A6356" s="72">
        <v>43378.0</v>
      </c>
      <c r="B6356" s="73">
        <v>73.5809</v>
      </c>
      <c r="C6356" s="1" t="s">
        <v>1949</v>
      </c>
    </row>
    <row r="6357">
      <c r="A6357" s="72">
        <v>43382.0</v>
      </c>
      <c r="B6357" s="73">
        <v>74.0989</v>
      </c>
      <c r="C6357" s="1" t="s">
        <v>1949</v>
      </c>
    </row>
    <row r="6358">
      <c r="A6358" s="72">
        <v>43383.0</v>
      </c>
      <c r="B6358" s="73">
        <v>74.1316</v>
      </c>
      <c r="C6358" s="1" t="s">
        <v>1949</v>
      </c>
    </row>
    <row r="6359">
      <c r="A6359" s="72">
        <v>43384.0</v>
      </c>
      <c r="B6359" s="73">
        <v>74.3875</v>
      </c>
      <c r="C6359" s="1" t="s">
        <v>1949</v>
      </c>
    </row>
    <row r="6360">
      <c r="A6360" s="72">
        <v>43385.0</v>
      </c>
      <c r="B6360" s="73">
        <v>73.7967</v>
      </c>
      <c r="C6360" s="1" t="s">
        <v>1949</v>
      </c>
    </row>
    <row r="6361">
      <c r="A6361" s="72">
        <v>43388.0</v>
      </c>
      <c r="B6361" s="73">
        <v>73.9708</v>
      </c>
      <c r="C6361" s="1" t="s">
        <v>1949</v>
      </c>
    </row>
    <row r="6362">
      <c r="A6362" s="72">
        <v>43389.0</v>
      </c>
      <c r="B6362" s="73">
        <v>73.9041</v>
      </c>
      <c r="C6362" s="1" t="s">
        <v>1949</v>
      </c>
    </row>
    <row r="6363">
      <c r="A6363" s="72">
        <v>43390.0</v>
      </c>
      <c r="B6363" s="73">
        <v>73.4846</v>
      </c>
      <c r="C6363" s="1" t="s">
        <v>1949</v>
      </c>
    </row>
    <row r="6364">
      <c r="A6364" s="72">
        <v>43391.0</v>
      </c>
      <c r="B6364" s="71"/>
      <c r="C6364" s="1" t="s">
        <v>1949</v>
      </c>
    </row>
    <row r="6365">
      <c r="A6365" s="72">
        <v>43392.0</v>
      </c>
      <c r="B6365" s="73">
        <v>73.4354</v>
      </c>
      <c r="C6365" s="1" t="s">
        <v>1949</v>
      </c>
    </row>
    <row r="6366">
      <c r="A6366" s="72">
        <v>43395.0</v>
      </c>
      <c r="B6366" s="73">
        <v>73.3025</v>
      </c>
      <c r="C6366" s="1" t="s">
        <v>1949</v>
      </c>
    </row>
    <row r="6367">
      <c r="A6367" s="72">
        <v>43396.0</v>
      </c>
      <c r="B6367" s="73">
        <v>73.7818</v>
      </c>
      <c r="C6367" s="1" t="s">
        <v>1949</v>
      </c>
    </row>
    <row r="6368">
      <c r="A6368" s="72">
        <v>43397.0</v>
      </c>
      <c r="B6368" s="73">
        <v>73.2645</v>
      </c>
      <c r="C6368" s="1" t="s">
        <v>1949</v>
      </c>
    </row>
    <row r="6369">
      <c r="A6369" s="72">
        <v>43398.0</v>
      </c>
      <c r="B6369" s="73">
        <v>73.2746</v>
      </c>
      <c r="C6369" s="1" t="s">
        <v>1949</v>
      </c>
    </row>
    <row r="6370">
      <c r="A6370" s="72">
        <v>43399.0</v>
      </c>
      <c r="B6370" s="73">
        <v>73.374</v>
      </c>
      <c r="C6370" s="1" t="s">
        <v>1949</v>
      </c>
    </row>
    <row r="6371">
      <c r="A6371" s="72">
        <v>43402.0</v>
      </c>
      <c r="B6371" s="73">
        <v>73.4181</v>
      </c>
      <c r="C6371" s="1" t="s">
        <v>1949</v>
      </c>
    </row>
    <row r="6372">
      <c r="A6372" s="72">
        <v>43403.0</v>
      </c>
      <c r="B6372" s="73">
        <v>73.5709</v>
      </c>
      <c r="C6372" s="1" t="s">
        <v>1949</v>
      </c>
    </row>
    <row r="6373">
      <c r="A6373" s="72">
        <v>43404.0</v>
      </c>
      <c r="B6373" s="73">
        <v>73.9936</v>
      </c>
      <c r="C6373" s="1" t="s">
        <v>1949</v>
      </c>
    </row>
    <row r="6374">
      <c r="A6374" s="72">
        <v>43405.0</v>
      </c>
      <c r="B6374" s="73">
        <v>73.8295</v>
      </c>
      <c r="C6374" s="1" t="s">
        <v>1949</v>
      </c>
    </row>
    <row r="6375">
      <c r="A6375" s="72">
        <v>43406.0</v>
      </c>
      <c r="B6375" s="73">
        <v>72.8798</v>
      </c>
      <c r="C6375" s="1" t="s">
        <v>1949</v>
      </c>
    </row>
    <row r="6376">
      <c r="A6376" s="72">
        <v>43409.0</v>
      </c>
      <c r="B6376" s="73">
        <v>73.074</v>
      </c>
      <c r="C6376" s="1" t="s">
        <v>1949</v>
      </c>
    </row>
    <row r="6377">
      <c r="A6377" s="72">
        <v>43410.0</v>
      </c>
      <c r="B6377" s="71"/>
      <c r="C6377" s="1" t="s">
        <v>1949</v>
      </c>
    </row>
    <row r="6378">
      <c r="A6378" s="72">
        <v>43411.0</v>
      </c>
      <c r="B6378" s="71"/>
      <c r="C6378" s="1" t="s">
        <v>1949</v>
      </c>
    </row>
    <row r="6379">
      <c r="A6379" s="72">
        <v>43412.0</v>
      </c>
      <c r="B6379" s="71"/>
      <c r="C6379" s="1" t="s">
        <v>1949</v>
      </c>
    </row>
    <row r="6380">
      <c r="A6380" s="72">
        <v>43413.0</v>
      </c>
      <c r="B6380" s="73">
        <v>72.7347</v>
      </c>
      <c r="C6380" s="1" t="s">
        <v>1949</v>
      </c>
    </row>
    <row r="6381">
      <c r="A6381" s="72">
        <v>43416.0</v>
      </c>
      <c r="B6381" s="73">
        <v>72.9078</v>
      </c>
      <c r="C6381" s="1" t="s">
        <v>1949</v>
      </c>
    </row>
    <row r="6382">
      <c r="A6382" s="72">
        <v>43417.0</v>
      </c>
      <c r="B6382" s="73">
        <v>72.5853</v>
      </c>
      <c r="C6382" s="1" t="s">
        <v>1949</v>
      </c>
    </row>
    <row r="6383">
      <c r="A6383" s="72">
        <v>43418.0</v>
      </c>
      <c r="B6383" s="73">
        <v>72.1039</v>
      </c>
      <c r="C6383" s="1" t="s">
        <v>1949</v>
      </c>
    </row>
    <row r="6384">
      <c r="A6384" s="72">
        <v>43419.0</v>
      </c>
      <c r="B6384" s="73">
        <v>72.16</v>
      </c>
      <c r="C6384" s="1" t="s">
        <v>1949</v>
      </c>
    </row>
    <row r="6385">
      <c r="A6385" s="72">
        <v>43420.0</v>
      </c>
      <c r="B6385" s="73">
        <v>71.8023</v>
      </c>
      <c r="C6385" s="1" t="s">
        <v>1949</v>
      </c>
    </row>
    <row r="6386">
      <c r="A6386" s="72">
        <v>43423.0</v>
      </c>
      <c r="B6386" s="73">
        <v>71.9007</v>
      </c>
      <c r="C6386" s="1" t="s">
        <v>1949</v>
      </c>
    </row>
    <row r="6387">
      <c r="A6387" s="72">
        <v>43424.0</v>
      </c>
      <c r="B6387" s="73">
        <v>71.3276</v>
      </c>
      <c r="C6387" s="1" t="s">
        <v>1949</v>
      </c>
    </row>
    <row r="6388">
      <c r="A6388" s="72">
        <v>43425.0</v>
      </c>
      <c r="B6388" s="71"/>
      <c r="C6388" s="1" t="s">
        <v>1949</v>
      </c>
    </row>
    <row r="6389">
      <c r="A6389" s="72">
        <v>43430.0</v>
      </c>
      <c r="B6389" s="73">
        <v>70.7144</v>
      </c>
      <c r="C6389" s="1" t="s">
        <v>1949</v>
      </c>
    </row>
    <row r="6390">
      <c r="A6390" s="72">
        <v>43431.0</v>
      </c>
      <c r="B6390" s="73">
        <v>70.9065</v>
      </c>
      <c r="C6390" s="1" t="s">
        <v>1949</v>
      </c>
    </row>
    <row r="6391">
      <c r="A6391" s="72">
        <v>43432.0</v>
      </c>
      <c r="B6391" s="73">
        <v>70.6881</v>
      </c>
      <c r="C6391" s="1" t="s">
        <v>1949</v>
      </c>
    </row>
    <row r="6392">
      <c r="A6392" s="72">
        <v>43433.0</v>
      </c>
      <c r="B6392" s="73">
        <v>69.9159</v>
      </c>
      <c r="C6392" s="1" t="s">
        <v>1949</v>
      </c>
    </row>
    <row r="6393">
      <c r="A6393" s="72">
        <v>43434.0</v>
      </c>
      <c r="B6393" s="73">
        <v>69.6574</v>
      </c>
      <c r="C6393" s="1" t="s">
        <v>1949</v>
      </c>
    </row>
    <row r="6394">
      <c r="A6394" s="72">
        <v>43437.0</v>
      </c>
      <c r="B6394" s="73">
        <v>70.028</v>
      </c>
      <c r="C6394" s="1" t="s">
        <v>1949</v>
      </c>
    </row>
    <row r="6395">
      <c r="A6395" s="72">
        <v>43438.0</v>
      </c>
      <c r="B6395" s="73">
        <v>70.3455</v>
      </c>
      <c r="C6395" s="1" t="s">
        <v>1949</v>
      </c>
    </row>
    <row r="6396">
      <c r="A6396" s="72">
        <v>43439.0</v>
      </c>
      <c r="B6396" s="71"/>
      <c r="C6396" s="1" t="s">
        <v>1949</v>
      </c>
    </row>
    <row r="6397">
      <c r="A6397" s="72">
        <v>43440.0</v>
      </c>
      <c r="B6397" s="73">
        <v>71.0371</v>
      </c>
      <c r="C6397" s="1" t="s">
        <v>1949</v>
      </c>
    </row>
    <row r="6398">
      <c r="A6398" s="72">
        <v>43441.0</v>
      </c>
      <c r="B6398" s="73">
        <v>70.5663</v>
      </c>
      <c r="C6398" s="1" t="s">
        <v>1949</v>
      </c>
    </row>
    <row r="6399">
      <c r="A6399" s="72">
        <v>43444.0</v>
      </c>
      <c r="B6399" s="73">
        <v>71.3257</v>
      </c>
      <c r="C6399" s="1" t="s">
        <v>1949</v>
      </c>
    </row>
    <row r="6400">
      <c r="A6400" s="72">
        <v>43445.0</v>
      </c>
      <c r="B6400" s="73">
        <v>71.9274</v>
      </c>
      <c r="C6400" s="1" t="s">
        <v>1949</v>
      </c>
    </row>
    <row r="6401">
      <c r="A6401" s="72">
        <v>43446.0</v>
      </c>
      <c r="B6401" s="73">
        <v>72.0407</v>
      </c>
      <c r="C6401" s="1" t="s">
        <v>1949</v>
      </c>
    </row>
    <row r="6402">
      <c r="A6402" s="72">
        <v>43447.0</v>
      </c>
      <c r="B6402" s="73">
        <v>71.5368</v>
      </c>
      <c r="C6402" s="1" t="s">
        <v>1949</v>
      </c>
    </row>
    <row r="6403">
      <c r="A6403" s="72">
        <v>43448.0</v>
      </c>
      <c r="B6403" s="73">
        <v>71.7359</v>
      </c>
      <c r="C6403" s="1" t="s">
        <v>1949</v>
      </c>
    </row>
    <row r="6404">
      <c r="A6404" s="72">
        <v>43451.0</v>
      </c>
      <c r="B6404" s="73">
        <v>71.673</v>
      </c>
      <c r="C6404" s="1" t="s">
        <v>1949</v>
      </c>
    </row>
    <row r="6405">
      <c r="A6405" s="72">
        <v>43452.0</v>
      </c>
      <c r="B6405" s="73">
        <v>71.194</v>
      </c>
      <c r="C6405" s="1" t="s">
        <v>1949</v>
      </c>
    </row>
    <row r="6406">
      <c r="A6406" s="72">
        <v>43453.0</v>
      </c>
      <c r="B6406" s="73">
        <v>70.1094</v>
      </c>
      <c r="C6406" s="1" t="s">
        <v>1949</v>
      </c>
    </row>
    <row r="6407">
      <c r="A6407" s="72">
        <v>43454.0</v>
      </c>
      <c r="B6407" s="73">
        <v>70.2835</v>
      </c>
      <c r="C6407" s="1" t="s">
        <v>1949</v>
      </c>
    </row>
    <row r="6408">
      <c r="A6408" s="72">
        <v>43455.0</v>
      </c>
      <c r="B6408" s="73">
        <v>70.0368</v>
      </c>
      <c r="C6408" s="1" t="s">
        <v>1949</v>
      </c>
    </row>
    <row r="6409">
      <c r="A6409" s="72">
        <v>43460.0</v>
      </c>
      <c r="B6409" s="73">
        <v>69.9906</v>
      </c>
      <c r="C6409" s="1" t="s">
        <v>1949</v>
      </c>
    </row>
    <row r="6410">
      <c r="A6410" s="72">
        <v>43461.0</v>
      </c>
      <c r="B6410" s="73">
        <v>70.327</v>
      </c>
      <c r="C6410" s="1" t="s">
        <v>1949</v>
      </c>
    </row>
    <row r="6411">
      <c r="A6411" s="72">
        <v>43462.0</v>
      </c>
      <c r="B6411" s="73">
        <v>69.9786</v>
      </c>
      <c r="C6411" s="1" t="s">
        <v>1949</v>
      </c>
    </row>
    <row r="6412">
      <c r="A6412" s="72">
        <v>43467.0</v>
      </c>
      <c r="B6412" s="73">
        <v>69.6089</v>
      </c>
      <c r="C6412" s="1" t="s">
        <v>1949</v>
      </c>
    </row>
    <row r="6413">
      <c r="A6413" s="72">
        <v>43468.0</v>
      </c>
      <c r="B6413" s="73">
        <v>70.3627</v>
      </c>
      <c r="C6413" s="1" t="s">
        <v>1949</v>
      </c>
    </row>
    <row r="6414">
      <c r="A6414" s="72">
        <v>43469.0</v>
      </c>
      <c r="B6414" s="73">
        <v>69.8653</v>
      </c>
      <c r="C6414" s="1" t="s">
        <v>1949</v>
      </c>
    </row>
    <row r="6415">
      <c r="A6415" s="72">
        <v>43472.0</v>
      </c>
      <c r="B6415" s="73">
        <v>69.4814</v>
      </c>
      <c r="C6415" s="1" t="s">
        <v>1949</v>
      </c>
    </row>
    <row r="6416">
      <c r="A6416" s="72">
        <v>43473.0</v>
      </c>
      <c r="B6416" s="73">
        <v>70.0221</v>
      </c>
      <c r="C6416" s="1" t="s">
        <v>1949</v>
      </c>
    </row>
    <row r="6417">
      <c r="A6417" s="72">
        <v>43474.0</v>
      </c>
      <c r="B6417" s="73">
        <v>70.4418</v>
      </c>
      <c r="C6417" s="1" t="s">
        <v>1949</v>
      </c>
    </row>
    <row r="6418">
      <c r="A6418" s="72">
        <v>43475.0</v>
      </c>
      <c r="B6418" s="73">
        <v>70.5135</v>
      </c>
      <c r="C6418" s="1" t="s">
        <v>1949</v>
      </c>
    </row>
    <row r="6419">
      <c r="A6419" s="72">
        <v>43476.0</v>
      </c>
      <c r="B6419" s="73">
        <v>70.4737</v>
      </c>
      <c r="C6419" s="1" t="s">
        <v>1949</v>
      </c>
    </row>
    <row r="6420">
      <c r="A6420" s="72">
        <v>43479.0</v>
      </c>
      <c r="B6420" s="73">
        <v>70.8244</v>
      </c>
      <c r="C6420" s="1" t="s">
        <v>1949</v>
      </c>
    </row>
    <row r="6421">
      <c r="A6421" s="72">
        <v>43480.0</v>
      </c>
      <c r="B6421" s="73">
        <v>71.0298</v>
      </c>
      <c r="C6421" s="1" t="s">
        <v>1949</v>
      </c>
    </row>
    <row r="6422">
      <c r="A6422" s="72">
        <v>43481.0</v>
      </c>
      <c r="B6422" s="73">
        <v>71.1847</v>
      </c>
      <c r="C6422" s="1" t="s">
        <v>1949</v>
      </c>
    </row>
    <row r="6423">
      <c r="A6423" s="72">
        <v>43482.0</v>
      </c>
      <c r="B6423" s="73">
        <v>71.3418</v>
      </c>
      <c r="C6423" s="1" t="s">
        <v>1949</v>
      </c>
    </row>
    <row r="6424">
      <c r="A6424" s="72">
        <v>43483.0</v>
      </c>
      <c r="B6424" s="73">
        <v>71.1418</v>
      </c>
      <c r="C6424" s="1" t="s">
        <v>1949</v>
      </c>
    </row>
    <row r="6425">
      <c r="A6425" s="72">
        <v>43487.0</v>
      </c>
      <c r="B6425" s="73">
        <v>71.3761</v>
      </c>
      <c r="C6425" s="1" t="s">
        <v>1949</v>
      </c>
    </row>
    <row r="6426">
      <c r="A6426" s="72">
        <v>43488.0</v>
      </c>
      <c r="B6426" s="73">
        <v>71.2039</v>
      </c>
      <c r="C6426" s="1" t="s">
        <v>1949</v>
      </c>
    </row>
    <row r="6427">
      <c r="A6427" s="72">
        <v>43489.0</v>
      </c>
      <c r="B6427" s="73">
        <v>71.282</v>
      </c>
      <c r="C6427" s="1" t="s">
        <v>1949</v>
      </c>
    </row>
    <row r="6428">
      <c r="A6428" s="72">
        <v>43490.0</v>
      </c>
      <c r="B6428" s="73">
        <v>71.1051</v>
      </c>
      <c r="C6428" s="1" t="s">
        <v>1949</v>
      </c>
    </row>
    <row r="6429">
      <c r="A6429" s="72">
        <v>43493.0</v>
      </c>
      <c r="B6429" s="73">
        <v>71.134</v>
      </c>
      <c r="C6429" s="1" t="s">
        <v>1949</v>
      </c>
    </row>
    <row r="6430">
      <c r="A6430" s="72">
        <v>43494.0</v>
      </c>
      <c r="B6430" s="73">
        <v>71.0942</v>
      </c>
      <c r="C6430" s="1" t="s">
        <v>1949</v>
      </c>
    </row>
    <row r="6431">
      <c r="A6431" s="72">
        <v>43495.0</v>
      </c>
      <c r="B6431" s="73">
        <v>71.2442</v>
      </c>
      <c r="C6431" s="1" t="s">
        <v>1949</v>
      </c>
    </row>
    <row r="6432">
      <c r="A6432" s="72">
        <v>43496.0</v>
      </c>
      <c r="B6432" s="73">
        <v>71.0333</v>
      </c>
      <c r="C6432" s="1" t="s">
        <v>1949</v>
      </c>
    </row>
    <row r="6433">
      <c r="A6433" s="72">
        <v>43497.0</v>
      </c>
      <c r="B6433" s="73">
        <v>71.1102</v>
      </c>
      <c r="C6433" s="1" t="s">
        <v>1949</v>
      </c>
    </row>
    <row r="6434">
      <c r="A6434" s="72">
        <v>43500.0</v>
      </c>
      <c r="B6434" s="73">
        <v>71.658</v>
      </c>
      <c r="C6434" s="1" t="s">
        <v>1949</v>
      </c>
    </row>
    <row r="6435">
      <c r="A6435" s="72">
        <v>43501.0</v>
      </c>
      <c r="B6435" s="73">
        <v>71.7459</v>
      </c>
      <c r="C6435" s="1" t="s">
        <v>1949</v>
      </c>
    </row>
    <row r="6436">
      <c r="A6436" s="72">
        <v>43502.0</v>
      </c>
      <c r="B6436" s="73">
        <v>71.5731</v>
      </c>
      <c r="C6436" s="1" t="s">
        <v>1949</v>
      </c>
    </row>
    <row r="6437">
      <c r="A6437" s="72">
        <v>43503.0</v>
      </c>
      <c r="B6437" s="73">
        <v>71.4688</v>
      </c>
      <c r="C6437" s="1" t="s">
        <v>1949</v>
      </c>
    </row>
    <row r="6438">
      <c r="A6438" s="72">
        <v>43504.0</v>
      </c>
      <c r="B6438" s="73">
        <v>71.2949</v>
      </c>
      <c r="C6438" s="1" t="s">
        <v>1949</v>
      </c>
    </row>
    <row r="6439">
      <c r="A6439" s="72">
        <v>43507.0</v>
      </c>
      <c r="B6439" s="73">
        <v>71.1621</v>
      </c>
      <c r="C6439" s="1" t="s">
        <v>1949</v>
      </c>
    </row>
    <row r="6440">
      <c r="A6440" s="72">
        <v>43508.0</v>
      </c>
      <c r="B6440" s="73">
        <v>70.9353</v>
      </c>
      <c r="C6440" s="1" t="s">
        <v>1949</v>
      </c>
    </row>
    <row r="6441">
      <c r="A6441" s="72">
        <v>43509.0</v>
      </c>
      <c r="B6441" s="73">
        <v>70.5547</v>
      </c>
      <c r="C6441" s="1" t="s">
        <v>1949</v>
      </c>
    </row>
    <row r="6442">
      <c r="A6442" s="72">
        <v>43510.0</v>
      </c>
      <c r="B6442" s="73">
        <v>70.9408</v>
      </c>
      <c r="C6442" s="1" t="s">
        <v>1949</v>
      </c>
    </row>
    <row r="6443">
      <c r="A6443" s="72">
        <v>43511.0</v>
      </c>
      <c r="B6443" s="73">
        <v>71.2515</v>
      </c>
      <c r="C6443" s="1" t="s">
        <v>1949</v>
      </c>
    </row>
    <row r="6444">
      <c r="A6444" s="72">
        <v>43515.0</v>
      </c>
      <c r="B6444" s="71"/>
      <c r="C6444" s="1" t="s">
        <v>1949</v>
      </c>
    </row>
    <row r="6445">
      <c r="A6445" s="72">
        <v>43516.0</v>
      </c>
      <c r="B6445" s="73">
        <v>71.1773</v>
      </c>
      <c r="C6445" s="1" t="s">
        <v>1949</v>
      </c>
    </row>
    <row r="6446">
      <c r="A6446" s="72">
        <v>43517.0</v>
      </c>
      <c r="B6446" s="73">
        <v>71.154</v>
      </c>
      <c r="C6446" s="1" t="s">
        <v>1949</v>
      </c>
    </row>
    <row r="6447">
      <c r="A6447" s="72">
        <v>43518.0</v>
      </c>
      <c r="B6447" s="73">
        <v>71.2177</v>
      </c>
      <c r="C6447" s="1" t="s">
        <v>1949</v>
      </c>
    </row>
    <row r="6448">
      <c r="A6448" s="72">
        <v>43521.0</v>
      </c>
      <c r="B6448" s="73">
        <v>71.042</v>
      </c>
      <c r="C6448" s="1" t="s">
        <v>1949</v>
      </c>
    </row>
    <row r="6449">
      <c r="A6449" s="72">
        <v>43522.0</v>
      </c>
      <c r="B6449" s="73">
        <v>71.0952</v>
      </c>
      <c r="C6449" s="1" t="s">
        <v>1949</v>
      </c>
    </row>
    <row r="6450">
      <c r="A6450" s="72">
        <v>43523.0</v>
      </c>
      <c r="B6450" s="73">
        <v>71.1663</v>
      </c>
      <c r="C6450" s="1" t="s">
        <v>1949</v>
      </c>
    </row>
    <row r="6451">
      <c r="A6451" s="72">
        <v>43524.0</v>
      </c>
      <c r="B6451" s="73">
        <v>71.1953</v>
      </c>
      <c r="C6451" s="1" t="s">
        <v>1949</v>
      </c>
    </row>
    <row r="6452">
      <c r="A6452" s="72">
        <v>43525.0</v>
      </c>
      <c r="B6452" s="73">
        <v>70.9696</v>
      </c>
      <c r="C6452" s="1" t="s">
        <v>1949</v>
      </c>
    </row>
    <row r="6453">
      <c r="A6453" s="72">
        <v>43528.0</v>
      </c>
      <c r="B6453" s="71"/>
      <c r="C6453" s="1" t="s">
        <v>1949</v>
      </c>
    </row>
    <row r="6454">
      <c r="A6454" s="72">
        <v>43529.0</v>
      </c>
      <c r="B6454" s="73">
        <v>70.7601</v>
      </c>
      <c r="C6454" s="1" t="s">
        <v>1949</v>
      </c>
    </row>
    <row r="6455">
      <c r="A6455" s="72">
        <v>43530.0</v>
      </c>
      <c r="B6455" s="73">
        <v>70.5798</v>
      </c>
      <c r="C6455" s="1" t="s">
        <v>1949</v>
      </c>
    </row>
    <row r="6456">
      <c r="A6456" s="72">
        <v>43531.0</v>
      </c>
      <c r="B6456" s="73">
        <v>70.0268</v>
      </c>
      <c r="C6456" s="1" t="s">
        <v>1949</v>
      </c>
    </row>
    <row r="6457">
      <c r="A6457" s="72">
        <v>43532.0</v>
      </c>
      <c r="B6457" s="73">
        <v>70.101</v>
      </c>
      <c r="C6457" s="1" t="s">
        <v>1949</v>
      </c>
    </row>
    <row r="6458">
      <c r="A6458" s="72">
        <v>43535.0</v>
      </c>
      <c r="B6458" s="73">
        <v>69.9308</v>
      </c>
      <c r="C6458" s="1" t="s">
        <v>1949</v>
      </c>
    </row>
    <row r="6459">
      <c r="A6459" s="72">
        <v>43536.0</v>
      </c>
      <c r="B6459" s="73">
        <v>69.595</v>
      </c>
      <c r="C6459" s="1" t="s">
        <v>1949</v>
      </c>
    </row>
    <row r="6460">
      <c r="A6460" s="72">
        <v>43537.0</v>
      </c>
      <c r="B6460" s="73">
        <v>69.6225</v>
      </c>
      <c r="C6460" s="1" t="s">
        <v>1949</v>
      </c>
    </row>
    <row r="6461">
      <c r="A6461" s="72">
        <v>43538.0</v>
      </c>
      <c r="B6461" s="73">
        <v>69.6657</v>
      </c>
      <c r="C6461" s="1" t="s">
        <v>1949</v>
      </c>
    </row>
    <row r="6462">
      <c r="A6462" s="72">
        <v>43539.0</v>
      </c>
      <c r="B6462" s="73">
        <v>69.2131</v>
      </c>
      <c r="C6462" s="1" t="s">
        <v>1949</v>
      </c>
    </row>
    <row r="6463">
      <c r="A6463" s="72">
        <v>43542.0</v>
      </c>
      <c r="B6463" s="73">
        <v>68.6088</v>
      </c>
      <c r="C6463" s="1" t="s">
        <v>1949</v>
      </c>
    </row>
    <row r="6464">
      <c r="A6464" s="72">
        <v>43543.0</v>
      </c>
      <c r="B6464" s="73">
        <v>68.5847</v>
      </c>
      <c r="C6464" s="1" t="s">
        <v>1949</v>
      </c>
    </row>
    <row r="6465">
      <c r="A6465" s="72">
        <v>43544.0</v>
      </c>
      <c r="B6465" s="73">
        <v>68.8604</v>
      </c>
      <c r="C6465" s="1" t="s">
        <v>1949</v>
      </c>
    </row>
    <row r="6466">
      <c r="A6466" s="72">
        <v>43545.0</v>
      </c>
      <c r="B6466" s="71"/>
      <c r="C6466" s="1" t="s">
        <v>1949</v>
      </c>
    </row>
    <row r="6467">
      <c r="A6467" s="72">
        <v>43546.0</v>
      </c>
      <c r="B6467" s="73">
        <v>68.6607</v>
      </c>
      <c r="C6467" s="1" t="s">
        <v>1949</v>
      </c>
    </row>
    <row r="6468">
      <c r="A6468" s="72">
        <v>43549.0</v>
      </c>
      <c r="B6468" s="73">
        <v>68.9903</v>
      </c>
      <c r="C6468" s="1" t="s">
        <v>1949</v>
      </c>
    </row>
    <row r="6469">
      <c r="A6469" s="72">
        <v>43550.0</v>
      </c>
      <c r="B6469" s="73">
        <v>68.8469</v>
      </c>
      <c r="C6469" s="1" t="s">
        <v>1949</v>
      </c>
    </row>
    <row r="6470">
      <c r="A6470" s="72">
        <v>43551.0</v>
      </c>
      <c r="B6470" s="73">
        <v>68.903</v>
      </c>
      <c r="C6470" s="1" t="s">
        <v>1949</v>
      </c>
    </row>
    <row r="6471">
      <c r="A6471" s="72">
        <v>43552.0</v>
      </c>
      <c r="B6471" s="73">
        <v>69.0038</v>
      </c>
      <c r="C6471" s="1" t="s">
        <v>1949</v>
      </c>
    </row>
    <row r="6472">
      <c r="A6472" s="72">
        <v>43553.0</v>
      </c>
      <c r="B6472" s="73">
        <v>69.1713</v>
      </c>
      <c r="C6472" s="1" t="s">
        <v>1949</v>
      </c>
    </row>
    <row r="6473">
      <c r="A6473" s="72">
        <v>43556.0</v>
      </c>
      <c r="B6473" s="71"/>
      <c r="C6473" s="1" t="s">
        <v>1949</v>
      </c>
    </row>
    <row r="6474">
      <c r="A6474" s="72">
        <v>43557.0</v>
      </c>
      <c r="B6474" s="73">
        <v>69.1198</v>
      </c>
      <c r="C6474" s="1" t="s">
        <v>1949</v>
      </c>
    </row>
    <row r="6475">
      <c r="A6475" s="72">
        <v>43558.0</v>
      </c>
      <c r="B6475" s="73">
        <v>68.4896</v>
      </c>
      <c r="C6475" s="1" t="s">
        <v>1949</v>
      </c>
    </row>
    <row r="6476">
      <c r="A6476" s="72">
        <v>43559.0</v>
      </c>
      <c r="B6476" s="73">
        <v>68.8446</v>
      </c>
      <c r="C6476" s="1" t="s">
        <v>1949</v>
      </c>
    </row>
    <row r="6477">
      <c r="A6477" s="72">
        <v>43560.0</v>
      </c>
      <c r="B6477" s="73">
        <v>69.1965</v>
      </c>
      <c r="C6477" s="1" t="s">
        <v>1949</v>
      </c>
    </row>
    <row r="6478">
      <c r="A6478" s="72">
        <v>43563.0</v>
      </c>
      <c r="B6478" s="73">
        <v>69.5142</v>
      </c>
      <c r="C6478" s="1" t="s">
        <v>1949</v>
      </c>
    </row>
    <row r="6479">
      <c r="A6479" s="72">
        <v>43564.0</v>
      </c>
      <c r="B6479" s="73">
        <v>69.5397</v>
      </c>
      <c r="C6479" s="1" t="s">
        <v>1949</v>
      </c>
    </row>
    <row r="6480">
      <c r="A6480" s="72">
        <v>43565.0</v>
      </c>
      <c r="B6480" s="73">
        <v>69.1482</v>
      </c>
      <c r="C6480" s="1" t="s">
        <v>1949</v>
      </c>
    </row>
    <row r="6481">
      <c r="A6481" s="72">
        <v>43566.0</v>
      </c>
      <c r="B6481" s="73">
        <v>68.9742</v>
      </c>
      <c r="C6481" s="1" t="s">
        <v>1949</v>
      </c>
    </row>
    <row r="6482">
      <c r="A6482" s="72">
        <v>43567.0</v>
      </c>
      <c r="B6482" s="73">
        <v>69.324</v>
      </c>
      <c r="C6482" s="1" t="s">
        <v>1949</v>
      </c>
    </row>
    <row r="6483">
      <c r="A6483" s="72">
        <v>43570.0</v>
      </c>
      <c r="B6483" s="73">
        <v>69.2293</v>
      </c>
      <c r="C6483" s="1" t="s">
        <v>1949</v>
      </c>
    </row>
    <row r="6484">
      <c r="A6484" s="72">
        <v>43571.0</v>
      </c>
      <c r="B6484" s="73">
        <v>69.577</v>
      </c>
      <c r="C6484" s="1" t="s">
        <v>1949</v>
      </c>
    </row>
    <row r="6485">
      <c r="A6485" s="72">
        <v>43572.0</v>
      </c>
      <c r="B6485" s="71"/>
      <c r="C6485" s="1" t="s">
        <v>1949</v>
      </c>
    </row>
    <row r="6486">
      <c r="A6486" s="72">
        <v>43573.0</v>
      </c>
      <c r="B6486" s="73">
        <v>69.4189</v>
      </c>
      <c r="C6486" s="1" t="s">
        <v>1949</v>
      </c>
    </row>
    <row r="6487">
      <c r="A6487" s="72">
        <v>43574.0</v>
      </c>
      <c r="B6487" s="71"/>
      <c r="C6487" s="1" t="s">
        <v>1949</v>
      </c>
    </row>
    <row r="6488">
      <c r="A6488" s="72">
        <v>43577.0</v>
      </c>
      <c r="B6488" s="73">
        <v>69.7423</v>
      </c>
      <c r="C6488" s="1" t="s">
        <v>1949</v>
      </c>
    </row>
    <row r="6489">
      <c r="A6489" s="72">
        <v>43578.0</v>
      </c>
      <c r="B6489" s="73">
        <v>69.7474</v>
      </c>
      <c r="C6489" s="1" t="s">
        <v>1949</v>
      </c>
    </row>
    <row r="6490">
      <c r="A6490" s="72">
        <v>43579.0</v>
      </c>
      <c r="B6490" s="73">
        <v>69.9045</v>
      </c>
      <c r="C6490" s="1" t="s">
        <v>1949</v>
      </c>
    </row>
    <row r="6491">
      <c r="A6491" s="72">
        <v>43580.0</v>
      </c>
      <c r="B6491" s="73">
        <v>69.9418</v>
      </c>
      <c r="C6491" s="1" t="s">
        <v>1949</v>
      </c>
    </row>
    <row r="6492">
      <c r="A6492" s="72">
        <v>43581.0</v>
      </c>
      <c r="B6492" s="73">
        <v>70.1445</v>
      </c>
      <c r="C6492" s="1" t="s">
        <v>1949</v>
      </c>
    </row>
    <row r="6493">
      <c r="A6493" s="72">
        <v>43584.0</v>
      </c>
      <c r="B6493" s="71"/>
      <c r="C6493" s="1" t="s">
        <v>1949</v>
      </c>
    </row>
    <row r="6494">
      <c r="A6494" s="72">
        <v>43585.0</v>
      </c>
      <c r="B6494" s="73">
        <v>69.8368</v>
      </c>
      <c r="C6494" s="1" t="s">
        <v>1949</v>
      </c>
    </row>
    <row r="6495">
      <c r="A6495" s="72">
        <v>43586.0</v>
      </c>
      <c r="B6495" s="71"/>
      <c r="C6495" s="1" t="s">
        <v>1949</v>
      </c>
    </row>
    <row r="6496">
      <c r="A6496" s="72">
        <v>43587.0</v>
      </c>
      <c r="B6496" s="73">
        <v>69.5419</v>
      </c>
      <c r="C6496" s="1" t="s">
        <v>1949</v>
      </c>
    </row>
    <row r="6497">
      <c r="A6497" s="72">
        <v>43588.0</v>
      </c>
      <c r="B6497" s="73">
        <v>69.2679</v>
      </c>
      <c r="C6497" s="1" t="s">
        <v>1949</v>
      </c>
    </row>
    <row r="6498">
      <c r="A6498" s="72">
        <v>43591.0</v>
      </c>
      <c r="B6498" s="73">
        <v>69.3558</v>
      </c>
      <c r="C6498" s="1" t="s">
        <v>1949</v>
      </c>
    </row>
    <row r="6499">
      <c r="A6499" s="72">
        <v>43592.0</v>
      </c>
      <c r="B6499" s="73">
        <v>69.3095</v>
      </c>
      <c r="C6499" s="1" t="s">
        <v>1949</v>
      </c>
    </row>
    <row r="6500">
      <c r="A6500" s="72">
        <v>43593.0</v>
      </c>
      <c r="B6500" s="73">
        <v>69.6009</v>
      </c>
      <c r="C6500" s="1" t="s">
        <v>1949</v>
      </c>
    </row>
    <row r="6501">
      <c r="A6501" s="72">
        <v>43594.0</v>
      </c>
      <c r="B6501" s="73">
        <v>69.8685</v>
      </c>
      <c r="C6501" s="1" t="s">
        <v>1949</v>
      </c>
    </row>
    <row r="6502">
      <c r="A6502" s="72">
        <v>43595.0</v>
      </c>
      <c r="B6502" s="73">
        <v>69.9212</v>
      </c>
      <c r="C6502" s="1" t="s">
        <v>1949</v>
      </c>
    </row>
    <row r="6503">
      <c r="A6503" s="72">
        <v>43598.0</v>
      </c>
      <c r="B6503" s="73">
        <v>70.2576</v>
      </c>
      <c r="C6503" s="1" t="s">
        <v>1949</v>
      </c>
    </row>
    <row r="6504">
      <c r="A6504" s="72">
        <v>43599.0</v>
      </c>
      <c r="B6504" s="73">
        <v>70.4208</v>
      </c>
      <c r="C6504" s="1" t="s">
        <v>1949</v>
      </c>
    </row>
    <row r="6505">
      <c r="A6505" s="72">
        <v>43600.0</v>
      </c>
      <c r="B6505" s="73">
        <v>70.2087</v>
      </c>
      <c r="C6505" s="1" t="s">
        <v>1949</v>
      </c>
    </row>
    <row r="6506">
      <c r="A6506" s="72">
        <v>43601.0</v>
      </c>
      <c r="B6506" s="73">
        <v>70.2469</v>
      </c>
      <c r="C6506" s="1" t="s">
        <v>1949</v>
      </c>
    </row>
    <row r="6507">
      <c r="A6507" s="72">
        <v>43602.0</v>
      </c>
      <c r="B6507" s="73">
        <v>70.1666</v>
      </c>
      <c r="C6507" s="1" t="s">
        <v>1949</v>
      </c>
    </row>
    <row r="6508">
      <c r="A6508" s="72">
        <v>43605.0</v>
      </c>
      <c r="B6508" s="73">
        <v>69.5466</v>
      </c>
      <c r="C6508" s="1" t="s">
        <v>1949</v>
      </c>
    </row>
    <row r="6509">
      <c r="A6509" s="72">
        <v>43606.0</v>
      </c>
      <c r="B6509" s="73">
        <v>69.7291</v>
      </c>
      <c r="C6509" s="1" t="s">
        <v>1949</v>
      </c>
    </row>
    <row r="6510">
      <c r="A6510" s="72">
        <v>43607.0</v>
      </c>
      <c r="B6510" s="73">
        <v>69.7655</v>
      </c>
      <c r="C6510" s="1" t="s">
        <v>1949</v>
      </c>
    </row>
    <row r="6511">
      <c r="A6511" s="72">
        <v>43608.0</v>
      </c>
      <c r="B6511" s="73">
        <v>69.6732</v>
      </c>
      <c r="C6511" s="1" t="s">
        <v>1949</v>
      </c>
    </row>
    <row r="6512">
      <c r="A6512" s="72">
        <v>43609.0</v>
      </c>
      <c r="B6512" s="73">
        <v>69.6096</v>
      </c>
      <c r="C6512" s="1" t="s">
        <v>1949</v>
      </c>
    </row>
    <row r="6513">
      <c r="A6513" s="72">
        <v>43613.0</v>
      </c>
      <c r="B6513" s="73">
        <v>69.6142</v>
      </c>
      <c r="C6513" s="1" t="s">
        <v>1949</v>
      </c>
    </row>
    <row r="6514">
      <c r="A6514" s="72">
        <v>43614.0</v>
      </c>
      <c r="B6514" s="73">
        <v>69.8805</v>
      </c>
      <c r="C6514" s="1" t="s">
        <v>1949</v>
      </c>
    </row>
    <row r="6515">
      <c r="A6515" s="72">
        <v>43615.0</v>
      </c>
      <c r="B6515" s="73">
        <v>69.7852</v>
      </c>
      <c r="C6515" s="1" t="s">
        <v>1949</v>
      </c>
    </row>
    <row r="6516">
      <c r="A6516" s="72">
        <v>43616.0</v>
      </c>
      <c r="B6516" s="73">
        <v>69.8058</v>
      </c>
      <c r="C6516" s="1" t="s">
        <v>1949</v>
      </c>
    </row>
    <row r="6517">
      <c r="A6517" s="72">
        <v>43619.0</v>
      </c>
      <c r="B6517" s="73">
        <v>69.4338</v>
      </c>
      <c r="C6517" s="1" t="s">
        <v>1949</v>
      </c>
    </row>
    <row r="6518">
      <c r="A6518" s="72">
        <v>43620.0</v>
      </c>
      <c r="B6518" s="73">
        <v>69.2918</v>
      </c>
      <c r="C6518" s="1" t="s">
        <v>1949</v>
      </c>
    </row>
    <row r="6519">
      <c r="A6519" s="72">
        <v>43621.0</v>
      </c>
      <c r="B6519" s="71"/>
      <c r="C6519" s="1" t="s">
        <v>1949</v>
      </c>
    </row>
    <row r="6520">
      <c r="A6520" s="72">
        <v>43622.0</v>
      </c>
      <c r="B6520" s="73">
        <v>69.3205</v>
      </c>
      <c r="C6520" s="1" t="s">
        <v>1949</v>
      </c>
    </row>
    <row r="6521">
      <c r="A6521" s="72">
        <v>43623.0</v>
      </c>
      <c r="B6521" s="73">
        <v>69.3019</v>
      </c>
      <c r="C6521" s="1" t="s">
        <v>1949</v>
      </c>
    </row>
    <row r="6522">
      <c r="A6522" s="72">
        <v>43626.0</v>
      </c>
      <c r="B6522" s="73">
        <v>69.4598</v>
      </c>
      <c r="C6522" s="1" t="s">
        <v>1949</v>
      </c>
    </row>
    <row r="6523">
      <c r="A6523" s="72">
        <v>43627.0</v>
      </c>
      <c r="B6523" s="73">
        <v>69.4222</v>
      </c>
      <c r="C6523" s="1" t="s">
        <v>1949</v>
      </c>
    </row>
    <row r="6524">
      <c r="A6524" s="72">
        <v>43628.0</v>
      </c>
      <c r="B6524" s="73">
        <v>69.4048</v>
      </c>
      <c r="C6524" s="1" t="s">
        <v>1949</v>
      </c>
    </row>
    <row r="6525">
      <c r="A6525" s="72">
        <v>43629.0</v>
      </c>
      <c r="B6525" s="73">
        <v>69.3579</v>
      </c>
      <c r="C6525" s="1" t="s">
        <v>1949</v>
      </c>
    </row>
    <row r="6526">
      <c r="A6526" s="72">
        <v>43630.0</v>
      </c>
      <c r="B6526" s="73">
        <v>69.5646</v>
      </c>
      <c r="C6526" s="1" t="s">
        <v>1949</v>
      </c>
    </row>
    <row r="6527">
      <c r="A6527" s="72">
        <v>43633.0</v>
      </c>
      <c r="B6527" s="73">
        <v>69.8362</v>
      </c>
      <c r="C6527" s="1" t="s">
        <v>1949</v>
      </c>
    </row>
    <row r="6528">
      <c r="A6528" s="72">
        <v>43634.0</v>
      </c>
      <c r="B6528" s="73">
        <v>69.801</v>
      </c>
      <c r="C6528" s="1" t="s">
        <v>1949</v>
      </c>
    </row>
    <row r="6529">
      <c r="A6529" s="72">
        <v>43635.0</v>
      </c>
      <c r="B6529" s="73">
        <v>69.6677</v>
      </c>
      <c r="C6529" s="1" t="s">
        <v>1949</v>
      </c>
    </row>
    <row r="6530">
      <c r="A6530" s="72">
        <v>43636.0</v>
      </c>
      <c r="B6530" s="73">
        <v>69.5645</v>
      </c>
      <c r="C6530" s="1" t="s">
        <v>1949</v>
      </c>
    </row>
    <row r="6531">
      <c r="A6531" s="72">
        <v>43637.0</v>
      </c>
      <c r="B6531" s="73">
        <v>69.6343</v>
      </c>
      <c r="C6531" s="1" t="s">
        <v>1949</v>
      </c>
    </row>
    <row r="6532">
      <c r="A6532" s="72">
        <v>43640.0</v>
      </c>
      <c r="B6532" s="73">
        <v>69.4788</v>
      </c>
      <c r="C6532" s="1" t="s">
        <v>1949</v>
      </c>
    </row>
    <row r="6533">
      <c r="A6533" s="72">
        <v>43641.0</v>
      </c>
      <c r="B6533" s="73">
        <v>69.3398</v>
      </c>
      <c r="C6533" s="1" t="s">
        <v>1949</v>
      </c>
    </row>
    <row r="6534">
      <c r="A6534" s="72">
        <v>43642.0</v>
      </c>
      <c r="B6534" s="73">
        <v>69.3192</v>
      </c>
      <c r="C6534" s="1" t="s">
        <v>1949</v>
      </c>
    </row>
    <row r="6535">
      <c r="A6535" s="72">
        <v>43643.0</v>
      </c>
      <c r="B6535" s="73">
        <v>69.2216</v>
      </c>
      <c r="C6535" s="1" t="s">
        <v>1949</v>
      </c>
    </row>
    <row r="6536">
      <c r="A6536" s="72">
        <v>43644.0</v>
      </c>
      <c r="B6536" s="73">
        <v>68.918</v>
      </c>
      <c r="C6536" s="1" t="s">
        <v>1949</v>
      </c>
    </row>
    <row r="6537">
      <c r="A6537" s="72">
        <v>43647.0</v>
      </c>
      <c r="B6537" s="73">
        <v>68.9665</v>
      </c>
      <c r="C6537" s="1" t="s">
        <v>1949</v>
      </c>
    </row>
    <row r="6538">
      <c r="A6538" s="72">
        <v>43648.0</v>
      </c>
      <c r="B6538" s="73">
        <v>68.9924</v>
      </c>
      <c r="C6538" s="1" t="s">
        <v>1949</v>
      </c>
    </row>
    <row r="6539">
      <c r="A6539" s="72">
        <v>43649.0</v>
      </c>
      <c r="B6539" s="73">
        <v>68.8776</v>
      </c>
      <c r="C6539" s="1" t="s">
        <v>1949</v>
      </c>
    </row>
    <row r="6540">
      <c r="A6540" s="72">
        <v>43651.0</v>
      </c>
      <c r="B6540" s="71"/>
      <c r="C6540" s="1" t="s">
        <v>1949</v>
      </c>
    </row>
    <row r="6541">
      <c r="A6541" s="72">
        <v>43654.0</v>
      </c>
      <c r="B6541" s="73">
        <v>68.6982</v>
      </c>
      <c r="C6541" s="1" t="s">
        <v>1949</v>
      </c>
    </row>
    <row r="6542">
      <c r="A6542" s="72">
        <v>43655.0</v>
      </c>
      <c r="B6542" s="73">
        <v>68.7301</v>
      </c>
      <c r="C6542" s="1" t="s">
        <v>1949</v>
      </c>
    </row>
    <row r="6543">
      <c r="A6543" s="72">
        <v>43656.0</v>
      </c>
      <c r="B6543" s="73">
        <v>68.5269</v>
      </c>
      <c r="C6543" s="1" t="s">
        <v>1949</v>
      </c>
    </row>
    <row r="6544">
      <c r="A6544" s="72">
        <v>43657.0</v>
      </c>
      <c r="B6544" s="73">
        <v>68.3665</v>
      </c>
      <c r="C6544" s="1" t="s">
        <v>1949</v>
      </c>
    </row>
    <row r="6545">
      <c r="A6545" s="72">
        <v>43658.0</v>
      </c>
      <c r="B6545" s="73">
        <v>68.5855</v>
      </c>
      <c r="C6545" s="1" t="s">
        <v>1949</v>
      </c>
    </row>
    <row r="6546">
      <c r="A6546" s="72">
        <v>43661.0</v>
      </c>
      <c r="B6546" s="73">
        <v>68.5836</v>
      </c>
      <c r="C6546" s="1" t="s">
        <v>1949</v>
      </c>
    </row>
    <row r="6547">
      <c r="A6547" s="72">
        <v>43662.0</v>
      </c>
      <c r="B6547" s="73">
        <v>68.5672</v>
      </c>
      <c r="C6547" s="1" t="s">
        <v>1949</v>
      </c>
    </row>
    <row r="6548">
      <c r="A6548" s="72">
        <v>43663.0</v>
      </c>
      <c r="B6548" s="73">
        <v>68.8051</v>
      </c>
      <c r="C6548" s="1" t="s">
        <v>1949</v>
      </c>
    </row>
    <row r="6549">
      <c r="A6549" s="72">
        <v>43664.0</v>
      </c>
      <c r="B6549" s="73">
        <v>68.8758</v>
      </c>
      <c r="C6549" s="1" t="s">
        <v>1949</v>
      </c>
    </row>
    <row r="6550">
      <c r="A6550" s="72">
        <v>43665.0</v>
      </c>
      <c r="B6550" s="73">
        <v>68.8249</v>
      </c>
      <c r="C6550" s="1" t="s">
        <v>1949</v>
      </c>
    </row>
    <row r="6551">
      <c r="A6551" s="72">
        <v>43668.0</v>
      </c>
      <c r="B6551" s="73">
        <v>69.0199</v>
      </c>
      <c r="C6551" s="1" t="s">
        <v>1949</v>
      </c>
    </row>
    <row r="6552">
      <c r="A6552" s="72">
        <v>43669.0</v>
      </c>
      <c r="B6552" s="73">
        <v>68.9922</v>
      </c>
      <c r="C6552" s="1" t="s">
        <v>1949</v>
      </c>
    </row>
    <row r="6553">
      <c r="A6553" s="72">
        <v>43670.0</v>
      </c>
      <c r="B6553" s="73">
        <v>69.0135</v>
      </c>
      <c r="C6553" s="1" t="s">
        <v>1949</v>
      </c>
    </row>
    <row r="6554">
      <c r="A6554" s="72">
        <v>43671.0</v>
      </c>
      <c r="B6554" s="73">
        <v>68.9904</v>
      </c>
      <c r="C6554" s="1" t="s">
        <v>1949</v>
      </c>
    </row>
    <row r="6555">
      <c r="A6555" s="72">
        <v>43672.0</v>
      </c>
      <c r="B6555" s="73">
        <v>69.0611</v>
      </c>
      <c r="C6555" s="1" t="s">
        <v>1949</v>
      </c>
    </row>
    <row r="6556">
      <c r="A6556" s="72">
        <v>43675.0</v>
      </c>
      <c r="B6556" s="73">
        <v>68.9023</v>
      </c>
      <c r="C6556" s="1" t="s">
        <v>1949</v>
      </c>
    </row>
    <row r="6557">
      <c r="A6557" s="72">
        <v>43676.0</v>
      </c>
      <c r="B6557" s="73">
        <v>68.75</v>
      </c>
      <c r="C6557" s="1" t="s">
        <v>1949</v>
      </c>
    </row>
    <row r="6558">
      <c r="A6558" s="72">
        <v>43677.0</v>
      </c>
      <c r="B6558" s="73">
        <v>68.8569</v>
      </c>
      <c r="C6558" s="1" t="s">
        <v>1949</v>
      </c>
    </row>
    <row r="6559">
      <c r="A6559" s="72">
        <v>43678.0</v>
      </c>
      <c r="B6559" s="73">
        <v>69.058</v>
      </c>
      <c r="C6559" s="1" t="s">
        <v>1949</v>
      </c>
    </row>
    <row r="6560">
      <c r="A6560" s="72">
        <v>43679.0</v>
      </c>
      <c r="B6560" s="73">
        <v>69.3981</v>
      </c>
      <c r="C6560" s="1" t="s">
        <v>1949</v>
      </c>
    </row>
    <row r="6561">
      <c r="A6561" s="72">
        <v>43682.0</v>
      </c>
      <c r="B6561" s="73">
        <v>70.3584</v>
      </c>
      <c r="C6561" s="1" t="s">
        <v>1949</v>
      </c>
    </row>
    <row r="6562">
      <c r="A6562" s="72">
        <v>43683.0</v>
      </c>
      <c r="B6562" s="73">
        <v>70.7226</v>
      </c>
      <c r="C6562" s="1" t="s">
        <v>1949</v>
      </c>
    </row>
    <row r="6563">
      <c r="A6563" s="72">
        <v>43684.0</v>
      </c>
      <c r="B6563" s="73">
        <v>70.9553</v>
      </c>
      <c r="C6563" s="1" t="s">
        <v>1949</v>
      </c>
    </row>
    <row r="6564">
      <c r="A6564" s="72">
        <v>43685.0</v>
      </c>
      <c r="B6564" s="73">
        <v>70.8497</v>
      </c>
      <c r="C6564" s="1" t="s">
        <v>1949</v>
      </c>
    </row>
    <row r="6565">
      <c r="A6565" s="72">
        <v>43686.0</v>
      </c>
      <c r="B6565" s="73">
        <v>70.5185</v>
      </c>
      <c r="C6565" s="1" t="s">
        <v>1949</v>
      </c>
    </row>
    <row r="6566">
      <c r="A6566" s="72">
        <v>43689.0</v>
      </c>
      <c r="B6566" s="71"/>
      <c r="C6566" s="1" t="s">
        <v>1949</v>
      </c>
    </row>
    <row r="6567">
      <c r="A6567" s="72">
        <v>43690.0</v>
      </c>
      <c r="B6567" s="73">
        <v>71.2365</v>
      </c>
      <c r="C6567" s="1" t="s">
        <v>1949</v>
      </c>
    </row>
    <row r="6568">
      <c r="A6568" s="72">
        <v>43691.0</v>
      </c>
      <c r="B6568" s="73">
        <v>71.0968</v>
      </c>
      <c r="C6568" s="1" t="s">
        <v>1949</v>
      </c>
    </row>
    <row r="6569">
      <c r="A6569" s="72">
        <v>43692.0</v>
      </c>
      <c r="B6569" s="71"/>
      <c r="C6569" s="1" t="s">
        <v>1949</v>
      </c>
    </row>
    <row r="6570">
      <c r="A6570" s="72">
        <v>43693.0</v>
      </c>
      <c r="B6570" s="73">
        <v>71.2872</v>
      </c>
      <c r="C6570" s="1" t="s">
        <v>1949</v>
      </c>
    </row>
    <row r="6571">
      <c r="A6571" s="72">
        <v>43696.0</v>
      </c>
      <c r="B6571" s="73">
        <v>71.3419</v>
      </c>
      <c r="C6571" s="1" t="s">
        <v>1949</v>
      </c>
    </row>
    <row r="6572">
      <c r="A6572" s="72">
        <v>43697.0</v>
      </c>
      <c r="B6572" s="73">
        <v>71.6483</v>
      </c>
      <c r="C6572" s="1" t="s">
        <v>1949</v>
      </c>
    </row>
    <row r="6573">
      <c r="A6573" s="72">
        <v>43698.0</v>
      </c>
      <c r="B6573" s="73">
        <v>71.5508</v>
      </c>
      <c r="C6573" s="1" t="s">
        <v>1949</v>
      </c>
    </row>
    <row r="6574">
      <c r="A6574" s="72">
        <v>43699.0</v>
      </c>
      <c r="B6574" s="73">
        <v>71.7033</v>
      </c>
      <c r="C6574" s="1" t="s">
        <v>1949</v>
      </c>
    </row>
    <row r="6575">
      <c r="A6575" s="72">
        <v>43700.0</v>
      </c>
      <c r="B6575" s="73">
        <v>71.7267</v>
      </c>
      <c r="C6575" s="1" t="s">
        <v>1949</v>
      </c>
    </row>
    <row r="6576">
      <c r="A6576" s="72">
        <v>43703.0</v>
      </c>
      <c r="B6576" s="73">
        <v>72.1814</v>
      </c>
      <c r="C6576" s="1" t="s">
        <v>1949</v>
      </c>
    </row>
    <row r="6577">
      <c r="A6577" s="72">
        <v>43704.0</v>
      </c>
      <c r="B6577" s="73">
        <v>71.8206</v>
      </c>
      <c r="C6577" s="1" t="s">
        <v>1949</v>
      </c>
    </row>
    <row r="6578">
      <c r="A6578" s="72">
        <v>43705.0</v>
      </c>
      <c r="B6578" s="73">
        <v>71.7041</v>
      </c>
      <c r="C6578" s="1" t="s">
        <v>1949</v>
      </c>
    </row>
    <row r="6579">
      <c r="A6579" s="72">
        <v>43706.0</v>
      </c>
      <c r="B6579" s="73">
        <v>71.9971</v>
      </c>
      <c r="C6579" s="1" t="s">
        <v>1949</v>
      </c>
    </row>
    <row r="6580">
      <c r="A6580" s="72">
        <v>43707.0</v>
      </c>
      <c r="B6580" s="73">
        <v>71.7586</v>
      </c>
      <c r="C6580" s="1" t="s">
        <v>1949</v>
      </c>
    </row>
    <row r="6581">
      <c r="A6581" s="72">
        <v>43711.0</v>
      </c>
      <c r="B6581" s="73">
        <v>72.1899</v>
      </c>
      <c r="C6581" s="1" t="s">
        <v>1949</v>
      </c>
    </row>
    <row r="6582">
      <c r="A6582" s="72">
        <v>43712.0</v>
      </c>
      <c r="B6582" s="73">
        <v>72.07</v>
      </c>
      <c r="C6582" s="1" t="s">
        <v>1949</v>
      </c>
    </row>
    <row r="6583">
      <c r="A6583" s="72">
        <v>43713.0</v>
      </c>
      <c r="B6583" s="73">
        <v>71.8611</v>
      </c>
      <c r="C6583" s="1" t="s">
        <v>1949</v>
      </c>
    </row>
    <row r="6584">
      <c r="A6584" s="72">
        <v>43714.0</v>
      </c>
      <c r="B6584" s="73">
        <v>71.7323</v>
      </c>
      <c r="C6584" s="1" t="s">
        <v>1949</v>
      </c>
    </row>
    <row r="6585">
      <c r="A6585" s="72">
        <v>43717.0</v>
      </c>
      <c r="B6585" s="73">
        <v>71.5886</v>
      </c>
      <c r="C6585" s="1" t="s">
        <v>1949</v>
      </c>
    </row>
    <row r="6586">
      <c r="A6586" s="72">
        <v>43718.0</v>
      </c>
      <c r="B6586" s="71"/>
      <c r="C6586" s="1" t="s">
        <v>1949</v>
      </c>
    </row>
    <row r="6587">
      <c r="A6587" s="72">
        <v>43719.0</v>
      </c>
      <c r="B6587" s="73">
        <v>71.6637</v>
      </c>
      <c r="C6587" s="1" t="s">
        <v>1949</v>
      </c>
    </row>
    <row r="6588">
      <c r="A6588" s="72">
        <v>43720.0</v>
      </c>
      <c r="B6588" s="73">
        <v>71.3175</v>
      </c>
      <c r="C6588" s="1" t="s">
        <v>1949</v>
      </c>
    </row>
    <row r="6589">
      <c r="A6589" s="72">
        <v>43721.0</v>
      </c>
      <c r="B6589" s="73">
        <v>70.9387</v>
      </c>
      <c r="C6589" s="1" t="s">
        <v>1949</v>
      </c>
    </row>
    <row r="6590">
      <c r="A6590" s="72">
        <v>43724.0</v>
      </c>
      <c r="B6590" s="73">
        <v>71.5362</v>
      </c>
      <c r="C6590" s="1" t="s">
        <v>1949</v>
      </c>
    </row>
    <row r="6591">
      <c r="A6591" s="72">
        <v>43725.0</v>
      </c>
      <c r="B6591" s="73">
        <v>71.8196</v>
      </c>
      <c r="C6591" s="1" t="s">
        <v>1949</v>
      </c>
    </row>
    <row r="6592">
      <c r="A6592" s="72">
        <v>43726.0</v>
      </c>
      <c r="B6592" s="73">
        <v>71.3132</v>
      </c>
      <c r="C6592" s="1" t="s">
        <v>1949</v>
      </c>
    </row>
    <row r="6593">
      <c r="A6593" s="72">
        <v>43727.0</v>
      </c>
      <c r="B6593" s="73">
        <v>71.1382</v>
      </c>
      <c r="C6593" s="1" t="s">
        <v>1949</v>
      </c>
    </row>
    <row r="6594">
      <c r="A6594" s="72">
        <v>43728.0</v>
      </c>
      <c r="B6594" s="73">
        <v>70.937</v>
      </c>
      <c r="C6594" s="1" t="s">
        <v>1949</v>
      </c>
    </row>
    <row r="6595">
      <c r="A6595" s="72">
        <v>43731.0</v>
      </c>
      <c r="B6595" s="73">
        <v>70.9212</v>
      </c>
      <c r="C6595" s="1" t="s">
        <v>1949</v>
      </c>
    </row>
    <row r="6596">
      <c r="A6596" s="72">
        <v>43732.0</v>
      </c>
      <c r="B6596" s="73">
        <v>70.8477</v>
      </c>
      <c r="C6596" s="1" t="s">
        <v>1949</v>
      </c>
    </row>
    <row r="6597">
      <c r="A6597" s="72">
        <v>43733.0</v>
      </c>
      <c r="B6597" s="73">
        <v>71.0395</v>
      </c>
      <c r="C6597" s="1" t="s">
        <v>1949</v>
      </c>
    </row>
    <row r="6598">
      <c r="A6598" s="72">
        <v>43734.0</v>
      </c>
      <c r="B6598" s="73">
        <v>70.9021</v>
      </c>
      <c r="C6598" s="1" t="s">
        <v>1949</v>
      </c>
    </row>
    <row r="6599">
      <c r="A6599" s="72">
        <v>43735.0</v>
      </c>
      <c r="B6599" s="73">
        <v>70.8381</v>
      </c>
      <c r="C6599" s="1" t="s">
        <v>1949</v>
      </c>
    </row>
    <row r="6600">
      <c r="A6600" s="72">
        <v>43738.0</v>
      </c>
      <c r="B6600" s="73">
        <v>70.685</v>
      </c>
      <c r="C6600" s="1" t="s">
        <v>1949</v>
      </c>
    </row>
    <row r="6601">
      <c r="A6601" s="72">
        <v>43739.0</v>
      </c>
      <c r="B6601" s="73">
        <v>70.9109</v>
      </c>
      <c r="C6601" s="1" t="s">
        <v>1949</v>
      </c>
    </row>
    <row r="6602">
      <c r="A6602" s="72">
        <v>43740.0</v>
      </c>
      <c r="B6602" s="71"/>
      <c r="C6602" s="1" t="s">
        <v>1949</v>
      </c>
    </row>
    <row r="6603">
      <c r="A6603" s="72">
        <v>43741.0</v>
      </c>
      <c r="B6603" s="73">
        <v>71.1163</v>
      </c>
      <c r="C6603" s="1" t="s">
        <v>1949</v>
      </c>
    </row>
    <row r="6604">
      <c r="A6604" s="72">
        <v>43742.0</v>
      </c>
      <c r="B6604" s="73">
        <v>70.8703</v>
      </c>
      <c r="C6604" s="1" t="s">
        <v>1949</v>
      </c>
    </row>
    <row r="6605">
      <c r="A6605" s="72">
        <v>43745.0</v>
      </c>
      <c r="B6605" s="73">
        <v>70.9763</v>
      </c>
      <c r="C6605" s="1" t="s">
        <v>1949</v>
      </c>
    </row>
    <row r="6606">
      <c r="A6606" s="72">
        <v>43746.0</v>
      </c>
      <c r="B6606" s="71"/>
      <c r="C6606" s="1" t="s">
        <v>1949</v>
      </c>
    </row>
    <row r="6607">
      <c r="A6607" s="72">
        <v>43747.0</v>
      </c>
      <c r="B6607" s="73">
        <v>71.1121</v>
      </c>
      <c r="C6607" s="1" t="s">
        <v>1949</v>
      </c>
    </row>
    <row r="6608">
      <c r="A6608" s="72">
        <v>43748.0</v>
      </c>
      <c r="B6608" s="73">
        <v>71.0516</v>
      </c>
      <c r="C6608" s="1" t="s">
        <v>1949</v>
      </c>
    </row>
    <row r="6609">
      <c r="A6609" s="72">
        <v>43749.0</v>
      </c>
      <c r="B6609" s="73">
        <v>71.0272</v>
      </c>
      <c r="C6609" s="1" t="s">
        <v>1949</v>
      </c>
    </row>
    <row r="6610">
      <c r="A6610" s="72">
        <v>43753.0</v>
      </c>
      <c r="B6610" s="73">
        <v>71.3186</v>
      </c>
      <c r="C6610" s="1" t="s">
        <v>1949</v>
      </c>
    </row>
    <row r="6611">
      <c r="A6611" s="72">
        <v>43754.0</v>
      </c>
      <c r="B6611" s="73">
        <v>71.5051</v>
      </c>
      <c r="C6611" s="1" t="s">
        <v>1949</v>
      </c>
    </row>
    <row r="6612">
      <c r="A6612" s="72">
        <v>43755.0</v>
      </c>
      <c r="B6612" s="73">
        <v>71.4087</v>
      </c>
      <c r="C6612" s="1" t="s">
        <v>1949</v>
      </c>
    </row>
    <row r="6613">
      <c r="A6613" s="72">
        <v>43756.0</v>
      </c>
      <c r="B6613" s="73">
        <v>71.1988</v>
      </c>
      <c r="C6613" s="1" t="s">
        <v>1949</v>
      </c>
    </row>
    <row r="6614">
      <c r="A6614" s="72">
        <v>43759.0</v>
      </c>
      <c r="B6614" s="71"/>
      <c r="C6614" s="1" t="s">
        <v>1949</v>
      </c>
    </row>
    <row r="6615">
      <c r="A6615" s="72">
        <v>43760.0</v>
      </c>
      <c r="B6615" s="73">
        <v>70.8731</v>
      </c>
      <c r="C6615" s="1" t="s">
        <v>1949</v>
      </c>
    </row>
    <row r="6616">
      <c r="A6616" s="72">
        <v>43761.0</v>
      </c>
      <c r="B6616" s="73">
        <v>70.9373</v>
      </c>
      <c r="C6616" s="1" t="s">
        <v>1949</v>
      </c>
    </row>
    <row r="6617">
      <c r="A6617" s="72">
        <v>43762.0</v>
      </c>
      <c r="B6617" s="73">
        <v>70.9338</v>
      </c>
      <c r="C6617" s="1" t="s">
        <v>1949</v>
      </c>
    </row>
    <row r="6618">
      <c r="A6618" s="72">
        <v>43763.0</v>
      </c>
      <c r="B6618" s="73">
        <v>70.9593</v>
      </c>
      <c r="C6618" s="1" t="s">
        <v>1949</v>
      </c>
    </row>
    <row r="6619">
      <c r="A6619" s="72">
        <v>43766.0</v>
      </c>
      <c r="B6619" s="71"/>
      <c r="C6619" s="1" t="s">
        <v>1949</v>
      </c>
    </row>
    <row r="6620">
      <c r="A6620" s="72">
        <v>43767.0</v>
      </c>
      <c r="B6620" s="73">
        <v>70.9523</v>
      </c>
      <c r="C6620" s="1" t="s">
        <v>1949</v>
      </c>
    </row>
    <row r="6621">
      <c r="A6621" s="72">
        <v>43768.0</v>
      </c>
      <c r="B6621" s="73">
        <v>70.7303</v>
      </c>
      <c r="C6621" s="1" t="s">
        <v>1949</v>
      </c>
    </row>
    <row r="6622">
      <c r="A6622" s="72">
        <v>43769.0</v>
      </c>
      <c r="B6622" s="73">
        <v>70.9915</v>
      </c>
      <c r="C6622" s="1" t="s">
        <v>1949</v>
      </c>
    </row>
    <row r="6623">
      <c r="A6623" s="72">
        <v>43770.0</v>
      </c>
      <c r="B6623" s="73">
        <v>70.8095</v>
      </c>
      <c r="C6623" s="1" t="s">
        <v>1949</v>
      </c>
    </row>
    <row r="6624">
      <c r="A6624" s="72">
        <v>43773.0</v>
      </c>
      <c r="B6624" s="73">
        <v>70.6821</v>
      </c>
      <c r="C6624" s="1" t="s">
        <v>1949</v>
      </c>
    </row>
    <row r="6625">
      <c r="A6625" s="72">
        <v>43774.0</v>
      </c>
      <c r="B6625" s="73">
        <v>70.7283</v>
      </c>
      <c r="C6625" s="1" t="s">
        <v>1949</v>
      </c>
    </row>
    <row r="6626">
      <c r="A6626" s="72">
        <v>43775.0</v>
      </c>
      <c r="B6626" s="73">
        <v>70.8861</v>
      </c>
      <c r="C6626" s="1" t="s">
        <v>1949</v>
      </c>
    </row>
    <row r="6627">
      <c r="A6627" s="72">
        <v>43776.0</v>
      </c>
      <c r="B6627" s="73">
        <v>71.0079</v>
      </c>
      <c r="C6627" s="1" t="s">
        <v>1949</v>
      </c>
    </row>
    <row r="6628">
      <c r="A6628" s="72">
        <v>43777.0</v>
      </c>
      <c r="B6628" s="73">
        <v>71.2494</v>
      </c>
      <c r="C6628" s="1" t="s">
        <v>1949</v>
      </c>
    </row>
    <row r="6629">
      <c r="A6629" s="72">
        <v>43780.0</v>
      </c>
      <c r="B6629" s="73">
        <v>71.445</v>
      </c>
      <c r="C6629" s="1" t="s">
        <v>1949</v>
      </c>
    </row>
    <row r="6630">
      <c r="A6630" s="72">
        <v>43781.0</v>
      </c>
      <c r="B6630" s="71"/>
      <c r="C6630" s="1" t="s">
        <v>1949</v>
      </c>
    </row>
    <row r="6631">
      <c r="A6631" s="72">
        <v>43782.0</v>
      </c>
      <c r="B6631" s="73">
        <v>71.7002</v>
      </c>
      <c r="C6631" s="1" t="s">
        <v>1949</v>
      </c>
    </row>
    <row r="6632">
      <c r="A6632" s="72">
        <v>43783.0</v>
      </c>
      <c r="B6632" s="73">
        <v>72.0501</v>
      </c>
      <c r="C6632" s="1" t="s">
        <v>1949</v>
      </c>
    </row>
    <row r="6633">
      <c r="A6633" s="72">
        <v>43784.0</v>
      </c>
      <c r="B6633" s="73">
        <v>71.7109</v>
      </c>
      <c r="C6633" s="1" t="s">
        <v>1949</v>
      </c>
    </row>
    <row r="6634">
      <c r="A6634" s="72">
        <v>43787.0</v>
      </c>
      <c r="B6634" s="73">
        <v>71.7131</v>
      </c>
      <c r="C6634" s="1" t="s">
        <v>1949</v>
      </c>
    </row>
    <row r="6635">
      <c r="A6635" s="72">
        <v>43788.0</v>
      </c>
      <c r="B6635" s="73">
        <v>71.8138</v>
      </c>
      <c r="C6635" s="1" t="s">
        <v>1949</v>
      </c>
    </row>
    <row r="6636">
      <c r="A6636" s="72">
        <v>43789.0</v>
      </c>
      <c r="B6636" s="73">
        <v>71.6756</v>
      </c>
      <c r="C6636" s="1" t="s">
        <v>1949</v>
      </c>
    </row>
    <row r="6637">
      <c r="A6637" s="72">
        <v>43790.0</v>
      </c>
      <c r="B6637" s="73">
        <v>71.7996</v>
      </c>
      <c r="C6637" s="1" t="s">
        <v>1949</v>
      </c>
    </row>
    <row r="6638">
      <c r="A6638" s="72">
        <v>43791.0</v>
      </c>
      <c r="B6638" s="73">
        <v>71.8514</v>
      </c>
      <c r="C6638" s="1" t="s">
        <v>1949</v>
      </c>
    </row>
    <row r="6639">
      <c r="A6639" s="72">
        <v>43794.0</v>
      </c>
      <c r="B6639" s="73">
        <v>71.6468</v>
      </c>
      <c r="C6639" s="1" t="s">
        <v>1949</v>
      </c>
    </row>
    <row r="6640">
      <c r="A6640" s="72">
        <v>43795.0</v>
      </c>
      <c r="B6640" s="73">
        <v>71.5909</v>
      </c>
      <c r="C6640" s="1" t="s">
        <v>1949</v>
      </c>
    </row>
    <row r="6641">
      <c r="A6641" s="72">
        <v>43796.0</v>
      </c>
      <c r="B6641" s="73">
        <v>71.3627</v>
      </c>
      <c r="C6641" s="1" t="s">
        <v>1949</v>
      </c>
    </row>
    <row r="6642">
      <c r="A6642" s="72">
        <v>43801.0</v>
      </c>
      <c r="B6642" s="73">
        <v>71.7217</v>
      </c>
      <c r="C6642" s="1" t="s">
        <v>1949</v>
      </c>
    </row>
    <row r="6643">
      <c r="A6643" s="72">
        <v>43802.0</v>
      </c>
      <c r="B6643" s="73">
        <v>71.6006</v>
      </c>
      <c r="C6643" s="1" t="s">
        <v>1949</v>
      </c>
    </row>
    <row r="6644">
      <c r="A6644" s="72">
        <v>43803.0</v>
      </c>
      <c r="B6644" s="73">
        <v>71.78</v>
      </c>
      <c r="C6644" s="1" t="s">
        <v>1949</v>
      </c>
    </row>
    <row r="6645">
      <c r="A6645" s="72">
        <v>43804.0</v>
      </c>
      <c r="B6645" s="73">
        <v>71.5476</v>
      </c>
      <c r="C6645" s="1" t="s">
        <v>1949</v>
      </c>
    </row>
    <row r="6646">
      <c r="A6646" s="72">
        <v>43805.0</v>
      </c>
      <c r="B6646" s="73">
        <v>71.3165</v>
      </c>
      <c r="C6646" s="1" t="s">
        <v>1949</v>
      </c>
    </row>
    <row r="6647">
      <c r="A6647" s="72">
        <v>43808.0</v>
      </c>
      <c r="B6647" s="73">
        <v>71.162</v>
      </c>
      <c r="C6647" s="1" t="s">
        <v>1949</v>
      </c>
    </row>
    <row r="6648">
      <c r="A6648" s="72">
        <v>43809.0</v>
      </c>
      <c r="B6648" s="73">
        <v>70.8962</v>
      </c>
      <c r="C6648" s="1" t="s">
        <v>1949</v>
      </c>
    </row>
    <row r="6649">
      <c r="A6649" s="72">
        <v>43810.0</v>
      </c>
      <c r="B6649" s="73">
        <v>70.8679</v>
      </c>
      <c r="C6649" s="1" t="s">
        <v>1949</v>
      </c>
    </row>
    <row r="6650">
      <c r="A6650" s="72">
        <v>43811.0</v>
      </c>
      <c r="B6650" s="73">
        <v>70.7494</v>
      </c>
      <c r="C6650" s="1" t="s">
        <v>1949</v>
      </c>
    </row>
    <row r="6651">
      <c r="A6651" s="72">
        <v>43812.0</v>
      </c>
      <c r="B6651" s="73">
        <v>70.7178</v>
      </c>
      <c r="C6651" s="1" t="s">
        <v>1949</v>
      </c>
    </row>
    <row r="6652">
      <c r="A6652" s="72">
        <v>43815.0</v>
      </c>
      <c r="B6652" s="73">
        <v>70.941</v>
      </c>
      <c r="C6652" s="1" t="s">
        <v>1949</v>
      </c>
    </row>
    <row r="6653">
      <c r="A6653" s="72">
        <v>43816.0</v>
      </c>
      <c r="B6653" s="73">
        <v>70.9687</v>
      </c>
      <c r="C6653" s="1" t="s">
        <v>1949</v>
      </c>
    </row>
    <row r="6654">
      <c r="A6654" s="72">
        <v>43817.0</v>
      </c>
      <c r="B6654" s="73">
        <v>71.0611</v>
      </c>
      <c r="C6654" s="1" t="s">
        <v>1949</v>
      </c>
    </row>
    <row r="6655">
      <c r="A6655" s="72">
        <v>43818.0</v>
      </c>
      <c r="B6655" s="73">
        <v>71.0813</v>
      </c>
      <c r="C6655" s="1" t="s">
        <v>1949</v>
      </c>
    </row>
    <row r="6656">
      <c r="A6656" s="72">
        <v>43819.0</v>
      </c>
      <c r="B6656" s="73">
        <v>71.1569</v>
      </c>
      <c r="C6656" s="1" t="s">
        <v>1949</v>
      </c>
    </row>
    <row r="6657">
      <c r="A6657" s="72">
        <v>43822.0</v>
      </c>
      <c r="B6657" s="73">
        <v>71.1699</v>
      </c>
      <c r="C6657" s="1" t="s">
        <v>1949</v>
      </c>
    </row>
    <row r="6658">
      <c r="A6658" s="72">
        <v>43825.0</v>
      </c>
      <c r="B6658" s="73">
        <v>71.2699</v>
      </c>
      <c r="C6658" s="1" t="s">
        <v>1949</v>
      </c>
    </row>
    <row r="6659">
      <c r="A6659" s="72">
        <v>43826.0</v>
      </c>
      <c r="B6659" s="73">
        <v>71.2214</v>
      </c>
      <c r="C6659" s="1" t="s">
        <v>1949</v>
      </c>
    </row>
    <row r="6660">
      <c r="A6660" s="72">
        <v>43829.0</v>
      </c>
      <c r="B6660" s="73">
        <v>71.3449</v>
      </c>
      <c r="C6660" s="1" t="s">
        <v>1949</v>
      </c>
    </row>
    <row r="6661">
      <c r="A6661" s="70"/>
      <c r="B6661" s="71"/>
    </row>
    <row r="6662">
      <c r="A6662" s="72"/>
      <c r="B6662" s="71"/>
    </row>
    <row r="6663">
      <c r="A6663" s="72"/>
      <c r="B6663" s="71"/>
    </row>
    <row r="6664">
      <c r="A6664" s="70"/>
      <c r="B6664" s="71"/>
    </row>
    <row r="6665">
      <c r="A6665" s="70"/>
      <c r="B6665" s="71"/>
    </row>
    <row r="6666">
      <c r="A6666" s="72" t="s">
        <v>1950</v>
      </c>
      <c r="B6666" s="73" t="s">
        <v>1951</v>
      </c>
    </row>
    <row r="6667">
      <c r="A6667" s="72" t="s">
        <v>1952</v>
      </c>
      <c r="B6667" s="76">
        <v>34335.0</v>
      </c>
    </row>
    <row r="6668">
      <c r="A6668" s="72" t="s">
        <v>1953</v>
      </c>
      <c r="B6668" s="71"/>
    </row>
    <row r="6669">
      <c r="A6669" s="72" t="s">
        <v>1954</v>
      </c>
      <c r="B6669" s="71"/>
    </row>
    <row r="6670">
      <c r="A6670" s="70"/>
      <c r="B6670" s="73" t="s">
        <v>1947</v>
      </c>
    </row>
    <row r="6671">
      <c r="A6671" s="72" t="s">
        <v>1955</v>
      </c>
      <c r="B6671" s="73">
        <v>31.37</v>
      </c>
    </row>
    <row r="6672">
      <c r="A6672" s="72" t="s">
        <v>1956</v>
      </c>
      <c r="B6672" s="73">
        <v>31.37</v>
      </c>
    </row>
    <row r="6673">
      <c r="A6673" s="72" t="s">
        <v>1957</v>
      </c>
      <c r="B6673" s="73">
        <v>31.37</v>
      </c>
    </row>
    <row r="6674">
      <c r="A6674" s="72" t="s">
        <v>1958</v>
      </c>
      <c r="B6674" s="73">
        <v>31.37</v>
      </c>
    </row>
    <row r="6675">
      <c r="A6675" s="70"/>
      <c r="B6675" s="73">
        <v>31.37</v>
      </c>
    </row>
    <row r="6676">
      <c r="A6676" s="70"/>
      <c r="B6676" s="73">
        <v>31.37</v>
      </c>
    </row>
    <row r="6677">
      <c r="A6677" s="70"/>
      <c r="B6677" s="77">
        <v>31.37</v>
      </c>
    </row>
    <row r="6678">
      <c r="A6678" s="70"/>
      <c r="B6678" s="77">
        <v>31.37</v>
      </c>
    </row>
    <row r="6679">
      <c r="A6679" s="70"/>
      <c r="B6679" s="77">
        <v>31.37</v>
      </c>
    </row>
    <row r="6680">
      <c r="A6680" s="70"/>
      <c r="B6680" s="77">
        <v>31.37</v>
      </c>
    </row>
    <row r="6681">
      <c r="A6681" s="70"/>
      <c r="B6681" s="77">
        <v>31.37</v>
      </c>
    </row>
    <row r="6682">
      <c r="A6682" s="70"/>
      <c r="B6682" s="77">
        <v>31.37</v>
      </c>
    </row>
    <row r="6683">
      <c r="A6683" s="70"/>
      <c r="B6683" s="77">
        <v>31.37</v>
      </c>
    </row>
    <row r="6684">
      <c r="A6684" s="70"/>
      <c r="B6684" s="77">
        <v>31.37</v>
      </c>
    </row>
    <row r="6685">
      <c r="A6685" s="70"/>
      <c r="B6685" s="77">
        <v>31.37</v>
      </c>
    </row>
    <row r="6686">
      <c r="A6686" s="70"/>
      <c r="B6686" s="77">
        <v>31.37</v>
      </c>
    </row>
    <row r="6687">
      <c r="A6687" s="70"/>
      <c r="B6687" s="77">
        <v>31.37</v>
      </c>
    </row>
    <row r="6688">
      <c r="A6688" s="70"/>
      <c r="B6688" s="77">
        <v>31.37</v>
      </c>
    </row>
    <row r="6689">
      <c r="A6689" s="70"/>
      <c r="B6689" s="77">
        <v>31.37</v>
      </c>
    </row>
    <row r="6690">
      <c r="A6690" s="70"/>
      <c r="B6690" s="77">
        <v>31.37</v>
      </c>
    </row>
    <row r="6691">
      <c r="A6691" s="70"/>
      <c r="B6691" s="77">
        <v>31.37</v>
      </c>
    </row>
    <row r="6692">
      <c r="A6692" s="70"/>
      <c r="B6692" s="77">
        <v>31.37</v>
      </c>
    </row>
    <row r="6693">
      <c r="A6693" s="70"/>
      <c r="B6693" s="77">
        <v>31.37</v>
      </c>
    </row>
    <row r="6694">
      <c r="A6694" s="70"/>
      <c r="B6694" s="77">
        <v>31.37</v>
      </c>
    </row>
    <row r="6695">
      <c r="A6695" s="70"/>
      <c r="B6695" s="77">
        <v>31.37</v>
      </c>
    </row>
    <row r="6696">
      <c r="A6696" s="70"/>
      <c r="B6696" s="77">
        <v>31.37</v>
      </c>
    </row>
    <row r="6697">
      <c r="A6697" s="70"/>
      <c r="B6697" s="77">
        <v>31.37</v>
      </c>
    </row>
    <row r="6698">
      <c r="A6698" s="70"/>
      <c r="B6698" s="77">
        <v>31.37</v>
      </c>
    </row>
    <row r="6699">
      <c r="A6699" s="70"/>
      <c r="B6699" s="77">
        <v>31.37</v>
      </c>
    </row>
    <row r="6700">
      <c r="A6700" s="70"/>
      <c r="B6700" s="77">
        <v>31.37</v>
      </c>
    </row>
    <row r="6701">
      <c r="A6701" s="70"/>
      <c r="B6701" s="77">
        <v>31.37</v>
      </c>
    </row>
    <row r="6702">
      <c r="A6702" s="70"/>
      <c r="B6702" s="77">
        <v>31.37</v>
      </c>
    </row>
    <row r="6703">
      <c r="A6703" s="70"/>
      <c r="B6703" s="77">
        <v>31.37</v>
      </c>
    </row>
    <row r="6704">
      <c r="A6704" s="70"/>
      <c r="B6704" s="77">
        <v>31.37</v>
      </c>
    </row>
    <row r="6705">
      <c r="A6705" s="70"/>
      <c r="B6705" s="77">
        <v>31.37</v>
      </c>
    </row>
    <row r="6706">
      <c r="A6706" s="70"/>
      <c r="B6706" s="77">
        <v>31.37</v>
      </c>
    </row>
    <row r="6707">
      <c r="A6707" s="70"/>
      <c r="B6707" s="77">
        <v>31.37</v>
      </c>
    </row>
    <row r="6708">
      <c r="A6708" s="70"/>
      <c r="B6708" s="77">
        <v>31.37</v>
      </c>
    </row>
    <row r="6709">
      <c r="A6709" s="70"/>
      <c r="B6709" s="77">
        <v>31.37</v>
      </c>
    </row>
    <row r="6710">
      <c r="A6710" s="70"/>
      <c r="B6710" s="77">
        <v>31.37</v>
      </c>
    </row>
    <row r="6711">
      <c r="A6711" s="70"/>
      <c r="B6711" s="77">
        <v>31.37</v>
      </c>
    </row>
    <row r="6712">
      <c r="A6712" s="70"/>
      <c r="B6712" s="77">
        <v>31.37</v>
      </c>
    </row>
    <row r="6713">
      <c r="A6713" s="70"/>
      <c r="B6713" s="77">
        <v>31.37</v>
      </c>
    </row>
    <row r="6714">
      <c r="A6714" s="70"/>
      <c r="B6714" s="77">
        <v>31.39</v>
      </c>
    </row>
    <row r="6715">
      <c r="A6715" s="70"/>
      <c r="B6715" s="77">
        <v>31.4</v>
      </c>
    </row>
    <row r="6716">
      <c r="A6716" s="70"/>
      <c r="B6716" s="77">
        <v>31.38</v>
      </c>
    </row>
    <row r="6717">
      <c r="A6717" s="70"/>
      <c r="B6717" s="77">
        <v>31.37</v>
      </c>
    </row>
    <row r="6718">
      <c r="A6718" s="70"/>
      <c r="B6718" s="77">
        <v>31.37</v>
      </c>
    </row>
    <row r="6719">
      <c r="A6719" s="70"/>
      <c r="B6719" s="77">
        <v>31.37</v>
      </c>
    </row>
    <row r="6720">
      <c r="A6720" s="70"/>
      <c r="B6720" s="77">
        <v>31.37</v>
      </c>
    </row>
    <row r="6721">
      <c r="A6721" s="70"/>
      <c r="B6721" s="77">
        <v>31.37</v>
      </c>
    </row>
    <row r="6722">
      <c r="A6722" s="70"/>
      <c r="B6722" s="77">
        <v>31.37</v>
      </c>
    </row>
    <row r="6723">
      <c r="A6723" s="70"/>
      <c r="B6723" s="77">
        <v>31.37</v>
      </c>
    </row>
    <row r="6724">
      <c r="A6724" s="70"/>
      <c r="B6724" s="77">
        <v>31.37</v>
      </c>
    </row>
    <row r="6725">
      <c r="A6725" s="70"/>
      <c r="B6725" s="77">
        <v>31.37</v>
      </c>
    </row>
    <row r="6726">
      <c r="A6726" s="70"/>
      <c r="B6726" s="77">
        <v>31.37</v>
      </c>
    </row>
    <row r="6727">
      <c r="A6727" s="70"/>
      <c r="B6727" s="77">
        <v>31.37</v>
      </c>
    </row>
    <row r="6728">
      <c r="A6728" s="70"/>
      <c r="B6728" s="77">
        <v>31.37</v>
      </c>
    </row>
    <row r="6729">
      <c r="A6729" s="70"/>
      <c r="B6729" s="77">
        <v>31.37</v>
      </c>
    </row>
    <row r="6730">
      <c r="A6730" s="70"/>
      <c r="B6730" s="77">
        <v>31.37</v>
      </c>
    </row>
    <row r="6731">
      <c r="A6731" s="70"/>
      <c r="B6731" s="77">
        <v>31.37</v>
      </c>
    </row>
    <row r="6732">
      <c r="A6732" s="70"/>
      <c r="B6732" s="77">
        <v>31.37</v>
      </c>
    </row>
    <row r="6733">
      <c r="A6733" s="70"/>
      <c r="B6733" s="77">
        <v>31.37</v>
      </c>
    </row>
    <row r="6734">
      <c r="A6734" s="70"/>
      <c r="B6734" s="77">
        <v>31.37</v>
      </c>
    </row>
    <row r="6735">
      <c r="A6735" s="70"/>
      <c r="B6735" s="71"/>
    </row>
    <row r="6736">
      <c r="A6736" s="70"/>
      <c r="B6736" s="77">
        <v>31.37</v>
      </c>
    </row>
    <row r="6737">
      <c r="A6737" s="70"/>
      <c r="B6737" s="77">
        <v>31.37</v>
      </c>
    </row>
    <row r="6738">
      <c r="A6738" s="70"/>
      <c r="B6738" s="77">
        <v>31.37</v>
      </c>
    </row>
    <row r="6739">
      <c r="A6739" s="70"/>
      <c r="B6739" s="77">
        <v>31.37</v>
      </c>
    </row>
    <row r="6740">
      <c r="A6740" s="70"/>
      <c r="B6740" s="71"/>
    </row>
    <row r="6741">
      <c r="A6741" s="70"/>
      <c r="B6741" s="71"/>
    </row>
    <row r="6742">
      <c r="A6742" s="70"/>
      <c r="B6742" s="77">
        <v>31.37</v>
      </c>
    </row>
    <row r="6743">
      <c r="A6743" s="70"/>
      <c r="B6743" s="77">
        <v>31.37</v>
      </c>
    </row>
    <row r="6744">
      <c r="A6744" s="70"/>
      <c r="B6744" s="77">
        <v>31.37</v>
      </c>
    </row>
    <row r="6745">
      <c r="A6745" s="70"/>
      <c r="B6745" s="77">
        <v>31.37</v>
      </c>
    </row>
    <row r="6746">
      <c r="A6746" s="70"/>
      <c r="B6746" s="77">
        <v>31.37</v>
      </c>
    </row>
    <row r="6747">
      <c r="A6747" s="70"/>
      <c r="B6747" s="77">
        <v>31.37</v>
      </c>
    </row>
    <row r="6748">
      <c r="A6748" s="70"/>
      <c r="B6748" s="77">
        <v>31.37</v>
      </c>
    </row>
    <row r="6749">
      <c r="A6749" s="70"/>
      <c r="B6749" s="77">
        <v>31.37</v>
      </c>
    </row>
    <row r="6750">
      <c r="A6750" s="70"/>
      <c r="B6750" s="77">
        <v>31.37</v>
      </c>
    </row>
    <row r="6751">
      <c r="A6751" s="70"/>
      <c r="B6751" s="77">
        <v>31.37</v>
      </c>
    </row>
    <row r="6752">
      <c r="A6752" s="70"/>
      <c r="B6752" s="77">
        <v>31.37</v>
      </c>
    </row>
    <row r="6753">
      <c r="A6753" s="70"/>
      <c r="B6753" s="77">
        <v>31.37</v>
      </c>
    </row>
    <row r="6754">
      <c r="A6754" s="70"/>
      <c r="B6754" s="77">
        <v>31.38</v>
      </c>
    </row>
    <row r="6755">
      <c r="A6755" s="70"/>
      <c r="B6755" s="77">
        <v>31.37</v>
      </c>
    </row>
    <row r="6756">
      <c r="A6756" s="70"/>
      <c r="B6756" s="77">
        <v>31.37</v>
      </c>
    </row>
    <row r="6757">
      <c r="A6757" s="70"/>
      <c r="B6757" s="77">
        <v>31.37</v>
      </c>
    </row>
    <row r="6758">
      <c r="A6758" s="70"/>
      <c r="B6758" s="77">
        <v>31.37</v>
      </c>
    </row>
    <row r="6759">
      <c r="A6759" s="70"/>
      <c r="B6759" s="77">
        <v>31.37</v>
      </c>
    </row>
    <row r="6760">
      <c r="A6760" s="70"/>
      <c r="B6760" s="77">
        <v>31.37</v>
      </c>
    </row>
    <row r="6761">
      <c r="A6761" s="70"/>
      <c r="B6761" s="77">
        <v>31.37</v>
      </c>
    </row>
    <row r="6762">
      <c r="A6762" s="70"/>
      <c r="B6762" s="77">
        <v>31.37</v>
      </c>
    </row>
    <row r="6763">
      <c r="A6763" s="70"/>
      <c r="B6763" s="77">
        <v>31.37</v>
      </c>
    </row>
    <row r="6764">
      <c r="A6764" s="70"/>
      <c r="B6764" s="77">
        <v>31.37</v>
      </c>
    </row>
    <row r="6765">
      <c r="A6765" s="70"/>
      <c r="B6765" s="77">
        <v>31.37</v>
      </c>
    </row>
    <row r="6766">
      <c r="A6766" s="70"/>
      <c r="B6766" s="77">
        <v>31.37</v>
      </c>
    </row>
    <row r="6767">
      <c r="A6767" s="70"/>
      <c r="B6767" s="77">
        <v>31.37</v>
      </c>
    </row>
    <row r="6768">
      <c r="A6768" s="70"/>
      <c r="B6768" s="77">
        <v>31.37</v>
      </c>
    </row>
    <row r="6769">
      <c r="A6769" s="70"/>
      <c r="B6769" s="77">
        <v>31.37</v>
      </c>
    </row>
    <row r="6770">
      <c r="A6770" s="70"/>
      <c r="B6770" s="77">
        <v>31.37</v>
      </c>
    </row>
    <row r="6771">
      <c r="A6771" s="70"/>
      <c r="B6771" s="77">
        <v>31.37</v>
      </c>
    </row>
    <row r="6772">
      <c r="A6772" s="70"/>
      <c r="B6772" s="77">
        <v>31.37</v>
      </c>
    </row>
    <row r="6773">
      <c r="A6773" s="70"/>
      <c r="B6773" s="71"/>
    </row>
    <row r="6774">
      <c r="A6774" s="70"/>
      <c r="B6774" s="77">
        <v>31.37</v>
      </c>
    </row>
    <row r="6775">
      <c r="A6775" s="70"/>
      <c r="B6775" s="77">
        <v>31.37</v>
      </c>
    </row>
    <row r="6776">
      <c r="A6776" s="70"/>
      <c r="B6776" s="77">
        <v>31.37</v>
      </c>
    </row>
    <row r="6777">
      <c r="A6777" s="70"/>
      <c r="B6777" s="77">
        <v>31.37</v>
      </c>
    </row>
    <row r="6778">
      <c r="A6778" s="70"/>
      <c r="B6778" s="77">
        <v>31.37</v>
      </c>
    </row>
    <row r="6779">
      <c r="A6779" s="70"/>
      <c r="B6779" s="77">
        <v>31.38</v>
      </c>
    </row>
    <row r="6780">
      <c r="A6780" s="70"/>
      <c r="B6780" s="77">
        <v>31.37</v>
      </c>
    </row>
    <row r="6781">
      <c r="A6781" s="70"/>
      <c r="B6781" s="77">
        <v>31.37</v>
      </c>
    </row>
    <row r="6782">
      <c r="A6782" s="70"/>
      <c r="B6782" s="77">
        <v>31.37</v>
      </c>
    </row>
    <row r="6783">
      <c r="A6783" s="70"/>
      <c r="B6783" s="77">
        <v>31.37</v>
      </c>
    </row>
    <row r="6784">
      <c r="A6784" s="70"/>
      <c r="B6784" s="77">
        <v>31.37</v>
      </c>
    </row>
    <row r="6785">
      <c r="A6785" s="70"/>
      <c r="B6785" s="77">
        <v>31.37</v>
      </c>
    </row>
    <row r="6786">
      <c r="A6786" s="70"/>
      <c r="B6786" s="77">
        <v>31.37</v>
      </c>
    </row>
    <row r="6787">
      <c r="A6787" s="70"/>
      <c r="B6787" s="77">
        <v>31.37</v>
      </c>
    </row>
    <row r="6788">
      <c r="A6788" s="70"/>
      <c r="B6788" s="77">
        <v>31.37</v>
      </c>
    </row>
    <row r="6789">
      <c r="A6789" s="70"/>
      <c r="B6789" s="77">
        <v>31.37</v>
      </c>
    </row>
    <row r="6790">
      <c r="A6790" s="70"/>
      <c r="B6790" s="77">
        <v>31.37</v>
      </c>
    </row>
    <row r="6791">
      <c r="A6791" s="70"/>
      <c r="B6791" s="77">
        <v>31.37</v>
      </c>
    </row>
    <row r="6792">
      <c r="A6792" s="70"/>
      <c r="B6792" s="77">
        <v>31.37</v>
      </c>
    </row>
    <row r="6793">
      <c r="A6793" s="70"/>
      <c r="B6793" s="77">
        <v>31.37</v>
      </c>
    </row>
    <row r="6794">
      <c r="A6794" s="70"/>
      <c r="B6794" s="77">
        <v>31.37</v>
      </c>
    </row>
    <row r="6795">
      <c r="A6795" s="70"/>
      <c r="B6795" s="77">
        <v>31.37</v>
      </c>
    </row>
    <row r="6796">
      <c r="A6796" s="70"/>
      <c r="B6796" s="77">
        <v>31.37</v>
      </c>
    </row>
    <row r="6797">
      <c r="A6797" s="70"/>
      <c r="B6797" s="77">
        <v>31.37</v>
      </c>
    </row>
    <row r="6798">
      <c r="A6798" s="70"/>
      <c r="B6798" s="77">
        <v>31.37</v>
      </c>
    </row>
    <row r="6799">
      <c r="A6799" s="70"/>
      <c r="B6799" s="77">
        <v>31.37</v>
      </c>
    </row>
    <row r="6800">
      <c r="A6800" s="70"/>
      <c r="B6800" s="77">
        <v>31.37</v>
      </c>
    </row>
    <row r="6801">
      <c r="A6801" s="70"/>
      <c r="B6801" s="77">
        <v>31.37</v>
      </c>
    </row>
    <row r="6802">
      <c r="A6802" s="70"/>
      <c r="B6802" s="77">
        <v>31.37</v>
      </c>
    </row>
    <row r="6803">
      <c r="A6803" s="70"/>
      <c r="B6803" s="77">
        <v>31.37</v>
      </c>
    </row>
    <row r="6804">
      <c r="A6804" s="70"/>
      <c r="B6804" s="77">
        <v>31.37</v>
      </c>
    </row>
    <row r="6805">
      <c r="A6805" s="70"/>
      <c r="B6805" s="77">
        <v>31.37</v>
      </c>
    </row>
    <row r="6806">
      <c r="A6806" s="70"/>
      <c r="B6806" s="77">
        <v>31.37</v>
      </c>
    </row>
    <row r="6807">
      <c r="A6807" s="70"/>
      <c r="B6807" s="77">
        <v>31.37</v>
      </c>
    </row>
    <row r="6808">
      <c r="A6808" s="70"/>
      <c r="B6808" s="77">
        <v>31.37</v>
      </c>
    </row>
    <row r="6809">
      <c r="A6809" s="70"/>
      <c r="B6809" s="77">
        <v>31.37</v>
      </c>
    </row>
    <row r="6810">
      <c r="A6810" s="70"/>
      <c r="B6810" s="77">
        <v>31.37</v>
      </c>
    </row>
    <row r="6811">
      <c r="A6811" s="70"/>
      <c r="B6811" s="77">
        <v>31.37</v>
      </c>
    </row>
    <row r="6812">
      <c r="A6812" s="70"/>
      <c r="B6812" s="77">
        <v>31.37</v>
      </c>
    </row>
    <row r="6813">
      <c r="A6813" s="70"/>
      <c r="B6813" s="77">
        <v>31.37</v>
      </c>
    </row>
    <row r="6814">
      <c r="A6814" s="70"/>
      <c r="B6814" s="77">
        <v>31.37</v>
      </c>
    </row>
    <row r="6815">
      <c r="A6815" s="70"/>
      <c r="B6815" s="77">
        <v>31.37</v>
      </c>
    </row>
    <row r="6816">
      <c r="A6816" s="70"/>
      <c r="B6816" s="77">
        <v>31.37</v>
      </c>
    </row>
    <row r="6817">
      <c r="A6817" s="70"/>
      <c r="B6817" s="77">
        <v>31.37</v>
      </c>
    </row>
    <row r="6818">
      <c r="A6818" s="70"/>
      <c r="B6818" s="77">
        <v>31.37</v>
      </c>
    </row>
    <row r="6819">
      <c r="A6819" s="70"/>
      <c r="B6819" s="77">
        <v>31.37</v>
      </c>
    </row>
    <row r="6820">
      <c r="A6820" s="70"/>
      <c r="B6820" s="77">
        <v>31.38</v>
      </c>
    </row>
    <row r="6821">
      <c r="A6821" s="70"/>
      <c r="B6821" s="77">
        <v>31.37</v>
      </c>
    </row>
    <row r="6822">
      <c r="A6822" s="70"/>
      <c r="B6822" s="77">
        <v>31.37</v>
      </c>
    </row>
    <row r="6823">
      <c r="A6823" s="70"/>
      <c r="B6823" s="77">
        <v>31.37</v>
      </c>
    </row>
    <row r="6824">
      <c r="A6824" s="70"/>
      <c r="B6824" s="77">
        <v>31.37</v>
      </c>
    </row>
    <row r="6825">
      <c r="A6825" s="70"/>
      <c r="B6825" s="77">
        <v>31.37</v>
      </c>
    </row>
    <row r="6826">
      <c r="A6826" s="70"/>
      <c r="B6826" s="77">
        <v>31.37</v>
      </c>
    </row>
    <row r="6827">
      <c r="A6827" s="70"/>
      <c r="B6827" s="77">
        <v>31.37</v>
      </c>
    </row>
    <row r="6828">
      <c r="A6828" s="70"/>
      <c r="B6828" s="77">
        <v>31.37</v>
      </c>
    </row>
    <row r="6829">
      <c r="A6829" s="70"/>
      <c r="B6829" s="77">
        <v>31.37</v>
      </c>
    </row>
    <row r="6830">
      <c r="A6830" s="70"/>
      <c r="B6830" s="77">
        <v>31.38</v>
      </c>
    </row>
    <row r="6831">
      <c r="A6831" s="70"/>
      <c r="B6831" s="71"/>
    </row>
    <row r="6832">
      <c r="A6832" s="70"/>
      <c r="B6832" s="77">
        <v>31.37</v>
      </c>
    </row>
    <row r="6833">
      <c r="A6833" s="70"/>
      <c r="B6833" s="77">
        <v>31.37</v>
      </c>
    </row>
    <row r="6834">
      <c r="A6834" s="70"/>
      <c r="B6834" s="77">
        <v>31.37</v>
      </c>
    </row>
    <row r="6835">
      <c r="A6835" s="70"/>
      <c r="B6835" s="77">
        <v>31.37</v>
      </c>
    </row>
    <row r="6836">
      <c r="A6836" s="70"/>
      <c r="B6836" s="77">
        <v>31.37</v>
      </c>
    </row>
    <row r="6837">
      <c r="A6837" s="70"/>
      <c r="B6837" s="77">
        <v>31.37</v>
      </c>
    </row>
    <row r="6838">
      <c r="A6838" s="70"/>
      <c r="B6838" s="77">
        <v>31.37</v>
      </c>
    </row>
    <row r="6839">
      <c r="A6839" s="70"/>
      <c r="B6839" s="77">
        <v>31.37</v>
      </c>
    </row>
    <row r="6840">
      <c r="A6840" s="70"/>
      <c r="B6840" s="77">
        <v>31.37</v>
      </c>
    </row>
    <row r="6841">
      <c r="A6841" s="70"/>
      <c r="B6841" s="77">
        <v>31.37</v>
      </c>
    </row>
    <row r="6842">
      <c r="A6842" s="70"/>
      <c r="B6842" s="77">
        <v>31.38</v>
      </c>
    </row>
    <row r="6843">
      <c r="A6843" s="70"/>
      <c r="B6843" s="77">
        <v>31.37</v>
      </c>
    </row>
    <row r="6844">
      <c r="A6844" s="70"/>
      <c r="B6844" s="77">
        <v>31.37</v>
      </c>
    </row>
    <row r="6845">
      <c r="A6845" s="70"/>
      <c r="B6845" s="77">
        <v>31.37</v>
      </c>
    </row>
    <row r="6846">
      <c r="A6846" s="70"/>
      <c r="B6846" s="77">
        <v>31.37</v>
      </c>
    </row>
    <row r="6847">
      <c r="A6847" s="70"/>
      <c r="B6847" s="77">
        <v>31.37</v>
      </c>
    </row>
    <row r="6848">
      <c r="A6848" s="70"/>
      <c r="B6848" s="77">
        <v>31.37</v>
      </c>
    </row>
    <row r="6849">
      <c r="A6849" s="70"/>
      <c r="B6849" s="77">
        <v>31.37</v>
      </c>
    </row>
    <row r="6850">
      <c r="A6850" s="70"/>
      <c r="B6850" s="77">
        <v>31.37</v>
      </c>
    </row>
    <row r="6851">
      <c r="A6851" s="70"/>
      <c r="B6851" s="77">
        <v>31.37</v>
      </c>
    </row>
    <row r="6852">
      <c r="A6852" s="70"/>
      <c r="B6852" s="77">
        <v>31.37</v>
      </c>
    </row>
    <row r="6853">
      <c r="A6853" s="70"/>
      <c r="B6853" s="77">
        <v>31.37</v>
      </c>
    </row>
    <row r="6854">
      <c r="A6854" s="70"/>
      <c r="B6854" s="77">
        <v>31.38</v>
      </c>
    </row>
    <row r="6855">
      <c r="A6855" s="70"/>
      <c r="B6855" s="77">
        <v>31.37</v>
      </c>
    </row>
    <row r="6856">
      <c r="A6856" s="70"/>
      <c r="B6856" s="77">
        <v>31.37</v>
      </c>
    </row>
    <row r="6857">
      <c r="A6857" s="70"/>
      <c r="B6857" s="77">
        <v>31.37</v>
      </c>
    </row>
    <row r="6858">
      <c r="A6858" s="70"/>
      <c r="B6858" s="77">
        <v>31.37</v>
      </c>
    </row>
    <row r="6859">
      <c r="A6859" s="70"/>
      <c r="B6859" s="77">
        <v>31.37</v>
      </c>
    </row>
    <row r="6860">
      <c r="A6860" s="70"/>
      <c r="B6860" s="77">
        <v>31.37</v>
      </c>
    </row>
    <row r="6861">
      <c r="A6861" s="70"/>
      <c r="B6861" s="77">
        <v>31.37</v>
      </c>
    </row>
    <row r="6862">
      <c r="A6862" s="70"/>
      <c r="B6862" s="77">
        <v>31.37</v>
      </c>
    </row>
    <row r="6863">
      <c r="A6863" s="70"/>
      <c r="B6863" s="77">
        <v>31.37</v>
      </c>
    </row>
    <row r="6864">
      <c r="A6864" s="70"/>
      <c r="B6864" s="77">
        <v>31.37</v>
      </c>
    </row>
    <row r="6865">
      <c r="A6865" s="70"/>
      <c r="B6865" s="77">
        <v>31.37</v>
      </c>
    </row>
    <row r="6866">
      <c r="A6866" s="70"/>
      <c r="B6866" s="77">
        <v>31.37</v>
      </c>
    </row>
    <row r="6867">
      <c r="A6867" s="70"/>
      <c r="B6867" s="77">
        <v>31.37</v>
      </c>
    </row>
    <row r="6868">
      <c r="A6868" s="70"/>
      <c r="B6868" s="77">
        <v>31.37</v>
      </c>
    </row>
    <row r="6869">
      <c r="A6869" s="70"/>
      <c r="B6869" s="77">
        <v>31.37</v>
      </c>
    </row>
    <row r="6870">
      <c r="A6870" s="70"/>
      <c r="B6870" s="77">
        <v>31.37</v>
      </c>
    </row>
    <row r="6871">
      <c r="A6871" s="70"/>
      <c r="B6871" s="77">
        <v>31.37</v>
      </c>
    </row>
    <row r="6872">
      <c r="A6872" s="70"/>
      <c r="B6872" s="77">
        <v>31.37</v>
      </c>
    </row>
    <row r="6873">
      <c r="A6873" s="70"/>
      <c r="B6873" s="77">
        <v>31.37</v>
      </c>
    </row>
    <row r="6874">
      <c r="A6874" s="70"/>
      <c r="B6874" s="77">
        <v>31.37</v>
      </c>
    </row>
    <row r="6875">
      <c r="A6875" s="70"/>
      <c r="B6875" s="77">
        <v>31.37</v>
      </c>
    </row>
    <row r="6876">
      <c r="A6876" s="70"/>
      <c r="B6876" s="77">
        <v>31.37</v>
      </c>
    </row>
    <row r="6877">
      <c r="A6877" s="70"/>
      <c r="B6877" s="77">
        <v>31.37</v>
      </c>
    </row>
    <row r="6878">
      <c r="A6878" s="70"/>
      <c r="B6878" s="77">
        <v>31.37</v>
      </c>
    </row>
    <row r="6879">
      <c r="A6879" s="70"/>
      <c r="B6879" s="77">
        <v>31.37</v>
      </c>
    </row>
    <row r="6880">
      <c r="A6880" s="70"/>
      <c r="B6880" s="77">
        <v>31.37</v>
      </c>
    </row>
    <row r="6881">
      <c r="A6881" s="70"/>
      <c r="B6881" s="77">
        <v>31.37</v>
      </c>
    </row>
    <row r="6882">
      <c r="A6882" s="70"/>
      <c r="B6882" s="77">
        <v>31.37</v>
      </c>
    </row>
    <row r="6883">
      <c r="A6883" s="70"/>
      <c r="B6883" s="77">
        <v>31.37</v>
      </c>
    </row>
    <row r="6884">
      <c r="A6884" s="70"/>
      <c r="B6884" s="77">
        <v>31.37</v>
      </c>
    </row>
    <row r="6885">
      <c r="A6885" s="70"/>
      <c r="B6885" s="77">
        <v>31.38</v>
      </c>
    </row>
    <row r="6886">
      <c r="A6886" s="70"/>
      <c r="B6886" s="77">
        <v>31.37</v>
      </c>
    </row>
    <row r="6887">
      <c r="A6887" s="70"/>
      <c r="B6887" s="77">
        <v>31.39</v>
      </c>
    </row>
    <row r="6888">
      <c r="A6888" s="70"/>
      <c r="B6888" s="77">
        <v>31.41</v>
      </c>
    </row>
    <row r="6889">
      <c r="A6889" s="70"/>
      <c r="B6889" s="77">
        <v>31.41</v>
      </c>
    </row>
    <row r="6890">
      <c r="A6890" s="70"/>
      <c r="B6890" s="77">
        <v>31.41</v>
      </c>
    </row>
    <row r="6891">
      <c r="A6891" s="70"/>
      <c r="B6891" s="77">
        <v>31.42</v>
      </c>
    </row>
    <row r="6892">
      <c r="A6892" s="70"/>
      <c r="B6892" s="77">
        <v>31.42</v>
      </c>
    </row>
    <row r="6893">
      <c r="A6893" s="70"/>
      <c r="B6893" s="77">
        <v>31.41</v>
      </c>
    </row>
    <row r="6894">
      <c r="A6894" s="70"/>
      <c r="B6894" s="77">
        <v>31.43</v>
      </c>
    </row>
    <row r="6895">
      <c r="A6895" s="70"/>
      <c r="B6895" s="77">
        <v>31.43</v>
      </c>
    </row>
    <row r="6896">
      <c r="A6896" s="70"/>
      <c r="B6896" s="77">
        <v>31.39</v>
      </c>
    </row>
    <row r="6897">
      <c r="A6897" s="70"/>
      <c r="B6897" s="77">
        <v>31.38</v>
      </c>
    </row>
    <row r="6898">
      <c r="A6898" s="70"/>
      <c r="B6898" s="77">
        <v>31.37</v>
      </c>
    </row>
    <row r="6899">
      <c r="A6899" s="70"/>
      <c r="B6899" s="77">
        <v>31.37</v>
      </c>
    </row>
    <row r="6900">
      <c r="A6900" s="70"/>
      <c r="B6900" s="77">
        <v>31.37</v>
      </c>
    </row>
    <row r="6901">
      <c r="A6901" s="70"/>
      <c r="B6901" s="77">
        <v>31.37</v>
      </c>
    </row>
    <row r="6902">
      <c r="A6902" s="70"/>
      <c r="B6902" s="77">
        <v>31.37</v>
      </c>
    </row>
    <row r="6903">
      <c r="A6903" s="70"/>
      <c r="B6903" s="77">
        <v>31.37</v>
      </c>
    </row>
    <row r="6904">
      <c r="A6904" s="70"/>
      <c r="B6904" s="77">
        <v>31.37</v>
      </c>
    </row>
    <row r="6905">
      <c r="A6905" s="70"/>
      <c r="B6905" s="77">
        <v>31.37</v>
      </c>
    </row>
    <row r="6906">
      <c r="A6906" s="70"/>
      <c r="B6906" s="77">
        <v>31.37</v>
      </c>
    </row>
    <row r="6907">
      <c r="A6907" s="70"/>
      <c r="B6907" s="77">
        <v>31.38</v>
      </c>
    </row>
    <row r="6908">
      <c r="A6908" s="70"/>
      <c r="B6908" s="77">
        <v>31.39</v>
      </c>
    </row>
    <row r="6909">
      <c r="A6909" s="70"/>
      <c r="B6909" s="77">
        <v>31.38</v>
      </c>
    </row>
    <row r="6910">
      <c r="A6910" s="70"/>
      <c r="B6910" s="77">
        <v>31.42</v>
      </c>
    </row>
    <row r="6911">
      <c r="A6911" s="70"/>
      <c r="B6911" s="77">
        <v>31.38</v>
      </c>
    </row>
    <row r="6912">
      <c r="A6912" s="70"/>
      <c r="B6912" s="77">
        <v>31.39</v>
      </c>
    </row>
    <row r="6913">
      <c r="A6913" s="70"/>
      <c r="B6913" s="77">
        <v>31.38</v>
      </c>
    </row>
    <row r="6914">
      <c r="A6914" s="70"/>
      <c r="B6914" s="77">
        <v>31.38</v>
      </c>
    </row>
    <row r="6915">
      <c r="A6915" s="70"/>
      <c r="B6915" s="77">
        <v>31.37</v>
      </c>
    </row>
    <row r="6916">
      <c r="A6916" s="70"/>
      <c r="B6916" s="77">
        <v>31.37</v>
      </c>
    </row>
    <row r="6917">
      <c r="A6917" s="70"/>
      <c r="B6917" s="77">
        <v>31.37</v>
      </c>
    </row>
    <row r="6918">
      <c r="A6918" s="70"/>
      <c r="B6918" s="77">
        <v>31.37</v>
      </c>
    </row>
    <row r="6919">
      <c r="A6919" s="70"/>
      <c r="B6919" s="77">
        <v>31.37</v>
      </c>
    </row>
    <row r="6920">
      <c r="A6920" s="70"/>
      <c r="B6920" s="77">
        <v>31.37</v>
      </c>
    </row>
    <row r="6921">
      <c r="A6921" s="70"/>
      <c r="B6921" s="77">
        <v>31.38</v>
      </c>
    </row>
    <row r="6922">
      <c r="A6922" s="70"/>
      <c r="B6922" s="77">
        <v>31.4</v>
      </c>
    </row>
    <row r="6923">
      <c r="A6923" s="70"/>
      <c r="B6923" s="77">
        <v>31.4</v>
      </c>
    </row>
    <row r="6924">
      <c r="A6924" s="70"/>
      <c r="B6924" s="77">
        <v>31.4</v>
      </c>
    </row>
    <row r="6925">
      <c r="A6925" s="70"/>
      <c r="B6925" s="77">
        <v>31.4</v>
      </c>
    </row>
    <row r="6926">
      <c r="A6926" s="70"/>
      <c r="B6926" s="77">
        <v>31.39</v>
      </c>
    </row>
    <row r="6927">
      <c r="A6927" s="70"/>
      <c r="B6927" s="77">
        <v>31.43</v>
      </c>
    </row>
    <row r="6928">
      <c r="A6928" s="70"/>
      <c r="B6928" s="77">
        <v>31.42</v>
      </c>
    </row>
    <row r="6929">
      <c r="A6929" s="70"/>
      <c r="B6929" s="77">
        <v>31.38</v>
      </c>
    </row>
    <row r="6930">
      <c r="A6930" s="70"/>
      <c r="B6930" s="71"/>
    </row>
    <row r="6931">
      <c r="A6931" s="70"/>
      <c r="B6931" s="77">
        <v>31.37</v>
      </c>
    </row>
    <row r="6932">
      <c r="A6932" s="70"/>
      <c r="B6932" s="77">
        <v>31.37</v>
      </c>
    </row>
    <row r="6933">
      <c r="A6933" s="70"/>
      <c r="B6933" s="77">
        <v>31.37</v>
      </c>
    </row>
    <row r="6934">
      <c r="A6934" s="70"/>
      <c r="B6934" s="77">
        <v>31.37</v>
      </c>
    </row>
    <row r="6935">
      <c r="A6935" s="70"/>
      <c r="B6935" s="77">
        <v>31.37</v>
      </c>
    </row>
    <row r="6936">
      <c r="A6936" s="70"/>
      <c r="B6936" s="77">
        <v>31.37</v>
      </c>
    </row>
    <row r="6937">
      <c r="A6937" s="70"/>
      <c r="B6937" s="77">
        <v>31.37</v>
      </c>
    </row>
    <row r="6938">
      <c r="A6938" s="70"/>
      <c r="B6938" s="77">
        <v>31.37</v>
      </c>
    </row>
    <row r="6939">
      <c r="A6939" s="70"/>
      <c r="B6939" s="77">
        <v>31.37</v>
      </c>
    </row>
    <row r="6940">
      <c r="A6940" s="70"/>
      <c r="B6940" s="77">
        <v>31.37</v>
      </c>
    </row>
    <row r="6941">
      <c r="A6941" s="70"/>
      <c r="B6941" s="77">
        <v>31.37</v>
      </c>
    </row>
    <row r="6942">
      <c r="A6942" s="70"/>
      <c r="B6942" s="77">
        <v>31.37</v>
      </c>
    </row>
    <row r="6943">
      <c r="A6943" s="70"/>
      <c r="B6943" s="77">
        <v>31.38</v>
      </c>
    </row>
    <row r="6944">
      <c r="A6944" s="70"/>
      <c r="B6944" s="77">
        <v>31.37</v>
      </c>
    </row>
    <row r="6945">
      <c r="A6945" s="70"/>
      <c r="B6945" s="77">
        <v>31.37</v>
      </c>
    </row>
    <row r="6946">
      <c r="A6946" s="70"/>
      <c r="B6946" s="77">
        <v>31.38</v>
      </c>
    </row>
    <row r="6947">
      <c r="A6947" s="70"/>
      <c r="B6947" s="77">
        <v>31.38</v>
      </c>
    </row>
    <row r="6948">
      <c r="A6948" s="70"/>
      <c r="B6948" s="71"/>
    </row>
    <row r="6949">
      <c r="A6949" s="70"/>
      <c r="B6949" s="77">
        <v>31.4</v>
      </c>
    </row>
    <row r="6950">
      <c r="A6950" s="70"/>
      <c r="B6950" s="77">
        <v>31.38</v>
      </c>
    </row>
    <row r="6951">
      <c r="A6951" s="70"/>
      <c r="B6951" s="77">
        <v>31.37</v>
      </c>
    </row>
    <row r="6952">
      <c r="A6952" s="70"/>
      <c r="B6952" s="71"/>
    </row>
    <row r="6953">
      <c r="A6953" s="70"/>
      <c r="B6953" s="77">
        <v>31.37</v>
      </c>
    </row>
    <row r="6954">
      <c r="A6954" s="70"/>
      <c r="B6954" s="77">
        <v>31.37</v>
      </c>
    </row>
    <row r="6955">
      <c r="A6955" s="70"/>
      <c r="B6955" s="77">
        <v>31.37</v>
      </c>
    </row>
    <row r="6956">
      <c r="A6956" s="70"/>
      <c r="B6956" s="77">
        <v>31.37</v>
      </c>
    </row>
    <row r="6957">
      <c r="A6957" s="70"/>
      <c r="B6957" s="77">
        <v>31.37</v>
      </c>
    </row>
    <row r="6958">
      <c r="A6958" s="70"/>
      <c r="B6958" s="77">
        <v>31.37</v>
      </c>
    </row>
    <row r="6959">
      <c r="A6959" s="70"/>
      <c r="B6959" s="77">
        <v>31.38</v>
      </c>
    </row>
    <row r="6960">
      <c r="A6960" s="70"/>
      <c r="B6960" s="77">
        <v>31.37</v>
      </c>
    </row>
    <row r="6961">
      <c r="A6961" s="70"/>
      <c r="B6961" s="77">
        <v>31.38</v>
      </c>
    </row>
    <row r="6962">
      <c r="A6962" s="70"/>
      <c r="B6962" s="77">
        <v>31.37</v>
      </c>
    </row>
    <row r="6963">
      <c r="A6963" s="70"/>
      <c r="B6963" s="77">
        <v>31.37</v>
      </c>
    </row>
    <row r="6964">
      <c r="A6964" s="70"/>
      <c r="B6964" s="77">
        <v>31.37</v>
      </c>
    </row>
    <row r="6965">
      <c r="A6965" s="70"/>
      <c r="B6965" s="77">
        <v>31.37</v>
      </c>
    </row>
    <row r="6966">
      <c r="A6966" s="70"/>
      <c r="B6966" s="77">
        <v>31.38</v>
      </c>
    </row>
    <row r="6967">
      <c r="A6967" s="70"/>
      <c r="B6967" s="77">
        <v>31.38</v>
      </c>
    </row>
    <row r="6968">
      <c r="A6968" s="70"/>
      <c r="B6968" s="77">
        <v>31.38</v>
      </c>
    </row>
    <row r="6969">
      <c r="A6969" s="70"/>
      <c r="B6969" s="77">
        <v>31.39</v>
      </c>
    </row>
    <row r="6970">
      <c r="A6970" s="70"/>
      <c r="B6970" s="77">
        <v>31.39</v>
      </c>
    </row>
    <row r="6971">
      <c r="A6971" s="70"/>
      <c r="B6971" s="77">
        <v>31.43</v>
      </c>
    </row>
    <row r="6972">
      <c r="A6972" s="70"/>
      <c r="B6972" s="77">
        <v>31.46</v>
      </c>
    </row>
    <row r="6973">
      <c r="A6973" s="70"/>
      <c r="B6973" s="77">
        <v>31.47</v>
      </c>
    </row>
    <row r="6974">
      <c r="A6974" s="70"/>
      <c r="B6974" s="77">
        <v>31.93</v>
      </c>
    </row>
    <row r="6975">
      <c r="A6975" s="70"/>
      <c r="B6975" s="77">
        <v>31.67</v>
      </c>
    </row>
    <row r="6976">
      <c r="A6976" s="70"/>
      <c r="B6976" s="77">
        <v>31.96</v>
      </c>
    </row>
    <row r="6977">
      <c r="A6977" s="70"/>
      <c r="B6977" s="77">
        <v>31.81</v>
      </c>
    </row>
    <row r="6978">
      <c r="A6978" s="70"/>
      <c r="B6978" s="77">
        <v>31.76</v>
      </c>
    </row>
    <row r="6979">
      <c r="A6979" s="70"/>
      <c r="B6979" s="77">
        <v>31.75</v>
      </c>
    </row>
    <row r="6980">
      <c r="A6980" s="70"/>
      <c r="B6980" s="77">
        <v>31.82</v>
      </c>
    </row>
    <row r="6981">
      <c r="A6981" s="70"/>
      <c r="B6981" s="77">
        <v>31.85</v>
      </c>
    </row>
    <row r="6982">
      <c r="A6982" s="70"/>
      <c r="B6982" s="77">
        <v>31.78</v>
      </c>
    </row>
    <row r="6983">
      <c r="A6983" s="70"/>
      <c r="B6983" s="77">
        <v>31.51</v>
      </c>
    </row>
    <row r="6984">
      <c r="A6984" s="70"/>
      <c r="B6984" s="77">
        <v>31.51</v>
      </c>
    </row>
    <row r="6985">
      <c r="A6985" s="70"/>
      <c r="B6985" s="77">
        <v>31.5</v>
      </c>
    </row>
    <row r="6986">
      <c r="A6986" s="70"/>
      <c r="B6986" s="77">
        <v>31.53</v>
      </c>
    </row>
    <row r="6987">
      <c r="A6987" s="70"/>
      <c r="B6987" s="77">
        <v>31.54</v>
      </c>
    </row>
    <row r="6988">
      <c r="A6988" s="70"/>
      <c r="B6988" s="77">
        <v>31.66</v>
      </c>
    </row>
    <row r="6989">
      <c r="A6989" s="70"/>
      <c r="B6989" s="77">
        <v>31.65</v>
      </c>
    </row>
    <row r="6990">
      <c r="A6990" s="70"/>
      <c r="B6990" s="77">
        <v>31.64</v>
      </c>
    </row>
    <row r="6991">
      <c r="A6991" s="70"/>
      <c r="B6991" s="77">
        <v>31.61</v>
      </c>
    </row>
    <row r="6992">
      <c r="A6992" s="70"/>
      <c r="B6992" s="77">
        <v>31.56</v>
      </c>
    </row>
    <row r="6993">
      <c r="A6993" s="70"/>
      <c r="B6993" s="77">
        <v>31.47</v>
      </c>
    </row>
    <row r="6994">
      <c r="A6994" s="70"/>
      <c r="B6994" s="77">
        <v>31.5</v>
      </c>
    </row>
    <row r="6995">
      <c r="A6995" s="70"/>
      <c r="B6995" s="77">
        <v>31.44</v>
      </c>
    </row>
    <row r="6996">
      <c r="A6996" s="70"/>
      <c r="B6996" s="77">
        <v>31.46</v>
      </c>
    </row>
    <row r="6997">
      <c r="A6997" s="70"/>
      <c r="B6997" s="77">
        <v>31.45</v>
      </c>
    </row>
    <row r="6998">
      <c r="A6998" s="70"/>
      <c r="B6998" s="77">
        <v>31.45</v>
      </c>
    </row>
    <row r="6999">
      <c r="A6999" s="70"/>
      <c r="B6999" s="77">
        <v>31.41</v>
      </c>
    </row>
    <row r="7000">
      <c r="A7000" s="70"/>
      <c r="B7000" s="77">
        <v>31.41</v>
      </c>
    </row>
    <row r="7001">
      <c r="A7001" s="70"/>
      <c r="B7001" s="77">
        <v>31.41</v>
      </c>
    </row>
    <row r="7002">
      <c r="A7002" s="70"/>
      <c r="B7002" s="77">
        <v>31.41</v>
      </c>
    </row>
    <row r="7003">
      <c r="A7003" s="70"/>
      <c r="B7003" s="77">
        <v>31.41</v>
      </c>
    </row>
    <row r="7004">
      <c r="A7004" s="70"/>
      <c r="B7004" s="77">
        <v>31.41</v>
      </c>
    </row>
    <row r="7005">
      <c r="A7005" s="70"/>
      <c r="B7005" s="77">
        <v>31.39</v>
      </c>
    </row>
    <row r="7006">
      <c r="A7006" s="70"/>
      <c r="B7006" s="77">
        <v>31.4</v>
      </c>
    </row>
    <row r="7007">
      <c r="A7007" s="70"/>
      <c r="B7007" s="77">
        <v>31.4</v>
      </c>
    </row>
    <row r="7008">
      <c r="A7008" s="70"/>
      <c r="B7008" s="77">
        <v>31.41</v>
      </c>
    </row>
    <row r="7009">
      <c r="A7009" s="70"/>
      <c r="B7009" s="77">
        <v>31.45</v>
      </c>
    </row>
    <row r="7010">
      <c r="A7010" s="70"/>
      <c r="B7010" s="77">
        <v>31.41</v>
      </c>
    </row>
    <row r="7011">
      <c r="A7011" s="70"/>
      <c r="B7011" s="77">
        <v>31.39</v>
      </c>
    </row>
    <row r="7012">
      <c r="A7012" s="70"/>
      <c r="B7012" s="77">
        <v>31.38</v>
      </c>
    </row>
    <row r="7013">
      <c r="A7013" s="70"/>
      <c r="B7013" s="77">
        <v>31.4</v>
      </c>
    </row>
    <row r="7014">
      <c r="A7014" s="70"/>
      <c r="B7014" s="77">
        <v>31.39</v>
      </c>
    </row>
    <row r="7015">
      <c r="A7015" s="70"/>
      <c r="B7015" s="77">
        <v>31.39</v>
      </c>
    </row>
    <row r="7016">
      <c r="A7016" s="70"/>
      <c r="B7016" s="77">
        <v>31.41</v>
      </c>
    </row>
    <row r="7017">
      <c r="A7017" s="70"/>
      <c r="B7017" s="77">
        <v>31.43</v>
      </c>
    </row>
    <row r="7018">
      <c r="A7018" s="70"/>
      <c r="B7018" s="77">
        <v>31.42</v>
      </c>
    </row>
    <row r="7019">
      <c r="A7019" s="70"/>
      <c r="B7019" s="77">
        <v>31.42</v>
      </c>
    </row>
    <row r="7020">
      <c r="A7020" s="70"/>
      <c r="B7020" s="77">
        <v>31.42</v>
      </c>
    </row>
    <row r="7021">
      <c r="A7021" s="70"/>
      <c r="B7021" s="77">
        <v>31.39</v>
      </c>
    </row>
    <row r="7022">
      <c r="A7022" s="70"/>
      <c r="B7022" s="77">
        <v>31.39</v>
      </c>
    </row>
    <row r="7023">
      <c r="A7023" s="70"/>
      <c r="B7023" s="77">
        <v>31.39</v>
      </c>
    </row>
    <row r="7024">
      <c r="A7024" s="70"/>
      <c r="B7024" s="77">
        <v>31.45</v>
      </c>
    </row>
    <row r="7025">
      <c r="A7025" s="70"/>
      <c r="B7025" s="77">
        <v>31.44</v>
      </c>
    </row>
    <row r="7026">
      <c r="A7026" s="70"/>
      <c r="B7026" s="77">
        <v>31.44</v>
      </c>
    </row>
    <row r="7027">
      <c r="A7027" s="70"/>
      <c r="B7027" s="77">
        <v>31.45</v>
      </c>
    </row>
    <row r="7028">
      <c r="A7028" s="70"/>
      <c r="B7028" s="77">
        <v>31.46</v>
      </c>
    </row>
    <row r="7029">
      <c r="A7029" s="70"/>
      <c r="B7029" s="77">
        <v>31.44</v>
      </c>
    </row>
    <row r="7030">
      <c r="A7030" s="70"/>
      <c r="B7030" s="77">
        <v>31.42</v>
      </c>
    </row>
    <row r="7031">
      <c r="A7031" s="70"/>
      <c r="B7031" s="77">
        <v>31.4</v>
      </c>
    </row>
    <row r="7032">
      <c r="A7032" s="70"/>
      <c r="B7032" s="77">
        <v>31.4</v>
      </c>
    </row>
    <row r="7033">
      <c r="A7033" s="70"/>
      <c r="B7033" s="77">
        <v>31.39</v>
      </c>
    </row>
    <row r="7034">
      <c r="A7034" s="70"/>
      <c r="B7034" s="77">
        <v>31.4</v>
      </c>
    </row>
    <row r="7035">
      <c r="A7035" s="70"/>
      <c r="B7035" s="77">
        <v>31.39</v>
      </c>
    </row>
    <row r="7036">
      <c r="A7036" s="70"/>
      <c r="B7036" s="77">
        <v>31.41</v>
      </c>
    </row>
    <row r="7037">
      <c r="A7037" s="70"/>
      <c r="B7037" s="77">
        <v>31.42</v>
      </c>
    </row>
    <row r="7038">
      <c r="A7038" s="70"/>
      <c r="B7038" s="77">
        <v>31.42</v>
      </c>
    </row>
    <row r="7039">
      <c r="A7039" s="70"/>
      <c r="B7039" s="77">
        <v>31.41</v>
      </c>
    </row>
    <row r="7040">
      <c r="A7040" s="70"/>
      <c r="B7040" s="77">
        <v>31.39</v>
      </c>
    </row>
    <row r="7041">
      <c r="A7041" s="70"/>
      <c r="B7041" s="77">
        <v>31.41</v>
      </c>
    </row>
    <row r="7042">
      <c r="A7042" s="70"/>
      <c r="B7042" s="77">
        <v>31.4</v>
      </c>
    </row>
    <row r="7043">
      <c r="A7043" s="70"/>
      <c r="B7043" s="77">
        <v>31.42</v>
      </c>
    </row>
    <row r="7044">
      <c r="A7044" s="70"/>
      <c r="B7044" s="77">
        <v>31.42</v>
      </c>
    </row>
    <row r="7045">
      <c r="A7045" s="70"/>
      <c r="B7045" s="77">
        <v>31.41</v>
      </c>
    </row>
    <row r="7046">
      <c r="A7046" s="70"/>
      <c r="B7046" s="77">
        <v>31.41</v>
      </c>
    </row>
    <row r="7047">
      <c r="A7047" s="70"/>
      <c r="B7047" s="77">
        <v>31.41</v>
      </c>
    </row>
    <row r="7048">
      <c r="A7048" s="70"/>
      <c r="B7048" s="77">
        <v>31.4</v>
      </c>
    </row>
    <row r="7049">
      <c r="A7049" s="70"/>
      <c r="B7049" s="77">
        <v>31.41</v>
      </c>
    </row>
    <row r="7050">
      <c r="A7050" s="70"/>
      <c r="B7050" s="77">
        <v>31.4</v>
      </c>
    </row>
    <row r="7051">
      <c r="A7051" s="70"/>
      <c r="B7051" s="77">
        <v>31.4</v>
      </c>
    </row>
    <row r="7052">
      <c r="A7052" s="70"/>
      <c r="B7052" s="77">
        <v>31.4</v>
      </c>
    </row>
    <row r="7053">
      <c r="A7053" s="70"/>
      <c r="B7053" s="77">
        <v>31.38</v>
      </c>
    </row>
    <row r="7054">
      <c r="A7054" s="70"/>
      <c r="B7054" s="77">
        <v>31.38</v>
      </c>
    </row>
    <row r="7055">
      <c r="A7055" s="70"/>
      <c r="B7055" s="77">
        <v>31.38</v>
      </c>
    </row>
    <row r="7056">
      <c r="A7056" s="70"/>
      <c r="B7056" s="77">
        <v>31.38</v>
      </c>
    </row>
    <row r="7057">
      <c r="A7057" s="70"/>
      <c r="B7057" s="77">
        <v>31.38</v>
      </c>
    </row>
    <row r="7058">
      <c r="A7058" s="70"/>
      <c r="B7058" s="77">
        <v>31.41</v>
      </c>
    </row>
    <row r="7059">
      <c r="A7059" s="70"/>
      <c r="B7059" s="77">
        <v>31.42</v>
      </c>
    </row>
    <row r="7060">
      <c r="A7060" s="70"/>
      <c r="B7060" s="77">
        <v>31.39</v>
      </c>
    </row>
    <row r="7061">
      <c r="A7061" s="70"/>
      <c r="B7061" s="77">
        <v>31.37</v>
      </c>
    </row>
    <row r="7062">
      <c r="A7062" s="70"/>
      <c r="B7062" s="77">
        <v>31.38</v>
      </c>
    </row>
    <row r="7063">
      <c r="A7063" s="70"/>
      <c r="B7063" s="77">
        <v>31.38</v>
      </c>
    </row>
    <row r="7064">
      <c r="A7064" s="70"/>
      <c r="B7064" s="77">
        <v>31.38</v>
      </c>
    </row>
    <row r="7065">
      <c r="A7065" s="70"/>
      <c r="B7065" s="77">
        <v>31.38</v>
      </c>
    </row>
    <row r="7066">
      <c r="A7066" s="70"/>
      <c r="B7066" s="77">
        <v>31.38</v>
      </c>
    </row>
    <row r="7067">
      <c r="A7067" s="70"/>
      <c r="B7067" s="77">
        <v>31.37</v>
      </c>
    </row>
    <row r="7068">
      <c r="A7068" s="70"/>
      <c r="B7068" s="77">
        <v>31.37</v>
      </c>
    </row>
    <row r="7069">
      <c r="A7069" s="70"/>
      <c r="B7069" s="77">
        <v>31.37</v>
      </c>
    </row>
    <row r="7070">
      <c r="A7070" s="70"/>
      <c r="B7070" s="77">
        <v>31.37</v>
      </c>
    </row>
    <row r="7071">
      <c r="A7071" s="70"/>
      <c r="B7071" s="77">
        <v>31.37</v>
      </c>
    </row>
    <row r="7072">
      <c r="A7072" s="70"/>
      <c r="B7072" s="77">
        <v>31.37</v>
      </c>
    </row>
    <row r="7073">
      <c r="A7073" s="70"/>
      <c r="B7073" s="77">
        <v>31.37</v>
      </c>
    </row>
    <row r="7074">
      <c r="A7074" s="70"/>
      <c r="B7074" s="77">
        <v>31.37</v>
      </c>
    </row>
    <row r="7075">
      <c r="A7075" s="70"/>
      <c r="B7075" s="77">
        <v>31.37</v>
      </c>
    </row>
    <row r="7076">
      <c r="A7076" s="70"/>
      <c r="B7076" s="77">
        <v>31.38</v>
      </c>
    </row>
    <row r="7077">
      <c r="A7077" s="70"/>
      <c r="B7077" s="77">
        <v>31.39</v>
      </c>
    </row>
    <row r="7078">
      <c r="A7078" s="70"/>
      <c r="B7078" s="77">
        <v>31.39</v>
      </c>
    </row>
    <row r="7079">
      <c r="A7079" s="70"/>
      <c r="B7079" s="77">
        <v>31.4</v>
      </c>
    </row>
    <row r="7080">
      <c r="A7080" s="70"/>
      <c r="B7080" s="77">
        <v>31.4</v>
      </c>
    </row>
    <row r="7081">
      <c r="A7081" s="70"/>
      <c r="B7081" s="77">
        <v>31.41</v>
      </c>
    </row>
    <row r="7082">
      <c r="A7082" s="70"/>
      <c r="B7082" s="77">
        <v>31.41</v>
      </c>
    </row>
    <row r="7083">
      <c r="A7083" s="70"/>
      <c r="B7083" s="77">
        <v>31.41</v>
      </c>
    </row>
    <row r="7084">
      <c r="A7084" s="70"/>
      <c r="B7084" s="77">
        <v>31.41</v>
      </c>
    </row>
    <row r="7085">
      <c r="A7085" s="70"/>
      <c r="B7085" s="77">
        <v>31.42</v>
      </c>
    </row>
    <row r="7086">
      <c r="A7086" s="70"/>
      <c r="B7086" s="77">
        <v>31.43</v>
      </c>
    </row>
    <row r="7087">
      <c r="A7087" s="70"/>
      <c r="B7087" s="77">
        <v>31.56</v>
      </c>
    </row>
    <row r="7088">
      <c r="A7088" s="70"/>
      <c r="B7088" s="77">
        <v>31.56</v>
      </c>
    </row>
    <row r="7089">
      <c r="A7089" s="70"/>
      <c r="B7089" s="77">
        <v>31.46</v>
      </c>
    </row>
    <row r="7090">
      <c r="A7090" s="70"/>
      <c r="B7090" s="77">
        <v>31.48</v>
      </c>
    </row>
    <row r="7091">
      <c r="A7091" s="70"/>
      <c r="B7091" s="77">
        <v>31.48</v>
      </c>
    </row>
    <row r="7092">
      <c r="A7092" s="70"/>
      <c r="B7092" s="77">
        <v>31.61</v>
      </c>
    </row>
    <row r="7093">
      <c r="A7093" s="70"/>
      <c r="B7093" s="77">
        <v>31.59</v>
      </c>
    </row>
    <row r="7094">
      <c r="A7094" s="70"/>
      <c r="B7094" s="77">
        <v>31.6</v>
      </c>
    </row>
    <row r="7095">
      <c r="A7095" s="70"/>
      <c r="B7095" s="77">
        <v>31.59</v>
      </c>
    </row>
    <row r="7096">
      <c r="A7096" s="70"/>
      <c r="B7096" s="77">
        <v>31.65</v>
      </c>
    </row>
    <row r="7097">
      <c r="A7097" s="70"/>
      <c r="B7097" s="77">
        <v>31.65</v>
      </c>
    </row>
    <row r="7098">
      <c r="A7098" s="70"/>
      <c r="B7098" s="77">
        <v>31.66</v>
      </c>
    </row>
    <row r="7099">
      <c r="A7099" s="70"/>
      <c r="B7099" s="77">
        <v>31.82</v>
      </c>
    </row>
    <row r="7100">
      <c r="A7100" s="70"/>
      <c r="B7100" s="77">
        <v>31.79</v>
      </c>
    </row>
    <row r="7101">
      <c r="A7101" s="70"/>
      <c r="B7101" s="77">
        <v>31.79</v>
      </c>
    </row>
    <row r="7102">
      <c r="A7102" s="70"/>
      <c r="B7102" s="77">
        <v>31.95</v>
      </c>
    </row>
    <row r="7103">
      <c r="A7103" s="70"/>
      <c r="B7103" s="77">
        <v>31.84</v>
      </c>
    </row>
    <row r="7104">
      <c r="A7104" s="70"/>
      <c r="B7104" s="77">
        <v>31.94</v>
      </c>
    </row>
    <row r="7105">
      <c r="A7105" s="70"/>
      <c r="B7105" s="77">
        <v>31.94</v>
      </c>
    </row>
    <row r="7106">
      <c r="A7106" s="70"/>
      <c r="B7106" s="77">
        <v>32.13</v>
      </c>
    </row>
    <row r="7107">
      <c r="A7107" s="70"/>
      <c r="B7107" s="77">
        <v>32.42</v>
      </c>
    </row>
    <row r="7108">
      <c r="A7108" s="70"/>
      <c r="B7108" s="77">
        <v>32.21</v>
      </c>
    </row>
    <row r="7109">
      <c r="A7109" s="70"/>
      <c r="B7109" s="71"/>
    </row>
    <row r="7110">
      <c r="A7110" s="70"/>
      <c r="B7110" s="77">
        <v>32.41</v>
      </c>
    </row>
    <row r="7111">
      <c r="A7111" s="70"/>
      <c r="B7111" s="77">
        <v>32.62</v>
      </c>
    </row>
    <row r="7112">
      <c r="A7112" s="70"/>
      <c r="B7112" s="77">
        <v>32.88</v>
      </c>
    </row>
    <row r="7113">
      <c r="A7113" s="70"/>
      <c r="B7113" s="77">
        <v>33.16</v>
      </c>
    </row>
    <row r="7114">
      <c r="A7114" s="70"/>
      <c r="B7114" s="77">
        <v>34.15</v>
      </c>
    </row>
    <row r="7115">
      <c r="A7115" s="70"/>
      <c r="B7115" s="77">
        <v>33.89</v>
      </c>
    </row>
    <row r="7116">
      <c r="A7116" s="70"/>
      <c r="B7116" s="77">
        <v>34.02</v>
      </c>
    </row>
    <row r="7117">
      <c r="A7117" s="70"/>
      <c r="B7117" s="77">
        <v>33.86</v>
      </c>
    </row>
    <row r="7118">
      <c r="A7118" s="70"/>
      <c r="B7118" s="77">
        <v>33.94</v>
      </c>
    </row>
    <row r="7119">
      <c r="A7119" s="70"/>
      <c r="B7119" s="77">
        <v>33.84</v>
      </c>
    </row>
    <row r="7120">
      <c r="A7120" s="70"/>
      <c r="B7120" s="77">
        <v>33.91</v>
      </c>
    </row>
    <row r="7121">
      <c r="A7121" s="70"/>
      <c r="B7121" s="77">
        <v>33.97</v>
      </c>
    </row>
    <row r="7122">
      <c r="A7122" s="70"/>
      <c r="B7122" s="77">
        <v>33.95</v>
      </c>
    </row>
    <row r="7123">
      <c r="A7123" s="70"/>
      <c r="B7123" s="77">
        <v>34.0</v>
      </c>
    </row>
    <row r="7124">
      <c r="A7124" s="70"/>
      <c r="B7124" s="77">
        <v>34.01</v>
      </c>
    </row>
    <row r="7125">
      <c r="A7125" s="70"/>
      <c r="B7125" s="71"/>
    </row>
    <row r="7126">
      <c r="A7126" s="70"/>
      <c r="B7126" s="77">
        <v>34.01</v>
      </c>
    </row>
    <row r="7127">
      <c r="A7127" s="70"/>
      <c r="B7127" s="77">
        <v>33.9</v>
      </c>
    </row>
    <row r="7128">
      <c r="A7128" s="70"/>
      <c r="B7128" s="77">
        <v>33.83</v>
      </c>
    </row>
    <row r="7129">
      <c r="A7129" s="70"/>
      <c r="B7129" s="77">
        <v>33.92</v>
      </c>
    </row>
    <row r="7130">
      <c r="A7130" s="70"/>
      <c r="B7130" s="77">
        <v>33.91</v>
      </c>
    </row>
    <row r="7131">
      <c r="A7131" s="70"/>
      <c r="B7131" s="77">
        <v>33.89</v>
      </c>
    </row>
    <row r="7132">
      <c r="A7132" s="70"/>
      <c r="B7132" s="77">
        <v>33.87</v>
      </c>
    </row>
    <row r="7133">
      <c r="A7133" s="70"/>
      <c r="B7133" s="77">
        <v>33.91</v>
      </c>
    </row>
    <row r="7134">
      <c r="A7134" s="70"/>
      <c r="B7134" s="77">
        <v>34.01</v>
      </c>
    </row>
    <row r="7135">
      <c r="A7135" s="70"/>
      <c r="B7135" s="77">
        <v>34.72</v>
      </c>
    </row>
    <row r="7136">
      <c r="A7136" s="70"/>
      <c r="B7136" s="77">
        <v>34.62</v>
      </c>
    </row>
    <row r="7137">
      <c r="A7137" s="70"/>
      <c r="B7137" s="77">
        <v>34.81</v>
      </c>
    </row>
    <row r="7138">
      <c r="A7138" s="70"/>
      <c r="B7138" s="77">
        <v>34.83</v>
      </c>
    </row>
    <row r="7139">
      <c r="A7139" s="70"/>
      <c r="B7139" s="77">
        <v>35.5</v>
      </c>
    </row>
    <row r="7140">
      <c r="A7140" s="70"/>
      <c r="B7140" s="77">
        <v>35.5</v>
      </c>
    </row>
    <row r="7141">
      <c r="A7141" s="70"/>
      <c r="B7141" s="71"/>
    </row>
    <row r="7142">
      <c r="A7142" s="70"/>
      <c r="B7142" s="77">
        <v>35.36</v>
      </c>
    </row>
    <row r="7143">
      <c r="A7143" s="70"/>
      <c r="B7143" s="77">
        <v>35.64</v>
      </c>
    </row>
    <row r="7144">
      <c r="A7144" s="70"/>
      <c r="B7144" s="77">
        <v>35.52</v>
      </c>
    </row>
    <row r="7145">
      <c r="A7145" s="70"/>
      <c r="B7145" s="77">
        <v>34.85</v>
      </c>
    </row>
    <row r="7146">
      <c r="A7146" s="70"/>
      <c r="B7146" s="77">
        <v>34.62</v>
      </c>
    </row>
    <row r="7147">
      <c r="A7147" s="70"/>
      <c r="B7147" s="77">
        <v>34.28</v>
      </c>
    </row>
    <row r="7148">
      <c r="A7148" s="70"/>
      <c r="B7148" s="77">
        <v>34.61</v>
      </c>
    </row>
    <row r="7149">
      <c r="A7149" s="70"/>
      <c r="B7149" s="71"/>
    </row>
    <row r="7150">
      <c r="A7150" s="70"/>
      <c r="B7150" s="77">
        <v>34.77</v>
      </c>
    </row>
    <row r="7151">
      <c r="A7151" s="70"/>
      <c r="B7151" s="77">
        <v>34.77</v>
      </c>
    </row>
    <row r="7152">
      <c r="A7152" s="70"/>
      <c r="B7152" s="77">
        <v>34.75</v>
      </c>
    </row>
    <row r="7153">
      <c r="A7153" s="70"/>
      <c r="B7153" s="77">
        <v>34.58</v>
      </c>
    </row>
    <row r="7154">
      <c r="A7154" s="70"/>
      <c r="B7154" s="77">
        <v>34.59</v>
      </c>
    </row>
    <row r="7155">
      <c r="A7155" s="70"/>
      <c r="B7155" s="77">
        <v>34.58</v>
      </c>
    </row>
    <row r="7156">
      <c r="A7156" s="70"/>
      <c r="B7156" s="77">
        <v>34.58</v>
      </c>
    </row>
    <row r="7157">
      <c r="A7157" s="70"/>
      <c r="B7157" s="77">
        <v>34.62</v>
      </c>
    </row>
    <row r="7158">
      <c r="A7158" s="70"/>
      <c r="B7158" s="77">
        <v>34.78</v>
      </c>
    </row>
    <row r="7159">
      <c r="A7159" s="70"/>
      <c r="B7159" s="77">
        <v>34.91</v>
      </c>
    </row>
    <row r="7160">
      <c r="A7160" s="70"/>
      <c r="B7160" s="77">
        <v>34.82</v>
      </c>
    </row>
    <row r="7161">
      <c r="A7161" s="70"/>
      <c r="B7161" s="77">
        <v>34.84</v>
      </c>
    </row>
    <row r="7162">
      <c r="A7162" s="70"/>
      <c r="B7162" s="77">
        <v>34.84</v>
      </c>
    </row>
    <row r="7163">
      <c r="A7163" s="70"/>
      <c r="B7163" s="77">
        <v>34.83</v>
      </c>
    </row>
    <row r="7164">
      <c r="A7164" s="70"/>
      <c r="B7164" s="77">
        <v>34.87</v>
      </c>
    </row>
    <row r="7165">
      <c r="A7165" s="70"/>
      <c r="B7165" s="77">
        <v>34.89</v>
      </c>
    </row>
    <row r="7166">
      <c r="A7166" s="70"/>
      <c r="B7166" s="77">
        <v>34.94</v>
      </c>
    </row>
    <row r="7167">
      <c r="A7167" s="70"/>
      <c r="B7167" s="77">
        <v>34.9</v>
      </c>
    </row>
    <row r="7168">
      <c r="A7168" s="70"/>
      <c r="B7168" s="77">
        <v>34.94</v>
      </c>
    </row>
    <row r="7169">
      <c r="A7169" s="70"/>
      <c r="B7169" s="77">
        <v>34.93</v>
      </c>
    </row>
    <row r="7170">
      <c r="A7170" s="70"/>
      <c r="B7170" s="77">
        <v>34.92</v>
      </c>
    </row>
    <row r="7171">
      <c r="A7171" s="70"/>
      <c r="B7171" s="77">
        <v>34.89</v>
      </c>
    </row>
    <row r="7172">
      <c r="A7172" s="70"/>
      <c r="B7172" s="77">
        <v>34.83</v>
      </c>
    </row>
    <row r="7173">
      <c r="A7173" s="70"/>
      <c r="B7173" s="77">
        <v>34.85</v>
      </c>
    </row>
    <row r="7174">
      <c r="A7174" s="70"/>
      <c r="B7174" s="77">
        <v>34.86</v>
      </c>
    </row>
    <row r="7175">
      <c r="A7175" s="70"/>
      <c r="B7175" s="77">
        <v>34.84</v>
      </c>
    </row>
    <row r="7176">
      <c r="A7176" s="70"/>
      <c r="B7176" s="77">
        <v>34.89</v>
      </c>
    </row>
    <row r="7177">
      <c r="A7177" s="70"/>
      <c r="B7177" s="77">
        <v>34.92</v>
      </c>
    </row>
    <row r="7178">
      <c r="A7178" s="70"/>
      <c r="B7178" s="77">
        <v>34.97</v>
      </c>
    </row>
    <row r="7179">
      <c r="A7179" s="70"/>
      <c r="B7179" s="77">
        <v>34.97</v>
      </c>
    </row>
    <row r="7180">
      <c r="A7180" s="70"/>
      <c r="B7180" s="77">
        <v>34.98</v>
      </c>
    </row>
    <row r="7181">
      <c r="A7181" s="70"/>
      <c r="B7181" s="77">
        <v>34.99</v>
      </c>
    </row>
    <row r="7182">
      <c r="A7182" s="70"/>
      <c r="B7182" s="77">
        <v>34.99</v>
      </c>
    </row>
    <row r="7183">
      <c r="A7183" s="70"/>
      <c r="B7183" s="77">
        <v>34.99</v>
      </c>
    </row>
    <row r="7184">
      <c r="A7184" s="70"/>
      <c r="B7184" s="77">
        <v>34.98</v>
      </c>
    </row>
    <row r="7185">
      <c r="A7185" s="70"/>
      <c r="B7185" s="77">
        <v>34.99</v>
      </c>
    </row>
    <row r="7186">
      <c r="A7186" s="70"/>
      <c r="B7186" s="77">
        <v>35.09</v>
      </c>
    </row>
    <row r="7187">
      <c r="A7187" s="70"/>
      <c r="B7187" s="77">
        <v>35.13</v>
      </c>
    </row>
    <row r="7188">
      <c r="A7188" s="70"/>
      <c r="B7188" s="77">
        <v>35.18</v>
      </c>
    </row>
    <row r="7189">
      <c r="A7189" s="70"/>
      <c r="B7189" s="77">
        <v>35.21</v>
      </c>
    </row>
    <row r="7190">
      <c r="A7190" s="70"/>
      <c r="B7190" s="77">
        <v>35.24</v>
      </c>
    </row>
    <row r="7191">
      <c r="A7191" s="70"/>
      <c r="B7191" s="77">
        <v>35.28</v>
      </c>
    </row>
    <row r="7192">
      <c r="A7192" s="70"/>
      <c r="B7192" s="77">
        <v>35.39</v>
      </c>
    </row>
    <row r="7193">
      <c r="A7193" s="70"/>
      <c r="B7193" s="77">
        <v>35.5</v>
      </c>
    </row>
    <row r="7194">
      <c r="A7194" s="70"/>
      <c r="B7194" s="77">
        <v>35.87</v>
      </c>
    </row>
    <row r="7195">
      <c r="A7195" s="70"/>
      <c r="B7195" s="77">
        <v>35.79</v>
      </c>
    </row>
    <row r="7196">
      <c r="A7196" s="70"/>
      <c r="B7196" s="77">
        <v>35.8</v>
      </c>
    </row>
    <row r="7197">
      <c r="A7197" s="70"/>
      <c r="B7197" s="77">
        <v>35.81</v>
      </c>
    </row>
    <row r="7198">
      <c r="A7198" s="70"/>
      <c r="B7198" s="77">
        <v>35.79</v>
      </c>
    </row>
    <row r="7199">
      <c r="A7199" s="70"/>
      <c r="B7199" s="77">
        <v>35.89</v>
      </c>
    </row>
    <row r="7200">
      <c r="A7200" s="70"/>
      <c r="B7200" s="77">
        <v>35.88</v>
      </c>
    </row>
    <row r="7201">
      <c r="A7201" s="70"/>
      <c r="B7201" s="77">
        <v>35.89</v>
      </c>
    </row>
    <row r="7202">
      <c r="A7202" s="70"/>
      <c r="B7202" s="77">
        <v>35.9</v>
      </c>
    </row>
    <row r="7203">
      <c r="A7203" s="70"/>
      <c r="B7203" s="77">
        <v>35.85</v>
      </c>
    </row>
    <row r="7204">
      <c r="A7204" s="70"/>
      <c r="B7204" s="77">
        <v>35.83</v>
      </c>
    </row>
    <row r="7205">
      <c r="A7205" s="70"/>
      <c r="B7205" s="77">
        <v>35.84</v>
      </c>
    </row>
    <row r="7206">
      <c r="A7206" s="70"/>
      <c r="B7206" s="77">
        <v>35.88</v>
      </c>
    </row>
    <row r="7207">
      <c r="A7207" s="70"/>
      <c r="B7207" s="71"/>
    </row>
    <row r="7208">
      <c r="A7208" s="70"/>
      <c r="B7208" s="77">
        <v>35.97</v>
      </c>
    </row>
    <row r="7209">
      <c r="A7209" s="70"/>
      <c r="B7209" s="77">
        <v>35.99</v>
      </c>
    </row>
    <row r="7210">
      <c r="A7210" s="70"/>
      <c r="B7210" s="77">
        <v>36.49</v>
      </c>
    </row>
    <row r="7211">
      <c r="A7211" s="70"/>
      <c r="B7211" s="77">
        <v>36.52</v>
      </c>
    </row>
    <row r="7212">
      <c r="A7212" s="70"/>
      <c r="B7212" s="77">
        <v>36.69</v>
      </c>
    </row>
    <row r="7213">
      <c r="A7213" s="70"/>
      <c r="B7213" s="71"/>
    </row>
    <row r="7214">
      <c r="A7214" s="70"/>
      <c r="B7214" s="77">
        <v>37.94</v>
      </c>
    </row>
    <row r="7215">
      <c r="A7215" s="70"/>
      <c r="B7215" s="77">
        <v>37.57</v>
      </c>
    </row>
    <row r="7216">
      <c r="A7216" s="70"/>
      <c r="B7216" s="77">
        <v>37.34</v>
      </c>
    </row>
    <row r="7217">
      <c r="A7217" s="70"/>
      <c r="B7217" s="77">
        <v>37.0</v>
      </c>
    </row>
    <row r="7218">
      <c r="A7218" s="70"/>
      <c r="B7218" s="77">
        <v>36.98</v>
      </c>
    </row>
    <row r="7219">
      <c r="A7219" s="70"/>
      <c r="B7219" s="77">
        <v>36.97</v>
      </c>
    </row>
    <row r="7220">
      <c r="A7220" s="70"/>
      <c r="B7220" s="77">
        <v>36.61</v>
      </c>
    </row>
    <row r="7221">
      <c r="A7221" s="70"/>
      <c r="B7221" s="77">
        <v>36.77</v>
      </c>
    </row>
    <row r="7222">
      <c r="A7222" s="70"/>
      <c r="B7222" s="77">
        <v>36.65</v>
      </c>
    </row>
    <row r="7223">
      <c r="A7223" s="70"/>
      <c r="B7223" s="77">
        <v>36.66</v>
      </c>
    </row>
    <row r="7224">
      <c r="A7224" s="70"/>
      <c r="B7224" s="77">
        <v>36.56</v>
      </c>
    </row>
    <row r="7225">
      <c r="A7225" s="70"/>
      <c r="B7225" s="71"/>
    </row>
    <row r="7226">
      <c r="A7226" s="70"/>
      <c r="B7226" s="77">
        <v>36.63</v>
      </c>
    </row>
    <row r="7227">
      <c r="A7227" s="70"/>
      <c r="B7227" s="77">
        <v>36.57</v>
      </c>
    </row>
    <row r="7228">
      <c r="A7228" s="70"/>
      <c r="B7228" s="77">
        <v>36.12</v>
      </c>
    </row>
    <row r="7229">
      <c r="A7229" s="70"/>
      <c r="B7229" s="77">
        <v>35.66</v>
      </c>
    </row>
    <row r="7230">
      <c r="A7230" s="70"/>
      <c r="B7230" s="77">
        <v>35.34</v>
      </c>
    </row>
    <row r="7231">
      <c r="A7231" s="70"/>
      <c r="B7231" s="77">
        <v>35.03</v>
      </c>
    </row>
    <row r="7232">
      <c r="A7232" s="70"/>
      <c r="B7232" s="77">
        <v>34.44</v>
      </c>
    </row>
    <row r="7233">
      <c r="A7233" s="70"/>
      <c r="B7233" s="77">
        <v>34.43</v>
      </c>
    </row>
    <row r="7234">
      <c r="A7234" s="70"/>
      <c r="B7234" s="77">
        <v>34.43</v>
      </c>
    </row>
    <row r="7235">
      <c r="A7235" s="70"/>
      <c r="B7235" s="77">
        <v>34.17</v>
      </c>
    </row>
    <row r="7236">
      <c r="A7236" s="70"/>
      <c r="B7236" s="77">
        <v>34.12</v>
      </c>
    </row>
    <row r="7237">
      <c r="A7237" s="70"/>
      <c r="B7237" s="77">
        <v>34.05</v>
      </c>
    </row>
    <row r="7238">
      <c r="A7238" s="70"/>
      <c r="B7238" s="77">
        <v>34.08</v>
      </c>
    </row>
    <row r="7239">
      <c r="A7239" s="70"/>
      <c r="B7239" s="77">
        <v>34.09</v>
      </c>
    </row>
    <row r="7240">
      <c r="A7240" s="70"/>
      <c r="B7240" s="77">
        <v>34.07</v>
      </c>
    </row>
    <row r="7241">
      <c r="A7241" s="70"/>
      <c r="B7241" s="77">
        <v>34.12</v>
      </c>
    </row>
    <row r="7242">
      <c r="A7242" s="70"/>
      <c r="B7242" s="77">
        <v>34.42</v>
      </c>
    </row>
    <row r="7243">
      <c r="A7243" s="70"/>
      <c r="B7243" s="77">
        <v>34.56</v>
      </c>
    </row>
    <row r="7244">
      <c r="A7244" s="70"/>
      <c r="B7244" s="77">
        <v>35.71</v>
      </c>
    </row>
    <row r="7245">
      <c r="A7245" s="70"/>
      <c r="B7245" s="77">
        <v>35.71</v>
      </c>
    </row>
    <row r="7246">
      <c r="A7246" s="70"/>
      <c r="B7246" s="77">
        <v>35.16</v>
      </c>
    </row>
    <row r="7247">
      <c r="A7247" s="70"/>
      <c r="B7247" s="77">
        <v>34.55</v>
      </c>
    </row>
    <row r="7248">
      <c r="A7248" s="70"/>
      <c r="B7248" s="77">
        <v>34.54</v>
      </c>
    </row>
    <row r="7249">
      <c r="A7249" s="70"/>
      <c r="B7249" s="77">
        <v>34.13</v>
      </c>
    </row>
    <row r="7250">
      <c r="A7250" s="70"/>
      <c r="B7250" s="77">
        <v>34.12</v>
      </c>
    </row>
    <row r="7251">
      <c r="A7251" s="70"/>
      <c r="B7251" s="77">
        <v>34.12</v>
      </c>
    </row>
    <row r="7252">
      <c r="A7252" s="70"/>
      <c r="B7252" s="77">
        <v>34.33</v>
      </c>
    </row>
    <row r="7253">
      <c r="A7253" s="70"/>
      <c r="B7253" s="71"/>
    </row>
    <row r="7254">
      <c r="A7254" s="70"/>
      <c r="B7254" s="77">
        <v>34.33</v>
      </c>
    </row>
    <row r="7255">
      <c r="A7255" s="70"/>
      <c r="B7255" s="77">
        <v>34.21</v>
      </c>
    </row>
    <row r="7256">
      <c r="A7256" s="70"/>
      <c r="B7256" s="77">
        <v>34.15</v>
      </c>
    </row>
    <row r="7257">
      <c r="A7257" s="70"/>
      <c r="B7257" s="77">
        <v>34.15</v>
      </c>
    </row>
    <row r="7258">
      <c r="A7258" s="70"/>
      <c r="B7258" s="77">
        <v>34.15</v>
      </c>
    </row>
    <row r="7259">
      <c r="A7259" s="70"/>
      <c r="B7259" s="77">
        <v>34.27</v>
      </c>
    </row>
    <row r="7260">
      <c r="A7260" s="70"/>
      <c r="B7260" s="77">
        <v>34.21</v>
      </c>
    </row>
    <row r="7261">
      <c r="A7261" s="70"/>
      <c r="B7261" s="77">
        <v>34.21</v>
      </c>
    </row>
    <row r="7262">
      <c r="A7262" s="70"/>
      <c r="B7262" s="77">
        <v>34.3</v>
      </c>
    </row>
    <row r="7263">
      <c r="A7263" s="70"/>
      <c r="B7263" s="77">
        <v>34.21</v>
      </c>
    </row>
    <row r="7264">
      <c r="A7264" s="70"/>
      <c r="B7264" s="77">
        <v>34.24</v>
      </c>
    </row>
    <row r="7265">
      <c r="A7265" s="70"/>
      <c r="B7265" s="77">
        <v>34.22</v>
      </c>
    </row>
    <row r="7266">
      <c r="A7266" s="70"/>
      <c r="B7266" s="77">
        <v>34.23</v>
      </c>
    </row>
    <row r="7267">
      <c r="A7267" s="70"/>
      <c r="B7267" s="77">
        <v>34.23</v>
      </c>
    </row>
    <row r="7268">
      <c r="A7268" s="70"/>
      <c r="B7268" s="77">
        <v>34.25</v>
      </c>
    </row>
    <row r="7269">
      <c r="A7269" s="70"/>
      <c r="B7269" s="77">
        <v>34.23</v>
      </c>
    </row>
    <row r="7270">
      <c r="A7270" s="70"/>
      <c r="B7270" s="77">
        <v>34.21</v>
      </c>
    </row>
    <row r="7271">
      <c r="A7271" s="70"/>
      <c r="B7271" s="77">
        <v>34.19</v>
      </c>
    </row>
    <row r="7272">
      <c r="A7272" s="70"/>
      <c r="B7272" s="77">
        <v>34.28</v>
      </c>
    </row>
    <row r="7273">
      <c r="A7273" s="70"/>
      <c r="B7273" s="71"/>
    </row>
    <row r="7274">
      <c r="A7274" s="70"/>
      <c r="B7274" s="77">
        <v>34.52</v>
      </c>
    </row>
    <row r="7275">
      <c r="A7275" s="70"/>
      <c r="B7275" s="71"/>
    </row>
    <row r="7276">
      <c r="A7276" s="70"/>
      <c r="B7276" s="77">
        <v>34.55</v>
      </c>
    </row>
    <row r="7277">
      <c r="A7277" s="70"/>
      <c r="B7277" s="77">
        <v>34.55</v>
      </c>
    </row>
    <row r="7278">
      <c r="A7278" s="70"/>
      <c r="B7278" s="77">
        <v>34.5</v>
      </c>
    </row>
    <row r="7279">
      <c r="A7279" s="70"/>
      <c r="B7279" s="71"/>
    </row>
    <row r="7280">
      <c r="A7280" s="70"/>
      <c r="B7280" s="77">
        <v>34.75</v>
      </c>
    </row>
    <row r="7281">
      <c r="A7281" s="70"/>
      <c r="B7281" s="77">
        <v>34.95</v>
      </c>
    </row>
    <row r="7282">
      <c r="A7282" s="70"/>
      <c r="B7282" s="77">
        <v>35.43</v>
      </c>
    </row>
    <row r="7283">
      <c r="A7283" s="70"/>
      <c r="B7283" s="77">
        <v>35.35</v>
      </c>
    </row>
    <row r="7284">
      <c r="A7284" s="70"/>
      <c r="B7284" s="77">
        <v>34.91</v>
      </c>
    </row>
    <row r="7285">
      <c r="A7285" s="70"/>
      <c r="B7285" s="77">
        <v>34.87</v>
      </c>
    </row>
    <row r="7286">
      <c r="A7286" s="70"/>
      <c r="B7286" s="77">
        <v>34.96</v>
      </c>
    </row>
    <row r="7287">
      <c r="A7287" s="70"/>
      <c r="B7287" s="77">
        <v>35.2</v>
      </c>
    </row>
    <row r="7288">
      <c r="A7288" s="70"/>
      <c r="B7288" s="77">
        <v>35.0</v>
      </c>
    </row>
    <row r="7289">
      <c r="A7289" s="70"/>
      <c r="B7289" s="77">
        <v>35.05</v>
      </c>
    </row>
    <row r="7290">
      <c r="A7290" s="70"/>
      <c r="B7290" s="77">
        <v>34.99</v>
      </c>
    </row>
    <row r="7291">
      <c r="A7291" s="70"/>
      <c r="B7291" s="77">
        <v>35.01</v>
      </c>
    </row>
    <row r="7292">
      <c r="A7292" s="70"/>
      <c r="B7292" s="77">
        <v>35.07</v>
      </c>
    </row>
    <row r="7293">
      <c r="A7293" s="70"/>
      <c r="B7293" s="77">
        <v>35.14</v>
      </c>
    </row>
    <row r="7294">
      <c r="A7294" s="70"/>
      <c r="B7294" s="77">
        <v>35.18</v>
      </c>
    </row>
    <row r="7295">
      <c r="A7295" s="70"/>
      <c r="B7295" s="77">
        <v>35.18</v>
      </c>
    </row>
    <row r="7296">
      <c r="A7296" s="70"/>
      <c r="B7296" s="77">
        <v>35.17</v>
      </c>
    </row>
    <row r="7297">
      <c r="A7297" s="70"/>
      <c r="B7297" s="77">
        <v>35.09</v>
      </c>
    </row>
    <row r="7298">
      <c r="A7298" s="70"/>
      <c r="B7298" s="77">
        <v>34.85</v>
      </c>
    </row>
    <row r="7299">
      <c r="A7299" s="70"/>
      <c r="B7299" s="77">
        <v>34.87</v>
      </c>
    </row>
    <row r="7300">
      <c r="A7300" s="70"/>
      <c r="B7300" s="71"/>
    </row>
    <row r="7301">
      <c r="A7301" s="70"/>
      <c r="B7301" s="77">
        <v>34.85</v>
      </c>
    </row>
    <row r="7302">
      <c r="A7302" s="70"/>
      <c r="B7302" s="77">
        <v>34.86</v>
      </c>
    </row>
    <row r="7303">
      <c r="A7303" s="70"/>
      <c r="B7303" s="77">
        <v>34.91</v>
      </c>
    </row>
    <row r="7304">
      <c r="A7304" s="70"/>
      <c r="B7304" s="77">
        <v>34.95</v>
      </c>
    </row>
    <row r="7305">
      <c r="A7305" s="70"/>
      <c r="B7305" s="77">
        <v>34.94</v>
      </c>
    </row>
    <row r="7306">
      <c r="A7306" s="70"/>
      <c r="B7306" s="77">
        <v>34.95</v>
      </c>
    </row>
    <row r="7307">
      <c r="A7307" s="70"/>
      <c r="B7307" s="77">
        <v>35.03</v>
      </c>
    </row>
    <row r="7308">
      <c r="A7308" s="70"/>
      <c r="B7308" s="77">
        <v>35.07</v>
      </c>
    </row>
    <row r="7309">
      <c r="A7309" s="70"/>
      <c r="B7309" s="77">
        <v>35.09</v>
      </c>
    </row>
    <row r="7310">
      <c r="A7310" s="70"/>
      <c r="B7310" s="77">
        <v>35.08</v>
      </c>
    </row>
    <row r="7311">
      <c r="A7311" s="70"/>
      <c r="B7311" s="77">
        <v>35.08</v>
      </c>
    </row>
    <row r="7312">
      <c r="A7312" s="70"/>
      <c r="B7312" s="77">
        <v>34.99</v>
      </c>
    </row>
    <row r="7313">
      <c r="A7313" s="70"/>
      <c r="B7313" s="77">
        <v>35.0</v>
      </c>
    </row>
    <row r="7314">
      <c r="A7314" s="70"/>
      <c r="B7314" s="77">
        <v>35.06</v>
      </c>
    </row>
    <row r="7315">
      <c r="A7315" s="70"/>
      <c r="B7315" s="77">
        <v>35.08</v>
      </c>
    </row>
    <row r="7316">
      <c r="A7316" s="70"/>
      <c r="B7316" s="77">
        <v>35.08</v>
      </c>
    </row>
    <row r="7317">
      <c r="A7317" s="70"/>
      <c r="B7317" s="77">
        <v>35.06</v>
      </c>
    </row>
    <row r="7318">
      <c r="A7318" s="70"/>
      <c r="B7318" s="77">
        <v>35.04</v>
      </c>
    </row>
    <row r="7319">
      <c r="A7319" s="70"/>
      <c r="B7319" s="77">
        <v>35.05</v>
      </c>
    </row>
    <row r="7320">
      <c r="A7320" s="70"/>
      <c r="B7320" s="77">
        <v>35.16</v>
      </c>
    </row>
    <row r="7321">
      <c r="A7321" s="70"/>
      <c r="B7321" s="77">
        <v>35.13</v>
      </c>
    </row>
    <row r="7322">
      <c r="A7322" s="70"/>
      <c r="B7322" s="77">
        <v>35.13</v>
      </c>
    </row>
    <row r="7323">
      <c r="A7323" s="70"/>
      <c r="B7323" s="71"/>
    </row>
    <row r="7324">
      <c r="A7324" s="70"/>
      <c r="B7324" s="77">
        <v>35.44</v>
      </c>
    </row>
    <row r="7325">
      <c r="A7325" s="70"/>
      <c r="B7325" s="77">
        <v>35.4</v>
      </c>
    </row>
    <row r="7326">
      <c r="A7326" s="70"/>
      <c r="B7326" s="77">
        <v>35.57</v>
      </c>
    </row>
    <row r="7327">
      <c r="A7327" s="70"/>
      <c r="B7327" s="77">
        <v>35.53</v>
      </c>
    </row>
    <row r="7328">
      <c r="A7328" s="70"/>
      <c r="B7328" s="77">
        <v>35.61</v>
      </c>
    </row>
    <row r="7329">
      <c r="A7329" s="70"/>
      <c r="B7329" s="77">
        <v>35.86</v>
      </c>
    </row>
    <row r="7330">
      <c r="A7330" s="70"/>
      <c r="B7330" s="77">
        <v>35.86</v>
      </c>
    </row>
    <row r="7331">
      <c r="A7331" s="70"/>
      <c r="B7331" s="77">
        <v>35.86</v>
      </c>
    </row>
    <row r="7332">
      <c r="A7332" s="70"/>
      <c r="B7332" s="77">
        <v>35.7</v>
      </c>
    </row>
    <row r="7333">
      <c r="A7333" s="70"/>
      <c r="B7333" s="77">
        <v>35.67</v>
      </c>
    </row>
    <row r="7334">
      <c r="A7334" s="70"/>
      <c r="B7334" s="77">
        <v>35.54</v>
      </c>
    </row>
    <row r="7335">
      <c r="A7335" s="70"/>
      <c r="B7335" s="77">
        <v>35.5</v>
      </c>
    </row>
    <row r="7336">
      <c r="A7336" s="70"/>
      <c r="B7336" s="77">
        <v>35.69</v>
      </c>
    </row>
    <row r="7337">
      <c r="A7337" s="70"/>
      <c r="B7337" s="77">
        <v>35.8</v>
      </c>
    </row>
    <row r="7338">
      <c r="A7338" s="70"/>
      <c r="B7338" s="77">
        <v>35.67</v>
      </c>
    </row>
    <row r="7339">
      <c r="A7339" s="70"/>
      <c r="B7339" s="77">
        <v>35.67</v>
      </c>
    </row>
    <row r="7340">
      <c r="A7340" s="70"/>
      <c r="B7340" s="77">
        <v>35.68</v>
      </c>
    </row>
    <row r="7341">
      <c r="A7341" s="70"/>
      <c r="B7341" s="77">
        <v>35.68</v>
      </c>
    </row>
    <row r="7342">
      <c r="A7342" s="70"/>
      <c r="B7342" s="77">
        <v>35.6</v>
      </c>
    </row>
    <row r="7343">
      <c r="A7343" s="70"/>
      <c r="B7343" s="77">
        <v>35.55</v>
      </c>
    </row>
    <row r="7344">
      <c r="A7344" s="70"/>
      <c r="B7344" s="77">
        <v>35.65</v>
      </c>
    </row>
    <row r="7345">
      <c r="A7345" s="70"/>
      <c r="B7345" s="77">
        <v>35.68</v>
      </c>
    </row>
    <row r="7346">
      <c r="A7346" s="70"/>
      <c r="B7346" s="77">
        <v>35.75</v>
      </c>
    </row>
    <row r="7347">
      <c r="A7347" s="70"/>
      <c r="B7347" s="77">
        <v>35.76</v>
      </c>
    </row>
    <row r="7348">
      <c r="A7348" s="70"/>
      <c r="B7348" s="77">
        <v>35.72</v>
      </c>
    </row>
    <row r="7349">
      <c r="A7349" s="70"/>
      <c r="B7349" s="77">
        <v>35.69</v>
      </c>
    </row>
    <row r="7350">
      <c r="A7350" s="70"/>
      <c r="B7350" s="77">
        <v>35.75</v>
      </c>
    </row>
    <row r="7351">
      <c r="A7351" s="70"/>
      <c r="B7351" s="71"/>
    </row>
    <row r="7352">
      <c r="A7352" s="70"/>
      <c r="B7352" s="77">
        <v>35.68</v>
      </c>
    </row>
    <row r="7353">
      <c r="A7353" s="70"/>
      <c r="B7353" s="77">
        <v>35.68</v>
      </c>
    </row>
    <row r="7354">
      <c r="A7354" s="70"/>
      <c r="B7354" s="77">
        <v>35.66</v>
      </c>
    </row>
    <row r="7355">
      <c r="A7355" s="70"/>
      <c r="B7355" s="77">
        <v>35.67</v>
      </c>
    </row>
    <row r="7356">
      <c r="A7356" s="70"/>
      <c r="B7356" s="77">
        <v>35.67</v>
      </c>
    </row>
    <row r="7357">
      <c r="A7357" s="70"/>
      <c r="B7357" s="77">
        <v>35.69</v>
      </c>
    </row>
    <row r="7358">
      <c r="A7358" s="70"/>
      <c r="B7358" s="77">
        <v>35.73</v>
      </c>
    </row>
    <row r="7359">
      <c r="A7359" s="70"/>
      <c r="B7359" s="77">
        <v>35.73</v>
      </c>
    </row>
    <row r="7360">
      <c r="A7360" s="70"/>
      <c r="B7360" s="77">
        <v>35.73</v>
      </c>
    </row>
    <row r="7361">
      <c r="A7361" s="70"/>
      <c r="B7361" s="77">
        <v>35.78</v>
      </c>
    </row>
    <row r="7362">
      <c r="A7362" s="70"/>
      <c r="B7362" s="77">
        <v>35.68</v>
      </c>
    </row>
    <row r="7363">
      <c r="A7363" s="70"/>
      <c r="B7363" s="77">
        <v>35.65</v>
      </c>
    </row>
    <row r="7364">
      <c r="A7364" s="70"/>
      <c r="B7364" s="77">
        <v>35.71</v>
      </c>
    </row>
    <row r="7365">
      <c r="A7365" s="70"/>
      <c r="B7365" s="77">
        <v>35.75</v>
      </c>
    </row>
    <row r="7366">
      <c r="A7366" s="70"/>
      <c r="B7366" s="77">
        <v>35.8</v>
      </c>
    </row>
    <row r="7367">
      <c r="A7367" s="70"/>
      <c r="B7367" s="77">
        <v>35.81</v>
      </c>
    </row>
    <row r="7368">
      <c r="A7368" s="70"/>
      <c r="B7368" s="77">
        <v>35.71</v>
      </c>
    </row>
    <row r="7369">
      <c r="A7369" s="70"/>
      <c r="B7369" s="77">
        <v>35.74</v>
      </c>
    </row>
    <row r="7370">
      <c r="A7370" s="70"/>
      <c r="B7370" s="77">
        <v>35.72</v>
      </c>
    </row>
    <row r="7371">
      <c r="A7371" s="70"/>
      <c r="B7371" s="77">
        <v>35.75</v>
      </c>
    </row>
    <row r="7372">
      <c r="A7372" s="70"/>
      <c r="B7372" s="77">
        <v>35.77</v>
      </c>
    </row>
    <row r="7373">
      <c r="A7373" s="70"/>
      <c r="B7373" s="71"/>
    </row>
    <row r="7374">
      <c r="A7374" s="70"/>
      <c r="B7374" s="77">
        <v>35.73</v>
      </c>
    </row>
    <row r="7375">
      <c r="A7375" s="70"/>
      <c r="B7375" s="77">
        <v>35.73</v>
      </c>
    </row>
    <row r="7376">
      <c r="A7376" s="70"/>
      <c r="B7376" s="77">
        <v>35.72</v>
      </c>
    </row>
    <row r="7377">
      <c r="A7377" s="70"/>
      <c r="B7377" s="77">
        <v>35.72</v>
      </c>
    </row>
    <row r="7378">
      <c r="A7378" s="70"/>
      <c r="B7378" s="77">
        <v>35.72</v>
      </c>
    </row>
    <row r="7379">
      <c r="A7379" s="70"/>
      <c r="B7379" s="77">
        <v>35.72</v>
      </c>
    </row>
    <row r="7380">
      <c r="A7380" s="70"/>
      <c r="B7380" s="77">
        <v>35.66</v>
      </c>
    </row>
    <row r="7381">
      <c r="A7381" s="70"/>
      <c r="B7381" s="77">
        <v>35.69</v>
      </c>
    </row>
    <row r="7382">
      <c r="A7382" s="70"/>
      <c r="B7382" s="77">
        <v>35.76</v>
      </c>
    </row>
    <row r="7383">
      <c r="A7383" s="70"/>
      <c r="B7383" s="77">
        <v>35.76</v>
      </c>
    </row>
    <row r="7384">
      <c r="A7384" s="70"/>
      <c r="B7384" s="77">
        <v>35.67</v>
      </c>
    </row>
    <row r="7385">
      <c r="A7385" s="70"/>
      <c r="B7385" s="71"/>
    </row>
    <row r="7386">
      <c r="A7386" s="70"/>
      <c r="B7386" s="77">
        <v>35.62</v>
      </c>
    </row>
    <row r="7387">
      <c r="A7387" s="70"/>
      <c r="B7387" s="77">
        <v>35.62</v>
      </c>
    </row>
    <row r="7388">
      <c r="A7388" s="70"/>
      <c r="B7388" s="77">
        <v>35.63</v>
      </c>
    </row>
    <row r="7389">
      <c r="A7389" s="70"/>
      <c r="B7389" s="77">
        <v>35.63</v>
      </c>
    </row>
    <row r="7390">
      <c r="A7390" s="70"/>
      <c r="B7390" s="77">
        <v>35.63</v>
      </c>
    </row>
    <row r="7391">
      <c r="A7391" s="70"/>
      <c r="B7391" s="71"/>
    </row>
    <row r="7392">
      <c r="A7392" s="70"/>
      <c r="B7392" s="77">
        <v>35.65</v>
      </c>
    </row>
    <row r="7393">
      <c r="A7393" s="70"/>
      <c r="B7393" s="77">
        <v>35.66</v>
      </c>
    </row>
    <row r="7394">
      <c r="A7394" s="70"/>
      <c r="B7394" s="77">
        <v>35.66</v>
      </c>
    </row>
    <row r="7395">
      <c r="A7395" s="70"/>
      <c r="B7395" s="77">
        <v>35.66</v>
      </c>
    </row>
    <row r="7396">
      <c r="A7396" s="70"/>
      <c r="B7396" s="77">
        <v>35.66</v>
      </c>
    </row>
    <row r="7397">
      <c r="A7397" s="70"/>
      <c r="B7397" s="77">
        <v>35.66</v>
      </c>
    </row>
    <row r="7398">
      <c r="A7398" s="70"/>
      <c r="B7398" s="71"/>
    </row>
    <row r="7399">
      <c r="A7399" s="70"/>
      <c r="B7399" s="77">
        <v>35.65</v>
      </c>
    </row>
    <row r="7400">
      <c r="A7400" s="70"/>
      <c r="B7400" s="77">
        <v>35.6</v>
      </c>
    </row>
    <row r="7401">
      <c r="A7401" s="70"/>
      <c r="B7401" s="77">
        <v>35.61</v>
      </c>
    </row>
    <row r="7402">
      <c r="A7402" s="70"/>
      <c r="B7402" s="77">
        <v>35.61</v>
      </c>
    </row>
    <row r="7403">
      <c r="A7403" s="70"/>
      <c r="B7403" s="77">
        <v>35.62</v>
      </c>
    </row>
    <row r="7404">
      <c r="A7404" s="70"/>
      <c r="B7404" s="77">
        <v>35.66</v>
      </c>
    </row>
    <row r="7405">
      <c r="A7405" s="70"/>
      <c r="B7405" s="77">
        <v>35.67</v>
      </c>
    </row>
    <row r="7406">
      <c r="A7406" s="70"/>
      <c r="B7406" s="77">
        <v>35.68</v>
      </c>
    </row>
    <row r="7407">
      <c r="A7407" s="70"/>
      <c r="B7407" s="77">
        <v>35.67</v>
      </c>
    </row>
    <row r="7408">
      <c r="A7408" s="70"/>
      <c r="B7408" s="77">
        <v>35.69</v>
      </c>
    </row>
    <row r="7409">
      <c r="A7409" s="70"/>
      <c r="B7409" s="77">
        <v>35.72</v>
      </c>
    </row>
    <row r="7410">
      <c r="A7410" s="70"/>
      <c r="B7410" s="77">
        <v>35.73</v>
      </c>
    </row>
    <row r="7411">
      <c r="A7411" s="70"/>
      <c r="B7411" s="77">
        <v>35.75</v>
      </c>
    </row>
    <row r="7412">
      <c r="A7412" s="70"/>
      <c r="B7412" s="77">
        <v>35.75</v>
      </c>
    </row>
    <row r="7413">
      <c r="A7413" s="70"/>
      <c r="B7413" s="77">
        <v>35.72</v>
      </c>
    </row>
    <row r="7414">
      <c r="A7414" s="70"/>
      <c r="B7414" s="71"/>
    </row>
    <row r="7415">
      <c r="A7415" s="70"/>
      <c r="B7415" s="77">
        <v>35.8</v>
      </c>
    </row>
    <row r="7416">
      <c r="A7416" s="70"/>
      <c r="B7416" s="77">
        <v>35.79</v>
      </c>
    </row>
    <row r="7417">
      <c r="A7417" s="70"/>
      <c r="B7417" s="77">
        <v>35.82</v>
      </c>
    </row>
    <row r="7418">
      <c r="A7418" s="70"/>
      <c r="B7418" s="77">
        <v>35.77</v>
      </c>
    </row>
    <row r="7419">
      <c r="A7419" s="70"/>
      <c r="B7419" s="77">
        <v>35.76</v>
      </c>
    </row>
    <row r="7420">
      <c r="A7420" s="70"/>
      <c r="B7420" s="77">
        <v>35.71</v>
      </c>
    </row>
    <row r="7421">
      <c r="A7421" s="70"/>
      <c r="B7421" s="77">
        <v>35.73</v>
      </c>
    </row>
    <row r="7422">
      <c r="A7422" s="70"/>
      <c r="B7422" s="77">
        <v>35.69</v>
      </c>
    </row>
    <row r="7423">
      <c r="A7423" s="70"/>
      <c r="B7423" s="71"/>
    </row>
    <row r="7424">
      <c r="A7424" s="70"/>
      <c r="B7424" s="77">
        <v>35.72</v>
      </c>
    </row>
    <row r="7425">
      <c r="A7425" s="70"/>
      <c r="B7425" s="77">
        <v>35.69</v>
      </c>
    </row>
    <row r="7426">
      <c r="A7426" s="70"/>
      <c r="B7426" s="77">
        <v>35.72</v>
      </c>
    </row>
    <row r="7427">
      <c r="A7427" s="70"/>
      <c r="B7427" s="77">
        <v>35.76</v>
      </c>
    </row>
    <row r="7428">
      <c r="A7428" s="70"/>
      <c r="B7428" s="77">
        <v>35.71</v>
      </c>
    </row>
    <row r="7429">
      <c r="A7429" s="70"/>
      <c r="B7429" s="77">
        <v>35.7</v>
      </c>
    </row>
    <row r="7430">
      <c r="A7430" s="70"/>
      <c r="B7430" s="77">
        <v>35.76</v>
      </c>
    </row>
    <row r="7431">
      <c r="A7431" s="70"/>
      <c r="B7431" s="77">
        <v>35.83</v>
      </c>
    </row>
    <row r="7432">
      <c r="A7432" s="70"/>
      <c r="B7432" s="77">
        <v>35.79</v>
      </c>
    </row>
    <row r="7433">
      <c r="A7433" s="70"/>
      <c r="B7433" s="77">
        <v>35.81</v>
      </c>
    </row>
    <row r="7434">
      <c r="A7434" s="70"/>
      <c r="B7434" s="77">
        <v>35.905</v>
      </c>
    </row>
    <row r="7435">
      <c r="A7435" s="70"/>
      <c r="B7435" s="77">
        <v>35.86</v>
      </c>
    </row>
    <row r="7436">
      <c r="A7436" s="70"/>
      <c r="B7436" s="77">
        <v>35.91</v>
      </c>
    </row>
    <row r="7437">
      <c r="A7437" s="70"/>
      <c r="B7437" s="77">
        <v>35.89</v>
      </c>
    </row>
    <row r="7438">
      <c r="A7438" s="70"/>
      <c r="B7438" s="77">
        <v>35.83</v>
      </c>
    </row>
    <row r="7439">
      <c r="A7439" s="70"/>
      <c r="B7439" s="77">
        <v>35.83</v>
      </c>
    </row>
    <row r="7440">
      <c r="A7440" s="70"/>
      <c r="B7440" s="77">
        <v>35.86</v>
      </c>
    </row>
    <row r="7441">
      <c r="A7441" s="70"/>
      <c r="B7441" s="77">
        <v>35.85</v>
      </c>
    </row>
    <row r="7442">
      <c r="A7442" s="70"/>
      <c r="B7442" s="77">
        <v>35.84</v>
      </c>
    </row>
    <row r="7443">
      <c r="A7443" s="70"/>
      <c r="B7443" s="77">
        <v>35.84</v>
      </c>
    </row>
    <row r="7444">
      <c r="A7444" s="70"/>
      <c r="B7444" s="77">
        <v>35.82</v>
      </c>
    </row>
    <row r="7445">
      <c r="A7445" s="70"/>
      <c r="B7445" s="71"/>
    </row>
    <row r="7446">
      <c r="A7446" s="70"/>
      <c r="B7446" s="77">
        <v>35.85</v>
      </c>
    </row>
    <row r="7447">
      <c r="A7447" s="70"/>
      <c r="B7447" s="77">
        <v>35.85</v>
      </c>
    </row>
    <row r="7448">
      <c r="A7448" s="70"/>
      <c r="B7448" s="77">
        <v>35.94</v>
      </c>
    </row>
    <row r="7449">
      <c r="A7449" s="70"/>
      <c r="B7449" s="77">
        <v>35.93</v>
      </c>
    </row>
    <row r="7450">
      <c r="A7450" s="70"/>
      <c r="B7450" s="77">
        <v>35.9</v>
      </c>
    </row>
    <row r="7451">
      <c r="A7451" s="70"/>
      <c r="B7451" s="77">
        <v>35.93</v>
      </c>
    </row>
    <row r="7452">
      <c r="A7452" s="70"/>
      <c r="B7452" s="77">
        <v>35.89</v>
      </c>
    </row>
    <row r="7453">
      <c r="A7453" s="70"/>
      <c r="B7453" s="77">
        <v>35.91</v>
      </c>
    </row>
    <row r="7454">
      <c r="A7454" s="70"/>
      <c r="B7454" s="77">
        <v>35.89</v>
      </c>
    </row>
    <row r="7455">
      <c r="A7455" s="70"/>
      <c r="B7455" s="77">
        <v>35.87</v>
      </c>
    </row>
    <row r="7456">
      <c r="A7456" s="70"/>
      <c r="B7456" s="77">
        <v>35.87</v>
      </c>
    </row>
    <row r="7457">
      <c r="A7457" s="70"/>
      <c r="B7457" s="77">
        <v>35.86</v>
      </c>
    </row>
    <row r="7458">
      <c r="A7458" s="70"/>
      <c r="B7458" s="77">
        <v>35.85</v>
      </c>
    </row>
    <row r="7459">
      <c r="A7459" s="70"/>
      <c r="B7459" s="77">
        <v>35.85</v>
      </c>
    </row>
    <row r="7460">
      <c r="A7460" s="70"/>
      <c r="B7460" s="77">
        <v>35.86</v>
      </c>
    </row>
    <row r="7461">
      <c r="A7461" s="70"/>
      <c r="B7461" s="77">
        <v>35.86</v>
      </c>
    </row>
    <row r="7462">
      <c r="A7462" s="70"/>
      <c r="B7462" s="77">
        <v>35.85</v>
      </c>
    </row>
    <row r="7463">
      <c r="A7463" s="70"/>
      <c r="B7463" s="77">
        <v>35.85</v>
      </c>
    </row>
    <row r="7464">
      <c r="A7464" s="70"/>
      <c r="B7464" s="77">
        <v>35.86</v>
      </c>
    </row>
    <row r="7465">
      <c r="A7465" s="70"/>
      <c r="B7465" s="71"/>
    </row>
    <row r="7466">
      <c r="A7466" s="70"/>
      <c r="B7466" s="77">
        <v>35.85</v>
      </c>
    </row>
    <row r="7467">
      <c r="A7467" s="70"/>
      <c r="B7467" s="77">
        <v>35.85</v>
      </c>
    </row>
    <row r="7468">
      <c r="A7468" s="70"/>
      <c r="B7468" s="77">
        <v>35.87</v>
      </c>
    </row>
    <row r="7469">
      <c r="A7469" s="70"/>
      <c r="B7469" s="77">
        <v>35.87</v>
      </c>
    </row>
    <row r="7470">
      <c r="A7470" s="70"/>
      <c r="B7470" s="77">
        <v>35.9</v>
      </c>
    </row>
    <row r="7471">
      <c r="A7471" s="70"/>
      <c r="B7471" s="77">
        <v>35.88</v>
      </c>
    </row>
    <row r="7472">
      <c r="A7472" s="70"/>
      <c r="B7472" s="77">
        <v>35.88</v>
      </c>
    </row>
    <row r="7473">
      <c r="A7473" s="70"/>
      <c r="B7473" s="77">
        <v>35.87</v>
      </c>
    </row>
    <row r="7474">
      <c r="A7474" s="70"/>
      <c r="B7474" s="77">
        <v>35.88</v>
      </c>
    </row>
    <row r="7475">
      <c r="A7475" s="70"/>
      <c r="B7475" s="77">
        <v>35.87</v>
      </c>
    </row>
    <row r="7476">
      <c r="A7476" s="70"/>
      <c r="B7476" s="77">
        <v>35.87</v>
      </c>
    </row>
    <row r="7477">
      <c r="A7477" s="70"/>
      <c r="B7477" s="77">
        <v>35.87</v>
      </c>
    </row>
    <row r="7478">
      <c r="A7478" s="70"/>
      <c r="B7478" s="77">
        <v>35.88</v>
      </c>
    </row>
    <row r="7479">
      <c r="A7479" s="70"/>
      <c r="B7479" s="77">
        <v>35.88</v>
      </c>
    </row>
    <row r="7480">
      <c r="A7480" s="70"/>
      <c r="B7480" s="77">
        <v>35.92</v>
      </c>
    </row>
    <row r="7481">
      <c r="A7481" s="70"/>
      <c r="B7481" s="77">
        <v>35.96</v>
      </c>
    </row>
    <row r="7482">
      <c r="A7482" s="70"/>
      <c r="B7482" s="77">
        <v>35.9</v>
      </c>
    </row>
    <row r="7483">
      <c r="A7483" s="70"/>
      <c r="B7483" s="77">
        <v>35.89</v>
      </c>
    </row>
    <row r="7484">
      <c r="A7484" s="70"/>
      <c r="B7484" s="77">
        <v>35.89</v>
      </c>
    </row>
    <row r="7485">
      <c r="A7485" s="70"/>
      <c r="B7485" s="77">
        <v>35.89</v>
      </c>
    </row>
    <row r="7486">
      <c r="A7486" s="70"/>
      <c r="B7486" s="77">
        <v>35.89</v>
      </c>
    </row>
    <row r="7487">
      <c r="A7487" s="70"/>
      <c r="B7487" s="77">
        <v>35.9</v>
      </c>
    </row>
    <row r="7488">
      <c r="A7488" s="70"/>
      <c r="B7488" s="77">
        <v>35.89</v>
      </c>
    </row>
    <row r="7489">
      <c r="A7489" s="70"/>
      <c r="B7489" s="77">
        <v>35.86</v>
      </c>
    </row>
    <row r="7490">
      <c r="A7490" s="70"/>
      <c r="B7490" s="77">
        <v>35.89</v>
      </c>
    </row>
    <row r="7491">
      <c r="A7491" s="70"/>
      <c r="B7491" s="77">
        <v>35.89</v>
      </c>
    </row>
    <row r="7492">
      <c r="A7492" s="70"/>
      <c r="B7492" s="77">
        <v>35.84</v>
      </c>
    </row>
    <row r="7493">
      <c r="A7493" s="70"/>
      <c r="B7493" s="77">
        <v>35.83</v>
      </c>
    </row>
    <row r="7494">
      <c r="A7494" s="70"/>
      <c r="B7494" s="77">
        <v>35.87</v>
      </c>
    </row>
    <row r="7495">
      <c r="A7495" s="70"/>
      <c r="B7495" s="77">
        <v>35.87</v>
      </c>
    </row>
    <row r="7496">
      <c r="A7496" s="70"/>
      <c r="B7496" s="77">
        <v>35.87</v>
      </c>
    </row>
    <row r="7497">
      <c r="A7497" s="70"/>
      <c r="B7497" s="77">
        <v>35.86</v>
      </c>
    </row>
    <row r="7498">
      <c r="A7498" s="70"/>
      <c r="B7498" s="77">
        <v>35.85</v>
      </c>
    </row>
    <row r="7499">
      <c r="A7499" s="70"/>
      <c r="B7499" s="77">
        <v>35.84</v>
      </c>
    </row>
    <row r="7500">
      <c r="A7500" s="70"/>
      <c r="B7500" s="77">
        <v>35.85</v>
      </c>
    </row>
    <row r="7501">
      <c r="A7501" s="70"/>
      <c r="B7501" s="77">
        <v>35.85</v>
      </c>
    </row>
    <row r="7502">
      <c r="A7502" s="70"/>
      <c r="B7502" s="77">
        <v>35.86</v>
      </c>
    </row>
    <row r="7503">
      <c r="A7503" s="70"/>
      <c r="B7503" s="77">
        <v>35.88</v>
      </c>
    </row>
    <row r="7504">
      <c r="A7504" s="70"/>
      <c r="B7504" s="77">
        <v>35.89</v>
      </c>
    </row>
    <row r="7505">
      <c r="A7505" s="70"/>
      <c r="B7505" s="77">
        <v>35.9</v>
      </c>
    </row>
    <row r="7506">
      <c r="A7506" s="70"/>
      <c r="B7506" s="77">
        <v>35.88</v>
      </c>
    </row>
    <row r="7507">
      <c r="A7507" s="70"/>
      <c r="B7507" s="77">
        <v>35.88</v>
      </c>
    </row>
    <row r="7508">
      <c r="A7508" s="70"/>
      <c r="B7508" s="77">
        <v>35.89</v>
      </c>
    </row>
    <row r="7509">
      <c r="A7509" s="70"/>
      <c r="B7509" s="77">
        <v>35.9</v>
      </c>
    </row>
    <row r="7510">
      <c r="A7510" s="70"/>
      <c r="B7510" s="77">
        <v>35.91</v>
      </c>
    </row>
    <row r="7511">
      <c r="A7511" s="70"/>
      <c r="B7511" s="71"/>
    </row>
    <row r="7512">
      <c r="A7512" s="70"/>
      <c r="B7512" s="71"/>
    </row>
    <row r="7513">
      <c r="A7513" s="70"/>
      <c r="B7513" s="77">
        <v>35.91</v>
      </c>
    </row>
    <row r="7514">
      <c r="A7514" s="70"/>
      <c r="B7514" s="77">
        <v>35.88</v>
      </c>
    </row>
    <row r="7515">
      <c r="A7515" s="70"/>
      <c r="B7515" s="77">
        <v>35.87</v>
      </c>
    </row>
    <row r="7516">
      <c r="A7516" s="70"/>
      <c r="B7516" s="77">
        <v>35.87</v>
      </c>
    </row>
    <row r="7517">
      <c r="A7517" s="70"/>
      <c r="B7517" s="77">
        <v>35.87</v>
      </c>
    </row>
    <row r="7518">
      <c r="A7518" s="70"/>
      <c r="B7518" s="77">
        <v>35.87</v>
      </c>
    </row>
    <row r="7519">
      <c r="A7519" s="70"/>
      <c r="B7519" s="77">
        <v>35.86</v>
      </c>
    </row>
    <row r="7520">
      <c r="A7520" s="70"/>
      <c r="B7520" s="77">
        <v>35.84</v>
      </c>
    </row>
    <row r="7521">
      <c r="A7521" s="70"/>
      <c r="B7521" s="77">
        <v>35.84</v>
      </c>
    </row>
    <row r="7522">
      <c r="A7522" s="70"/>
      <c r="B7522" s="71"/>
    </row>
    <row r="7523">
      <c r="A7523" s="70"/>
      <c r="B7523" s="77">
        <v>35.83</v>
      </c>
    </row>
    <row r="7524">
      <c r="A7524" s="70"/>
      <c r="B7524" s="77">
        <v>35.83</v>
      </c>
    </row>
    <row r="7525">
      <c r="A7525" s="70"/>
      <c r="B7525" s="77">
        <v>35.8</v>
      </c>
    </row>
    <row r="7526">
      <c r="A7526" s="70"/>
      <c r="B7526" s="77">
        <v>35.8</v>
      </c>
    </row>
    <row r="7527">
      <c r="A7527" s="70"/>
      <c r="B7527" s="77">
        <v>35.77</v>
      </c>
    </row>
    <row r="7528">
      <c r="A7528" s="70"/>
      <c r="B7528" s="77">
        <v>35.77</v>
      </c>
    </row>
    <row r="7529">
      <c r="A7529" s="70"/>
      <c r="B7529" s="77">
        <v>35.77</v>
      </c>
    </row>
    <row r="7530">
      <c r="A7530" s="70"/>
      <c r="B7530" s="77">
        <v>35.75</v>
      </c>
    </row>
    <row r="7531">
      <c r="A7531" s="70"/>
      <c r="B7531" s="77">
        <v>35.75</v>
      </c>
    </row>
    <row r="7532">
      <c r="A7532" s="70"/>
      <c r="B7532" s="77">
        <v>35.77</v>
      </c>
    </row>
    <row r="7533">
      <c r="A7533" s="70"/>
      <c r="B7533" s="77">
        <v>35.77</v>
      </c>
    </row>
    <row r="7534">
      <c r="A7534" s="70"/>
      <c r="B7534" s="77">
        <v>35.78</v>
      </c>
    </row>
    <row r="7535">
      <c r="A7535" s="70"/>
      <c r="B7535" s="77">
        <v>35.78</v>
      </c>
    </row>
    <row r="7536">
      <c r="A7536" s="70"/>
      <c r="B7536" s="77">
        <v>35.75</v>
      </c>
    </row>
    <row r="7537">
      <c r="A7537" s="70"/>
      <c r="B7537" s="77">
        <v>35.78</v>
      </c>
    </row>
    <row r="7538">
      <c r="A7538" s="70"/>
      <c r="B7538" s="77">
        <v>35.84</v>
      </c>
    </row>
    <row r="7539">
      <c r="A7539" s="70"/>
      <c r="B7539" s="77">
        <v>35.88</v>
      </c>
    </row>
    <row r="7540">
      <c r="A7540" s="70"/>
      <c r="B7540" s="77">
        <v>35.88</v>
      </c>
    </row>
    <row r="7541">
      <c r="A7541" s="70"/>
      <c r="B7541" s="77">
        <v>35.87</v>
      </c>
    </row>
    <row r="7542">
      <c r="A7542" s="70"/>
      <c r="B7542" s="77">
        <v>35.83</v>
      </c>
    </row>
    <row r="7543">
      <c r="A7543" s="70"/>
      <c r="B7543" s="77">
        <v>35.86</v>
      </c>
    </row>
    <row r="7544">
      <c r="A7544" s="70"/>
      <c r="B7544" s="77">
        <v>35.83</v>
      </c>
    </row>
    <row r="7545">
      <c r="A7545" s="70"/>
      <c r="B7545" s="77">
        <v>35.82</v>
      </c>
    </row>
    <row r="7546">
      <c r="A7546" s="70"/>
      <c r="B7546" s="77">
        <v>35.84</v>
      </c>
    </row>
    <row r="7547">
      <c r="A7547" s="70"/>
      <c r="B7547" s="77">
        <v>35.8</v>
      </c>
    </row>
    <row r="7548">
      <c r="A7548" s="70"/>
      <c r="B7548" s="77">
        <v>35.8</v>
      </c>
    </row>
    <row r="7549">
      <c r="A7549" s="70"/>
      <c r="B7549" s="77">
        <v>35.79</v>
      </c>
    </row>
    <row r="7550">
      <c r="A7550" s="70"/>
      <c r="B7550" s="77">
        <v>35.79</v>
      </c>
    </row>
    <row r="7551">
      <c r="A7551" s="70"/>
      <c r="B7551" s="77">
        <v>35.78</v>
      </c>
    </row>
    <row r="7552">
      <c r="A7552" s="70"/>
      <c r="B7552" s="77">
        <v>35.78</v>
      </c>
    </row>
    <row r="7553">
      <c r="A7553" s="70"/>
      <c r="B7553" s="77">
        <v>35.82</v>
      </c>
    </row>
    <row r="7554">
      <c r="A7554" s="70"/>
      <c r="B7554" s="77">
        <v>35.83</v>
      </c>
    </row>
    <row r="7555">
      <c r="A7555" s="70"/>
      <c r="B7555" s="77">
        <v>35.81</v>
      </c>
    </row>
    <row r="7556">
      <c r="A7556" s="70"/>
      <c r="B7556" s="77">
        <v>35.79</v>
      </c>
    </row>
    <row r="7557">
      <c r="A7557" s="70"/>
      <c r="B7557" s="77">
        <v>35.78</v>
      </c>
    </row>
    <row r="7558">
      <c r="A7558" s="70"/>
      <c r="B7558" s="77">
        <v>35.81</v>
      </c>
    </row>
    <row r="7559">
      <c r="A7559" s="70"/>
      <c r="B7559" s="77">
        <v>35.78</v>
      </c>
    </row>
    <row r="7560">
      <c r="A7560" s="70"/>
      <c r="B7560" s="77">
        <v>35.77</v>
      </c>
    </row>
    <row r="7561">
      <c r="A7561" s="70"/>
      <c r="B7561" s="77">
        <v>35.78</v>
      </c>
    </row>
    <row r="7562">
      <c r="A7562" s="70"/>
      <c r="B7562" s="77">
        <v>35.78</v>
      </c>
    </row>
    <row r="7563">
      <c r="A7563" s="70"/>
      <c r="B7563" s="77">
        <v>35.78</v>
      </c>
    </row>
    <row r="7564">
      <c r="A7564" s="70"/>
      <c r="B7564" s="77">
        <v>35.8</v>
      </c>
    </row>
    <row r="7565">
      <c r="A7565" s="70"/>
      <c r="B7565" s="77">
        <v>35.86</v>
      </c>
    </row>
    <row r="7566">
      <c r="A7566" s="70"/>
      <c r="B7566" s="77">
        <v>35.82</v>
      </c>
    </row>
    <row r="7567">
      <c r="A7567" s="70"/>
      <c r="B7567" s="77">
        <v>35.82</v>
      </c>
    </row>
    <row r="7568">
      <c r="A7568" s="70"/>
      <c r="B7568" s="77">
        <v>35.82</v>
      </c>
    </row>
    <row r="7569">
      <c r="A7569" s="70"/>
      <c r="B7569" s="77">
        <v>35.83</v>
      </c>
    </row>
    <row r="7570">
      <c r="A7570" s="70"/>
      <c r="B7570" s="77">
        <v>35.82</v>
      </c>
    </row>
    <row r="7571">
      <c r="A7571" s="70"/>
      <c r="B7571" s="77">
        <v>35.82</v>
      </c>
    </row>
    <row r="7572">
      <c r="A7572" s="70"/>
      <c r="B7572" s="77">
        <v>35.82</v>
      </c>
    </row>
    <row r="7573">
      <c r="A7573" s="70"/>
      <c r="B7573" s="77">
        <v>35.82</v>
      </c>
    </row>
    <row r="7574">
      <c r="A7574" s="70"/>
      <c r="B7574" s="77">
        <v>35.82</v>
      </c>
    </row>
    <row r="7575">
      <c r="A7575" s="70"/>
      <c r="B7575" s="77">
        <v>35.83</v>
      </c>
    </row>
    <row r="7576">
      <c r="A7576" s="70"/>
      <c r="B7576" s="77">
        <v>35.84</v>
      </c>
    </row>
    <row r="7577">
      <c r="A7577" s="70"/>
      <c r="B7577" s="77">
        <v>35.82</v>
      </c>
    </row>
    <row r="7578">
      <c r="A7578" s="70"/>
      <c r="B7578" s="77">
        <v>35.82</v>
      </c>
    </row>
    <row r="7579">
      <c r="A7579" s="70"/>
      <c r="B7579" s="77">
        <v>35.82</v>
      </c>
    </row>
    <row r="7580">
      <c r="A7580" s="70"/>
      <c r="B7580" s="77">
        <v>35.79</v>
      </c>
    </row>
    <row r="7581">
      <c r="A7581" s="70"/>
      <c r="B7581" s="77">
        <v>35.79</v>
      </c>
    </row>
    <row r="7582">
      <c r="A7582" s="70"/>
      <c r="B7582" s="77">
        <v>35.78</v>
      </c>
    </row>
    <row r="7583">
      <c r="A7583" s="70"/>
      <c r="B7583" s="77">
        <v>35.79</v>
      </c>
    </row>
    <row r="7584">
      <c r="A7584" s="70"/>
      <c r="B7584" s="77">
        <v>35.78</v>
      </c>
    </row>
    <row r="7585">
      <c r="A7585" s="70"/>
      <c r="B7585" s="77">
        <v>35.76</v>
      </c>
    </row>
    <row r="7586">
      <c r="A7586" s="70"/>
      <c r="B7586" s="77">
        <v>35.72</v>
      </c>
    </row>
    <row r="7587">
      <c r="A7587" s="70"/>
      <c r="B7587" s="77">
        <v>35.72</v>
      </c>
    </row>
    <row r="7588">
      <c r="A7588" s="70"/>
      <c r="B7588" s="77">
        <v>35.72</v>
      </c>
    </row>
    <row r="7589">
      <c r="A7589" s="70"/>
      <c r="B7589" s="77">
        <v>35.71</v>
      </c>
    </row>
    <row r="7590">
      <c r="A7590" s="70"/>
      <c r="B7590" s="77">
        <v>35.71</v>
      </c>
    </row>
    <row r="7591">
      <c r="A7591" s="70"/>
      <c r="B7591" s="77">
        <v>35.71</v>
      </c>
    </row>
    <row r="7592">
      <c r="A7592" s="70"/>
      <c r="B7592" s="77">
        <v>35.7</v>
      </c>
    </row>
    <row r="7593">
      <c r="A7593" s="70"/>
      <c r="B7593" s="77">
        <v>35.7</v>
      </c>
    </row>
    <row r="7594">
      <c r="A7594" s="70"/>
      <c r="B7594" s="77">
        <v>35.7</v>
      </c>
    </row>
    <row r="7595">
      <c r="A7595" s="70"/>
      <c r="B7595" s="77">
        <v>35.7</v>
      </c>
    </row>
    <row r="7596">
      <c r="A7596" s="70"/>
      <c r="B7596" s="77">
        <v>35.7</v>
      </c>
    </row>
    <row r="7597">
      <c r="A7597" s="70"/>
      <c r="B7597" s="77">
        <v>35.7</v>
      </c>
    </row>
    <row r="7598">
      <c r="A7598" s="70"/>
      <c r="B7598" s="77">
        <v>35.7</v>
      </c>
    </row>
    <row r="7599">
      <c r="A7599" s="70"/>
      <c r="B7599" s="77">
        <v>35.7</v>
      </c>
    </row>
    <row r="7600">
      <c r="A7600" s="70"/>
      <c r="B7600" s="77">
        <v>35.71</v>
      </c>
    </row>
    <row r="7601">
      <c r="A7601" s="70"/>
      <c r="B7601" s="77">
        <v>35.71</v>
      </c>
    </row>
    <row r="7602">
      <c r="A7602" s="70"/>
      <c r="B7602" s="77">
        <v>35.75</v>
      </c>
    </row>
    <row r="7603">
      <c r="A7603" s="70"/>
      <c r="B7603" s="77">
        <v>35.74</v>
      </c>
    </row>
    <row r="7604">
      <c r="A7604" s="70"/>
      <c r="B7604" s="77">
        <v>35.73</v>
      </c>
    </row>
    <row r="7605">
      <c r="A7605" s="70"/>
      <c r="B7605" s="77">
        <v>35.72</v>
      </c>
    </row>
    <row r="7606">
      <c r="A7606" s="70"/>
      <c r="B7606" s="77">
        <v>35.72</v>
      </c>
    </row>
    <row r="7607">
      <c r="A7607" s="70"/>
      <c r="B7607" s="77">
        <v>35.72</v>
      </c>
    </row>
    <row r="7608">
      <c r="A7608" s="70"/>
      <c r="B7608" s="77">
        <v>35.72</v>
      </c>
    </row>
    <row r="7609">
      <c r="A7609" s="70"/>
      <c r="B7609" s="77">
        <v>35.73</v>
      </c>
    </row>
    <row r="7610">
      <c r="A7610" s="70"/>
      <c r="B7610" s="77">
        <v>35.73</v>
      </c>
    </row>
    <row r="7611">
      <c r="A7611" s="70"/>
      <c r="B7611" s="71"/>
    </row>
    <row r="7612">
      <c r="A7612" s="70"/>
      <c r="B7612" s="77">
        <v>35.73</v>
      </c>
    </row>
    <row r="7613">
      <c r="A7613" s="70"/>
      <c r="B7613" s="77">
        <v>35.71</v>
      </c>
    </row>
    <row r="7614">
      <c r="A7614" s="70"/>
      <c r="B7614" s="77">
        <v>35.84</v>
      </c>
    </row>
    <row r="7615">
      <c r="A7615" s="70"/>
      <c r="B7615" s="77">
        <v>36.08</v>
      </c>
    </row>
    <row r="7616">
      <c r="A7616" s="70"/>
      <c r="B7616" s="77">
        <v>36.08</v>
      </c>
    </row>
    <row r="7617">
      <c r="A7617" s="70"/>
      <c r="B7617" s="77">
        <v>36.36</v>
      </c>
    </row>
    <row r="7618">
      <c r="A7618" s="70"/>
      <c r="B7618" s="77">
        <v>36.37</v>
      </c>
    </row>
    <row r="7619">
      <c r="A7619" s="70"/>
      <c r="B7619" s="77">
        <v>36.36</v>
      </c>
    </row>
    <row r="7620">
      <c r="A7620" s="70"/>
      <c r="B7620" s="77">
        <v>36.36</v>
      </c>
    </row>
    <row r="7621">
      <c r="A7621" s="70"/>
      <c r="B7621" s="77">
        <v>36.36</v>
      </c>
    </row>
    <row r="7622">
      <c r="A7622" s="70"/>
      <c r="B7622" s="77">
        <v>36.37</v>
      </c>
    </row>
    <row r="7623">
      <c r="A7623" s="70"/>
      <c r="B7623" s="77">
        <v>36.47</v>
      </c>
    </row>
    <row r="7624">
      <c r="A7624" s="70"/>
      <c r="B7624" s="77">
        <v>36.5</v>
      </c>
    </row>
    <row r="7625">
      <c r="A7625" s="70"/>
      <c r="B7625" s="71"/>
    </row>
    <row r="7626">
      <c r="A7626" s="70"/>
      <c r="B7626" s="77">
        <v>36.56</v>
      </c>
    </row>
    <row r="7627">
      <c r="A7627" s="70"/>
      <c r="B7627" s="77">
        <v>36.67</v>
      </c>
    </row>
    <row r="7628">
      <c r="A7628" s="70"/>
      <c r="B7628" s="77">
        <v>36.65</v>
      </c>
    </row>
    <row r="7629">
      <c r="A7629" s="70"/>
      <c r="B7629" s="77">
        <v>36.45</v>
      </c>
    </row>
    <row r="7630">
      <c r="A7630" s="70"/>
      <c r="B7630" s="77">
        <v>36.56</v>
      </c>
    </row>
    <row r="7631">
      <c r="A7631" s="70"/>
      <c r="B7631" s="77">
        <v>36.54</v>
      </c>
    </row>
    <row r="7632">
      <c r="A7632" s="70"/>
      <c r="B7632" s="77">
        <v>36.46</v>
      </c>
    </row>
    <row r="7633">
      <c r="A7633" s="70"/>
      <c r="B7633" s="77">
        <v>36.49</v>
      </c>
    </row>
    <row r="7634">
      <c r="A7634" s="70"/>
      <c r="B7634" s="77">
        <v>36.46</v>
      </c>
    </row>
    <row r="7635">
      <c r="A7635" s="70"/>
      <c r="B7635" s="77">
        <v>36.37</v>
      </c>
    </row>
    <row r="7636">
      <c r="A7636" s="70"/>
      <c r="B7636" s="77">
        <v>36.4</v>
      </c>
    </row>
    <row r="7637">
      <c r="A7637" s="70"/>
      <c r="B7637" s="77">
        <v>36.34</v>
      </c>
    </row>
    <row r="7638">
      <c r="A7638" s="70"/>
      <c r="B7638" s="77">
        <v>36.33</v>
      </c>
    </row>
    <row r="7639">
      <c r="A7639" s="70"/>
      <c r="B7639" s="77">
        <v>36.29</v>
      </c>
    </row>
    <row r="7640">
      <c r="A7640" s="70"/>
      <c r="B7640" s="77">
        <v>36.23</v>
      </c>
    </row>
    <row r="7641">
      <c r="A7641" s="70"/>
      <c r="B7641" s="77">
        <v>36.22</v>
      </c>
    </row>
    <row r="7642">
      <c r="A7642" s="70"/>
      <c r="B7642" s="77">
        <v>36.18</v>
      </c>
    </row>
    <row r="7643">
      <c r="A7643" s="70"/>
      <c r="B7643" s="77">
        <v>36.18</v>
      </c>
    </row>
    <row r="7644">
      <c r="A7644" s="70"/>
      <c r="B7644" s="77">
        <v>36.17</v>
      </c>
    </row>
    <row r="7645">
      <c r="A7645" s="70"/>
      <c r="B7645" s="71"/>
    </row>
    <row r="7646">
      <c r="A7646" s="70"/>
      <c r="B7646" s="77">
        <v>36.17</v>
      </c>
    </row>
    <row r="7647">
      <c r="A7647" s="70"/>
      <c r="B7647" s="77">
        <v>36.17</v>
      </c>
    </row>
    <row r="7648">
      <c r="A7648" s="70"/>
      <c r="B7648" s="77">
        <v>36.2</v>
      </c>
    </row>
    <row r="7649">
      <c r="A7649" s="70"/>
      <c r="B7649" s="77">
        <v>36.19</v>
      </c>
    </row>
    <row r="7650">
      <c r="A7650" s="70"/>
      <c r="B7650" s="77">
        <v>36.21</v>
      </c>
    </row>
    <row r="7651">
      <c r="A7651" s="70"/>
      <c r="B7651" s="77">
        <v>36.26</v>
      </c>
    </row>
    <row r="7652">
      <c r="A7652" s="70"/>
      <c r="B7652" s="77">
        <v>36.22</v>
      </c>
    </row>
    <row r="7653">
      <c r="A7653" s="70"/>
      <c r="B7653" s="77">
        <v>36.22</v>
      </c>
    </row>
    <row r="7654">
      <c r="A7654" s="70"/>
      <c r="B7654" s="77">
        <v>36.25</v>
      </c>
    </row>
    <row r="7655">
      <c r="A7655" s="70"/>
      <c r="B7655" s="77">
        <v>36.22</v>
      </c>
    </row>
    <row r="7656">
      <c r="A7656" s="70"/>
      <c r="B7656" s="77">
        <v>36.2</v>
      </c>
    </row>
    <row r="7657">
      <c r="A7657" s="70"/>
      <c r="B7657" s="77">
        <v>36.21</v>
      </c>
    </row>
    <row r="7658">
      <c r="A7658" s="70"/>
      <c r="B7658" s="77">
        <v>36.22</v>
      </c>
    </row>
    <row r="7659">
      <c r="A7659" s="70"/>
      <c r="B7659" s="77">
        <v>36.2</v>
      </c>
    </row>
    <row r="7660">
      <c r="A7660" s="70"/>
      <c r="B7660" s="77">
        <v>36.22</v>
      </c>
    </row>
    <row r="7661">
      <c r="A7661" s="70"/>
      <c r="B7661" s="77">
        <v>36.26</v>
      </c>
    </row>
    <row r="7662">
      <c r="A7662" s="70"/>
      <c r="B7662" s="77">
        <v>36.23</v>
      </c>
    </row>
    <row r="7663">
      <c r="A7663" s="70"/>
      <c r="B7663" s="77">
        <v>36.29</v>
      </c>
    </row>
    <row r="7664">
      <c r="A7664" s="70"/>
      <c r="B7664" s="77">
        <v>36.27</v>
      </c>
    </row>
    <row r="7665">
      <c r="A7665" s="70"/>
      <c r="B7665" s="77">
        <v>36.27</v>
      </c>
    </row>
    <row r="7666">
      <c r="A7666" s="70"/>
      <c r="B7666" s="77">
        <v>36.4</v>
      </c>
    </row>
    <row r="7667">
      <c r="A7667" s="70"/>
      <c r="B7667" s="77">
        <v>36.34</v>
      </c>
    </row>
    <row r="7668">
      <c r="A7668" s="70"/>
      <c r="B7668" s="77">
        <v>36.38</v>
      </c>
    </row>
    <row r="7669">
      <c r="A7669" s="70"/>
      <c r="B7669" s="77">
        <v>36.36</v>
      </c>
    </row>
    <row r="7670">
      <c r="A7670" s="70"/>
      <c r="B7670" s="77">
        <v>36.42</v>
      </c>
    </row>
    <row r="7671">
      <c r="A7671" s="70"/>
      <c r="B7671" s="77">
        <v>36.55</v>
      </c>
    </row>
    <row r="7672">
      <c r="A7672" s="70"/>
      <c r="B7672" s="77">
        <v>36.56</v>
      </c>
    </row>
    <row r="7673">
      <c r="A7673" s="70"/>
      <c r="B7673" s="77">
        <v>36.62</v>
      </c>
    </row>
    <row r="7674">
      <c r="A7674" s="70"/>
      <c r="B7674" s="77">
        <v>36.71</v>
      </c>
    </row>
    <row r="7675">
      <c r="A7675" s="70"/>
      <c r="B7675" s="77">
        <v>36.73</v>
      </c>
    </row>
    <row r="7676">
      <c r="A7676" s="70"/>
      <c r="B7676" s="77">
        <v>36.73</v>
      </c>
    </row>
    <row r="7677">
      <c r="A7677" s="70"/>
      <c r="B7677" s="77">
        <v>36.81</v>
      </c>
    </row>
    <row r="7678">
      <c r="A7678" s="70"/>
      <c r="B7678" s="77">
        <v>37.52</v>
      </c>
    </row>
    <row r="7679">
      <c r="A7679" s="70"/>
      <c r="B7679" s="77">
        <v>37.43</v>
      </c>
    </row>
    <row r="7680">
      <c r="A7680" s="70"/>
      <c r="B7680" s="77">
        <v>37.4</v>
      </c>
    </row>
    <row r="7681">
      <c r="A7681" s="70"/>
      <c r="B7681" s="77">
        <v>37.47</v>
      </c>
    </row>
    <row r="7682">
      <c r="A7682" s="70"/>
      <c r="B7682" s="77">
        <v>38.39</v>
      </c>
    </row>
    <row r="7683">
      <c r="A7683" s="70"/>
      <c r="B7683" s="77">
        <v>38.35</v>
      </c>
    </row>
    <row r="7684">
      <c r="A7684" s="70"/>
      <c r="B7684" s="77">
        <v>38.56</v>
      </c>
    </row>
    <row r="7685">
      <c r="A7685" s="70"/>
      <c r="B7685" s="71"/>
    </row>
    <row r="7686">
      <c r="A7686" s="70"/>
      <c r="B7686" s="77">
        <v>38.57</v>
      </c>
    </row>
    <row r="7687">
      <c r="A7687" s="70"/>
      <c r="B7687" s="77">
        <v>38.78</v>
      </c>
    </row>
    <row r="7688">
      <c r="A7688" s="70"/>
      <c r="B7688" s="77">
        <v>39.52</v>
      </c>
    </row>
    <row r="7689">
      <c r="A7689" s="70"/>
      <c r="B7689" s="77">
        <v>39.44</v>
      </c>
    </row>
    <row r="7690">
      <c r="A7690" s="70"/>
      <c r="B7690" s="77">
        <v>39.01</v>
      </c>
    </row>
    <row r="7691">
      <c r="A7691" s="70"/>
      <c r="B7691" s="77">
        <v>38.65</v>
      </c>
    </row>
    <row r="7692">
      <c r="A7692" s="70"/>
      <c r="B7692" s="77">
        <v>38.9</v>
      </c>
    </row>
    <row r="7693">
      <c r="A7693" s="70"/>
      <c r="B7693" s="77">
        <v>39.01</v>
      </c>
    </row>
    <row r="7694">
      <c r="A7694" s="70"/>
      <c r="B7694" s="77">
        <v>39.05</v>
      </c>
    </row>
    <row r="7695">
      <c r="A7695" s="70"/>
      <c r="B7695" s="77">
        <v>39.42</v>
      </c>
    </row>
    <row r="7696">
      <c r="A7696" s="70"/>
      <c r="B7696" s="77">
        <v>39.73</v>
      </c>
    </row>
    <row r="7697">
      <c r="A7697" s="70"/>
      <c r="B7697" s="77">
        <v>39.59</v>
      </c>
    </row>
    <row r="7698">
      <c r="A7698" s="70"/>
      <c r="B7698" s="77">
        <v>39.44</v>
      </c>
    </row>
    <row r="7699">
      <c r="A7699" s="70"/>
      <c r="B7699" s="77">
        <v>39.46</v>
      </c>
    </row>
    <row r="7700">
      <c r="A7700" s="70"/>
      <c r="B7700" s="77">
        <v>39.27</v>
      </c>
    </row>
    <row r="7701">
      <c r="A7701" s="70"/>
      <c r="B7701" s="77">
        <v>39.23</v>
      </c>
    </row>
    <row r="7702">
      <c r="A7702" s="70"/>
      <c r="B7702" s="77">
        <v>39.17</v>
      </c>
    </row>
    <row r="7703">
      <c r="A7703" s="70"/>
      <c r="B7703" s="77">
        <v>39.17</v>
      </c>
    </row>
    <row r="7704">
      <c r="A7704" s="70"/>
      <c r="B7704" s="77">
        <v>39.11</v>
      </c>
    </row>
    <row r="7705">
      <c r="A7705" s="70"/>
      <c r="B7705" s="77">
        <v>39.24</v>
      </c>
    </row>
    <row r="7706">
      <c r="A7706" s="70"/>
      <c r="B7706" s="77">
        <v>39.21</v>
      </c>
    </row>
    <row r="7707">
      <c r="A7707" s="70"/>
      <c r="B7707" s="77">
        <v>39.25</v>
      </c>
    </row>
    <row r="7708">
      <c r="A7708" s="70"/>
      <c r="B7708" s="77">
        <v>39.28</v>
      </c>
    </row>
    <row r="7709">
      <c r="A7709" s="70"/>
      <c r="B7709" s="77">
        <v>39.26</v>
      </c>
    </row>
    <row r="7710">
      <c r="A7710" s="70"/>
      <c r="B7710" s="77">
        <v>39.38</v>
      </c>
    </row>
    <row r="7711">
      <c r="A7711" s="70"/>
      <c r="B7711" s="77">
        <v>39.63</v>
      </c>
    </row>
    <row r="7712">
      <c r="A7712" s="70"/>
      <c r="B7712" s="77">
        <v>39.57</v>
      </c>
    </row>
    <row r="7713">
      <c r="A7713" s="70"/>
      <c r="B7713" s="77">
        <v>39.65</v>
      </c>
    </row>
    <row r="7714">
      <c r="A7714" s="70"/>
      <c r="B7714" s="77">
        <v>39.71</v>
      </c>
    </row>
    <row r="7715">
      <c r="A7715" s="70"/>
      <c r="B7715" s="77">
        <v>39.82</v>
      </c>
    </row>
    <row r="7716">
      <c r="A7716" s="70"/>
      <c r="B7716" s="77">
        <v>39.89</v>
      </c>
    </row>
    <row r="7717">
      <c r="A7717" s="70"/>
      <c r="B7717" s="77">
        <v>40.18</v>
      </c>
    </row>
    <row r="7718">
      <c r="A7718" s="70"/>
      <c r="B7718" s="77">
        <v>40.27</v>
      </c>
    </row>
    <row r="7719">
      <c r="A7719" s="70"/>
      <c r="B7719" s="77">
        <v>40.36</v>
      </c>
    </row>
    <row r="7720">
      <c r="A7720" s="70"/>
      <c r="B7720" s="77">
        <v>39.51</v>
      </c>
    </row>
    <row r="7721">
      <c r="A7721" s="70"/>
      <c r="B7721" s="77">
        <v>38.74</v>
      </c>
    </row>
    <row r="7722">
      <c r="A7722" s="70"/>
      <c r="B7722" s="77">
        <v>38.96</v>
      </c>
    </row>
    <row r="7723">
      <c r="A7723" s="70"/>
      <c r="B7723" s="77">
        <v>38.88</v>
      </c>
    </row>
    <row r="7724">
      <c r="A7724" s="70"/>
      <c r="B7724" s="77">
        <v>38.62</v>
      </c>
    </row>
    <row r="7725">
      <c r="A7725" s="70"/>
      <c r="B7725" s="77">
        <v>38.62</v>
      </c>
    </row>
    <row r="7726">
      <c r="A7726" s="70"/>
      <c r="B7726" s="77">
        <v>38.47</v>
      </c>
    </row>
    <row r="7727">
      <c r="A7727" s="70"/>
      <c r="B7727" s="77">
        <v>38.71</v>
      </c>
    </row>
    <row r="7728">
      <c r="A7728" s="70"/>
      <c r="B7728" s="77">
        <v>38.92</v>
      </c>
    </row>
    <row r="7729">
      <c r="A7729" s="70"/>
      <c r="B7729" s="71"/>
    </row>
    <row r="7730">
      <c r="A7730" s="70"/>
      <c r="B7730" s="77">
        <v>38.77</v>
      </c>
    </row>
    <row r="7731">
      <c r="A7731" s="70"/>
      <c r="B7731" s="77">
        <v>38.82</v>
      </c>
    </row>
    <row r="7732">
      <c r="A7732" s="70"/>
      <c r="B7732" s="77">
        <v>38.64</v>
      </c>
    </row>
    <row r="7733">
      <c r="A7733" s="70"/>
      <c r="B7733" s="77">
        <v>38.75</v>
      </c>
    </row>
    <row r="7734">
      <c r="A7734" s="70"/>
      <c r="B7734" s="77">
        <v>38.75</v>
      </c>
    </row>
    <row r="7735">
      <c r="A7735" s="70"/>
      <c r="B7735" s="77">
        <v>38.73</v>
      </c>
    </row>
    <row r="7736">
      <c r="A7736" s="70"/>
      <c r="B7736" s="77">
        <v>38.74</v>
      </c>
    </row>
    <row r="7737">
      <c r="A7737" s="70"/>
      <c r="B7737" s="77">
        <v>38.79</v>
      </c>
    </row>
    <row r="7738">
      <c r="A7738" s="70"/>
      <c r="B7738" s="77">
        <v>38.8</v>
      </c>
    </row>
    <row r="7739">
      <c r="A7739" s="70"/>
      <c r="B7739" s="77">
        <v>38.8</v>
      </c>
    </row>
    <row r="7740">
      <c r="A7740" s="70"/>
      <c r="B7740" s="77">
        <v>38.83</v>
      </c>
    </row>
    <row r="7741">
      <c r="A7741" s="70"/>
      <c r="B7741" s="77">
        <v>38.88</v>
      </c>
    </row>
    <row r="7742">
      <c r="A7742" s="70"/>
      <c r="B7742" s="77">
        <v>38.86</v>
      </c>
    </row>
    <row r="7743">
      <c r="A7743" s="70"/>
      <c r="B7743" s="77">
        <v>38.87</v>
      </c>
    </row>
    <row r="7744">
      <c r="A7744" s="70"/>
      <c r="B7744" s="77">
        <v>38.91</v>
      </c>
    </row>
    <row r="7745">
      <c r="A7745" s="70"/>
      <c r="B7745" s="77">
        <v>39.17</v>
      </c>
    </row>
    <row r="7746">
      <c r="A7746" s="70"/>
      <c r="B7746" s="77">
        <v>39.29</v>
      </c>
    </row>
    <row r="7747">
      <c r="A7747" s="70"/>
      <c r="B7747" s="77">
        <v>39.29</v>
      </c>
    </row>
    <row r="7748">
      <c r="A7748" s="70"/>
      <c r="B7748" s="77">
        <v>39.27</v>
      </c>
    </row>
    <row r="7749">
      <c r="A7749" s="70"/>
      <c r="B7749" s="77">
        <v>39.3</v>
      </c>
    </row>
    <row r="7750">
      <c r="A7750" s="70"/>
      <c r="B7750" s="77">
        <v>39.35</v>
      </c>
    </row>
    <row r="7751">
      <c r="A7751" s="70"/>
      <c r="B7751" s="77">
        <v>39.56</v>
      </c>
    </row>
    <row r="7752">
      <c r="A7752" s="70"/>
      <c r="B7752" s="77">
        <v>39.39</v>
      </c>
    </row>
    <row r="7753">
      <c r="A7753" s="70"/>
      <c r="B7753" s="77">
        <v>39.5</v>
      </c>
    </row>
    <row r="7754">
      <c r="A7754" s="70"/>
      <c r="B7754" s="77">
        <v>39.48</v>
      </c>
    </row>
    <row r="7755">
      <c r="A7755" s="70"/>
      <c r="B7755" s="77">
        <v>39.51</v>
      </c>
    </row>
    <row r="7756">
      <c r="A7756" s="70"/>
      <c r="B7756" s="77">
        <v>39.49</v>
      </c>
    </row>
    <row r="7757">
      <c r="A7757" s="70"/>
      <c r="B7757" s="77">
        <v>39.53</v>
      </c>
    </row>
    <row r="7758">
      <c r="A7758" s="70"/>
      <c r="B7758" s="77">
        <v>39.51</v>
      </c>
    </row>
    <row r="7759">
      <c r="A7759" s="70"/>
      <c r="B7759" s="77">
        <v>39.51</v>
      </c>
    </row>
    <row r="7760">
      <c r="A7760" s="70"/>
      <c r="B7760" s="77">
        <v>39.5</v>
      </c>
    </row>
    <row r="7761">
      <c r="A7761" s="70"/>
      <c r="B7761" s="77">
        <v>39.54</v>
      </c>
    </row>
    <row r="7762">
      <c r="A7762" s="70"/>
      <c r="B7762" s="77">
        <v>39.54</v>
      </c>
    </row>
    <row r="7763">
      <c r="A7763" s="70"/>
      <c r="B7763" s="77">
        <v>39.54</v>
      </c>
    </row>
    <row r="7764">
      <c r="A7764" s="70"/>
      <c r="B7764" s="77">
        <v>39.54</v>
      </c>
    </row>
    <row r="7765">
      <c r="A7765" s="70"/>
      <c r="B7765" s="77">
        <v>39.51</v>
      </c>
    </row>
    <row r="7766">
      <c r="A7766" s="70"/>
      <c r="B7766" s="77">
        <v>39.54</v>
      </c>
    </row>
    <row r="7767">
      <c r="A7767" s="70"/>
      <c r="B7767" s="77">
        <v>39.52</v>
      </c>
    </row>
    <row r="7768">
      <c r="A7768" s="70"/>
      <c r="B7768" s="77">
        <v>39.51</v>
      </c>
    </row>
    <row r="7769">
      <c r="A7769" s="70"/>
      <c r="B7769" s="77">
        <v>39.5</v>
      </c>
    </row>
    <row r="7770">
      <c r="A7770" s="70"/>
      <c r="B7770" s="77">
        <v>39.52</v>
      </c>
    </row>
    <row r="7771">
      <c r="A7771" s="70"/>
      <c r="B7771" s="77">
        <v>39.5</v>
      </c>
    </row>
    <row r="7772">
      <c r="A7772" s="70"/>
      <c r="B7772" s="71"/>
    </row>
    <row r="7773">
      <c r="A7773" s="70"/>
      <c r="B7773" s="77">
        <v>39.48</v>
      </c>
    </row>
    <row r="7774">
      <c r="A7774" s="70"/>
      <c r="B7774" s="77">
        <v>39.51</v>
      </c>
    </row>
    <row r="7775">
      <c r="A7775" s="70"/>
      <c r="B7775" s="77">
        <v>39.51</v>
      </c>
    </row>
    <row r="7776">
      <c r="A7776" s="70"/>
      <c r="B7776" s="77">
        <v>39.65</v>
      </c>
    </row>
    <row r="7777">
      <c r="A7777" s="70"/>
      <c r="B7777" s="77">
        <v>39.65</v>
      </c>
    </row>
    <row r="7778">
      <c r="A7778" s="70"/>
      <c r="B7778" s="77">
        <v>39.65</v>
      </c>
    </row>
    <row r="7779">
      <c r="A7779" s="70"/>
      <c r="B7779" s="77">
        <v>39.65</v>
      </c>
    </row>
    <row r="7780">
      <c r="A7780" s="70"/>
      <c r="B7780" s="77">
        <v>39.54</v>
      </c>
    </row>
    <row r="7781">
      <c r="A7781" s="70"/>
      <c r="B7781" s="77">
        <v>39.54</v>
      </c>
    </row>
    <row r="7782">
      <c r="A7782" s="70"/>
      <c r="B7782" s="77">
        <v>39.69</v>
      </c>
    </row>
    <row r="7783">
      <c r="A7783" s="70"/>
      <c r="B7783" s="77">
        <v>39.73</v>
      </c>
    </row>
    <row r="7784">
      <c r="A7784" s="70"/>
      <c r="B7784" s="77">
        <v>39.71</v>
      </c>
    </row>
    <row r="7785">
      <c r="A7785" s="70"/>
      <c r="B7785" s="77">
        <v>39.7</v>
      </c>
    </row>
    <row r="7786">
      <c r="A7786" s="70"/>
      <c r="B7786" s="77">
        <v>39.7</v>
      </c>
    </row>
    <row r="7787">
      <c r="A7787" s="70"/>
      <c r="B7787" s="77">
        <v>39.73</v>
      </c>
    </row>
    <row r="7788">
      <c r="A7788" s="70"/>
      <c r="B7788" s="77">
        <v>39.69</v>
      </c>
    </row>
    <row r="7789">
      <c r="A7789" s="70"/>
      <c r="B7789" s="77">
        <v>39.71</v>
      </c>
    </row>
    <row r="7790">
      <c r="A7790" s="70"/>
      <c r="B7790" s="77">
        <v>39.71</v>
      </c>
    </row>
    <row r="7791">
      <c r="A7791" s="70"/>
      <c r="B7791" s="77">
        <v>39.71</v>
      </c>
    </row>
    <row r="7792">
      <c r="A7792" s="70"/>
      <c r="B7792" s="77">
        <v>39.75</v>
      </c>
    </row>
    <row r="7793">
      <c r="A7793" s="70"/>
      <c r="B7793" s="77">
        <v>39.73</v>
      </c>
    </row>
    <row r="7794">
      <c r="A7794" s="70"/>
      <c r="B7794" s="77">
        <v>39.73</v>
      </c>
    </row>
    <row r="7795">
      <c r="A7795" s="70"/>
      <c r="B7795" s="77">
        <v>39.73</v>
      </c>
    </row>
    <row r="7796">
      <c r="A7796" s="70"/>
      <c r="B7796" s="77">
        <v>39.74</v>
      </c>
    </row>
    <row r="7797">
      <c r="A7797" s="70"/>
      <c r="B7797" s="77">
        <v>39.78</v>
      </c>
    </row>
    <row r="7798">
      <c r="A7798" s="70"/>
      <c r="B7798" s="77">
        <v>39.78</v>
      </c>
    </row>
    <row r="7799">
      <c r="A7799" s="70"/>
      <c r="B7799" s="77">
        <v>39.78</v>
      </c>
    </row>
    <row r="7800">
      <c r="A7800" s="70"/>
      <c r="B7800" s="77">
        <v>39.78</v>
      </c>
    </row>
    <row r="7801">
      <c r="A7801" s="70"/>
      <c r="B7801" s="77">
        <v>39.78</v>
      </c>
    </row>
    <row r="7802">
      <c r="A7802" s="70"/>
      <c r="B7802" s="77">
        <v>39.78</v>
      </c>
    </row>
    <row r="7803">
      <c r="A7803" s="70"/>
      <c r="B7803" s="77">
        <v>40.38</v>
      </c>
    </row>
    <row r="7804">
      <c r="A7804" s="70"/>
      <c r="B7804" s="77">
        <v>40.76</v>
      </c>
    </row>
    <row r="7805">
      <c r="A7805" s="70"/>
      <c r="B7805" s="77">
        <v>40.45</v>
      </c>
    </row>
    <row r="7806">
      <c r="A7806" s="70"/>
      <c r="B7806" s="77">
        <v>40.49</v>
      </c>
    </row>
    <row r="7807">
      <c r="A7807" s="70"/>
      <c r="B7807" s="77">
        <v>40.5</v>
      </c>
    </row>
    <row r="7808">
      <c r="A7808" s="70"/>
      <c r="B7808" s="77">
        <v>40.58</v>
      </c>
    </row>
    <row r="7809">
      <c r="A7809" s="70"/>
      <c r="B7809" s="77">
        <v>40.63</v>
      </c>
    </row>
    <row r="7810">
      <c r="A7810" s="70"/>
      <c r="B7810" s="77">
        <v>40.92</v>
      </c>
    </row>
    <row r="7811">
      <c r="A7811" s="70"/>
      <c r="B7811" s="77">
        <v>41.13</v>
      </c>
    </row>
    <row r="7812">
      <c r="A7812" s="70"/>
      <c r="B7812" s="77">
        <v>41.3</v>
      </c>
    </row>
    <row r="7813">
      <c r="A7813" s="70"/>
      <c r="B7813" s="77">
        <v>41.29</v>
      </c>
    </row>
    <row r="7814">
      <c r="A7814" s="70"/>
      <c r="B7814" s="77">
        <v>41.5</v>
      </c>
    </row>
    <row r="7815">
      <c r="A7815" s="70"/>
      <c r="B7815" s="77">
        <v>41.79</v>
      </c>
    </row>
    <row r="7816">
      <c r="A7816" s="70"/>
      <c r="B7816" s="77">
        <v>41.8</v>
      </c>
    </row>
    <row r="7817">
      <c r="A7817" s="70"/>
      <c r="B7817" s="77">
        <v>41.8</v>
      </c>
    </row>
    <row r="7818">
      <c r="A7818" s="70"/>
      <c r="B7818" s="77">
        <v>41.8</v>
      </c>
    </row>
    <row r="7819">
      <c r="A7819" s="70"/>
      <c r="B7819" s="77">
        <v>41.8</v>
      </c>
    </row>
    <row r="7820">
      <c r="A7820" s="70"/>
      <c r="B7820" s="77">
        <v>41.8</v>
      </c>
    </row>
    <row r="7821">
      <c r="A7821" s="70"/>
      <c r="B7821" s="77">
        <v>42.15</v>
      </c>
    </row>
    <row r="7822">
      <c r="A7822" s="70"/>
      <c r="B7822" s="77">
        <v>42.33</v>
      </c>
    </row>
    <row r="7823">
      <c r="A7823" s="70"/>
      <c r="B7823" s="77">
        <v>42.38</v>
      </c>
    </row>
    <row r="7824">
      <c r="A7824" s="70"/>
      <c r="B7824" s="77">
        <v>41.96</v>
      </c>
    </row>
    <row r="7825">
      <c r="A7825" s="70"/>
      <c r="B7825" s="77">
        <v>42.27</v>
      </c>
    </row>
    <row r="7826">
      <c r="A7826" s="70"/>
      <c r="B7826" s="77">
        <v>42.37</v>
      </c>
    </row>
    <row r="7827">
      <c r="A7827" s="70"/>
      <c r="B7827" s="77">
        <v>42.25</v>
      </c>
    </row>
    <row r="7828">
      <c r="A7828" s="70"/>
      <c r="B7828" s="77">
        <v>42.09</v>
      </c>
    </row>
    <row r="7829">
      <c r="A7829" s="70"/>
      <c r="B7829" s="77">
        <v>42.2</v>
      </c>
    </row>
    <row r="7830">
      <c r="A7830" s="70"/>
      <c r="B7830" s="77">
        <v>42.69</v>
      </c>
    </row>
    <row r="7831">
      <c r="A7831" s="70"/>
      <c r="B7831" s="77">
        <v>42.92</v>
      </c>
    </row>
    <row r="7832">
      <c r="A7832" s="70"/>
      <c r="B7832" s="77">
        <v>42.71</v>
      </c>
    </row>
    <row r="7833">
      <c r="A7833" s="70"/>
      <c r="B7833" s="77">
        <v>42.6</v>
      </c>
    </row>
    <row r="7834">
      <c r="A7834" s="70"/>
      <c r="B7834" s="77">
        <v>42.71</v>
      </c>
    </row>
    <row r="7835">
      <c r="A7835" s="70"/>
      <c r="B7835" s="77">
        <v>42.56</v>
      </c>
    </row>
    <row r="7836">
      <c r="A7836" s="70"/>
      <c r="B7836" s="77">
        <v>42.47</v>
      </c>
    </row>
    <row r="7837">
      <c r="A7837" s="70"/>
      <c r="B7837" s="77">
        <v>42.29</v>
      </c>
    </row>
    <row r="7838">
      <c r="A7838" s="70"/>
      <c r="B7838" s="77">
        <v>42.36</v>
      </c>
    </row>
    <row r="7839">
      <c r="A7839" s="70"/>
      <c r="B7839" s="77">
        <v>42.49</v>
      </c>
    </row>
    <row r="7840">
      <c r="A7840" s="70"/>
      <c r="B7840" s="77">
        <v>42.46</v>
      </c>
    </row>
    <row r="7841">
      <c r="A7841" s="70"/>
      <c r="B7841" s="77">
        <v>42.46</v>
      </c>
    </row>
    <row r="7842">
      <c r="A7842" s="70"/>
      <c r="B7842" s="77">
        <v>42.61</v>
      </c>
    </row>
    <row r="7843">
      <c r="A7843" s="70"/>
      <c r="B7843" s="77">
        <v>42.59</v>
      </c>
    </row>
    <row r="7844">
      <c r="A7844" s="70"/>
      <c r="B7844" s="77">
        <v>42.47</v>
      </c>
    </row>
    <row r="7845">
      <c r="A7845" s="70"/>
      <c r="B7845" s="77">
        <v>42.59</v>
      </c>
    </row>
    <row r="7846">
      <c r="A7846" s="70"/>
      <c r="B7846" s="77">
        <v>42.61</v>
      </c>
    </row>
    <row r="7847">
      <c r="A7847" s="70"/>
      <c r="B7847" s="77">
        <v>42.6</v>
      </c>
    </row>
    <row r="7848">
      <c r="A7848" s="70"/>
      <c r="B7848" s="77">
        <v>42.52</v>
      </c>
    </row>
    <row r="7849">
      <c r="A7849" s="70"/>
      <c r="B7849" s="77">
        <v>42.56</v>
      </c>
    </row>
    <row r="7850">
      <c r="A7850" s="70"/>
      <c r="B7850" s="77">
        <v>42.51</v>
      </c>
    </row>
    <row r="7851">
      <c r="A7851" s="70"/>
      <c r="B7851" s="77">
        <v>42.47</v>
      </c>
    </row>
    <row r="7852">
      <c r="A7852" s="70"/>
      <c r="B7852" s="77">
        <v>42.39</v>
      </c>
    </row>
    <row r="7853">
      <c r="A7853" s="70"/>
      <c r="B7853" s="77">
        <v>42.49</v>
      </c>
    </row>
    <row r="7854">
      <c r="A7854" s="70"/>
      <c r="B7854" s="77">
        <v>42.53</v>
      </c>
    </row>
    <row r="7855">
      <c r="A7855" s="70"/>
      <c r="B7855" s="77">
        <v>42.56</v>
      </c>
    </row>
    <row r="7856">
      <c r="A7856" s="70"/>
      <c r="B7856" s="77">
        <v>42.56</v>
      </c>
    </row>
    <row r="7857">
      <c r="A7857" s="70"/>
      <c r="B7857" s="77">
        <v>42.53</v>
      </c>
    </row>
    <row r="7858">
      <c r="A7858" s="70"/>
      <c r="B7858" s="77">
        <v>42.53</v>
      </c>
    </row>
    <row r="7859">
      <c r="A7859" s="70"/>
      <c r="B7859" s="77">
        <v>42.56</v>
      </c>
    </row>
    <row r="7860">
      <c r="A7860" s="70"/>
      <c r="B7860" s="77">
        <v>42.55</v>
      </c>
    </row>
    <row r="7861">
      <c r="A7861" s="70"/>
      <c r="B7861" s="77">
        <v>42.55</v>
      </c>
    </row>
    <row r="7862">
      <c r="A7862" s="70"/>
      <c r="B7862" s="77">
        <v>42.47</v>
      </c>
    </row>
    <row r="7863">
      <c r="A7863" s="70"/>
      <c r="B7863" s="77">
        <v>42.49</v>
      </c>
    </row>
    <row r="7864">
      <c r="A7864" s="70"/>
      <c r="B7864" s="77">
        <v>42.55</v>
      </c>
    </row>
    <row r="7865">
      <c r="A7865" s="70"/>
      <c r="B7865" s="77">
        <v>42.69</v>
      </c>
    </row>
    <row r="7866">
      <c r="A7866" s="70"/>
      <c r="B7866" s="77">
        <v>42.71</v>
      </c>
    </row>
    <row r="7867">
      <c r="A7867" s="70"/>
      <c r="B7867" s="77">
        <v>42.94</v>
      </c>
    </row>
    <row r="7868">
      <c r="A7868" s="70"/>
      <c r="B7868" s="77">
        <v>43.19</v>
      </c>
    </row>
    <row r="7869">
      <c r="A7869" s="70"/>
      <c r="B7869" s="77">
        <v>43.08</v>
      </c>
    </row>
    <row r="7870">
      <c r="A7870" s="70"/>
      <c r="B7870" s="77">
        <v>43.21</v>
      </c>
    </row>
    <row r="7871">
      <c r="A7871" s="70"/>
      <c r="B7871" s="77">
        <v>43.26</v>
      </c>
    </row>
    <row r="7872">
      <c r="A7872" s="70"/>
      <c r="B7872" s="77">
        <v>43.42</v>
      </c>
    </row>
    <row r="7873">
      <c r="A7873" s="70"/>
      <c r="B7873" s="77">
        <v>42.75</v>
      </c>
    </row>
    <row r="7874">
      <c r="A7874" s="70"/>
      <c r="B7874" s="77">
        <v>42.57</v>
      </c>
    </row>
    <row r="7875">
      <c r="A7875" s="70"/>
      <c r="B7875" s="77">
        <v>42.48</v>
      </c>
    </row>
    <row r="7876">
      <c r="A7876" s="70"/>
      <c r="B7876" s="77">
        <v>42.5</v>
      </c>
    </row>
    <row r="7877">
      <c r="A7877" s="70"/>
      <c r="B7877" s="77">
        <v>42.5</v>
      </c>
    </row>
    <row r="7878">
      <c r="A7878" s="70"/>
      <c r="B7878" s="77">
        <v>42.53</v>
      </c>
    </row>
    <row r="7879">
      <c r="A7879" s="70"/>
      <c r="B7879" s="77">
        <v>42.54</v>
      </c>
    </row>
    <row r="7880">
      <c r="A7880" s="70"/>
      <c r="B7880" s="77">
        <v>42.55</v>
      </c>
    </row>
    <row r="7881">
      <c r="A7881" s="70"/>
      <c r="B7881" s="77">
        <v>42.52</v>
      </c>
    </row>
    <row r="7882">
      <c r="A7882" s="70"/>
      <c r="B7882" s="77">
        <v>42.53</v>
      </c>
    </row>
    <row r="7883">
      <c r="A7883" s="70"/>
      <c r="B7883" s="77">
        <v>42.56</v>
      </c>
    </row>
    <row r="7884">
      <c r="A7884" s="70"/>
      <c r="B7884" s="77">
        <v>42.54</v>
      </c>
    </row>
    <row r="7885">
      <c r="A7885" s="70"/>
      <c r="B7885" s="77">
        <v>42.55</v>
      </c>
    </row>
    <row r="7886">
      <c r="A7886" s="70"/>
      <c r="B7886" s="77">
        <v>42.56</v>
      </c>
    </row>
    <row r="7887">
      <c r="A7887" s="70"/>
      <c r="B7887" s="77">
        <v>42.54</v>
      </c>
    </row>
    <row r="7888">
      <c r="A7888" s="70"/>
      <c r="B7888" s="77">
        <v>42.54</v>
      </c>
    </row>
    <row r="7889">
      <c r="A7889" s="70"/>
      <c r="B7889" s="77">
        <v>42.51</v>
      </c>
    </row>
    <row r="7890">
      <c r="A7890" s="70"/>
      <c r="B7890" s="77">
        <v>42.49</v>
      </c>
    </row>
    <row r="7891">
      <c r="A7891" s="70"/>
      <c r="B7891" s="77">
        <v>42.51</v>
      </c>
    </row>
    <row r="7892">
      <c r="A7892" s="70"/>
      <c r="B7892" s="77">
        <v>42.49</v>
      </c>
    </row>
    <row r="7893">
      <c r="A7893" s="70"/>
      <c r="B7893" s="77">
        <v>42.47</v>
      </c>
    </row>
    <row r="7894">
      <c r="A7894" s="70"/>
      <c r="B7894" s="77">
        <v>42.53</v>
      </c>
    </row>
    <row r="7895">
      <c r="A7895" s="70"/>
      <c r="B7895" s="77">
        <v>42.52</v>
      </c>
    </row>
    <row r="7896">
      <c r="A7896" s="70"/>
      <c r="B7896" s="77">
        <v>42.51</v>
      </c>
    </row>
    <row r="7897">
      <c r="A7897" s="70"/>
      <c r="B7897" s="77">
        <v>42.54</v>
      </c>
    </row>
    <row r="7898">
      <c r="A7898" s="70"/>
      <c r="B7898" s="77">
        <v>42.53</v>
      </c>
    </row>
    <row r="7899">
      <c r="A7899" s="70"/>
      <c r="B7899" s="77">
        <v>42.51</v>
      </c>
    </row>
    <row r="7900">
      <c r="A7900" s="70"/>
      <c r="B7900" s="77">
        <v>42.53</v>
      </c>
    </row>
    <row r="7901">
      <c r="A7901" s="70"/>
      <c r="B7901" s="77">
        <v>42.49</v>
      </c>
    </row>
    <row r="7902">
      <c r="A7902" s="70"/>
      <c r="B7902" s="77">
        <v>42.49</v>
      </c>
    </row>
    <row r="7903">
      <c r="A7903" s="70"/>
      <c r="B7903" s="77">
        <v>42.49</v>
      </c>
    </row>
    <row r="7904">
      <c r="A7904" s="70"/>
      <c r="B7904" s="77">
        <v>42.49</v>
      </c>
    </row>
    <row r="7905">
      <c r="A7905" s="70"/>
      <c r="B7905" s="77">
        <v>42.44</v>
      </c>
    </row>
    <row r="7906">
      <c r="A7906" s="70"/>
      <c r="B7906" s="77">
        <v>42.4</v>
      </c>
    </row>
    <row r="7907">
      <c r="A7907" s="70"/>
      <c r="B7907" s="77">
        <v>42.45</v>
      </c>
    </row>
    <row r="7908">
      <c r="A7908" s="70"/>
      <c r="B7908" s="77">
        <v>42.37</v>
      </c>
    </row>
    <row r="7909">
      <c r="A7909" s="70"/>
      <c r="B7909" s="77">
        <v>42.36</v>
      </c>
    </row>
    <row r="7910">
      <c r="A7910" s="70"/>
      <c r="B7910" s="77">
        <v>42.36</v>
      </c>
    </row>
    <row r="7911">
      <c r="A7911" s="70"/>
      <c r="B7911" s="77">
        <v>42.35</v>
      </c>
    </row>
    <row r="7912">
      <c r="A7912" s="70"/>
      <c r="B7912" s="77">
        <v>42.34</v>
      </c>
    </row>
    <row r="7913">
      <c r="A7913" s="70"/>
      <c r="B7913" s="77">
        <v>42.29</v>
      </c>
    </row>
    <row r="7914">
      <c r="A7914" s="70"/>
      <c r="B7914" s="77">
        <v>42.3</v>
      </c>
    </row>
    <row r="7915">
      <c r="A7915" s="70"/>
      <c r="B7915" s="77">
        <v>42.3</v>
      </c>
    </row>
    <row r="7916">
      <c r="A7916" s="70"/>
      <c r="B7916" s="77">
        <v>42.3</v>
      </c>
    </row>
    <row r="7917">
      <c r="A7917" s="70"/>
      <c r="B7917" s="77">
        <v>42.3</v>
      </c>
    </row>
    <row r="7918">
      <c r="A7918" s="70"/>
      <c r="B7918" s="77">
        <v>42.3</v>
      </c>
    </row>
    <row r="7919">
      <c r="A7919" s="70"/>
      <c r="B7919" s="77">
        <v>42.29</v>
      </c>
    </row>
    <row r="7920">
      <c r="A7920" s="70"/>
      <c r="B7920" s="77">
        <v>42.27</v>
      </c>
    </row>
    <row r="7921">
      <c r="A7921" s="70"/>
      <c r="B7921" s="77">
        <v>42.26</v>
      </c>
    </row>
    <row r="7922">
      <c r="A7922" s="70"/>
      <c r="B7922" s="77">
        <v>42.27</v>
      </c>
    </row>
    <row r="7923">
      <c r="A7923" s="70"/>
      <c r="B7923" s="77">
        <v>42.29</v>
      </c>
    </row>
    <row r="7924">
      <c r="A7924" s="70"/>
      <c r="B7924" s="77">
        <v>42.37</v>
      </c>
    </row>
    <row r="7925">
      <c r="A7925" s="70"/>
      <c r="B7925" s="77">
        <v>42.3</v>
      </c>
    </row>
    <row r="7926">
      <c r="A7926" s="70"/>
      <c r="B7926" s="77">
        <v>42.29</v>
      </c>
    </row>
    <row r="7927">
      <c r="A7927" s="70"/>
      <c r="B7927" s="77">
        <v>42.29</v>
      </c>
    </row>
    <row r="7928">
      <c r="A7928" s="70"/>
      <c r="B7928" s="77">
        <v>42.35</v>
      </c>
    </row>
    <row r="7929">
      <c r="A7929" s="70"/>
      <c r="B7929" s="77">
        <v>42.33</v>
      </c>
    </row>
    <row r="7930">
      <c r="A7930" s="70"/>
      <c r="B7930" s="77">
        <v>42.27</v>
      </c>
    </row>
    <row r="7931">
      <c r="A7931" s="70"/>
      <c r="B7931" s="77">
        <v>42.29</v>
      </c>
    </row>
    <row r="7932">
      <c r="A7932" s="70"/>
      <c r="B7932" s="77">
        <v>42.28</v>
      </c>
    </row>
    <row r="7933">
      <c r="A7933" s="70"/>
      <c r="B7933" s="77">
        <v>42.33</v>
      </c>
    </row>
    <row r="7934">
      <c r="A7934" s="70"/>
      <c r="B7934" s="77">
        <v>42.32</v>
      </c>
    </row>
    <row r="7935">
      <c r="A7935" s="70"/>
      <c r="B7935" s="77">
        <v>42.33</v>
      </c>
    </row>
    <row r="7936">
      <c r="A7936" s="70"/>
      <c r="B7936" s="77">
        <v>42.37</v>
      </c>
    </row>
    <row r="7937">
      <c r="A7937" s="70"/>
      <c r="B7937" s="77">
        <v>42.44</v>
      </c>
    </row>
    <row r="7938">
      <c r="A7938" s="70"/>
      <c r="B7938" s="77">
        <v>42.47</v>
      </c>
    </row>
    <row r="7939">
      <c r="A7939" s="70"/>
      <c r="B7939" s="77">
        <v>42.4</v>
      </c>
    </row>
    <row r="7940">
      <c r="A7940" s="70"/>
      <c r="B7940" s="77">
        <v>42.38</v>
      </c>
    </row>
    <row r="7941">
      <c r="A7941" s="70"/>
      <c r="B7941" s="77">
        <v>42.43</v>
      </c>
    </row>
    <row r="7942">
      <c r="A7942" s="70"/>
      <c r="B7942" s="77">
        <v>42.42</v>
      </c>
    </row>
    <row r="7943">
      <c r="A7943" s="70"/>
      <c r="B7943" s="77">
        <v>42.48</v>
      </c>
    </row>
    <row r="7944">
      <c r="A7944" s="70"/>
      <c r="B7944" s="77">
        <v>42.52</v>
      </c>
    </row>
    <row r="7945">
      <c r="A7945" s="70"/>
      <c r="B7945" s="77">
        <v>42.63</v>
      </c>
    </row>
    <row r="7946">
      <c r="A7946" s="70"/>
      <c r="B7946" s="77">
        <v>42.58</v>
      </c>
    </row>
    <row r="7947">
      <c r="A7947" s="70"/>
      <c r="B7947" s="77">
        <v>42.57</v>
      </c>
    </row>
    <row r="7948">
      <c r="A7948" s="70"/>
      <c r="B7948" s="77">
        <v>42.55</v>
      </c>
    </row>
    <row r="7949">
      <c r="A7949" s="70"/>
      <c r="B7949" s="77">
        <v>42.54</v>
      </c>
    </row>
    <row r="7950">
      <c r="A7950" s="70"/>
      <c r="B7950" s="77">
        <v>42.57</v>
      </c>
    </row>
    <row r="7951">
      <c r="A7951" s="70"/>
      <c r="B7951" s="77">
        <v>42.59</v>
      </c>
    </row>
    <row r="7952">
      <c r="A7952" s="70"/>
      <c r="B7952" s="77">
        <v>42.58</v>
      </c>
    </row>
    <row r="7953">
      <c r="A7953" s="70"/>
      <c r="B7953" s="77">
        <v>42.58</v>
      </c>
    </row>
    <row r="7954">
      <c r="A7954" s="70"/>
      <c r="B7954" s="77">
        <v>42.59</v>
      </c>
    </row>
    <row r="7955">
      <c r="A7955" s="70"/>
      <c r="B7955" s="77">
        <v>42.59</v>
      </c>
    </row>
    <row r="7956">
      <c r="A7956" s="70"/>
      <c r="B7956" s="77">
        <v>42.57</v>
      </c>
    </row>
    <row r="7957">
      <c r="A7957" s="70"/>
      <c r="B7957" s="77">
        <v>42.55</v>
      </c>
    </row>
    <row r="7958">
      <c r="A7958" s="70"/>
      <c r="B7958" s="77">
        <v>42.55</v>
      </c>
    </row>
    <row r="7959">
      <c r="A7959" s="70"/>
      <c r="B7959" s="77">
        <v>42.54</v>
      </c>
    </row>
    <row r="7960">
      <c r="A7960" s="70"/>
      <c r="B7960" s="77">
        <v>42.55</v>
      </c>
    </row>
    <row r="7961">
      <c r="A7961" s="70"/>
      <c r="B7961" s="77">
        <v>42.53</v>
      </c>
    </row>
    <row r="7962">
      <c r="A7962" s="70"/>
      <c r="B7962" s="77">
        <v>42.55</v>
      </c>
    </row>
    <row r="7963">
      <c r="A7963" s="70"/>
      <c r="B7963" s="77">
        <v>42.54</v>
      </c>
    </row>
    <row r="7964">
      <c r="A7964" s="70"/>
      <c r="B7964" s="77">
        <v>42.52</v>
      </c>
    </row>
    <row r="7965">
      <c r="A7965" s="70"/>
      <c r="B7965" s="77">
        <v>42.53</v>
      </c>
    </row>
    <row r="7966">
      <c r="A7966" s="70"/>
      <c r="B7966" s="77">
        <v>42.54</v>
      </c>
    </row>
    <row r="7967">
      <c r="A7967" s="70"/>
      <c r="B7967" s="77">
        <v>42.48</v>
      </c>
    </row>
    <row r="7968">
      <c r="A7968" s="70"/>
      <c r="B7968" s="77">
        <v>42.51</v>
      </c>
    </row>
    <row r="7969">
      <c r="A7969" s="70"/>
      <c r="B7969" s="77">
        <v>42.56</v>
      </c>
    </row>
    <row r="7970">
      <c r="A7970" s="70"/>
      <c r="B7970" s="77">
        <v>42.51</v>
      </c>
    </row>
    <row r="7971">
      <c r="A7971" s="70"/>
      <c r="B7971" s="77">
        <v>42.52</v>
      </c>
    </row>
    <row r="7972">
      <c r="A7972" s="70"/>
      <c r="B7972" s="77">
        <v>42.52</v>
      </c>
    </row>
    <row r="7973">
      <c r="A7973" s="70"/>
      <c r="B7973" s="77">
        <v>42.52</v>
      </c>
    </row>
    <row r="7974">
      <c r="A7974" s="70"/>
      <c r="B7974" s="77">
        <v>42.5</v>
      </c>
    </row>
    <row r="7975">
      <c r="A7975" s="70"/>
      <c r="B7975" s="77">
        <v>42.5</v>
      </c>
    </row>
    <row r="7976">
      <c r="A7976" s="70"/>
      <c r="B7976" s="77">
        <v>42.52</v>
      </c>
    </row>
    <row r="7977">
      <c r="A7977" s="70"/>
      <c r="B7977" s="77">
        <v>42.47</v>
      </c>
    </row>
    <row r="7978">
      <c r="A7978" s="70"/>
      <c r="B7978" s="77">
        <v>42.5</v>
      </c>
    </row>
    <row r="7979">
      <c r="A7979" s="70"/>
      <c r="B7979" s="77">
        <v>42.5</v>
      </c>
    </row>
    <row r="7980">
      <c r="A7980" s="70"/>
      <c r="B7980" s="77">
        <v>42.5</v>
      </c>
    </row>
    <row r="7981">
      <c r="A7981" s="70"/>
      <c r="B7981" s="77">
        <v>42.51</v>
      </c>
    </row>
    <row r="7982">
      <c r="A7982" s="70"/>
      <c r="B7982" s="77">
        <v>42.51</v>
      </c>
    </row>
    <row r="7983">
      <c r="A7983" s="70"/>
      <c r="B7983" s="77">
        <v>42.51</v>
      </c>
    </row>
    <row r="7984">
      <c r="A7984" s="70"/>
      <c r="B7984" s="77">
        <v>42.51</v>
      </c>
    </row>
    <row r="7985">
      <c r="A7985" s="70"/>
      <c r="B7985" s="77">
        <v>42.49</v>
      </c>
    </row>
    <row r="7986">
      <c r="A7986" s="70"/>
      <c r="B7986" s="77">
        <v>42.5</v>
      </c>
    </row>
    <row r="7987">
      <c r="A7987" s="70"/>
      <c r="B7987" s="77">
        <v>42.5</v>
      </c>
    </row>
    <row r="7988">
      <c r="A7988" s="70"/>
      <c r="B7988" s="77">
        <v>42.5</v>
      </c>
    </row>
    <row r="7989">
      <c r="A7989" s="70"/>
      <c r="B7989" s="77">
        <v>42.5</v>
      </c>
    </row>
    <row r="7990">
      <c r="A7990" s="70"/>
      <c r="B7990" s="77">
        <v>42.48</v>
      </c>
    </row>
    <row r="7991">
      <c r="A7991" s="70"/>
      <c r="B7991" s="77">
        <v>42.46</v>
      </c>
    </row>
    <row r="7992">
      <c r="A7992" s="70"/>
      <c r="B7992" s="77">
        <v>42.47</v>
      </c>
    </row>
    <row r="7993">
      <c r="A7993" s="70"/>
      <c r="B7993" s="77">
        <v>42.47</v>
      </c>
    </row>
    <row r="7994">
      <c r="A7994" s="70"/>
      <c r="B7994" s="77">
        <v>42.44</v>
      </c>
    </row>
    <row r="7995">
      <c r="A7995" s="70"/>
      <c r="B7995" s="77">
        <v>42.44</v>
      </c>
    </row>
    <row r="7996">
      <c r="A7996" s="70"/>
      <c r="B7996" s="77">
        <v>42.46</v>
      </c>
    </row>
    <row r="7997">
      <c r="A7997" s="70"/>
      <c r="B7997" s="77">
        <v>42.45</v>
      </c>
    </row>
    <row r="7998">
      <c r="A7998" s="70"/>
      <c r="B7998" s="77">
        <v>42.49</v>
      </c>
    </row>
    <row r="7999">
      <c r="A7999" s="70"/>
      <c r="B7999" s="77">
        <v>42.49</v>
      </c>
    </row>
    <row r="8000">
      <c r="A8000" s="70"/>
      <c r="B8000" s="77">
        <v>42.49</v>
      </c>
    </row>
    <row r="8001">
      <c r="A8001" s="70"/>
      <c r="B8001" s="77">
        <v>42.45</v>
      </c>
    </row>
    <row r="8002">
      <c r="A8002" s="70"/>
      <c r="B8002" s="77">
        <v>42.44</v>
      </c>
    </row>
    <row r="8003">
      <c r="A8003" s="70"/>
      <c r="B8003" s="71"/>
    </row>
    <row r="8004">
      <c r="A8004" s="70"/>
      <c r="B8004" s="77">
        <v>42.44</v>
      </c>
    </row>
    <row r="8005">
      <c r="A8005" s="70"/>
      <c r="B8005" s="77">
        <v>42.49</v>
      </c>
    </row>
    <row r="8006">
      <c r="A8006" s="70"/>
      <c r="B8006" s="77">
        <v>42.49</v>
      </c>
    </row>
    <row r="8007">
      <c r="A8007" s="70"/>
      <c r="B8007" s="77">
        <v>42.49</v>
      </c>
    </row>
    <row r="8008">
      <c r="A8008" s="70"/>
      <c r="B8008" s="77">
        <v>42.51</v>
      </c>
    </row>
    <row r="8009">
      <c r="A8009" s="70"/>
      <c r="B8009" s="71"/>
    </row>
    <row r="8010">
      <c r="A8010" s="70"/>
      <c r="B8010" s="71"/>
    </row>
    <row r="8011">
      <c r="A8011" s="70"/>
      <c r="B8011" s="77">
        <v>42.53</v>
      </c>
    </row>
    <row r="8012">
      <c r="A8012" s="70"/>
      <c r="B8012" s="77">
        <v>42.53</v>
      </c>
    </row>
    <row r="8013">
      <c r="A8013" s="70"/>
      <c r="B8013" s="77">
        <v>42.5</v>
      </c>
    </row>
    <row r="8014">
      <c r="A8014" s="70"/>
      <c r="B8014" s="77">
        <v>42.47</v>
      </c>
    </row>
    <row r="8015">
      <c r="A8015" s="70"/>
      <c r="B8015" s="77">
        <v>42.44</v>
      </c>
    </row>
    <row r="8016">
      <c r="A8016" s="70"/>
      <c r="B8016" s="77">
        <v>42.45</v>
      </c>
    </row>
    <row r="8017">
      <c r="A8017" s="70"/>
      <c r="B8017" s="77">
        <v>42.43</v>
      </c>
    </row>
    <row r="8018">
      <c r="A8018" s="70"/>
      <c r="B8018" s="77">
        <v>42.42</v>
      </c>
    </row>
    <row r="8019">
      <c r="A8019" s="70"/>
      <c r="B8019" s="77">
        <v>42.41</v>
      </c>
    </row>
    <row r="8020">
      <c r="A8020" s="70"/>
      <c r="B8020" s="77">
        <v>42.42</v>
      </c>
    </row>
    <row r="8021">
      <c r="A8021" s="70"/>
      <c r="B8021" s="77">
        <v>42.42</v>
      </c>
    </row>
    <row r="8022">
      <c r="A8022" s="70"/>
      <c r="B8022" s="77">
        <v>42.4</v>
      </c>
    </row>
    <row r="8023">
      <c r="A8023" s="70"/>
      <c r="B8023" s="77">
        <v>42.39</v>
      </c>
    </row>
    <row r="8024">
      <c r="A8024" s="70"/>
      <c r="B8024" s="77">
        <v>42.39</v>
      </c>
    </row>
    <row r="8025">
      <c r="A8025" s="70"/>
      <c r="B8025" s="77">
        <v>42.4</v>
      </c>
    </row>
    <row r="8026">
      <c r="A8026" s="70"/>
      <c r="B8026" s="77">
        <v>42.4</v>
      </c>
    </row>
    <row r="8027">
      <c r="A8027" s="70"/>
      <c r="B8027" s="77">
        <v>42.4</v>
      </c>
    </row>
    <row r="8028">
      <c r="A8028" s="70"/>
      <c r="B8028" s="77">
        <v>42.4</v>
      </c>
    </row>
    <row r="8029">
      <c r="A8029" s="70"/>
      <c r="B8029" s="77">
        <v>42.43</v>
      </c>
    </row>
    <row r="8030">
      <c r="A8030" s="70"/>
      <c r="B8030" s="77">
        <v>42.43</v>
      </c>
    </row>
    <row r="8031">
      <c r="A8031" s="70"/>
      <c r="B8031" s="71"/>
    </row>
    <row r="8032">
      <c r="A8032" s="70"/>
      <c r="B8032" s="71"/>
    </row>
    <row r="8033">
      <c r="A8033" s="70"/>
      <c r="B8033" s="77">
        <v>42.44</v>
      </c>
    </row>
    <row r="8034">
      <c r="A8034" s="70"/>
      <c r="B8034" s="77">
        <v>42.51</v>
      </c>
    </row>
    <row r="8035">
      <c r="A8035" s="70"/>
      <c r="B8035" s="77">
        <v>42.64</v>
      </c>
    </row>
    <row r="8036">
      <c r="A8036" s="70"/>
      <c r="B8036" s="77">
        <v>42.67</v>
      </c>
    </row>
    <row r="8037">
      <c r="A8037" s="70"/>
      <c r="B8037" s="77">
        <v>42.68</v>
      </c>
    </row>
    <row r="8038">
      <c r="A8038" s="70"/>
      <c r="B8038" s="77">
        <v>42.7</v>
      </c>
    </row>
    <row r="8039">
      <c r="A8039" s="70"/>
      <c r="B8039" s="77">
        <v>42.71</v>
      </c>
    </row>
    <row r="8040">
      <c r="A8040" s="70"/>
      <c r="B8040" s="77">
        <v>42.71</v>
      </c>
    </row>
    <row r="8041">
      <c r="A8041" s="70"/>
      <c r="B8041" s="77">
        <v>42.83</v>
      </c>
    </row>
    <row r="8042">
      <c r="A8042" s="70"/>
      <c r="B8042" s="77">
        <v>42.76</v>
      </c>
    </row>
    <row r="8043">
      <c r="A8043" s="70"/>
      <c r="B8043" s="77">
        <v>42.85</v>
      </c>
    </row>
    <row r="8044">
      <c r="A8044" s="70"/>
      <c r="B8044" s="77">
        <v>42.79</v>
      </c>
    </row>
    <row r="8045">
      <c r="A8045" s="70"/>
      <c r="B8045" s="77">
        <v>42.71</v>
      </c>
    </row>
    <row r="8046">
      <c r="A8046" s="70"/>
      <c r="B8046" s="77">
        <v>42.74</v>
      </c>
    </row>
    <row r="8047">
      <c r="A8047" s="70"/>
      <c r="B8047" s="77">
        <v>42.74</v>
      </c>
    </row>
    <row r="8048">
      <c r="A8048" s="70"/>
      <c r="B8048" s="77">
        <v>42.95</v>
      </c>
    </row>
    <row r="8049">
      <c r="A8049" s="70"/>
      <c r="B8049" s="71"/>
    </row>
    <row r="8050">
      <c r="A8050" s="70"/>
      <c r="B8050" s="77">
        <v>42.82</v>
      </c>
    </row>
    <row r="8051">
      <c r="A8051" s="70"/>
      <c r="B8051" s="77">
        <v>42.82</v>
      </c>
    </row>
    <row r="8052">
      <c r="A8052" s="70"/>
      <c r="B8052" s="71"/>
    </row>
    <row r="8053">
      <c r="A8053" s="70"/>
      <c r="B8053" s="77">
        <v>42.78</v>
      </c>
    </row>
    <row r="8054">
      <c r="A8054" s="70"/>
      <c r="B8054" s="77">
        <v>42.75</v>
      </c>
    </row>
    <row r="8055">
      <c r="A8055" s="70"/>
      <c r="B8055" s="77">
        <v>42.73</v>
      </c>
    </row>
    <row r="8056">
      <c r="A8056" s="70"/>
      <c r="B8056" s="77">
        <v>42.73</v>
      </c>
    </row>
    <row r="8057">
      <c r="A8057" s="70"/>
      <c r="B8057" s="77">
        <v>42.75</v>
      </c>
    </row>
    <row r="8058">
      <c r="A8058" s="70"/>
      <c r="B8058" s="77">
        <v>42.73</v>
      </c>
    </row>
    <row r="8059">
      <c r="A8059" s="70"/>
      <c r="B8059" s="77">
        <v>42.72</v>
      </c>
    </row>
    <row r="8060">
      <c r="A8060" s="70"/>
      <c r="B8060" s="77">
        <v>42.75</v>
      </c>
    </row>
    <row r="8061">
      <c r="A8061" s="70"/>
      <c r="B8061" s="77">
        <v>42.75</v>
      </c>
    </row>
    <row r="8062">
      <c r="A8062" s="70"/>
      <c r="B8062" s="77">
        <v>42.76</v>
      </c>
    </row>
    <row r="8063">
      <c r="A8063" s="70"/>
      <c r="B8063" s="77">
        <v>42.74</v>
      </c>
    </row>
    <row r="8064">
      <c r="A8064" s="70"/>
      <c r="B8064" s="77">
        <v>42.73</v>
      </c>
    </row>
    <row r="8065">
      <c r="A8065" s="70"/>
      <c r="B8065" s="77">
        <v>42.73</v>
      </c>
    </row>
    <row r="8066">
      <c r="A8066" s="70"/>
      <c r="B8066" s="77">
        <v>42.76</v>
      </c>
    </row>
    <row r="8067">
      <c r="A8067" s="70"/>
      <c r="B8067" s="77">
        <v>42.75</v>
      </c>
    </row>
    <row r="8068">
      <c r="A8068" s="70"/>
      <c r="B8068" s="77">
        <v>42.75</v>
      </c>
    </row>
    <row r="8069">
      <c r="A8069" s="70"/>
      <c r="B8069" s="77">
        <v>42.74</v>
      </c>
    </row>
    <row r="8070">
      <c r="A8070" s="70"/>
      <c r="B8070" s="77">
        <v>42.81</v>
      </c>
    </row>
    <row r="8071">
      <c r="A8071" s="70"/>
      <c r="B8071" s="77">
        <v>42.9</v>
      </c>
    </row>
    <row r="8072">
      <c r="A8072" s="70"/>
      <c r="B8072" s="77">
        <v>42.99</v>
      </c>
    </row>
    <row r="8073">
      <c r="A8073" s="70"/>
      <c r="B8073" s="77">
        <v>42.84</v>
      </c>
    </row>
    <row r="8074">
      <c r="A8074" s="70"/>
      <c r="B8074" s="77">
        <v>42.87</v>
      </c>
    </row>
    <row r="8075">
      <c r="A8075" s="70"/>
      <c r="B8075" s="77">
        <v>42.94</v>
      </c>
    </row>
    <row r="8076">
      <c r="A8076" s="70"/>
      <c r="B8076" s="77">
        <v>42.93</v>
      </c>
    </row>
    <row r="8077">
      <c r="A8077" s="70"/>
      <c r="B8077" s="77">
        <v>42.94</v>
      </c>
    </row>
    <row r="8078">
      <c r="A8078" s="70"/>
      <c r="B8078" s="77">
        <v>43.01</v>
      </c>
    </row>
    <row r="8079">
      <c r="A8079" s="70"/>
      <c r="B8079" s="77">
        <v>42.98</v>
      </c>
    </row>
    <row r="8080">
      <c r="A8080" s="70"/>
      <c r="B8080" s="77">
        <v>43.05</v>
      </c>
    </row>
    <row r="8081">
      <c r="A8081" s="70"/>
      <c r="B8081" s="77">
        <v>43.02</v>
      </c>
    </row>
    <row r="8082">
      <c r="A8082" s="70"/>
      <c r="B8082" s="77">
        <v>43.06</v>
      </c>
    </row>
    <row r="8083">
      <c r="A8083" s="70"/>
      <c r="B8083" s="77">
        <v>43.13</v>
      </c>
    </row>
    <row r="8084">
      <c r="A8084" s="70"/>
      <c r="B8084" s="77">
        <v>43.18</v>
      </c>
    </row>
    <row r="8085">
      <c r="A8085" s="70"/>
      <c r="B8085" s="77">
        <v>43.19</v>
      </c>
    </row>
    <row r="8086">
      <c r="A8086" s="70"/>
      <c r="B8086" s="77">
        <v>43.17</v>
      </c>
    </row>
    <row r="8087">
      <c r="A8087" s="70"/>
      <c r="B8087" s="77">
        <v>43.15</v>
      </c>
    </row>
    <row r="8088">
      <c r="A8088" s="70"/>
      <c r="B8088" s="77">
        <v>43.17</v>
      </c>
    </row>
    <row r="8089">
      <c r="A8089" s="70"/>
      <c r="B8089" s="77">
        <v>43.19</v>
      </c>
    </row>
    <row r="8090">
      <c r="A8090" s="70"/>
      <c r="B8090" s="77">
        <v>43.24</v>
      </c>
    </row>
    <row r="8091">
      <c r="A8091" s="70"/>
      <c r="B8091" s="77">
        <v>43.33</v>
      </c>
    </row>
    <row r="8092">
      <c r="A8092" s="70"/>
      <c r="B8092" s="77">
        <v>43.39</v>
      </c>
    </row>
    <row r="8093">
      <c r="A8093" s="70"/>
      <c r="B8093" s="77">
        <v>43.36</v>
      </c>
    </row>
    <row r="8094">
      <c r="A8094" s="70"/>
      <c r="B8094" s="77">
        <v>43.36</v>
      </c>
    </row>
    <row r="8095">
      <c r="A8095" s="70"/>
      <c r="B8095" s="77">
        <v>43.36</v>
      </c>
    </row>
    <row r="8096">
      <c r="A8096" s="70"/>
      <c r="B8096" s="77">
        <v>43.38</v>
      </c>
    </row>
    <row r="8097">
      <c r="A8097" s="70"/>
      <c r="B8097" s="77">
        <v>43.38</v>
      </c>
    </row>
    <row r="8098">
      <c r="A8098" s="70"/>
      <c r="B8098" s="77">
        <v>43.28</v>
      </c>
    </row>
    <row r="8099">
      <c r="A8099" s="70"/>
      <c r="B8099" s="77">
        <v>43.28</v>
      </c>
    </row>
    <row r="8100">
      <c r="A8100" s="70"/>
      <c r="B8100" s="77">
        <v>43.29</v>
      </c>
    </row>
    <row r="8101">
      <c r="A8101" s="70"/>
      <c r="B8101" s="77">
        <v>43.36</v>
      </c>
    </row>
    <row r="8102">
      <c r="A8102" s="70"/>
      <c r="B8102" s="77">
        <v>43.39</v>
      </c>
    </row>
    <row r="8103">
      <c r="A8103" s="70"/>
      <c r="B8103" s="77">
        <v>43.24</v>
      </c>
    </row>
    <row r="8104">
      <c r="A8104" s="70"/>
      <c r="B8104" s="77">
        <v>43.23</v>
      </c>
    </row>
    <row r="8105">
      <c r="A8105" s="70"/>
      <c r="B8105" s="77">
        <v>43.24</v>
      </c>
    </row>
    <row r="8106">
      <c r="A8106" s="70"/>
      <c r="B8106" s="77">
        <v>43.27</v>
      </c>
    </row>
    <row r="8107">
      <c r="A8107" s="70"/>
      <c r="B8107" s="77">
        <v>43.25</v>
      </c>
    </row>
    <row r="8108">
      <c r="A8108" s="70"/>
      <c r="B8108" s="77">
        <v>43.22</v>
      </c>
    </row>
    <row r="8109">
      <c r="A8109" s="70"/>
      <c r="B8109" s="77">
        <v>43.2</v>
      </c>
    </row>
    <row r="8110">
      <c r="A8110" s="70"/>
      <c r="B8110" s="77">
        <v>43.26</v>
      </c>
    </row>
    <row r="8111">
      <c r="A8111" s="70"/>
      <c r="B8111" s="77">
        <v>43.26</v>
      </c>
    </row>
    <row r="8112">
      <c r="A8112" s="70"/>
      <c r="B8112" s="77">
        <v>43.26</v>
      </c>
    </row>
    <row r="8113">
      <c r="A8113" s="70"/>
      <c r="B8113" s="77">
        <v>43.28</v>
      </c>
    </row>
    <row r="8114">
      <c r="A8114" s="70"/>
      <c r="B8114" s="77">
        <v>43.29</v>
      </c>
    </row>
    <row r="8115">
      <c r="A8115" s="70"/>
      <c r="B8115" s="77">
        <v>43.33</v>
      </c>
    </row>
    <row r="8116">
      <c r="A8116" s="70"/>
      <c r="B8116" s="77">
        <v>43.32</v>
      </c>
    </row>
    <row r="8117">
      <c r="A8117" s="70"/>
      <c r="B8117" s="77">
        <v>43.29</v>
      </c>
    </row>
    <row r="8118">
      <c r="A8118" s="70"/>
      <c r="B8118" s="77">
        <v>43.32</v>
      </c>
    </row>
    <row r="8119">
      <c r="A8119" s="70"/>
      <c r="B8119" s="77">
        <v>43.38</v>
      </c>
    </row>
    <row r="8120">
      <c r="A8120" s="70"/>
      <c r="B8120" s="77">
        <v>43.36</v>
      </c>
    </row>
    <row r="8121">
      <c r="A8121" s="70"/>
      <c r="B8121" s="77">
        <v>43.4</v>
      </c>
    </row>
    <row r="8122">
      <c r="A8122" s="70"/>
      <c r="B8122" s="77">
        <v>43.45</v>
      </c>
    </row>
    <row r="8123">
      <c r="A8123" s="70"/>
      <c r="B8123" s="77">
        <v>43.54</v>
      </c>
    </row>
    <row r="8124">
      <c r="A8124" s="70"/>
      <c r="B8124" s="77">
        <v>43.45</v>
      </c>
    </row>
    <row r="8125">
      <c r="A8125" s="70"/>
      <c r="B8125" s="77">
        <v>43.49</v>
      </c>
    </row>
    <row r="8126">
      <c r="A8126" s="70"/>
      <c r="B8126" s="77">
        <v>43.47</v>
      </c>
    </row>
    <row r="8127">
      <c r="A8127" s="70"/>
      <c r="B8127" s="77">
        <v>43.46</v>
      </c>
    </row>
    <row r="8128">
      <c r="A8128" s="70"/>
      <c r="B8128" s="77">
        <v>43.42</v>
      </c>
    </row>
    <row r="8129">
      <c r="A8129" s="70"/>
      <c r="B8129" s="77">
        <v>43.42</v>
      </c>
    </row>
    <row r="8130">
      <c r="A8130" s="70"/>
      <c r="B8130" s="77">
        <v>43.42</v>
      </c>
    </row>
    <row r="8131">
      <c r="A8131" s="70"/>
      <c r="B8131" s="77">
        <v>43.47</v>
      </c>
    </row>
    <row r="8132">
      <c r="A8132" s="70"/>
      <c r="B8132" s="77">
        <v>43.55</v>
      </c>
    </row>
    <row r="8133">
      <c r="A8133" s="70"/>
      <c r="B8133" s="77">
        <v>43.52</v>
      </c>
    </row>
    <row r="8134">
      <c r="A8134" s="70"/>
      <c r="B8134" s="77">
        <v>43.51</v>
      </c>
    </row>
    <row r="8135">
      <c r="A8135" s="70"/>
      <c r="B8135" s="77">
        <v>43.52</v>
      </c>
    </row>
    <row r="8136">
      <c r="A8136" s="70"/>
      <c r="B8136" s="77">
        <v>43.52</v>
      </c>
    </row>
    <row r="8137">
      <c r="A8137" s="70"/>
      <c r="B8137" s="77">
        <v>43.5</v>
      </c>
    </row>
    <row r="8138">
      <c r="A8138" s="70"/>
      <c r="B8138" s="77">
        <v>43.49</v>
      </c>
    </row>
    <row r="8139">
      <c r="A8139" s="70"/>
      <c r="B8139" s="77">
        <v>43.48</v>
      </c>
    </row>
    <row r="8140">
      <c r="A8140" s="70"/>
      <c r="B8140" s="77">
        <v>43.47</v>
      </c>
    </row>
    <row r="8141">
      <c r="A8141" s="70"/>
      <c r="B8141" s="77">
        <v>43.52</v>
      </c>
    </row>
    <row r="8142">
      <c r="A8142" s="70"/>
      <c r="B8142" s="77">
        <v>43.51</v>
      </c>
    </row>
    <row r="8143">
      <c r="A8143" s="70"/>
      <c r="B8143" s="77">
        <v>43.48</v>
      </c>
    </row>
    <row r="8144">
      <c r="A8144" s="70"/>
      <c r="B8144" s="77">
        <v>43.49</v>
      </c>
    </row>
    <row r="8145">
      <c r="A8145" s="70"/>
      <c r="B8145" s="77">
        <v>43.51</v>
      </c>
    </row>
    <row r="8146">
      <c r="A8146" s="70"/>
      <c r="B8146" s="77">
        <v>43.51</v>
      </c>
    </row>
    <row r="8147">
      <c r="A8147" s="70"/>
      <c r="B8147" s="77">
        <v>43.54</v>
      </c>
    </row>
    <row r="8148">
      <c r="A8148" s="70"/>
      <c r="B8148" s="77">
        <v>43.54</v>
      </c>
    </row>
    <row r="8149">
      <c r="A8149" s="70"/>
      <c r="B8149" s="77">
        <v>43.52</v>
      </c>
    </row>
    <row r="8150">
      <c r="A8150" s="70"/>
      <c r="B8150" s="77">
        <v>43.51</v>
      </c>
    </row>
    <row r="8151">
      <c r="A8151" s="70"/>
      <c r="B8151" s="77">
        <v>43.54</v>
      </c>
    </row>
    <row r="8152">
      <c r="A8152" s="70"/>
      <c r="B8152" s="77">
        <v>43.54</v>
      </c>
    </row>
    <row r="8153">
      <c r="A8153" s="70"/>
      <c r="B8153" s="77">
        <v>43.55</v>
      </c>
    </row>
    <row r="8154">
      <c r="A8154" s="70"/>
      <c r="B8154" s="77">
        <v>43.55</v>
      </c>
    </row>
    <row r="8155">
      <c r="A8155" s="70"/>
      <c r="B8155" s="77">
        <v>43.55</v>
      </c>
    </row>
    <row r="8156">
      <c r="A8156" s="70"/>
      <c r="B8156" s="77">
        <v>43.58</v>
      </c>
    </row>
    <row r="8157">
      <c r="A8157" s="70"/>
      <c r="B8157" s="77">
        <v>43.57</v>
      </c>
    </row>
    <row r="8158">
      <c r="A8158" s="70"/>
      <c r="B8158" s="77">
        <v>43.57</v>
      </c>
    </row>
    <row r="8159">
      <c r="A8159" s="70"/>
      <c r="B8159" s="77">
        <v>43.57</v>
      </c>
    </row>
    <row r="8160">
      <c r="A8160" s="70"/>
      <c r="B8160" s="77">
        <v>43.61</v>
      </c>
    </row>
    <row r="8161">
      <c r="A8161" s="70"/>
      <c r="B8161" s="77">
        <v>43.61</v>
      </c>
    </row>
    <row r="8162">
      <c r="A8162" s="70"/>
      <c r="B8162" s="77">
        <v>43.59</v>
      </c>
    </row>
    <row r="8163">
      <c r="A8163" s="70"/>
      <c r="B8163" s="77">
        <v>43.58</v>
      </c>
    </row>
    <row r="8164">
      <c r="A8164" s="70"/>
      <c r="B8164" s="77">
        <v>43.59</v>
      </c>
    </row>
    <row r="8165">
      <c r="A8165" s="70"/>
      <c r="B8165" s="77">
        <v>43.58</v>
      </c>
    </row>
    <row r="8166">
      <c r="A8166" s="70"/>
      <c r="B8166" s="77">
        <v>43.54</v>
      </c>
    </row>
    <row r="8167">
      <c r="A8167" s="70"/>
      <c r="B8167" s="77">
        <v>43.48</v>
      </c>
    </row>
    <row r="8168">
      <c r="A8168" s="70"/>
      <c r="B8168" s="77">
        <v>43.33</v>
      </c>
    </row>
    <row r="8169">
      <c r="A8169" s="70"/>
      <c r="B8169" s="77">
        <v>43.37</v>
      </c>
    </row>
    <row r="8170">
      <c r="A8170" s="70"/>
      <c r="B8170" s="77">
        <v>43.5</v>
      </c>
    </row>
    <row r="8171">
      <c r="A8171" s="70"/>
      <c r="B8171" s="77">
        <v>43.43</v>
      </c>
    </row>
    <row r="8172">
      <c r="A8172" s="70"/>
      <c r="B8172" s="77">
        <v>43.44</v>
      </c>
    </row>
    <row r="8173">
      <c r="A8173" s="70"/>
      <c r="B8173" s="77">
        <v>43.36</v>
      </c>
    </row>
    <row r="8174">
      <c r="A8174" s="70"/>
      <c r="B8174" s="71"/>
    </row>
    <row r="8175">
      <c r="A8175" s="70"/>
      <c r="B8175" s="77">
        <v>43.39</v>
      </c>
    </row>
    <row r="8176">
      <c r="A8176" s="70"/>
      <c r="B8176" s="77">
        <v>43.45</v>
      </c>
    </row>
    <row r="8177">
      <c r="A8177" s="70"/>
      <c r="B8177" s="77">
        <v>43.42</v>
      </c>
    </row>
    <row r="8178">
      <c r="A8178" s="70"/>
      <c r="B8178" s="77">
        <v>43.39</v>
      </c>
    </row>
    <row r="8179">
      <c r="A8179" s="70"/>
      <c r="B8179" s="77">
        <v>43.38</v>
      </c>
    </row>
    <row r="8180">
      <c r="A8180" s="70"/>
      <c r="B8180" s="71"/>
    </row>
    <row r="8181">
      <c r="A8181" s="70"/>
      <c r="B8181" s="77">
        <v>43.39</v>
      </c>
    </row>
    <row r="8182">
      <c r="A8182" s="70"/>
      <c r="B8182" s="77">
        <v>43.42</v>
      </c>
    </row>
    <row r="8183">
      <c r="A8183" s="70"/>
      <c r="B8183" s="77">
        <v>43.38</v>
      </c>
    </row>
    <row r="8184">
      <c r="A8184" s="70"/>
      <c r="B8184" s="77">
        <v>43.41</v>
      </c>
    </row>
    <row r="8185">
      <c r="A8185" s="70"/>
      <c r="B8185" s="77">
        <v>43.4</v>
      </c>
    </row>
    <row r="8186">
      <c r="A8186" s="70"/>
      <c r="B8186" s="77">
        <v>43.42</v>
      </c>
    </row>
    <row r="8187">
      <c r="A8187" s="70"/>
      <c r="B8187" s="77">
        <v>43.43</v>
      </c>
    </row>
    <row r="8188">
      <c r="A8188" s="70"/>
      <c r="B8188" s="77">
        <v>43.41</v>
      </c>
    </row>
    <row r="8189">
      <c r="A8189" s="70"/>
      <c r="B8189" s="71"/>
    </row>
    <row r="8190">
      <c r="A8190" s="70"/>
      <c r="B8190" s="71"/>
    </row>
    <row r="8191">
      <c r="A8191" s="70"/>
      <c r="B8191" s="77">
        <v>43.4</v>
      </c>
    </row>
    <row r="8192">
      <c r="A8192" s="70"/>
      <c r="B8192" s="77">
        <v>43.4</v>
      </c>
    </row>
    <row r="8193">
      <c r="A8193" s="70"/>
      <c r="B8193" s="77">
        <v>43.39</v>
      </c>
    </row>
    <row r="8194">
      <c r="A8194" s="70"/>
      <c r="B8194" s="77">
        <v>43.38</v>
      </c>
    </row>
    <row r="8195">
      <c r="A8195" s="70"/>
      <c r="B8195" s="77">
        <v>43.4</v>
      </c>
    </row>
    <row r="8196">
      <c r="A8196" s="70"/>
      <c r="B8196" s="77">
        <v>43.39</v>
      </c>
    </row>
    <row r="8197">
      <c r="A8197" s="70"/>
      <c r="B8197" s="77">
        <v>43.39</v>
      </c>
    </row>
    <row r="8198">
      <c r="A8198" s="70"/>
      <c r="B8198" s="77">
        <v>43.38</v>
      </c>
    </row>
    <row r="8199">
      <c r="A8199" s="70"/>
      <c r="B8199" s="71"/>
    </row>
    <row r="8200">
      <c r="A8200" s="70"/>
      <c r="B8200" s="77">
        <v>43.38</v>
      </c>
    </row>
    <row r="8201">
      <c r="A8201" s="70"/>
      <c r="B8201" s="77">
        <v>43.4</v>
      </c>
    </row>
    <row r="8202">
      <c r="A8202" s="70"/>
      <c r="B8202" s="77">
        <v>43.39</v>
      </c>
    </row>
    <row r="8203">
      <c r="A8203" s="70"/>
      <c r="B8203" s="77">
        <v>43.4</v>
      </c>
    </row>
    <row r="8204">
      <c r="A8204" s="70"/>
      <c r="B8204" s="77">
        <v>43.41</v>
      </c>
    </row>
    <row r="8205">
      <c r="A8205" s="70"/>
      <c r="B8205" s="77">
        <v>43.41</v>
      </c>
    </row>
    <row r="8206">
      <c r="A8206" s="70"/>
      <c r="B8206" s="77">
        <v>43.41</v>
      </c>
    </row>
    <row r="8207">
      <c r="A8207" s="70"/>
      <c r="B8207" s="77">
        <v>43.4</v>
      </c>
    </row>
    <row r="8208">
      <c r="A8208" s="70"/>
      <c r="B8208" s="77">
        <v>43.42</v>
      </c>
    </row>
    <row r="8209">
      <c r="A8209" s="70"/>
      <c r="B8209" s="77">
        <v>43.44</v>
      </c>
    </row>
    <row r="8210">
      <c r="A8210" s="70"/>
      <c r="B8210" s="77">
        <v>43.48</v>
      </c>
    </row>
    <row r="8211">
      <c r="A8211" s="70"/>
      <c r="B8211" s="77">
        <v>43.46</v>
      </c>
    </row>
    <row r="8212">
      <c r="A8212" s="70"/>
      <c r="B8212" s="77">
        <v>43.48</v>
      </c>
    </row>
    <row r="8213">
      <c r="A8213" s="70"/>
      <c r="B8213" s="77">
        <v>43.48</v>
      </c>
    </row>
    <row r="8214">
      <c r="A8214" s="70"/>
      <c r="B8214" s="77">
        <v>43.54</v>
      </c>
    </row>
    <row r="8215">
      <c r="A8215" s="70"/>
      <c r="B8215" s="77">
        <v>43.54</v>
      </c>
    </row>
    <row r="8216">
      <c r="A8216" s="70"/>
      <c r="B8216" s="77">
        <v>43.52</v>
      </c>
    </row>
    <row r="8217">
      <c r="A8217" s="70"/>
      <c r="B8217" s="77">
        <v>43.51</v>
      </c>
    </row>
    <row r="8218">
      <c r="A8218" s="70"/>
      <c r="B8218" s="77">
        <v>43.49</v>
      </c>
    </row>
    <row r="8219">
      <c r="A8219" s="70"/>
      <c r="B8219" s="77">
        <v>43.5</v>
      </c>
    </row>
    <row r="8220">
      <c r="A8220" s="70"/>
      <c r="B8220" s="77">
        <v>43.5</v>
      </c>
    </row>
    <row r="8221">
      <c r="A8221" s="70"/>
      <c r="B8221" s="77">
        <v>43.52</v>
      </c>
    </row>
    <row r="8222">
      <c r="A8222" s="70"/>
      <c r="B8222" s="77">
        <v>43.51</v>
      </c>
    </row>
    <row r="8223">
      <c r="A8223" s="70"/>
      <c r="B8223" s="77">
        <v>43.5</v>
      </c>
    </row>
    <row r="8224">
      <c r="A8224" s="70"/>
      <c r="B8224" s="77">
        <v>43.5</v>
      </c>
    </row>
    <row r="8225">
      <c r="A8225" s="70"/>
      <c r="B8225" s="77">
        <v>43.53</v>
      </c>
    </row>
    <row r="8226">
      <c r="A8226" s="70"/>
      <c r="B8226" s="77">
        <v>43.52</v>
      </c>
    </row>
    <row r="8227">
      <c r="A8227" s="70"/>
      <c r="B8227" s="77">
        <v>43.49</v>
      </c>
    </row>
    <row r="8228">
      <c r="A8228" s="70"/>
      <c r="B8228" s="77">
        <v>43.48</v>
      </c>
    </row>
    <row r="8229">
      <c r="A8229" s="70"/>
      <c r="B8229" s="77">
        <v>43.5</v>
      </c>
    </row>
    <row r="8230">
      <c r="A8230" s="70"/>
      <c r="B8230" s="77">
        <v>43.52</v>
      </c>
    </row>
    <row r="8231">
      <c r="A8231" s="70"/>
      <c r="B8231" s="77">
        <v>43.52</v>
      </c>
    </row>
    <row r="8232">
      <c r="A8232" s="70"/>
      <c r="B8232" s="77">
        <v>43.51</v>
      </c>
    </row>
    <row r="8233">
      <c r="A8233" s="70"/>
      <c r="B8233" s="77">
        <v>43.53</v>
      </c>
    </row>
    <row r="8234">
      <c r="A8234" s="70"/>
      <c r="B8234" s="77">
        <v>43.52</v>
      </c>
    </row>
    <row r="8235">
      <c r="A8235" s="70"/>
      <c r="B8235" s="77">
        <v>43.53</v>
      </c>
    </row>
    <row r="8236">
      <c r="A8236" s="70"/>
      <c r="B8236" s="77">
        <v>43.53</v>
      </c>
    </row>
    <row r="8237">
      <c r="A8237" s="70"/>
      <c r="B8237" s="77">
        <v>43.52</v>
      </c>
    </row>
    <row r="8238">
      <c r="A8238" s="70"/>
      <c r="B8238" s="77">
        <v>43.52</v>
      </c>
    </row>
    <row r="8239">
      <c r="A8239" s="70"/>
      <c r="B8239" s="77">
        <v>43.57</v>
      </c>
    </row>
    <row r="8240">
      <c r="A8240" s="70"/>
      <c r="B8240" s="77">
        <v>43.57</v>
      </c>
    </row>
    <row r="8241">
      <c r="A8241" s="70"/>
      <c r="B8241" s="77">
        <v>43.56</v>
      </c>
    </row>
    <row r="8242">
      <c r="A8242" s="70"/>
      <c r="B8242" s="77">
        <v>43.58</v>
      </c>
    </row>
    <row r="8243">
      <c r="A8243" s="70"/>
      <c r="B8243" s="77">
        <v>43.64</v>
      </c>
    </row>
    <row r="8244">
      <c r="A8244" s="70"/>
      <c r="B8244" s="77">
        <v>43.58</v>
      </c>
    </row>
    <row r="8245">
      <c r="A8245" s="70"/>
      <c r="B8245" s="77">
        <v>43.58</v>
      </c>
    </row>
    <row r="8246">
      <c r="A8246" s="70"/>
      <c r="B8246" s="77">
        <v>43.58</v>
      </c>
    </row>
    <row r="8247">
      <c r="A8247" s="70"/>
      <c r="B8247" s="77">
        <v>43.61</v>
      </c>
    </row>
    <row r="8248">
      <c r="A8248" s="70"/>
      <c r="B8248" s="77">
        <v>43.64</v>
      </c>
    </row>
    <row r="8249">
      <c r="A8249" s="70"/>
      <c r="B8249" s="77">
        <v>43.61</v>
      </c>
    </row>
    <row r="8250">
      <c r="A8250" s="70"/>
      <c r="B8250" s="77">
        <v>43.59</v>
      </c>
    </row>
    <row r="8251">
      <c r="A8251" s="70"/>
      <c r="B8251" s="77">
        <v>43.59</v>
      </c>
    </row>
    <row r="8252">
      <c r="A8252" s="70"/>
      <c r="B8252" s="77">
        <v>43.61</v>
      </c>
    </row>
    <row r="8253">
      <c r="A8253" s="70"/>
      <c r="B8253" s="77">
        <v>43.61</v>
      </c>
    </row>
    <row r="8254">
      <c r="A8254" s="70"/>
      <c r="B8254" s="77">
        <v>43.62</v>
      </c>
    </row>
    <row r="8255">
      <c r="A8255" s="70"/>
      <c r="B8255" s="77">
        <v>43.6</v>
      </c>
    </row>
    <row r="8256">
      <c r="A8256" s="70"/>
      <c r="B8256" s="77">
        <v>43.64</v>
      </c>
    </row>
    <row r="8257">
      <c r="A8257" s="70"/>
      <c r="B8257" s="77">
        <v>43.63</v>
      </c>
    </row>
    <row r="8258">
      <c r="A8258" s="70"/>
      <c r="B8258" s="77">
        <v>43.64</v>
      </c>
    </row>
    <row r="8259">
      <c r="A8259" s="70"/>
      <c r="B8259" s="77">
        <v>43.62</v>
      </c>
    </row>
    <row r="8260">
      <c r="A8260" s="70"/>
      <c r="B8260" s="77">
        <v>43.6</v>
      </c>
    </row>
    <row r="8261">
      <c r="A8261" s="70"/>
      <c r="B8261" s="77">
        <v>43.61</v>
      </c>
    </row>
    <row r="8262">
      <c r="A8262" s="70"/>
      <c r="B8262" s="77">
        <v>43.61</v>
      </c>
    </row>
    <row r="8263">
      <c r="A8263" s="70"/>
      <c r="B8263" s="77">
        <v>43.6</v>
      </c>
    </row>
    <row r="8264">
      <c r="A8264" s="70"/>
      <c r="B8264" s="77">
        <v>43.61</v>
      </c>
    </row>
    <row r="8265">
      <c r="A8265" s="70"/>
      <c r="B8265" s="77">
        <v>43.61</v>
      </c>
    </row>
    <row r="8266">
      <c r="A8266" s="70"/>
      <c r="B8266" s="77">
        <v>43.61</v>
      </c>
    </row>
    <row r="8267">
      <c r="A8267" s="70"/>
      <c r="B8267" s="77">
        <v>43.63</v>
      </c>
    </row>
    <row r="8268">
      <c r="A8268" s="70"/>
      <c r="B8268" s="77">
        <v>43.62</v>
      </c>
    </row>
    <row r="8269">
      <c r="A8269" s="70"/>
      <c r="B8269" s="77">
        <v>43.61</v>
      </c>
    </row>
    <row r="8270">
      <c r="A8270" s="70"/>
      <c r="B8270" s="77">
        <v>43.61</v>
      </c>
    </row>
    <row r="8271">
      <c r="A8271" s="70"/>
      <c r="B8271" s="77">
        <v>43.58</v>
      </c>
    </row>
    <row r="8272">
      <c r="A8272" s="70"/>
      <c r="B8272" s="77">
        <v>43.58</v>
      </c>
    </row>
    <row r="8273">
      <c r="A8273" s="70"/>
      <c r="B8273" s="77">
        <v>43.57</v>
      </c>
    </row>
    <row r="8274">
      <c r="A8274" s="70"/>
      <c r="B8274" s="77">
        <v>43.57</v>
      </c>
    </row>
    <row r="8275">
      <c r="A8275" s="70"/>
      <c r="B8275" s="77">
        <v>43.57</v>
      </c>
    </row>
    <row r="8276">
      <c r="A8276" s="70"/>
      <c r="B8276" s="77">
        <v>43.58</v>
      </c>
    </row>
    <row r="8277">
      <c r="A8277" s="70"/>
      <c r="B8277" s="77">
        <v>43.59</v>
      </c>
    </row>
    <row r="8278">
      <c r="A8278" s="70"/>
      <c r="B8278" s="77">
        <v>43.58</v>
      </c>
    </row>
    <row r="8279">
      <c r="A8279" s="70"/>
      <c r="B8279" s="77">
        <v>43.58</v>
      </c>
    </row>
    <row r="8280">
      <c r="A8280" s="70"/>
      <c r="B8280" s="77">
        <v>43.59</v>
      </c>
    </row>
    <row r="8281">
      <c r="A8281" s="70"/>
      <c r="B8281" s="77">
        <v>43.58</v>
      </c>
    </row>
    <row r="8282">
      <c r="A8282" s="70"/>
      <c r="B8282" s="77">
        <v>43.58</v>
      </c>
    </row>
    <row r="8283">
      <c r="A8283" s="70"/>
      <c r="B8283" s="71"/>
    </row>
    <row r="8284">
      <c r="A8284" s="70"/>
      <c r="B8284" s="77">
        <v>43.57</v>
      </c>
    </row>
    <row r="8285">
      <c r="A8285" s="70"/>
      <c r="B8285" s="71"/>
    </row>
    <row r="8286">
      <c r="A8286" s="70"/>
      <c r="B8286" s="77">
        <v>43.6</v>
      </c>
    </row>
    <row r="8287">
      <c r="A8287" s="70"/>
      <c r="B8287" s="77">
        <v>43.6</v>
      </c>
    </row>
    <row r="8288">
      <c r="A8288" s="70"/>
      <c r="B8288" s="77">
        <v>43.6</v>
      </c>
    </row>
    <row r="8289">
      <c r="A8289" s="70"/>
      <c r="B8289" s="77">
        <v>43.61</v>
      </c>
    </row>
    <row r="8290">
      <c r="A8290" s="70"/>
      <c r="B8290" s="77">
        <v>43.59</v>
      </c>
    </row>
    <row r="8291">
      <c r="A8291" s="70"/>
      <c r="B8291" s="77">
        <v>43.61</v>
      </c>
    </row>
    <row r="8292">
      <c r="A8292" s="70"/>
      <c r="B8292" s="77">
        <v>43.62</v>
      </c>
    </row>
    <row r="8293">
      <c r="A8293" s="70"/>
      <c r="B8293" s="77">
        <v>43.62</v>
      </c>
    </row>
    <row r="8294">
      <c r="A8294" s="70"/>
      <c r="B8294" s="77">
        <v>43.63</v>
      </c>
    </row>
    <row r="8295">
      <c r="A8295" s="70"/>
      <c r="B8295" s="77">
        <v>43.63</v>
      </c>
    </row>
    <row r="8296">
      <c r="A8296" s="70"/>
      <c r="B8296" s="77">
        <v>43.63</v>
      </c>
    </row>
    <row r="8297">
      <c r="A8297" s="70"/>
      <c r="B8297" s="77">
        <v>43.62</v>
      </c>
    </row>
    <row r="8298">
      <c r="A8298" s="70"/>
      <c r="B8298" s="77">
        <v>43.61</v>
      </c>
    </row>
    <row r="8299">
      <c r="A8299" s="70"/>
      <c r="B8299" s="77">
        <v>43.63</v>
      </c>
    </row>
    <row r="8300">
      <c r="A8300" s="70"/>
      <c r="B8300" s="77">
        <v>43.63</v>
      </c>
    </row>
    <row r="8301">
      <c r="A8301" s="70"/>
      <c r="B8301" s="77">
        <v>43.64</v>
      </c>
    </row>
    <row r="8302">
      <c r="A8302" s="70"/>
      <c r="B8302" s="77">
        <v>43.64</v>
      </c>
    </row>
    <row r="8303">
      <c r="A8303" s="70"/>
      <c r="B8303" s="77">
        <v>43.65</v>
      </c>
    </row>
    <row r="8304">
      <c r="A8304" s="70"/>
      <c r="B8304" s="77">
        <v>43.64</v>
      </c>
    </row>
    <row r="8305">
      <c r="A8305" s="70"/>
      <c r="B8305" s="77">
        <v>43.65</v>
      </c>
    </row>
    <row r="8306">
      <c r="A8306" s="70"/>
      <c r="B8306" s="77">
        <v>43.64</v>
      </c>
    </row>
    <row r="8307">
      <c r="A8307" s="70"/>
      <c r="B8307" s="77">
        <v>43.64</v>
      </c>
    </row>
    <row r="8308">
      <c r="A8308" s="70"/>
      <c r="B8308" s="77">
        <v>43.65</v>
      </c>
    </row>
    <row r="8309">
      <c r="A8309" s="70"/>
      <c r="B8309" s="77">
        <v>43.65</v>
      </c>
    </row>
    <row r="8310">
      <c r="A8310" s="70"/>
      <c r="B8310" s="77">
        <v>43.66</v>
      </c>
    </row>
    <row r="8311">
      <c r="A8311" s="70"/>
      <c r="B8311" s="77">
        <v>43.66</v>
      </c>
    </row>
    <row r="8312">
      <c r="A8312" s="70"/>
      <c r="B8312" s="77">
        <v>43.66</v>
      </c>
    </row>
    <row r="8313">
      <c r="A8313" s="70"/>
      <c r="B8313" s="77">
        <v>43.66</v>
      </c>
    </row>
    <row r="8314">
      <c r="A8314" s="70"/>
      <c r="B8314" s="77">
        <v>43.66</v>
      </c>
    </row>
    <row r="8315">
      <c r="A8315" s="70"/>
      <c r="B8315" s="77">
        <v>43.65</v>
      </c>
    </row>
    <row r="8316">
      <c r="A8316" s="70"/>
      <c r="B8316" s="77">
        <v>43.65</v>
      </c>
    </row>
    <row r="8317">
      <c r="A8317" s="70"/>
      <c r="B8317" s="77">
        <v>43.64</v>
      </c>
    </row>
    <row r="8318">
      <c r="A8318" s="70"/>
      <c r="B8318" s="77">
        <v>43.64</v>
      </c>
    </row>
    <row r="8319">
      <c r="A8319" s="70"/>
      <c r="B8319" s="77">
        <v>43.66</v>
      </c>
    </row>
    <row r="8320">
      <c r="A8320" s="70"/>
      <c r="B8320" s="77">
        <v>43.74</v>
      </c>
    </row>
    <row r="8321">
      <c r="A8321" s="70"/>
      <c r="B8321" s="77">
        <v>43.94</v>
      </c>
    </row>
    <row r="8322">
      <c r="A8322" s="70"/>
      <c r="B8322" s="77">
        <v>43.92</v>
      </c>
    </row>
    <row r="8323">
      <c r="A8323" s="70"/>
      <c r="B8323" s="77">
        <v>44.03</v>
      </c>
    </row>
    <row r="8324">
      <c r="A8324" s="70"/>
      <c r="B8324" s="77">
        <v>43.97</v>
      </c>
    </row>
    <row r="8325">
      <c r="A8325" s="70"/>
      <c r="B8325" s="77">
        <v>43.97</v>
      </c>
    </row>
    <row r="8326">
      <c r="A8326" s="70"/>
      <c r="B8326" s="71"/>
    </row>
    <row r="8327">
      <c r="A8327" s="70"/>
      <c r="B8327" s="77">
        <v>43.98</v>
      </c>
    </row>
    <row r="8328">
      <c r="A8328" s="70"/>
      <c r="B8328" s="77">
        <v>43.97</v>
      </c>
    </row>
    <row r="8329">
      <c r="A8329" s="70"/>
      <c r="B8329" s="77">
        <v>43.98</v>
      </c>
    </row>
    <row r="8330">
      <c r="A8330" s="70"/>
      <c r="B8330" s="77">
        <v>44.08</v>
      </c>
    </row>
    <row r="8331">
      <c r="A8331" s="70"/>
      <c r="B8331" s="77">
        <v>44.29</v>
      </c>
    </row>
    <row r="8332">
      <c r="A8332" s="70"/>
      <c r="B8332" s="77">
        <v>44.31</v>
      </c>
    </row>
    <row r="8333">
      <c r="A8333" s="70"/>
      <c r="B8333" s="77">
        <v>44.45</v>
      </c>
    </row>
    <row r="8334">
      <c r="A8334" s="70"/>
      <c r="B8334" s="77">
        <v>44.58</v>
      </c>
    </row>
    <row r="8335">
      <c r="A8335" s="70"/>
      <c r="B8335" s="77">
        <v>44.58</v>
      </c>
    </row>
    <row r="8336">
      <c r="A8336" s="70"/>
      <c r="B8336" s="77">
        <v>44.57</v>
      </c>
    </row>
    <row r="8337">
      <c r="A8337" s="70"/>
      <c r="B8337" s="77">
        <v>44.65</v>
      </c>
    </row>
    <row r="8338">
      <c r="A8338" s="70"/>
      <c r="B8338" s="77">
        <v>44.66</v>
      </c>
    </row>
    <row r="8339">
      <c r="A8339" s="70"/>
      <c r="B8339" s="77">
        <v>44.67</v>
      </c>
    </row>
    <row r="8340">
      <c r="A8340" s="70"/>
      <c r="B8340" s="77">
        <v>44.69</v>
      </c>
    </row>
    <row r="8341">
      <c r="A8341" s="70"/>
      <c r="B8341" s="77">
        <v>44.78</v>
      </c>
    </row>
    <row r="8342">
      <c r="A8342" s="70"/>
      <c r="B8342" s="77">
        <v>44.76</v>
      </c>
    </row>
    <row r="8343">
      <c r="A8343" s="70"/>
      <c r="B8343" s="77">
        <v>44.78</v>
      </c>
    </row>
    <row r="8344">
      <c r="A8344" s="70"/>
      <c r="B8344" s="77">
        <v>44.78</v>
      </c>
    </row>
    <row r="8345">
      <c r="A8345" s="70"/>
      <c r="B8345" s="77">
        <v>44.71</v>
      </c>
    </row>
    <row r="8346">
      <c r="A8346" s="70"/>
      <c r="B8346" s="71"/>
    </row>
    <row r="8347">
      <c r="A8347" s="70"/>
      <c r="B8347" s="77">
        <v>44.75</v>
      </c>
    </row>
    <row r="8348">
      <c r="A8348" s="70"/>
      <c r="B8348" s="77">
        <v>44.69</v>
      </c>
    </row>
    <row r="8349">
      <c r="A8349" s="70"/>
      <c r="B8349" s="77">
        <v>44.67</v>
      </c>
    </row>
    <row r="8350">
      <c r="A8350" s="70"/>
      <c r="B8350" s="77">
        <v>44.64</v>
      </c>
    </row>
    <row r="8351">
      <c r="A8351" s="70"/>
      <c r="B8351" s="77">
        <v>44.68</v>
      </c>
    </row>
    <row r="8352">
      <c r="A8352" s="70"/>
      <c r="B8352" s="77">
        <v>44.69</v>
      </c>
    </row>
    <row r="8353">
      <c r="A8353" s="70"/>
      <c r="B8353" s="77">
        <v>44.65</v>
      </c>
    </row>
    <row r="8354">
      <c r="A8354" s="70"/>
      <c r="B8354" s="77">
        <v>44.67</v>
      </c>
    </row>
    <row r="8355">
      <c r="A8355" s="70"/>
      <c r="B8355" s="77">
        <v>44.67</v>
      </c>
    </row>
    <row r="8356">
      <c r="A8356" s="70"/>
      <c r="B8356" s="77">
        <v>44.67</v>
      </c>
    </row>
    <row r="8357">
      <c r="A8357" s="70"/>
      <c r="B8357" s="77">
        <v>44.68</v>
      </c>
    </row>
    <row r="8358">
      <c r="A8358" s="70"/>
      <c r="B8358" s="77">
        <v>44.67</v>
      </c>
    </row>
    <row r="8359">
      <c r="A8359" s="70"/>
      <c r="B8359" s="77">
        <v>44.67</v>
      </c>
    </row>
    <row r="8360">
      <c r="A8360" s="70"/>
      <c r="B8360" s="77">
        <v>44.68</v>
      </c>
    </row>
    <row r="8361">
      <c r="A8361" s="70"/>
      <c r="B8361" s="77">
        <v>44.73</v>
      </c>
    </row>
    <row r="8362">
      <c r="A8362" s="70"/>
      <c r="B8362" s="77">
        <v>44.73</v>
      </c>
    </row>
    <row r="8363">
      <c r="A8363" s="70"/>
      <c r="B8363" s="77">
        <v>44.69</v>
      </c>
    </row>
    <row r="8364">
      <c r="A8364" s="70"/>
      <c r="B8364" s="77">
        <v>44.69</v>
      </c>
    </row>
    <row r="8365">
      <c r="A8365" s="70"/>
      <c r="B8365" s="77">
        <v>44.69</v>
      </c>
    </row>
    <row r="8366">
      <c r="A8366" s="70"/>
      <c r="B8366" s="77">
        <v>44.7</v>
      </c>
    </row>
    <row r="8367">
      <c r="A8367" s="70"/>
      <c r="B8367" s="77">
        <v>44.71</v>
      </c>
    </row>
    <row r="8368">
      <c r="A8368" s="70"/>
      <c r="B8368" s="77">
        <v>44.71</v>
      </c>
    </row>
    <row r="8369">
      <c r="A8369" s="70"/>
      <c r="B8369" s="77">
        <v>44.74</v>
      </c>
    </row>
    <row r="8370">
      <c r="A8370" s="70"/>
      <c r="B8370" s="77">
        <v>44.78</v>
      </c>
    </row>
    <row r="8371">
      <c r="A8371" s="70"/>
      <c r="B8371" s="77">
        <v>44.82</v>
      </c>
    </row>
    <row r="8372">
      <c r="A8372" s="70"/>
      <c r="B8372" s="77">
        <v>45.02</v>
      </c>
    </row>
    <row r="8373">
      <c r="A8373" s="70"/>
      <c r="B8373" s="77">
        <v>44.72</v>
      </c>
    </row>
    <row r="8374">
      <c r="A8374" s="70"/>
      <c r="B8374" s="77">
        <v>44.93</v>
      </c>
    </row>
    <row r="8375">
      <c r="A8375" s="70"/>
      <c r="B8375" s="77">
        <v>44.88</v>
      </c>
    </row>
    <row r="8376">
      <c r="A8376" s="70"/>
      <c r="B8376" s="77">
        <v>44.9</v>
      </c>
    </row>
    <row r="8377">
      <c r="A8377" s="70"/>
      <c r="B8377" s="77">
        <v>44.89</v>
      </c>
    </row>
    <row r="8378">
      <c r="A8378" s="70"/>
      <c r="B8378" s="77">
        <v>44.99</v>
      </c>
    </row>
    <row r="8379">
      <c r="A8379" s="70"/>
      <c r="B8379" s="77">
        <v>45.13</v>
      </c>
    </row>
    <row r="8380">
      <c r="A8380" s="70"/>
      <c r="B8380" s="77">
        <v>45.34</v>
      </c>
    </row>
    <row r="8381">
      <c r="A8381" s="70"/>
      <c r="B8381" s="77">
        <v>45.44</v>
      </c>
    </row>
    <row r="8382">
      <c r="A8382" s="70"/>
      <c r="B8382" s="77">
        <v>45.39</v>
      </c>
    </row>
    <row r="8383">
      <c r="A8383" s="70"/>
      <c r="B8383" s="77">
        <v>45.57</v>
      </c>
    </row>
    <row r="8384">
      <c r="A8384" s="70"/>
      <c r="B8384" s="77">
        <v>45.72</v>
      </c>
    </row>
    <row r="8385">
      <c r="A8385" s="70"/>
      <c r="B8385" s="77">
        <v>45.64</v>
      </c>
    </row>
    <row r="8386">
      <c r="A8386" s="70"/>
      <c r="B8386" s="77">
        <v>45.68</v>
      </c>
    </row>
    <row r="8387">
      <c r="A8387" s="70"/>
      <c r="B8387" s="77">
        <v>45.93</v>
      </c>
    </row>
    <row r="8388">
      <c r="A8388" s="70"/>
      <c r="B8388" s="77">
        <v>45.77</v>
      </c>
    </row>
    <row r="8389">
      <c r="A8389" s="70"/>
      <c r="B8389" s="77">
        <v>45.77</v>
      </c>
    </row>
    <row r="8390">
      <c r="A8390" s="70"/>
      <c r="B8390" s="77">
        <v>45.66</v>
      </c>
    </row>
    <row r="8391">
      <c r="A8391" s="70"/>
      <c r="B8391" s="77">
        <v>45.78</v>
      </c>
    </row>
    <row r="8392">
      <c r="A8392" s="70"/>
      <c r="B8392" s="77">
        <v>45.85</v>
      </c>
    </row>
    <row r="8393">
      <c r="A8393" s="70"/>
      <c r="B8393" s="71"/>
    </row>
    <row r="8394">
      <c r="A8394" s="70"/>
      <c r="B8394" s="77">
        <v>45.72</v>
      </c>
    </row>
    <row r="8395">
      <c r="A8395" s="70"/>
      <c r="B8395" s="77">
        <v>45.76</v>
      </c>
    </row>
    <row r="8396">
      <c r="A8396" s="70"/>
      <c r="B8396" s="77">
        <v>45.92</v>
      </c>
    </row>
    <row r="8397">
      <c r="A8397" s="70"/>
      <c r="B8397" s="77">
        <v>45.89</v>
      </c>
    </row>
    <row r="8398">
      <c r="A8398" s="70"/>
      <c r="B8398" s="77">
        <v>45.84</v>
      </c>
    </row>
    <row r="8399">
      <c r="A8399" s="70"/>
      <c r="B8399" s="77">
        <v>45.79</v>
      </c>
    </row>
    <row r="8400">
      <c r="A8400" s="70"/>
      <c r="B8400" s="77">
        <v>45.83</v>
      </c>
    </row>
    <row r="8401">
      <c r="A8401" s="70"/>
      <c r="B8401" s="77">
        <v>45.8</v>
      </c>
    </row>
    <row r="8402">
      <c r="A8402" s="70"/>
      <c r="B8402" s="71"/>
    </row>
    <row r="8403">
      <c r="A8403" s="70"/>
      <c r="B8403" s="77">
        <v>45.73</v>
      </c>
    </row>
    <row r="8404">
      <c r="A8404" s="70"/>
      <c r="B8404" s="77">
        <v>45.74</v>
      </c>
    </row>
    <row r="8405">
      <c r="A8405" s="70"/>
      <c r="B8405" s="77">
        <v>45.68</v>
      </c>
    </row>
    <row r="8406">
      <c r="A8406" s="70"/>
      <c r="B8406" s="77">
        <v>45.64</v>
      </c>
    </row>
    <row r="8407">
      <c r="A8407" s="70"/>
      <c r="B8407" s="77">
        <v>45.64</v>
      </c>
    </row>
    <row r="8408">
      <c r="A8408" s="70"/>
      <c r="B8408" s="77">
        <v>45.63</v>
      </c>
    </row>
    <row r="8409">
      <c r="A8409" s="70"/>
      <c r="B8409" s="77">
        <v>45.6</v>
      </c>
    </row>
    <row r="8410">
      <c r="A8410" s="70"/>
      <c r="B8410" s="77">
        <v>45.64</v>
      </c>
    </row>
    <row r="8411">
      <c r="A8411" s="70"/>
      <c r="B8411" s="77">
        <v>45.68</v>
      </c>
    </row>
    <row r="8412">
      <c r="A8412" s="70"/>
      <c r="B8412" s="77">
        <v>45.76</v>
      </c>
    </row>
    <row r="8413">
      <c r="A8413" s="70"/>
      <c r="B8413" s="77">
        <v>45.85</v>
      </c>
    </row>
    <row r="8414">
      <c r="A8414" s="70"/>
      <c r="B8414" s="77">
        <v>46.22</v>
      </c>
    </row>
    <row r="8415">
      <c r="A8415" s="70"/>
      <c r="B8415" s="77">
        <v>46.22</v>
      </c>
    </row>
    <row r="8416">
      <c r="A8416" s="70"/>
      <c r="B8416" s="77">
        <v>46.2</v>
      </c>
    </row>
    <row r="8417">
      <c r="A8417" s="70"/>
      <c r="B8417" s="77">
        <v>46.08</v>
      </c>
    </row>
    <row r="8418">
      <c r="A8418" s="70"/>
      <c r="B8418" s="77">
        <v>46.02</v>
      </c>
    </row>
    <row r="8419">
      <c r="A8419" s="70"/>
      <c r="B8419" s="77">
        <v>46.07</v>
      </c>
    </row>
    <row r="8420">
      <c r="A8420" s="70"/>
      <c r="B8420" s="77">
        <v>46.15</v>
      </c>
    </row>
    <row r="8421">
      <c r="A8421" s="70"/>
      <c r="B8421" s="77">
        <v>46.16</v>
      </c>
    </row>
    <row r="8422">
      <c r="A8422" s="70"/>
      <c r="B8422" s="77">
        <v>46.07</v>
      </c>
    </row>
    <row r="8423">
      <c r="A8423" s="70"/>
      <c r="B8423" s="71"/>
    </row>
    <row r="8424">
      <c r="A8424" s="70"/>
      <c r="B8424" s="77">
        <v>46.07</v>
      </c>
    </row>
    <row r="8425">
      <c r="A8425" s="70"/>
      <c r="B8425" s="77">
        <v>46.05</v>
      </c>
    </row>
    <row r="8426">
      <c r="A8426" s="70"/>
      <c r="B8426" s="77">
        <v>46.09</v>
      </c>
    </row>
    <row r="8427">
      <c r="A8427" s="70"/>
      <c r="B8427" s="77">
        <v>46.11</v>
      </c>
    </row>
    <row r="8428">
      <c r="A8428" s="70"/>
      <c r="B8428" s="77">
        <v>46.08</v>
      </c>
    </row>
    <row r="8429">
      <c r="A8429" s="70"/>
      <c r="B8429" s="77">
        <v>46.13</v>
      </c>
    </row>
    <row r="8430">
      <c r="A8430" s="70"/>
      <c r="B8430" s="77">
        <v>46.33</v>
      </c>
    </row>
    <row r="8431">
      <c r="A8431" s="70"/>
      <c r="B8431" s="77">
        <v>46.3</v>
      </c>
    </row>
    <row r="8432">
      <c r="A8432" s="70"/>
      <c r="B8432" s="77">
        <v>46.38</v>
      </c>
    </row>
    <row r="8433">
      <c r="A8433" s="70"/>
      <c r="B8433" s="77">
        <v>46.32</v>
      </c>
    </row>
    <row r="8434">
      <c r="A8434" s="70"/>
      <c r="B8434" s="77">
        <v>46.36</v>
      </c>
    </row>
    <row r="8435">
      <c r="A8435" s="70"/>
      <c r="B8435" s="77">
        <v>46.33</v>
      </c>
    </row>
    <row r="8436">
      <c r="A8436" s="70"/>
      <c r="B8436" s="77">
        <v>46.33</v>
      </c>
    </row>
    <row r="8437">
      <c r="A8437" s="70"/>
      <c r="B8437" s="77">
        <v>46.34</v>
      </c>
    </row>
    <row r="8438">
      <c r="A8438" s="70"/>
      <c r="B8438" s="77">
        <v>46.38</v>
      </c>
    </row>
    <row r="8439">
      <c r="A8439" s="70"/>
      <c r="B8439" s="77">
        <v>46.43</v>
      </c>
    </row>
    <row r="8440">
      <c r="A8440" s="70"/>
      <c r="B8440" s="77">
        <v>46.48</v>
      </c>
    </row>
    <row r="8441">
      <c r="A8441" s="70"/>
      <c r="B8441" s="77">
        <v>46.48</v>
      </c>
    </row>
    <row r="8442">
      <c r="A8442" s="70"/>
      <c r="B8442" s="77">
        <v>46.78</v>
      </c>
    </row>
    <row r="8443">
      <c r="A8443" s="70"/>
      <c r="B8443" s="77">
        <v>46.86</v>
      </c>
    </row>
    <row r="8444">
      <c r="A8444" s="70"/>
      <c r="B8444" s="77">
        <v>46.8</v>
      </c>
    </row>
    <row r="8445">
      <c r="A8445" s="70"/>
      <c r="B8445" s="77">
        <v>46.79</v>
      </c>
    </row>
    <row r="8446">
      <c r="A8446" s="70"/>
      <c r="B8446" s="77">
        <v>46.76</v>
      </c>
    </row>
    <row r="8447">
      <c r="A8447" s="70"/>
      <c r="B8447" s="77">
        <v>46.69</v>
      </c>
    </row>
    <row r="8448">
      <c r="A8448" s="70"/>
      <c r="B8448" s="77">
        <v>46.64</v>
      </c>
    </row>
    <row r="8449">
      <c r="A8449" s="70"/>
      <c r="B8449" s="77">
        <v>46.65</v>
      </c>
    </row>
    <row r="8450">
      <c r="A8450" s="70"/>
      <c r="B8450" s="77">
        <v>46.69</v>
      </c>
    </row>
    <row r="8451">
      <c r="A8451" s="70"/>
      <c r="B8451" s="77">
        <v>46.73</v>
      </c>
    </row>
    <row r="8452">
      <c r="A8452" s="70"/>
      <c r="B8452" s="77">
        <v>46.74</v>
      </c>
    </row>
    <row r="8453">
      <c r="A8453" s="70"/>
      <c r="B8453" s="77">
        <v>46.76</v>
      </c>
    </row>
    <row r="8454">
      <c r="A8454" s="70"/>
      <c r="B8454" s="77">
        <v>46.78</v>
      </c>
    </row>
    <row r="8455">
      <c r="A8455" s="70"/>
      <c r="B8455" s="77">
        <v>46.75</v>
      </c>
    </row>
    <row r="8456">
      <c r="A8456" s="70"/>
      <c r="B8456" s="77">
        <v>46.84</v>
      </c>
    </row>
    <row r="8457">
      <c r="A8457" s="70"/>
      <c r="B8457" s="77">
        <v>46.83</v>
      </c>
    </row>
    <row r="8458">
      <c r="A8458" s="70"/>
      <c r="B8458" s="77">
        <v>46.78</v>
      </c>
    </row>
    <row r="8459">
      <c r="A8459" s="70"/>
      <c r="B8459" s="77">
        <v>46.78</v>
      </c>
    </row>
    <row r="8460">
      <c r="A8460" s="70"/>
      <c r="B8460" s="77">
        <v>46.83</v>
      </c>
    </row>
    <row r="8461">
      <c r="A8461" s="70"/>
      <c r="B8461" s="77">
        <v>46.82</v>
      </c>
    </row>
    <row r="8462">
      <c r="A8462" s="70"/>
      <c r="B8462" s="77">
        <v>46.87</v>
      </c>
    </row>
    <row r="8463">
      <c r="A8463" s="70"/>
      <c r="B8463" s="77">
        <v>46.86</v>
      </c>
    </row>
    <row r="8464">
      <c r="A8464" s="70"/>
      <c r="B8464" s="77">
        <v>46.89</v>
      </c>
    </row>
    <row r="8465">
      <c r="A8465" s="70"/>
      <c r="B8465" s="77">
        <v>46.89</v>
      </c>
    </row>
    <row r="8466">
      <c r="A8466" s="70"/>
      <c r="B8466" s="77">
        <v>46.84</v>
      </c>
    </row>
    <row r="8467">
      <c r="A8467" s="70"/>
      <c r="B8467" s="77">
        <v>46.85</v>
      </c>
    </row>
    <row r="8468">
      <c r="A8468" s="70"/>
      <c r="B8468" s="77">
        <v>46.83</v>
      </c>
    </row>
    <row r="8469">
      <c r="A8469" s="70"/>
      <c r="B8469" s="77">
        <v>46.8</v>
      </c>
    </row>
    <row r="8470">
      <c r="A8470" s="70"/>
      <c r="B8470" s="77">
        <v>46.74</v>
      </c>
    </row>
    <row r="8471">
      <c r="A8471" s="70"/>
      <c r="B8471" s="77">
        <v>46.77</v>
      </c>
    </row>
    <row r="8472">
      <c r="A8472" s="70"/>
      <c r="B8472" s="77">
        <v>46.76</v>
      </c>
    </row>
    <row r="8473">
      <c r="A8473" s="70"/>
      <c r="B8473" s="77">
        <v>46.76</v>
      </c>
    </row>
    <row r="8474">
      <c r="A8474" s="70"/>
      <c r="B8474" s="77">
        <v>46.77</v>
      </c>
    </row>
    <row r="8475">
      <c r="A8475" s="70"/>
      <c r="B8475" s="77">
        <v>46.77</v>
      </c>
    </row>
    <row r="8476">
      <c r="A8476" s="70"/>
      <c r="B8476" s="77">
        <v>46.76</v>
      </c>
    </row>
    <row r="8477">
      <c r="A8477" s="70"/>
      <c r="B8477" s="77">
        <v>46.77</v>
      </c>
    </row>
    <row r="8478">
      <c r="A8478" s="70"/>
      <c r="B8478" s="77">
        <v>46.76</v>
      </c>
    </row>
    <row r="8479">
      <c r="A8479" s="70"/>
      <c r="B8479" s="77">
        <v>46.71</v>
      </c>
    </row>
    <row r="8480">
      <c r="A8480" s="70"/>
      <c r="B8480" s="77">
        <v>46.68</v>
      </c>
    </row>
    <row r="8481">
      <c r="A8481" s="70"/>
      <c r="B8481" s="77">
        <v>46.71</v>
      </c>
    </row>
    <row r="8482">
      <c r="A8482" s="70"/>
      <c r="B8482" s="77">
        <v>46.69</v>
      </c>
    </row>
    <row r="8483">
      <c r="A8483" s="70"/>
      <c r="B8483" s="71"/>
    </row>
    <row r="8484">
      <c r="A8484" s="70"/>
      <c r="B8484" s="77">
        <v>46.68</v>
      </c>
    </row>
    <row r="8485">
      <c r="A8485" s="70"/>
      <c r="B8485" s="77">
        <v>46.7</v>
      </c>
    </row>
    <row r="8486">
      <c r="A8486" s="70"/>
      <c r="B8486" s="71"/>
    </row>
    <row r="8487">
      <c r="A8487" s="70"/>
      <c r="B8487" s="77">
        <v>46.75</v>
      </c>
    </row>
    <row r="8488">
      <c r="A8488" s="70"/>
      <c r="B8488" s="77">
        <v>46.69</v>
      </c>
    </row>
    <row r="8489">
      <c r="A8489" s="70"/>
      <c r="B8489" s="77">
        <v>46.7</v>
      </c>
    </row>
    <row r="8490">
      <c r="A8490" s="70"/>
      <c r="B8490" s="77">
        <v>46.74</v>
      </c>
    </row>
    <row r="8491">
      <c r="A8491" s="70"/>
      <c r="B8491" s="77">
        <v>46.74</v>
      </c>
    </row>
    <row r="8492">
      <c r="A8492" s="70"/>
      <c r="B8492" s="77">
        <v>46.69</v>
      </c>
    </row>
    <row r="8493">
      <c r="A8493" s="70"/>
      <c r="B8493" s="77">
        <v>46.66</v>
      </c>
    </row>
    <row r="8494">
      <c r="A8494" s="70"/>
      <c r="B8494" s="77">
        <v>46.61</v>
      </c>
    </row>
    <row r="8495">
      <c r="A8495" s="70"/>
      <c r="B8495" s="77">
        <v>46.63</v>
      </c>
    </row>
    <row r="8496">
      <c r="A8496" s="70"/>
      <c r="B8496" s="77">
        <v>46.61</v>
      </c>
    </row>
    <row r="8497">
      <c r="A8497" s="70"/>
      <c r="B8497" s="77">
        <v>46.53</v>
      </c>
    </row>
    <row r="8498">
      <c r="A8498" s="70"/>
      <c r="B8498" s="77">
        <v>46.53</v>
      </c>
    </row>
    <row r="8499">
      <c r="A8499" s="70"/>
      <c r="B8499" s="77">
        <v>46.41</v>
      </c>
    </row>
    <row r="8500">
      <c r="A8500" s="70"/>
      <c r="B8500" s="77">
        <v>46.42</v>
      </c>
    </row>
    <row r="8501">
      <c r="A8501" s="70"/>
      <c r="B8501" s="77">
        <v>46.4</v>
      </c>
    </row>
    <row r="8502">
      <c r="A8502" s="70"/>
      <c r="B8502" s="77">
        <v>46.39</v>
      </c>
    </row>
    <row r="8503">
      <c r="A8503" s="70"/>
      <c r="B8503" s="77">
        <v>46.35</v>
      </c>
    </row>
    <row r="8504">
      <c r="A8504" s="70"/>
      <c r="B8504" s="77">
        <v>46.37</v>
      </c>
    </row>
    <row r="8505">
      <c r="A8505" s="70"/>
      <c r="B8505" s="77">
        <v>46.46</v>
      </c>
    </row>
    <row r="8506">
      <c r="A8506" s="70"/>
      <c r="B8506" s="71"/>
    </row>
    <row r="8507">
      <c r="A8507" s="70"/>
      <c r="B8507" s="77">
        <v>46.53</v>
      </c>
    </row>
    <row r="8508">
      <c r="A8508" s="70"/>
      <c r="B8508" s="77">
        <v>46.47</v>
      </c>
    </row>
    <row r="8509">
      <c r="A8509" s="70"/>
      <c r="B8509" s="77">
        <v>46.41</v>
      </c>
    </row>
    <row r="8510">
      <c r="A8510" s="70"/>
      <c r="B8510" s="77">
        <v>46.4</v>
      </c>
    </row>
    <row r="8511">
      <c r="A8511" s="70"/>
      <c r="B8511" s="77">
        <v>46.41</v>
      </c>
    </row>
    <row r="8512">
      <c r="A8512" s="70"/>
      <c r="B8512" s="77">
        <v>46.41</v>
      </c>
    </row>
    <row r="8513">
      <c r="A8513" s="70"/>
      <c r="B8513" s="77">
        <v>46.4</v>
      </c>
    </row>
    <row r="8514">
      <c r="A8514" s="70"/>
      <c r="B8514" s="77">
        <v>46.39</v>
      </c>
    </row>
    <row r="8515">
      <c r="A8515" s="70"/>
      <c r="B8515" s="77">
        <v>46.44</v>
      </c>
    </row>
    <row r="8516">
      <c r="A8516" s="70"/>
      <c r="B8516" s="77">
        <v>46.43</v>
      </c>
    </row>
    <row r="8517">
      <c r="A8517" s="70"/>
      <c r="B8517" s="77">
        <v>46.48</v>
      </c>
    </row>
    <row r="8518">
      <c r="A8518" s="70"/>
      <c r="B8518" s="77">
        <v>46.55</v>
      </c>
    </row>
    <row r="8519">
      <c r="A8519" s="70"/>
      <c r="B8519" s="77">
        <v>46.6</v>
      </c>
    </row>
    <row r="8520">
      <c r="A8520" s="70"/>
      <c r="B8520" s="77">
        <v>46.59</v>
      </c>
    </row>
    <row r="8521">
      <c r="A8521" s="70"/>
      <c r="B8521" s="77">
        <v>46.54</v>
      </c>
    </row>
    <row r="8522">
      <c r="A8522" s="70"/>
      <c r="B8522" s="71"/>
    </row>
    <row r="8523">
      <c r="A8523" s="70"/>
      <c r="B8523" s="77">
        <v>46.58</v>
      </c>
    </row>
    <row r="8524">
      <c r="A8524" s="70"/>
      <c r="B8524" s="71"/>
    </row>
    <row r="8525">
      <c r="A8525" s="70"/>
      <c r="B8525" s="77">
        <v>46.63</v>
      </c>
    </row>
    <row r="8526">
      <c r="A8526" s="70"/>
      <c r="B8526" s="77">
        <v>46.58</v>
      </c>
    </row>
    <row r="8527">
      <c r="A8527" s="70"/>
      <c r="B8527" s="77">
        <v>46.63</v>
      </c>
    </row>
    <row r="8528">
      <c r="A8528" s="70"/>
      <c r="B8528" s="77">
        <v>46.67</v>
      </c>
    </row>
    <row r="8529">
      <c r="A8529" s="70"/>
      <c r="B8529" s="77">
        <v>46.61</v>
      </c>
    </row>
    <row r="8530">
      <c r="A8530" s="70"/>
      <c r="B8530" s="77">
        <v>46.53</v>
      </c>
    </row>
    <row r="8531">
      <c r="A8531" s="70"/>
      <c r="B8531" s="77">
        <v>46.57</v>
      </c>
    </row>
    <row r="8532">
      <c r="A8532" s="70"/>
      <c r="B8532" s="77">
        <v>46.56</v>
      </c>
    </row>
    <row r="8533">
      <c r="A8533" s="70"/>
      <c r="B8533" s="71"/>
    </row>
    <row r="8534">
      <c r="A8534" s="70"/>
      <c r="B8534" s="77">
        <v>46.52</v>
      </c>
    </row>
    <row r="8535">
      <c r="A8535" s="70"/>
      <c r="B8535" s="77">
        <v>46.54</v>
      </c>
    </row>
    <row r="8536">
      <c r="A8536" s="70"/>
      <c r="B8536" s="77">
        <v>46.53</v>
      </c>
    </row>
    <row r="8537">
      <c r="A8537" s="70"/>
      <c r="B8537" s="77">
        <v>46.55</v>
      </c>
    </row>
    <row r="8538">
      <c r="A8538" s="70"/>
      <c r="B8538" s="77">
        <v>46.61</v>
      </c>
    </row>
    <row r="8539">
      <c r="A8539" s="70"/>
      <c r="B8539" s="77">
        <v>46.69</v>
      </c>
    </row>
    <row r="8540">
      <c r="A8540" s="70"/>
      <c r="B8540" s="77">
        <v>46.65</v>
      </c>
    </row>
    <row r="8541">
      <c r="A8541" s="70"/>
      <c r="B8541" s="77">
        <v>46.67</v>
      </c>
    </row>
    <row r="8542">
      <c r="A8542" s="70"/>
      <c r="B8542" s="77">
        <v>46.69</v>
      </c>
    </row>
    <row r="8543">
      <c r="A8543" s="70"/>
      <c r="B8543" s="77">
        <v>46.7</v>
      </c>
    </row>
    <row r="8544">
      <c r="A8544" s="70"/>
      <c r="B8544" s="77">
        <v>46.7</v>
      </c>
    </row>
    <row r="8545">
      <c r="A8545" s="70"/>
      <c r="B8545" s="77">
        <v>46.68</v>
      </c>
    </row>
    <row r="8546">
      <c r="A8546" s="70"/>
      <c r="B8546" s="77">
        <v>46.67</v>
      </c>
    </row>
    <row r="8547">
      <c r="A8547" s="70"/>
      <c r="B8547" s="71"/>
    </row>
    <row r="8548">
      <c r="A8548" s="70"/>
      <c r="B8548" s="77">
        <v>46.63</v>
      </c>
    </row>
    <row r="8549">
      <c r="A8549" s="70"/>
      <c r="B8549" s="77">
        <v>46.62</v>
      </c>
    </row>
    <row r="8550">
      <c r="A8550" s="70"/>
      <c r="B8550" s="77">
        <v>46.66</v>
      </c>
    </row>
    <row r="8551">
      <c r="A8551" s="70"/>
      <c r="B8551" s="77">
        <v>46.64</v>
      </c>
    </row>
    <row r="8552">
      <c r="A8552" s="70"/>
      <c r="B8552" s="71"/>
    </row>
    <row r="8553">
      <c r="A8553" s="70"/>
      <c r="B8553" s="77">
        <v>46.64</v>
      </c>
    </row>
    <row r="8554">
      <c r="A8554" s="70"/>
      <c r="B8554" s="77">
        <v>46.63</v>
      </c>
    </row>
    <row r="8555">
      <c r="A8555" s="70"/>
      <c r="B8555" s="71"/>
    </row>
    <row r="8556">
      <c r="A8556" s="70"/>
      <c r="B8556" s="71"/>
    </row>
    <row r="8557">
      <c r="A8557" s="70"/>
      <c r="B8557" s="77">
        <v>46.55</v>
      </c>
    </row>
    <row r="8558">
      <c r="A8558" s="70"/>
      <c r="B8558" s="77">
        <v>46.56</v>
      </c>
    </row>
    <row r="8559">
      <c r="A8559" s="70"/>
      <c r="B8559" s="77">
        <v>46.58</v>
      </c>
    </row>
    <row r="8560">
      <c r="A8560" s="70"/>
      <c r="B8560" s="77">
        <v>46.89</v>
      </c>
    </row>
    <row r="8561">
      <c r="A8561" s="70"/>
      <c r="B8561" s="71"/>
    </row>
    <row r="8562">
      <c r="A8562" s="70"/>
      <c r="B8562" s="77">
        <v>46.96</v>
      </c>
    </row>
    <row r="8563">
      <c r="A8563" s="70"/>
      <c r="B8563" s="77">
        <v>46.97</v>
      </c>
    </row>
    <row r="8564">
      <c r="A8564" s="70"/>
      <c r="B8564" s="77">
        <v>46.84</v>
      </c>
    </row>
    <row r="8565">
      <c r="A8565" s="70"/>
      <c r="B8565" s="77">
        <v>46.84</v>
      </c>
    </row>
    <row r="8566">
      <c r="A8566" s="70"/>
      <c r="B8566" s="77">
        <v>46.85</v>
      </c>
    </row>
    <row r="8567">
      <c r="A8567" s="70"/>
      <c r="B8567" s="77">
        <v>46.79</v>
      </c>
    </row>
    <row r="8568">
      <c r="A8568" s="70"/>
      <c r="B8568" s="77">
        <v>46.84</v>
      </c>
    </row>
    <row r="8569">
      <c r="A8569" s="70"/>
      <c r="B8569" s="77">
        <v>46.85</v>
      </c>
    </row>
    <row r="8570">
      <c r="A8570" s="70"/>
      <c r="B8570" s="77">
        <v>46.85</v>
      </c>
    </row>
    <row r="8571">
      <c r="A8571" s="70"/>
      <c r="B8571" s="77">
        <v>46.86</v>
      </c>
    </row>
    <row r="8572">
      <c r="A8572" s="70"/>
      <c r="B8572" s="77">
        <v>46.86</v>
      </c>
    </row>
    <row r="8573">
      <c r="A8573" s="70"/>
      <c r="B8573" s="77">
        <v>46.86</v>
      </c>
    </row>
    <row r="8574">
      <c r="A8574" s="70"/>
      <c r="B8574" s="77">
        <v>46.81</v>
      </c>
    </row>
    <row r="8575">
      <c r="A8575" s="70"/>
      <c r="B8575" s="77">
        <v>46.85</v>
      </c>
    </row>
    <row r="8576">
      <c r="A8576" s="70"/>
      <c r="B8576" s="77">
        <v>46.83</v>
      </c>
    </row>
    <row r="8577">
      <c r="A8577" s="70"/>
      <c r="B8577" s="71"/>
    </row>
    <row r="8578">
      <c r="A8578" s="70"/>
      <c r="B8578" s="77">
        <v>46.81</v>
      </c>
    </row>
    <row r="8579">
      <c r="A8579" s="70"/>
      <c r="B8579" s="77">
        <v>46.83</v>
      </c>
    </row>
    <row r="8580">
      <c r="A8580" s="70"/>
      <c r="B8580" s="77">
        <v>46.85</v>
      </c>
    </row>
    <row r="8581">
      <c r="A8581" s="70"/>
      <c r="B8581" s="77">
        <v>46.87</v>
      </c>
    </row>
    <row r="8582">
      <c r="A8582" s="70"/>
      <c r="B8582" s="77">
        <v>46.9</v>
      </c>
    </row>
    <row r="8583">
      <c r="A8583" s="70"/>
      <c r="B8583" s="77">
        <v>47.0</v>
      </c>
    </row>
    <row r="8584">
      <c r="A8584" s="70"/>
      <c r="B8584" s="77">
        <v>46.93</v>
      </c>
    </row>
    <row r="8585">
      <c r="A8585" s="70"/>
      <c r="B8585" s="77">
        <v>46.94</v>
      </c>
    </row>
    <row r="8586">
      <c r="A8586" s="70"/>
      <c r="B8586" s="77">
        <v>46.94</v>
      </c>
    </row>
    <row r="8587">
      <c r="A8587" s="70"/>
      <c r="B8587" s="77">
        <v>46.96</v>
      </c>
    </row>
    <row r="8588">
      <c r="A8588" s="70"/>
      <c r="B8588" s="77">
        <v>47.02</v>
      </c>
    </row>
    <row r="8589">
      <c r="A8589" s="70"/>
      <c r="B8589" s="77">
        <v>46.99</v>
      </c>
    </row>
    <row r="8590">
      <c r="A8590" s="70"/>
      <c r="B8590" s="77">
        <v>46.98</v>
      </c>
    </row>
    <row r="8591">
      <c r="A8591" s="70"/>
      <c r="B8591" s="77">
        <v>46.95</v>
      </c>
    </row>
    <row r="8592">
      <c r="A8592" s="70"/>
      <c r="B8592" s="77">
        <v>46.94</v>
      </c>
    </row>
    <row r="8593">
      <c r="A8593" s="70"/>
      <c r="B8593" s="77">
        <v>46.97</v>
      </c>
    </row>
    <row r="8594">
      <c r="A8594" s="70"/>
      <c r="B8594" s="77">
        <v>46.96</v>
      </c>
    </row>
    <row r="8595">
      <c r="A8595" s="70"/>
      <c r="B8595" s="77">
        <v>46.99</v>
      </c>
    </row>
    <row r="8596">
      <c r="A8596" s="70"/>
      <c r="B8596" s="77">
        <v>47.05</v>
      </c>
    </row>
    <row r="8597">
      <c r="A8597" s="70"/>
      <c r="B8597" s="77">
        <v>47.02</v>
      </c>
    </row>
    <row r="8598">
      <c r="A8598" s="70"/>
      <c r="B8598" s="71"/>
    </row>
    <row r="8599">
      <c r="A8599" s="70"/>
      <c r="B8599" s="77">
        <v>47.0</v>
      </c>
    </row>
    <row r="8600">
      <c r="A8600" s="70"/>
      <c r="B8600" s="77">
        <v>46.98</v>
      </c>
    </row>
    <row r="8601">
      <c r="A8601" s="70"/>
      <c r="B8601" s="77">
        <v>46.96</v>
      </c>
    </row>
    <row r="8602">
      <c r="A8602" s="70"/>
      <c r="B8602" s="77">
        <v>46.95</v>
      </c>
    </row>
    <row r="8603">
      <c r="A8603" s="70"/>
      <c r="B8603" s="77">
        <v>47.02</v>
      </c>
    </row>
    <row r="8604">
      <c r="A8604" s="70"/>
      <c r="B8604" s="77">
        <v>47.04</v>
      </c>
    </row>
    <row r="8605">
      <c r="A8605" s="70"/>
      <c r="B8605" s="77">
        <v>47.05</v>
      </c>
    </row>
    <row r="8606">
      <c r="A8606" s="70"/>
      <c r="B8606" s="77">
        <v>47.0</v>
      </c>
    </row>
    <row r="8607">
      <c r="A8607" s="70"/>
      <c r="B8607" s="71"/>
    </row>
    <row r="8608">
      <c r="A8608" s="70"/>
      <c r="B8608" s="77">
        <v>46.97</v>
      </c>
    </row>
    <row r="8609">
      <c r="A8609" s="70"/>
      <c r="B8609" s="77">
        <v>46.96</v>
      </c>
    </row>
    <row r="8610">
      <c r="A8610" s="70"/>
      <c r="B8610" s="77">
        <v>47.0</v>
      </c>
    </row>
    <row r="8611">
      <c r="A8611" s="70"/>
      <c r="B8611" s="77">
        <v>47.01</v>
      </c>
    </row>
    <row r="8612">
      <c r="A8612" s="70"/>
      <c r="B8612" s="77">
        <v>46.99</v>
      </c>
    </row>
    <row r="8613">
      <c r="A8613" s="70"/>
      <c r="B8613" s="77">
        <v>47.04</v>
      </c>
    </row>
    <row r="8614">
      <c r="A8614" s="70"/>
      <c r="B8614" s="77">
        <v>47.01</v>
      </c>
    </row>
    <row r="8615">
      <c r="A8615" s="70"/>
      <c r="B8615" s="77">
        <v>47.01</v>
      </c>
    </row>
    <row r="8616">
      <c r="A8616" s="70"/>
      <c r="B8616" s="77">
        <v>47.04</v>
      </c>
    </row>
    <row r="8617">
      <c r="A8617" s="70"/>
      <c r="B8617" s="77">
        <v>47.07</v>
      </c>
    </row>
    <row r="8618">
      <c r="A8618" s="70"/>
      <c r="B8618" s="77">
        <v>47.15</v>
      </c>
    </row>
    <row r="8619">
      <c r="A8619" s="70"/>
      <c r="B8619" s="77">
        <v>47.11</v>
      </c>
    </row>
    <row r="8620">
      <c r="A8620" s="70"/>
      <c r="B8620" s="77">
        <v>47.13</v>
      </c>
    </row>
    <row r="8621">
      <c r="A8621" s="70"/>
      <c r="B8621" s="77">
        <v>47.15</v>
      </c>
    </row>
    <row r="8622">
      <c r="A8622" s="70"/>
      <c r="B8622" s="77">
        <v>47.15</v>
      </c>
    </row>
    <row r="8623">
      <c r="A8623" s="70"/>
      <c r="B8623" s="77">
        <v>47.16</v>
      </c>
    </row>
    <row r="8624">
      <c r="A8624" s="70"/>
      <c r="B8624" s="77">
        <v>47.16</v>
      </c>
    </row>
    <row r="8625">
      <c r="A8625" s="70"/>
      <c r="B8625" s="77">
        <v>47.18</v>
      </c>
    </row>
    <row r="8626">
      <c r="A8626" s="70"/>
      <c r="B8626" s="77">
        <v>47.16</v>
      </c>
    </row>
    <row r="8627">
      <c r="A8627" s="70"/>
      <c r="B8627" s="77">
        <v>47.16</v>
      </c>
    </row>
    <row r="8628">
      <c r="A8628" s="70"/>
      <c r="B8628" s="77">
        <v>47.14</v>
      </c>
    </row>
    <row r="8629">
      <c r="A8629" s="70"/>
      <c r="B8629" s="77">
        <v>47.11</v>
      </c>
    </row>
    <row r="8630">
      <c r="A8630" s="70"/>
      <c r="B8630" s="77">
        <v>47.16</v>
      </c>
    </row>
    <row r="8631">
      <c r="A8631" s="70"/>
      <c r="B8631" s="77">
        <v>47.12</v>
      </c>
    </row>
    <row r="8632">
      <c r="A8632" s="70"/>
      <c r="B8632" s="77">
        <v>47.13</v>
      </c>
    </row>
    <row r="8633">
      <c r="A8633" s="70"/>
      <c r="B8633" s="77">
        <v>47.13</v>
      </c>
    </row>
    <row r="8634">
      <c r="A8634" s="70"/>
      <c r="B8634" s="77">
        <v>47.13</v>
      </c>
    </row>
    <row r="8635">
      <c r="A8635" s="70"/>
      <c r="B8635" s="77">
        <v>47.16</v>
      </c>
    </row>
    <row r="8636">
      <c r="A8636" s="70"/>
      <c r="B8636" s="77">
        <v>47.16</v>
      </c>
    </row>
    <row r="8637">
      <c r="A8637" s="70"/>
      <c r="B8637" s="77">
        <v>47.14</v>
      </c>
    </row>
    <row r="8638">
      <c r="A8638" s="70"/>
      <c r="B8638" s="77">
        <v>47.16</v>
      </c>
    </row>
    <row r="8639">
      <c r="A8639" s="70"/>
      <c r="B8639" s="77">
        <v>47.13</v>
      </c>
    </row>
    <row r="8640">
      <c r="A8640" s="70"/>
      <c r="B8640" s="77">
        <v>47.12</v>
      </c>
    </row>
    <row r="8641">
      <c r="A8641" s="70"/>
      <c r="B8641" s="77">
        <v>47.1</v>
      </c>
    </row>
    <row r="8642">
      <c r="A8642" s="70"/>
      <c r="B8642" s="77">
        <v>47.12</v>
      </c>
    </row>
    <row r="8643">
      <c r="A8643" s="70"/>
      <c r="B8643" s="77">
        <v>47.11</v>
      </c>
    </row>
    <row r="8644">
      <c r="A8644" s="70"/>
      <c r="B8644" s="71"/>
    </row>
    <row r="8645">
      <c r="A8645" s="70"/>
      <c r="B8645" s="77">
        <v>47.14</v>
      </c>
    </row>
    <row r="8646">
      <c r="A8646" s="70"/>
      <c r="B8646" s="77">
        <v>47.12</v>
      </c>
    </row>
    <row r="8647">
      <c r="A8647" s="70"/>
      <c r="B8647" s="77">
        <v>47.12</v>
      </c>
    </row>
    <row r="8648">
      <c r="A8648" s="70"/>
      <c r="B8648" s="77">
        <v>47.12</v>
      </c>
    </row>
    <row r="8649">
      <c r="A8649" s="70"/>
      <c r="B8649" s="71"/>
    </row>
    <row r="8650">
      <c r="A8650" s="70"/>
      <c r="B8650" s="77">
        <v>47.12</v>
      </c>
    </row>
    <row r="8651">
      <c r="A8651" s="70"/>
      <c r="B8651" s="77">
        <v>47.13</v>
      </c>
    </row>
    <row r="8652">
      <c r="A8652" s="70"/>
      <c r="B8652" s="77">
        <v>47.13</v>
      </c>
    </row>
    <row r="8653">
      <c r="A8653" s="70"/>
      <c r="B8653" s="71"/>
    </row>
    <row r="8654">
      <c r="A8654" s="70"/>
      <c r="B8654" s="71"/>
    </row>
    <row r="8655">
      <c r="A8655" s="70"/>
      <c r="B8655" s="77">
        <v>47.12</v>
      </c>
    </row>
    <row r="8656">
      <c r="A8656" s="70"/>
      <c r="B8656" s="77">
        <v>47.12</v>
      </c>
    </row>
    <row r="8657">
      <c r="A8657" s="70"/>
      <c r="B8657" s="77">
        <v>47.13</v>
      </c>
    </row>
    <row r="8658">
      <c r="A8658" s="70"/>
      <c r="B8658" s="77">
        <v>47.15</v>
      </c>
    </row>
    <row r="8659">
      <c r="A8659" s="70"/>
      <c r="B8659" s="77">
        <v>47.13</v>
      </c>
    </row>
    <row r="8660">
      <c r="A8660" s="70"/>
      <c r="B8660" s="77">
        <v>47.14</v>
      </c>
    </row>
    <row r="8661">
      <c r="A8661" s="70"/>
      <c r="B8661" s="77">
        <v>47.15</v>
      </c>
    </row>
    <row r="8662">
      <c r="A8662" s="70"/>
      <c r="B8662" s="77">
        <v>47.13</v>
      </c>
    </row>
    <row r="8663">
      <c r="A8663" s="70"/>
      <c r="B8663" s="77">
        <v>47.16</v>
      </c>
    </row>
    <row r="8664">
      <c r="A8664" s="70"/>
      <c r="B8664" s="77">
        <v>47.16</v>
      </c>
    </row>
    <row r="8665">
      <c r="A8665" s="70"/>
      <c r="B8665" s="77">
        <v>47.16</v>
      </c>
    </row>
    <row r="8666">
      <c r="A8666" s="70"/>
      <c r="B8666" s="77">
        <v>47.22</v>
      </c>
    </row>
    <row r="8667">
      <c r="A8667" s="70"/>
      <c r="B8667" s="77">
        <v>47.28</v>
      </c>
    </row>
    <row r="8668">
      <c r="A8668" s="70"/>
      <c r="B8668" s="77">
        <v>47.45</v>
      </c>
    </row>
    <row r="8669">
      <c r="A8669" s="70"/>
      <c r="B8669" s="77">
        <v>47.43</v>
      </c>
    </row>
    <row r="8670">
      <c r="A8670" s="70"/>
      <c r="B8670" s="77">
        <v>47.54</v>
      </c>
    </row>
    <row r="8671">
      <c r="A8671" s="70"/>
      <c r="B8671" s="77">
        <v>47.7</v>
      </c>
    </row>
    <row r="8672">
      <c r="A8672" s="70"/>
      <c r="B8672" s="77">
        <v>48.18</v>
      </c>
    </row>
    <row r="8673">
      <c r="A8673" s="70"/>
      <c r="B8673" s="77">
        <v>48.02</v>
      </c>
    </row>
    <row r="8674">
      <c r="A8674" s="70"/>
      <c r="B8674" s="77">
        <v>47.96</v>
      </c>
    </row>
    <row r="8675">
      <c r="A8675" s="70"/>
      <c r="B8675" s="77">
        <v>48.06</v>
      </c>
    </row>
    <row r="8676">
      <c r="A8676" s="70"/>
      <c r="B8676" s="77">
        <v>48.01</v>
      </c>
    </row>
    <row r="8677">
      <c r="A8677" s="70"/>
      <c r="B8677" s="77">
        <v>47.93</v>
      </c>
    </row>
    <row r="8678">
      <c r="A8678" s="70"/>
      <c r="B8678" s="77">
        <v>47.9</v>
      </c>
    </row>
    <row r="8679">
      <c r="A8679" s="70"/>
      <c r="B8679" s="77">
        <v>47.88</v>
      </c>
    </row>
    <row r="8680">
      <c r="A8680" s="70"/>
      <c r="B8680" s="77">
        <v>47.89</v>
      </c>
    </row>
    <row r="8681">
      <c r="A8681" s="70"/>
      <c r="B8681" s="77">
        <v>47.86</v>
      </c>
    </row>
    <row r="8682">
      <c r="A8682" s="70"/>
      <c r="B8682" s="77">
        <v>47.93</v>
      </c>
    </row>
    <row r="8683">
      <c r="A8683" s="70"/>
      <c r="B8683" s="71"/>
    </row>
    <row r="8684">
      <c r="A8684" s="70"/>
      <c r="B8684" s="77">
        <v>47.96</v>
      </c>
    </row>
    <row r="8685">
      <c r="A8685" s="70"/>
      <c r="B8685" s="77">
        <v>47.96</v>
      </c>
    </row>
    <row r="8686">
      <c r="A8686" s="70"/>
      <c r="B8686" s="77">
        <v>47.99</v>
      </c>
    </row>
    <row r="8687">
      <c r="A8687" s="70"/>
      <c r="B8687" s="77">
        <v>48.17</v>
      </c>
    </row>
    <row r="8688">
      <c r="A8688" s="70"/>
      <c r="B8688" s="77">
        <v>48.16</v>
      </c>
    </row>
    <row r="8689">
      <c r="A8689" s="70"/>
      <c r="B8689" s="77">
        <v>48.06</v>
      </c>
    </row>
    <row r="8690">
      <c r="A8690" s="70"/>
      <c r="B8690" s="77">
        <v>48.03</v>
      </c>
    </row>
    <row r="8691">
      <c r="A8691" s="70"/>
      <c r="B8691" s="77">
        <v>48.04</v>
      </c>
    </row>
    <row r="8692">
      <c r="A8692" s="70"/>
      <c r="B8692" s="77">
        <v>48.01</v>
      </c>
    </row>
    <row r="8693">
      <c r="A8693" s="70"/>
      <c r="B8693" s="77">
        <v>48.04</v>
      </c>
    </row>
    <row r="8694">
      <c r="A8694" s="70"/>
      <c r="B8694" s="77">
        <v>47.99</v>
      </c>
    </row>
    <row r="8695">
      <c r="A8695" s="70"/>
      <c r="B8695" s="77">
        <v>48.01</v>
      </c>
    </row>
    <row r="8696">
      <c r="A8696" s="70"/>
      <c r="B8696" s="77">
        <v>48.04</v>
      </c>
    </row>
    <row r="8697">
      <c r="A8697" s="70"/>
      <c r="B8697" s="77">
        <v>48.03</v>
      </c>
    </row>
    <row r="8698">
      <c r="A8698" s="70"/>
      <c r="B8698" s="77">
        <v>48.01</v>
      </c>
    </row>
    <row r="8699">
      <c r="A8699" s="70"/>
      <c r="B8699" s="77">
        <v>48.02</v>
      </c>
    </row>
    <row r="8700">
      <c r="A8700" s="70"/>
      <c r="B8700" s="77">
        <v>48.05</v>
      </c>
    </row>
    <row r="8701">
      <c r="A8701" s="70"/>
      <c r="B8701" s="71"/>
    </row>
    <row r="8702">
      <c r="A8702" s="70"/>
      <c r="B8702" s="77">
        <v>47.98</v>
      </c>
    </row>
    <row r="8703">
      <c r="A8703" s="70"/>
      <c r="B8703" s="77">
        <v>47.98</v>
      </c>
    </row>
    <row r="8704">
      <c r="A8704" s="70"/>
      <c r="B8704" s="77">
        <v>47.97</v>
      </c>
    </row>
    <row r="8705">
      <c r="A8705" s="70"/>
      <c r="B8705" s="77">
        <v>48.0</v>
      </c>
    </row>
    <row r="8706">
      <c r="A8706" s="70"/>
      <c r="B8706" s="77">
        <v>47.99</v>
      </c>
    </row>
    <row r="8707">
      <c r="A8707" s="70"/>
      <c r="B8707" s="77">
        <v>47.98</v>
      </c>
    </row>
    <row r="8708">
      <c r="A8708" s="70"/>
      <c r="B8708" s="77">
        <v>47.97</v>
      </c>
    </row>
    <row r="8709">
      <c r="A8709" s="70"/>
      <c r="B8709" s="77">
        <v>47.98</v>
      </c>
    </row>
    <row r="8710">
      <c r="A8710" s="70"/>
      <c r="B8710" s="77">
        <v>48.01</v>
      </c>
    </row>
    <row r="8711">
      <c r="A8711" s="70"/>
      <c r="B8711" s="77">
        <v>48.03</v>
      </c>
    </row>
    <row r="8712">
      <c r="A8712" s="70"/>
      <c r="B8712" s="71"/>
    </row>
    <row r="8713">
      <c r="A8713" s="70"/>
      <c r="B8713" s="77">
        <v>47.99</v>
      </c>
    </row>
    <row r="8714">
      <c r="A8714" s="70"/>
      <c r="B8714" s="77">
        <v>48.02</v>
      </c>
    </row>
    <row r="8715">
      <c r="A8715" s="70"/>
      <c r="B8715" s="71"/>
    </row>
    <row r="8716">
      <c r="A8716" s="70"/>
      <c r="B8716" s="77">
        <v>48.02</v>
      </c>
    </row>
    <row r="8717">
      <c r="A8717" s="70"/>
      <c r="B8717" s="71"/>
    </row>
    <row r="8718">
      <c r="A8718" s="70"/>
      <c r="B8718" s="77">
        <v>47.97</v>
      </c>
    </row>
    <row r="8719">
      <c r="A8719" s="70"/>
      <c r="B8719" s="77">
        <v>47.97</v>
      </c>
    </row>
    <row r="8720">
      <c r="A8720" s="70"/>
      <c r="B8720" s="77">
        <v>47.97</v>
      </c>
    </row>
    <row r="8721">
      <c r="A8721" s="70"/>
      <c r="B8721" s="77">
        <v>48.02</v>
      </c>
    </row>
    <row r="8722">
      <c r="A8722" s="70"/>
      <c r="B8722" s="77">
        <v>48.04</v>
      </c>
    </row>
    <row r="8723">
      <c r="A8723" s="70"/>
      <c r="B8723" s="77">
        <v>48.02</v>
      </c>
    </row>
    <row r="8724">
      <c r="A8724" s="70"/>
      <c r="B8724" s="77">
        <v>47.98</v>
      </c>
    </row>
    <row r="8725">
      <c r="A8725" s="70"/>
      <c r="B8725" s="77">
        <v>48.0</v>
      </c>
    </row>
    <row r="8726">
      <c r="A8726" s="70"/>
      <c r="B8726" s="77">
        <v>47.99</v>
      </c>
    </row>
    <row r="8727">
      <c r="A8727" s="70"/>
      <c r="B8727" s="71"/>
    </row>
    <row r="8728">
      <c r="A8728" s="70"/>
      <c r="B8728" s="77">
        <v>47.93</v>
      </c>
    </row>
    <row r="8729">
      <c r="A8729" s="70"/>
      <c r="B8729" s="77">
        <v>47.94</v>
      </c>
    </row>
    <row r="8730">
      <c r="A8730" s="70"/>
      <c r="B8730" s="77">
        <v>47.91</v>
      </c>
    </row>
    <row r="8731">
      <c r="A8731" s="70"/>
      <c r="B8731" s="77">
        <v>47.91</v>
      </c>
    </row>
    <row r="8732">
      <c r="A8732" s="70"/>
      <c r="B8732" s="77">
        <v>47.84</v>
      </c>
    </row>
    <row r="8733">
      <c r="A8733" s="70"/>
      <c r="B8733" s="77">
        <v>47.82</v>
      </c>
    </row>
    <row r="8734">
      <c r="A8734" s="70"/>
      <c r="B8734" s="77">
        <v>47.82</v>
      </c>
    </row>
    <row r="8735">
      <c r="A8735" s="70"/>
      <c r="B8735" s="77">
        <v>47.81</v>
      </c>
    </row>
    <row r="8736">
      <c r="A8736" s="70"/>
      <c r="B8736" s="77">
        <v>47.88</v>
      </c>
    </row>
    <row r="8737">
      <c r="A8737" s="70"/>
      <c r="B8737" s="77">
        <v>47.87</v>
      </c>
    </row>
    <row r="8738">
      <c r="A8738" s="70"/>
      <c r="B8738" s="71"/>
    </row>
    <row r="8739">
      <c r="A8739" s="70"/>
      <c r="B8739" s="77">
        <v>47.81</v>
      </c>
    </row>
    <row r="8740">
      <c r="A8740" s="70"/>
      <c r="B8740" s="77">
        <v>47.79</v>
      </c>
    </row>
    <row r="8741">
      <c r="A8741" s="70"/>
      <c r="B8741" s="77">
        <v>47.78</v>
      </c>
    </row>
    <row r="8742">
      <c r="A8742" s="70"/>
      <c r="B8742" s="77">
        <v>47.83</v>
      </c>
    </row>
    <row r="8743">
      <c r="A8743" s="70"/>
      <c r="B8743" s="71"/>
    </row>
    <row r="8744">
      <c r="A8744" s="70"/>
      <c r="B8744" s="71"/>
    </row>
    <row r="8745">
      <c r="A8745" s="70"/>
      <c r="B8745" s="71"/>
    </row>
    <row r="8746">
      <c r="A8746" s="70"/>
      <c r="B8746" s="77">
        <v>48.13</v>
      </c>
    </row>
    <row r="8747">
      <c r="A8747" s="70"/>
      <c r="B8747" s="77">
        <v>48.34</v>
      </c>
    </row>
    <row r="8748">
      <c r="A8748" s="70"/>
      <c r="B8748" s="77">
        <v>48.18</v>
      </c>
    </row>
    <row r="8749">
      <c r="A8749" s="70"/>
      <c r="B8749" s="71"/>
    </row>
    <row r="8750">
      <c r="A8750" s="70"/>
      <c r="B8750" s="77">
        <v>48.31</v>
      </c>
    </row>
    <row r="8751">
      <c r="A8751" s="70"/>
      <c r="B8751" s="77">
        <v>48.25</v>
      </c>
    </row>
    <row r="8752">
      <c r="A8752" s="70"/>
      <c r="B8752" s="77">
        <v>48.3</v>
      </c>
    </row>
    <row r="8753">
      <c r="A8753" s="70"/>
      <c r="B8753" s="77">
        <v>48.25</v>
      </c>
    </row>
    <row r="8754">
      <c r="A8754" s="70"/>
      <c r="B8754" s="77">
        <v>48.29</v>
      </c>
    </row>
    <row r="8755">
      <c r="A8755" s="70"/>
      <c r="B8755" s="77">
        <v>48.29</v>
      </c>
    </row>
    <row r="8756">
      <c r="A8756" s="70"/>
      <c r="B8756" s="77">
        <v>48.37</v>
      </c>
    </row>
    <row r="8757">
      <c r="A8757" s="70"/>
      <c r="B8757" s="77">
        <v>48.41</v>
      </c>
    </row>
    <row r="8758">
      <c r="A8758" s="70"/>
      <c r="B8758" s="77">
        <v>48.39</v>
      </c>
    </row>
    <row r="8759">
      <c r="A8759" s="70"/>
      <c r="B8759" s="77">
        <v>48.29</v>
      </c>
    </row>
    <row r="8760">
      <c r="A8760" s="70"/>
      <c r="B8760" s="77">
        <v>48.31</v>
      </c>
    </row>
    <row r="8761">
      <c r="A8761" s="70"/>
      <c r="B8761" s="77">
        <v>48.3</v>
      </c>
    </row>
    <row r="8762">
      <c r="A8762" s="70"/>
      <c r="B8762" s="77">
        <v>48.29</v>
      </c>
    </row>
    <row r="8763">
      <c r="A8763" s="70"/>
      <c r="B8763" s="77">
        <v>48.24</v>
      </c>
    </row>
    <row r="8764">
      <c r="A8764" s="70"/>
      <c r="B8764" s="77">
        <v>48.28</v>
      </c>
    </row>
    <row r="8765">
      <c r="A8765" s="70"/>
      <c r="B8765" s="77">
        <v>48.27</v>
      </c>
    </row>
    <row r="8766">
      <c r="A8766" s="70"/>
      <c r="B8766" s="71"/>
    </row>
    <row r="8767">
      <c r="A8767" s="70"/>
      <c r="B8767" s="77">
        <v>48.36</v>
      </c>
    </row>
    <row r="8768">
      <c r="A8768" s="70"/>
      <c r="B8768" s="77">
        <v>48.34</v>
      </c>
    </row>
    <row r="8769">
      <c r="A8769" s="70"/>
      <c r="B8769" s="77">
        <v>48.37</v>
      </c>
    </row>
    <row r="8770">
      <c r="A8770" s="70"/>
      <c r="B8770" s="77">
        <v>48.56</v>
      </c>
    </row>
    <row r="8771">
      <c r="A8771" s="70"/>
      <c r="B8771" s="77">
        <v>48.58</v>
      </c>
    </row>
    <row r="8772">
      <c r="A8772" s="70"/>
      <c r="B8772" s="77">
        <v>48.53</v>
      </c>
    </row>
    <row r="8773">
      <c r="A8773" s="70"/>
      <c r="B8773" s="77">
        <v>48.55</v>
      </c>
    </row>
    <row r="8774">
      <c r="A8774" s="70"/>
      <c r="B8774" s="77">
        <v>48.7</v>
      </c>
    </row>
    <row r="8775">
      <c r="A8775" s="70"/>
      <c r="B8775" s="77">
        <v>48.69</v>
      </c>
    </row>
    <row r="8776">
      <c r="A8776" s="70"/>
      <c r="B8776" s="77">
        <v>48.71</v>
      </c>
    </row>
    <row r="8777">
      <c r="A8777" s="70"/>
      <c r="B8777" s="77">
        <v>48.67</v>
      </c>
    </row>
    <row r="8778">
      <c r="A8778" s="70"/>
      <c r="B8778" s="77">
        <v>48.71</v>
      </c>
    </row>
    <row r="8779">
      <c r="A8779" s="70"/>
      <c r="B8779" s="77">
        <v>48.71</v>
      </c>
    </row>
    <row r="8780">
      <c r="A8780" s="70"/>
      <c r="B8780" s="77">
        <v>48.68</v>
      </c>
    </row>
    <row r="8781">
      <c r="A8781" s="70"/>
      <c r="B8781" s="77">
        <v>48.71</v>
      </c>
    </row>
    <row r="8782">
      <c r="A8782" s="70"/>
      <c r="B8782" s="77">
        <v>48.71</v>
      </c>
    </row>
    <row r="8783">
      <c r="A8783" s="70"/>
      <c r="B8783" s="77">
        <v>48.67</v>
      </c>
    </row>
    <row r="8784">
      <c r="A8784" s="70"/>
      <c r="B8784" s="77">
        <v>48.66</v>
      </c>
    </row>
    <row r="8785">
      <c r="A8785" s="70"/>
      <c r="B8785" s="77">
        <v>48.63</v>
      </c>
    </row>
    <row r="8786">
      <c r="A8786" s="70"/>
      <c r="B8786" s="77">
        <v>48.63</v>
      </c>
    </row>
    <row r="8787">
      <c r="A8787" s="70"/>
      <c r="B8787" s="77">
        <v>48.71</v>
      </c>
    </row>
    <row r="8788">
      <c r="A8788" s="70"/>
      <c r="B8788" s="77">
        <v>48.85</v>
      </c>
    </row>
    <row r="8789">
      <c r="A8789" s="70"/>
      <c r="B8789" s="77">
        <v>48.77</v>
      </c>
    </row>
    <row r="8790">
      <c r="A8790" s="70"/>
      <c r="B8790" s="77">
        <v>48.73</v>
      </c>
    </row>
    <row r="8791">
      <c r="A8791" s="70"/>
      <c r="B8791" s="77">
        <v>48.81</v>
      </c>
    </row>
    <row r="8792">
      <c r="A8792" s="70"/>
      <c r="B8792" s="77">
        <v>48.75</v>
      </c>
    </row>
    <row r="8793">
      <c r="A8793" s="70"/>
      <c r="B8793" s="77">
        <v>48.7</v>
      </c>
    </row>
    <row r="8794">
      <c r="A8794" s="70"/>
      <c r="B8794" s="77">
        <v>48.7</v>
      </c>
    </row>
    <row r="8795">
      <c r="A8795" s="70"/>
      <c r="B8795" s="77">
        <v>48.7</v>
      </c>
    </row>
    <row r="8796">
      <c r="A8796" s="70"/>
      <c r="B8796" s="77">
        <v>48.72</v>
      </c>
    </row>
    <row r="8797">
      <c r="A8797" s="70"/>
      <c r="B8797" s="77">
        <v>48.75</v>
      </c>
    </row>
    <row r="8798">
      <c r="A8798" s="70"/>
      <c r="B8798" s="77">
        <v>48.73</v>
      </c>
    </row>
    <row r="8799">
      <c r="A8799" s="70"/>
      <c r="B8799" s="71"/>
    </row>
    <row r="8800">
      <c r="A8800" s="70"/>
      <c r="B8800" s="77">
        <v>48.75</v>
      </c>
    </row>
    <row r="8801">
      <c r="A8801" s="70"/>
      <c r="B8801" s="77">
        <v>48.72</v>
      </c>
    </row>
    <row r="8802">
      <c r="A8802" s="70"/>
      <c r="B8802" s="77">
        <v>48.71</v>
      </c>
    </row>
    <row r="8803">
      <c r="A8803" s="70"/>
      <c r="B8803" s="77">
        <v>48.71</v>
      </c>
    </row>
    <row r="8804">
      <c r="A8804" s="70"/>
      <c r="B8804" s="77">
        <v>48.73</v>
      </c>
    </row>
    <row r="8805">
      <c r="A8805" s="70"/>
      <c r="B8805" s="77">
        <v>48.73</v>
      </c>
    </row>
    <row r="8806">
      <c r="A8806" s="70"/>
      <c r="B8806" s="77">
        <v>48.75</v>
      </c>
    </row>
    <row r="8807">
      <c r="A8807" s="70"/>
      <c r="B8807" s="77">
        <v>48.77</v>
      </c>
    </row>
    <row r="8808">
      <c r="A8808" s="70"/>
      <c r="B8808" s="71"/>
    </row>
    <row r="8809">
      <c r="A8809" s="70"/>
      <c r="B8809" s="77">
        <v>48.76</v>
      </c>
    </row>
    <row r="8810">
      <c r="A8810" s="70"/>
      <c r="B8810" s="77">
        <v>48.83</v>
      </c>
    </row>
    <row r="8811">
      <c r="A8811" s="70"/>
      <c r="B8811" s="77">
        <v>48.8</v>
      </c>
    </row>
    <row r="8812">
      <c r="A8812" s="70"/>
      <c r="B8812" s="71"/>
    </row>
    <row r="8813">
      <c r="A8813" s="70"/>
      <c r="B8813" s="71"/>
    </row>
    <row r="8814">
      <c r="A8814" s="70"/>
      <c r="B8814" s="77">
        <v>48.8</v>
      </c>
    </row>
    <row r="8815">
      <c r="A8815" s="70"/>
      <c r="B8815" s="77">
        <v>48.88</v>
      </c>
    </row>
    <row r="8816">
      <c r="A8816" s="70"/>
      <c r="B8816" s="77">
        <v>48.88</v>
      </c>
    </row>
    <row r="8817">
      <c r="A8817" s="70"/>
      <c r="B8817" s="77">
        <v>48.85</v>
      </c>
    </row>
    <row r="8818">
      <c r="A8818" s="70"/>
      <c r="B8818" s="77">
        <v>48.85</v>
      </c>
    </row>
    <row r="8819">
      <c r="A8819" s="70"/>
      <c r="B8819" s="77">
        <v>48.94</v>
      </c>
    </row>
    <row r="8820">
      <c r="A8820" s="70"/>
      <c r="B8820" s="77">
        <v>48.9</v>
      </c>
    </row>
    <row r="8821">
      <c r="A8821" s="70"/>
      <c r="B8821" s="77">
        <v>48.91</v>
      </c>
    </row>
    <row r="8822">
      <c r="A8822" s="70"/>
      <c r="B8822" s="77">
        <v>48.92</v>
      </c>
    </row>
    <row r="8823">
      <c r="A8823" s="70"/>
      <c r="B8823" s="77">
        <v>48.92</v>
      </c>
    </row>
    <row r="8824">
      <c r="A8824" s="70"/>
      <c r="B8824" s="77">
        <v>48.92</v>
      </c>
    </row>
    <row r="8825">
      <c r="A8825" s="70"/>
      <c r="B8825" s="77">
        <v>48.95</v>
      </c>
    </row>
    <row r="8826">
      <c r="A8826" s="70"/>
      <c r="B8826" s="77">
        <v>48.92</v>
      </c>
    </row>
    <row r="8827">
      <c r="A8827" s="70"/>
      <c r="B8827" s="77">
        <v>48.89</v>
      </c>
    </row>
    <row r="8828">
      <c r="A8828" s="70"/>
      <c r="B8828" s="77">
        <v>48.91</v>
      </c>
    </row>
    <row r="8829">
      <c r="A8829" s="70"/>
      <c r="B8829" s="77">
        <v>48.96</v>
      </c>
    </row>
    <row r="8830">
      <c r="A8830" s="70"/>
      <c r="B8830" s="77">
        <v>49.05</v>
      </c>
    </row>
    <row r="8831">
      <c r="A8831" s="70"/>
      <c r="B8831" s="71"/>
    </row>
    <row r="8832">
      <c r="A8832" s="70"/>
      <c r="B8832" s="77">
        <v>48.99</v>
      </c>
    </row>
    <row r="8833">
      <c r="A8833" s="70"/>
      <c r="B8833" s="77">
        <v>48.98</v>
      </c>
    </row>
    <row r="8834">
      <c r="A8834" s="70"/>
      <c r="B8834" s="77">
        <v>48.97</v>
      </c>
    </row>
    <row r="8835">
      <c r="A8835" s="70"/>
      <c r="B8835" s="71"/>
    </row>
    <row r="8836">
      <c r="A8836" s="70"/>
      <c r="B8836" s="77">
        <v>48.96</v>
      </c>
    </row>
    <row r="8837">
      <c r="A8837" s="70"/>
      <c r="B8837" s="77">
        <v>48.98</v>
      </c>
    </row>
    <row r="8838">
      <c r="A8838" s="70"/>
      <c r="B8838" s="77">
        <v>48.98</v>
      </c>
    </row>
    <row r="8839">
      <c r="A8839" s="70"/>
      <c r="B8839" s="77">
        <v>48.96</v>
      </c>
    </row>
    <row r="8840">
      <c r="A8840" s="70"/>
      <c r="B8840" s="77">
        <v>48.97</v>
      </c>
    </row>
    <row r="8841">
      <c r="A8841" s="70"/>
      <c r="B8841" s="77">
        <v>48.96</v>
      </c>
    </row>
    <row r="8842">
      <c r="A8842" s="70"/>
      <c r="B8842" s="77">
        <v>48.98</v>
      </c>
    </row>
    <row r="8843">
      <c r="A8843" s="70"/>
      <c r="B8843" s="77">
        <v>49.02</v>
      </c>
    </row>
    <row r="8844">
      <c r="A8844" s="70"/>
      <c r="B8844" s="77">
        <v>49.02</v>
      </c>
    </row>
    <row r="8845">
      <c r="A8845" s="70"/>
      <c r="B8845" s="77">
        <v>49.02</v>
      </c>
    </row>
    <row r="8846">
      <c r="A8846" s="70"/>
      <c r="B8846" s="77">
        <v>49.06</v>
      </c>
    </row>
    <row r="8847">
      <c r="A8847" s="70"/>
      <c r="B8847" s="77">
        <v>49.01</v>
      </c>
    </row>
    <row r="8848">
      <c r="A8848" s="70"/>
      <c r="B8848" s="77">
        <v>49.04</v>
      </c>
    </row>
    <row r="8849">
      <c r="A8849" s="70"/>
      <c r="B8849" s="77">
        <v>49.02</v>
      </c>
    </row>
    <row r="8850">
      <c r="A8850" s="70"/>
      <c r="B8850" s="77">
        <v>48.98</v>
      </c>
    </row>
    <row r="8851">
      <c r="A8851" s="70"/>
      <c r="B8851" s="77">
        <v>49.03</v>
      </c>
    </row>
    <row r="8852">
      <c r="A8852" s="70"/>
      <c r="B8852" s="77">
        <v>49.01</v>
      </c>
    </row>
    <row r="8853">
      <c r="A8853" s="70"/>
      <c r="B8853" s="77">
        <v>48.98</v>
      </c>
    </row>
    <row r="8854">
      <c r="A8854" s="70"/>
      <c r="B8854" s="77">
        <v>48.99</v>
      </c>
    </row>
    <row r="8855">
      <c r="A8855" s="70"/>
      <c r="B8855" s="77">
        <v>48.99</v>
      </c>
    </row>
    <row r="8856">
      <c r="A8856" s="70"/>
      <c r="B8856" s="77">
        <v>49.01</v>
      </c>
    </row>
    <row r="8857">
      <c r="A8857" s="70"/>
      <c r="B8857" s="77">
        <v>49.03</v>
      </c>
    </row>
    <row r="8858">
      <c r="A8858" s="70"/>
      <c r="B8858" s="77">
        <v>49.02</v>
      </c>
    </row>
    <row r="8859">
      <c r="A8859" s="70"/>
      <c r="B8859" s="71"/>
    </row>
    <row r="8860">
      <c r="A8860" s="70"/>
      <c r="B8860" s="77">
        <v>49.04</v>
      </c>
    </row>
    <row r="8861">
      <c r="A8861" s="70"/>
      <c r="B8861" s="77">
        <v>49.03</v>
      </c>
    </row>
    <row r="8862">
      <c r="A8862" s="70"/>
      <c r="B8862" s="77">
        <v>49.02</v>
      </c>
    </row>
    <row r="8863">
      <c r="A8863" s="70"/>
      <c r="B8863" s="77">
        <v>49.01</v>
      </c>
    </row>
    <row r="8864">
      <c r="A8864" s="70"/>
      <c r="B8864" s="77">
        <v>48.98</v>
      </c>
    </row>
    <row r="8865">
      <c r="A8865" s="70"/>
      <c r="B8865" s="77">
        <v>48.98</v>
      </c>
    </row>
    <row r="8866">
      <c r="A8866" s="70"/>
      <c r="B8866" s="71"/>
    </row>
    <row r="8867">
      <c r="A8867" s="70"/>
      <c r="B8867" s="77">
        <v>49.03</v>
      </c>
    </row>
    <row r="8868">
      <c r="A8868" s="70"/>
      <c r="B8868" s="77">
        <v>49.0</v>
      </c>
    </row>
    <row r="8869">
      <c r="A8869" s="70"/>
      <c r="B8869" s="77">
        <v>48.99</v>
      </c>
    </row>
    <row r="8870">
      <c r="A8870" s="70"/>
      <c r="B8870" s="77">
        <v>48.96</v>
      </c>
    </row>
    <row r="8871">
      <c r="A8871" s="70"/>
      <c r="B8871" s="77">
        <v>48.91</v>
      </c>
    </row>
    <row r="8872">
      <c r="A8872" s="70"/>
      <c r="B8872" s="77">
        <v>48.92</v>
      </c>
    </row>
    <row r="8873">
      <c r="A8873" s="70"/>
      <c r="B8873" s="77">
        <v>48.91</v>
      </c>
    </row>
    <row r="8874">
      <c r="A8874" s="70"/>
      <c r="B8874" s="77">
        <v>48.9</v>
      </c>
    </row>
    <row r="8875">
      <c r="A8875" s="70"/>
      <c r="B8875" s="77">
        <v>48.88</v>
      </c>
    </row>
    <row r="8876">
      <c r="A8876" s="70"/>
      <c r="B8876" s="77">
        <v>48.85</v>
      </c>
    </row>
    <row r="8877">
      <c r="A8877" s="70"/>
      <c r="B8877" s="77">
        <v>48.87</v>
      </c>
    </row>
    <row r="8878">
      <c r="A8878" s="70"/>
      <c r="B8878" s="77">
        <v>48.84</v>
      </c>
    </row>
    <row r="8879">
      <c r="A8879" s="70"/>
      <c r="B8879" s="77">
        <v>48.83</v>
      </c>
    </row>
    <row r="8880">
      <c r="A8880" s="70"/>
      <c r="B8880" s="77">
        <v>48.81</v>
      </c>
    </row>
    <row r="8881">
      <c r="A8881" s="70"/>
      <c r="B8881" s="77">
        <v>48.79</v>
      </c>
    </row>
    <row r="8882">
      <c r="A8882" s="70"/>
      <c r="B8882" s="77">
        <v>48.82</v>
      </c>
    </row>
    <row r="8883">
      <c r="A8883" s="70"/>
      <c r="B8883" s="77">
        <v>48.82</v>
      </c>
    </row>
    <row r="8884">
      <c r="A8884" s="70"/>
      <c r="B8884" s="77">
        <v>48.82</v>
      </c>
    </row>
    <row r="8885">
      <c r="A8885" s="70"/>
      <c r="B8885" s="77">
        <v>48.78</v>
      </c>
    </row>
    <row r="8886">
      <c r="A8886" s="70"/>
      <c r="B8886" s="77">
        <v>48.81</v>
      </c>
    </row>
    <row r="8887">
      <c r="A8887" s="70"/>
      <c r="B8887" s="77">
        <v>48.77</v>
      </c>
    </row>
    <row r="8888">
      <c r="A8888" s="70"/>
      <c r="B8888" s="77">
        <v>48.83</v>
      </c>
    </row>
    <row r="8889">
      <c r="A8889" s="70"/>
      <c r="B8889" s="77">
        <v>48.82</v>
      </c>
    </row>
    <row r="8890">
      <c r="A8890" s="70"/>
      <c r="B8890" s="77">
        <v>48.78</v>
      </c>
    </row>
    <row r="8891">
      <c r="A8891" s="70"/>
      <c r="B8891" s="77">
        <v>48.78</v>
      </c>
    </row>
    <row r="8892">
      <c r="A8892" s="70"/>
      <c r="B8892" s="77">
        <v>48.74</v>
      </c>
    </row>
    <row r="8893">
      <c r="A8893" s="70"/>
      <c r="B8893" s="77">
        <v>48.7</v>
      </c>
    </row>
    <row r="8894">
      <c r="A8894" s="70"/>
      <c r="B8894" s="77">
        <v>48.7</v>
      </c>
    </row>
    <row r="8895">
      <c r="A8895" s="70"/>
      <c r="B8895" s="77">
        <v>48.67</v>
      </c>
    </row>
    <row r="8896">
      <c r="A8896" s="70"/>
      <c r="B8896" s="77">
        <v>48.68</v>
      </c>
    </row>
    <row r="8897">
      <c r="A8897" s="70"/>
      <c r="B8897" s="77">
        <v>48.67</v>
      </c>
    </row>
    <row r="8898">
      <c r="A8898" s="70"/>
      <c r="B8898" s="77">
        <v>48.7</v>
      </c>
    </row>
    <row r="8899">
      <c r="A8899" s="70"/>
      <c r="B8899" s="77">
        <v>48.73</v>
      </c>
    </row>
    <row r="8900">
      <c r="A8900" s="70"/>
      <c r="B8900" s="77">
        <v>48.68</v>
      </c>
    </row>
    <row r="8901">
      <c r="A8901" s="70"/>
      <c r="B8901" s="77">
        <v>48.67</v>
      </c>
    </row>
    <row r="8902">
      <c r="A8902" s="70"/>
      <c r="B8902" s="77">
        <v>48.65</v>
      </c>
    </row>
    <row r="8903">
      <c r="A8903" s="70"/>
      <c r="B8903" s="77">
        <v>48.64</v>
      </c>
    </row>
    <row r="8904">
      <c r="A8904" s="70"/>
      <c r="B8904" s="77">
        <v>48.68</v>
      </c>
    </row>
    <row r="8905">
      <c r="A8905" s="70"/>
      <c r="B8905" s="77">
        <v>48.69</v>
      </c>
    </row>
    <row r="8906">
      <c r="A8906" s="70"/>
      <c r="B8906" s="77">
        <v>48.66</v>
      </c>
    </row>
    <row r="8907">
      <c r="A8907" s="70"/>
      <c r="B8907" s="77">
        <v>48.67</v>
      </c>
    </row>
    <row r="8908">
      <c r="A8908" s="70"/>
      <c r="B8908" s="77">
        <v>48.62</v>
      </c>
    </row>
    <row r="8909">
      <c r="A8909" s="70"/>
      <c r="B8909" s="77">
        <v>48.62</v>
      </c>
    </row>
    <row r="8910">
      <c r="A8910" s="70"/>
      <c r="B8910" s="77">
        <v>48.6</v>
      </c>
    </row>
    <row r="8911">
      <c r="A8911" s="70"/>
      <c r="B8911" s="71"/>
    </row>
    <row r="8912">
      <c r="A8912" s="70"/>
      <c r="B8912" s="77">
        <v>48.58</v>
      </c>
    </row>
    <row r="8913">
      <c r="A8913" s="70"/>
      <c r="B8913" s="71"/>
    </row>
    <row r="8914">
      <c r="A8914" s="70"/>
      <c r="B8914" s="77">
        <v>48.56</v>
      </c>
    </row>
    <row r="8915">
      <c r="A8915" s="70"/>
      <c r="B8915" s="77">
        <v>48.57</v>
      </c>
    </row>
    <row r="8916">
      <c r="A8916" s="70"/>
      <c r="B8916" s="77">
        <v>48.54</v>
      </c>
    </row>
    <row r="8917">
      <c r="A8917" s="70"/>
      <c r="B8917" s="77">
        <v>48.54</v>
      </c>
    </row>
    <row r="8918">
      <c r="A8918" s="70"/>
      <c r="B8918" s="77">
        <v>48.52</v>
      </c>
    </row>
    <row r="8919">
      <c r="A8919" s="70"/>
      <c r="B8919" s="77">
        <v>48.52</v>
      </c>
    </row>
    <row r="8920">
      <c r="A8920" s="70"/>
      <c r="B8920" s="77">
        <v>48.5</v>
      </c>
    </row>
    <row r="8921">
      <c r="A8921" s="70"/>
      <c r="B8921" s="77">
        <v>48.48</v>
      </c>
    </row>
    <row r="8922">
      <c r="A8922" s="70"/>
      <c r="B8922" s="77">
        <v>48.5</v>
      </c>
    </row>
    <row r="8923">
      <c r="A8923" s="70"/>
      <c r="B8923" s="77">
        <v>48.51</v>
      </c>
    </row>
    <row r="8924">
      <c r="A8924" s="70"/>
      <c r="B8924" s="77">
        <v>48.48</v>
      </c>
    </row>
    <row r="8925">
      <c r="A8925" s="70"/>
      <c r="B8925" s="77">
        <v>48.47</v>
      </c>
    </row>
    <row r="8926">
      <c r="A8926" s="70"/>
      <c r="B8926" s="77">
        <v>48.45</v>
      </c>
    </row>
    <row r="8927">
      <c r="A8927" s="70"/>
      <c r="B8927" s="77">
        <v>48.47</v>
      </c>
    </row>
    <row r="8928">
      <c r="A8928" s="70"/>
      <c r="B8928" s="77">
        <v>48.53</v>
      </c>
    </row>
    <row r="8929">
      <c r="A8929" s="70"/>
      <c r="B8929" s="77">
        <v>48.52</v>
      </c>
    </row>
    <row r="8930">
      <c r="A8930" s="70"/>
      <c r="B8930" s="71"/>
    </row>
    <row r="8931">
      <c r="A8931" s="70"/>
      <c r="B8931" s="71"/>
    </row>
    <row r="8932">
      <c r="A8932" s="70"/>
      <c r="B8932" s="77">
        <v>48.47</v>
      </c>
    </row>
    <row r="8933">
      <c r="A8933" s="70"/>
      <c r="B8933" s="77">
        <v>48.45</v>
      </c>
    </row>
    <row r="8934">
      <c r="A8934" s="70"/>
      <c r="B8934" s="77">
        <v>48.4</v>
      </c>
    </row>
    <row r="8935">
      <c r="A8935" s="70"/>
      <c r="B8935" s="77">
        <v>48.41</v>
      </c>
    </row>
    <row r="8936">
      <c r="A8936" s="70"/>
      <c r="B8936" s="77">
        <v>48.41</v>
      </c>
    </row>
    <row r="8937">
      <c r="A8937" s="70"/>
      <c r="B8937" s="77">
        <v>48.42</v>
      </c>
    </row>
    <row r="8938">
      <c r="A8938" s="70"/>
      <c r="B8938" s="77">
        <v>48.45</v>
      </c>
    </row>
    <row r="8939">
      <c r="A8939" s="70"/>
      <c r="B8939" s="77">
        <v>48.42</v>
      </c>
    </row>
    <row r="8940">
      <c r="A8940" s="70"/>
      <c r="B8940" s="77">
        <v>48.41</v>
      </c>
    </row>
    <row r="8941">
      <c r="A8941" s="70"/>
      <c r="B8941" s="77">
        <v>48.41</v>
      </c>
    </row>
    <row r="8942">
      <c r="A8942" s="70"/>
      <c r="B8942" s="77">
        <v>48.39</v>
      </c>
    </row>
    <row r="8943">
      <c r="A8943" s="70"/>
      <c r="B8943" s="77">
        <v>48.38</v>
      </c>
    </row>
    <row r="8944">
      <c r="A8944" s="70"/>
      <c r="B8944" s="71"/>
    </row>
    <row r="8945">
      <c r="A8945" s="70"/>
      <c r="B8945" s="77">
        <v>48.36</v>
      </c>
    </row>
    <row r="8946">
      <c r="A8946" s="70"/>
      <c r="B8946" s="71"/>
    </row>
    <row r="8947">
      <c r="A8947" s="70"/>
      <c r="B8947" s="77">
        <v>48.36</v>
      </c>
    </row>
    <row r="8948">
      <c r="A8948" s="70"/>
      <c r="B8948" s="77">
        <v>48.36</v>
      </c>
    </row>
    <row r="8949">
      <c r="A8949" s="70"/>
      <c r="B8949" s="77">
        <v>48.36</v>
      </c>
    </row>
    <row r="8950">
      <c r="A8950" s="70"/>
      <c r="B8950" s="77">
        <v>48.37</v>
      </c>
    </row>
    <row r="8951">
      <c r="A8951" s="70"/>
      <c r="B8951" s="77">
        <v>48.34</v>
      </c>
    </row>
    <row r="8952">
      <c r="A8952" s="70"/>
      <c r="B8952" s="77">
        <v>48.34</v>
      </c>
    </row>
    <row r="8953">
      <c r="A8953" s="70"/>
      <c r="B8953" s="77">
        <v>48.33</v>
      </c>
    </row>
    <row r="8954">
      <c r="A8954" s="70"/>
      <c r="B8954" s="77">
        <v>48.33</v>
      </c>
    </row>
    <row r="8955">
      <c r="A8955" s="70"/>
      <c r="B8955" s="71"/>
    </row>
    <row r="8956">
      <c r="A8956" s="70"/>
      <c r="B8956" s="77">
        <v>48.34</v>
      </c>
    </row>
    <row r="8957">
      <c r="A8957" s="70"/>
      <c r="B8957" s="77">
        <v>48.39</v>
      </c>
    </row>
    <row r="8958">
      <c r="A8958" s="70"/>
      <c r="B8958" s="77">
        <v>48.41</v>
      </c>
    </row>
    <row r="8959">
      <c r="A8959" s="70"/>
      <c r="B8959" s="77">
        <v>48.36</v>
      </c>
    </row>
    <row r="8960">
      <c r="A8960" s="70"/>
      <c r="B8960" s="77">
        <v>48.36</v>
      </c>
    </row>
    <row r="8961">
      <c r="A8961" s="70"/>
      <c r="B8961" s="71"/>
    </row>
    <row r="8962">
      <c r="A8962" s="70"/>
      <c r="B8962" s="71"/>
    </row>
    <row r="8963">
      <c r="A8963" s="70"/>
      <c r="B8963" s="71"/>
    </row>
    <row r="8964">
      <c r="A8964" s="70"/>
      <c r="B8964" s="77">
        <v>48.39</v>
      </c>
    </row>
    <row r="8965">
      <c r="A8965" s="70"/>
      <c r="B8965" s="77">
        <v>48.45</v>
      </c>
    </row>
    <row r="8966">
      <c r="A8966" s="70"/>
      <c r="B8966" s="77">
        <v>48.39</v>
      </c>
    </row>
    <row r="8967">
      <c r="A8967" s="70"/>
      <c r="B8967" s="77">
        <v>48.41</v>
      </c>
    </row>
    <row r="8968">
      <c r="A8968" s="70"/>
      <c r="B8968" s="77">
        <v>48.34</v>
      </c>
    </row>
    <row r="8969">
      <c r="A8969" s="70"/>
      <c r="B8969" s="71"/>
    </row>
    <row r="8970">
      <c r="A8970" s="70"/>
      <c r="B8970" s="77">
        <v>48.32</v>
      </c>
    </row>
    <row r="8971">
      <c r="A8971" s="70"/>
      <c r="B8971" s="77">
        <v>48.32</v>
      </c>
    </row>
    <row r="8972">
      <c r="A8972" s="70"/>
      <c r="B8972" s="77">
        <v>48.32</v>
      </c>
    </row>
    <row r="8973">
      <c r="A8973" s="70"/>
      <c r="B8973" s="77">
        <v>48.27</v>
      </c>
    </row>
    <row r="8974">
      <c r="A8974" s="70"/>
      <c r="B8974" s="77">
        <v>48.27</v>
      </c>
    </row>
    <row r="8975">
      <c r="A8975" s="70"/>
      <c r="B8975" s="77">
        <v>48.27</v>
      </c>
    </row>
    <row r="8976">
      <c r="A8976" s="70"/>
      <c r="B8976" s="77">
        <v>48.28</v>
      </c>
    </row>
    <row r="8977">
      <c r="A8977" s="70"/>
      <c r="B8977" s="77">
        <v>48.28</v>
      </c>
    </row>
    <row r="8978">
      <c r="A8978" s="70"/>
      <c r="B8978" s="77">
        <v>48.23</v>
      </c>
    </row>
    <row r="8979">
      <c r="A8979" s="70"/>
      <c r="B8979" s="77">
        <v>48.2</v>
      </c>
    </row>
    <row r="8980">
      <c r="A8980" s="70"/>
      <c r="B8980" s="71"/>
    </row>
    <row r="8981">
      <c r="A8981" s="70"/>
      <c r="B8981" s="77">
        <v>48.21</v>
      </c>
    </row>
    <row r="8982">
      <c r="A8982" s="70"/>
      <c r="B8982" s="77">
        <v>48.21</v>
      </c>
    </row>
    <row r="8983">
      <c r="A8983" s="70"/>
      <c r="B8983" s="77">
        <v>48.2</v>
      </c>
    </row>
    <row r="8984">
      <c r="A8984" s="70"/>
      <c r="B8984" s="77">
        <v>48.2</v>
      </c>
    </row>
    <row r="8985">
      <c r="A8985" s="70"/>
      <c r="B8985" s="77">
        <v>48.21</v>
      </c>
    </row>
    <row r="8986">
      <c r="A8986" s="70"/>
      <c r="B8986" s="77">
        <v>48.21</v>
      </c>
    </row>
    <row r="8987">
      <c r="A8987" s="70"/>
      <c r="B8987" s="77">
        <v>48.24</v>
      </c>
    </row>
    <row r="8988">
      <c r="A8988" s="70"/>
      <c r="B8988" s="77">
        <v>48.27</v>
      </c>
    </row>
    <row r="8989">
      <c r="A8989" s="70"/>
      <c r="B8989" s="77">
        <v>48.32</v>
      </c>
    </row>
    <row r="8990">
      <c r="A8990" s="70"/>
      <c r="B8990" s="77">
        <v>48.25</v>
      </c>
    </row>
    <row r="8991">
      <c r="A8991" s="70"/>
      <c r="B8991" s="77">
        <v>48.21</v>
      </c>
    </row>
    <row r="8992">
      <c r="A8992" s="70"/>
      <c r="B8992" s="77">
        <v>48.24</v>
      </c>
    </row>
    <row r="8993">
      <c r="A8993" s="70"/>
      <c r="B8993" s="77">
        <v>48.27</v>
      </c>
    </row>
    <row r="8994">
      <c r="A8994" s="70"/>
      <c r="B8994" s="77">
        <v>48.22</v>
      </c>
    </row>
    <row r="8995">
      <c r="A8995" s="70"/>
      <c r="B8995" s="71"/>
    </row>
    <row r="8996">
      <c r="A8996" s="70"/>
      <c r="B8996" s="77">
        <v>48.19</v>
      </c>
    </row>
    <row r="8997">
      <c r="A8997" s="70"/>
      <c r="B8997" s="77">
        <v>48.22</v>
      </c>
    </row>
    <row r="8998">
      <c r="A8998" s="70"/>
      <c r="B8998" s="77">
        <v>48.18</v>
      </c>
    </row>
    <row r="8999">
      <c r="A8999" s="70"/>
      <c r="B8999" s="77">
        <v>48.16</v>
      </c>
    </row>
    <row r="9000">
      <c r="A9000" s="70"/>
      <c r="B9000" s="77">
        <v>48.13</v>
      </c>
    </row>
    <row r="9001">
      <c r="A9001" s="70"/>
      <c r="B9001" s="77">
        <v>48.15</v>
      </c>
    </row>
    <row r="9002">
      <c r="A9002" s="70"/>
      <c r="B9002" s="77">
        <v>48.11</v>
      </c>
    </row>
    <row r="9003">
      <c r="A9003" s="70"/>
      <c r="B9003" s="77">
        <v>48.05</v>
      </c>
    </row>
    <row r="9004">
      <c r="A9004" s="70"/>
      <c r="B9004" s="77">
        <v>47.99</v>
      </c>
    </row>
    <row r="9005">
      <c r="A9005" s="70"/>
      <c r="B9005" s="77">
        <v>48.01</v>
      </c>
    </row>
    <row r="9006">
      <c r="A9006" s="70"/>
      <c r="B9006" s="71"/>
    </row>
    <row r="9007">
      <c r="A9007" s="70"/>
      <c r="B9007" s="77">
        <v>48.03</v>
      </c>
    </row>
    <row r="9008">
      <c r="A9008" s="70"/>
      <c r="B9008" s="77">
        <v>48.03</v>
      </c>
    </row>
    <row r="9009">
      <c r="A9009" s="70"/>
      <c r="B9009" s="77">
        <v>47.96</v>
      </c>
    </row>
    <row r="9010">
      <c r="A9010" s="70"/>
      <c r="B9010" s="77">
        <v>48.03</v>
      </c>
    </row>
    <row r="9011">
      <c r="A9011" s="70"/>
      <c r="B9011" s="77">
        <v>48.01</v>
      </c>
    </row>
    <row r="9012">
      <c r="A9012" s="70"/>
      <c r="B9012" s="77">
        <v>48.02</v>
      </c>
    </row>
    <row r="9013">
      <c r="A9013" s="70"/>
      <c r="B9013" s="77">
        <v>48.0</v>
      </c>
    </row>
    <row r="9014">
      <c r="A9014" s="70"/>
      <c r="B9014" s="77">
        <v>47.99</v>
      </c>
    </row>
    <row r="9015">
      <c r="A9015" s="70"/>
      <c r="B9015" s="77">
        <v>47.98</v>
      </c>
    </row>
    <row r="9016">
      <c r="A9016" s="70"/>
      <c r="B9016" s="77">
        <v>47.97</v>
      </c>
    </row>
    <row r="9017">
      <c r="A9017" s="70"/>
      <c r="B9017" s="77">
        <v>47.96</v>
      </c>
    </row>
    <row r="9018">
      <c r="A9018" s="70"/>
      <c r="B9018" s="77">
        <v>47.95</v>
      </c>
    </row>
    <row r="9019">
      <c r="A9019" s="70"/>
      <c r="B9019" s="77">
        <v>47.9</v>
      </c>
    </row>
    <row r="9020">
      <c r="A9020" s="70"/>
      <c r="B9020" s="77">
        <v>47.94</v>
      </c>
    </row>
    <row r="9021">
      <c r="A9021" s="70"/>
      <c r="B9021" s="77">
        <v>47.96</v>
      </c>
    </row>
    <row r="9022">
      <c r="A9022" s="70"/>
      <c r="B9022" s="77">
        <v>47.94</v>
      </c>
    </row>
    <row r="9023">
      <c r="A9023" s="70"/>
      <c r="B9023" s="77">
        <v>47.91</v>
      </c>
    </row>
    <row r="9024">
      <c r="A9024" s="70"/>
      <c r="B9024" s="77">
        <v>47.95</v>
      </c>
    </row>
    <row r="9025">
      <c r="A9025" s="70"/>
      <c r="B9025" s="77">
        <v>47.91</v>
      </c>
    </row>
    <row r="9026">
      <c r="A9026" s="70"/>
      <c r="B9026" s="77">
        <v>47.91</v>
      </c>
    </row>
    <row r="9027">
      <c r="A9027" s="70"/>
      <c r="B9027" s="77">
        <v>47.87</v>
      </c>
    </row>
    <row r="9028">
      <c r="A9028" s="70"/>
      <c r="B9028" s="77">
        <v>47.89</v>
      </c>
    </row>
    <row r="9029">
      <c r="A9029" s="70"/>
      <c r="B9029" s="77">
        <v>47.92</v>
      </c>
    </row>
    <row r="9030">
      <c r="A9030" s="70"/>
      <c r="B9030" s="77">
        <v>47.86</v>
      </c>
    </row>
    <row r="9031">
      <c r="A9031" s="70"/>
      <c r="B9031" s="77">
        <v>47.82</v>
      </c>
    </row>
    <row r="9032">
      <c r="A9032" s="70"/>
      <c r="B9032" s="77">
        <v>47.8</v>
      </c>
    </row>
    <row r="9033">
      <c r="A9033" s="70"/>
      <c r="B9033" s="77">
        <v>47.78</v>
      </c>
    </row>
    <row r="9034">
      <c r="A9034" s="70"/>
      <c r="B9034" s="77">
        <v>47.78</v>
      </c>
    </row>
    <row r="9035">
      <c r="A9035" s="70"/>
      <c r="B9035" s="77">
        <v>47.76</v>
      </c>
    </row>
    <row r="9036">
      <c r="A9036" s="70"/>
      <c r="B9036" s="77">
        <v>47.73</v>
      </c>
    </row>
    <row r="9037">
      <c r="A9037" s="70"/>
      <c r="B9037" s="77">
        <v>47.72</v>
      </c>
    </row>
    <row r="9038">
      <c r="A9038" s="70"/>
      <c r="B9038" s="77">
        <v>47.69</v>
      </c>
    </row>
    <row r="9039">
      <c r="A9039" s="70"/>
      <c r="B9039" s="77">
        <v>47.71</v>
      </c>
    </row>
    <row r="9040">
      <c r="A9040" s="70"/>
      <c r="B9040" s="77">
        <v>47.79</v>
      </c>
    </row>
    <row r="9041">
      <c r="A9041" s="70"/>
      <c r="B9041" s="71"/>
    </row>
    <row r="9042">
      <c r="A9042" s="70"/>
      <c r="B9042" s="77">
        <v>47.86</v>
      </c>
    </row>
    <row r="9043">
      <c r="A9043" s="70"/>
      <c r="B9043" s="77">
        <v>47.76</v>
      </c>
    </row>
    <row r="9044">
      <c r="A9044" s="70"/>
      <c r="B9044" s="77">
        <v>47.74</v>
      </c>
    </row>
    <row r="9045">
      <c r="A9045" s="70"/>
      <c r="B9045" s="77">
        <v>47.7</v>
      </c>
    </row>
    <row r="9046">
      <c r="A9046" s="70"/>
      <c r="B9046" s="77">
        <v>47.71</v>
      </c>
    </row>
    <row r="9047">
      <c r="A9047" s="70"/>
      <c r="B9047" s="77">
        <v>47.74</v>
      </c>
    </row>
    <row r="9048">
      <c r="A9048" s="70"/>
      <c r="B9048" s="77">
        <v>47.71</v>
      </c>
    </row>
    <row r="9049">
      <c r="A9049" s="70"/>
      <c r="B9049" s="77">
        <v>47.76</v>
      </c>
    </row>
    <row r="9050">
      <c r="A9050" s="70"/>
      <c r="B9050" s="77">
        <v>47.69</v>
      </c>
    </row>
    <row r="9051">
      <c r="A9051" s="70"/>
      <c r="B9051" s="77">
        <v>47.68</v>
      </c>
    </row>
    <row r="9052">
      <c r="A9052" s="70"/>
      <c r="B9052" s="77">
        <v>47.67</v>
      </c>
    </row>
    <row r="9053">
      <c r="A9053" s="70"/>
      <c r="B9053" s="77">
        <v>47.66</v>
      </c>
    </row>
    <row r="9054">
      <c r="A9054" s="70"/>
      <c r="B9054" s="77">
        <v>47.65</v>
      </c>
    </row>
    <row r="9055">
      <c r="A9055" s="70"/>
      <c r="B9055" s="77">
        <v>47.63</v>
      </c>
    </row>
    <row r="9056">
      <c r="A9056" s="70"/>
      <c r="B9056" s="77">
        <v>47.64</v>
      </c>
    </row>
    <row r="9057">
      <c r="A9057" s="70"/>
      <c r="B9057" s="77">
        <v>47.67</v>
      </c>
    </row>
    <row r="9058">
      <c r="A9058" s="70"/>
      <c r="B9058" s="77">
        <v>47.66</v>
      </c>
    </row>
    <row r="9059">
      <c r="A9059" s="70"/>
      <c r="B9059" s="77">
        <v>47.65</v>
      </c>
    </row>
    <row r="9060">
      <c r="A9060" s="70"/>
      <c r="B9060" s="77">
        <v>47.66</v>
      </c>
    </row>
    <row r="9061">
      <c r="A9061" s="70"/>
      <c r="B9061" s="77">
        <v>47.66</v>
      </c>
    </row>
    <row r="9062">
      <c r="A9062" s="70"/>
      <c r="B9062" s="71"/>
    </row>
    <row r="9063">
      <c r="A9063" s="70"/>
      <c r="B9063" s="77">
        <v>47.66</v>
      </c>
    </row>
    <row r="9064">
      <c r="A9064" s="70"/>
      <c r="B9064" s="71"/>
    </row>
    <row r="9065">
      <c r="A9065" s="70"/>
      <c r="B9065" s="77">
        <v>47.67</v>
      </c>
    </row>
    <row r="9066">
      <c r="A9066" s="70"/>
      <c r="B9066" s="77">
        <v>47.79</v>
      </c>
    </row>
    <row r="9067">
      <c r="A9067" s="70"/>
      <c r="B9067" s="77">
        <v>47.7</v>
      </c>
    </row>
    <row r="9068">
      <c r="A9068" s="70"/>
      <c r="B9068" s="77">
        <v>47.66</v>
      </c>
    </row>
    <row r="9069">
      <c r="A9069" s="70"/>
      <c r="B9069" s="77">
        <v>47.65</v>
      </c>
    </row>
    <row r="9070">
      <c r="A9070" s="70"/>
      <c r="B9070" s="77">
        <v>47.58</v>
      </c>
    </row>
    <row r="9071">
      <c r="A9071" s="70"/>
      <c r="B9071" s="77">
        <v>47.54</v>
      </c>
    </row>
    <row r="9072">
      <c r="A9072" s="70"/>
      <c r="B9072" s="77">
        <v>47.55</v>
      </c>
    </row>
    <row r="9073">
      <c r="A9073" s="70"/>
      <c r="B9073" s="77">
        <v>47.5</v>
      </c>
    </row>
    <row r="9074">
      <c r="A9074" s="70"/>
      <c r="B9074" s="71"/>
    </row>
    <row r="9075">
      <c r="A9075" s="70"/>
      <c r="B9075" s="71"/>
    </row>
    <row r="9076">
      <c r="A9076" s="70"/>
      <c r="B9076" s="77">
        <v>47.41</v>
      </c>
    </row>
    <row r="9077">
      <c r="A9077" s="70"/>
      <c r="B9077" s="77">
        <v>47.4</v>
      </c>
    </row>
    <row r="9078">
      <c r="A9078" s="70"/>
      <c r="B9078" s="77">
        <v>47.39</v>
      </c>
    </row>
    <row r="9079">
      <c r="A9079" s="70"/>
      <c r="B9079" s="77">
        <v>47.42</v>
      </c>
    </row>
    <row r="9080">
      <c r="A9080" s="70"/>
      <c r="B9080" s="77">
        <v>47.46</v>
      </c>
    </row>
    <row r="9081">
      <c r="A9081" s="70"/>
      <c r="B9081" s="77">
        <v>47.41</v>
      </c>
    </row>
    <row r="9082">
      <c r="A9082" s="70"/>
      <c r="B9082" s="71"/>
    </row>
    <row r="9083">
      <c r="A9083" s="70"/>
      <c r="B9083" s="71"/>
    </row>
    <row r="9084">
      <c r="A9084" s="70"/>
      <c r="B9084" s="71"/>
    </row>
    <row r="9085">
      <c r="A9085" s="70"/>
      <c r="B9085" s="77">
        <v>47.36</v>
      </c>
    </row>
    <row r="9086">
      <c r="A9086" s="70"/>
      <c r="B9086" s="77">
        <v>47.37</v>
      </c>
    </row>
    <row r="9087">
      <c r="A9087" s="70"/>
      <c r="B9087" s="71"/>
    </row>
    <row r="9088">
      <c r="A9088" s="70"/>
      <c r="B9088" s="77">
        <v>47.35</v>
      </c>
    </row>
    <row r="9089">
      <c r="A9089" s="70"/>
      <c r="B9089" s="77">
        <v>47.37</v>
      </c>
    </row>
    <row r="9090">
      <c r="A9090" s="70"/>
      <c r="B9090" s="77">
        <v>47.33</v>
      </c>
    </row>
    <row r="9091">
      <c r="A9091" s="70"/>
      <c r="B9091" s="77">
        <v>47.34</v>
      </c>
    </row>
    <row r="9092">
      <c r="A9092" s="70"/>
      <c r="B9092" s="77">
        <v>47.35</v>
      </c>
    </row>
    <row r="9093">
      <c r="A9093" s="70"/>
      <c r="B9093" s="77">
        <v>47.36</v>
      </c>
    </row>
    <row r="9094">
      <c r="A9094" s="70"/>
      <c r="B9094" s="77">
        <v>47.37</v>
      </c>
    </row>
    <row r="9095">
      <c r="A9095" s="70"/>
      <c r="B9095" s="77">
        <v>47.35</v>
      </c>
    </row>
    <row r="9096">
      <c r="A9096" s="70"/>
      <c r="B9096" s="71"/>
    </row>
    <row r="9097">
      <c r="A9097" s="70"/>
      <c r="B9097" s="77">
        <v>47.36</v>
      </c>
    </row>
    <row r="9098">
      <c r="A9098" s="70"/>
      <c r="B9098" s="77">
        <v>47.35</v>
      </c>
    </row>
    <row r="9099">
      <c r="A9099" s="70"/>
      <c r="B9099" s="77">
        <v>47.31</v>
      </c>
    </row>
    <row r="9100">
      <c r="A9100" s="70"/>
      <c r="B9100" s="77">
        <v>47.27</v>
      </c>
    </row>
    <row r="9101">
      <c r="A9101" s="70"/>
      <c r="B9101" s="77">
        <v>47.26</v>
      </c>
    </row>
    <row r="9102">
      <c r="A9102" s="70"/>
      <c r="B9102" s="77">
        <v>47.19</v>
      </c>
    </row>
    <row r="9103">
      <c r="A9103" s="70"/>
      <c r="B9103" s="77">
        <v>47.16</v>
      </c>
    </row>
    <row r="9104">
      <c r="A9104" s="70"/>
      <c r="B9104" s="77">
        <v>47.17</v>
      </c>
    </row>
    <row r="9105">
      <c r="A9105" s="70"/>
      <c r="B9105" s="77">
        <v>47.14</v>
      </c>
    </row>
    <row r="9106">
      <c r="A9106" s="70"/>
      <c r="B9106" s="71"/>
    </row>
    <row r="9107">
      <c r="A9107" s="70"/>
      <c r="B9107" s="71"/>
    </row>
    <row r="9108">
      <c r="A9108" s="70"/>
      <c r="B9108" s="77">
        <v>47.06</v>
      </c>
    </row>
    <row r="9109">
      <c r="A9109" s="70"/>
      <c r="B9109" s="77">
        <v>46.94</v>
      </c>
    </row>
    <row r="9110">
      <c r="A9110" s="70"/>
      <c r="B9110" s="77">
        <v>46.76</v>
      </c>
    </row>
    <row r="9111">
      <c r="A9111" s="70"/>
      <c r="B9111" s="77">
        <v>46.91</v>
      </c>
    </row>
    <row r="9112">
      <c r="A9112" s="70"/>
      <c r="B9112" s="77">
        <v>46.94</v>
      </c>
    </row>
    <row r="9113">
      <c r="A9113" s="70"/>
      <c r="B9113" s="77">
        <v>46.9</v>
      </c>
    </row>
    <row r="9114">
      <c r="A9114" s="70"/>
      <c r="B9114" s="77">
        <v>46.84</v>
      </c>
    </row>
    <row r="9115">
      <c r="A9115" s="70"/>
      <c r="B9115" s="77">
        <v>46.96</v>
      </c>
    </row>
    <row r="9116">
      <c r="A9116" s="70"/>
      <c r="B9116" s="77">
        <v>47.03</v>
      </c>
    </row>
    <row r="9117">
      <c r="A9117" s="70"/>
      <c r="B9117" s="77">
        <v>47.03</v>
      </c>
    </row>
    <row r="9118">
      <c r="A9118" s="70"/>
      <c r="B9118" s="77">
        <v>47.16</v>
      </c>
    </row>
    <row r="9119">
      <c r="A9119" s="70"/>
      <c r="B9119" s="77">
        <v>47.03</v>
      </c>
    </row>
    <row r="9120">
      <c r="A9120" s="70"/>
      <c r="B9120" s="77">
        <v>46.88</v>
      </c>
    </row>
    <row r="9121">
      <c r="A9121" s="70"/>
      <c r="B9121" s="77">
        <v>46.91</v>
      </c>
    </row>
    <row r="9122">
      <c r="A9122" s="70"/>
      <c r="B9122" s="77">
        <v>46.82</v>
      </c>
    </row>
    <row r="9123">
      <c r="A9123" s="70"/>
      <c r="B9123" s="77">
        <v>46.9</v>
      </c>
    </row>
    <row r="9124">
      <c r="A9124" s="70"/>
      <c r="B9124" s="77">
        <v>46.82</v>
      </c>
    </row>
    <row r="9125">
      <c r="A9125" s="70"/>
      <c r="B9125" s="77">
        <v>46.73</v>
      </c>
    </row>
    <row r="9126">
      <c r="A9126" s="70"/>
      <c r="B9126" s="77">
        <v>46.68</v>
      </c>
    </row>
    <row r="9127">
      <c r="A9127" s="70"/>
      <c r="B9127" s="77">
        <v>46.69</v>
      </c>
    </row>
    <row r="9128">
      <c r="A9128" s="70"/>
      <c r="B9128" s="77">
        <v>46.63</v>
      </c>
    </row>
    <row r="9129">
      <c r="A9129" s="70"/>
      <c r="B9129" s="77">
        <v>46.64</v>
      </c>
    </row>
    <row r="9130">
      <c r="A9130" s="70"/>
      <c r="B9130" s="77">
        <v>46.58</v>
      </c>
    </row>
    <row r="9131">
      <c r="A9131" s="70"/>
      <c r="B9131" s="77">
        <v>46.58</v>
      </c>
    </row>
    <row r="9132">
      <c r="A9132" s="70"/>
      <c r="B9132" s="77">
        <v>46.54</v>
      </c>
    </row>
    <row r="9133">
      <c r="A9133" s="70"/>
      <c r="B9133" s="77">
        <v>46.58</v>
      </c>
    </row>
    <row r="9134">
      <c r="A9134" s="70"/>
      <c r="B9134" s="77">
        <v>46.6</v>
      </c>
    </row>
    <row r="9135">
      <c r="A9135" s="70"/>
      <c r="B9135" s="77">
        <v>46.62</v>
      </c>
    </row>
    <row r="9136">
      <c r="A9136" s="70"/>
      <c r="B9136" s="77">
        <v>46.54</v>
      </c>
    </row>
    <row r="9137">
      <c r="A9137" s="70"/>
      <c r="B9137" s="77">
        <v>46.49</v>
      </c>
    </row>
    <row r="9138">
      <c r="A9138" s="70"/>
      <c r="B9138" s="71"/>
    </row>
    <row r="9139">
      <c r="A9139" s="70"/>
      <c r="B9139" s="77">
        <v>46.48</v>
      </c>
    </row>
    <row r="9140">
      <c r="A9140" s="70"/>
      <c r="B9140" s="77">
        <v>46.46</v>
      </c>
    </row>
    <row r="9141">
      <c r="A9141" s="70"/>
      <c r="B9141" s="77">
        <v>46.41</v>
      </c>
    </row>
    <row r="9142">
      <c r="A9142" s="70"/>
      <c r="B9142" s="77">
        <v>46.33</v>
      </c>
    </row>
    <row r="9143">
      <c r="A9143" s="70"/>
      <c r="B9143" s="77">
        <v>46.28</v>
      </c>
    </row>
    <row r="9144">
      <c r="A9144" s="70"/>
      <c r="B9144" s="77">
        <v>46.29</v>
      </c>
    </row>
    <row r="9145">
      <c r="A9145" s="70"/>
      <c r="B9145" s="77">
        <v>46.29</v>
      </c>
    </row>
    <row r="9146">
      <c r="A9146" s="70"/>
      <c r="B9146" s="77">
        <v>46.21</v>
      </c>
    </row>
    <row r="9147">
      <c r="A9147" s="70"/>
      <c r="B9147" s="77">
        <v>46.14</v>
      </c>
    </row>
    <row r="9148">
      <c r="A9148" s="70"/>
      <c r="B9148" s="77">
        <v>46.06</v>
      </c>
    </row>
    <row r="9149">
      <c r="A9149" s="70"/>
      <c r="B9149" s="77">
        <v>46.12</v>
      </c>
    </row>
    <row r="9150">
      <c r="A9150" s="70"/>
      <c r="B9150" s="77">
        <v>46.2</v>
      </c>
    </row>
    <row r="9151">
      <c r="A9151" s="70"/>
      <c r="B9151" s="77">
        <v>46.26</v>
      </c>
    </row>
    <row r="9152">
      <c r="A9152" s="70"/>
      <c r="B9152" s="77">
        <v>46.23</v>
      </c>
    </row>
    <row r="9153">
      <c r="A9153" s="70"/>
      <c r="B9153" s="77">
        <v>46.26</v>
      </c>
    </row>
    <row r="9154">
      <c r="A9154" s="70"/>
      <c r="B9154" s="77">
        <v>46.26</v>
      </c>
    </row>
    <row r="9155">
      <c r="A9155" s="70"/>
      <c r="B9155" s="77">
        <v>46.18</v>
      </c>
    </row>
    <row r="9156">
      <c r="A9156" s="70"/>
      <c r="B9156" s="77">
        <v>46.15</v>
      </c>
    </row>
    <row r="9157">
      <c r="A9157" s="70"/>
      <c r="B9157" s="77">
        <v>46.16</v>
      </c>
    </row>
    <row r="9158">
      <c r="A9158" s="70"/>
      <c r="B9158" s="77">
        <v>46.13</v>
      </c>
    </row>
    <row r="9159">
      <c r="A9159" s="70"/>
      <c r="B9159" s="77">
        <v>46.12</v>
      </c>
    </row>
    <row r="9160">
      <c r="A9160" s="70"/>
      <c r="B9160" s="71"/>
    </row>
    <row r="9161">
      <c r="A9161" s="70"/>
      <c r="B9161" s="77">
        <v>46.14</v>
      </c>
    </row>
    <row r="9162">
      <c r="A9162" s="70"/>
      <c r="B9162" s="77">
        <v>46.16</v>
      </c>
    </row>
    <row r="9163">
      <c r="A9163" s="70"/>
      <c r="B9163" s="77">
        <v>46.11</v>
      </c>
    </row>
    <row r="9164">
      <c r="A9164" s="70"/>
      <c r="B9164" s="77">
        <v>46.12</v>
      </c>
    </row>
    <row r="9165">
      <c r="A9165" s="70"/>
      <c r="B9165" s="77">
        <v>46.08</v>
      </c>
    </row>
    <row r="9166">
      <c r="A9166" s="70"/>
      <c r="B9166" s="77">
        <v>46.02</v>
      </c>
    </row>
    <row r="9167">
      <c r="A9167" s="70"/>
      <c r="B9167" s="77">
        <v>46.03</v>
      </c>
    </row>
    <row r="9168">
      <c r="A9168" s="70"/>
      <c r="B9168" s="77">
        <v>45.96</v>
      </c>
    </row>
    <row r="9169">
      <c r="A9169" s="70"/>
      <c r="B9169" s="77">
        <v>45.93</v>
      </c>
    </row>
    <row r="9170">
      <c r="A9170" s="70"/>
      <c r="B9170" s="77">
        <v>45.92</v>
      </c>
    </row>
    <row r="9171">
      <c r="A9171" s="70"/>
      <c r="B9171" s="77">
        <v>45.91</v>
      </c>
    </row>
    <row r="9172">
      <c r="A9172" s="70"/>
      <c r="B9172" s="71"/>
    </row>
    <row r="9173">
      <c r="A9173" s="70"/>
      <c r="B9173" s="77">
        <v>45.86</v>
      </c>
    </row>
    <row r="9174">
      <c r="A9174" s="70"/>
      <c r="B9174" s="77">
        <v>45.84</v>
      </c>
    </row>
    <row r="9175">
      <c r="A9175" s="70"/>
      <c r="B9175" s="77">
        <v>45.82</v>
      </c>
    </row>
    <row r="9176">
      <c r="A9176" s="70"/>
      <c r="B9176" s="77">
        <v>45.84</v>
      </c>
    </row>
    <row r="9177">
      <c r="A9177" s="70"/>
      <c r="B9177" s="77">
        <v>45.86</v>
      </c>
    </row>
    <row r="9178">
      <c r="A9178" s="70"/>
      <c r="B9178" s="77">
        <v>45.86</v>
      </c>
    </row>
    <row r="9179">
      <c r="A9179" s="70"/>
      <c r="B9179" s="77">
        <v>45.87</v>
      </c>
    </row>
    <row r="9180">
      <c r="A9180" s="70"/>
      <c r="B9180" s="77">
        <v>45.84</v>
      </c>
    </row>
    <row r="9181">
      <c r="A9181" s="70"/>
      <c r="B9181" s="77">
        <v>45.83</v>
      </c>
    </row>
    <row r="9182">
      <c r="A9182" s="70"/>
      <c r="B9182" s="77">
        <v>45.85</v>
      </c>
    </row>
    <row r="9183">
      <c r="A9183" s="70"/>
      <c r="B9183" s="77">
        <v>45.83</v>
      </c>
    </row>
    <row r="9184">
      <c r="A9184" s="70"/>
      <c r="B9184" s="77">
        <v>45.87</v>
      </c>
    </row>
    <row r="9185">
      <c r="A9185" s="70"/>
      <c r="B9185" s="77">
        <v>45.88</v>
      </c>
    </row>
    <row r="9186">
      <c r="A9186" s="70"/>
      <c r="B9186" s="77">
        <v>45.92</v>
      </c>
    </row>
    <row r="9187">
      <c r="A9187" s="70"/>
      <c r="B9187" s="77">
        <v>45.94</v>
      </c>
    </row>
    <row r="9188">
      <c r="A9188" s="70"/>
      <c r="B9188" s="77">
        <v>45.85</v>
      </c>
    </row>
    <row r="9189">
      <c r="A9189" s="70"/>
      <c r="B9189" s="77">
        <v>45.81</v>
      </c>
    </row>
    <row r="9190">
      <c r="A9190" s="70"/>
      <c r="B9190" s="77">
        <v>45.77</v>
      </c>
    </row>
    <row r="9191">
      <c r="A9191" s="70"/>
      <c r="B9191" s="77">
        <v>45.72</v>
      </c>
    </row>
    <row r="9192">
      <c r="A9192" s="70"/>
      <c r="B9192" s="77">
        <v>45.78</v>
      </c>
    </row>
    <row r="9193">
      <c r="A9193" s="70"/>
      <c r="B9193" s="77">
        <v>45.77</v>
      </c>
    </row>
    <row r="9194">
      <c r="A9194" s="70"/>
      <c r="B9194" s="77">
        <v>45.85</v>
      </c>
    </row>
    <row r="9195">
      <c r="A9195" s="70"/>
      <c r="B9195" s="77">
        <v>45.94</v>
      </c>
    </row>
    <row r="9196">
      <c r="A9196" s="70"/>
      <c r="B9196" s="77">
        <v>46.08</v>
      </c>
    </row>
    <row r="9197">
      <c r="A9197" s="70"/>
      <c r="B9197" s="77">
        <v>45.93</v>
      </c>
    </row>
    <row r="9198">
      <c r="A9198" s="70"/>
      <c r="B9198" s="77">
        <v>45.79</v>
      </c>
    </row>
    <row r="9199">
      <c r="A9199" s="70"/>
      <c r="B9199" s="77">
        <v>45.75</v>
      </c>
    </row>
    <row r="9200">
      <c r="A9200" s="70"/>
      <c r="B9200" s="77">
        <v>45.84</v>
      </c>
    </row>
    <row r="9201">
      <c r="A9201" s="70"/>
      <c r="B9201" s="77">
        <v>45.82</v>
      </c>
    </row>
    <row r="9202">
      <c r="A9202" s="70"/>
      <c r="B9202" s="77">
        <v>45.87</v>
      </c>
    </row>
    <row r="9203">
      <c r="A9203" s="70"/>
      <c r="B9203" s="77">
        <v>45.85</v>
      </c>
    </row>
    <row r="9204">
      <c r="A9204" s="70"/>
      <c r="B9204" s="71"/>
    </row>
    <row r="9205">
      <c r="A9205" s="70"/>
      <c r="B9205" s="77">
        <v>45.68</v>
      </c>
    </row>
    <row r="9206">
      <c r="A9206" s="70"/>
      <c r="B9206" s="71"/>
    </row>
    <row r="9207">
      <c r="A9207" s="70"/>
      <c r="B9207" s="77">
        <v>45.46</v>
      </c>
    </row>
    <row r="9208">
      <c r="A9208" s="70"/>
      <c r="B9208" s="77">
        <v>45.42</v>
      </c>
    </row>
    <row r="9209">
      <c r="A9209" s="70"/>
      <c r="B9209" s="77">
        <v>45.36</v>
      </c>
    </row>
    <row r="9210">
      <c r="A9210" s="70"/>
      <c r="B9210" s="77">
        <v>45.29</v>
      </c>
    </row>
    <row r="9211">
      <c r="A9211" s="70"/>
      <c r="B9211" s="77">
        <v>45.33</v>
      </c>
    </row>
    <row r="9212">
      <c r="A9212" s="70"/>
      <c r="B9212" s="77">
        <v>45.38</v>
      </c>
    </row>
    <row r="9213">
      <c r="A9213" s="70"/>
      <c r="B9213" s="77">
        <v>45.35</v>
      </c>
    </row>
    <row r="9214">
      <c r="A9214" s="70"/>
      <c r="B9214" s="77">
        <v>45.59</v>
      </c>
    </row>
    <row r="9215">
      <c r="A9215" s="70"/>
      <c r="B9215" s="77">
        <v>45.71</v>
      </c>
    </row>
    <row r="9216">
      <c r="A9216" s="70"/>
      <c r="B9216" s="77">
        <v>45.29</v>
      </c>
    </row>
    <row r="9217">
      <c r="A9217" s="70"/>
      <c r="B9217" s="77">
        <v>45.35</v>
      </c>
    </row>
    <row r="9218">
      <c r="A9218" s="70"/>
      <c r="B9218" s="77">
        <v>45.35</v>
      </c>
    </row>
    <row r="9219">
      <c r="A9219" s="70"/>
      <c r="B9219" s="77">
        <v>45.31</v>
      </c>
    </row>
    <row r="9220">
      <c r="A9220" s="70"/>
      <c r="B9220" s="77">
        <v>45.37</v>
      </c>
    </row>
    <row r="9221">
      <c r="A9221" s="70"/>
      <c r="B9221" s="77">
        <v>45.33</v>
      </c>
    </row>
    <row r="9222">
      <c r="A9222" s="70"/>
      <c r="B9222" s="77">
        <v>45.33</v>
      </c>
    </row>
    <row r="9223">
      <c r="A9223" s="70"/>
      <c r="B9223" s="77">
        <v>45.34</v>
      </c>
    </row>
    <row r="9224">
      <c r="A9224" s="70"/>
      <c r="B9224" s="77">
        <v>45.4</v>
      </c>
    </row>
    <row r="9225">
      <c r="A9225" s="70"/>
      <c r="B9225" s="77">
        <v>45.31</v>
      </c>
    </row>
    <row r="9226">
      <c r="A9226" s="70"/>
      <c r="B9226" s="77">
        <v>45.32</v>
      </c>
    </row>
    <row r="9227">
      <c r="A9227" s="70"/>
      <c r="B9227" s="77">
        <v>45.32</v>
      </c>
    </row>
    <row r="9228">
      <c r="A9228" s="70"/>
      <c r="B9228" s="77">
        <v>45.33</v>
      </c>
    </row>
    <row r="9229">
      <c r="A9229" s="70"/>
      <c r="B9229" s="77">
        <v>45.36</v>
      </c>
    </row>
    <row r="9230">
      <c r="A9230" s="70"/>
      <c r="B9230" s="77">
        <v>45.32</v>
      </c>
    </row>
    <row r="9231">
      <c r="A9231" s="70"/>
      <c r="B9231" s="77">
        <v>45.29</v>
      </c>
    </row>
    <row r="9232">
      <c r="A9232" s="70"/>
      <c r="B9232" s="77">
        <v>45.29</v>
      </c>
    </row>
    <row r="9233">
      <c r="A9233" s="70"/>
      <c r="B9233" s="77">
        <v>45.27</v>
      </c>
    </row>
    <row r="9234">
      <c r="A9234" s="70"/>
      <c r="B9234" s="77">
        <v>45.29</v>
      </c>
    </row>
    <row r="9235">
      <c r="A9235" s="70"/>
      <c r="B9235" s="77">
        <v>45.32</v>
      </c>
    </row>
    <row r="9236">
      <c r="A9236" s="70"/>
      <c r="B9236" s="77">
        <v>45.39</v>
      </c>
    </row>
    <row r="9237">
      <c r="A9237" s="70"/>
      <c r="B9237" s="77">
        <v>45.35</v>
      </c>
    </row>
    <row r="9238">
      <c r="A9238" s="70"/>
      <c r="B9238" s="77">
        <v>45.41</v>
      </c>
    </row>
    <row r="9239">
      <c r="A9239" s="70"/>
      <c r="B9239" s="77">
        <v>45.54</v>
      </c>
    </row>
    <row r="9240">
      <c r="A9240" s="70"/>
      <c r="B9240" s="77">
        <v>45.54</v>
      </c>
    </row>
    <row r="9241">
      <c r="A9241" s="70"/>
      <c r="B9241" s="77">
        <v>45.71</v>
      </c>
    </row>
    <row r="9242">
      <c r="A9242" s="70"/>
      <c r="B9242" s="77">
        <v>45.84</v>
      </c>
    </row>
    <row r="9243">
      <c r="A9243" s="70"/>
      <c r="B9243" s="77">
        <v>45.87</v>
      </c>
    </row>
    <row r="9244">
      <c r="A9244" s="70"/>
      <c r="B9244" s="77">
        <v>45.93</v>
      </c>
    </row>
    <row r="9245">
      <c r="A9245" s="70"/>
      <c r="B9245" s="71"/>
    </row>
    <row r="9246">
      <c r="A9246" s="70"/>
      <c r="B9246" s="77">
        <v>45.89</v>
      </c>
    </row>
    <row r="9247">
      <c r="A9247" s="70"/>
      <c r="B9247" s="77">
        <v>45.94</v>
      </c>
    </row>
    <row r="9248">
      <c r="A9248" s="70"/>
      <c r="B9248" s="77">
        <v>45.78</v>
      </c>
    </row>
    <row r="9249">
      <c r="A9249" s="70"/>
      <c r="B9249" s="77">
        <v>45.71</v>
      </c>
    </row>
    <row r="9250">
      <c r="A9250" s="70"/>
      <c r="B9250" s="77">
        <v>45.62</v>
      </c>
    </row>
    <row r="9251">
      <c r="A9251" s="70"/>
      <c r="B9251" s="77">
        <v>45.62</v>
      </c>
    </row>
    <row r="9252">
      <c r="A9252" s="70"/>
      <c r="B9252" s="77">
        <v>45.62</v>
      </c>
    </row>
    <row r="9253">
      <c r="A9253" s="70"/>
      <c r="B9253" s="77">
        <v>45.56</v>
      </c>
    </row>
    <row r="9254">
      <c r="A9254" s="70"/>
      <c r="B9254" s="77">
        <v>45.54</v>
      </c>
    </row>
    <row r="9255">
      <c r="A9255" s="70"/>
      <c r="B9255" s="77">
        <v>45.58</v>
      </c>
    </row>
    <row r="9256">
      <c r="A9256" s="70"/>
      <c r="B9256" s="77">
        <v>45.54</v>
      </c>
    </row>
    <row r="9257">
      <c r="A9257" s="70"/>
      <c r="B9257" s="77">
        <v>45.53</v>
      </c>
    </row>
    <row r="9258">
      <c r="A9258" s="70"/>
      <c r="B9258" s="77">
        <v>45.56</v>
      </c>
    </row>
    <row r="9259">
      <c r="A9259" s="70"/>
      <c r="B9259" s="77">
        <v>45.56</v>
      </c>
    </row>
    <row r="9260">
      <c r="A9260" s="70"/>
      <c r="B9260" s="77">
        <v>45.54</v>
      </c>
    </row>
    <row r="9261">
      <c r="A9261" s="70"/>
      <c r="B9261" s="77">
        <v>45.52</v>
      </c>
    </row>
    <row r="9262">
      <c r="A9262" s="70"/>
      <c r="B9262" s="77">
        <v>45.52</v>
      </c>
    </row>
    <row r="9263">
      <c r="A9263" s="70"/>
      <c r="B9263" s="77">
        <v>45.52</v>
      </c>
    </row>
    <row r="9264">
      <c r="A9264" s="70"/>
      <c r="B9264" s="77">
        <v>45.6</v>
      </c>
    </row>
    <row r="9265">
      <c r="A9265" s="70"/>
      <c r="B9265" s="71"/>
    </row>
    <row r="9266">
      <c r="A9266" s="70"/>
      <c r="B9266" s="77">
        <v>45.58</v>
      </c>
    </row>
    <row r="9267">
      <c r="A9267" s="70"/>
      <c r="B9267" s="77">
        <v>45.66</v>
      </c>
    </row>
    <row r="9268">
      <c r="A9268" s="70"/>
      <c r="B9268" s="77">
        <v>45.64</v>
      </c>
    </row>
    <row r="9269">
      <c r="A9269" s="70"/>
      <c r="B9269" s="77">
        <v>45.61</v>
      </c>
    </row>
    <row r="9270">
      <c r="A9270" s="70"/>
      <c r="B9270" s="77">
        <v>45.59</v>
      </c>
    </row>
    <row r="9271">
      <c r="A9271" s="70"/>
      <c r="B9271" s="77">
        <v>45.62</v>
      </c>
    </row>
    <row r="9272">
      <c r="A9272" s="70"/>
      <c r="B9272" s="77">
        <v>45.62</v>
      </c>
    </row>
    <row r="9273">
      <c r="A9273" s="70"/>
      <c r="B9273" s="77">
        <v>45.63</v>
      </c>
    </row>
    <row r="9274">
      <c r="A9274" s="70"/>
      <c r="B9274" s="77">
        <v>45.54</v>
      </c>
    </row>
    <row r="9275">
      <c r="A9275" s="70"/>
      <c r="B9275" s="77">
        <v>45.5</v>
      </c>
    </row>
    <row r="9276">
      <c r="A9276" s="70"/>
      <c r="B9276" s="77">
        <v>45.42</v>
      </c>
    </row>
    <row r="9277">
      <c r="A9277" s="70"/>
      <c r="B9277" s="77">
        <v>45.43</v>
      </c>
    </row>
    <row r="9278">
      <c r="A9278" s="70"/>
      <c r="B9278" s="77">
        <v>45.41</v>
      </c>
    </row>
    <row r="9279">
      <c r="A9279" s="70"/>
      <c r="B9279" s="77">
        <v>45.43</v>
      </c>
    </row>
    <row r="9280">
      <c r="A9280" s="70"/>
      <c r="B9280" s="77">
        <v>45.45</v>
      </c>
    </row>
    <row r="9281">
      <c r="A9281" s="70"/>
      <c r="B9281" s="77">
        <v>45.41</v>
      </c>
    </row>
    <row r="9282">
      <c r="A9282" s="70"/>
      <c r="B9282" s="77">
        <v>45.42</v>
      </c>
    </row>
    <row r="9283">
      <c r="A9283" s="70"/>
      <c r="B9283" s="77">
        <v>45.39</v>
      </c>
    </row>
    <row r="9284">
      <c r="A9284" s="70"/>
      <c r="B9284" s="77">
        <v>45.4</v>
      </c>
    </row>
    <row r="9285">
      <c r="A9285" s="70"/>
      <c r="B9285" s="77">
        <v>45.36</v>
      </c>
    </row>
    <row r="9286">
      <c r="A9286" s="70"/>
      <c r="B9286" s="71"/>
    </row>
    <row r="9287">
      <c r="A9287" s="70"/>
      <c r="B9287" s="77">
        <v>45.36</v>
      </c>
    </row>
    <row r="9288">
      <c r="A9288" s="70"/>
      <c r="B9288" s="77">
        <v>45.34</v>
      </c>
    </row>
    <row r="9289">
      <c r="A9289" s="70"/>
      <c r="B9289" s="77">
        <v>45.35</v>
      </c>
    </row>
    <row r="9290">
      <c r="A9290" s="70"/>
      <c r="B9290" s="77">
        <v>45.31</v>
      </c>
    </row>
    <row r="9291">
      <c r="A9291" s="70"/>
      <c r="B9291" s="71"/>
    </row>
    <row r="9292">
      <c r="A9292" s="70"/>
      <c r="B9292" s="77">
        <v>45.3</v>
      </c>
    </row>
    <row r="9293">
      <c r="A9293" s="70"/>
      <c r="B9293" s="77">
        <v>45.31</v>
      </c>
    </row>
    <row r="9294">
      <c r="A9294" s="70"/>
      <c r="B9294" s="77">
        <v>45.27</v>
      </c>
    </row>
    <row r="9295">
      <c r="A9295" s="70"/>
      <c r="B9295" s="77">
        <v>45.28</v>
      </c>
    </row>
    <row r="9296">
      <c r="A9296" s="70"/>
      <c r="B9296" s="77">
        <v>45.27</v>
      </c>
    </row>
    <row r="9297">
      <c r="A9297" s="70"/>
      <c r="B9297" s="77">
        <v>45.25</v>
      </c>
    </row>
    <row r="9298">
      <c r="A9298" s="70"/>
      <c r="B9298" s="77">
        <v>45.26</v>
      </c>
    </row>
    <row r="9299">
      <c r="A9299" s="70"/>
      <c r="B9299" s="77">
        <v>45.25</v>
      </c>
    </row>
    <row r="9300">
      <c r="A9300" s="70"/>
      <c r="B9300" s="77">
        <v>45.26</v>
      </c>
    </row>
    <row r="9301">
      <c r="A9301" s="70"/>
      <c r="B9301" s="77">
        <v>45.25</v>
      </c>
    </row>
    <row r="9302">
      <c r="A9302" s="70"/>
      <c r="B9302" s="77">
        <v>45.29</v>
      </c>
    </row>
    <row r="9303">
      <c r="A9303" s="70"/>
      <c r="B9303" s="71"/>
    </row>
    <row r="9304">
      <c r="A9304" s="70"/>
      <c r="B9304" s="77">
        <v>45.28</v>
      </c>
    </row>
    <row r="9305">
      <c r="A9305" s="70"/>
      <c r="B9305" s="77">
        <v>45.27</v>
      </c>
    </row>
    <row r="9306">
      <c r="A9306" s="70"/>
      <c r="B9306" s="77">
        <v>45.29</v>
      </c>
    </row>
    <row r="9307">
      <c r="A9307" s="70"/>
      <c r="B9307" s="77">
        <v>45.29</v>
      </c>
    </row>
    <row r="9308">
      <c r="A9308" s="70"/>
      <c r="B9308" s="77">
        <v>45.27</v>
      </c>
    </row>
    <row r="9309">
      <c r="A9309" s="70"/>
      <c r="B9309" s="77">
        <v>45.24</v>
      </c>
    </row>
    <row r="9310">
      <c r="A9310" s="70"/>
      <c r="B9310" s="77">
        <v>45.26</v>
      </c>
    </row>
    <row r="9311">
      <c r="A9311" s="70"/>
      <c r="B9311" s="77">
        <v>45.24</v>
      </c>
    </row>
    <row r="9312">
      <c r="A9312" s="70"/>
      <c r="B9312" s="71"/>
    </row>
    <row r="9313">
      <c r="A9313" s="70"/>
      <c r="B9313" s="77">
        <v>45.24</v>
      </c>
    </row>
    <row r="9314">
      <c r="A9314" s="70"/>
      <c r="B9314" s="77">
        <v>45.3</v>
      </c>
    </row>
    <row r="9315">
      <c r="A9315" s="70"/>
      <c r="B9315" s="77">
        <v>45.31</v>
      </c>
    </row>
    <row r="9316">
      <c r="A9316" s="70"/>
      <c r="B9316" s="77">
        <v>45.25</v>
      </c>
    </row>
    <row r="9317">
      <c r="A9317" s="70"/>
      <c r="B9317" s="77">
        <v>45.21</v>
      </c>
    </row>
    <row r="9318">
      <c r="A9318" s="70"/>
      <c r="B9318" s="77">
        <v>45.23</v>
      </c>
    </row>
    <row r="9319">
      <c r="A9319" s="70"/>
      <c r="B9319" s="77">
        <v>45.25</v>
      </c>
    </row>
    <row r="9320">
      <c r="A9320" s="70"/>
      <c r="B9320" s="77">
        <v>45.27</v>
      </c>
    </row>
    <row r="9321">
      <c r="A9321" s="70"/>
      <c r="B9321" s="77">
        <v>45.25</v>
      </c>
    </row>
    <row r="9322">
      <c r="A9322" s="70"/>
      <c r="B9322" s="77">
        <v>45.24</v>
      </c>
    </row>
    <row r="9323">
      <c r="A9323" s="70"/>
      <c r="B9323" s="77">
        <v>45.25</v>
      </c>
    </row>
    <row r="9324">
      <c r="A9324" s="70"/>
      <c r="B9324" s="77">
        <v>45.22</v>
      </c>
    </row>
    <row r="9325">
      <c r="A9325" s="70"/>
      <c r="B9325" s="77">
        <v>45.22</v>
      </c>
    </row>
    <row r="9326">
      <c r="A9326" s="70"/>
      <c r="B9326" s="77">
        <v>45.15</v>
      </c>
    </row>
    <row r="9327">
      <c r="A9327" s="70"/>
      <c r="B9327" s="77">
        <v>44.93</v>
      </c>
    </row>
    <row r="9328">
      <c r="A9328" s="70"/>
      <c r="B9328" s="77">
        <v>44.76</v>
      </c>
    </row>
    <row r="9329">
      <c r="A9329" s="70"/>
      <c r="B9329" s="77">
        <v>44.75</v>
      </c>
    </row>
    <row r="9330">
      <c r="A9330" s="70"/>
      <c r="B9330" s="77">
        <v>44.73</v>
      </c>
    </row>
    <row r="9331">
      <c r="A9331" s="70"/>
      <c r="B9331" s="77">
        <v>44.12</v>
      </c>
    </row>
    <row r="9332">
      <c r="A9332" s="70"/>
      <c r="B9332" s="71"/>
    </row>
    <row r="9333">
      <c r="A9333" s="70"/>
      <c r="B9333" s="77">
        <v>43.39</v>
      </c>
    </row>
    <row r="9334">
      <c r="A9334" s="70"/>
      <c r="B9334" s="71"/>
    </row>
    <row r="9335">
      <c r="A9335" s="70"/>
      <c r="B9335" s="77">
        <v>43.77</v>
      </c>
    </row>
    <row r="9336">
      <c r="A9336" s="70"/>
      <c r="B9336" s="77">
        <v>43.67</v>
      </c>
    </row>
    <row r="9337">
      <c r="A9337" s="70"/>
      <c r="B9337" s="77">
        <v>43.78</v>
      </c>
    </row>
    <row r="9338">
      <c r="A9338" s="70"/>
      <c r="B9338" s="77">
        <v>43.56</v>
      </c>
    </row>
    <row r="9339">
      <c r="A9339" s="70"/>
      <c r="B9339" s="77">
        <v>43.62</v>
      </c>
    </row>
    <row r="9340">
      <c r="A9340" s="70"/>
      <c r="B9340" s="71"/>
    </row>
    <row r="9341">
      <c r="A9341" s="70"/>
      <c r="B9341" s="77">
        <v>43.65</v>
      </c>
    </row>
    <row r="9342">
      <c r="A9342" s="70"/>
      <c r="B9342" s="77">
        <v>43.76</v>
      </c>
    </row>
    <row r="9343">
      <c r="A9343" s="70"/>
      <c r="B9343" s="71"/>
    </row>
    <row r="9344">
      <c r="A9344" s="70"/>
      <c r="B9344" s="77">
        <v>43.9</v>
      </c>
    </row>
    <row r="9345">
      <c r="A9345" s="70"/>
      <c r="B9345" s="77">
        <v>43.89</v>
      </c>
    </row>
    <row r="9346">
      <c r="A9346" s="70"/>
      <c r="B9346" s="77">
        <v>43.86</v>
      </c>
    </row>
    <row r="9347">
      <c r="A9347" s="70"/>
      <c r="B9347" s="77">
        <v>44.0</v>
      </c>
    </row>
    <row r="9348">
      <c r="A9348" s="70"/>
      <c r="B9348" s="77">
        <v>44.0</v>
      </c>
    </row>
    <row r="9349">
      <c r="A9349" s="70"/>
      <c r="B9349" s="77">
        <v>44.04</v>
      </c>
    </row>
    <row r="9350">
      <c r="A9350" s="70"/>
      <c r="B9350" s="77">
        <v>44.16</v>
      </c>
    </row>
    <row r="9351">
      <c r="A9351" s="70"/>
      <c r="B9351" s="71"/>
    </row>
    <row r="9352">
      <c r="A9352" s="70"/>
      <c r="B9352" s="77">
        <v>44.18</v>
      </c>
    </row>
    <row r="9353">
      <c r="A9353" s="70"/>
      <c r="B9353" s="77">
        <v>44.18</v>
      </c>
    </row>
    <row r="9354">
      <c r="A9354" s="70"/>
      <c r="B9354" s="77">
        <v>44.41</v>
      </c>
    </row>
    <row r="9355">
      <c r="A9355" s="70"/>
      <c r="B9355" s="77">
        <v>44.37</v>
      </c>
    </row>
    <row r="9356">
      <c r="A9356" s="70"/>
      <c r="B9356" s="77">
        <v>44.97</v>
      </c>
    </row>
    <row r="9357">
      <c r="A9357" s="70"/>
      <c r="B9357" s="71"/>
    </row>
    <row r="9358">
      <c r="A9358" s="70"/>
      <c r="B9358" s="77">
        <v>44.76</v>
      </c>
    </row>
    <row r="9359">
      <c r="A9359" s="70"/>
      <c r="B9359" s="77">
        <v>44.69</v>
      </c>
    </row>
    <row r="9360">
      <c r="A9360" s="70"/>
      <c r="B9360" s="77">
        <v>44.71</v>
      </c>
    </row>
    <row r="9361">
      <c r="A9361" s="70"/>
      <c r="B9361" s="77">
        <v>44.95</v>
      </c>
    </row>
    <row r="9362">
      <c r="A9362" s="70"/>
      <c r="B9362" s="77">
        <v>45.34</v>
      </c>
    </row>
    <row r="9363">
      <c r="A9363" s="70"/>
      <c r="B9363" s="77">
        <v>45.42</v>
      </c>
    </row>
    <row r="9364">
      <c r="A9364" s="70"/>
      <c r="B9364" s="77">
        <v>45.12</v>
      </c>
    </row>
    <row r="9365">
      <c r="A9365" s="70"/>
      <c r="B9365" s="77">
        <v>45.44</v>
      </c>
    </row>
    <row r="9366">
      <c r="A9366" s="70"/>
      <c r="B9366" s="77">
        <v>45.96</v>
      </c>
    </row>
    <row r="9367">
      <c r="A9367" s="70"/>
      <c r="B9367" s="77">
        <v>45.46</v>
      </c>
    </row>
    <row r="9368">
      <c r="A9368" s="70"/>
      <c r="B9368" s="77">
        <v>45.29</v>
      </c>
    </row>
    <row r="9369">
      <c r="A9369" s="70"/>
      <c r="B9369" s="77">
        <v>45.25</v>
      </c>
    </row>
    <row r="9370">
      <c r="A9370" s="70"/>
      <c r="B9370" s="77">
        <v>45.33</v>
      </c>
    </row>
    <row r="9371">
      <c r="A9371" s="70"/>
      <c r="B9371" s="77">
        <v>45.37</v>
      </c>
    </row>
    <row r="9372">
      <c r="A9372" s="70"/>
      <c r="B9372" s="77">
        <v>45.36</v>
      </c>
    </row>
    <row r="9373">
      <c r="A9373" s="70"/>
      <c r="B9373" s="77">
        <v>45.34</v>
      </c>
    </row>
    <row r="9374">
      <c r="A9374" s="70"/>
      <c r="B9374" s="77">
        <v>45.45</v>
      </c>
    </row>
    <row r="9375">
      <c r="A9375" s="70"/>
      <c r="B9375" s="77">
        <v>45.39</v>
      </c>
    </row>
    <row r="9376">
      <c r="A9376" s="70"/>
      <c r="B9376" s="77">
        <v>45.45</v>
      </c>
    </row>
    <row r="9377">
      <c r="A9377" s="70"/>
      <c r="B9377" s="77">
        <v>45.42</v>
      </c>
    </row>
    <row r="9378">
      <c r="A9378" s="70"/>
      <c r="B9378" s="77">
        <v>45.31</v>
      </c>
    </row>
    <row r="9379">
      <c r="A9379" s="70"/>
      <c r="B9379" s="77">
        <v>45.19</v>
      </c>
    </row>
    <row r="9380">
      <c r="A9380" s="70"/>
      <c r="B9380" s="77">
        <v>45.06</v>
      </c>
    </row>
    <row r="9381">
      <c r="A9381" s="70"/>
      <c r="B9381" s="77">
        <v>45.09</v>
      </c>
    </row>
    <row r="9382">
      <c r="A9382" s="70"/>
      <c r="B9382" s="77">
        <v>44.98</v>
      </c>
    </row>
    <row r="9383">
      <c r="A9383" s="70"/>
      <c r="B9383" s="77">
        <v>45.07</v>
      </c>
    </row>
    <row r="9384">
      <c r="A9384" s="70"/>
      <c r="B9384" s="77">
        <v>45.09</v>
      </c>
    </row>
    <row r="9385">
      <c r="A9385" s="70"/>
      <c r="B9385" s="77">
        <v>45.26</v>
      </c>
    </row>
    <row r="9386">
      <c r="A9386" s="70"/>
      <c r="B9386" s="77">
        <v>45.28</v>
      </c>
    </row>
    <row r="9387">
      <c r="A9387" s="70"/>
      <c r="B9387" s="77">
        <v>45.39</v>
      </c>
    </row>
    <row r="9388">
      <c r="A9388" s="70"/>
      <c r="B9388" s="77">
        <v>45.54</v>
      </c>
    </row>
    <row r="9389">
      <c r="A9389" s="70"/>
      <c r="B9389" s="77">
        <v>45.63</v>
      </c>
    </row>
    <row r="9390">
      <c r="A9390" s="70"/>
      <c r="B9390" s="77">
        <v>45.82</v>
      </c>
    </row>
    <row r="9391">
      <c r="A9391" s="70"/>
      <c r="B9391" s="77">
        <v>46.2</v>
      </c>
    </row>
    <row r="9392">
      <c r="A9392" s="70"/>
      <c r="B9392" s="77">
        <v>46.06</v>
      </c>
    </row>
    <row r="9393">
      <c r="A9393" s="70"/>
      <c r="B9393" s="77">
        <v>45.83</v>
      </c>
    </row>
    <row r="9394">
      <c r="A9394" s="70"/>
      <c r="B9394" s="77">
        <v>45.9</v>
      </c>
    </row>
    <row r="9395">
      <c r="A9395" s="70"/>
      <c r="B9395" s="77">
        <v>45.84</v>
      </c>
    </row>
    <row r="9396">
      <c r="A9396" s="70"/>
      <c r="B9396" s="77">
        <v>45.96</v>
      </c>
    </row>
    <row r="9397">
      <c r="A9397" s="70"/>
      <c r="B9397" s="77">
        <v>45.98</v>
      </c>
    </row>
    <row r="9398">
      <c r="A9398" s="70"/>
      <c r="B9398" s="77">
        <v>45.88</v>
      </c>
    </row>
    <row r="9399">
      <c r="A9399" s="70"/>
      <c r="B9399" s="77">
        <v>45.96</v>
      </c>
    </row>
    <row r="9400">
      <c r="A9400" s="70"/>
      <c r="B9400" s="77">
        <v>45.75</v>
      </c>
    </row>
    <row r="9401">
      <c r="A9401" s="70"/>
      <c r="B9401" s="77">
        <v>45.98</v>
      </c>
    </row>
    <row r="9402">
      <c r="A9402" s="70"/>
      <c r="B9402" s="77">
        <v>45.95</v>
      </c>
    </row>
    <row r="9403">
      <c r="A9403" s="70"/>
      <c r="B9403" s="77">
        <v>45.73</v>
      </c>
    </row>
    <row r="9404">
      <c r="A9404" s="70"/>
      <c r="B9404" s="77">
        <v>45.76</v>
      </c>
    </row>
    <row r="9405">
      <c r="A9405" s="70"/>
      <c r="B9405" s="77">
        <v>45.64</v>
      </c>
    </row>
    <row r="9406">
      <c r="A9406" s="70"/>
      <c r="B9406" s="77">
        <v>45.82</v>
      </c>
    </row>
    <row r="9407">
      <c r="A9407" s="70"/>
      <c r="B9407" s="77">
        <v>45.94</v>
      </c>
    </row>
    <row r="9408">
      <c r="A9408" s="70"/>
      <c r="B9408" s="77">
        <v>46.15</v>
      </c>
    </row>
    <row r="9409">
      <c r="A9409" s="70"/>
      <c r="B9409" s="77">
        <v>46.17</v>
      </c>
    </row>
    <row r="9410">
      <c r="A9410" s="70"/>
      <c r="B9410" s="77">
        <v>45.95</v>
      </c>
    </row>
    <row r="9411">
      <c r="A9411" s="70"/>
      <c r="B9411" s="77">
        <v>46.06</v>
      </c>
    </row>
    <row r="9412">
      <c r="A9412" s="70"/>
      <c r="B9412" s="77">
        <v>46.09</v>
      </c>
    </row>
    <row r="9413">
      <c r="A9413" s="70"/>
      <c r="B9413" s="77">
        <v>46.18</v>
      </c>
    </row>
    <row r="9414">
      <c r="A9414" s="70"/>
      <c r="B9414" s="77">
        <v>46.22</v>
      </c>
    </row>
    <row r="9415">
      <c r="A9415" s="70"/>
      <c r="B9415" s="77">
        <v>46.27</v>
      </c>
    </row>
    <row r="9416">
      <c r="A9416" s="70"/>
      <c r="B9416" s="77">
        <v>46.27</v>
      </c>
    </row>
    <row r="9417">
      <c r="A9417" s="70"/>
      <c r="B9417" s="77">
        <v>46.31</v>
      </c>
    </row>
    <row r="9418">
      <c r="A9418" s="70"/>
      <c r="B9418" s="77">
        <v>46.43</v>
      </c>
    </row>
    <row r="9419">
      <c r="A9419" s="70"/>
      <c r="B9419" s="77">
        <v>46.45</v>
      </c>
    </row>
    <row r="9420">
      <c r="A9420" s="70"/>
      <c r="B9420" s="77">
        <v>46.36</v>
      </c>
    </row>
    <row r="9421">
      <c r="A9421" s="70"/>
      <c r="B9421" s="77">
        <v>46.3</v>
      </c>
    </row>
    <row r="9422">
      <c r="A9422" s="70"/>
      <c r="B9422" s="77">
        <v>46.37</v>
      </c>
    </row>
    <row r="9423">
      <c r="A9423" s="70"/>
      <c r="B9423" s="77">
        <v>46.33</v>
      </c>
    </row>
    <row r="9424">
      <c r="A9424" s="70"/>
      <c r="B9424" s="77">
        <v>46.43</v>
      </c>
    </row>
    <row r="9425">
      <c r="A9425" s="70"/>
      <c r="B9425" s="77">
        <v>46.38</v>
      </c>
    </row>
    <row r="9426">
      <c r="A9426" s="70"/>
      <c r="B9426" s="77">
        <v>46.46</v>
      </c>
    </row>
    <row r="9427">
      <c r="A9427" s="70"/>
      <c r="B9427" s="77">
        <v>46.36</v>
      </c>
    </row>
    <row r="9428">
      <c r="A9428" s="70"/>
      <c r="B9428" s="77">
        <v>46.26</v>
      </c>
    </row>
    <row r="9429">
      <c r="A9429" s="70"/>
      <c r="B9429" s="77">
        <v>46.26</v>
      </c>
    </row>
    <row r="9430">
      <c r="A9430" s="70"/>
      <c r="B9430" s="77">
        <v>46.32</v>
      </c>
    </row>
    <row r="9431">
      <c r="A9431" s="70"/>
      <c r="B9431" s="77">
        <v>46.41</v>
      </c>
    </row>
    <row r="9432">
      <c r="A9432" s="70"/>
      <c r="B9432" s="77">
        <v>46.39</v>
      </c>
    </row>
    <row r="9433">
      <c r="A9433" s="70"/>
      <c r="B9433" s="77">
        <v>46.35</v>
      </c>
    </row>
    <row r="9434">
      <c r="A9434" s="70"/>
      <c r="B9434" s="71"/>
    </row>
    <row r="9435">
      <c r="A9435" s="70"/>
      <c r="B9435" s="77">
        <v>46.25</v>
      </c>
    </row>
    <row r="9436">
      <c r="A9436" s="70"/>
      <c r="B9436" s="77">
        <v>46.29</v>
      </c>
    </row>
    <row r="9437">
      <c r="A9437" s="70"/>
      <c r="B9437" s="77">
        <v>46.33</v>
      </c>
    </row>
    <row r="9438">
      <c r="A9438" s="70"/>
      <c r="B9438" s="77">
        <v>46.35</v>
      </c>
    </row>
    <row r="9439">
      <c r="A9439" s="70"/>
      <c r="B9439" s="77">
        <v>46.31</v>
      </c>
    </row>
    <row r="9440">
      <c r="A9440" s="70"/>
      <c r="B9440" s="77">
        <v>46.34</v>
      </c>
    </row>
    <row r="9441">
      <c r="A9441" s="70"/>
      <c r="B9441" s="77">
        <v>46.34</v>
      </c>
    </row>
    <row r="9442">
      <c r="A9442" s="70"/>
      <c r="B9442" s="77">
        <v>46.33</v>
      </c>
    </row>
    <row r="9443">
      <c r="A9443" s="70"/>
      <c r="B9443" s="77">
        <v>46.35</v>
      </c>
    </row>
    <row r="9444">
      <c r="A9444" s="70"/>
      <c r="B9444" s="77">
        <v>46.32</v>
      </c>
    </row>
    <row r="9445">
      <c r="A9445" s="70"/>
      <c r="B9445" s="77">
        <v>46.32</v>
      </c>
    </row>
    <row r="9446">
      <c r="A9446" s="70"/>
      <c r="B9446" s="77">
        <v>46.37</v>
      </c>
    </row>
    <row r="9447">
      <c r="A9447" s="70"/>
      <c r="B9447" s="77">
        <v>46.34</v>
      </c>
    </row>
    <row r="9448">
      <c r="A9448" s="70"/>
      <c r="B9448" s="77">
        <v>46.3</v>
      </c>
    </row>
    <row r="9449">
      <c r="A9449" s="70"/>
      <c r="B9449" s="77">
        <v>46.27</v>
      </c>
    </row>
    <row r="9450">
      <c r="A9450" s="70"/>
      <c r="B9450" s="77">
        <v>46.22</v>
      </c>
    </row>
    <row r="9451">
      <c r="A9451" s="70"/>
      <c r="B9451" s="77">
        <v>46.03</v>
      </c>
    </row>
    <row r="9452">
      <c r="A9452" s="70"/>
      <c r="B9452" s="77">
        <v>45.8</v>
      </c>
    </row>
    <row r="9453">
      <c r="A9453" s="70"/>
      <c r="B9453" s="77">
        <v>45.95</v>
      </c>
    </row>
    <row r="9454">
      <c r="A9454" s="70"/>
      <c r="B9454" s="77">
        <v>45.83</v>
      </c>
    </row>
    <row r="9455">
      <c r="A9455" s="70"/>
      <c r="B9455" s="77">
        <v>45.94</v>
      </c>
    </row>
    <row r="9456">
      <c r="A9456" s="70"/>
      <c r="B9456" s="77">
        <v>45.86</v>
      </c>
    </row>
    <row r="9457">
      <c r="A9457" s="70"/>
      <c r="B9457" s="77">
        <v>45.79</v>
      </c>
    </row>
    <row r="9458">
      <c r="A9458" s="70"/>
      <c r="B9458" s="77">
        <v>45.94</v>
      </c>
    </row>
    <row r="9459">
      <c r="A9459" s="70"/>
      <c r="B9459" s="77">
        <v>45.94</v>
      </c>
    </row>
    <row r="9460">
      <c r="A9460" s="70"/>
      <c r="B9460" s="77">
        <v>45.95</v>
      </c>
    </row>
    <row r="9461">
      <c r="A9461" s="70"/>
      <c r="B9461" s="77">
        <v>46.05</v>
      </c>
    </row>
    <row r="9462">
      <c r="A9462" s="70"/>
      <c r="B9462" s="77">
        <v>46.16</v>
      </c>
    </row>
    <row r="9463">
      <c r="A9463" s="70"/>
      <c r="B9463" s="71"/>
    </row>
    <row r="9464">
      <c r="A9464" s="70"/>
      <c r="B9464" s="77">
        <v>45.92</v>
      </c>
    </row>
    <row r="9465">
      <c r="A9465" s="70"/>
      <c r="B9465" s="77">
        <v>45.91</v>
      </c>
    </row>
    <row r="9466">
      <c r="A9466" s="70"/>
      <c r="B9466" s="77">
        <v>45.86</v>
      </c>
    </row>
    <row r="9467">
      <c r="A9467" s="70"/>
      <c r="B9467" s="77">
        <v>45.9</v>
      </c>
    </row>
    <row r="9468">
      <c r="A9468" s="70"/>
      <c r="B9468" s="77">
        <v>45.86</v>
      </c>
    </row>
    <row r="9469">
      <c r="A9469" s="70"/>
      <c r="B9469" s="77">
        <v>45.83</v>
      </c>
    </row>
    <row r="9470">
      <c r="A9470" s="70"/>
      <c r="B9470" s="77">
        <v>45.77</v>
      </c>
    </row>
    <row r="9471">
      <c r="A9471" s="70"/>
      <c r="B9471" s="77">
        <v>45.86</v>
      </c>
    </row>
    <row r="9472">
      <c r="A9472" s="70"/>
      <c r="B9472" s="71"/>
    </row>
    <row r="9473">
      <c r="A9473" s="70"/>
      <c r="B9473" s="77">
        <v>45.86</v>
      </c>
    </row>
    <row r="9474">
      <c r="A9474" s="70"/>
      <c r="B9474" s="77">
        <v>45.86</v>
      </c>
    </row>
    <row r="9475">
      <c r="A9475" s="70"/>
      <c r="B9475" s="77">
        <v>45.83</v>
      </c>
    </row>
    <row r="9476">
      <c r="A9476" s="70"/>
      <c r="B9476" s="77">
        <v>45.83</v>
      </c>
    </row>
    <row r="9477">
      <c r="A9477" s="70"/>
      <c r="B9477" s="77">
        <v>45.79</v>
      </c>
    </row>
    <row r="9478">
      <c r="A9478" s="70"/>
      <c r="B9478" s="77">
        <v>45.77</v>
      </c>
    </row>
    <row r="9479">
      <c r="A9479" s="70"/>
      <c r="B9479" s="71"/>
    </row>
    <row r="9480">
      <c r="A9480" s="70"/>
      <c r="B9480" s="77">
        <v>45.65</v>
      </c>
    </row>
    <row r="9481">
      <c r="A9481" s="70"/>
      <c r="B9481" s="77">
        <v>45.66</v>
      </c>
    </row>
    <row r="9482">
      <c r="A9482" s="70"/>
      <c r="B9482" s="77">
        <v>45.72</v>
      </c>
    </row>
    <row r="9483">
      <c r="A9483" s="70"/>
      <c r="B9483" s="77">
        <v>45.56</v>
      </c>
    </row>
    <row r="9484">
      <c r="A9484" s="70"/>
      <c r="B9484" s="77">
        <v>45.45</v>
      </c>
    </row>
    <row r="9485">
      <c r="A9485" s="70"/>
      <c r="B9485" s="77">
        <v>45.41</v>
      </c>
    </row>
    <row r="9486">
      <c r="A9486" s="70"/>
      <c r="B9486" s="71"/>
    </row>
    <row r="9487">
      <c r="A9487" s="70"/>
      <c r="B9487" s="77">
        <v>45.5</v>
      </c>
    </row>
    <row r="9488">
      <c r="A9488" s="70"/>
      <c r="B9488" s="77">
        <v>45.3</v>
      </c>
    </row>
    <row r="9489">
      <c r="A9489" s="70"/>
      <c r="B9489" s="77">
        <v>45.1</v>
      </c>
    </row>
    <row r="9490">
      <c r="A9490" s="70"/>
      <c r="B9490" s="77">
        <v>45.11</v>
      </c>
    </row>
    <row r="9491">
      <c r="A9491" s="70"/>
      <c r="B9491" s="77">
        <v>45.1</v>
      </c>
    </row>
    <row r="9492">
      <c r="A9492" s="70"/>
      <c r="B9492" s="77">
        <v>45.15</v>
      </c>
    </row>
    <row r="9493">
      <c r="A9493" s="70"/>
      <c r="B9493" s="77">
        <v>45.2</v>
      </c>
    </row>
    <row r="9494">
      <c r="A9494" s="70"/>
      <c r="B9494" s="71"/>
    </row>
    <row r="9495">
      <c r="A9495" s="70"/>
      <c r="B9495" s="71"/>
    </row>
    <row r="9496">
      <c r="A9496" s="70"/>
      <c r="B9496" s="77">
        <v>45.01</v>
      </c>
    </row>
    <row r="9497">
      <c r="A9497" s="70"/>
      <c r="B9497" s="77">
        <v>45.03</v>
      </c>
    </row>
    <row r="9498">
      <c r="A9498" s="70"/>
      <c r="B9498" s="77">
        <v>45.03</v>
      </c>
    </row>
    <row r="9499">
      <c r="A9499" s="70"/>
      <c r="B9499" s="77">
        <v>45.13</v>
      </c>
    </row>
    <row r="9500">
      <c r="A9500" s="70"/>
      <c r="B9500" s="77">
        <v>45.08</v>
      </c>
    </row>
    <row r="9501">
      <c r="A9501" s="70"/>
      <c r="B9501" s="77">
        <v>45.06</v>
      </c>
    </row>
    <row r="9502">
      <c r="A9502" s="70"/>
      <c r="B9502" s="77">
        <v>45.06</v>
      </c>
    </row>
    <row r="9503">
      <c r="A9503" s="70"/>
      <c r="B9503" s="77">
        <v>45.03</v>
      </c>
    </row>
    <row r="9504">
      <c r="A9504" s="70"/>
      <c r="B9504" s="71"/>
    </row>
    <row r="9505">
      <c r="A9505" s="70"/>
      <c r="B9505" s="77">
        <v>44.97</v>
      </c>
    </row>
    <row r="9506">
      <c r="A9506" s="70"/>
      <c r="B9506" s="77">
        <v>44.75</v>
      </c>
    </row>
    <row r="9507">
      <c r="A9507" s="70"/>
      <c r="B9507" s="77">
        <v>44.47</v>
      </c>
    </row>
    <row r="9508">
      <c r="A9508" s="70"/>
      <c r="B9508" s="77">
        <v>44.22</v>
      </c>
    </row>
    <row r="9509">
      <c r="A9509" s="70"/>
      <c r="B9509" s="77">
        <v>44.24</v>
      </c>
    </row>
    <row r="9510">
      <c r="A9510" s="70"/>
      <c r="B9510" s="77">
        <v>43.83</v>
      </c>
    </row>
    <row r="9511">
      <c r="A9511" s="70"/>
      <c r="B9511" s="77">
        <v>43.7</v>
      </c>
    </row>
    <row r="9512">
      <c r="A9512" s="70"/>
      <c r="B9512" s="77">
        <v>43.92</v>
      </c>
    </row>
    <row r="9513">
      <c r="A9513" s="70"/>
      <c r="B9513" s="77">
        <v>44.23</v>
      </c>
    </row>
    <row r="9514">
      <c r="A9514" s="70"/>
      <c r="B9514" s="77">
        <v>44.61</v>
      </c>
    </row>
    <row r="9515">
      <c r="A9515" s="70"/>
      <c r="B9515" s="77">
        <v>44.35</v>
      </c>
    </row>
    <row r="9516">
      <c r="A9516" s="70"/>
      <c r="B9516" s="77">
        <v>44.09</v>
      </c>
    </row>
    <row r="9517">
      <c r="A9517" s="70"/>
      <c r="B9517" s="77">
        <v>44.13</v>
      </c>
    </row>
    <row r="9518">
      <c r="A9518" s="70"/>
      <c r="B9518" s="77">
        <v>43.89</v>
      </c>
    </row>
    <row r="9519">
      <c r="A9519" s="70"/>
      <c r="B9519" s="77">
        <v>44.03</v>
      </c>
    </row>
    <row r="9520">
      <c r="A9520" s="70"/>
      <c r="B9520" s="77">
        <v>43.91</v>
      </c>
    </row>
    <row r="9521">
      <c r="A9521" s="70"/>
      <c r="B9521" s="77">
        <v>43.8</v>
      </c>
    </row>
    <row r="9522">
      <c r="A9522" s="70"/>
      <c r="B9522" s="77">
        <v>43.88</v>
      </c>
    </row>
    <row r="9523">
      <c r="A9523" s="70"/>
      <c r="B9523" s="77">
        <v>43.79</v>
      </c>
    </row>
    <row r="9524">
      <c r="A9524" s="70"/>
      <c r="B9524" s="77">
        <v>43.81</v>
      </c>
    </row>
    <row r="9525">
      <c r="A9525" s="70"/>
      <c r="B9525" s="77">
        <v>43.84</v>
      </c>
    </row>
    <row r="9526">
      <c r="A9526" s="70"/>
      <c r="B9526" s="77">
        <v>43.78</v>
      </c>
    </row>
    <row r="9527">
      <c r="A9527" s="70"/>
      <c r="B9527" s="77">
        <v>43.74</v>
      </c>
    </row>
    <row r="9528">
      <c r="A9528" s="70"/>
      <c r="B9528" s="77">
        <v>43.71</v>
      </c>
    </row>
    <row r="9529">
      <c r="A9529" s="70"/>
      <c r="B9529" s="77">
        <v>43.58</v>
      </c>
    </row>
    <row r="9530">
      <c r="A9530" s="70"/>
      <c r="B9530" s="77">
        <v>43.61</v>
      </c>
    </row>
    <row r="9531">
      <c r="A9531" s="70"/>
      <c r="B9531" s="77">
        <v>43.43</v>
      </c>
    </row>
    <row r="9532">
      <c r="A9532" s="70"/>
      <c r="B9532" s="77">
        <v>43.77</v>
      </c>
    </row>
    <row r="9533">
      <c r="A9533" s="70"/>
      <c r="B9533" s="77">
        <v>43.87</v>
      </c>
    </row>
    <row r="9534">
      <c r="A9534" s="70"/>
      <c r="B9534" s="77">
        <v>43.83</v>
      </c>
    </row>
    <row r="9535">
      <c r="A9535" s="70"/>
      <c r="B9535" s="77">
        <v>44.02</v>
      </c>
    </row>
    <row r="9536">
      <c r="A9536" s="70"/>
      <c r="B9536" s="77">
        <v>43.82</v>
      </c>
    </row>
    <row r="9537">
      <c r="A9537" s="70"/>
      <c r="B9537" s="77">
        <v>43.73</v>
      </c>
    </row>
    <row r="9538">
      <c r="A9538" s="70"/>
      <c r="B9538" s="77">
        <v>43.69</v>
      </c>
    </row>
    <row r="9539">
      <c r="A9539" s="70"/>
      <c r="B9539" s="77">
        <v>43.85</v>
      </c>
    </row>
    <row r="9540">
      <c r="A9540" s="70"/>
      <c r="B9540" s="77">
        <v>43.72</v>
      </c>
    </row>
    <row r="9541">
      <c r="A9541" s="70"/>
      <c r="B9541" s="77">
        <v>43.74</v>
      </c>
    </row>
    <row r="9542">
      <c r="A9542" s="70"/>
      <c r="B9542" s="77">
        <v>43.74</v>
      </c>
    </row>
    <row r="9543">
      <c r="A9543" s="70"/>
      <c r="B9543" s="77">
        <v>43.78</v>
      </c>
    </row>
    <row r="9544">
      <c r="A9544" s="70"/>
      <c r="B9544" s="71"/>
    </row>
    <row r="9545">
      <c r="A9545" s="70"/>
      <c r="B9545" s="77">
        <v>43.75</v>
      </c>
    </row>
    <row r="9546">
      <c r="A9546" s="70"/>
      <c r="B9546" s="77">
        <v>43.81</v>
      </c>
    </row>
    <row r="9547">
      <c r="A9547" s="70"/>
      <c r="B9547" s="71"/>
    </row>
    <row r="9548">
      <c r="A9548" s="70"/>
      <c r="B9548" s="77">
        <v>43.75</v>
      </c>
    </row>
    <row r="9549">
      <c r="A9549" s="70"/>
      <c r="B9549" s="77">
        <v>43.78</v>
      </c>
    </row>
    <row r="9550">
      <c r="A9550" s="70"/>
      <c r="B9550" s="77">
        <v>43.69</v>
      </c>
    </row>
    <row r="9551">
      <c r="A9551" s="70"/>
      <c r="B9551" s="77">
        <v>43.68</v>
      </c>
    </row>
    <row r="9552">
      <c r="A9552" s="70"/>
      <c r="B9552" s="77">
        <v>43.59</v>
      </c>
    </row>
    <row r="9553">
      <c r="A9553" s="70"/>
      <c r="B9553" s="77">
        <v>43.36</v>
      </c>
    </row>
    <row r="9554">
      <c r="A9554" s="70"/>
      <c r="B9554" s="77">
        <v>43.47</v>
      </c>
    </row>
    <row r="9555">
      <c r="A9555" s="70"/>
      <c r="B9555" s="77">
        <v>43.46</v>
      </c>
    </row>
    <row r="9556">
      <c r="A9556" s="70"/>
      <c r="B9556" s="77">
        <v>43.6</v>
      </c>
    </row>
    <row r="9557">
      <c r="A9557" s="70"/>
      <c r="B9557" s="77">
        <v>43.64</v>
      </c>
    </row>
    <row r="9558">
      <c r="A9558" s="70"/>
      <c r="B9558" s="77">
        <v>43.78</v>
      </c>
    </row>
    <row r="9559">
      <c r="A9559" s="70"/>
      <c r="B9559" s="77">
        <v>43.79</v>
      </c>
    </row>
    <row r="9560">
      <c r="A9560" s="70"/>
      <c r="B9560" s="77">
        <v>43.72</v>
      </c>
    </row>
    <row r="9561">
      <c r="A9561" s="70"/>
      <c r="B9561" s="77">
        <v>43.76</v>
      </c>
    </row>
    <row r="9562">
      <c r="A9562" s="70"/>
      <c r="B9562" s="77">
        <v>43.82</v>
      </c>
    </row>
    <row r="9563">
      <c r="A9563" s="70"/>
      <c r="B9563" s="77">
        <v>43.74</v>
      </c>
    </row>
    <row r="9564">
      <c r="A9564" s="70"/>
      <c r="B9564" s="77">
        <v>43.84</v>
      </c>
    </row>
    <row r="9565">
      <c r="A9565" s="70"/>
      <c r="B9565" s="77">
        <v>43.82</v>
      </c>
    </row>
    <row r="9566">
      <c r="A9566" s="70"/>
      <c r="B9566" s="77">
        <v>43.72</v>
      </c>
    </row>
    <row r="9567">
      <c r="A9567" s="70"/>
      <c r="B9567" s="77">
        <v>43.72</v>
      </c>
    </row>
    <row r="9568">
      <c r="A9568" s="70"/>
      <c r="B9568" s="77">
        <v>43.7</v>
      </c>
    </row>
    <row r="9569">
      <c r="A9569" s="70"/>
      <c r="B9569" s="77">
        <v>43.69</v>
      </c>
    </row>
    <row r="9570">
      <c r="A9570" s="70"/>
      <c r="B9570" s="77">
        <v>43.64</v>
      </c>
    </row>
    <row r="9571">
      <c r="A9571" s="70"/>
      <c r="B9571" s="77">
        <v>43.72</v>
      </c>
    </row>
    <row r="9572">
      <c r="A9572" s="70"/>
      <c r="B9572" s="77">
        <v>43.7</v>
      </c>
    </row>
    <row r="9573">
      <c r="A9573" s="70"/>
      <c r="B9573" s="77">
        <v>43.65</v>
      </c>
    </row>
    <row r="9574">
      <c r="A9574" s="70"/>
      <c r="B9574" s="77">
        <v>43.71</v>
      </c>
    </row>
    <row r="9575">
      <c r="A9575" s="70"/>
      <c r="B9575" s="77">
        <v>43.69</v>
      </c>
    </row>
    <row r="9576">
      <c r="A9576" s="70"/>
      <c r="B9576" s="71"/>
    </row>
    <row r="9577">
      <c r="A9577" s="70"/>
      <c r="B9577" s="77">
        <v>43.67</v>
      </c>
    </row>
    <row r="9578">
      <c r="A9578" s="70"/>
      <c r="B9578" s="77">
        <v>43.58</v>
      </c>
    </row>
    <row r="9579">
      <c r="A9579" s="70"/>
      <c r="B9579" s="77">
        <v>43.58</v>
      </c>
    </row>
    <row r="9580">
      <c r="A9580" s="70"/>
      <c r="B9580" s="77">
        <v>43.52</v>
      </c>
    </row>
    <row r="9581">
      <c r="A9581" s="70"/>
      <c r="B9581" s="77">
        <v>43.55</v>
      </c>
    </row>
    <row r="9582">
      <c r="A9582" s="70"/>
      <c r="B9582" s="77">
        <v>43.62</v>
      </c>
    </row>
    <row r="9583">
      <c r="A9583" s="70"/>
      <c r="B9583" s="77">
        <v>43.63</v>
      </c>
    </row>
    <row r="9584">
      <c r="A9584" s="70"/>
      <c r="B9584" s="77">
        <v>43.69</v>
      </c>
    </row>
    <row r="9585">
      <c r="A9585" s="70"/>
      <c r="B9585" s="77">
        <v>43.67</v>
      </c>
    </row>
    <row r="9586">
      <c r="A9586" s="70"/>
      <c r="B9586" s="77">
        <v>43.77</v>
      </c>
    </row>
    <row r="9587">
      <c r="A9587" s="70"/>
      <c r="B9587" s="77">
        <v>43.74</v>
      </c>
    </row>
    <row r="9588">
      <c r="A9588" s="70"/>
      <c r="B9588" s="77">
        <v>43.83</v>
      </c>
    </row>
    <row r="9589">
      <c r="A9589" s="70"/>
      <c r="B9589" s="71"/>
    </row>
    <row r="9590">
      <c r="A9590" s="70"/>
      <c r="B9590" s="77">
        <v>43.81</v>
      </c>
    </row>
    <row r="9591">
      <c r="A9591" s="70"/>
      <c r="B9591" s="77">
        <v>43.79</v>
      </c>
    </row>
    <row r="9592">
      <c r="A9592" s="70"/>
      <c r="B9592" s="77">
        <v>43.82</v>
      </c>
    </row>
    <row r="9593">
      <c r="A9593" s="70"/>
      <c r="B9593" s="77">
        <v>43.75</v>
      </c>
    </row>
    <row r="9594">
      <c r="A9594" s="70"/>
      <c r="B9594" s="71"/>
    </row>
    <row r="9595">
      <c r="A9595" s="70"/>
      <c r="B9595" s="77">
        <v>43.76</v>
      </c>
    </row>
    <row r="9596">
      <c r="A9596" s="70"/>
      <c r="B9596" s="77">
        <v>43.81</v>
      </c>
    </row>
    <row r="9597">
      <c r="A9597" s="70"/>
      <c r="B9597" s="77">
        <v>43.76</v>
      </c>
    </row>
    <row r="9598">
      <c r="A9598" s="70"/>
      <c r="B9598" s="77">
        <v>43.74</v>
      </c>
    </row>
    <row r="9599">
      <c r="A9599" s="70"/>
      <c r="B9599" s="77">
        <v>43.77</v>
      </c>
    </row>
    <row r="9600">
      <c r="A9600" s="70"/>
      <c r="B9600" s="77">
        <v>43.74</v>
      </c>
    </row>
    <row r="9601">
      <c r="A9601" s="70"/>
      <c r="B9601" s="77">
        <v>43.7</v>
      </c>
    </row>
    <row r="9602">
      <c r="A9602" s="70"/>
      <c r="B9602" s="77">
        <v>43.75</v>
      </c>
    </row>
    <row r="9603">
      <c r="A9603" s="70"/>
      <c r="B9603" s="71"/>
    </row>
    <row r="9604">
      <c r="A9604" s="70"/>
      <c r="B9604" s="77">
        <v>43.83</v>
      </c>
    </row>
    <row r="9605">
      <c r="A9605" s="70"/>
      <c r="B9605" s="71"/>
    </row>
    <row r="9606">
      <c r="A9606" s="70"/>
      <c r="B9606" s="77">
        <v>43.76</v>
      </c>
    </row>
    <row r="9607">
      <c r="A9607" s="70"/>
      <c r="B9607" s="77">
        <v>43.76</v>
      </c>
    </row>
    <row r="9608">
      <c r="A9608" s="70"/>
      <c r="B9608" s="77">
        <v>43.75</v>
      </c>
    </row>
    <row r="9609">
      <c r="A9609" s="70"/>
      <c r="B9609" s="71"/>
    </row>
    <row r="9610">
      <c r="A9610" s="70"/>
      <c r="B9610" s="77">
        <v>43.71</v>
      </c>
    </row>
    <row r="9611">
      <c r="A9611" s="70"/>
      <c r="B9611" s="77">
        <v>43.69</v>
      </c>
    </row>
    <row r="9612">
      <c r="A9612" s="70"/>
      <c r="B9612" s="77">
        <v>43.71</v>
      </c>
    </row>
    <row r="9613">
      <c r="A9613" s="70"/>
      <c r="B9613" s="77">
        <v>43.71</v>
      </c>
    </row>
    <row r="9614">
      <c r="A9614" s="70"/>
      <c r="B9614" s="77">
        <v>43.65</v>
      </c>
    </row>
    <row r="9615">
      <c r="A9615" s="70"/>
      <c r="B9615" s="77">
        <v>43.57</v>
      </c>
    </row>
    <row r="9616">
      <c r="A9616" s="70"/>
      <c r="B9616" s="77">
        <v>43.6</v>
      </c>
    </row>
    <row r="9617">
      <c r="A9617" s="70"/>
      <c r="B9617" s="77">
        <v>43.54</v>
      </c>
    </row>
    <row r="9618">
      <c r="A9618" s="70"/>
      <c r="B9618" s="77">
        <v>43.41</v>
      </c>
    </row>
    <row r="9619">
      <c r="A9619" s="70"/>
      <c r="B9619" s="77">
        <v>43.44</v>
      </c>
    </row>
    <row r="9620">
      <c r="A9620" s="70"/>
      <c r="B9620" s="77">
        <v>43.51</v>
      </c>
    </row>
    <row r="9621">
      <c r="A9621" s="70"/>
      <c r="B9621" s="77">
        <v>43.45</v>
      </c>
    </row>
    <row r="9622">
      <c r="A9622" s="70"/>
      <c r="B9622" s="77">
        <v>43.37</v>
      </c>
    </row>
    <row r="9623">
      <c r="A9623" s="70"/>
      <c r="B9623" s="77">
        <v>43.3</v>
      </c>
    </row>
    <row r="9624">
      <c r="A9624" s="70"/>
      <c r="B9624" s="77">
        <v>43.43</v>
      </c>
    </row>
    <row r="9625">
      <c r="A9625" s="70"/>
      <c r="B9625" s="77">
        <v>43.49</v>
      </c>
    </row>
    <row r="9626">
      <c r="A9626" s="70"/>
      <c r="B9626" s="77">
        <v>43.43</v>
      </c>
    </row>
    <row r="9627">
      <c r="A9627" s="70"/>
      <c r="B9627" s="77">
        <v>43.56</v>
      </c>
    </row>
    <row r="9628">
      <c r="A9628" s="70"/>
      <c r="B9628" s="77">
        <v>43.45</v>
      </c>
    </row>
    <row r="9629">
      <c r="A9629" s="70"/>
      <c r="B9629" s="77">
        <v>43.5</v>
      </c>
    </row>
    <row r="9630">
      <c r="A9630" s="70"/>
      <c r="B9630" s="71"/>
    </row>
    <row r="9631">
      <c r="A9631" s="70"/>
      <c r="B9631" s="77">
        <v>43.49</v>
      </c>
    </row>
    <row r="9632">
      <c r="A9632" s="70"/>
      <c r="B9632" s="77">
        <v>43.51</v>
      </c>
    </row>
    <row r="9633">
      <c r="A9633" s="70"/>
      <c r="B9633" s="77">
        <v>43.52</v>
      </c>
    </row>
    <row r="9634">
      <c r="A9634" s="70"/>
      <c r="B9634" s="77">
        <v>43.52</v>
      </c>
    </row>
    <row r="9635">
      <c r="A9635" s="70"/>
      <c r="B9635" s="77">
        <v>43.54</v>
      </c>
    </row>
    <row r="9636">
      <c r="A9636" s="70"/>
      <c r="B9636" s="77">
        <v>43.69</v>
      </c>
    </row>
    <row r="9637">
      <c r="A9637" s="70"/>
      <c r="B9637" s="77">
        <v>43.72</v>
      </c>
    </row>
    <row r="9638">
      <c r="A9638" s="70"/>
      <c r="B9638" s="77">
        <v>43.76</v>
      </c>
    </row>
    <row r="9639">
      <c r="A9639" s="70"/>
      <c r="B9639" s="77">
        <v>43.66</v>
      </c>
    </row>
    <row r="9640">
      <c r="A9640" s="70"/>
      <c r="B9640" s="77">
        <v>43.6</v>
      </c>
    </row>
    <row r="9641">
      <c r="A9641" s="70"/>
      <c r="B9641" s="77">
        <v>43.53</v>
      </c>
    </row>
    <row r="9642">
      <c r="A9642" s="70"/>
      <c r="B9642" s="77">
        <v>43.53</v>
      </c>
    </row>
    <row r="9643">
      <c r="A9643" s="70"/>
      <c r="B9643" s="77">
        <v>43.55</v>
      </c>
    </row>
    <row r="9644">
      <c r="A9644" s="70"/>
      <c r="B9644" s="77">
        <v>43.56</v>
      </c>
    </row>
    <row r="9645">
      <c r="A9645" s="70"/>
      <c r="B9645" s="77">
        <v>43.62</v>
      </c>
    </row>
    <row r="9646">
      <c r="A9646" s="70"/>
      <c r="B9646" s="77">
        <v>43.65</v>
      </c>
    </row>
    <row r="9647">
      <c r="A9647" s="70"/>
      <c r="B9647" s="77">
        <v>43.66</v>
      </c>
    </row>
    <row r="9648">
      <c r="A9648" s="70"/>
      <c r="B9648" s="77">
        <v>43.61</v>
      </c>
    </row>
    <row r="9649">
      <c r="A9649" s="70"/>
      <c r="B9649" s="77">
        <v>43.59</v>
      </c>
    </row>
    <row r="9650">
      <c r="A9650" s="70"/>
      <c r="B9650" s="77">
        <v>43.54</v>
      </c>
    </row>
    <row r="9651">
      <c r="A9651" s="70"/>
      <c r="B9651" s="77">
        <v>43.61</v>
      </c>
    </row>
    <row r="9652">
      <c r="A9652" s="70"/>
      <c r="B9652" s="77">
        <v>43.5</v>
      </c>
    </row>
    <row r="9653">
      <c r="A9653" s="70"/>
      <c r="B9653" s="77">
        <v>43.53</v>
      </c>
    </row>
    <row r="9654">
      <c r="A9654" s="70"/>
      <c r="B9654" s="77">
        <v>43.56</v>
      </c>
    </row>
    <row r="9655">
      <c r="A9655" s="70"/>
      <c r="B9655" s="77">
        <v>43.49</v>
      </c>
    </row>
    <row r="9656">
      <c r="A9656" s="70"/>
      <c r="B9656" s="77">
        <v>43.56</v>
      </c>
    </row>
    <row r="9657">
      <c r="A9657" s="70"/>
      <c r="B9657" s="77">
        <v>43.55</v>
      </c>
    </row>
    <row r="9658">
      <c r="A9658" s="70"/>
      <c r="B9658" s="77">
        <v>43.51</v>
      </c>
    </row>
    <row r="9659">
      <c r="A9659" s="70"/>
      <c r="B9659" s="77">
        <v>43.53</v>
      </c>
    </row>
    <row r="9660">
      <c r="A9660" s="70"/>
      <c r="B9660" s="77">
        <v>43.56</v>
      </c>
    </row>
    <row r="9661">
      <c r="A9661" s="70"/>
      <c r="B9661" s="77">
        <v>43.57</v>
      </c>
    </row>
    <row r="9662">
      <c r="A9662" s="70"/>
      <c r="B9662" s="77">
        <v>43.57</v>
      </c>
    </row>
    <row r="9663">
      <c r="A9663" s="70"/>
      <c r="B9663" s="77">
        <v>43.64</v>
      </c>
    </row>
    <row r="9664">
      <c r="A9664" s="70"/>
      <c r="B9664" s="77">
        <v>43.63</v>
      </c>
    </row>
    <row r="9665">
      <c r="A9665" s="70"/>
      <c r="B9665" s="77">
        <v>43.56</v>
      </c>
    </row>
    <row r="9666">
      <c r="A9666" s="70"/>
      <c r="B9666" s="77">
        <v>43.53</v>
      </c>
    </row>
    <row r="9667">
      <c r="A9667" s="70"/>
      <c r="B9667" s="77">
        <v>43.52</v>
      </c>
    </row>
    <row r="9668">
      <c r="A9668" s="70"/>
      <c r="B9668" s="77">
        <v>43.53</v>
      </c>
    </row>
    <row r="9669">
      <c r="A9669" s="70"/>
      <c r="B9669" s="77">
        <v>43.52</v>
      </c>
    </row>
    <row r="9670">
      <c r="A9670" s="70"/>
      <c r="B9670" s="77">
        <v>43.54</v>
      </c>
    </row>
    <row r="9671">
      <c r="A9671" s="70"/>
      <c r="B9671" s="77">
        <v>43.56</v>
      </c>
    </row>
    <row r="9672">
      <c r="A9672" s="70"/>
      <c r="B9672" s="77">
        <v>43.54</v>
      </c>
    </row>
    <row r="9673">
      <c r="A9673" s="70"/>
      <c r="B9673" s="77">
        <v>43.51</v>
      </c>
    </row>
    <row r="9674">
      <c r="A9674" s="70"/>
      <c r="B9674" s="77">
        <v>43.39</v>
      </c>
    </row>
    <row r="9675">
      <c r="A9675" s="70"/>
      <c r="B9675" s="77">
        <v>43.5</v>
      </c>
    </row>
    <row r="9676">
      <c r="A9676" s="70"/>
      <c r="B9676" s="77">
        <v>43.52</v>
      </c>
    </row>
    <row r="9677">
      <c r="A9677" s="70"/>
      <c r="B9677" s="71"/>
    </row>
    <row r="9678">
      <c r="A9678" s="70"/>
      <c r="B9678" s="71"/>
    </row>
    <row r="9679">
      <c r="A9679" s="70"/>
      <c r="B9679" s="77">
        <v>43.49</v>
      </c>
    </row>
    <row r="9680">
      <c r="A9680" s="70"/>
      <c r="B9680" s="77">
        <v>43.45</v>
      </c>
    </row>
    <row r="9681">
      <c r="A9681" s="70"/>
      <c r="B9681" s="77">
        <v>43.46</v>
      </c>
    </row>
    <row r="9682">
      <c r="A9682" s="70"/>
      <c r="B9682" s="77">
        <v>43.51</v>
      </c>
    </row>
    <row r="9683">
      <c r="A9683" s="70"/>
      <c r="B9683" s="77">
        <v>43.51</v>
      </c>
    </row>
    <row r="9684">
      <c r="A9684" s="70"/>
      <c r="B9684" s="77">
        <v>43.5</v>
      </c>
    </row>
    <row r="9685">
      <c r="A9685" s="70"/>
      <c r="B9685" s="77">
        <v>43.55</v>
      </c>
    </row>
    <row r="9686">
      <c r="A9686" s="70"/>
      <c r="B9686" s="77">
        <v>43.55</v>
      </c>
    </row>
    <row r="9687">
      <c r="A9687" s="70"/>
      <c r="B9687" s="77">
        <v>43.53</v>
      </c>
    </row>
    <row r="9688">
      <c r="A9688" s="70"/>
      <c r="B9688" s="77">
        <v>43.58</v>
      </c>
    </row>
    <row r="9689">
      <c r="A9689" s="70"/>
      <c r="B9689" s="77">
        <v>43.6</v>
      </c>
    </row>
    <row r="9690">
      <c r="A9690" s="70"/>
      <c r="B9690" s="71"/>
    </row>
    <row r="9691">
      <c r="A9691" s="70"/>
      <c r="B9691" s="77">
        <v>43.54</v>
      </c>
    </row>
    <row r="9692">
      <c r="A9692" s="70"/>
      <c r="B9692" s="77">
        <v>43.54</v>
      </c>
    </row>
    <row r="9693">
      <c r="A9693" s="70"/>
      <c r="B9693" s="77">
        <v>43.56</v>
      </c>
    </row>
    <row r="9694">
      <c r="A9694" s="70"/>
      <c r="B9694" s="77">
        <v>43.58</v>
      </c>
    </row>
    <row r="9695">
      <c r="A9695" s="70"/>
      <c r="B9695" s="77">
        <v>43.59</v>
      </c>
    </row>
    <row r="9696">
      <c r="A9696" s="70"/>
      <c r="B9696" s="77">
        <v>43.67</v>
      </c>
    </row>
    <row r="9697">
      <c r="A9697" s="70"/>
      <c r="B9697" s="77">
        <v>43.72</v>
      </c>
    </row>
    <row r="9698">
      <c r="A9698" s="70"/>
      <c r="B9698" s="77">
        <v>43.76</v>
      </c>
    </row>
    <row r="9699">
      <c r="A9699" s="70"/>
      <c r="B9699" s="77">
        <v>43.73</v>
      </c>
    </row>
    <row r="9700">
      <c r="A9700" s="70"/>
      <c r="B9700" s="77">
        <v>43.78</v>
      </c>
    </row>
    <row r="9701">
      <c r="A9701" s="70"/>
      <c r="B9701" s="77">
        <v>44.02</v>
      </c>
    </row>
    <row r="9702">
      <c r="A9702" s="70"/>
      <c r="B9702" s="77">
        <v>44.04</v>
      </c>
    </row>
    <row r="9703">
      <c r="A9703" s="70"/>
      <c r="B9703" s="77">
        <v>44.12</v>
      </c>
    </row>
    <row r="9704">
      <c r="A9704" s="70"/>
      <c r="B9704" s="77">
        <v>43.95</v>
      </c>
    </row>
    <row r="9705">
      <c r="A9705" s="70"/>
      <c r="B9705" s="77">
        <v>43.74</v>
      </c>
    </row>
    <row r="9706">
      <c r="A9706" s="70"/>
      <c r="B9706" s="77">
        <v>43.86</v>
      </c>
    </row>
    <row r="9707">
      <c r="A9707" s="70"/>
      <c r="B9707" s="71"/>
    </row>
    <row r="9708">
      <c r="A9708" s="70"/>
      <c r="B9708" s="77">
        <v>43.86</v>
      </c>
    </row>
    <row r="9709">
      <c r="A9709" s="70"/>
      <c r="B9709" s="77">
        <v>43.81</v>
      </c>
    </row>
    <row r="9710">
      <c r="A9710" s="70"/>
      <c r="B9710" s="77">
        <v>43.82</v>
      </c>
    </row>
    <row r="9711">
      <c r="A9711" s="70"/>
      <c r="B9711" s="77">
        <v>43.88</v>
      </c>
    </row>
    <row r="9712">
      <c r="A9712" s="70"/>
      <c r="B9712" s="77">
        <v>43.92</v>
      </c>
    </row>
    <row r="9713">
      <c r="A9713" s="70"/>
      <c r="B9713" s="77">
        <v>43.94</v>
      </c>
    </row>
    <row r="9714">
      <c r="A9714" s="70"/>
      <c r="B9714" s="77">
        <v>43.87</v>
      </c>
    </row>
    <row r="9715">
      <c r="A9715" s="70"/>
      <c r="B9715" s="77">
        <v>43.9</v>
      </c>
    </row>
    <row r="9716">
      <c r="A9716" s="70"/>
      <c r="B9716" s="77">
        <v>43.91</v>
      </c>
    </row>
    <row r="9717">
      <c r="A9717" s="70"/>
      <c r="B9717" s="77">
        <v>43.92</v>
      </c>
    </row>
    <row r="9718">
      <c r="A9718" s="70"/>
      <c r="B9718" s="77">
        <v>43.9</v>
      </c>
    </row>
    <row r="9719">
      <c r="A9719" s="70"/>
      <c r="B9719" s="77">
        <v>43.93</v>
      </c>
    </row>
    <row r="9720">
      <c r="A9720" s="70"/>
      <c r="B9720" s="77">
        <v>43.95</v>
      </c>
    </row>
    <row r="9721">
      <c r="A9721" s="70"/>
      <c r="B9721" s="77">
        <v>43.98</v>
      </c>
    </row>
    <row r="9722">
      <c r="A9722" s="70"/>
      <c r="B9722" s="77">
        <v>44.08</v>
      </c>
    </row>
    <row r="9723">
      <c r="A9723" s="70"/>
      <c r="B9723" s="77">
        <v>43.99</v>
      </c>
    </row>
    <row r="9724">
      <c r="A9724" s="70"/>
      <c r="B9724" s="71"/>
    </row>
    <row r="9725">
      <c r="A9725" s="70"/>
      <c r="B9725" s="77">
        <v>44.09</v>
      </c>
    </row>
    <row r="9726">
      <c r="A9726" s="70"/>
      <c r="B9726" s="77">
        <v>44.13</v>
      </c>
    </row>
    <row r="9727">
      <c r="A9727" s="70"/>
      <c r="B9727" s="77">
        <v>44.31</v>
      </c>
    </row>
    <row r="9728">
      <c r="A9728" s="70"/>
      <c r="B9728" s="77">
        <v>44.26</v>
      </c>
    </row>
    <row r="9729">
      <c r="A9729" s="70"/>
      <c r="B9729" s="77">
        <v>44.32</v>
      </c>
    </row>
    <row r="9730">
      <c r="A9730" s="70"/>
      <c r="B9730" s="77">
        <v>44.62</v>
      </c>
    </row>
    <row r="9731">
      <c r="A9731" s="70"/>
      <c r="B9731" s="77">
        <v>44.94</v>
      </c>
    </row>
    <row r="9732">
      <c r="A9732" s="70"/>
      <c r="B9732" s="71"/>
    </row>
    <row r="9733">
      <c r="A9733" s="70"/>
      <c r="B9733" s="77">
        <v>44.89</v>
      </c>
    </row>
    <row r="9734">
      <c r="A9734" s="70"/>
      <c r="B9734" s="77">
        <v>44.89</v>
      </c>
    </row>
    <row r="9735">
      <c r="A9735" s="70"/>
      <c r="B9735" s="77">
        <v>44.82</v>
      </c>
    </row>
    <row r="9736">
      <c r="A9736" s="70"/>
      <c r="B9736" s="77">
        <v>45.11</v>
      </c>
    </row>
    <row r="9737">
      <c r="A9737" s="70"/>
      <c r="B9737" s="77">
        <v>45.32</v>
      </c>
    </row>
    <row r="9738">
      <c r="A9738" s="70"/>
      <c r="B9738" s="77">
        <v>45.2</v>
      </c>
    </row>
    <row r="9739">
      <c r="A9739" s="70"/>
      <c r="B9739" s="77">
        <v>45.09</v>
      </c>
    </row>
    <row r="9740">
      <c r="A9740" s="70"/>
      <c r="B9740" s="77">
        <v>45.14</v>
      </c>
    </row>
    <row r="9741">
      <c r="A9741" s="70"/>
      <c r="B9741" s="77">
        <v>45.12</v>
      </c>
    </row>
    <row r="9742">
      <c r="A9742" s="70"/>
      <c r="B9742" s="77">
        <v>44.94</v>
      </c>
    </row>
    <row r="9743">
      <c r="A9743" s="70"/>
      <c r="B9743" s="77">
        <v>45.06</v>
      </c>
    </row>
    <row r="9744">
      <c r="A9744" s="70"/>
      <c r="B9744" s="77">
        <v>45.09</v>
      </c>
    </row>
    <row r="9745">
      <c r="A9745" s="70"/>
      <c r="B9745" s="77">
        <v>45.11</v>
      </c>
    </row>
    <row r="9746">
      <c r="A9746" s="70"/>
      <c r="B9746" s="71"/>
    </row>
    <row r="9747">
      <c r="A9747" s="70"/>
      <c r="B9747" s="77">
        <v>45.18</v>
      </c>
    </row>
    <row r="9748">
      <c r="A9748" s="70"/>
      <c r="B9748" s="77">
        <v>45.27</v>
      </c>
    </row>
    <row r="9749">
      <c r="A9749" s="70"/>
      <c r="B9749" s="77">
        <v>45.41</v>
      </c>
    </row>
    <row r="9750">
      <c r="A9750" s="70"/>
      <c r="B9750" s="77">
        <v>45.67</v>
      </c>
    </row>
    <row r="9751">
      <c r="A9751" s="70"/>
      <c r="B9751" s="77">
        <v>45.99</v>
      </c>
    </row>
    <row r="9752">
      <c r="A9752" s="70"/>
      <c r="B9752" s="77">
        <v>45.8</v>
      </c>
    </row>
    <row r="9753">
      <c r="A9753" s="70"/>
      <c r="B9753" s="77">
        <v>45.81</v>
      </c>
    </row>
    <row r="9754">
      <c r="A9754" s="70"/>
      <c r="B9754" s="77">
        <v>45.77</v>
      </c>
    </row>
    <row r="9755">
      <c r="A9755" s="70"/>
      <c r="B9755" s="77">
        <v>45.67</v>
      </c>
    </row>
    <row r="9756">
      <c r="A9756" s="70"/>
      <c r="B9756" s="71"/>
    </row>
    <row r="9757">
      <c r="A9757" s="70"/>
      <c r="B9757" s="77">
        <v>45.82</v>
      </c>
    </row>
    <row r="9758">
      <c r="A9758" s="70"/>
      <c r="B9758" s="77">
        <v>45.77</v>
      </c>
    </row>
    <row r="9759">
      <c r="A9759" s="70"/>
      <c r="B9759" s="77">
        <v>45.74</v>
      </c>
    </row>
    <row r="9760">
      <c r="A9760" s="70"/>
      <c r="B9760" s="77">
        <v>45.78</v>
      </c>
    </row>
    <row r="9761">
      <c r="A9761" s="70"/>
      <c r="B9761" s="77">
        <v>45.85</v>
      </c>
    </row>
    <row r="9762">
      <c r="A9762" s="70"/>
      <c r="B9762" s="77">
        <v>45.74</v>
      </c>
    </row>
    <row r="9763">
      <c r="A9763" s="70"/>
      <c r="B9763" s="71"/>
    </row>
    <row r="9764">
      <c r="A9764" s="70"/>
      <c r="B9764" s="71"/>
    </row>
    <row r="9765">
      <c r="A9765" s="70"/>
      <c r="B9765" s="77">
        <v>45.94</v>
      </c>
    </row>
    <row r="9766">
      <c r="A9766" s="70"/>
      <c r="B9766" s="77">
        <v>45.92</v>
      </c>
    </row>
    <row r="9767">
      <c r="A9767" s="70"/>
      <c r="B9767" s="77">
        <v>45.94</v>
      </c>
    </row>
    <row r="9768">
      <c r="A9768" s="70"/>
      <c r="B9768" s="77">
        <v>45.99</v>
      </c>
    </row>
    <row r="9769">
      <c r="A9769" s="70"/>
      <c r="B9769" s="77">
        <v>46.12</v>
      </c>
    </row>
    <row r="9770">
      <c r="A9770" s="70"/>
      <c r="B9770" s="77">
        <v>46.28</v>
      </c>
    </row>
    <row r="9771">
      <c r="A9771" s="70"/>
      <c r="B9771" s="77">
        <v>46.18</v>
      </c>
    </row>
    <row r="9772">
      <c r="A9772" s="70"/>
      <c r="B9772" s="77">
        <v>46.17</v>
      </c>
    </row>
    <row r="9773">
      <c r="A9773" s="70"/>
      <c r="B9773" s="77">
        <v>46.33</v>
      </c>
    </row>
    <row r="9774">
      <c r="A9774" s="70"/>
      <c r="B9774" s="77">
        <v>46.22</v>
      </c>
    </row>
    <row r="9775">
      <c r="A9775" s="70"/>
      <c r="B9775" s="77">
        <v>46.2</v>
      </c>
    </row>
    <row r="9776">
      <c r="A9776" s="70"/>
      <c r="B9776" s="77">
        <v>46.06</v>
      </c>
    </row>
    <row r="9777">
      <c r="A9777" s="70"/>
      <c r="B9777" s="77">
        <v>45.84</v>
      </c>
    </row>
    <row r="9778">
      <c r="A9778" s="70"/>
      <c r="B9778" s="77">
        <v>45.5</v>
      </c>
    </row>
    <row r="9779">
      <c r="A9779" s="70"/>
      <c r="B9779" s="71"/>
    </row>
    <row r="9780">
      <c r="A9780" s="70"/>
      <c r="B9780" s="77">
        <v>45.24</v>
      </c>
    </row>
    <row r="9781">
      <c r="A9781" s="70"/>
      <c r="B9781" s="77">
        <v>45.03</v>
      </c>
    </row>
    <row r="9782">
      <c r="A9782" s="70"/>
      <c r="B9782" s="77">
        <v>45.37</v>
      </c>
    </row>
    <row r="9783">
      <c r="A9783" s="70"/>
      <c r="B9783" s="77">
        <v>45.32</v>
      </c>
    </row>
    <row r="9784">
      <c r="A9784" s="70"/>
      <c r="B9784" s="77">
        <v>45.16</v>
      </c>
    </row>
    <row r="9785">
      <c r="A9785" s="70"/>
      <c r="B9785" s="77">
        <v>45.12</v>
      </c>
    </row>
    <row r="9786">
      <c r="A9786" s="70"/>
      <c r="B9786" s="77">
        <v>45.2</v>
      </c>
    </row>
    <row r="9787">
      <c r="A9787" s="70"/>
      <c r="B9787" s="77">
        <v>45.26</v>
      </c>
    </row>
    <row r="9788">
      <c r="A9788" s="70"/>
      <c r="B9788" s="77">
        <v>45.16</v>
      </c>
    </row>
    <row r="9789">
      <c r="A9789" s="70"/>
      <c r="B9789" s="77">
        <v>45.07</v>
      </c>
    </row>
    <row r="9790">
      <c r="A9790" s="70"/>
      <c r="B9790" s="77">
        <v>45.05</v>
      </c>
    </row>
    <row r="9791">
      <c r="A9791" s="70"/>
      <c r="B9791" s="77">
        <v>44.95</v>
      </c>
    </row>
    <row r="9792">
      <c r="A9792" s="70"/>
      <c r="B9792" s="77">
        <v>44.85</v>
      </c>
    </row>
    <row r="9793">
      <c r="A9793" s="70"/>
      <c r="B9793" s="77">
        <v>44.67</v>
      </c>
    </row>
    <row r="9794">
      <c r="A9794" s="70"/>
      <c r="B9794" s="77">
        <v>44.66</v>
      </c>
    </row>
    <row r="9795">
      <c r="A9795" s="70"/>
      <c r="B9795" s="77">
        <v>44.28</v>
      </c>
    </row>
    <row r="9796">
      <c r="A9796" s="70"/>
      <c r="B9796" s="77">
        <v>44.38</v>
      </c>
    </row>
    <row r="9797">
      <c r="A9797" s="70"/>
      <c r="B9797" s="71"/>
    </row>
    <row r="9798">
      <c r="A9798" s="70"/>
      <c r="B9798" s="77">
        <v>44.15</v>
      </c>
    </row>
    <row r="9799">
      <c r="A9799" s="70"/>
      <c r="B9799" s="77">
        <v>44.26</v>
      </c>
    </row>
    <row r="9800">
      <c r="A9800" s="70"/>
      <c r="B9800" s="77">
        <v>44.17</v>
      </c>
    </row>
    <row r="9801">
      <c r="A9801" s="70"/>
      <c r="B9801" s="77">
        <v>44.31</v>
      </c>
    </row>
    <row r="9802">
      <c r="A9802" s="70"/>
      <c r="B9802" s="77">
        <v>44.51</v>
      </c>
    </row>
    <row r="9803">
      <c r="A9803" s="70"/>
      <c r="B9803" s="77">
        <v>44.36</v>
      </c>
    </row>
    <row r="9804">
      <c r="A9804" s="70"/>
      <c r="B9804" s="77">
        <v>44.36</v>
      </c>
    </row>
    <row r="9805">
      <c r="A9805" s="70"/>
      <c r="B9805" s="77">
        <v>44.15</v>
      </c>
    </row>
    <row r="9806">
      <c r="A9806" s="70"/>
      <c r="B9806" s="77">
        <v>44.21</v>
      </c>
    </row>
    <row r="9807">
      <c r="A9807" s="70"/>
      <c r="B9807" s="77">
        <v>44.29</v>
      </c>
    </row>
    <row r="9808">
      <c r="A9808" s="70"/>
      <c r="B9808" s="71"/>
    </row>
    <row r="9809">
      <c r="A9809" s="70"/>
      <c r="B9809" s="77">
        <v>44.15</v>
      </c>
    </row>
    <row r="9810">
      <c r="A9810" s="70"/>
      <c r="B9810" s="77">
        <v>44.14</v>
      </c>
    </row>
    <row r="9811">
      <c r="A9811" s="70"/>
      <c r="B9811" s="77">
        <v>44.07</v>
      </c>
    </row>
    <row r="9812">
      <c r="A9812" s="70"/>
      <c r="B9812" s="77">
        <v>44.15</v>
      </c>
    </row>
    <row r="9813">
      <c r="A9813" s="70"/>
      <c r="B9813" s="77">
        <v>44.31</v>
      </c>
    </row>
    <row r="9814">
      <c r="A9814" s="70"/>
      <c r="B9814" s="77">
        <v>44.23</v>
      </c>
    </row>
    <row r="9815">
      <c r="A9815" s="70"/>
      <c r="B9815" s="77">
        <v>44.2</v>
      </c>
    </row>
    <row r="9816">
      <c r="A9816" s="70"/>
      <c r="B9816" s="77">
        <v>44.27</v>
      </c>
    </row>
    <row r="9817">
      <c r="A9817" s="70"/>
      <c r="B9817" s="77">
        <v>44.2</v>
      </c>
    </row>
    <row r="9818">
      <c r="A9818" s="70"/>
      <c r="B9818" s="71"/>
    </row>
    <row r="9819">
      <c r="A9819" s="70"/>
      <c r="B9819" s="77">
        <v>44.21</v>
      </c>
    </row>
    <row r="9820">
      <c r="A9820" s="70"/>
      <c r="B9820" s="77">
        <v>44.26</v>
      </c>
    </row>
    <row r="9821">
      <c r="A9821" s="70"/>
      <c r="B9821" s="77">
        <v>44.22</v>
      </c>
    </row>
    <row r="9822">
      <c r="A9822" s="70"/>
      <c r="B9822" s="77">
        <v>44.27</v>
      </c>
    </row>
    <row r="9823">
      <c r="A9823" s="70"/>
      <c r="B9823" s="77">
        <v>44.3</v>
      </c>
    </row>
    <row r="9824">
      <c r="A9824" s="70"/>
      <c r="B9824" s="77">
        <v>44.46</v>
      </c>
    </row>
    <row r="9825">
      <c r="A9825" s="70"/>
      <c r="B9825" s="77">
        <v>44.43</v>
      </c>
    </row>
    <row r="9826">
      <c r="A9826" s="70"/>
      <c r="B9826" s="77">
        <v>44.4</v>
      </c>
    </row>
    <row r="9827">
      <c r="A9827" s="70"/>
      <c r="B9827" s="77">
        <v>44.51</v>
      </c>
    </row>
    <row r="9828">
      <c r="A9828" s="70"/>
      <c r="B9828" s="77">
        <v>44.56</v>
      </c>
    </row>
    <row r="9829">
      <c r="A9829" s="70"/>
      <c r="B9829" s="77">
        <v>44.45</v>
      </c>
    </row>
    <row r="9830">
      <c r="A9830" s="70"/>
      <c r="B9830" s="77">
        <v>44.42</v>
      </c>
    </row>
    <row r="9831">
      <c r="A9831" s="70"/>
      <c r="B9831" s="77">
        <v>44.44</v>
      </c>
    </row>
    <row r="9832">
      <c r="A9832" s="70"/>
      <c r="B9832" s="77">
        <v>44.35</v>
      </c>
    </row>
    <row r="9833">
      <c r="A9833" s="70"/>
      <c r="B9833" s="77">
        <v>44.34</v>
      </c>
    </row>
    <row r="9834">
      <c r="A9834" s="70"/>
      <c r="B9834" s="77">
        <v>44.36</v>
      </c>
    </row>
    <row r="9835">
      <c r="A9835" s="70"/>
      <c r="B9835" s="77">
        <v>44.32</v>
      </c>
    </row>
    <row r="9836">
      <c r="A9836" s="70"/>
      <c r="B9836" s="77">
        <v>44.33</v>
      </c>
    </row>
    <row r="9837">
      <c r="A9837" s="70"/>
      <c r="B9837" s="77">
        <v>44.42</v>
      </c>
    </row>
    <row r="9838">
      <c r="A9838" s="70"/>
      <c r="B9838" s="77">
        <v>44.55</v>
      </c>
    </row>
    <row r="9839">
      <c r="A9839" s="70"/>
      <c r="B9839" s="77">
        <v>44.5</v>
      </c>
    </row>
    <row r="9840">
      <c r="A9840" s="70"/>
      <c r="B9840" s="77">
        <v>44.53</v>
      </c>
    </row>
    <row r="9841">
      <c r="A9841" s="70"/>
      <c r="B9841" s="77">
        <v>44.47</v>
      </c>
    </row>
    <row r="9842">
      <c r="A9842" s="70"/>
      <c r="B9842" s="71"/>
    </row>
    <row r="9843">
      <c r="A9843" s="70"/>
      <c r="B9843" s="77">
        <v>44.41</v>
      </c>
    </row>
    <row r="9844">
      <c r="A9844" s="70"/>
      <c r="B9844" s="77">
        <v>44.42</v>
      </c>
    </row>
    <row r="9845">
      <c r="A9845" s="70"/>
      <c r="B9845" s="77">
        <v>44.44</v>
      </c>
    </row>
    <row r="9846">
      <c r="A9846" s="70"/>
      <c r="B9846" s="77">
        <v>44.38</v>
      </c>
    </row>
    <row r="9847">
      <c r="A9847" s="70"/>
      <c r="B9847" s="77">
        <v>44.47</v>
      </c>
    </row>
    <row r="9848">
      <c r="A9848" s="70"/>
      <c r="B9848" s="77">
        <v>44.55</v>
      </c>
    </row>
    <row r="9849">
      <c r="A9849" s="70"/>
      <c r="B9849" s="77">
        <v>44.66</v>
      </c>
    </row>
    <row r="9850">
      <c r="A9850" s="70"/>
      <c r="B9850" s="77">
        <v>44.66</v>
      </c>
    </row>
    <row r="9851">
      <c r="A9851" s="70"/>
      <c r="B9851" s="77">
        <v>44.66</v>
      </c>
    </row>
    <row r="9852">
      <c r="A9852" s="70"/>
      <c r="B9852" s="77">
        <v>44.69</v>
      </c>
    </row>
    <row r="9853">
      <c r="A9853" s="70"/>
      <c r="B9853" s="71"/>
    </row>
    <row r="9854">
      <c r="A9854" s="70"/>
      <c r="B9854" s="71"/>
    </row>
    <row r="9855">
      <c r="A9855" s="70"/>
      <c r="B9855" s="77">
        <v>44.61</v>
      </c>
    </row>
    <row r="9856">
      <c r="A9856" s="70"/>
      <c r="B9856" s="77">
        <v>44.61</v>
      </c>
    </row>
    <row r="9857">
      <c r="A9857" s="70"/>
      <c r="B9857" s="77">
        <v>44.69</v>
      </c>
    </row>
    <row r="9858">
      <c r="A9858" s="70"/>
      <c r="B9858" s="71"/>
    </row>
    <row r="9859">
      <c r="A9859" s="70"/>
      <c r="B9859" s="77">
        <v>44.63</v>
      </c>
    </row>
    <row r="9860">
      <c r="A9860" s="70"/>
      <c r="B9860" s="77">
        <v>44.74</v>
      </c>
    </row>
    <row r="9861">
      <c r="A9861" s="70"/>
      <c r="B9861" s="71"/>
    </row>
    <row r="9862">
      <c r="A9862" s="70"/>
      <c r="B9862" s="77">
        <v>44.93</v>
      </c>
    </row>
    <row r="9863">
      <c r="A9863" s="70"/>
      <c r="B9863" s="77">
        <v>45.3</v>
      </c>
    </row>
    <row r="9864">
      <c r="A9864" s="70"/>
      <c r="B9864" s="71"/>
    </row>
    <row r="9865">
      <c r="A9865" s="70"/>
      <c r="B9865" s="77">
        <v>45.15</v>
      </c>
    </row>
    <row r="9866">
      <c r="A9866" s="70"/>
      <c r="B9866" s="77">
        <v>45.15</v>
      </c>
    </row>
    <row r="9867">
      <c r="A9867" s="70"/>
      <c r="B9867" s="77">
        <v>45.14</v>
      </c>
    </row>
    <row r="9868">
      <c r="A9868" s="70"/>
      <c r="B9868" s="77">
        <v>45.15</v>
      </c>
    </row>
    <row r="9869">
      <c r="A9869" s="70"/>
      <c r="B9869" s="77">
        <v>45.09</v>
      </c>
    </row>
    <row r="9870">
      <c r="A9870" s="70"/>
      <c r="B9870" s="77">
        <v>45.06</v>
      </c>
    </row>
    <row r="9871">
      <c r="A9871" s="70"/>
      <c r="B9871" s="77">
        <v>44.83</v>
      </c>
    </row>
    <row r="9872">
      <c r="A9872" s="70"/>
      <c r="B9872" s="77">
        <v>45.03</v>
      </c>
    </row>
    <row r="9873">
      <c r="A9873" s="70"/>
      <c r="B9873" s="77">
        <v>45.06</v>
      </c>
    </row>
    <row r="9874">
      <c r="A9874" s="70"/>
      <c r="B9874" s="77">
        <v>44.97</v>
      </c>
    </row>
    <row r="9875">
      <c r="A9875" s="70"/>
      <c r="B9875" s="71"/>
    </row>
    <row r="9876">
      <c r="A9876" s="70"/>
      <c r="B9876" s="77">
        <v>44.9</v>
      </c>
    </row>
    <row r="9877">
      <c r="A9877" s="70"/>
      <c r="B9877" s="77">
        <v>44.86</v>
      </c>
    </row>
    <row r="9878">
      <c r="A9878" s="70"/>
      <c r="B9878" s="77">
        <v>44.97</v>
      </c>
    </row>
    <row r="9879">
      <c r="A9879" s="70"/>
      <c r="B9879" s="77">
        <v>44.88</v>
      </c>
    </row>
    <row r="9880">
      <c r="A9880" s="70"/>
      <c r="B9880" s="77">
        <v>44.88</v>
      </c>
    </row>
    <row r="9881">
      <c r="A9881" s="70"/>
      <c r="B9881" s="77">
        <v>44.96</v>
      </c>
    </row>
    <row r="9882">
      <c r="A9882" s="70"/>
      <c r="B9882" s="77">
        <v>44.93</v>
      </c>
    </row>
    <row r="9883">
      <c r="A9883" s="70"/>
      <c r="B9883" s="77">
        <v>45.07</v>
      </c>
    </row>
    <row r="9884">
      <c r="A9884" s="70"/>
      <c r="B9884" s="77">
        <v>45.05</v>
      </c>
    </row>
    <row r="9885">
      <c r="A9885" s="70"/>
      <c r="B9885" s="77">
        <v>45.39</v>
      </c>
    </row>
    <row r="9886">
      <c r="A9886" s="70"/>
      <c r="B9886" s="77">
        <v>45.61</v>
      </c>
    </row>
    <row r="9887">
      <c r="A9887" s="70"/>
      <c r="B9887" s="77">
        <v>45.34</v>
      </c>
    </row>
    <row r="9888">
      <c r="A9888" s="70"/>
      <c r="B9888" s="77">
        <v>45.48</v>
      </c>
    </row>
    <row r="9889">
      <c r="A9889" s="70"/>
      <c r="B9889" s="77">
        <v>45.46</v>
      </c>
    </row>
    <row r="9890">
      <c r="A9890" s="70"/>
      <c r="B9890" s="77">
        <v>45.68</v>
      </c>
    </row>
    <row r="9891">
      <c r="A9891" s="70"/>
      <c r="B9891" s="77">
        <v>45.52</v>
      </c>
    </row>
    <row r="9892">
      <c r="A9892" s="70"/>
      <c r="B9892" s="77">
        <v>45.73</v>
      </c>
    </row>
    <row r="9893">
      <c r="A9893" s="70"/>
      <c r="B9893" s="77">
        <v>45.85</v>
      </c>
    </row>
    <row r="9894">
      <c r="A9894" s="70"/>
      <c r="B9894" s="77">
        <v>45.85</v>
      </c>
    </row>
    <row r="9895">
      <c r="A9895" s="70"/>
      <c r="B9895" s="77">
        <v>45.97</v>
      </c>
    </row>
    <row r="9896">
      <c r="A9896" s="70"/>
      <c r="B9896" s="77">
        <v>46.19</v>
      </c>
    </row>
    <row r="9897">
      <c r="A9897" s="70"/>
      <c r="B9897" s="77">
        <v>46.43</v>
      </c>
    </row>
    <row r="9898">
      <c r="A9898" s="70"/>
      <c r="B9898" s="77">
        <v>46.22</v>
      </c>
    </row>
    <row r="9899">
      <c r="A9899" s="70"/>
      <c r="B9899" s="77">
        <v>46.17</v>
      </c>
    </row>
    <row r="9900">
      <c r="A9900" s="70"/>
      <c r="B9900" s="77">
        <v>45.82</v>
      </c>
    </row>
    <row r="9901">
      <c r="A9901" s="70"/>
      <c r="B9901" s="77">
        <v>45.92</v>
      </c>
    </row>
    <row r="9902">
      <c r="A9902" s="70"/>
      <c r="B9902" s="77">
        <v>45.93</v>
      </c>
    </row>
    <row r="9903">
      <c r="A9903" s="70"/>
      <c r="B9903" s="77">
        <v>46.06</v>
      </c>
    </row>
    <row r="9904">
      <c r="A9904" s="70"/>
      <c r="B9904" s="77">
        <v>45.92</v>
      </c>
    </row>
    <row r="9905">
      <c r="A9905" s="70"/>
      <c r="B9905" s="77">
        <v>45.88</v>
      </c>
    </row>
    <row r="9906">
      <c r="A9906" s="70"/>
      <c r="B9906" s="77">
        <v>46.04</v>
      </c>
    </row>
    <row r="9907">
      <c r="A9907" s="70"/>
      <c r="B9907" s="77">
        <v>45.98</v>
      </c>
    </row>
    <row r="9908">
      <c r="A9908" s="70"/>
      <c r="B9908" s="77">
        <v>45.91</v>
      </c>
    </row>
    <row r="9909">
      <c r="A9909" s="70"/>
      <c r="B9909" s="77">
        <v>45.92</v>
      </c>
    </row>
    <row r="9910">
      <c r="A9910" s="70"/>
      <c r="B9910" s="77">
        <v>45.89</v>
      </c>
    </row>
    <row r="9911">
      <c r="A9911" s="70"/>
      <c r="B9911" s="77">
        <v>45.91</v>
      </c>
    </row>
    <row r="9912">
      <c r="A9912" s="70"/>
      <c r="B9912" s="77">
        <v>45.92</v>
      </c>
    </row>
    <row r="9913">
      <c r="A9913" s="70"/>
      <c r="B9913" s="77">
        <v>46.01</v>
      </c>
    </row>
    <row r="9914">
      <c r="A9914" s="70"/>
      <c r="B9914" s="77">
        <v>46.2</v>
      </c>
    </row>
    <row r="9915">
      <c r="A9915" s="70"/>
      <c r="B9915" s="77">
        <v>46.34</v>
      </c>
    </row>
    <row r="9916">
      <c r="A9916" s="70"/>
      <c r="B9916" s="77">
        <v>46.36</v>
      </c>
    </row>
    <row r="9917">
      <c r="A9917" s="70"/>
      <c r="B9917" s="77">
        <v>46.4</v>
      </c>
    </row>
    <row r="9918">
      <c r="A9918" s="70"/>
      <c r="B9918" s="77">
        <v>46.34</v>
      </c>
    </row>
    <row r="9919">
      <c r="A9919" s="70"/>
      <c r="B9919" s="77">
        <v>46.08</v>
      </c>
    </row>
    <row r="9920">
      <c r="A9920" s="70"/>
      <c r="B9920" s="77">
        <v>45.98</v>
      </c>
    </row>
    <row r="9921">
      <c r="A9921" s="70"/>
      <c r="B9921" s="77">
        <v>46.01</v>
      </c>
    </row>
    <row r="9922">
      <c r="A9922" s="70"/>
      <c r="B9922" s="77">
        <v>46.03</v>
      </c>
    </row>
    <row r="9923">
      <c r="A9923" s="70"/>
      <c r="B9923" s="77">
        <v>46.15</v>
      </c>
    </row>
    <row r="9924">
      <c r="A9924" s="70"/>
      <c r="B9924" s="77">
        <v>46.12</v>
      </c>
    </row>
    <row r="9925">
      <c r="A9925" s="70"/>
      <c r="B9925" s="77">
        <v>46.06</v>
      </c>
    </row>
    <row r="9926">
      <c r="A9926" s="70"/>
      <c r="B9926" s="77">
        <v>46.21</v>
      </c>
    </row>
    <row r="9927">
      <c r="A9927" s="70"/>
      <c r="B9927" s="77">
        <v>46.21</v>
      </c>
    </row>
    <row r="9928">
      <c r="A9928" s="70"/>
      <c r="B9928" s="77">
        <v>46.29</v>
      </c>
    </row>
    <row r="9929">
      <c r="A9929" s="70"/>
      <c r="B9929" s="77">
        <v>46.43</v>
      </c>
    </row>
    <row r="9930">
      <c r="A9930" s="70"/>
      <c r="B9930" s="77">
        <v>46.44</v>
      </c>
    </row>
    <row r="9931">
      <c r="A9931" s="70"/>
      <c r="B9931" s="77">
        <v>46.73</v>
      </c>
    </row>
    <row r="9932">
      <c r="A9932" s="70"/>
      <c r="B9932" s="77">
        <v>46.95</v>
      </c>
    </row>
    <row r="9933">
      <c r="A9933" s="70"/>
      <c r="B9933" s="77">
        <v>46.84</v>
      </c>
    </row>
    <row r="9934">
      <c r="A9934" s="70"/>
      <c r="B9934" s="77">
        <v>46.83</v>
      </c>
    </row>
    <row r="9935">
      <c r="A9935" s="70"/>
      <c r="B9935" s="77">
        <v>46.93</v>
      </c>
    </row>
    <row r="9936">
      <c r="A9936" s="70"/>
      <c r="B9936" s="77">
        <v>46.81</v>
      </c>
    </row>
    <row r="9937">
      <c r="A9937" s="70"/>
      <c r="B9937" s="77">
        <v>46.85</v>
      </c>
    </row>
    <row r="9938">
      <c r="A9938" s="70"/>
      <c r="B9938" s="77">
        <v>46.64</v>
      </c>
    </row>
    <row r="9939">
      <c r="A9939" s="70"/>
      <c r="B9939" s="77">
        <v>46.56</v>
      </c>
    </row>
    <row r="9940">
      <c r="A9940" s="70"/>
      <c r="B9940" s="77">
        <v>46.51</v>
      </c>
    </row>
    <row r="9941">
      <c r="A9941" s="70"/>
      <c r="B9941" s="77">
        <v>46.65</v>
      </c>
    </row>
    <row r="9942">
      <c r="A9942" s="70"/>
      <c r="B9942" s="77">
        <v>46.56</v>
      </c>
    </row>
    <row r="9943">
      <c r="A9943" s="70"/>
      <c r="B9943" s="77">
        <v>46.72</v>
      </c>
    </row>
    <row r="9944">
      <c r="A9944" s="70"/>
      <c r="B9944" s="77">
        <v>46.54</v>
      </c>
    </row>
    <row r="9945">
      <c r="A9945" s="70"/>
      <c r="B9945" s="77">
        <v>46.49</v>
      </c>
    </row>
    <row r="9946">
      <c r="A9946" s="70"/>
      <c r="B9946" s="77">
        <v>46.59</v>
      </c>
    </row>
    <row r="9947">
      <c r="A9947" s="70"/>
      <c r="B9947" s="77">
        <v>46.53</v>
      </c>
    </row>
    <row r="9948">
      <c r="A9948" s="70"/>
      <c r="B9948" s="77">
        <v>46.43</v>
      </c>
    </row>
    <row r="9949">
      <c r="A9949" s="70"/>
      <c r="B9949" s="77">
        <v>46.52</v>
      </c>
    </row>
    <row r="9950">
      <c r="A9950" s="70"/>
      <c r="B9950" s="77">
        <v>46.56</v>
      </c>
    </row>
    <row r="9951">
      <c r="A9951" s="70"/>
      <c r="B9951" s="71"/>
    </row>
    <row r="9952">
      <c r="A9952" s="70"/>
      <c r="B9952" s="77">
        <v>46.55</v>
      </c>
    </row>
    <row r="9953">
      <c r="A9953" s="70"/>
      <c r="B9953" s="77">
        <v>46.46</v>
      </c>
    </row>
    <row r="9954">
      <c r="A9954" s="70"/>
      <c r="B9954" s="77">
        <v>46.48</v>
      </c>
    </row>
    <row r="9955">
      <c r="A9955" s="70"/>
      <c r="B9955" s="77">
        <v>46.45</v>
      </c>
    </row>
    <row r="9956">
      <c r="A9956" s="70"/>
      <c r="B9956" s="77">
        <v>46.52</v>
      </c>
    </row>
    <row r="9957">
      <c r="A9957" s="70"/>
      <c r="B9957" s="77">
        <v>46.56</v>
      </c>
    </row>
    <row r="9958">
      <c r="A9958" s="70"/>
      <c r="B9958" s="77">
        <v>46.5</v>
      </c>
    </row>
    <row r="9959">
      <c r="A9959" s="70"/>
      <c r="B9959" s="77">
        <v>46.61</v>
      </c>
    </row>
    <row r="9960">
      <c r="A9960" s="70"/>
      <c r="B9960" s="77">
        <v>46.56</v>
      </c>
    </row>
    <row r="9961">
      <c r="A9961" s="70"/>
      <c r="B9961" s="77">
        <v>46.52</v>
      </c>
    </row>
    <row r="9962">
      <c r="A9962" s="70"/>
      <c r="B9962" s="77">
        <v>46.51</v>
      </c>
    </row>
    <row r="9963">
      <c r="A9963" s="70"/>
      <c r="B9963" s="77">
        <v>46.55</v>
      </c>
    </row>
    <row r="9964">
      <c r="A9964" s="70"/>
      <c r="B9964" s="77">
        <v>46.53</v>
      </c>
    </row>
    <row r="9965">
      <c r="A9965" s="70"/>
      <c r="B9965" s="77">
        <v>46.44</v>
      </c>
    </row>
    <row r="9966">
      <c r="A9966" s="70"/>
      <c r="B9966" s="77">
        <v>46.22</v>
      </c>
    </row>
    <row r="9967">
      <c r="A9967" s="70"/>
      <c r="B9967" s="77">
        <v>46.21</v>
      </c>
    </row>
    <row r="9968">
      <c r="A9968" s="70"/>
      <c r="B9968" s="77">
        <v>46.1</v>
      </c>
    </row>
    <row r="9969">
      <c r="A9969" s="70"/>
      <c r="B9969" s="77">
        <v>46.2</v>
      </c>
    </row>
    <row r="9970">
      <c r="A9970" s="70"/>
      <c r="B9970" s="77">
        <v>46.27</v>
      </c>
    </row>
    <row r="9971">
      <c r="A9971" s="70"/>
      <c r="B9971" s="77">
        <v>46.34</v>
      </c>
    </row>
    <row r="9972">
      <c r="A9972" s="70"/>
      <c r="B9972" s="77">
        <v>46.22</v>
      </c>
    </row>
    <row r="9973">
      <c r="A9973" s="70"/>
      <c r="B9973" s="77">
        <v>46.15</v>
      </c>
    </row>
    <row r="9974">
      <c r="A9974" s="70"/>
      <c r="B9974" s="77">
        <v>46.13</v>
      </c>
    </row>
    <row r="9975">
      <c r="A9975" s="70"/>
      <c r="B9975" s="77">
        <v>46.12</v>
      </c>
    </row>
    <row r="9976">
      <c r="A9976" s="70"/>
      <c r="B9976" s="77">
        <v>46.11</v>
      </c>
    </row>
    <row r="9977">
      <c r="A9977" s="70"/>
      <c r="B9977" s="77">
        <v>46.05</v>
      </c>
    </row>
    <row r="9978">
      <c r="A9978" s="70"/>
      <c r="B9978" s="77">
        <v>45.88</v>
      </c>
    </row>
    <row r="9979">
      <c r="A9979" s="70"/>
      <c r="B9979" s="77">
        <v>45.94</v>
      </c>
    </row>
    <row r="9980">
      <c r="A9980" s="70"/>
      <c r="B9980" s="77">
        <v>45.86</v>
      </c>
    </row>
    <row r="9981">
      <c r="A9981" s="70"/>
      <c r="B9981" s="77">
        <v>45.97</v>
      </c>
    </row>
    <row r="9982">
      <c r="A9982" s="70"/>
      <c r="B9982" s="77">
        <v>45.92</v>
      </c>
    </row>
    <row r="9983">
      <c r="A9983" s="70"/>
      <c r="B9983" s="77">
        <v>45.92</v>
      </c>
    </row>
    <row r="9984">
      <c r="A9984" s="70"/>
      <c r="B9984" s="77">
        <v>45.96</v>
      </c>
    </row>
    <row r="9985">
      <c r="A9985" s="70"/>
      <c r="B9985" s="71"/>
    </row>
    <row r="9986">
      <c r="A9986" s="70"/>
      <c r="B9986" s="77">
        <v>45.84</v>
      </c>
    </row>
    <row r="9987">
      <c r="A9987" s="70"/>
      <c r="B9987" s="77">
        <v>45.69</v>
      </c>
    </row>
    <row r="9988">
      <c r="A9988" s="70"/>
      <c r="B9988" s="77">
        <v>45.71</v>
      </c>
    </row>
    <row r="9989">
      <c r="A9989" s="70"/>
      <c r="B9989" s="77">
        <v>45.61</v>
      </c>
    </row>
    <row r="9990">
      <c r="A9990" s="70"/>
      <c r="B9990" s="77">
        <v>45.72</v>
      </c>
    </row>
    <row r="9991">
      <c r="A9991" s="70"/>
      <c r="B9991" s="77">
        <v>45.74</v>
      </c>
    </row>
    <row r="9992">
      <c r="A9992" s="70"/>
      <c r="B9992" s="77">
        <v>45.76</v>
      </c>
    </row>
    <row r="9993">
      <c r="A9993" s="70"/>
      <c r="B9993" s="77">
        <v>45.6</v>
      </c>
    </row>
    <row r="9994">
      <c r="A9994" s="70"/>
      <c r="B9994" s="77">
        <v>45.49</v>
      </c>
    </row>
    <row r="9995">
      <c r="A9995" s="70"/>
      <c r="B9995" s="77">
        <v>45.46</v>
      </c>
    </row>
    <row r="9996">
      <c r="A9996" s="70"/>
      <c r="B9996" s="77">
        <v>45.36</v>
      </c>
    </row>
    <row r="9997">
      <c r="A9997" s="70"/>
      <c r="B9997" s="77">
        <v>45.26</v>
      </c>
    </row>
    <row r="9998">
      <c r="A9998" s="70"/>
      <c r="B9998" s="77">
        <v>45.32</v>
      </c>
    </row>
    <row r="9999">
      <c r="A9999" s="70"/>
      <c r="B9999" s="77">
        <v>45.31</v>
      </c>
    </row>
    <row r="10000">
      <c r="A10000" s="70"/>
      <c r="B10000" s="77">
        <v>45.4</v>
      </c>
    </row>
    <row r="10001">
      <c r="A10001" s="70"/>
      <c r="B10001" s="71"/>
    </row>
    <row r="10002">
      <c r="A10002" s="70"/>
      <c r="B10002" s="71"/>
    </row>
    <row r="10003">
      <c r="A10003" s="70"/>
      <c r="B10003" s="77">
        <v>45.3</v>
      </c>
    </row>
    <row r="10004">
      <c r="A10004" s="70"/>
      <c r="B10004" s="77">
        <v>45.22</v>
      </c>
    </row>
    <row r="10005">
      <c r="A10005" s="70"/>
      <c r="B10005" s="77">
        <v>45.09</v>
      </c>
    </row>
    <row r="10006">
      <c r="A10006" s="70"/>
      <c r="B10006" s="77">
        <v>45.02</v>
      </c>
    </row>
    <row r="10007">
      <c r="A10007" s="70"/>
      <c r="B10007" s="77">
        <v>44.93</v>
      </c>
    </row>
    <row r="10008">
      <c r="A10008" s="70"/>
      <c r="B10008" s="77">
        <v>44.93</v>
      </c>
    </row>
    <row r="10009">
      <c r="A10009" s="70"/>
      <c r="B10009" s="77">
        <v>44.84</v>
      </c>
    </row>
    <row r="10010">
      <c r="A10010" s="70"/>
      <c r="B10010" s="77">
        <v>44.86</v>
      </c>
    </row>
    <row r="10011">
      <c r="A10011" s="70"/>
      <c r="B10011" s="77">
        <v>44.83</v>
      </c>
    </row>
    <row r="10012">
      <c r="A10012" s="70"/>
      <c r="B10012" s="77">
        <v>44.68</v>
      </c>
    </row>
    <row r="10013">
      <c r="A10013" s="70"/>
      <c r="B10013" s="77">
        <v>44.65</v>
      </c>
    </row>
    <row r="10014">
      <c r="A10014" s="70"/>
      <c r="B10014" s="77">
        <v>44.45</v>
      </c>
    </row>
    <row r="10015">
      <c r="A10015" s="70"/>
      <c r="B10015" s="77">
        <v>44.9</v>
      </c>
    </row>
    <row r="10016">
      <c r="A10016" s="70"/>
      <c r="B10016" s="77">
        <v>45.16</v>
      </c>
    </row>
    <row r="10017">
      <c r="A10017" s="70"/>
      <c r="B10017" s="77">
        <v>45.34</v>
      </c>
    </row>
    <row r="10018">
      <c r="A10018" s="70"/>
      <c r="B10018" s="77">
        <v>45.17</v>
      </c>
    </row>
    <row r="10019">
      <c r="A10019" s="70"/>
      <c r="B10019" s="77">
        <v>45.01</v>
      </c>
    </row>
    <row r="10020">
      <c r="A10020" s="70"/>
      <c r="B10020" s="77">
        <v>44.86</v>
      </c>
    </row>
    <row r="10021">
      <c r="A10021" s="70"/>
      <c r="B10021" s="77">
        <v>44.99</v>
      </c>
    </row>
    <row r="10022">
      <c r="A10022" s="70"/>
      <c r="B10022" s="77">
        <v>44.75</v>
      </c>
    </row>
    <row r="10023">
      <c r="A10023" s="70"/>
      <c r="B10023" s="71"/>
    </row>
    <row r="10024">
      <c r="A10024" s="70"/>
      <c r="B10024" s="71"/>
    </row>
    <row r="10025">
      <c r="A10025" s="70"/>
      <c r="B10025" s="77">
        <v>44.64</v>
      </c>
    </row>
    <row r="10026">
      <c r="A10026" s="70"/>
      <c r="B10026" s="77">
        <v>44.74</v>
      </c>
    </row>
    <row r="10027">
      <c r="A10027" s="70"/>
      <c r="B10027" s="77">
        <v>44.65</v>
      </c>
    </row>
    <row r="10028">
      <c r="A10028" s="70"/>
      <c r="B10028" s="77">
        <v>44.76</v>
      </c>
    </row>
    <row r="10029">
      <c r="A10029" s="70"/>
      <c r="B10029" s="77">
        <v>44.67</v>
      </c>
    </row>
    <row r="10030">
      <c r="A10030" s="70"/>
      <c r="B10030" s="77">
        <v>44.59</v>
      </c>
    </row>
    <row r="10031">
      <c r="A10031" s="70"/>
      <c r="B10031" s="77">
        <v>44.56</v>
      </c>
    </row>
    <row r="10032">
      <c r="A10032" s="70"/>
      <c r="B10032" s="77">
        <v>44.51</v>
      </c>
    </row>
    <row r="10033">
      <c r="A10033" s="70"/>
      <c r="B10033" s="77">
        <v>44.66</v>
      </c>
    </row>
    <row r="10034">
      <c r="A10034" s="70"/>
      <c r="B10034" s="77">
        <v>44.69</v>
      </c>
    </row>
    <row r="10035">
      <c r="A10035" s="70"/>
      <c r="B10035" s="77">
        <v>44.76</v>
      </c>
    </row>
    <row r="10036">
      <c r="A10036" s="70"/>
      <c r="B10036" s="77">
        <v>44.82</v>
      </c>
    </row>
    <row r="10037">
      <c r="A10037" s="70"/>
      <c r="B10037" s="77">
        <v>44.83</v>
      </c>
    </row>
    <row r="10038">
      <c r="A10038" s="70"/>
      <c r="B10038" s="77">
        <v>44.74</v>
      </c>
    </row>
    <row r="10039">
      <c r="A10039" s="70"/>
      <c r="B10039" s="77">
        <v>44.66</v>
      </c>
    </row>
    <row r="10040">
      <c r="A10040" s="70"/>
      <c r="B10040" s="77">
        <v>44.79</v>
      </c>
    </row>
    <row r="10041">
      <c r="A10041" s="70"/>
      <c r="B10041" s="77">
        <v>44.83</v>
      </c>
    </row>
    <row r="10042">
      <c r="A10042" s="70"/>
      <c r="B10042" s="77">
        <v>44.74</v>
      </c>
    </row>
    <row r="10043">
      <c r="A10043" s="70"/>
      <c r="B10043" s="77">
        <v>44.73</v>
      </c>
    </row>
    <row r="10044">
      <c r="A10044" s="70"/>
      <c r="B10044" s="77">
        <v>44.59</v>
      </c>
    </row>
    <row r="10045">
      <c r="A10045" s="70"/>
      <c r="B10045" s="77">
        <v>44.54</v>
      </c>
    </row>
    <row r="10046">
      <c r="A10046" s="70"/>
      <c r="B10046" s="77">
        <v>44.39</v>
      </c>
    </row>
    <row r="10047">
      <c r="A10047" s="70"/>
      <c r="B10047" s="77">
        <v>44.36</v>
      </c>
    </row>
    <row r="10048">
      <c r="A10048" s="70"/>
      <c r="B10048" s="77">
        <v>44.23</v>
      </c>
    </row>
    <row r="10049">
      <c r="A10049" s="70"/>
      <c r="B10049" s="77">
        <v>44.2</v>
      </c>
    </row>
    <row r="10050">
      <c r="A10050" s="70"/>
      <c r="B10050" s="77">
        <v>44.33</v>
      </c>
    </row>
    <row r="10051">
      <c r="A10051" s="70"/>
      <c r="B10051" s="77">
        <v>44.42</v>
      </c>
    </row>
    <row r="10052">
      <c r="A10052" s="70"/>
      <c r="B10052" s="77">
        <v>44.3</v>
      </c>
    </row>
    <row r="10053">
      <c r="A10053" s="70"/>
      <c r="B10053" s="77">
        <v>44.42</v>
      </c>
    </row>
    <row r="10054">
      <c r="A10054" s="70"/>
      <c r="B10054" s="77">
        <v>44.47</v>
      </c>
    </row>
    <row r="10055">
      <c r="A10055" s="70"/>
      <c r="B10055" s="77">
        <v>44.53</v>
      </c>
    </row>
    <row r="10056">
      <c r="A10056" s="70"/>
      <c r="B10056" s="77">
        <v>44.56</v>
      </c>
    </row>
    <row r="10057">
      <c r="A10057" s="70"/>
      <c r="B10057" s="77">
        <v>44.61</v>
      </c>
    </row>
    <row r="10058">
      <c r="A10058" s="70"/>
      <c r="B10058" s="77">
        <v>44.31</v>
      </c>
    </row>
    <row r="10059">
      <c r="A10059" s="70"/>
      <c r="B10059" s="77">
        <v>44.32</v>
      </c>
    </row>
    <row r="10060">
      <c r="A10060" s="70"/>
      <c r="B10060" s="77">
        <v>44.27</v>
      </c>
    </row>
    <row r="10061">
      <c r="A10061" s="70"/>
      <c r="B10061" s="77">
        <v>44.25</v>
      </c>
    </row>
    <row r="10062">
      <c r="A10062" s="70"/>
      <c r="B10062" s="77">
        <v>44.34</v>
      </c>
    </row>
    <row r="10063">
      <c r="A10063" s="70"/>
      <c r="B10063" s="71"/>
    </row>
    <row r="10064">
      <c r="A10064" s="70"/>
      <c r="B10064" s="77">
        <v>44.21</v>
      </c>
    </row>
    <row r="10065">
      <c r="A10065" s="70"/>
      <c r="B10065" s="77">
        <v>44.23</v>
      </c>
    </row>
    <row r="10066">
      <c r="A10066" s="70"/>
      <c r="B10066" s="77">
        <v>44.24</v>
      </c>
    </row>
    <row r="10067">
      <c r="A10067" s="70"/>
      <c r="B10067" s="71"/>
    </row>
    <row r="10068">
      <c r="A10068" s="70"/>
      <c r="B10068" s="77">
        <v>44.27</v>
      </c>
    </row>
    <row r="10069">
      <c r="A10069" s="70"/>
      <c r="B10069" s="71"/>
    </row>
    <row r="10070">
      <c r="A10070" s="70"/>
      <c r="B10070" s="77">
        <v>44.17</v>
      </c>
    </row>
    <row r="10071">
      <c r="A10071" s="70"/>
      <c r="B10071" s="71"/>
    </row>
    <row r="10072">
      <c r="A10072" s="70"/>
      <c r="B10072" s="77">
        <v>44.11</v>
      </c>
    </row>
    <row r="10073">
      <c r="A10073" s="70"/>
      <c r="B10073" s="77">
        <v>44.11</v>
      </c>
    </row>
    <row r="10074">
      <c r="A10074" s="70"/>
      <c r="B10074" s="71"/>
    </row>
    <row r="10075">
      <c r="A10075" s="70"/>
      <c r="B10075" s="77">
        <v>44.09</v>
      </c>
    </row>
    <row r="10076">
      <c r="A10076" s="70"/>
      <c r="B10076" s="77">
        <v>44.12</v>
      </c>
    </row>
    <row r="10077">
      <c r="A10077" s="70"/>
      <c r="B10077" s="77">
        <v>44.06</v>
      </c>
    </row>
    <row r="10078">
      <c r="A10078" s="70"/>
      <c r="B10078" s="77">
        <v>44.18</v>
      </c>
    </row>
    <row r="10079">
      <c r="A10079" s="70"/>
      <c r="B10079" s="77">
        <v>44.17</v>
      </c>
    </row>
    <row r="10080">
      <c r="A10080" s="70"/>
      <c r="B10080" s="77">
        <v>44.16</v>
      </c>
    </row>
    <row r="10081">
      <c r="A10081" s="70"/>
      <c r="B10081" s="77">
        <v>44.09</v>
      </c>
    </row>
    <row r="10082">
      <c r="A10082" s="70"/>
      <c r="B10082" s="71"/>
    </row>
    <row r="10083">
      <c r="A10083" s="70"/>
      <c r="B10083" s="77">
        <v>44.07</v>
      </c>
    </row>
    <row r="10084">
      <c r="A10084" s="70"/>
      <c r="B10084" s="77">
        <v>44.2</v>
      </c>
    </row>
    <row r="10085">
      <c r="A10085" s="70"/>
      <c r="B10085" s="77">
        <v>44.19</v>
      </c>
    </row>
    <row r="10086">
      <c r="A10086" s="70"/>
      <c r="B10086" s="77">
        <v>44.25</v>
      </c>
    </row>
    <row r="10087">
      <c r="A10087" s="70"/>
      <c r="B10087" s="77">
        <v>44.28</v>
      </c>
    </row>
    <row r="10088">
      <c r="A10088" s="70"/>
      <c r="B10088" s="77">
        <v>44.17</v>
      </c>
    </row>
    <row r="10089">
      <c r="A10089" s="70"/>
      <c r="B10089" s="77">
        <v>44.2</v>
      </c>
    </row>
    <row r="10090">
      <c r="A10090" s="70"/>
      <c r="B10090" s="77">
        <v>44.31</v>
      </c>
    </row>
    <row r="10091">
      <c r="A10091" s="70"/>
      <c r="B10091" s="77">
        <v>44.27</v>
      </c>
    </row>
    <row r="10092">
      <c r="A10092" s="70"/>
      <c r="B10092" s="77">
        <v>44.28</v>
      </c>
    </row>
    <row r="10093">
      <c r="A10093" s="70"/>
      <c r="B10093" s="77">
        <v>44.49</v>
      </c>
    </row>
    <row r="10094">
      <c r="A10094" s="70"/>
      <c r="B10094" s="77">
        <v>44.56</v>
      </c>
    </row>
    <row r="10095">
      <c r="A10095" s="70"/>
      <c r="B10095" s="77">
        <v>44.5</v>
      </c>
    </row>
    <row r="10096">
      <c r="A10096" s="70"/>
      <c r="B10096" s="77">
        <v>44.44</v>
      </c>
    </row>
    <row r="10097">
      <c r="A10097" s="70"/>
      <c r="B10097" s="77">
        <v>44.27</v>
      </c>
    </row>
    <row r="10098">
      <c r="A10098" s="70"/>
      <c r="B10098" s="77">
        <v>44.22</v>
      </c>
    </row>
    <row r="10099">
      <c r="A10099" s="70"/>
      <c r="B10099" s="77">
        <v>44.22</v>
      </c>
    </row>
    <row r="10100">
      <c r="A10100" s="70"/>
      <c r="B10100" s="77">
        <v>44.31</v>
      </c>
    </row>
    <row r="10101">
      <c r="A10101" s="70"/>
      <c r="B10101" s="77">
        <v>44.22</v>
      </c>
    </row>
    <row r="10102">
      <c r="A10102" s="70"/>
      <c r="B10102" s="77">
        <v>44.17</v>
      </c>
    </row>
    <row r="10103">
      <c r="A10103" s="70"/>
      <c r="B10103" s="71"/>
    </row>
    <row r="10104">
      <c r="A10104" s="70"/>
      <c r="B10104" s="77">
        <v>43.98</v>
      </c>
    </row>
    <row r="10105">
      <c r="A10105" s="70"/>
      <c r="B10105" s="77">
        <v>43.63</v>
      </c>
    </row>
    <row r="10106">
      <c r="A10106" s="70"/>
      <c r="B10106" s="77">
        <v>43.66</v>
      </c>
    </row>
    <row r="10107">
      <c r="A10107" s="70"/>
      <c r="B10107" s="77">
        <v>43.7</v>
      </c>
    </row>
    <row r="10108">
      <c r="A10108" s="70"/>
      <c r="B10108" s="77">
        <v>43.39</v>
      </c>
    </row>
    <row r="10109">
      <c r="A10109" s="70"/>
      <c r="B10109" s="71"/>
    </row>
    <row r="10110">
      <c r="A10110" s="70"/>
      <c r="B10110" s="77">
        <v>43.14</v>
      </c>
    </row>
    <row r="10111">
      <c r="A10111" s="70"/>
      <c r="B10111" s="77">
        <v>43.47</v>
      </c>
    </row>
    <row r="10112">
      <c r="A10112" s="70"/>
      <c r="B10112" s="77">
        <v>43.59</v>
      </c>
    </row>
    <row r="10113">
      <c r="A10113" s="70"/>
      <c r="B10113" s="71"/>
    </row>
    <row r="10114">
      <c r="A10114" s="70"/>
      <c r="B10114" s="77">
        <v>43.13</v>
      </c>
    </row>
    <row r="10115">
      <c r="A10115" s="70"/>
      <c r="B10115" s="77">
        <v>42.9</v>
      </c>
    </row>
    <row r="10116">
      <c r="A10116" s="70"/>
      <c r="B10116" s="77">
        <v>43.15</v>
      </c>
    </row>
    <row r="10117">
      <c r="A10117" s="70"/>
      <c r="B10117" s="71"/>
    </row>
    <row r="10118">
      <c r="A10118" s="70"/>
      <c r="B10118" s="77">
        <v>42.88</v>
      </c>
    </row>
    <row r="10119">
      <c r="A10119" s="70"/>
      <c r="B10119" s="77">
        <v>42.86</v>
      </c>
    </row>
    <row r="10120">
      <c r="A10120" s="70"/>
      <c r="B10120" s="77">
        <v>42.87</v>
      </c>
    </row>
    <row r="10121">
      <c r="A10121" s="70"/>
      <c r="B10121" s="77">
        <v>42.86</v>
      </c>
    </row>
    <row r="10122">
      <c r="A10122" s="70"/>
      <c r="B10122" s="77">
        <v>42.74</v>
      </c>
    </row>
    <row r="10123">
      <c r="A10123" s="70"/>
      <c r="B10123" s="77">
        <v>42.3</v>
      </c>
    </row>
    <row r="10124">
      <c r="A10124" s="70"/>
      <c r="B10124" s="77">
        <v>41.73</v>
      </c>
    </row>
    <row r="10125">
      <c r="A10125" s="70"/>
      <c r="B10125" s="77">
        <v>41.89</v>
      </c>
    </row>
    <row r="10126">
      <c r="A10126" s="70"/>
      <c r="B10126" s="77">
        <v>42.15</v>
      </c>
    </row>
    <row r="10127">
      <c r="A10127" s="70"/>
      <c r="B10127" s="77">
        <v>41.99</v>
      </c>
    </row>
    <row r="10128">
      <c r="A10128" s="70"/>
      <c r="B10128" s="77">
        <v>41.67</v>
      </c>
    </row>
    <row r="10129">
      <c r="A10129" s="70"/>
      <c r="B10129" s="77">
        <v>41.64</v>
      </c>
    </row>
    <row r="10130">
      <c r="A10130" s="70"/>
      <c r="B10130" s="77">
        <v>40.97</v>
      </c>
    </row>
    <row r="10131">
      <c r="A10131" s="70"/>
      <c r="B10131" s="77">
        <v>40.78</v>
      </c>
    </row>
    <row r="10132">
      <c r="A10132" s="70"/>
      <c r="B10132" s="77">
        <v>41.07</v>
      </c>
    </row>
    <row r="10133">
      <c r="A10133" s="70"/>
      <c r="B10133" s="77">
        <v>41.29</v>
      </c>
    </row>
    <row r="10134">
      <c r="A10134" s="70"/>
      <c r="B10134" s="71"/>
    </row>
    <row r="10135">
      <c r="A10135" s="70"/>
      <c r="B10135" s="71"/>
    </row>
    <row r="10136">
      <c r="A10136" s="70"/>
      <c r="B10136" s="77">
        <v>41.18</v>
      </c>
    </row>
    <row r="10137">
      <c r="A10137" s="70"/>
      <c r="B10137" s="77">
        <v>40.9</v>
      </c>
    </row>
    <row r="10138">
      <c r="A10138" s="70"/>
      <c r="B10138" s="77">
        <v>40.57</v>
      </c>
    </row>
    <row r="10139">
      <c r="A10139" s="70"/>
      <c r="B10139" s="77">
        <v>40.78</v>
      </c>
    </row>
    <row r="10140">
      <c r="A10140" s="70"/>
      <c r="B10140" s="77">
        <v>40.91</v>
      </c>
    </row>
    <row r="10141">
      <c r="A10141" s="70"/>
      <c r="B10141" s="77">
        <v>41.0</v>
      </c>
    </row>
    <row r="10142">
      <c r="A10142" s="70"/>
      <c r="B10142" s="77">
        <v>41.34</v>
      </c>
    </row>
    <row r="10143">
      <c r="A10143" s="70"/>
      <c r="B10143" s="77">
        <v>40.93</v>
      </c>
    </row>
    <row r="10144">
      <c r="A10144" s="70"/>
      <c r="B10144" s="77">
        <v>40.87</v>
      </c>
    </row>
    <row r="10145">
      <c r="A10145" s="70"/>
      <c r="B10145" s="77">
        <v>40.84</v>
      </c>
    </row>
    <row r="10146">
      <c r="A10146" s="70"/>
      <c r="B10146" s="77">
        <v>40.84</v>
      </c>
    </row>
    <row r="10147">
      <c r="A10147" s="70"/>
      <c r="B10147" s="77">
        <v>40.9</v>
      </c>
    </row>
    <row r="10148">
      <c r="A10148" s="70"/>
      <c r="B10148" s="77">
        <v>40.6</v>
      </c>
    </row>
    <row r="10149">
      <c r="A10149" s="70"/>
      <c r="B10149" s="77">
        <v>40.64</v>
      </c>
    </row>
    <row r="10150">
      <c r="A10150" s="70"/>
      <c r="B10150" s="77">
        <v>40.55</v>
      </c>
    </row>
    <row r="10151">
      <c r="A10151" s="70"/>
      <c r="B10151" s="77">
        <v>40.57</v>
      </c>
    </row>
    <row r="10152">
      <c r="A10152" s="70"/>
      <c r="B10152" s="77">
        <v>40.6</v>
      </c>
    </row>
    <row r="10153">
      <c r="A10153" s="70"/>
      <c r="B10153" s="71"/>
    </row>
    <row r="10154">
      <c r="A10154" s="70"/>
      <c r="B10154" s="77">
        <v>40.45</v>
      </c>
    </row>
    <row r="10155">
      <c r="A10155" s="70"/>
      <c r="B10155" s="77">
        <v>40.64</v>
      </c>
    </row>
    <row r="10156">
      <c r="A10156" s="70"/>
      <c r="B10156" s="77">
        <v>40.73</v>
      </c>
    </row>
    <row r="10157">
      <c r="A10157" s="70"/>
      <c r="B10157" s="77">
        <v>40.54</v>
      </c>
    </row>
    <row r="10158">
      <c r="A10158" s="70"/>
      <c r="B10158" s="77">
        <v>40.47</v>
      </c>
    </row>
    <row r="10159">
      <c r="A10159" s="70"/>
      <c r="B10159" s="77">
        <v>40.56</v>
      </c>
    </row>
    <row r="10160">
      <c r="A10160" s="70"/>
      <c r="B10160" s="77">
        <v>40.55</v>
      </c>
    </row>
    <row r="10161">
      <c r="A10161" s="70"/>
      <c r="B10161" s="77">
        <v>40.63</v>
      </c>
    </row>
    <row r="10162">
      <c r="A10162" s="70"/>
      <c r="B10162" s="77">
        <v>40.98</v>
      </c>
    </row>
    <row r="10163">
      <c r="A10163" s="70"/>
      <c r="B10163" s="77">
        <v>40.91</v>
      </c>
    </row>
    <row r="10164">
      <c r="A10164" s="70"/>
      <c r="B10164" s="77">
        <v>40.73</v>
      </c>
    </row>
    <row r="10165">
      <c r="A10165" s="70"/>
      <c r="B10165" s="77">
        <v>40.93</v>
      </c>
    </row>
    <row r="10166">
      <c r="A10166" s="70"/>
      <c r="B10166" s="77">
        <v>40.84</v>
      </c>
    </row>
    <row r="10167">
      <c r="A10167" s="70"/>
      <c r="B10167" s="71"/>
    </row>
    <row r="10168">
      <c r="A10168" s="70"/>
      <c r="B10168" s="77">
        <v>40.76</v>
      </c>
    </row>
    <row r="10169">
      <c r="A10169" s="70"/>
      <c r="B10169" s="77">
        <v>40.7</v>
      </c>
    </row>
    <row r="10170">
      <c r="A10170" s="70"/>
      <c r="B10170" s="77">
        <v>40.82</v>
      </c>
    </row>
    <row r="10171">
      <c r="A10171" s="70"/>
      <c r="B10171" s="77">
        <v>40.75</v>
      </c>
    </row>
    <row r="10172">
      <c r="A10172" s="70"/>
      <c r="B10172" s="77">
        <v>40.71</v>
      </c>
    </row>
    <row r="10173">
      <c r="A10173" s="70"/>
      <c r="B10173" s="77">
        <v>40.81</v>
      </c>
    </row>
    <row r="10174">
      <c r="A10174" s="70"/>
      <c r="B10174" s="77">
        <v>40.95</v>
      </c>
    </row>
    <row r="10175">
      <c r="A10175" s="70"/>
      <c r="B10175" s="77">
        <v>41.01</v>
      </c>
    </row>
    <row r="10176">
      <c r="A10176" s="70"/>
      <c r="B10176" s="77">
        <v>40.84</v>
      </c>
    </row>
    <row r="10177">
      <c r="A10177" s="70"/>
      <c r="B10177" s="77">
        <v>40.75</v>
      </c>
    </row>
    <row r="10178">
      <c r="A10178" s="70"/>
      <c r="B10178" s="77">
        <v>40.66</v>
      </c>
    </row>
    <row r="10179">
      <c r="A10179" s="70"/>
      <c r="B10179" s="77">
        <v>40.58</v>
      </c>
    </row>
    <row r="10180">
      <c r="A10180" s="70"/>
      <c r="B10180" s="77">
        <v>40.49</v>
      </c>
    </row>
    <row r="10181">
      <c r="A10181" s="70"/>
      <c r="B10181" s="77">
        <v>40.46</v>
      </c>
    </row>
    <row r="10182">
      <c r="A10182" s="70"/>
      <c r="B10182" s="77">
        <v>40.46</v>
      </c>
    </row>
    <row r="10183">
      <c r="A10183" s="70"/>
      <c r="B10183" s="77">
        <v>40.41</v>
      </c>
    </row>
    <row r="10184">
      <c r="A10184" s="70"/>
      <c r="B10184" s="77">
        <v>40.41</v>
      </c>
    </row>
    <row r="10185">
      <c r="A10185" s="70"/>
      <c r="B10185" s="77">
        <v>40.38</v>
      </c>
    </row>
    <row r="10186">
      <c r="A10186" s="70"/>
      <c r="B10186" s="77">
        <v>40.38</v>
      </c>
    </row>
    <row r="10187">
      <c r="A10187" s="70"/>
      <c r="B10187" s="77">
        <v>40.47</v>
      </c>
    </row>
    <row r="10188">
      <c r="A10188" s="70"/>
      <c r="B10188" s="77">
        <v>40.37</v>
      </c>
    </row>
    <row r="10189">
      <c r="A10189" s="70"/>
      <c r="B10189" s="77">
        <v>40.36</v>
      </c>
    </row>
    <row r="10190">
      <c r="A10190" s="70"/>
      <c r="B10190" s="77">
        <v>40.4</v>
      </c>
    </row>
    <row r="10191">
      <c r="A10191" s="70"/>
      <c r="B10191" s="77">
        <v>40.39</v>
      </c>
    </row>
    <row r="10192">
      <c r="A10192" s="70"/>
      <c r="B10192" s="77">
        <v>40.33</v>
      </c>
    </row>
    <row r="10193">
      <c r="A10193" s="70"/>
      <c r="B10193" s="77">
        <v>40.34</v>
      </c>
    </row>
    <row r="10194">
      <c r="A10194" s="70"/>
      <c r="B10194" s="77">
        <v>40.24</v>
      </c>
    </row>
    <row r="10195">
      <c r="A10195" s="70"/>
      <c r="B10195" s="77">
        <v>40.3</v>
      </c>
    </row>
    <row r="10196">
      <c r="A10196" s="70"/>
      <c r="B10196" s="77">
        <v>40.27</v>
      </c>
    </row>
    <row r="10197">
      <c r="A10197" s="70"/>
      <c r="B10197" s="77">
        <v>40.48</v>
      </c>
    </row>
    <row r="10198">
      <c r="A10198" s="70"/>
      <c r="B10198" s="77">
        <v>40.54</v>
      </c>
    </row>
    <row r="10199">
      <c r="A10199" s="70"/>
      <c r="B10199" s="77">
        <v>40.44</v>
      </c>
    </row>
    <row r="10200">
      <c r="A10200" s="70"/>
      <c r="B10200" s="77">
        <v>40.55</v>
      </c>
    </row>
    <row r="10201">
      <c r="A10201" s="70"/>
      <c r="B10201" s="77">
        <v>40.43</v>
      </c>
    </row>
    <row r="10202">
      <c r="A10202" s="70"/>
      <c r="B10202" s="77">
        <v>40.36</v>
      </c>
    </row>
    <row r="10203">
      <c r="A10203" s="70"/>
      <c r="B10203" s="77">
        <v>40.45</v>
      </c>
    </row>
    <row r="10204">
      <c r="A10204" s="70"/>
      <c r="B10204" s="77">
        <v>40.37</v>
      </c>
    </row>
    <row r="10205">
      <c r="A10205" s="70"/>
      <c r="B10205" s="77">
        <v>40.58</v>
      </c>
    </row>
    <row r="10206">
      <c r="A10206" s="70"/>
      <c r="B10206" s="77">
        <v>40.4</v>
      </c>
    </row>
    <row r="10207">
      <c r="A10207" s="70"/>
      <c r="B10207" s="77">
        <v>40.67</v>
      </c>
    </row>
    <row r="10208">
      <c r="A10208" s="70"/>
      <c r="B10208" s="77">
        <v>40.56</v>
      </c>
    </row>
    <row r="10209">
      <c r="A10209" s="70"/>
      <c r="B10209" s="77">
        <v>40.69</v>
      </c>
    </row>
    <row r="10210">
      <c r="A10210" s="70"/>
      <c r="B10210" s="71"/>
    </row>
    <row r="10211">
      <c r="A10211" s="70"/>
      <c r="B10211" s="77">
        <v>41.09</v>
      </c>
    </row>
    <row r="10212">
      <c r="A10212" s="70"/>
      <c r="B10212" s="77">
        <v>41.57</v>
      </c>
    </row>
    <row r="10213">
      <c r="A10213" s="70"/>
      <c r="B10213" s="71"/>
    </row>
    <row r="10214">
      <c r="A10214" s="70"/>
      <c r="B10214" s="77">
        <v>41.06</v>
      </c>
    </row>
    <row r="10215">
      <c r="A10215" s="70"/>
      <c r="B10215" s="77">
        <v>41.01</v>
      </c>
    </row>
    <row r="10216">
      <c r="A10216" s="70"/>
      <c r="B10216" s="77">
        <v>40.86</v>
      </c>
    </row>
    <row r="10217">
      <c r="A10217" s="70"/>
      <c r="B10217" s="77">
        <v>41.18</v>
      </c>
    </row>
    <row r="10218">
      <c r="A10218" s="70"/>
      <c r="B10218" s="77">
        <v>40.98</v>
      </c>
    </row>
    <row r="10219">
      <c r="A10219" s="70"/>
      <c r="B10219" s="77">
        <v>41.12</v>
      </c>
    </row>
    <row r="10220">
      <c r="A10220" s="70"/>
      <c r="B10220" s="77">
        <v>41.24</v>
      </c>
    </row>
    <row r="10221">
      <c r="A10221" s="70"/>
      <c r="B10221" s="77">
        <v>41.04</v>
      </c>
    </row>
    <row r="10222">
      <c r="A10222" s="70"/>
      <c r="B10222" s="77">
        <v>40.96</v>
      </c>
    </row>
    <row r="10223">
      <c r="A10223" s="70"/>
      <c r="B10223" s="77">
        <v>40.88</v>
      </c>
    </row>
    <row r="10224">
      <c r="A10224" s="70"/>
      <c r="B10224" s="77">
        <v>40.91</v>
      </c>
    </row>
    <row r="10225">
      <c r="A10225" s="70"/>
      <c r="B10225" s="77">
        <v>40.94</v>
      </c>
    </row>
    <row r="10226">
      <c r="A10226" s="70"/>
      <c r="B10226" s="77">
        <v>40.85</v>
      </c>
    </row>
    <row r="10227">
      <c r="A10227" s="70"/>
      <c r="B10227" s="77">
        <v>40.71</v>
      </c>
    </row>
    <row r="10228">
      <c r="A10228" s="70"/>
      <c r="B10228" s="77">
        <v>40.63</v>
      </c>
    </row>
    <row r="10229">
      <c r="A10229" s="70"/>
      <c r="B10229" s="77">
        <v>40.58</v>
      </c>
    </row>
    <row r="10230">
      <c r="A10230" s="70"/>
      <c r="B10230" s="77">
        <v>40.49</v>
      </c>
    </row>
    <row r="10231">
      <c r="A10231" s="70"/>
      <c r="B10231" s="77">
        <v>40.44</v>
      </c>
    </row>
    <row r="10232">
      <c r="A10232" s="70"/>
      <c r="B10232" s="77">
        <v>40.45</v>
      </c>
    </row>
    <row r="10233">
      <c r="A10233" s="70"/>
      <c r="B10233" s="77">
        <v>40.47</v>
      </c>
    </row>
    <row r="10234">
      <c r="A10234" s="70"/>
      <c r="B10234" s="77">
        <v>40.59</v>
      </c>
    </row>
    <row r="10235">
      <c r="A10235" s="70"/>
      <c r="B10235" s="77">
        <v>40.26</v>
      </c>
    </row>
    <row r="10236">
      <c r="A10236" s="70"/>
      <c r="B10236" s="77">
        <v>39.91</v>
      </c>
    </row>
    <row r="10237">
      <c r="A10237" s="70"/>
      <c r="B10237" s="77">
        <v>39.87</v>
      </c>
    </row>
    <row r="10238">
      <c r="A10238" s="70"/>
      <c r="B10238" s="77">
        <v>39.82</v>
      </c>
    </row>
    <row r="10239">
      <c r="A10239" s="70"/>
      <c r="B10239" s="77">
        <v>39.81</v>
      </c>
    </row>
    <row r="10240">
      <c r="A10240" s="70"/>
      <c r="B10240" s="77">
        <v>39.7</v>
      </c>
    </row>
    <row r="10241">
      <c r="A10241" s="70"/>
      <c r="B10241" s="77">
        <v>39.75</v>
      </c>
    </row>
    <row r="10242">
      <c r="A10242" s="70"/>
      <c r="B10242" s="77">
        <v>39.74</v>
      </c>
    </row>
    <row r="10243">
      <c r="A10243" s="70"/>
      <c r="B10243" s="77">
        <v>39.73</v>
      </c>
    </row>
    <row r="10244">
      <c r="A10244" s="70"/>
      <c r="B10244" s="71"/>
    </row>
    <row r="10245">
      <c r="A10245" s="70"/>
      <c r="B10245" s="77">
        <v>39.79</v>
      </c>
    </row>
    <row r="10246">
      <c r="A10246" s="70"/>
      <c r="B10246" s="77">
        <v>39.56</v>
      </c>
    </row>
    <row r="10247">
      <c r="A10247" s="70"/>
      <c r="B10247" s="77">
        <v>39.49</v>
      </c>
    </row>
    <row r="10248">
      <c r="A10248" s="70"/>
      <c r="B10248" s="77">
        <v>39.43</v>
      </c>
    </row>
    <row r="10249">
      <c r="A10249" s="70"/>
      <c r="B10249" s="77">
        <v>39.55</v>
      </c>
    </row>
    <row r="10250">
      <c r="A10250" s="70"/>
      <c r="B10250" s="77">
        <v>39.34</v>
      </c>
    </row>
    <row r="10251">
      <c r="A10251" s="70"/>
      <c r="B10251" s="77">
        <v>39.31</v>
      </c>
    </row>
    <row r="10252">
      <c r="A10252" s="70"/>
      <c r="B10252" s="77">
        <v>39.33</v>
      </c>
    </row>
    <row r="10253">
      <c r="A10253" s="70"/>
      <c r="B10253" s="77">
        <v>39.31</v>
      </c>
    </row>
    <row r="10254">
      <c r="A10254" s="70"/>
      <c r="B10254" s="77">
        <v>39.31</v>
      </c>
    </row>
    <row r="10255">
      <c r="A10255" s="70"/>
      <c r="B10255" s="77">
        <v>39.68</v>
      </c>
    </row>
    <row r="10256">
      <c r="A10256" s="70"/>
      <c r="B10256" s="77">
        <v>39.47</v>
      </c>
    </row>
    <row r="10257">
      <c r="A10257" s="70"/>
      <c r="B10257" s="77">
        <v>39.79</v>
      </c>
    </row>
    <row r="10258">
      <c r="A10258" s="70"/>
      <c r="B10258" s="77">
        <v>39.79</v>
      </c>
    </row>
    <row r="10259">
      <c r="A10259" s="70"/>
      <c r="B10259" s="77">
        <v>39.69</v>
      </c>
    </row>
    <row r="10260">
      <c r="A10260" s="70"/>
      <c r="B10260" s="77">
        <v>39.57</v>
      </c>
    </row>
    <row r="10261">
      <c r="A10261" s="70"/>
      <c r="B10261" s="77">
        <v>39.54</v>
      </c>
    </row>
    <row r="10262">
      <c r="A10262" s="70"/>
      <c r="B10262" s="77">
        <v>39.51</v>
      </c>
    </row>
    <row r="10263">
      <c r="A10263" s="70"/>
      <c r="B10263" s="77">
        <v>39.38</v>
      </c>
    </row>
    <row r="10264">
      <c r="A10264" s="70"/>
      <c r="B10264" s="77">
        <v>39.4</v>
      </c>
    </row>
    <row r="10265">
      <c r="A10265" s="70"/>
      <c r="B10265" s="77">
        <v>39.32</v>
      </c>
    </row>
    <row r="10266">
      <c r="A10266" s="70"/>
      <c r="B10266" s="77">
        <v>39.32</v>
      </c>
    </row>
    <row r="10267">
      <c r="A10267" s="70"/>
      <c r="B10267" s="77">
        <v>39.37</v>
      </c>
    </row>
    <row r="10268">
      <c r="A10268" s="70"/>
      <c r="B10268" s="77">
        <v>39.32</v>
      </c>
    </row>
    <row r="10269">
      <c r="A10269" s="70"/>
      <c r="B10269" s="77">
        <v>39.29</v>
      </c>
    </row>
    <row r="10270">
      <c r="A10270" s="70"/>
      <c r="B10270" s="77">
        <v>39.27</v>
      </c>
    </row>
    <row r="10271">
      <c r="A10271" s="70"/>
      <c r="B10271" s="77">
        <v>39.34</v>
      </c>
    </row>
    <row r="10272">
      <c r="A10272" s="70"/>
      <c r="B10272" s="71"/>
    </row>
    <row r="10273">
      <c r="A10273" s="70"/>
      <c r="B10273" s="77">
        <v>39.33</v>
      </c>
    </row>
    <row r="10274">
      <c r="A10274" s="70"/>
      <c r="B10274" s="77">
        <v>39.39</v>
      </c>
    </row>
    <row r="10275">
      <c r="A10275" s="70"/>
      <c r="B10275" s="77">
        <v>39.33</v>
      </c>
    </row>
    <row r="10276">
      <c r="A10276" s="70"/>
      <c r="B10276" s="77">
        <v>39.28</v>
      </c>
    </row>
    <row r="10277">
      <c r="A10277" s="70"/>
      <c r="B10277" s="77">
        <v>39.35</v>
      </c>
    </row>
    <row r="10278">
      <c r="A10278" s="70"/>
      <c r="B10278" s="77">
        <v>39.29</v>
      </c>
    </row>
    <row r="10279">
      <c r="A10279" s="70"/>
      <c r="B10279" s="77">
        <v>39.34</v>
      </c>
    </row>
    <row r="10280">
      <c r="A10280" s="70"/>
      <c r="B10280" s="77">
        <v>39.39</v>
      </c>
    </row>
    <row r="10281">
      <c r="A10281" s="70"/>
      <c r="B10281" s="77">
        <v>39.41</v>
      </c>
    </row>
    <row r="10282">
      <c r="A10282" s="70"/>
      <c r="B10282" s="77">
        <v>39.57</v>
      </c>
    </row>
    <row r="10283">
      <c r="A10283" s="70"/>
      <c r="B10283" s="77">
        <v>39.68</v>
      </c>
    </row>
    <row r="10284">
      <c r="A10284" s="70"/>
      <c r="B10284" s="77">
        <v>39.85</v>
      </c>
    </row>
    <row r="10285">
      <c r="A10285" s="70"/>
      <c r="B10285" s="77">
        <v>39.68</v>
      </c>
    </row>
    <row r="10286">
      <c r="A10286" s="70"/>
      <c r="B10286" s="77">
        <v>39.77</v>
      </c>
    </row>
    <row r="10287">
      <c r="A10287" s="70"/>
      <c r="B10287" s="77">
        <v>39.67</v>
      </c>
    </row>
    <row r="10288">
      <c r="A10288" s="70"/>
      <c r="B10288" s="77">
        <v>39.56</v>
      </c>
    </row>
    <row r="10289">
      <c r="A10289" s="70"/>
      <c r="B10289" s="77">
        <v>39.43</v>
      </c>
    </row>
    <row r="10290">
      <c r="A10290" s="70"/>
      <c r="B10290" s="77">
        <v>39.45</v>
      </c>
    </row>
    <row r="10291">
      <c r="A10291" s="70"/>
      <c r="B10291" s="77">
        <v>39.47</v>
      </c>
    </row>
    <row r="10292">
      <c r="A10292" s="70"/>
      <c r="B10292" s="77">
        <v>39.41</v>
      </c>
    </row>
    <row r="10293">
      <c r="A10293" s="70"/>
      <c r="B10293" s="77">
        <v>39.38</v>
      </c>
    </row>
    <row r="10294">
      <c r="A10294" s="70"/>
      <c r="B10294" s="77">
        <v>39.36</v>
      </c>
    </row>
    <row r="10295">
      <c r="A10295" s="70"/>
      <c r="B10295" s="77">
        <v>39.36</v>
      </c>
    </row>
    <row r="10296">
      <c r="A10296" s="70"/>
      <c r="B10296" s="77">
        <v>39.37</v>
      </c>
    </row>
    <row r="10297">
      <c r="A10297" s="70"/>
      <c r="B10297" s="77">
        <v>39.35</v>
      </c>
    </row>
    <row r="10298">
      <c r="A10298" s="70"/>
      <c r="B10298" s="77">
        <v>39.37</v>
      </c>
    </row>
    <row r="10299">
      <c r="A10299" s="70"/>
      <c r="B10299" s="77">
        <v>39.57</v>
      </c>
    </row>
    <row r="10300">
      <c r="A10300" s="70"/>
      <c r="B10300" s="77">
        <v>39.55</v>
      </c>
    </row>
    <row r="10301">
      <c r="A10301" s="70"/>
      <c r="B10301" s="77">
        <v>39.57</v>
      </c>
    </row>
    <row r="10302">
      <c r="A10302" s="70"/>
      <c r="B10302" s="71"/>
    </row>
    <row r="10303">
      <c r="A10303" s="70"/>
      <c r="B10303" s="71"/>
    </row>
    <row r="10304">
      <c r="A10304" s="70"/>
      <c r="B10304" s="71"/>
    </row>
    <row r="10305">
      <c r="A10305" s="70"/>
      <c r="B10305" s="77">
        <v>39.43</v>
      </c>
    </row>
    <row r="10306">
      <c r="A10306" s="70"/>
      <c r="B10306" s="77">
        <v>39.44</v>
      </c>
    </row>
    <row r="10307">
      <c r="A10307" s="70"/>
      <c r="B10307" s="77">
        <v>39.41</v>
      </c>
    </row>
    <row r="10308">
      <c r="A10308" s="70"/>
      <c r="B10308" s="77">
        <v>39.43</v>
      </c>
    </row>
    <row r="10309">
      <c r="A10309" s="70"/>
      <c r="B10309" s="77">
        <v>39.45</v>
      </c>
    </row>
    <row r="10310">
      <c r="A10310" s="70"/>
      <c r="B10310" s="77">
        <v>39.32</v>
      </c>
    </row>
    <row r="10311">
      <c r="A10311" s="70"/>
      <c r="B10311" s="77">
        <v>39.28</v>
      </c>
    </row>
    <row r="10312">
      <c r="A10312" s="70"/>
      <c r="B10312" s="77">
        <v>39.27</v>
      </c>
    </row>
    <row r="10313">
      <c r="A10313" s="70"/>
      <c r="B10313" s="77">
        <v>39.29</v>
      </c>
    </row>
    <row r="10314">
      <c r="A10314" s="70"/>
      <c r="B10314" s="77">
        <v>39.29</v>
      </c>
    </row>
    <row r="10315">
      <c r="A10315" s="70"/>
      <c r="B10315" s="77">
        <v>39.29</v>
      </c>
    </row>
    <row r="10316">
      <c r="A10316" s="70"/>
      <c r="B10316" s="77">
        <v>39.29</v>
      </c>
    </row>
    <row r="10317">
      <c r="A10317" s="70"/>
      <c r="B10317" s="77">
        <v>39.27</v>
      </c>
    </row>
    <row r="10318">
      <c r="A10318" s="70"/>
      <c r="B10318" s="77">
        <v>39.27</v>
      </c>
    </row>
    <row r="10319">
      <c r="A10319" s="70"/>
      <c r="B10319" s="77">
        <v>39.29</v>
      </c>
    </row>
    <row r="10320">
      <c r="A10320" s="70"/>
      <c r="B10320" s="77">
        <v>39.27</v>
      </c>
    </row>
    <row r="10321">
      <c r="A10321" s="70"/>
      <c r="B10321" s="77">
        <v>39.38</v>
      </c>
    </row>
    <row r="10322">
      <c r="A10322" s="70"/>
      <c r="B10322" s="77">
        <v>39.73</v>
      </c>
    </row>
    <row r="10323">
      <c r="A10323" s="70"/>
      <c r="B10323" s="77">
        <v>39.56</v>
      </c>
    </row>
    <row r="10324">
      <c r="A10324" s="70"/>
      <c r="B10324" s="77">
        <v>39.43</v>
      </c>
    </row>
    <row r="10325">
      <c r="A10325" s="70"/>
      <c r="B10325" s="77">
        <v>39.4</v>
      </c>
    </row>
    <row r="10326">
      <c r="A10326" s="70"/>
      <c r="B10326" s="77">
        <v>39.47</v>
      </c>
    </row>
    <row r="10327">
      <c r="A10327" s="70"/>
      <c r="B10327" s="77">
        <v>39.4</v>
      </c>
    </row>
    <row r="10328">
      <c r="A10328" s="70"/>
      <c r="B10328" s="77">
        <v>39.43</v>
      </c>
    </row>
    <row r="10329">
      <c r="A10329" s="70"/>
      <c r="B10329" s="77">
        <v>39.39</v>
      </c>
    </row>
    <row r="10330">
      <c r="A10330" s="70"/>
      <c r="B10330" s="77">
        <v>39.36</v>
      </c>
    </row>
    <row r="10331">
      <c r="A10331" s="70"/>
      <c r="B10331" s="77">
        <v>39.38</v>
      </c>
    </row>
    <row r="10332">
      <c r="A10332" s="70"/>
      <c r="B10332" s="77">
        <v>39.43</v>
      </c>
    </row>
    <row r="10333">
      <c r="A10333" s="70"/>
      <c r="B10333" s="77">
        <v>39.6</v>
      </c>
    </row>
    <row r="10334">
      <c r="A10334" s="70"/>
      <c r="B10334" s="77">
        <v>39.48</v>
      </c>
    </row>
    <row r="10335">
      <c r="A10335" s="70"/>
      <c r="B10335" s="77">
        <v>39.55</v>
      </c>
    </row>
    <row r="10336">
      <c r="A10336" s="70"/>
      <c r="B10336" s="77">
        <v>39.73</v>
      </c>
    </row>
    <row r="10337">
      <c r="A10337" s="70"/>
      <c r="B10337" s="77">
        <v>39.65</v>
      </c>
    </row>
    <row r="10338">
      <c r="A10338" s="70"/>
      <c r="B10338" s="77">
        <v>39.68</v>
      </c>
    </row>
    <row r="10339">
      <c r="A10339" s="70"/>
      <c r="B10339" s="77">
        <v>39.65</v>
      </c>
    </row>
    <row r="10340">
      <c r="A10340" s="70"/>
      <c r="B10340" s="77">
        <v>39.66</v>
      </c>
    </row>
    <row r="10341">
      <c r="A10341" s="70"/>
      <c r="B10341" s="77">
        <v>39.66</v>
      </c>
    </row>
    <row r="10342">
      <c r="A10342" s="70"/>
      <c r="B10342" s="77">
        <v>39.87</v>
      </c>
    </row>
    <row r="10343">
      <c r="A10343" s="70"/>
      <c r="B10343" s="77">
        <v>40.15</v>
      </c>
    </row>
    <row r="10344">
      <c r="A10344" s="70"/>
      <c r="B10344" s="77">
        <v>40.07</v>
      </c>
    </row>
    <row r="10345">
      <c r="A10345" s="70"/>
      <c r="B10345" s="77">
        <v>39.98</v>
      </c>
    </row>
    <row r="10346">
      <c r="A10346" s="70"/>
      <c r="B10346" s="77">
        <v>40.05</v>
      </c>
    </row>
    <row r="10347">
      <c r="A10347" s="70"/>
      <c r="B10347" s="77">
        <v>39.91</v>
      </c>
    </row>
    <row r="10348">
      <c r="A10348" s="70"/>
      <c r="B10348" s="77">
        <v>39.73</v>
      </c>
    </row>
    <row r="10349">
      <c r="A10349" s="70"/>
      <c r="B10349" s="77">
        <v>39.81</v>
      </c>
    </row>
    <row r="10350">
      <c r="A10350" s="70"/>
      <c r="B10350" s="77">
        <v>39.92</v>
      </c>
    </row>
    <row r="10351">
      <c r="A10351" s="70"/>
      <c r="B10351" s="77">
        <v>40.26</v>
      </c>
    </row>
    <row r="10352">
      <c r="A10352" s="70"/>
      <c r="B10352" s="77">
        <v>40.29</v>
      </c>
    </row>
    <row r="10353">
      <c r="A10353" s="70"/>
      <c r="B10353" s="77">
        <v>40.29</v>
      </c>
    </row>
    <row r="10354">
      <c r="A10354" s="70"/>
      <c r="B10354" s="71"/>
    </row>
    <row r="10355">
      <c r="A10355" s="70"/>
      <c r="B10355" s="77">
        <v>40.53</v>
      </c>
    </row>
    <row r="10356">
      <c r="A10356" s="70"/>
      <c r="B10356" s="77">
        <v>40.67</v>
      </c>
    </row>
    <row r="10357">
      <c r="A10357" s="70"/>
      <c r="B10357" s="77">
        <v>40.47</v>
      </c>
    </row>
    <row r="10358">
      <c r="A10358" s="70"/>
      <c r="B10358" s="77">
        <v>40.36</v>
      </c>
    </row>
    <row r="10359">
      <c r="A10359" s="70"/>
      <c r="B10359" s="77">
        <v>40.44</v>
      </c>
    </row>
    <row r="10360">
      <c r="A10360" s="70"/>
      <c r="B10360" s="77">
        <v>40.45</v>
      </c>
    </row>
    <row r="10361">
      <c r="A10361" s="70"/>
      <c r="B10361" s="77">
        <v>40.77</v>
      </c>
    </row>
    <row r="10362">
      <c r="A10362" s="70"/>
      <c r="B10362" s="77">
        <v>40.62</v>
      </c>
    </row>
    <row r="10363">
      <c r="A10363" s="70"/>
      <c r="B10363" s="77">
        <v>40.45</v>
      </c>
    </row>
    <row r="10364">
      <c r="A10364" s="70"/>
      <c r="B10364" s="71"/>
    </row>
    <row r="10365">
      <c r="A10365" s="70"/>
      <c r="B10365" s="71"/>
    </row>
    <row r="10366">
      <c r="A10366" s="70"/>
      <c r="B10366" s="77">
        <v>40.34</v>
      </c>
    </row>
    <row r="10367">
      <c r="A10367" s="70"/>
      <c r="B10367" s="77">
        <v>40.12</v>
      </c>
    </row>
    <row r="10368">
      <c r="A10368" s="70"/>
      <c r="B10368" s="77">
        <v>40.14</v>
      </c>
    </row>
    <row r="10369">
      <c r="A10369" s="70"/>
      <c r="B10369" s="77">
        <v>40.15</v>
      </c>
    </row>
    <row r="10370">
      <c r="A10370" s="70"/>
      <c r="B10370" s="77">
        <v>40.1</v>
      </c>
    </row>
    <row r="10371">
      <c r="A10371" s="70"/>
      <c r="B10371" s="77">
        <v>39.97</v>
      </c>
    </row>
    <row r="10372">
      <c r="A10372" s="70"/>
      <c r="B10372" s="71"/>
    </row>
    <row r="10373">
      <c r="A10373" s="70"/>
      <c r="B10373" s="77">
        <v>39.98</v>
      </c>
    </row>
    <row r="10374">
      <c r="A10374" s="70"/>
      <c r="B10374" s="77">
        <v>39.95</v>
      </c>
    </row>
    <row r="10375">
      <c r="A10375" s="70"/>
      <c r="B10375" s="77">
        <v>39.97</v>
      </c>
    </row>
    <row r="10376">
      <c r="A10376" s="70"/>
      <c r="B10376" s="77">
        <v>39.93</v>
      </c>
    </row>
    <row r="10377">
      <c r="A10377" s="70"/>
      <c r="B10377" s="77">
        <v>40.02</v>
      </c>
    </row>
    <row r="10378">
      <c r="A10378" s="70"/>
      <c r="B10378" s="77">
        <v>40.02</v>
      </c>
    </row>
    <row r="10379">
      <c r="A10379" s="70"/>
      <c r="B10379" s="77">
        <v>39.95</v>
      </c>
    </row>
    <row r="10380">
      <c r="A10380" s="70"/>
      <c r="B10380" s="77">
        <v>39.94</v>
      </c>
    </row>
    <row r="10381">
      <c r="A10381" s="70"/>
      <c r="B10381" s="71"/>
    </row>
    <row r="10382">
      <c r="A10382" s="70"/>
      <c r="B10382" s="77">
        <v>39.96</v>
      </c>
    </row>
    <row r="10383">
      <c r="A10383" s="70"/>
      <c r="B10383" s="77">
        <v>39.96</v>
      </c>
    </row>
    <row r="10384">
      <c r="A10384" s="70"/>
      <c r="B10384" s="77">
        <v>39.94</v>
      </c>
    </row>
    <row r="10385">
      <c r="A10385" s="70"/>
      <c r="B10385" s="71"/>
    </row>
    <row r="10386">
      <c r="A10386" s="70"/>
      <c r="B10386" s="71"/>
    </row>
    <row r="10387">
      <c r="A10387" s="70"/>
      <c r="B10387" s="77">
        <v>39.94</v>
      </c>
    </row>
    <row r="10388">
      <c r="A10388" s="70"/>
      <c r="B10388" s="77">
        <v>39.95</v>
      </c>
    </row>
    <row r="10389">
      <c r="A10389" s="70"/>
      <c r="B10389" s="77">
        <v>40.04</v>
      </c>
    </row>
    <row r="10390">
      <c r="A10390" s="70"/>
      <c r="B10390" s="77">
        <v>40.18</v>
      </c>
    </row>
    <row r="10391">
      <c r="A10391" s="70"/>
      <c r="B10391" s="77">
        <v>40.14</v>
      </c>
    </row>
    <row r="10392">
      <c r="A10392" s="70"/>
      <c r="B10392" s="77">
        <v>40.22</v>
      </c>
    </row>
    <row r="10393">
      <c r="A10393" s="70"/>
      <c r="B10393" s="77">
        <v>40.46</v>
      </c>
    </row>
    <row r="10394">
      <c r="A10394" s="70"/>
      <c r="B10394" s="71"/>
    </row>
    <row r="10395">
      <c r="A10395" s="70"/>
      <c r="B10395" s="77">
        <v>40.65</v>
      </c>
    </row>
    <row r="10396">
      <c r="A10396" s="70"/>
      <c r="B10396" s="77">
        <v>40.55</v>
      </c>
    </row>
    <row r="10397">
      <c r="A10397" s="70"/>
      <c r="B10397" s="77">
        <v>40.69</v>
      </c>
    </row>
    <row r="10398">
      <c r="A10398" s="70"/>
      <c r="B10398" s="77">
        <v>41.2</v>
      </c>
    </row>
    <row r="10399">
      <c r="A10399" s="70"/>
      <c r="B10399" s="77">
        <v>41.79</v>
      </c>
    </row>
    <row r="10400">
      <c r="A10400" s="70"/>
      <c r="B10400" s="77">
        <v>41.38</v>
      </c>
    </row>
    <row r="10401">
      <c r="A10401" s="70"/>
      <c r="B10401" s="77">
        <v>41.68</v>
      </c>
    </row>
    <row r="10402">
      <c r="A10402" s="70"/>
      <c r="B10402" s="77">
        <v>42.16</v>
      </c>
    </row>
    <row r="10403">
      <c r="A10403" s="70"/>
      <c r="B10403" s="77">
        <v>42.33</v>
      </c>
    </row>
    <row r="10404">
      <c r="A10404" s="70"/>
      <c r="B10404" s="77">
        <v>42.4</v>
      </c>
    </row>
    <row r="10405">
      <c r="A10405" s="70"/>
      <c r="B10405" s="77">
        <v>42.64</v>
      </c>
    </row>
    <row r="10406">
      <c r="A10406" s="70"/>
      <c r="B10406" s="71"/>
    </row>
    <row r="10407">
      <c r="A10407" s="70"/>
      <c r="B10407" s="77">
        <v>42.67</v>
      </c>
    </row>
    <row r="10408">
      <c r="A10408" s="70"/>
      <c r="B10408" s="77">
        <v>42.72</v>
      </c>
    </row>
    <row r="10409">
      <c r="A10409" s="70"/>
      <c r="B10409" s="77">
        <v>43.15</v>
      </c>
    </row>
    <row r="10410">
      <c r="A10410" s="70"/>
      <c r="B10410" s="77">
        <v>42.84</v>
      </c>
    </row>
    <row r="10411">
      <c r="A10411" s="70"/>
      <c r="B10411" s="77">
        <v>42.56</v>
      </c>
    </row>
    <row r="10412">
      <c r="A10412" s="70"/>
      <c r="B10412" s="77">
        <v>42.89</v>
      </c>
    </row>
    <row r="10413">
      <c r="A10413" s="70"/>
      <c r="B10413" s="77">
        <v>42.85</v>
      </c>
    </row>
    <row r="10414">
      <c r="A10414" s="70"/>
      <c r="B10414" s="77">
        <v>42.77</v>
      </c>
    </row>
    <row r="10415">
      <c r="A10415" s="70"/>
      <c r="B10415" s="77">
        <v>42.59</v>
      </c>
    </row>
    <row r="10416">
      <c r="A10416" s="70"/>
      <c r="B10416" s="77">
        <v>42.24</v>
      </c>
    </row>
    <row r="10417">
      <c r="A10417" s="70"/>
      <c r="B10417" s="77">
        <v>42.53</v>
      </c>
    </row>
    <row r="10418">
      <c r="A10418" s="70"/>
      <c r="B10418" s="77">
        <v>42.63</v>
      </c>
    </row>
    <row r="10419">
      <c r="A10419" s="70"/>
      <c r="B10419" s="77">
        <v>42.86</v>
      </c>
    </row>
    <row r="10420">
      <c r="A10420" s="70"/>
      <c r="B10420" s="77">
        <v>42.79</v>
      </c>
    </row>
    <row r="10421">
      <c r="A10421" s="70"/>
      <c r="B10421" s="77">
        <v>42.89</v>
      </c>
    </row>
    <row r="10422">
      <c r="A10422" s="70"/>
      <c r="B10422" s="77">
        <v>42.89</v>
      </c>
    </row>
    <row r="10423">
      <c r="A10423" s="70"/>
      <c r="B10423" s="77">
        <v>42.89</v>
      </c>
    </row>
    <row r="10424">
      <c r="A10424" s="70"/>
      <c r="B10424" s="77">
        <v>42.81</v>
      </c>
    </row>
    <row r="10425">
      <c r="A10425" s="70"/>
      <c r="B10425" s="77">
        <v>42.87</v>
      </c>
    </row>
    <row r="10426">
      <c r="A10426" s="70"/>
      <c r="B10426" s="77">
        <v>42.9</v>
      </c>
    </row>
    <row r="10427">
      <c r="A10427" s="70"/>
      <c r="B10427" s="77">
        <v>42.92</v>
      </c>
    </row>
    <row r="10428">
      <c r="A10428" s="70"/>
      <c r="B10428" s="77">
        <v>42.9</v>
      </c>
    </row>
    <row r="10429">
      <c r="A10429" s="70"/>
      <c r="B10429" s="77">
        <v>42.93</v>
      </c>
    </row>
    <row r="10430">
      <c r="A10430" s="70"/>
      <c r="B10430" s="77">
        <v>42.97</v>
      </c>
    </row>
    <row r="10431">
      <c r="A10431" s="70"/>
      <c r="B10431" s="77">
        <v>42.97</v>
      </c>
    </row>
    <row r="10432">
      <c r="A10432" s="70"/>
      <c r="B10432" s="77">
        <v>42.94</v>
      </c>
    </row>
    <row r="10433">
      <c r="A10433" s="70"/>
      <c r="B10433" s="77">
        <v>42.82</v>
      </c>
    </row>
    <row r="10434">
      <c r="A10434" s="70"/>
      <c r="B10434" s="77">
        <v>42.73</v>
      </c>
    </row>
    <row r="10435">
      <c r="A10435" s="70"/>
      <c r="B10435" s="77">
        <v>42.79</v>
      </c>
    </row>
    <row r="10436">
      <c r="A10436" s="70"/>
      <c r="B10436" s="77">
        <v>42.95</v>
      </c>
    </row>
    <row r="10437">
      <c r="A10437" s="70"/>
      <c r="B10437" s="77">
        <v>43.27</v>
      </c>
    </row>
    <row r="10438">
      <c r="A10438" s="70"/>
      <c r="B10438" s="77">
        <v>43.34</v>
      </c>
    </row>
    <row r="10439">
      <c r="A10439" s="70"/>
      <c r="B10439" s="77">
        <v>43.3</v>
      </c>
    </row>
    <row r="10440">
      <c r="A10440" s="70"/>
      <c r="B10440" s="77">
        <v>43.21</v>
      </c>
    </row>
    <row r="10441">
      <c r="A10441" s="70"/>
      <c r="B10441" s="77">
        <v>43.12</v>
      </c>
    </row>
    <row r="10442">
      <c r="A10442" s="70"/>
      <c r="B10442" s="77">
        <v>43.37</v>
      </c>
    </row>
    <row r="10443">
      <c r="A10443" s="70"/>
      <c r="B10443" s="77">
        <v>43.13</v>
      </c>
    </row>
    <row r="10444">
      <c r="A10444" s="70"/>
      <c r="B10444" s="77">
        <v>43.16</v>
      </c>
    </row>
    <row r="10445">
      <c r="A10445" s="70"/>
      <c r="B10445" s="77">
        <v>42.72</v>
      </c>
    </row>
    <row r="10446">
      <c r="A10446" s="70"/>
      <c r="B10446" s="77">
        <v>42.82</v>
      </c>
    </row>
    <row r="10447">
      <c r="A10447" s="70"/>
      <c r="B10447" s="77">
        <v>43.17</v>
      </c>
    </row>
    <row r="10448">
      <c r="A10448" s="70"/>
      <c r="B10448" s="77">
        <v>43.17</v>
      </c>
    </row>
    <row r="10449">
      <c r="A10449" s="70"/>
      <c r="B10449" s="77">
        <v>42.94</v>
      </c>
    </row>
    <row r="10450">
      <c r="A10450" s="70"/>
      <c r="B10450" s="77">
        <v>42.78</v>
      </c>
    </row>
    <row r="10451">
      <c r="A10451" s="70"/>
      <c r="B10451" s="77">
        <v>42.71</v>
      </c>
    </row>
    <row r="10452">
      <c r="A10452" s="70"/>
      <c r="B10452" s="77">
        <v>42.71</v>
      </c>
    </row>
    <row r="10453">
      <c r="A10453" s="70"/>
      <c r="B10453" s="77">
        <v>42.33</v>
      </c>
    </row>
    <row r="10454">
      <c r="A10454" s="70"/>
      <c r="B10454" s="77">
        <v>41.96</v>
      </c>
    </row>
    <row r="10455">
      <c r="A10455" s="70"/>
      <c r="B10455" s="77">
        <v>42.23</v>
      </c>
    </row>
    <row r="10456">
      <c r="A10456" s="70"/>
      <c r="B10456" s="77">
        <v>42.3</v>
      </c>
    </row>
    <row r="10457">
      <c r="A10457" s="70"/>
      <c r="B10457" s="77">
        <v>42.54</v>
      </c>
    </row>
    <row r="10458">
      <c r="A10458" s="70"/>
      <c r="B10458" s="77">
        <v>42.47</v>
      </c>
    </row>
    <row r="10459">
      <c r="A10459" s="70"/>
      <c r="B10459" s="77">
        <v>42.49</v>
      </c>
    </row>
    <row r="10460">
      <c r="A10460" s="70"/>
      <c r="B10460" s="77">
        <v>42.37</v>
      </c>
    </row>
    <row r="10461">
      <c r="A10461" s="70"/>
      <c r="B10461" s="77">
        <v>42.4</v>
      </c>
    </row>
    <row r="10462">
      <c r="A10462" s="70"/>
      <c r="B10462" s="77">
        <v>42.28</v>
      </c>
    </row>
    <row r="10463">
      <c r="A10463" s="70"/>
      <c r="B10463" s="77">
        <v>42.0</v>
      </c>
    </row>
    <row r="10464">
      <c r="A10464" s="70"/>
      <c r="B10464" s="77">
        <v>41.89</v>
      </c>
    </row>
    <row r="10465">
      <c r="A10465" s="70"/>
      <c r="B10465" s="77">
        <v>42.2</v>
      </c>
    </row>
    <row r="10466">
      <c r="A10466" s="70"/>
      <c r="B10466" s="77">
        <v>42.0</v>
      </c>
    </row>
    <row r="10467">
      <c r="A10467" s="70"/>
      <c r="B10467" s="77">
        <v>42.4</v>
      </c>
    </row>
    <row r="10468">
      <c r="A10468" s="70"/>
      <c r="B10468" s="77">
        <v>42.67</v>
      </c>
    </row>
    <row r="10469">
      <c r="A10469" s="70"/>
      <c r="B10469" s="77">
        <v>42.82</v>
      </c>
    </row>
    <row r="10470">
      <c r="A10470" s="70"/>
      <c r="B10470" s="71"/>
    </row>
    <row r="10471">
      <c r="A10471" s="70"/>
      <c r="B10471" s="77">
        <v>43.23</v>
      </c>
    </row>
    <row r="10472">
      <c r="A10472" s="70"/>
      <c r="B10472" s="71"/>
    </row>
    <row r="10473">
      <c r="A10473" s="70"/>
      <c r="B10473" s="77">
        <v>43.72</v>
      </c>
    </row>
    <row r="10474">
      <c r="A10474" s="70"/>
      <c r="B10474" s="77">
        <v>43.58</v>
      </c>
    </row>
    <row r="10475">
      <c r="A10475" s="70"/>
      <c r="B10475" s="77">
        <v>43.38</v>
      </c>
    </row>
    <row r="10476">
      <c r="A10476" s="70"/>
      <c r="B10476" s="77">
        <v>43.58</v>
      </c>
    </row>
    <row r="10477">
      <c r="A10477" s="70"/>
      <c r="B10477" s="77">
        <v>44.07</v>
      </c>
    </row>
    <row r="10478">
      <c r="A10478" s="70"/>
      <c r="B10478" s="77">
        <v>43.73</v>
      </c>
    </row>
    <row r="10479">
      <c r="A10479" s="70"/>
      <c r="B10479" s="77">
        <v>43.73</v>
      </c>
    </row>
    <row r="10480">
      <c r="A10480" s="70"/>
      <c r="B10480" s="77">
        <v>43.79</v>
      </c>
    </row>
    <row r="10481">
      <c r="A10481" s="70"/>
      <c r="B10481" s="77">
        <v>44.21</v>
      </c>
    </row>
    <row r="10482">
      <c r="A10482" s="70"/>
      <c r="B10482" s="77">
        <v>44.26</v>
      </c>
    </row>
    <row r="10483">
      <c r="A10483" s="70"/>
      <c r="B10483" s="71"/>
    </row>
    <row r="10484">
      <c r="A10484" s="70"/>
      <c r="B10484" s="77">
        <v>44.45</v>
      </c>
    </row>
    <row r="10485">
      <c r="A10485" s="70"/>
      <c r="B10485" s="77">
        <v>44.37</v>
      </c>
    </row>
    <row r="10486">
      <c r="A10486" s="70"/>
      <c r="B10486" s="77">
        <v>44.26</v>
      </c>
    </row>
    <row r="10487">
      <c r="A10487" s="70"/>
      <c r="B10487" s="77">
        <v>44.89</v>
      </c>
    </row>
    <row r="10488">
      <c r="A10488" s="70"/>
      <c r="B10488" s="77">
        <v>45.12</v>
      </c>
    </row>
    <row r="10489">
      <c r="A10489" s="70"/>
      <c r="B10489" s="77">
        <v>45.44</v>
      </c>
    </row>
    <row r="10490">
      <c r="A10490" s="70"/>
      <c r="B10490" s="77">
        <v>45.77</v>
      </c>
    </row>
    <row r="10491">
      <c r="A10491" s="70"/>
      <c r="B10491" s="77">
        <v>45.94</v>
      </c>
    </row>
    <row r="10492">
      <c r="A10492" s="70"/>
      <c r="B10492" s="77">
        <v>46.63</v>
      </c>
    </row>
    <row r="10493">
      <c r="A10493" s="70"/>
      <c r="B10493" s="77">
        <v>46.34</v>
      </c>
    </row>
    <row r="10494">
      <c r="A10494" s="70"/>
      <c r="B10494" s="77">
        <v>46.71</v>
      </c>
    </row>
    <row r="10495">
      <c r="A10495" s="70"/>
      <c r="B10495" s="77">
        <v>46.32</v>
      </c>
    </row>
    <row r="10496">
      <c r="A10496" s="70"/>
      <c r="B10496" s="77">
        <v>45.4</v>
      </c>
    </row>
    <row r="10497">
      <c r="A10497" s="70"/>
      <c r="B10497" s="77">
        <v>45.72</v>
      </c>
    </row>
    <row r="10498">
      <c r="A10498" s="70"/>
      <c r="B10498" s="77">
        <v>45.83</v>
      </c>
    </row>
    <row r="10499">
      <c r="A10499" s="70"/>
      <c r="B10499" s="77">
        <v>46.25</v>
      </c>
    </row>
    <row r="10500">
      <c r="A10500" s="70"/>
      <c r="B10500" s="77">
        <v>46.43</v>
      </c>
    </row>
    <row r="10501">
      <c r="A10501" s="70"/>
      <c r="B10501" s="77">
        <v>46.94</v>
      </c>
    </row>
    <row r="10502">
      <c r="A10502" s="70"/>
      <c r="B10502" s="71"/>
    </row>
    <row r="10503">
      <c r="A10503" s="70"/>
      <c r="B10503" s="77">
        <v>46.96</v>
      </c>
    </row>
    <row r="10504">
      <c r="A10504" s="70"/>
      <c r="B10504" s="71"/>
    </row>
    <row r="10505">
      <c r="A10505" s="70"/>
      <c r="B10505" s="77">
        <v>46.88</v>
      </c>
    </row>
    <row r="10506">
      <c r="A10506" s="70"/>
      <c r="B10506" s="77">
        <v>47.46</v>
      </c>
    </row>
    <row r="10507">
      <c r="A10507" s="70"/>
      <c r="B10507" s="77">
        <v>48.01</v>
      </c>
    </row>
    <row r="10508">
      <c r="A10508" s="70"/>
      <c r="B10508" s="77">
        <v>48.74</v>
      </c>
    </row>
    <row r="10509">
      <c r="A10509" s="70"/>
      <c r="B10509" s="71"/>
    </row>
    <row r="10510">
      <c r="A10510" s="70"/>
      <c r="B10510" s="77">
        <v>48.72</v>
      </c>
    </row>
    <row r="10511">
      <c r="A10511" s="70"/>
      <c r="B10511" s="77">
        <v>48.14</v>
      </c>
    </row>
    <row r="10512">
      <c r="A10512" s="70"/>
      <c r="B10512" s="77">
        <v>47.71</v>
      </c>
    </row>
    <row r="10513">
      <c r="A10513" s="70"/>
      <c r="B10513" s="77">
        <v>48.43</v>
      </c>
    </row>
    <row r="10514">
      <c r="A10514" s="70"/>
      <c r="B10514" s="77">
        <v>48.86</v>
      </c>
    </row>
    <row r="10515">
      <c r="A10515" s="70"/>
      <c r="B10515" s="77">
        <v>48.68</v>
      </c>
    </row>
    <row r="10516">
      <c r="A10516" s="70"/>
      <c r="B10516" s="77">
        <v>48.83</v>
      </c>
    </row>
    <row r="10517">
      <c r="A10517" s="70"/>
      <c r="B10517" s="71"/>
    </row>
    <row r="10518">
      <c r="A10518" s="70"/>
      <c r="B10518" s="77">
        <v>49.29</v>
      </c>
    </row>
    <row r="10519">
      <c r="A10519" s="70"/>
      <c r="B10519" s="77">
        <v>49.79</v>
      </c>
    </row>
    <row r="10520">
      <c r="A10520" s="70"/>
      <c r="B10520" s="77">
        <v>49.95</v>
      </c>
    </row>
    <row r="10521">
      <c r="A10521" s="70"/>
      <c r="B10521" s="77">
        <v>50.09</v>
      </c>
    </row>
    <row r="10522">
      <c r="A10522" s="70"/>
      <c r="B10522" s="71"/>
    </row>
    <row r="10523">
      <c r="A10523" s="70"/>
      <c r="B10523" s="77">
        <v>49.77</v>
      </c>
    </row>
    <row r="10524">
      <c r="A10524" s="70"/>
      <c r="B10524" s="71"/>
    </row>
    <row r="10525">
      <c r="A10525" s="70"/>
      <c r="B10525" s="77">
        <v>49.25</v>
      </c>
    </row>
    <row r="10526">
      <c r="A10526" s="70"/>
      <c r="B10526" s="77">
        <v>48.96</v>
      </c>
    </row>
    <row r="10527">
      <c r="A10527" s="70"/>
      <c r="B10527" s="77">
        <v>48.62</v>
      </c>
    </row>
    <row r="10528">
      <c r="A10528" s="70"/>
      <c r="B10528" s="77">
        <v>47.18</v>
      </c>
    </row>
    <row r="10529">
      <c r="A10529" s="70"/>
      <c r="B10529" s="77">
        <v>47.67</v>
      </c>
    </row>
    <row r="10530">
      <c r="A10530" s="70"/>
      <c r="B10530" s="77">
        <v>47.76</v>
      </c>
    </row>
    <row r="10531">
      <c r="A10531" s="70"/>
      <c r="B10531" s="77">
        <v>47.32</v>
      </c>
    </row>
    <row r="10532">
      <c r="A10532" s="70"/>
      <c r="B10532" s="77">
        <v>47.59</v>
      </c>
    </row>
    <row r="10533">
      <c r="A10533" s="70"/>
      <c r="B10533" s="77">
        <v>48.79</v>
      </c>
    </row>
    <row r="10534">
      <c r="A10534" s="70"/>
      <c r="B10534" s="71"/>
    </row>
    <row r="10535">
      <c r="A10535" s="70"/>
      <c r="B10535" s="77">
        <v>49.46</v>
      </c>
    </row>
    <row r="10536">
      <c r="A10536" s="70"/>
      <c r="B10536" s="77">
        <v>48.99</v>
      </c>
    </row>
    <row r="10537">
      <c r="A10537" s="70"/>
      <c r="B10537" s="77">
        <v>49.68</v>
      </c>
    </row>
    <row r="10538">
      <c r="A10538" s="70"/>
      <c r="B10538" s="77">
        <v>49.74</v>
      </c>
    </row>
    <row r="10539">
      <c r="A10539" s="70"/>
      <c r="B10539" s="77">
        <v>50.52</v>
      </c>
    </row>
    <row r="10540">
      <c r="A10540" s="70"/>
      <c r="B10540" s="77">
        <v>50.03</v>
      </c>
    </row>
    <row r="10541">
      <c r="A10541" s="70"/>
      <c r="B10541" s="77">
        <v>50.09</v>
      </c>
    </row>
    <row r="10542">
      <c r="A10542" s="70"/>
      <c r="B10542" s="77">
        <v>49.97</v>
      </c>
    </row>
    <row r="10543">
      <c r="A10543" s="70"/>
      <c r="B10543" s="77">
        <v>49.85</v>
      </c>
    </row>
    <row r="10544">
      <c r="A10544" s="70"/>
      <c r="B10544" s="71"/>
    </row>
    <row r="10545">
      <c r="A10545" s="70"/>
      <c r="B10545" s="77">
        <v>49.84</v>
      </c>
    </row>
    <row r="10546">
      <c r="A10546" s="70"/>
      <c r="B10546" s="77">
        <v>50.09</v>
      </c>
    </row>
    <row r="10547">
      <c r="A10547" s="70"/>
      <c r="B10547" s="77">
        <v>50.52</v>
      </c>
    </row>
    <row r="10548">
      <c r="A10548" s="70"/>
      <c r="B10548" s="77">
        <v>49.9</v>
      </c>
    </row>
    <row r="10549">
      <c r="A10549" s="70"/>
      <c r="B10549" s="77">
        <v>49.79</v>
      </c>
    </row>
    <row r="10550">
      <c r="A10550" s="70"/>
      <c r="B10550" s="77">
        <v>49.69</v>
      </c>
    </row>
    <row r="10551">
      <c r="A10551" s="70"/>
      <c r="B10551" s="77">
        <v>49.22</v>
      </c>
    </row>
    <row r="10552">
      <c r="A10552" s="70"/>
      <c r="B10552" s="71"/>
    </row>
    <row r="10553">
      <c r="A10553" s="70"/>
      <c r="B10553" s="77">
        <v>49.12</v>
      </c>
    </row>
    <row r="10554">
      <c r="A10554" s="70"/>
      <c r="B10554" s="77">
        <v>48.52</v>
      </c>
    </row>
    <row r="10555">
      <c r="A10555" s="70"/>
      <c r="B10555" s="77">
        <v>48.71</v>
      </c>
    </row>
    <row r="10556">
      <c r="A10556" s="70"/>
      <c r="B10556" s="77">
        <v>47.94</v>
      </c>
    </row>
    <row r="10557">
      <c r="A10557" s="70"/>
      <c r="B10557" s="77">
        <v>47.82</v>
      </c>
    </row>
    <row r="10558">
      <c r="A10558" s="70"/>
      <c r="B10558" s="77">
        <v>47.33</v>
      </c>
    </row>
    <row r="10559">
      <c r="A10559" s="70"/>
      <c r="B10559" s="77">
        <v>47.28</v>
      </c>
    </row>
    <row r="10560">
      <c r="A10560" s="70"/>
      <c r="B10560" s="77">
        <v>47.08</v>
      </c>
    </row>
    <row r="10561">
      <c r="A10561" s="70"/>
      <c r="B10561" s="77">
        <v>47.39</v>
      </c>
    </row>
    <row r="10562">
      <c r="A10562" s="70"/>
      <c r="B10562" s="77">
        <v>48.49</v>
      </c>
    </row>
    <row r="10563">
      <c r="A10563" s="70"/>
      <c r="B10563" s="77">
        <v>48.99</v>
      </c>
    </row>
    <row r="10564">
      <c r="A10564" s="70"/>
      <c r="B10564" s="77">
        <v>47.89</v>
      </c>
    </row>
    <row r="10565">
      <c r="A10565" s="70"/>
      <c r="B10565" s="77">
        <v>48.76</v>
      </c>
    </row>
    <row r="10566">
      <c r="A10566" s="70"/>
      <c r="B10566" s="77">
        <v>48.5</v>
      </c>
    </row>
    <row r="10567">
      <c r="A10567" s="70"/>
      <c r="B10567" s="77">
        <v>48.45</v>
      </c>
    </row>
    <row r="10568">
      <c r="A10568" s="70"/>
      <c r="B10568" s="77">
        <v>48.89</v>
      </c>
    </row>
    <row r="10569">
      <c r="A10569" s="70"/>
      <c r="B10569" s="77">
        <v>48.37</v>
      </c>
    </row>
    <row r="10570">
      <c r="A10570" s="70"/>
      <c r="B10570" s="77">
        <v>48.68</v>
      </c>
    </row>
    <row r="10571">
      <c r="A10571" s="70"/>
      <c r="B10571" s="77">
        <v>48.61</v>
      </c>
    </row>
    <row r="10572">
      <c r="A10572" s="70"/>
      <c r="B10572" s="71"/>
    </row>
    <row r="10573">
      <c r="A10573" s="70"/>
      <c r="B10573" s="77">
        <v>48.92</v>
      </c>
    </row>
    <row r="10574">
      <c r="A10574" s="70"/>
      <c r="B10574" s="77">
        <v>48.6</v>
      </c>
    </row>
    <row r="10575">
      <c r="A10575" s="70"/>
      <c r="B10575" s="77">
        <v>48.91</v>
      </c>
    </row>
    <row r="10576">
      <c r="A10576" s="70"/>
      <c r="B10576" s="77">
        <v>48.7</v>
      </c>
    </row>
    <row r="10577">
      <c r="A10577" s="70"/>
      <c r="B10577" s="77">
        <v>49.08</v>
      </c>
    </row>
    <row r="10578">
      <c r="A10578" s="70"/>
      <c r="B10578" s="77">
        <v>48.77</v>
      </c>
    </row>
    <row r="10579">
      <c r="A10579" s="70"/>
      <c r="B10579" s="77">
        <v>48.56</v>
      </c>
    </row>
    <row r="10580">
      <c r="A10580" s="70"/>
      <c r="B10580" s="77">
        <v>48.99</v>
      </c>
    </row>
    <row r="10581">
      <c r="A10581" s="70"/>
      <c r="B10581" s="77">
        <v>49.12</v>
      </c>
    </row>
    <row r="10582">
      <c r="A10582" s="70"/>
      <c r="B10582" s="77">
        <v>48.93</v>
      </c>
    </row>
    <row r="10583">
      <c r="A10583" s="70"/>
      <c r="B10583" s="77">
        <v>49.19</v>
      </c>
    </row>
    <row r="10584">
      <c r="A10584" s="70"/>
      <c r="B10584" s="71"/>
    </row>
    <row r="10585">
      <c r="A10585" s="70"/>
      <c r="B10585" s="77">
        <v>48.85</v>
      </c>
    </row>
    <row r="10586">
      <c r="A10586" s="70"/>
      <c r="B10586" s="77">
        <v>48.87</v>
      </c>
    </row>
    <row r="10587">
      <c r="A10587" s="70"/>
      <c r="B10587" s="77">
        <v>48.9</v>
      </c>
    </row>
    <row r="10588">
      <c r="A10588" s="70"/>
      <c r="B10588" s="77">
        <v>49.02</v>
      </c>
    </row>
    <row r="10589">
      <c r="A10589" s="70"/>
      <c r="B10589" s="77">
        <v>49.01</v>
      </c>
    </row>
    <row r="10590">
      <c r="A10590" s="70"/>
      <c r="B10590" s="77">
        <v>48.8</v>
      </c>
    </row>
    <row r="10591">
      <c r="A10591" s="70"/>
      <c r="B10591" s="77">
        <v>48.65</v>
      </c>
    </row>
    <row r="10592">
      <c r="A10592" s="70"/>
      <c r="B10592" s="77">
        <v>48.82</v>
      </c>
    </row>
    <row r="10593">
      <c r="A10593" s="70"/>
      <c r="B10593" s="77">
        <v>48.73</v>
      </c>
    </row>
    <row r="10594">
      <c r="A10594" s="70"/>
      <c r="B10594" s="77">
        <v>48.6</v>
      </c>
    </row>
    <row r="10595">
      <c r="A10595" s="70"/>
      <c r="B10595" s="77">
        <v>48.7</v>
      </c>
    </row>
    <row r="10596">
      <c r="A10596" s="70"/>
      <c r="B10596" s="77">
        <v>48.82</v>
      </c>
    </row>
    <row r="10597">
      <c r="A10597" s="70"/>
      <c r="B10597" s="77">
        <v>48.72</v>
      </c>
    </row>
    <row r="10598">
      <c r="A10598" s="70"/>
      <c r="B10598" s="77">
        <v>48.72</v>
      </c>
    </row>
    <row r="10599">
      <c r="A10599" s="70"/>
      <c r="B10599" s="77">
        <v>48.72</v>
      </c>
    </row>
    <row r="10600">
      <c r="A10600" s="70"/>
      <c r="B10600" s="77">
        <v>49.16</v>
      </c>
    </row>
    <row r="10601">
      <c r="A10601" s="70"/>
      <c r="B10601" s="77">
        <v>49.85</v>
      </c>
    </row>
    <row r="10602">
      <c r="A10602" s="70"/>
      <c r="B10602" s="77">
        <v>49.85</v>
      </c>
    </row>
    <row r="10603">
      <c r="A10603" s="70"/>
      <c r="B10603" s="71"/>
    </row>
    <row r="10604">
      <c r="A10604" s="70"/>
      <c r="B10604" s="71"/>
    </row>
    <row r="10605">
      <c r="A10605" s="70"/>
      <c r="B10605" s="77">
        <v>49.89</v>
      </c>
    </row>
    <row r="10606">
      <c r="A10606" s="70"/>
      <c r="B10606" s="77">
        <v>49.82</v>
      </c>
    </row>
    <row r="10607">
      <c r="A10607" s="70"/>
      <c r="B10607" s="77">
        <v>50.41</v>
      </c>
    </row>
    <row r="10608">
      <c r="A10608" s="70"/>
      <c r="B10608" s="77">
        <v>50.73</v>
      </c>
    </row>
    <row r="10609">
      <c r="A10609" s="70"/>
      <c r="B10609" s="77">
        <v>51.75</v>
      </c>
    </row>
    <row r="10610">
      <c r="A10610" s="70"/>
      <c r="B10610" s="77">
        <v>51.66</v>
      </c>
    </row>
    <row r="10611">
      <c r="A10611" s="70"/>
      <c r="B10611" s="77">
        <v>51.93</v>
      </c>
    </row>
    <row r="10612">
      <c r="A10612" s="70"/>
      <c r="B10612" s="77">
        <v>52.06</v>
      </c>
    </row>
    <row r="10613">
      <c r="A10613" s="70"/>
      <c r="B10613" s="77">
        <v>51.51</v>
      </c>
    </row>
    <row r="10614">
      <c r="A10614" s="70"/>
      <c r="B10614" s="77">
        <v>51.8</v>
      </c>
    </row>
    <row r="10615">
      <c r="A10615" s="70"/>
      <c r="B10615" s="71"/>
    </row>
    <row r="10616">
      <c r="A10616" s="70"/>
      <c r="B10616" s="71"/>
    </row>
    <row r="10617">
      <c r="A10617" s="70"/>
      <c r="B10617" s="77">
        <v>51.7</v>
      </c>
    </row>
    <row r="10618">
      <c r="A10618" s="70"/>
      <c r="B10618" s="77">
        <v>51.67</v>
      </c>
    </row>
    <row r="10619">
      <c r="A10619" s="70"/>
      <c r="B10619" s="77">
        <v>51.58</v>
      </c>
    </row>
    <row r="10620">
      <c r="A10620" s="70"/>
      <c r="B10620" s="77">
        <v>51.25</v>
      </c>
    </row>
    <row r="10621">
      <c r="A10621" s="70"/>
      <c r="B10621" s="77">
        <v>51.35</v>
      </c>
    </row>
    <row r="10622">
      <c r="A10622" s="70"/>
      <c r="B10622" s="77">
        <v>50.77</v>
      </c>
    </row>
    <row r="10623">
      <c r="A10623" s="70"/>
      <c r="B10623" s="77">
        <v>50.14</v>
      </c>
    </row>
    <row r="10624">
      <c r="A10624" s="70"/>
      <c r="B10624" s="77">
        <v>50.52</v>
      </c>
    </row>
    <row r="10625">
      <c r="A10625" s="70"/>
      <c r="B10625" s="77">
        <v>50.31</v>
      </c>
    </row>
    <row r="10626">
      <c r="A10626" s="70"/>
      <c r="B10626" s="77">
        <v>50.83</v>
      </c>
    </row>
    <row r="10627">
      <c r="A10627" s="70"/>
      <c r="B10627" s="71"/>
    </row>
    <row r="10628">
      <c r="A10628" s="70"/>
      <c r="B10628" s="71"/>
    </row>
    <row r="10629">
      <c r="A10629" s="70"/>
      <c r="B10629" s="77">
        <v>51.08</v>
      </c>
    </row>
    <row r="10630">
      <c r="A10630" s="70"/>
      <c r="B10630" s="77">
        <v>50.95</v>
      </c>
    </row>
    <row r="10631">
      <c r="A10631" s="70"/>
      <c r="B10631" s="71"/>
    </row>
    <row r="10632">
      <c r="A10632" s="70"/>
      <c r="B10632" s="77">
        <v>50.3</v>
      </c>
    </row>
    <row r="10633">
      <c r="A10633" s="70"/>
      <c r="B10633" s="71"/>
    </row>
    <row r="10634">
      <c r="A10634" s="70"/>
      <c r="B10634" s="77">
        <v>50.0</v>
      </c>
    </row>
    <row r="10635">
      <c r="A10635" s="70"/>
      <c r="B10635" s="71"/>
    </row>
    <row r="10636">
      <c r="A10636" s="70"/>
      <c r="B10636" s="77">
        <v>50.53</v>
      </c>
    </row>
    <row r="10637">
      <c r="A10637" s="70"/>
      <c r="B10637" s="77">
        <v>49.91</v>
      </c>
    </row>
    <row r="10638">
      <c r="A10638" s="70"/>
      <c r="B10638" s="71"/>
    </row>
    <row r="10639">
      <c r="A10639" s="70"/>
      <c r="B10639" s="77">
        <v>49.86</v>
      </c>
    </row>
    <row r="10640">
      <c r="A10640" s="70"/>
      <c r="B10640" s="71"/>
    </row>
    <row r="10641">
      <c r="A10641" s="70"/>
      <c r="B10641" s="77">
        <v>49.88</v>
      </c>
    </row>
    <row r="10642">
      <c r="A10642" s="70"/>
      <c r="B10642" s="77">
        <v>49.49</v>
      </c>
    </row>
    <row r="10643">
      <c r="A10643" s="70"/>
      <c r="B10643" s="77">
        <v>49.71</v>
      </c>
    </row>
    <row r="10644">
      <c r="A10644" s="70"/>
      <c r="B10644" s="77">
        <v>49.95</v>
      </c>
    </row>
    <row r="10645">
      <c r="A10645" s="70"/>
      <c r="B10645" s="77">
        <v>50.36</v>
      </c>
    </row>
    <row r="10646">
      <c r="A10646" s="70"/>
      <c r="B10646" s="77">
        <v>50.2</v>
      </c>
    </row>
    <row r="10647">
      <c r="A10647" s="70"/>
      <c r="B10647" s="77">
        <v>50.22</v>
      </c>
    </row>
    <row r="10648">
      <c r="A10648" s="70"/>
      <c r="B10648" s="77">
        <v>49.94</v>
      </c>
    </row>
    <row r="10649">
      <c r="A10649" s="70"/>
      <c r="B10649" s="77">
        <v>49.98</v>
      </c>
    </row>
    <row r="10650">
      <c r="A10650" s="70"/>
      <c r="B10650" s="77">
        <v>50.44</v>
      </c>
    </row>
    <row r="10651">
      <c r="A10651" s="70"/>
      <c r="B10651" s="77">
        <v>50.22</v>
      </c>
    </row>
    <row r="10652">
      <c r="A10652" s="70"/>
      <c r="B10652" s="77">
        <v>50.22</v>
      </c>
    </row>
    <row r="10653">
      <c r="A10653" s="70"/>
      <c r="B10653" s="71"/>
    </row>
    <row r="10654">
      <c r="A10654" s="70"/>
      <c r="B10654" s="77">
        <v>49.68</v>
      </c>
    </row>
    <row r="10655">
      <c r="A10655" s="70"/>
      <c r="B10655" s="77">
        <v>49.65</v>
      </c>
    </row>
    <row r="10656">
      <c r="A10656" s="70"/>
      <c r="B10656" s="77">
        <v>49.5</v>
      </c>
    </row>
    <row r="10657">
      <c r="A10657" s="70"/>
      <c r="B10657" s="77">
        <v>49.46</v>
      </c>
    </row>
    <row r="10658">
      <c r="A10658" s="70"/>
      <c r="B10658" s="77">
        <v>49.25</v>
      </c>
    </row>
    <row r="10659">
      <c r="A10659" s="70"/>
      <c r="B10659" s="77">
        <v>49.23</v>
      </c>
    </row>
    <row r="10660">
      <c r="A10660" s="70"/>
      <c r="B10660" s="77">
        <v>49.59</v>
      </c>
    </row>
    <row r="10661">
      <c r="A10661" s="70"/>
      <c r="B10661" s="77">
        <v>49.34</v>
      </c>
    </row>
    <row r="10662">
      <c r="A10662" s="70"/>
      <c r="B10662" s="77">
        <v>49.83</v>
      </c>
    </row>
    <row r="10663">
      <c r="A10663" s="70"/>
      <c r="B10663" s="77">
        <v>49.55</v>
      </c>
    </row>
    <row r="10664">
      <c r="A10664" s="70"/>
      <c r="B10664" s="77">
        <v>48.17</v>
      </c>
    </row>
    <row r="10665">
      <c r="A10665" s="70"/>
      <c r="B10665" s="77">
        <v>47.49</v>
      </c>
    </row>
    <row r="10666">
      <c r="A10666" s="70"/>
      <c r="B10666" s="77">
        <v>47.71</v>
      </c>
    </row>
    <row r="10667">
      <c r="A10667" s="70"/>
      <c r="B10667" s="77">
        <v>47.4</v>
      </c>
    </row>
    <row r="10668">
      <c r="A10668" s="70"/>
      <c r="B10668" s="77">
        <v>47.19</v>
      </c>
    </row>
    <row r="10669">
      <c r="A10669" s="70"/>
      <c r="B10669" s="77">
        <v>47.22</v>
      </c>
    </row>
    <row r="10670">
      <c r="A10670" s="70"/>
      <c r="B10670" s="77">
        <v>47.63</v>
      </c>
    </row>
    <row r="10671">
      <c r="A10671" s="70"/>
      <c r="B10671" s="77">
        <v>47.67</v>
      </c>
    </row>
    <row r="10672">
      <c r="A10672" s="70"/>
      <c r="B10672" s="77">
        <v>47.83</v>
      </c>
    </row>
    <row r="10673">
      <c r="A10673" s="70"/>
      <c r="B10673" s="77">
        <v>47.29</v>
      </c>
    </row>
    <row r="10674">
      <c r="A10674" s="70"/>
      <c r="B10674" s="77">
        <v>46.99</v>
      </c>
    </row>
    <row r="10675">
      <c r="A10675" s="70"/>
      <c r="B10675" s="77">
        <v>47.14</v>
      </c>
    </row>
    <row r="10676">
      <c r="A10676" s="70"/>
      <c r="B10676" s="77">
        <v>46.84</v>
      </c>
    </row>
    <row r="10677">
      <c r="A10677" s="70"/>
      <c r="B10677" s="77">
        <v>47.16</v>
      </c>
    </row>
    <row r="10678">
      <c r="A10678" s="70"/>
      <c r="B10678" s="77">
        <v>47.08</v>
      </c>
    </row>
    <row r="10679">
      <c r="A10679" s="70"/>
      <c r="B10679" s="77">
        <v>47.38</v>
      </c>
    </row>
    <row r="10680">
      <c r="A10680" s="70"/>
      <c r="B10680" s="77">
        <v>47.59</v>
      </c>
    </row>
    <row r="10681">
      <c r="A10681" s="70"/>
      <c r="B10681" s="77">
        <v>47.27</v>
      </c>
    </row>
    <row r="10682">
      <c r="A10682" s="70"/>
      <c r="B10682" s="77">
        <v>47.42</v>
      </c>
    </row>
    <row r="10683">
      <c r="A10683" s="70"/>
      <c r="B10683" s="77">
        <v>47.41</v>
      </c>
    </row>
    <row r="10684">
      <c r="A10684" s="70"/>
      <c r="B10684" s="77">
        <v>47.94</v>
      </c>
    </row>
    <row r="10685">
      <c r="A10685" s="70"/>
      <c r="B10685" s="77">
        <v>47.76</v>
      </c>
    </row>
    <row r="10686">
      <c r="A10686" s="70"/>
      <c r="B10686" s="77">
        <v>47.91</v>
      </c>
    </row>
    <row r="10687">
      <c r="A10687" s="70"/>
      <c r="B10687" s="77">
        <v>48.06</v>
      </c>
    </row>
    <row r="10688">
      <c r="A10688" s="70"/>
      <c r="B10688" s="77">
        <v>48.13</v>
      </c>
    </row>
    <row r="10689">
      <c r="A10689" s="70"/>
      <c r="B10689" s="77">
        <v>48.39</v>
      </c>
    </row>
    <row r="10690">
      <c r="A10690" s="70"/>
      <c r="B10690" s="77">
        <v>48.91</v>
      </c>
    </row>
    <row r="10691">
      <c r="A10691" s="70"/>
      <c r="B10691" s="77">
        <v>48.53</v>
      </c>
    </row>
    <row r="10692">
      <c r="A10692" s="70"/>
      <c r="B10692" s="77">
        <v>48.53</v>
      </c>
    </row>
    <row r="10693">
      <c r="A10693" s="70"/>
      <c r="B10693" s="77">
        <v>48.51</v>
      </c>
    </row>
    <row r="10694">
      <c r="A10694" s="70"/>
      <c r="B10694" s="77">
        <v>48.2</v>
      </c>
    </row>
    <row r="10695">
      <c r="A10695" s="70"/>
      <c r="B10695" s="77">
        <v>47.87</v>
      </c>
    </row>
    <row r="10696">
      <c r="A10696" s="70"/>
      <c r="B10696" s="77">
        <v>48.09</v>
      </c>
    </row>
    <row r="10697">
      <c r="A10697" s="70"/>
      <c r="B10697" s="71"/>
    </row>
    <row r="10698">
      <c r="A10698" s="70"/>
      <c r="B10698" s="77">
        <v>47.99</v>
      </c>
    </row>
    <row r="10699">
      <c r="A10699" s="70"/>
      <c r="B10699" s="77">
        <v>48.22</v>
      </c>
    </row>
    <row r="10700">
      <c r="A10700" s="70"/>
      <c r="B10700" s="77">
        <v>48.52</v>
      </c>
    </row>
    <row r="10701">
      <c r="A10701" s="70"/>
      <c r="B10701" s="77">
        <v>48.92</v>
      </c>
    </row>
    <row r="10702">
      <c r="A10702" s="70"/>
      <c r="B10702" s="77">
        <v>48.92</v>
      </c>
    </row>
    <row r="10703">
      <c r="A10703" s="70"/>
      <c r="B10703" s="77">
        <v>48.69</v>
      </c>
    </row>
    <row r="10704">
      <c r="A10704" s="70"/>
      <c r="B10704" s="77">
        <v>49.4</v>
      </c>
    </row>
    <row r="10705">
      <c r="A10705" s="70"/>
      <c r="B10705" s="77">
        <v>48.84</v>
      </c>
    </row>
    <row r="10706">
      <c r="A10706" s="70"/>
      <c r="B10706" s="77">
        <v>48.72</v>
      </c>
    </row>
    <row r="10707">
      <c r="A10707" s="70"/>
      <c r="B10707" s="77">
        <v>48.74</v>
      </c>
    </row>
    <row r="10708">
      <c r="A10708" s="70"/>
      <c r="B10708" s="77">
        <v>48.69</v>
      </c>
    </row>
    <row r="10709">
      <c r="A10709" s="70"/>
      <c r="B10709" s="77">
        <v>48.43</v>
      </c>
    </row>
    <row r="10710">
      <c r="A10710" s="70"/>
      <c r="B10710" s="77">
        <v>48.27</v>
      </c>
    </row>
    <row r="10711">
      <c r="A10711" s="70"/>
      <c r="B10711" s="77">
        <v>48.37</v>
      </c>
    </row>
    <row r="10712">
      <c r="A10712" s="70"/>
      <c r="B10712" s="77">
        <v>48.44</v>
      </c>
    </row>
    <row r="10713">
      <c r="A10713" s="70"/>
      <c r="B10713" s="77">
        <v>48.38</v>
      </c>
    </row>
    <row r="10714">
      <c r="A10714" s="70"/>
      <c r="B10714" s="77">
        <v>48.21</v>
      </c>
    </row>
    <row r="10715">
      <c r="A10715" s="70"/>
      <c r="B10715" s="77">
        <v>48.21</v>
      </c>
    </row>
    <row r="10716">
      <c r="A10716" s="70"/>
      <c r="B10716" s="77">
        <v>48.47</v>
      </c>
    </row>
    <row r="10717">
      <c r="A10717" s="70"/>
      <c r="B10717" s="77">
        <v>48.49</v>
      </c>
    </row>
    <row r="10718">
      <c r="A10718" s="70"/>
      <c r="B10718" s="77">
        <v>48.16</v>
      </c>
    </row>
    <row r="10719">
      <c r="A10719" s="70"/>
      <c r="B10719" s="77">
        <v>47.87</v>
      </c>
    </row>
    <row r="10720">
      <c r="A10720" s="70"/>
      <c r="B10720" s="77">
        <v>47.54</v>
      </c>
    </row>
    <row r="10721">
      <c r="A10721" s="70"/>
      <c r="B10721" s="77">
        <v>47.67</v>
      </c>
    </row>
    <row r="10722">
      <c r="A10722" s="70"/>
      <c r="B10722" s="77">
        <v>47.58</v>
      </c>
    </row>
    <row r="10723">
      <c r="A10723" s="70"/>
      <c r="B10723" s="77">
        <v>47.86</v>
      </c>
    </row>
    <row r="10724">
      <c r="A10724" s="70"/>
      <c r="B10724" s="77">
        <v>47.81</v>
      </c>
    </row>
    <row r="10725">
      <c r="A10725" s="70"/>
      <c r="B10725" s="77">
        <v>47.94</v>
      </c>
    </row>
    <row r="10726">
      <c r="A10726" s="70"/>
      <c r="B10726" s="77">
        <v>48.35</v>
      </c>
    </row>
    <row r="10727">
      <c r="A10727" s="70"/>
      <c r="B10727" s="77">
        <v>48.14</v>
      </c>
    </row>
    <row r="10728">
      <c r="A10728" s="70"/>
      <c r="B10728" s="77">
        <v>48.27</v>
      </c>
    </row>
    <row r="10729">
      <c r="A10729" s="70"/>
      <c r="B10729" s="71"/>
    </row>
    <row r="10730">
      <c r="A10730" s="70"/>
      <c r="B10730" s="77">
        <v>48.74</v>
      </c>
    </row>
    <row r="10731">
      <c r="A10731" s="70"/>
      <c r="B10731" s="71"/>
    </row>
    <row r="10732">
      <c r="A10732" s="70"/>
      <c r="B10732" s="77">
        <v>48.7</v>
      </c>
    </row>
    <row r="10733">
      <c r="A10733" s="70"/>
      <c r="B10733" s="77">
        <v>48.74</v>
      </c>
    </row>
    <row r="10734">
      <c r="A10734" s="70"/>
      <c r="B10734" s="77">
        <v>48.5</v>
      </c>
    </row>
    <row r="10735">
      <c r="A10735" s="70"/>
      <c r="B10735" s="77">
        <v>48.79</v>
      </c>
    </row>
    <row r="10736">
      <c r="A10736" s="70"/>
      <c r="B10736" s="77">
        <v>48.83</v>
      </c>
    </row>
    <row r="10737">
      <c r="A10737" s="70"/>
      <c r="B10737" s="77">
        <v>48.98</v>
      </c>
    </row>
    <row r="10738">
      <c r="A10738" s="70"/>
      <c r="B10738" s="77">
        <v>48.87</v>
      </c>
    </row>
    <row r="10739">
      <c r="A10739" s="70"/>
      <c r="B10739" s="77">
        <v>48.88</v>
      </c>
    </row>
    <row r="10740">
      <c r="A10740" s="70"/>
      <c r="B10740" s="77">
        <v>48.73</v>
      </c>
    </row>
    <row r="10741">
      <c r="A10741" s="70"/>
      <c r="B10741" s="77">
        <v>49.06</v>
      </c>
    </row>
    <row r="10742">
      <c r="A10742" s="70"/>
      <c r="B10742" s="77">
        <v>48.88</v>
      </c>
    </row>
    <row r="10743">
      <c r="A10743" s="70"/>
      <c r="B10743" s="77">
        <v>48.89</v>
      </c>
    </row>
    <row r="10744">
      <c r="A10744" s="70"/>
      <c r="B10744" s="77">
        <v>48.75</v>
      </c>
    </row>
    <row r="10745">
      <c r="A10745" s="70"/>
      <c r="B10745" s="77">
        <v>48.65</v>
      </c>
    </row>
    <row r="10746">
      <c r="A10746" s="70"/>
      <c r="B10746" s="77">
        <v>48.47</v>
      </c>
    </row>
    <row r="10747">
      <c r="A10747" s="70"/>
      <c r="B10747" s="77">
        <v>48.37</v>
      </c>
    </row>
    <row r="10748">
      <c r="A10748" s="70"/>
      <c r="B10748" s="77">
        <v>48.51</v>
      </c>
    </row>
    <row r="10749">
      <c r="A10749" s="70"/>
      <c r="B10749" s="77">
        <v>48.7</v>
      </c>
    </row>
    <row r="10750">
      <c r="A10750" s="70"/>
      <c r="B10750" s="77">
        <v>48.57</v>
      </c>
    </row>
    <row r="10751">
      <c r="A10751" s="70"/>
      <c r="B10751" s="77">
        <v>48.36</v>
      </c>
    </row>
    <row r="10752">
      <c r="A10752" s="70"/>
      <c r="B10752" s="77">
        <v>47.97</v>
      </c>
    </row>
    <row r="10753">
      <c r="A10753" s="70"/>
      <c r="B10753" s="77">
        <v>48.18</v>
      </c>
    </row>
    <row r="10754">
      <c r="A10754" s="70"/>
      <c r="B10754" s="71"/>
    </row>
    <row r="10755">
      <c r="A10755" s="70"/>
      <c r="B10755" s="77">
        <v>48.17</v>
      </c>
    </row>
    <row r="10756">
      <c r="A10756" s="70"/>
      <c r="B10756" s="77">
        <v>47.96</v>
      </c>
    </row>
    <row r="10757">
      <c r="A10757" s="70"/>
      <c r="B10757" s="77">
        <v>48.1</v>
      </c>
    </row>
    <row r="10758">
      <c r="A10758" s="70"/>
      <c r="B10758" s="77">
        <v>47.98</v>
      </c>
    </row>
    <row r="10759">
      <c r="A10759" s="70"/>
      <c r="B10759" s="71"/>
    </row>
    <row r="10760">
      <c r="A10760" s="70"/>
      <c r="B10760" s="77">
        <v>48.04</v>
      </c>
    </row>
    <row r="10761">
      <c r="A10761" s="70"/>
      <c r="B10761" s="71"/>
    </row>
    <row r="10762">
      <c r="A10762" s="70"/>
      <c r="B10762" s="77">
        <v>47.86</v>
      </c>
    </row>
    <row r="10763">
      <c r="A10763" s="70"/>
      <c r="B10763" s="71"/>
    </row>
    <row r="10764">
      <c r="A10764" s="70"/>
      <c r="B10764" s="77">
        <v>47.53</v>
      </c>
    </row>
    <row r="10765">
      <c r="A10765" s="70"/>
      <c r="B10765" s="77">
        <v>47.16</v>
      </c>
    </row>
    <row r="10766">
      <c r="A10766" s="70"/>
      <c r="B10766" s="77">
        <v>46.82</v>
      </c>
    </row>
    <row r="10767">
      <c r="A10767" s="70"/>
      <c r="B10767" s="77">
        <v>46.28</v>
      </c>
    </row>
    <row r="10768">
      <c r="A10768" s="70"/>
      <c r="B10768" s="77">
        <v>46.5</v>
      </c>
    </row>
    <row r="10769">
      <c r="A10769" s="70"/>
      <c r="B10769" s="77">
        <v>46.58</v>
      </c>
    </row>
    <row r="10770">
      <c r="A10770" s="70"/>
      <c r="B10770" s="71"/>
    </row>
    <row r="10771">
      <c r="A10771" s="70"/>
      <c r="B10771" s="77">
        <v>46.16</v>
      </c>
    </row>
    <row r="10772">
      <c r="A10772" s="70"/>
      <c r="B10772" s="77">
        <v>45.91</v>
      </c>
    </row>
    <row r="10773">
      <c r="A10773" s="70"/>
      <c r="B10773" s="77">
        <v>46.27</v>
      </c>
    </row>
    <row r="10774">
      <c r="A10774" s="70"/>
      <c r="B10774" s="71"/>
    </row>
    <row r="10775">
      <c r="A10775" s="70"/>
      <c r="B10775" s="77">
        <v>46.04</v>
      </c>
    </row>
    <row r="10776">
      <c r="A10776" s="70"/>
      <c r="B10776" s="77">
        <v>46.44</v>
      </c>
    </row>
    <row r="10777">
      <c r="A10777" s="70"/>
      <c r="B10777" s="77">
        <v>46.66</v>
      </c>
    </row>
    <row r="10778">
      <c r="A10778" s="70"/>
      <c r="B10778" s="77">
        <v>46.45</v>
      </c>
    </row>
    <row r="10779">
      <c r="A10779" s="70"/>
      <c r="B10779" s="77">
        <v>46.58</v>
      </c>
    </row>
    <row r="10780">
      <c r="A10780" s="70"/>
      <c r="B10780" s="77">
        <v>46.83</v>
      </c>
    </row>
    <row r="10781">
      <c r="A10781" s="70"/>
      <c r="B10781" s="77">
        <v>47.15</v>
      </c>
    </row>
    <row r="10782">
      <c r="A10782" s="70"/>
      <c r="B10782" s="77">
        <v>47.52</v>
      </c>
    </row>
    <row r="10783">
      <c r="A10783" s="70"/>
      <c r="B10783" s="77">
        <v>46.96</v>
      </c>
    </row>
    <row r="10784">
      <c r="A10784" s="70"/>
      <c r="B10784" s="71"/>
    </row>
    <row r="10785">
      <c r="A10785" s="70"/>
      <c r="B10785" s="77">
        <v>47.04</v>
      </c>
    </row>
    <row r="10786">
      <c r="A10786" s="70"/>
      <c r="B10786" s="77">
        <v>47.13</v>
      </c>
    </row>
    <row r="10787">
      <c r="A10787" s="70"/>
      <c r="B10787" s="77">
        <v>47.13</v>
      </c>
    </row>
    <row r="10788">
      <c r="A10788" s="70"/>
      <c r="B10788" s="77">
        <v>46.82</v>
      </c>
    </row>
    <row r="10789">
      <c r="A10789" s="70"/>
      <c r="B10789" s="77">
        <v>46.58</v>
      </c>
    </row>
    <row r="10790">
      <c r="A10790" s="70"/>
      <c r="B10790" s="77">
        <v>46.53</v>
      </c>
    </row>
    <row r="10791">
      <c r="A10791" s="70"/>
      <c r="B10791" s="77">
        <v>46.57</v>
      </c>
    </row>
    <row r="10792">
      <c r="A10792" s="70"/>
      <c r="B10792" s="77">
        <v>46.5</v>
      </c>
    </row>
    <row r="10793">
      <c r="A10793" s="70"/>
      <c r="B10793" s="77">
        <v>46.5</v>
      </c>
    </row>
    <row r="10794">
      <c r="A10794" s="70"/>
      <c r="B10794" s="77">
        <v>46.09</v>
      </c>
    </row>
    <row r="10795">
      <c r="A10795" s="70"/>
      <c r="B10795" s="77">
        <v>46.25</v>
      </c>
    </row>
    <row r="10796">
      <c r="A10796" s="70"/>
      <c r="B10796" s="77">
        <v>46.26</v>
      </c>
    </row>
    <row r="10797">
      <c r="A10797" s="70"/>
      <c r="B10797" s="77">
        <v>46.41</v>
      </c>
    </row>
    <row r="10798">
      <c r="A10798" s="70"/>
      <c r="B10798" s="77">
        <v>46.58</v>
      </c>
    </row>
    <row r="10799">
      <c r="A10799" s="70"/>
      <c r="B10799" s="77">
        <v>46.49</v>
      </c>
    </row>
    <row r="10800">
      <c r="A10800" s="70"/>
      <c r="B10800" s="77">
        <v>46.6</v>
      </c>
    </row>
    <row r="10801">
      <c r="A10801" s="70"/>
      <c r="B10801" s="77">
        <v>46.34</v>
      </c>
    </row>
    <row r="10802">
      <c r="A10802" s="70"/>
      <c r="B10802" s="77">
        <v>46.27</v>
      </c>
    </row>
    <row r="10803">
      <c r="A10803" s="70"/>
      <c r="B10803" s="77">
        <v>46.81</v>
      </c>
    </row>
    <row r="10804">
      <c r="A10804" s="70"/>
      <c r="B10804" s="77">
        <v>46.48</v>
      </c>
    </row>
    <row r="10805">
      <c r="A10805" s="70"/>
      <c r="B10805" s="77">
        <v>46.45</v>
      </c>
    </row>
    <row r="10806">
      <c r="A10806" s="70"/>
      <c r="B10806" s="77">
        <v>46.27</v>
      </c>
    </row>
    <row r="10807">
      <c r="A10807" s="70"/>
      <c r="B10807" s="77">
        <v>46.22</v>
      </c>
    </row>
    <row r="10808">
      <c r="A10808" s="70"/>
      <c r="B10808" s="77">
        <v>46.25</v>
      </c>
    </row>
    <row r="10809">
      <c r="A10809" s="70"/>
      <c r="B10809" s="77">
        <v>46.44</v>
      </c>
    </row>
    <row r="10810">
      <c r="A10810" s="70"/>
      <c r="B10810" s="77">
        <v>46.67</v>
      </c>
    </row>
    <row r="10811">
      <c r="A10811" s="70"/>
      <c r="B10811" s="77">
        <v>46.77</v>
      </c>
    </row>
    <row r="10812">
      <c r="A10812" s="70"/>
      <c r="B10812" s="77">
        <v>46.72</v>
      </c>
    </row>
    <row r="10813">
      <c r="A10813" s="70"/>
      <c r="B10813" s="77">
        <v>46.52</v>
      </c>
    </row>
    <row r="10814">
      <c r="A10814" s="70"/>
      <c r="B10814" s="77">
        <v>46.66</v>
      </c>
    </row>
    <row r="10815">
      <c r="A10815" s="70"/>
      <c r="B10815" s="77">
        <v>46.64</v>
      </c>
    </row>
    <row r="10816">
      <c r="A10816" s="70"/>
      <c r="B10816" s="77">
        <v>46.68</v>
      </c>
    </row>
    <row r="10817">
      <c r="A10817" s="70"/>
      <c r="B10817" s="77">
        <v>46.78</v>
      </c>
    </row>
    <row r="10818">
      <c r="A10818" s="70"/>
      <c r="B10818" s="77">
        <v>46.85</v>
      </c>
    </row>
    <row r="10819">
      <c r="A10819" s="70"/>
      <c r="B10819" s="77">
        <v>46.8</v>
      </c>
    </row>
    <row r="10820">
      <c r="A10820" s="70"/>
      <c r="B10820" s="77">
        <v>46.8</v>
      </c>
    </row>
    <row r="10821">
      <c r="A10821" s="70"/>
      <c r="B10821" s="77">
        <v>46.85</v>
      </c>
    </row>
    <row r="10822">
      <c r="A10822" s="70"/>
      <c r="B10822" s="77">
        <v>46.76</v>
      </c>
    </row>
    <row r="10823">
      <c r="A10823" s="70"/>
      <c r="B10823" s="71"/>
    </row>
    <row r="10824">
      <c r="A10824" s="70"/>
      <c r="B10824" s="77">
        <v>46.69</v>
      </c>
    </row>
    <row r="10825">
      <c r="A10825" s="70"/>
      <c r="B10825" s="77">
        <v>46.73</v>
      </c>
    </row>
    <row r="10826">
      <c r="A10826" s="70"/>
      <c r="B10826" s="77">
        <v>46.68</v>
      </c>
    </row>
    <row r="10827">
      <c r="A10827" s="70"/>
      <c r="B10827" s="77">
        <v>46.51</v>
      </c>
    </row>
    <row r="10828">
      <c r="A10828" s="70"/>
      <c r="B10828" s="77">
        <v>46.2</v>
      </c>
    </row>
    <row r="10829">
      <c r="A10829" s="70"/>
      <c r="B10829" s="77">
        <v>46.12</v>
      </c>
    </row>
    <row r="10830">
      <c r="A10830" s="70"/>
      <c r="B10830" s="77">
        <v>45.87</v>
      </c>
    </row>
    <row r="10831">
      <c r="A10831" s="70"/>
      <c r="B10831" s="77">
        <v>45.8</v>
      </c>
    </row>
    <row r="10832">
      <c r="A10832" s="70"/>
      <c r="B10832" s="77">
        <v>45.36</v>
      </c>
    </row>
    <row r="10833">
      <c r="A10833" s="70"/>
      <c r="B10833" s="77">
        <v>45.4</v>
      </c>
    </row>
    <row r="10834">
      <c r="A10834" s="70"/>
      <c r="B10834" s="77">
        <v>45.68</v>
      </c>
    </row>
    <row r="10835">
      <c r="A10835" s="70"/>
      <c r="B10835" s="77">
        <v>45.48</v>
      </c>
    </row>
    <row r="10836">
      <c r="A10836" s="70"/>
      <c r="B10836" s="77">
        <v>45.67</v>
      </c>
    </row>
    <row r="10837">
      <c r="A10837" s="70"/>
      <c r="B10837" s="77">
        <v>45.66</v>
      </c>
    </row>
    <row r="10838">
      <c r="A10838" s="70"/>
      <c r="B10838" s="77">
        <v>45.62</v>
      </c>
    </row>
    <row r="10839">
      <c r="A10839" s="70"/>
      <c r="B10839" s="77">
        <v>45.95</v>
      </c>
    </row>
    <row r="10840">
      <c r="A10840" s="70"/>
      <c r="B10840" s="77">
        <v>45.97</v>
      </c>
    </row>
    <row r="10841">
      <c r="A10841" s="70"/>
      <c r="B10841" s="77">
        <v>46.17</v>
      </c>
    </row>
    <row r="10842">
      <c r="A10842" s="70"/>
      <c r="B10842" s="77">
        <v>46.18</v>
      </c>
    </row>
    <row r="10843">
      <c r="A10843" s="70"/>
      <c r="B10843" s="71"/>
    </row>
    <row r="10844">
      <c r="A10844" s="70"/>
      <c r="B10844" s="77">
        <v>46.29</v>
      </c>
    </row>
    <row r="10845">
      <c r="A10845" s="70"/>
      <c r="B10845" s="77">
        <v>46.31</v>
      </c>
    </row>
    <row r="10846">
      <c r="A10846" s="70"/>
      <c r="B10846" s="77">
        <v>46.37</v>
      </c>
    </row>
    <row r="10847">
      <c r="A10847" s="70"/>
      <c r="B10847" s="77">
        <v>46.34</v>
      </c>
    </row>
    <row r="10848">
      <c r="A10848" s="70"/>
      <c r="B10848" s="77">
        <v>46.25</v>
      </c>
    </row>
    <row r="10849">
      <c r="A10849" s="70"/>
      <c r="B10849" s="77">
        <v>46.04</v>
      </c>
    </row>
    <row r="10850">
      <c r="A10850" s="70"/>
      <c r="B10850" s="77">
        <v>46.09</v>
      </c>
    </row>
    <row r="10851">
      <c r="A10851" s="70"/>
      <c r="B10851" s="77">
        <v>46.56</v>
      </c>
    </row>
    <row r="10852">
      <c r="A10852" s="70"/>
      <c r="B10852" s="77">
        <v>46.81</v>
      </c>
    </row>
    <row r="10853">
      <c r="A10853" s="70"/>
      <c r="B10853" s="77">
        <v>46.68</v>
      </c>
    </row>
    <row r="10854">
      <c r="A10854" s="70"/>
      <c r="B10854" s="77">
        <v>46.56</v>
      </c>
    </row>
    <row r="10855">
      <c r="A10855" s="70"/>
      <c r="B10855" s="77">
        <v>46.46</v>
      </c>
    </row>
    <row r="10856">
      <c r="A10856" s="70"/>
      <c r="B10856" s="71"/>
    </row>
    <row r="10857">
      <c r="A10857" s="70"/>
      <c r="B10857" s="77">
        <v>46.38</v>
      </c>
    </row>
    <row r="10858">
      <c r="A10858" s="70"/>
      <c r="B10858" s="77">
        <v>46.18</v>
      </c>
    </row>
    <row r="10859">
      <c r="A10859" s="70"/>
      <c r="B10859" s="77">
        <v>46.02</v>
      </c>
    </row>
    <row r="10860">
      <c r="A10860" s="70"/>
      <c r="B10860" s="77">
        <v>46.22</v>
      </c>
    </row>
    <row r="10861">
      <c r="A10861" s="70"/>
      <c r="B10861" s="77">
        <v>46.47</v>
      </c>
    </row>
    <row r="10862">
      <c r="A10862" s="70"/>
      <c r="B10862" s="77">
        <v>46.16</v>
      </c>
    </row>
    <row r="10863">
      <c r="A10863" s="70"/>
      <c r="B10863" s="77">
        <v>46.13</v>
      </c>
    </row>
    <row r="10864">
      <c r="A10864" s="70"/>
      <c r="B10864" s="77">
        <v>46.25</v>
      </c>
    </row>
    <row r="10865">
      <c r="A10865" s="70"/>
      <c r="B10865" s="77">
        <v>46.36</v>
      </c>
    </row>
    <row r="10866">
      <c r="A10866" s="70"/>
      <c r="B10866" s="77">
        <v>46.23</v>
      </c>
    </row>
    <row r="10867">
      <c r="A10867" s="70"/>
      <c r="B10867" s="71"/>
    </row>
    <row r="10868">
      <c r="A10868" s="70"/>
      <c r="B10868" s="77">
        <v>46.02</v>
      </c>
    </row>
    <row r="10869">
      <c r="A10869" s="70"/>
      <c r="B10869" s="77">
        <v>45.9</v>
      </c>
    </row>
    <row r="10870">
      <c r="A10870" s="70"/>
      <c r="B10870" s="77">
        <v>45.82</v>
      </c>
    </row>
    <row r="10871">
      <c r="A10871" s="70"/>
      <c r="B10871" s="77">
        <v>45.78</v>
      </c>
    </row>
    <row r="10872">
      <c r="A10872" s="70"/>
      <c r="B10872" s="77">
        <v>45.43</v>
      </c>
    </row>
    <row r="10873">
      <c r="A10873" s="70"/>
      <c r="B10873" s="77">
        <v>45.54</v>
      </c>
    </row>
    <row r="10874">
      <c r="A10874" s="70"/>
      <c r="B10874" s="77">
        <v>45.41</v>
      </c>
    </row>
    <row r="10875">
      <c r="A10875" s="70"/>
      <c r="B10875" s="77">
        <v>45.47</v>
      </c>
    </row>
    <row r="10876">
      <c r="A10876" s="70"/>
      <c r="B10876" s="77">
        <v>45.45</v>
      </c>
    </row>
    <row r="10877">
      <c r="A10877" s="70"/>
      <c r="B10877" s="77">
        <v>45.58</v>
      </c>
    </row>
    <row r="10878">
      <c r="A10878" s="70"/>
      <c r="B10878" s="71"/>
    </row>
    <row r="10879">
      <c r="A10879" s="70"/>
      <c r="B10879" s="77">
        <v>45.41</v>
      </c>
    </row>
    <row r="10880">
      <c r="A10880" s="70"/>
      <c r="B10880" s="77">
        <v>45.49</v>
      </c>
    </row>
    <row r="10881">
      <c r="A10881" s="70"/>
      <c r="B10881" s="77">
        <v>45.48</v>
      </c>
    </row>
    <row r="10882">
      <c r="A10882" s="70"/>
      <c r="B10882" s="77">
        <v>45.49</v>
      </c>
    </row>
    <row r="10883">
      <c r="A10883" s="70"/>
      <c r="B10883" s="77">
        <v>45.56</v>
      </c>
    </row>
    <row r="10884">
      <c r="A10884" s="70"/>
      <c r="B10884" s="71"/>
    </row>
    <row r="10885">
      <c r="A10885" s="70"/>
      <c r="B10885" s="77">
        <v>45.63</v>
      </c>
    </row>
    <row r="10886">
      <c r="A10886" s="70"/>
      <c r="B10886" s="77">
        <v>45.34</v>
      </c>
    </row>
    <row r="10887">
      <c r="A10887" s="70"/>
      <c r="B10887" s="77">
        <v>45.08</v>
      </c>
    </row>
    <row r="10888">
      <c r="A10888" s="70"/>
      <c r="B10888" s="77">
        <v>44.94</v>
      </c>
    </row>
    <row r="10889">
      <c r="A10889" s="70"/>
      <c r="B10889" s="77">
        <v>45.14</v>
      </c>
    </row>
    <row r="10890">
      <c r="A10890" s="70"/>
      <c r="B10890" s="71"/>
    </row>
    <row r="10891">
      <c r="A10891" s="70"/>
      <c r="B10891" s="71"/>
    </row>
    <row r="10892">
      <c r="A10892" s="70"/>
      <c r="B10892" s="77">
        <v>44.73</v>
      </c>
    </row>
    <row r="10893">
      <c r="A10893" s="70"/>
      <c r="B10893" s="77">
        <v>44.45</v>
      </c>
    </row>
    <row r="10894">
      <c r="A10894" s="70"/>
      <c r="B10894" s="77">
        <v>44.42</v>
      </c>
    </row>
    <row r="10895">
      <c r="A10895" s="70"/>
      <c r="B10895" s="77">
        <v>44.69</v>
      </c>
    </row>
    <row r="10896">
      <c r="A10896" s="70"/>
      <c r="B10896" s="77">
        <v>44.35</v>
      </c>
    </row>
    <row r="10897">
      <c r="A10897" s="70"/>
      <c r="B10897" s="77">
        <v>44.35</v>
      </c>
    </row>
    <row r="10898">
      <c r="A10898" s="70"/>
      <c r="B10898" s="77">
        <v>44.62</v>
      </c>
    </row>
    <row r="10899">
      <c r="A10899" s="70"/>
      <c r="B10899" s="71"/>
    </row>
    <row r="10900">
      <c r="A10900" s="70"/>
      <c r="B10900" s="77">
        <v>44.38</v>
      </c>
    </row>
    <row r="10901">
      <c r="A10901" s="70"/>
      <c r="B10901" s="77">
        <v>44.49</v>
      </c>
    </row>
    <row r="10902">
      <c r="A10902" s="70"/>
      <c r="B10902" s="77">
        <v>44.6</v>
      </c>
    </row>
    <row r="10903">
      <c r="A10903" s="70"/>
      <c r="B10903" s="77">
        <v>44.61</v>
      </c>
    </row>
    <row r="10904">
      <c r="A10904" s="70"/>
      <c r="B10904" s="77">
        <v>44.41</v>
      </c>
    </row>
    <row r="10905">
      <c r="A10905" s="70"/>
      <c r="B10905" s="77">
        <v>44.45</v>
      </c>
    </row>
    <row r="10906">
      <c r="A10906" s="70"/>
      <c r="B10906" s="77">
        <v>44.54</v>
      </c>
    </row>
    <row r="10907">
      <c r="A10907" s="70"/>
      <c r="B10907" s="77">
        <v>44.33</v>
      </c>
    </row>
    <row r="10908">
      <c r="A10908" s="70"/>
      <c r="B10908" s="77">
        <v>44.45</v>
      </c>
    </row>
    <row r="10909">
      <c r="A10909" s="70"/>
      <c r="B10909" s="77">
        <v>44.6</v>
      </c>
    </row>
    <row r="10910">
      <c r="A10910" s="70"/>
      <c r="B10910" s="77">
        <v>44.57</v>
      </c>
    </row>
    <row r="10911">
      <c r="A10911" s="70"/>
      <c r="B10911" s="77">
        <v>44.44</v>
      </c>
    </row>
    <row r="10912">
      <c r="A10912" s="70"/>
      <c r="B10912" s="77">
        <v>44.56</v>
      </c>
    </row>
    <row r="10913">
      <c r="A10913" s="70"/>
      <c r="B10913" s="77">
        <v>44.56</v>
      </c>
    </row>
    <row r="10914">
      <c r="A10914" s="70"/>
      <c r="B10914" s="77">
        <v>44.87</v>
      </c>
    </row>
    <row r="10915">
      <c r="A10915" s="70"/>
      <c r="B10915" s="77">
        <v>45.4</v>
      </c>
    </row>
    <row r="10916">
      <c r="A10916" s="70"/>
      <c r="B10916" s="77">
        <v>45.58</v>
      </c>
    </row>
    <row r="10917">
      <c r="A10917" s="70"/>
      <c r="B10917" s="77">
        <v>44.96</v>
      </c>
    </row>
    <row r="10918">
      <c r="A10918" s="70"/>
      <c r="B10918" s="77">
        <v>45.14</v>
      </c>
    </row>
    <row r="10919">
      <c r="A10919" s="70"/>
      <c r="B10919" s="77">
        <v>45.33</v>
      </c>
    </row>
    <row r="10920">
      <c r="A10920" s="70"/>
      <c r="B10920" s="77">
        <v>44.99</v>
      </c>
    </row>
    <row r="10921">
      <c r="A10921" s="70"/>
      <c r="B10921" s="77">
        <v>45.1</v>
      </c>
    </row>
    <row r="10922">
      <c r="A10922" s="70"/>
      <c r="B10922" s="77">
        <v>45.72</v>
      </c>
    </row>
    <row r="10923">
      <c r="A10923" s="70"/>
      <c r="B10923" s="77">
        <v>45.55</v>
      </c>
    </row>
    <row r="10924">
      <c r="A10924" s="70"/>
      <c r="B10924" s="77">
        <v>46.0</v>
      </c>
    </row>
    <row r="10925">
      <c r="A10925" s="70"/>
      <c r="B10925" s="77">
        <v>46.75</v>
      </c>
    </row>
    <row r="10926">
      <c r="A10926" s="70"/>
      <c r="B10926" s="77">
        <v>46.95</v>
      </c>
    </row>
    <row r="10927">
      <c r="A10927" s="70"/>
      <c r="B10927" s="77">
        <v>46.67</v>
      </c>
    </row>
    <row r="10928">
      <c r="A10928" s="70"/>
      <c r="B10928" s="77">
        <v>47.4</v>
      </c>
    </row>
    <row r="10929">
      <c r="A10929" s="70"/>
      <c r="B10929" s="77">
        <v>47.57</v>
      </c>
    </row>
    <row r="10930">
      <c r="A10930" s="70"/>
      <c r="B10930" s="71"/>
    </row>
    <row r="10931">
      <c r="A10931" s="70"/>
      <c r="B10931" s="77">
        <v>46.54</v>
      </c>
    </row>
    <row r="10932">
      <c r="A10932" s="70"/>
      <c r="B10932" s="77">
        <v>46.69</v>
      </c>
    </row>
    <row r="10933">
      <c r="A10933" s="70"/>
      <c r="B10933" s="77">
        <v>47.19</v>
      </c>
    </row>
    <row r="10934">
      <c r="A10934" s="70"/>
      <c r="B10934" s="77">
        <v>46.52</v>
      </c>
    </row>
    <row r="10935">
      <c r="A10935" s="70"/>
      <c r="B10935" s="77">
        <v>46.67</v>
      </c>
    </row>
    <row r="10936">
      <c r="A10936" s="70"/>
      <c r="B10936" s="77">
        <v>47.28</v>
      </c>
    </row>
    <row r="10937">
      <c r="A10937" s="70"/>
      <c r="B10937" s="77">
        <v>46.95</v>
      </c>
    </row>
    <row r="10938">
      <c r="A10938" s="70"/>
      <c r="B10938" s="77">
        <v>46.98</v>
      </c>
    </row>
    <row r="10939">
      <c r="A10939" s="70"/>
      <c r="B10939" s="77">
        <v>46.98</v>
      </c>
    </row>
    <row r="10940">
      <c r="A10940" s="70"/>
      <c r="B10940" s="77">
        <v>46.82</v>
      </c>
    </row>
    <row r="10941">
      <c r="A10941" s="70"/>
      <c r="B10941" s="77">
        <v>46.57</v>
      </c>
    </row>
    <row r="10942">
      <c r="A10942" s="70"/>
      <c r="B10942" s="77">
        <v>46.73</v>
      </c>
    </row>
    <row r="10943">
      <c r="A10943" s="70"/>
      <c r="B10943" s="77">
        <v>46.35</v>
      </c>
    </row>
    <row r="10944">
      <c r="A10944" s="70"/>
      <c r="B10944" s="77">
        <v>46.5</v>
      </c>
    </row>
    <row r="10945">
      <c r="A10945" s="70"/>
      <c r="B10945" s="77">
        <v>46.14</v>
      </c>
    </row>
    <row r="10946">
      <c r="A10946" s="70"/>
      <c r="B10946" s="77">
        <v>45.64</v>
      </c>
    </row>
    <row r="10947">
      <c r="A10947" s="70"/>
      <c r="B10947" s="77">
        <v>46.04</v>
      </c>
    </row>
    <row r="10948">
      <c r="A10948" s="70"/>
      <c r="B10948" s="77">
        <v>46.31</v>
      </c>
    </row>
    <row r="10949">
      <c r="A10949" s="70"/>
      <c r="B10949" s="77">
        <v>46.24</v>
      </c>
    </row>
    <row r="10950">
      <c r="A10950" s="70"/>
      <c r="B10950" s="77">
        <v>46.54</v>
      </c>
    </row>
    <row r="10951">
      <c r="A10951" s="70"/>
      <c r="B10951" s="77">
        <v>46.16</v>
      </c>
    </row>
    <row r="10952">
      <c r="A10952" s="70"/>
      <c r="B10952" s="77">
        <v>46.52</v>
      </c>
    </row>
    <row r="10953">
      <c r="A10953" s="70"/>
      <c r="B10953" s="77">
        <v>46.6</v>
      </c>
    </row>
    <row r="10954">
      <c r="A10954" s="70"/>
      <c r="B10954" s="71"/>
    </row>
    <row r="10955">
      <c r="A10955" s="70"/>
      <c r="B10955" s="77">
        <v>46.68</v>
      </c>
    </row>
    <row r="10956">
      <c r="A10956" s="70"/>
      <c r="B10956" s="71"/>
    </row>
    <row r="10957">
      <c r="A10957" s="70"/>
      <c r="B10957" s="77">
        <v>46.8</v>
      </c>
    </row>
    <row r="10958">
      <c r="A10958" s="70"/>
      <c r="B10958" s="77">
        <v>47.08</v>
      </c>
    </row>
    <row r="10959">
      <c r="A10959" s="70"/>
      <c r="B10959" s="77">
        <v>46.85</v>
      </c>
    </row>
    <row r="10960">
      <c r="A10960" s="70"/>
      <c r="B10960" s="77">
        <v>46.75</v>
      </c>
    </row>
    <row r="10961">
      <c r="A10961" s="70"/>
      <c r="B10961" s="77">
        <v>46.73</v>
      </c>
    </row>
    <row r="10962">
      <c r="A10962" s="70"/>
      <c r="B10962" s="77">
        <v>46.93</v>
      </c>
    </row>
    <row r="10963">
      <c r="A10963" s="70"/>
      <c r="B10963" s="77">
        <v>46.63</v>
      </c>
    </row>
    <row r="10964">
      <c r="A10964" s="70"/>
      <c r="B10964" s="77">
        <v>46.74</v>
      </c>
    </row>
    <row r="10965">
      <c r="A10965" s="70"/>
      <c r="B10965" s="77">
        <v>46.8</v>
      </c>
    </row>
    <row r="10966">
      <c r="A10966" s="70"/>
      <c r="B10966" s="77">
        <v>47.08</v>
      </c>
    </row>
    <row r="10967">
      <c r="A10967" s="70"/>
      <c r="B10967" s="77">
        <v>47.1</v>
      </c>
    </row>
    <row r="10968">
      <c r="A10968" s="70"/>
      <c r="B10968" s="77">
        <v>47.25</v>
      </c>
    </row>
    <row r="10969">
      <c r="A10969" s="70"/>
      <c r="B10969" s="77">
        <v>47.33</v>
      </c>
    </row>
    <row r="10970">
      <c r="A10970" s="70"/>
      <c r="B10970" s="77">
        <v>47.0</v>
      </c>
    </row>
    <row r="10971">
      <c r="A10971" s="70"/>
      <c r="B10971" s="77">
        <v>46.86</v>
      </c>
    </row>
    <row r="10972">
      <c r="A10972" s="70"/>
      <c r="B10972" s="77">
        <v>46.76</v>
      </c>
    </row>
    <row r="10973">
      <c r="A10973" s="70"/>
      <c r="B10973" s="77">
        <v>46.57</v>
      </c>
    </row>
    <row r="10974">
      <c r="A10974" s="70"/>
      <c r="B10974" s="77">
        <v>46.63</v>
      </c>
    </row>
    <row r="10975">
      <c r="A10975" s="70"/>
      <c r="B10975" s="77">
        <v>46.46</v>
      </c>
    </row>
    <row r="10976">
      <c r="A10976" s="70"/>
      <c r="B10976" s="77">
        <v>46.19</v>
      </c>
    </row>
    <row r="10977">
      <c r="A10977" s="70"/>
      <c r="B10977" s="77">
        <v>46.22</v>
      </c>
    </row>
    <row r="10978">
      <c r="A10978" s="70"/>
      <c r="B10978" s="77">
        <v>46.22</v>
      </c>
    </row>
    <row r="10979">
      <c r="A10979" s="70"/>
      <c r="B10979" s="77">
        <v>46.23</v>
      </c>
    </row>
    <row r="10980">
      <c r="A10980" s="70"/>
      <c r="B10980" s="77">
        <v>46.02</v>
      </c>
    </row>
    <row r="10981">
      <c r="A10981" s="70"/>
      <c r="B10981" s="77">
        <v>46.07</v>
      </c>
    </row>
    <row r="10982">
      <c r="A10982" s="70"/>
      <c r="B10982" s="77">
        <v>46.3</v>
      </c>
    </row>
    <row r="10983">
      <c r="A10983" s="70"/>
      <c r="B10983" s="77">
        <v>46.54</v>
      </c>
    </row>
    <row r="10984">
      <c r="A10984" s="70"/>
      <c r="B10984" s="77">
        <v>46.94</v>
      </c>
    </row>
    <row r="10985">
      <c r="A10985" s="70"/>
      <c r="B10985" s="77">
        <v>46.58</v>
      </c>
    </row>
    <row r="10986">
      <c r="A10986" s="70"/>
      <c r="B10986" s="77">
        <v>46.78</v>
      </c>
    </row>
    <row r="10987">
      <c r="A10987" s="70"/>
      <c r="B10987" s="77">
        <v>46.68</v>
      </c>
    </row>
    <row r="10988">
      <c r="A10988" s="70"/>
      <c r="B10988" s="77">
        <v>46.64</v>
      </c>
    </row>
    <row r="10989">
      <c r="A10989" s="70"/>
      <c r="B10989" s="71"/>
    </row>
    <row r="10990">
      <c r="A10990" s="70"/>
      <c r="B10990" s="71"/>
    </row>
    <row r="10991">
      <c r="A10991" s="70"/>
      <c r="B10991" s="77">
        <v>46.61</v>
      </c>
    </row>
    <row r="10992">
      <c r="A10992" s="70"/>
      <c r="B10992" s="77">
        <v>46.79</v>
      </c>
    </row>
    <row r="10993">
      <c r="A10993" s="70"/>
      <c r="B10993" s="77">
        <v>46.93</v>
      </c>
    </row>
    <row r="10994">
      <c r="A10994" s="70"/>
      <c r="B10994" s="77">
        <v>46.81</v>
      </c>
    </row>
    <row r="10995">
      <c r="A10995" s="70"/>
      <c r="B10995" s="77">
        <v>46.86</v>
      </c>
    </row>
    <row r="10996">
      <c r="A10996" s="70"/>
      <c r="B10996" s="77">
        <v>46.84</v>
      </c>
    </row>
    <row r="10997">
      <c r="A10997" s="70"/>
      <c r="B10997" s="77">
        <v>47.08</v>
      </c>
    </row>
    <row r="10998">
      <c r="A10998" s="70"/>
      <c r="B10998" s="77">
        <v>46.87</v>
      </c>
    </row>
    <row r="10999">
      <c r="A10999" s="70"/>
      <c r="B10999" s="77">
        <v>46.78</v>
      </c>
    </row>
    <row r="11000">
      <c r="A11000" s="70"/>
      <c r="B11000" s="77">
        <v>46.67</v>
      </c>
    </row>
    <row r="11001">
      <c r="A11001" s="70"/>
      <c r="B11001" s="77">
        <v>46.71</v>
      </c>
    </row>
    <row r="11002">
      <c r="A11002" s="70"/>
      <c r="B11002" s="77">
        <v>46.7</v>
      </c>
    </row>
    <row r="11003">
      <c r="A11003" s="70"/>
      <c r="B11003" s="77">
        <v>46.56</v>
      </c>
    </row>
    <row r="11004">
      <c r="A11004" s="70"/>
      <c r="B11004" s="71"/>
    </row>
    <row r="11005">
      <c r="A11005" s="70"/>
      <c r="B11005" s="77">
        <v>46.31</v>
      </c>
    </row>
    <row r="11006">
      <c r="A11006" s="70"/>
      <c r="B11006" s="77">
        <v>46.37</v>
      </c>
    </row>
    <row r="11007">
      <c r="A11007" s="70"/>
      <c r="B11007" s="77">
        <v>46.37</v>
      </c>
    </row>
    <row r="11008">
      <c r="A11008" s="70"/>
      <c r="B11008" s="77">
        <v>46.3</v>
      </c>
    </row>
    <row r="11009">
      <c r="A11009" s="70"/>
      <c r="B11009" s="77">
        <v>45.97</v>
      </c>
    </row>
    <row r="11010">
      <c r="A11010" s="70"/>
      <c r="B11010" s="77">
        <v>45.61</v>
      </c>
    </row>
    <row r="11011">
      <c r="A11011" s="70"/>
      <c r="B11011" s="77">
        <v>45.73</v>
      </c>
    </row>
    <row r="11012">
      <c r="A11012" s="70"/>
      <c r="B11012" s="77">
        <v>45.53</v>
      </c>
    </row>
    <row r="11013">
      <c r="A11013" s="70"/>
      <c r="B11013" s="77">
        <v>45.59</v>
      </c>
    </row>
    <row r="11014">
      <c r="A11014" s="70"/>
      <c r="B11014" s="77">
        <v>45.54</v>
      </c>
    </row>
    <row r="11015">
      <c r="A11015" s="70"/>
      <c r="B11015" s="77">
        <v>45.04</v>
      </c>
    </row>
    <row r="11016">
      <c r="A11016" s="70"/>
      <c r="B11016" s="77">
        <v>45.13</v>
      </c>
    </row>
    <row r="11017">
      <c r="A11017" s="70"/>
      <c r="B11017" s="77">
        <v>44.92</v>
      </c>
    </row>
    <row r="11018">
      <c r="A11018" s="70"/>
      <c r="B11018" s="71"/>
    </row>
    <row r="11019">
      <c r="A11019" s="70"/>
      <c r="B11019" s="77">
        <v>44.68</v>
      </c>
    </row>
    <row r="11020">
      <c r="A11020" s="70"/>
      <c r="B11020" s="77">
        <v>44.37</v>
      </c>
    </row>
    <row r="11021">
      <c r="A11021" s="70"/>
      <c r="B11021" s="77">
        <v>44.72</v>
      </c>
    </row>
    <row r="11022">
      <c r="A11022" s="70"/>
      <c r="B11022" s="77">
        <v>44.3</v>
      </c>
    </row>
    <row r="11023">
      <c r="A11023" s="70"/>
      <c r="B11023" s="77">
        <v>44.28</v>
      </c>
    </row>
    <row r="11024">
      <c r="A11024" s="70"/>
      <c r="B11024" s="77">
        <v>44.38</v>
      </c>
    </row>
    <row r="11025">
      <c r="A11025" s="70"/>
      <c r="B11025" s="77">
        <v>44.74</v>
      </c>
    </row>
    <row r="11026">
      <c r="A11026" s="70"/>
      <c r="B11026" s="77">
        <v>44.5</v>
      </c>
    </row>
    <row r="11027">
      <c r="A11027" s="70"/>
      <c r="B11027" s="77">
        <v>44.18</v>
      </c>
    </row>
    <row r="11028">
      <c r="A11028" s="70"/>
      <c r="B11028" s="77">
        <v>44.03</v>
      </c>
    </row>
    <row r="11029">
      <c r="A11029" s="70"/>
      <c r="B11029" s="77">
        <v>44.26</v>
      </c>
    </row>
    <row r="11030">
      <c r="A11030" s="70"/>
      <c r="B11030" s="77">
        <v>44.46</v>
      </c>
    </row>
    <row r="11031">
      <c r="A11031" s="70"/>
      <c r="B11031" s="77">
        <v>44.29</v>
      </c>
    </row>
    <row r="11032">
      <c r="A11032" s="70"/>
      <c r="B11032" s="77">
        <v>44.36</v>
      </c>
    </row>
    <row r="11033">
      <c r="A11033" s="70"/>
      <c r="B11033" s="77">
        <v>44.46</v>
      </c>
    </row>
    <row r="11034">
      <c r="A11034" s="70"/>
      <c r="B11034" s="77">
        <v>44.36</v>
      </c>
    </row>
    <row r="11035">
      <c r="A11035" s="70"/>
      <c r="B11035" s="77">
        <v>44.43</v>
      </c>
    </row>
    <row r="11036">
      <c r="A11036" s="70"/>
      <c r="B11036" s="77">
        <v>44.52</v>
      </c>
    </row>
    <row r="11037">
      <c r="A11037" s="70"/>
      <c r="B11037" s="77">
        <v>44.49</v>
      </c>
    </row>
    <row r="11038">
      <c r="A11038" s="70"/>
      <c r="B11038" s="77">
        <v>44.54</v>
      </c>
    </row>
    <row r="11039">
      <c r="A11039" s="70"/>
      <c r="B11039" s="77">
        <v>44.42</v>
      </c>
    </row>
    <row r="11040">
      <c r="A11040" s="70"/>
      <c r="B11040" s="77">
        <v>44.43</v>
      </c>
    </row>
    <row r="11041">
      <c r="A11041" s="70"/>
      <c r="B11041" s="77">
        <v>44.36</v>
      </c>
    </row>
    <row r="11042">
      <c r="A11042" s="70"/>
      <c r="B11042" s="77">
        <v>44.32</v>
      </c>
    </row>
    <row r="11043">
      <c r="A11043" s="70"/>
      <c r="B11043" s="71"/>
    </row>
    <row r="11044">
      <c r="A11044" s="70"/>
      <c r="B11044" s="77">
        <v>44.26</v>
      </c>
    </row>
    <row r="11045">
      <c r="A11045" s="70"/>
      <c r="B11045" s="77">
        <v>44.4</v>
      </c>
    </row>
    <row r="11046">
      <c r="A11046" s="70"/>
      <c r="B11046" s="77">
        <v>44.39</v>
      </c>
    </row>
    <row r="11047">
      <c r="A11047" s="70"/>
      <c r="B11047" s="77">
        <v>44.25</v>
      </c>
    </row>
    <row r="11048">
      <c r="A11048" s="70"/>
      <c r="B11048" s="77">
        <v>44.64</v>
      </c>
    </row>
    <row r="11049">
      <c r="A11049" s="70"/>
      <c r="B11049" s="77">
        <v>45.14</v>
      </c>
    </row>
    <row r="11050">
      <c r="A11050" s="70"/>
      <c r="B11050" s="77">
        <v>45.22</v>
      </c>
    </row>
    <row r="11051">
      <c r="A11051" s="70"/>
      <c r="B11051" s="71"/>
    </row>
    <row r="11052">
      <c r="A11052" s="70"/>
      <c r="B11052" s="77">
        <v>45.45</v>
      </c>
    </row>
    <row r="11053">
      <c r="A11053" s="70"/>
      <c r="B11053" s="77">
        <v>45.26</v>
      </c>
    </row>
    <row r="11054">
      <c r="A11054" s="70"/>
      <c r="B11054" s="77">
        <v>45.29</v>
      </c>
    </row>
    <row r="11055">
      <c r="A11055" s="70"/>
      <c r="B11055" s="77">
        <v>45.61</v>
      </c>
    </row>
    <row r="11056">
      <c r="A11056" s="70"/>
      <c r="B11056" s="77">
        <v>45.66</v>
      </c>
    </row>
    <row r="11057">
      <c r="A11057" s="70"/>
      <c r="B11057" s="71"/>
    </row>
    <row r="11058">
      <c r="A11058" s="70"/>
      <c r="B11058" s="77">
        <v>45.81</v>
      </c>
    </row>
    <row r="11059">
      <c r="A11059" s="70"/>
      <c r="B11059" s="77">
        <v>46.04</v>
      </c>
    </row>
    <row r="11060">
      <c r="A11060" s="70"/>
      <c r="B11060" s="77">
        <v>45.7</v>
      </c>
    </row>
    <row r="11061">
      <c r="A11061" s="70"/>
      <c r="B11061" s="77">
        <v>45.37</v>
      </c>
    </row>
    <row r="11062">
      <c r="A11062" s="70"/>
      <c r="B11062" s="77">
        <v>45.09</v>
      </c>
    </row>
    <row r="11063">
      <c r="A11063" s="70"/>
      <c r="B11063" s="77">
        <v>44.85</v>
      </c>
    </row>
    <row r="11064">
      <c r="A11064" s="70"/>
      <c r="B11064" s="77">
        <v>44.84</v>
      </c>
    </row>
    <row r="11065">
      <c r="A11065" s="70"/>
      <c r="B11065" s="77">
        <v>45.12</v>
      </c>
    </row>
    <row r="11066">
      <c r="A11066" s="70"/>
      <c r="B11066" s="77">
        <v>45.17</v>
      </c>
    </row>
    <row r="11067">
      <c r="A11067" s="70"/>
      <c r="B11067" s="77">
        <v>45.22</v>
      </c>
    </row>
    <row r="11068">
      <c r="A11068" s="70"/>
      <c r="B11068" s="71"/>
    </row>
    <row r="11069">
      <c r="A11069" s="70"/>
      <c r="B11069" s="77">
        <v>45.01</v>
      </c>
    </row>
    <row r="11070">
      <c r="A11070" s="70"/>
      <c r="B11070" s="77">
        <v>45.32</v>
      </c>
    </row>
    <row r="11071">
      <c r="A11071" s="70"/>
      <c r="B11071" s="77">
        <v>45.39</v>
      </c>
    </row>
    <row r="11072">
      <c r="A11072" s="70"/>
      <c r="B11072" s="71"/>
    </row>
    <row r="11073">
      <c r="A11073" s="70"/>
      <c r="B11073" s="77">
        <v>45.38</v>
      </c>
    </row>
    <row r="11074">
      <c r="A11074" s="70"/>
      <c r="B11074" s="77">
        <v>45.26</v>
      </c>
    </row>
    <row r="11075">
      <c r="A11075" s="70"/>
      <c r="B11075" s="77">
        <v>45.13</v>
      </c>
    </row>
    <row r="11076">
      <c r="A11076" s="70"/>
      <c r="B11076" s="77">
        <v>45.02</v>
      </c>
    </row>
    <row r="11077">
      <c r="A11077" s="70"/>
      <c r="B11077" s="77">
        <v>45.15</v>
      </c>
    </row>
    <row r="11078">
      <c r="A11078" s="70"/>
      <c r="B11078" s="77">
        <v>45.17</v>
      </c>
    </row>
    <row r="11079">
      <c r="A11079" s="70"/>
      <c r="B11079" s="77">
        <v>45.12</v>
      </c>
    </row>
    <row r="11080">
      <c r="A11080" s="70"/>
      <c r="B11080" s="77">
        <v>44.9</v>
      </c>
    </row>
    <row r="11081">
      <c r="A11081" s="70"/>
      <c r="B11081" s="77">
        <v>44.67</v>
      </c>
    </row>
    <row r="11082">
      <c r="A11082" s="70"/>
      <c r="B11082" s="77">
        <v>44.84</v>
      </c>
    </row>
    <row r="11083">
      <c r="A11083" s="70"/>
      <c r="B11083" s="77">
        <v>45.2</v>
      </c>
    </row>
    <row r="11084">
      <c r="A11084" s="70"/>
      <c r="B11084" s="77">
        <v>45.31</v>
      </c>
    </row>
    <row r="11085">
      <c r="A11085" s="70"/>
      <c r="B11085" s="77">
        <v>45.37</v>
      </c>
    </row>
    <row r="11086">
      <c r="A11086" s="70"/>
      <c r="B11086" s="77">
        <v>45.44</v>
      </c>
    </row>
    <row r="11087">
      <c r="A11087" s="70"/>
      <c r="B11087" s="77">
        <v>45.32</v>
      </c>
    </row>
    <row r="11088">
      <c r="A11088" s="70"/>
      <c r="B11088" s="77">
        <v>45.16</v>
      </c>
    </row>
    <row r="11089">
      <c r="A11089" s="70"/>
      <c r="B11089" s="77">
        <v>45.13</v>
      </c>
    </row>
    <row r="11090">
      <c r="A11090" s="70"/>
      <c r="B11090" s="77">
        <v>45.3</v>
      </c>
    </row>
    <row r="11091">
      <c r="A11091" s="70"/>
      <c r="B11091" s="77">
        <v>45.53</v>
      </c>
    </row>
    <row r="11092">
      <c r="A11092" s="70"/>
      <c r="B11092" s="77">
        <v>45.38</v>
      </c>
    </row>
    <row r="11093">
      <c r="A11093" s="70"/>
      <c r="B11093" s="77">
        <v>45.58</v>
      </c>
    </row>
    <row r="11094">
      <c r="A11094" s="70"/>
      <c r="B11094" s="77">
        <v>45.7</v>
      </c>
    </row>
    <row r="11095">
      <c r="A11095" s="70"/>
      <c r="B11095" s="77">
        <v>45.58</v>
      </c>
    </row>
    <row r="11096">
      <c r="A11096" s="70"/>
      <c r="B11096" s="77">
        <v>45.53</v>
      </c>
    </row>
    <row r="11097">
      <c r="A11097" s="70"/>
      <c r="B11097" s="71"/>
    </row>
    <row r="11098">
      <c r="A11098" s="70"/>
      <c r="B11098" s="77">
        <v>45.57</v>
      </c>
    </row>
    <row r="11099">
      <c r="A11099" s="70"/>
      <c r="B11099" s="77">
        <v>45.74</v>
      </c>
    </row>
    <row r="11100">
      <c r="A11100" s="70"/>
      <c r="B11100" s="77">
        <v>45.95</v>
      </c>
    </row>
    <row r="11101">
      <c r="A11101" s="70"/>
      <c r="B11101" s="77">
        <v>45.81</v>
      </c>
    </row>
    <row r="11102">
      <c r="A11102" s="70"/>
      <c r="B11102" s="77">
        <v>45.63</v>
      </c>
    </row>
    <row r="11103">
      <c r="A11103" s="70"/>
      <c r="B11103" s="77">
        <v>45.63</v>
      </c>
    </row>
    <row r="11104">
      <c r="A11104" s="70"/>
      <c r="B11104" s="77">
        <v>45.64</v>
      </c>
    </row>
    <row r="11105">
      <c r="A11105" s="70"/>
      <c r="B11105" s="77">
        <v>45.59</v>
      </c>
    </row>
    <row r="11106">
      <c r="A11106" s="70"/>
      <c r="B11106" s="77">
        <v>45.39</v>
      </c>
    </row>
    <row r="11107">
      <c r="A11107" s="70"/>
      <c r="B11107" s="77">
        <v>45.33</v>
      </c>
    </row>
    <row r="11108">
      <c r="A11108" s="70"/>
      <c r="B11108" s="77">
        <v>45.58</v>
      </c>
    </row>
    <row r="11109">
      <c r="A11109" s="70"/>
      <c r="B11109" s="77">
        <v>45.76</v>
      </c>
    </row>
    <row r="11110">
      <c r="A11110" s="70"/>
      <c r="B11110" s="77">
        <v>45.5</v>
      </c>
    </row>
    <row r="11111">
      <c r="A11111" s="70"/>
      <c r="B11111" s="77">
        <v>45.45</v>
      </c>
    </row>
    <row r="11112">
      <c r="A11112" s="70"/>
      <c r="B11112" s="71"/>
    </row>
    <row r="11113">
      <c r="A11113" s="70"/>
      <c r="B11113" s="77">
        <v>45.38</v>
      </c>
    </row>
    <row r="11114">
      <c r="A11114" s="70"/>
      <c r="B11114" s="77">
        <v>45.18</v>
      </c>
    </row>
    <row r="11115">
      <c r="A11115" s="70"/>
      <c r="B11115" s="77">
        <v>45.2</v>
      </c>
    </row>
    <row r="11116">
      <c r="A11116" s="70"/>
      <c r="B11116" s="77">
        <v>45.2</v>
      </c>
    </row>
    <row r="11117">
      <c r="A11117" s="70"/>
      <c r="B11117" s="77">
        <v>45.37</v>
      </c>
    </row>
    <row r="11118">
      <c r="A11118" s="70"/>
      <c r="B11118" s="77">
        <v>45.37</v>
      </c>
    </row>
    <row r="11119">
      <c r="A11119" s="70"/>
      <c r="B11119" s="77">
        <v>45.18</v>
      </c>
    </row>
    <row r="11120">
      <c r="A11120" s="70"/>
      <c r="B11120" s="77">
        <v>45.12</v>
      </c>
    </row>
    <row r="11121">
      <c r="A11121" s="70"/>
      <c r="B11121" s="71"/>
    </row>
    <row r="11122">
      <c r="A11122" s="70"/>
      <c r="B11122" s="77">
        <v>44.96</v>
      </c>
    </row>
    <row r="11123">
      <c r="A11123" s="70"/>
      <c r="B11123" s="77">
        <v>44.99</v>
      </c>
    </row>
    <row r="11124">
      <c r="A11124" s="70"/>
      <c r="B11124" s="77">
        <v>45.13</v>
      </c>
    </row>
    <row r="11125">
      <c r="A11125" s="70"/>
      <c r="B11125" s="77">
        <v>45.03</v>
      </c>
    </row>
    <row r="11126">
      <c r="A11126" s="70"/>
      <c r="B11126" s="77">
        <v>45.02</v>
      </c>
    </row>
    <row r="11127">
      <c r="A11127" s="70"/>
      <c r="B11127" s="77">
        <v>45.11</v>
      </c>
    </row>
    <row r="11128">
      <c r="A11128" s="70"/>
      <c r="B11128" s="77">
        <v>45.21</v>
      </c>
    </row>
    <row r="11129">
      <c r="A11129" s="70"/>
      <c r="B11129" s="77">
        <v>45.15</v>
      </c>
    </row>
    <row r="11130">
      <c r="A11130" s="70"/>
      <c r="B11130" s="77">
        <v>45.27</v>
      </c>
    </row>
    <row r="11131">
      <c r="A11131" s="70"/>
      <c r="B11131" s="77">
        <v>45.18</v>
      </c>
    </row>
    <row r="11132">
      <c r="A11132" s="70"/>
      <c r="B11132" s="77">
        <v>45.24</v>
      </c>
    </row>
    <row r="11133">
      <c r="A11133" s="70"/>
      <c r="B11133" s="77">
        <v>45.09</v>
      </c>
    </row>
    <row r="11134">
      <c r="A11134" s="70"/>
      <c r="B11134" s="77">
        <v>45.05</v>
      </c>
    </row>
    <row r="11135">
      <c r="A11135" s="70"/>
      <c r="B11135" s="77">
        <v>44.97</v>
      </c>
    </row>
    <row r="11136">
      <c r="A11136" s="70"/>
      <c r="B11136" s="77">
        <v>44.96</v>
      </c>
    </row>
    <row r="11137">
      <c r="A11137" s="70"/>
      <c r="B11137" s="77">
        <v>44.77</v>
      </c>
    </row>
    <row r="11138">
      <c r="A11138" s="70"/>
      <c r="B11138" s="77">
        <v>44.65</v>
      </c>
    </row>
    <row r="11139">
      <c r="A11139" s="70"/>
      <c r="B11139" s="77">
        <v>44.78</v>
      </c>
    </row>
    <row r="11140">
      <c r="A11140" s="70"/>
      <c r="B11140" s="77">
        <v>44.67</v>
      </c>
    </row>
    <row r="11141">
      <c r="A11141" s="70"/>
      <c r="B11141" s="77">
        <v>44.77</v>
      </c>
    </row>
    <row r="11142">
      <c r="A11142" s="70"/>
      <c r="B11142" s="77">
        <v>44.65</v>
      </c>
    </row>
    <row r="11143">
      <c r="A11143" s="70"/>
      <c r="B11143" s="71"/>
    </row>
    <row r="11144">
      <c r="A11144" s="70"/>
      <c r="B11144" s="71"/>
    </row>
    <row r="11145">
      <c r="A11145" s="70"/>
      <c r="B11145" s="71"/>
    </row>
    <row r="11146">
      <c r="A11146" s="70"/>
      <c r="B11146" s="77">
        <v>44.2</v>
      </c>
    </row>
    <row r="11147">
      <c r="A11147" s="70"/>
      <c r="B11147" s="77">
        <v>44.22</v>
      </c>
    </row>
    <row r="11148">
      <c r="A11148" s="70"/>
      <c r="B11148" s="71"/>
    </row>
    <row r="11149">
      <c r="A11149" s="70"/>
      <c r="B11149" s="77">
        <v>44.2</v>
      </c>
    </row>
    <row r="11150">
      <c r="A11150" s="70"/>
      <c r="B11150" s="71"/>
    </row>
    <row r="11151">
      <c r="A11151" s="70"/>
      <c r="B11151" s="77">
        <v>44.48</v>
      </c>
    </row>
    <row r="11152">
      <c r="A11152" s="70"/>
      <c r="B11152" s="71"/>
    </row>
    <row r="11153">
      <c r="A11153" s="70"/>
      <c r="B11153" s="77">
        <v>44.52</v>
      </c>
    </row>
    <row r="11154">
      <c r="A11154" s="70"/>
      <c r="B11154" s="77">
        <v>44.27</v>
      </c>
    </row>
    <row r="11155">
      <c r="A11155" s="70"/>
      <c r="B11155" s="77">
        <v>44.68</v>
      </c>
    </row>
    <row r="11156">
      <c r="A11156" s="70"/>
      <c r="B11156" s="77">
        <v>44.38</v>
      </c>
    </row>
    <row r="11157">
      <c r="A11157" s="70"/>
      <c r="B11157" s="77">
        <v>44.3</v>
      </c>
    </row>
    <row r="11158">
      <c r="A11158" s="70"/>
      <c r="B11158" s="71"/>
    </row>
    <row r="11159">
      <c r="A11159" s="70"/>
      <c r="B11159" s="77">
        <v>44.45</v>
      </c>
    </row>
    <row r="11160">
      <c r="A11160" s="70"/>
      <c r="B11160" s="77">
        <v>44.59</v>
      </c>
    </row>
    <row r="11161">
      <c r="A11161" s="70"/>
      <c r="B11161" s="77">
        <v>44.4</v>
      </c>
    </row>
    <row r="11162">
      <c r="A11162" s="70"/>
      <c r="B11162" s="77">
        <v>44.33</v>
      </c>
    </row>
    <row r="11163">
      <c r="A11163" s="70"/>
      <c r="B11163" s="77">
        <v>44.38</v>
      </c>
    </row>
    <row r="11164">
      <c r="A11164" s="70"/>
      <c r="B11164" s="77">
        <v>44.3</v>
      </c>
    </row>
    <row r="11165">
      <c r="A11165" s="70"/>
      <c r="B11165" s="77">
        <v>44.34</v>
      </c>
    </row>
    <row r="11166">
      <c r="A11166" s="70"/>
      <c r="B11166" s="77">
        <v>44.59</v>
      </c>
    </row>
    <row r="11167">
      <c r="A11167" s="70"/>
      <c r="B11167" s="77">
        <v>44.57</v>
      </c>
    </row>
    <row r="11168">
      <c r="A11168" s="70"/>
      <c r="B11168" s="77">
        <v>44.78</v>
      </c>
    </row>
    <row r="11169">
      <c r="A11169" s="70"/>
      <c r="B11169" s="77">
        <v>44.7</v>
      </c>
    </row>
    <row r="11170">
      <c r="A11170" s="70"/>
      <c r="B11170" s="77">
        <v>44.73</v>
      </c>
    </row>
    <row r="11171">
      <c r="A11171" s="70"/>
      <c r="B11171" s="77">
        <v>44.69</v>
      </c>
    </row>
    <row r="11172">
      <c r="A11172" s="70"/>
      <c r="B11172" s="77">
        <v>44.79</v>
      </c>
    </row>
    <row r="11173">
      <c r="A11173" s="70"/>
      <c r="B11173" s="77">
        <v>44.91</v>
      </c>
    </row>
    <row r="11174">
      <c r="A11174" s="70"/>
      <c r="B11174" s="77">
        <v>45.07</v>
      </c>
    </row>
    <row r="11175">
      <c r="A11175" s="70"/>
      <c r="B11175" s="71"/>
    </row>
    <row r="11176">
      <c r="A11176" s="70"/>
      <c r="B11176" s="77">
        <v>45.08</v>
      </c>
    </row>
    <row r="11177">
      <c r="A11177" s="70"/>
      <c r="B11177" s="77">
        <v>44.98</v>
      </c>
    </row>
    <row r="11178">
      <c r="A11178" s="70"/>
      <c r="B11178" s="77">
        <v>44.93</v>
      </c>
    </row>
    <row r="11179">
      <c r="A11179" s="70"/>
      <c r="B11179" s="77">
        <v>45.28</v>
      </c>
    </row>
    <row r="11180">
      <c r="A11180" s="70"/>
      <c r="B11180" s="77">
        <v>45.25</v>
      </c>
    </row>
    <row r="11181">
      <c r="A11181" s="70"/>
      <c r="B11181" s="77">
        <v>45.38</v>
      </c>
    </row>
    <row r="11182">
      <c r="A11182" s="70"/>
      <c r="B11182" s="77">
        <v>45.29</v>
      </c>
    </row>
    <row r="11183">
      <c r="A11183" s="70"/>
      <c r="B11183" s="77">
        <v>45.21</v>
      </c>
    </row>
    <row r="11184">
      <c r="A11184" s="70"/>
      <c r="B11184" s="77">
        <v>45.03</v>
      </c>
    </row>
    <row r="11185">
      <c r="A11185" s="70"/>
      <c r="B11185" s="77">
        <v>44.89</v>
      </c>
    </row>
    <row r="11186">
      <c r="A11186" s="70"/>
      <c r="B11186" s="77">
        <v>44.94</v>
      </c>
    </row>
    <row r="11187">
      <c r="A11187" s="70"/>
      <c r="B11187" s="77">
        <v>44.85</v>
      </c>
    </row>
    <row r="11188">
      <c r="A11188" s="70"/>
      <c r="B11188" s="77">
        <v>44.72</v>
      </c>
    </row>
    <row r="11189">
      <c r="A11189" s="70"/>
      <c r="B11189" s="77">
        <v>44.74</v>
      </c>
    </row>
    <row r="11190">
      <c r="A11190" s="70"/>
      <c r="B11190" s="77">
        <v>44.61</v>
      </c>
    </row>
    <row r="11191">
      <c r="A11191" s="70"/>
      <c r="B11191" s="77">
        <v>44.72</v>
      </c>
    </row>
    <row r="11192">
      <c r="A11192" s="70"/>
      <c r="B11192" s="77">
        <v>44.72</v>
      </c>
    </row>
    <row r="11193">
      <c r="A11193" s="70"/>
      <c r="B11193" s="77">
        <v>44.87</v>
      </c>
    </row>
    <row r="11194">
      <c r="A11194" s="70"/>
      <c r="B11194" s="77">
        <v>44.77</v>
      </c>
    </row>
    <row r="11195">
      <c r="A11195" s="70"/>
      <c r="B11195" s="77">
        <v>44.68</v>
      </c>
    </row>
    <row r="11196">
      <c r="A11196" s="70"/>
      <c r="B11196" s="77">
        <v>44.9</v>
      </c>
    </row>
    <row r="11197">
      <c r="A11197" s="70"/>
      <c r="B11197" s="77">
        <v>44.93</v>
      </c>
    </row>
    <row r="11198">
      <c r="A11198" s="70"/>
      <c r="B11198" s="77">
        <v>44.99</v>
      </c>
    </row>
    <row r="11199">
      <c r="A11199" s="70"/>
      <c r="B11199" s="77">
        <v>44.91</v>
      </c>
    </row>
    <row r="11200">
      <c r="A11200" s="70"/>
      <c r="B11200" s="77">
        <v>44.82</v>
      </c>
    </row>
    <row r="11201">
      <c r="A11201" s="70"/>
      <c r="B11201" s="77">
        <v>44.93</v>
      </c>
    </row>
    <row r="11202">
      <c r="A11202" s="70"/>
      <c r="B11202" s="77">
        <v>44.94</v>
      </c>
    </row>
    <row r="11203">
      <c r="A11203" s="70"/>
      <c r="B11203" s="77">
        <v>45.1</v>
      </c>
    </row>
    <row r="11204">
      <c r="A11204" s="70"/>
      <c r="B11204" s="77">
        <v>45.05</v>
      </c>
    </row>
    <row r="11205">
      <c r="A11205" s="70"/>
      <c r="B11205" s="77">
        <v>44.94</v>
      </c>
    </row>
    <row r="11206">
      <c r="A11206" s="70"/>
      <c r="B11206" s="77">
        <v>44.72</v>
      </c>
    </row>
    <row r="11207">
      <c r="A11207" s="70"/>
      <c r="B11207" s="77">
        <v>44.5855</v>
      </c>
    </row>
    <row r="11208">
      <c r="A11208" s="70"/>
      <c r="B11208" s="77">
        <v>44.5</v>
      </c>
    </row>
    <row r="11209">
      <c r="A11209" s="70"/>
      <c r="B11209" s="77">
        <v>44.38</v>
      </c>
    </row>
    <row r="11210">
      <c r="A11210" s="70"/>
      <c r="B11210" s="77">
        <v>44.42</v>
      </c>
    </row>
    <row r="11211">
      <c r="A11211" s="70"/>
      <c r="B11211" s="77">
        <v>44.33</v>
      </c>
    </row>
    <row r="11212">
      <c r="A11212" s="70"/>
      <c r="B11212" s="77">
        <v>44.37</v>
      </c>
    </row>
    <row r="11213">
      <c r="A11213" s="70"/>
      <c r="B11213" s="77">
        <v>44.69</v>
      </c>
    </row>
    <row r="11214">
      <c r="A11214" s="70"/>
      <c r="B11214" s="77">
        <v>44.59</v>
      </c>
    </row>
    <row r="11215">
      <c r="A11215" s="70"/>
      <c r="B11215" s="77">
        <v>44.53</v>
      </c>
    </row>
    <row r="11216">
      <c r="A11216" s="70"/>
      <c r="B11216" s="77">
        <v>44.53</v>
      </c>
    </row>
    <row r="11217">
      <c r="A11217" s="70"/>
      <c r="B11217" s="77">
        <v>44.57</v>
      </c>
    </row>
    <row r="11218">
      <c r="A11218" s="70"/>
      <c r="B11218" s="77">
        <v>44.59</v>
      </c>
    </row>
    <row r="11219">
      <c r="A11219" s="70"/>
      <c r="B11219" s="77">
        <v>44.46</v>
      </c>
    </row>
    <row r="11220">
      <c r="A11220" s="70"/>
      <c r="B11220" s="77">
        <v>44.43</v>
      </c>
    </row>
    <row r="11221">
      <c r="A11221" s="70"/>
      <c r="B11221" s="77">
        <v>44.38</v>
      </c>
    </row>
    <row r="11222">
      <c r="A11222" s="70"/>
      <c r="B11222" s="77">
        <v>44.42</v>
      </c>
    </row>
    <row r="11223">
      <c r="A11223" s="70"/>
      <c r="B11223" s="77">
        <v>44.29</v>
      </c>
    </row>
    <row r="11224">
      <c r="A11224" s="70"/>
      <c r="B11224" s="77">
        <v>43.95</v>
      </c>
    </row>
    <row r="11225">
      <c r="A11225" s="70"/>
      <c r="B11225" s="77">
        <v>44.13</v>
      </c>
    </row>
    <row r="11226">
      <c r="A11226" s="70"/>
      <c r="B11226" s="77">
        <v>44.16</v>
      </c>
    </row>
    <row r="11227">
      <c r="A11227" s="70"/>
      <c r="B11227" s="77">
        <v>44.05</v>
      </c>
    </row>
    <row r="11228">
      <c r="A11228" s="70"/>
      <c r="B11228" s="77">
        <v>44.23</v>
      </c>
    </row>
    <row r="11229">
      <c r="A11229" s="70"/>
      <c r="B11229" s="77">
        <v>44.38</v>
      </c>
    </row>
    <row r="11230">
      <c r="A11230" s="70"/>
      <c r="B11230" s="77">
        <v>44.42</v>
      </c>
    </row>
    <row r="11231">
      <c r="A11231" s="70"/>
      <c r="B11231" s="77">
        <v>44.8</v>
      </c>
    </row>
    <row r="11232">
      <c r="A11232" s="70"/>
      <c r="B11232" s="77">
        <v>44.96</v>
      </c>
    </row>
    <row r="11233">
      <c r="A11233" s="70"/>
      <c r="B11233" s="77">
        <v>45.17</v>
      </c>
    </row>
    <row r="11234">
      <c r="A11234" s="70"/>
      <c r="B11234" s="77">
        <v>45.21</v>
      </c>
    </row>
    <row r="11235">
      <c r="A11235" s="70"/>
      <c r="B11235" s="77">
        <v>45.27</v>
      </c>
    </row>
    <row r="11236">
      <c r="A11236" s="70"/>
      <c r="B11236" s="77">
        <v>45.37</v>
      </c>
    </row>
    <row r="11237">
      <c r="A11237" s="70"/>
      <c r="B11237" s="71"/>
    </row>
    <row r="11238">
      <c r="A11238" s="70"/>
      <c r="B11238" s="77">
        <v>45.25</v>
      </c>
    </row>
    <row r="11239">
      <c r="A11239" s="70"/>
      <c r="B11239" s="77">
        <v>45.37</v>
      </c>
    </row>
    <row r="11240">
      <c r="A11240" s="70"/>
      <c r="B11240" s="77">
        <v>45.61</v>
      </c>
    </row>
    <row r="11241">
      <c r="A11241" s="70"/>
      <c r="B11241" s="71"/>
    </row>
    <row r="11242">
      <c r="A11242" s="70"/>
      <c r="B11242" s="77">
        <v>45.95</v>
      </c>
    </row>
    <row r="11243">
      <c r="A11243" s="70"/>
      <c r="B11243" s="77">
        <v>45.69</v>
      </c>
    </row>
    <row r="11244">
      <c r="A11244" s="70"/>
      <c r="B11244" s="77">
        <v>45.77</v>
      </c>
    </row>
    <row r="11245">
      <c r="A11245" s="70"/>
      <c r="B11245" s="77">
        <v>46.13</v>
      </c>
    </row>
    <row r="11246">
      <c r="A11246" s="70"/>
      <c r="B11246" s="77">
        <v>46.05</v>
      </c>
    </row>
    <row r="11247">
      <c r="A11247" s="70"/>
      <c r="B11247" s="77">
        <v>45.87</v>
      </c>
    </row>
    <row r="11248">
      <c r="A11248" s="70"/>
      <c r="B11248" s="77">
        <v>46.02</v>
      </c>
    </row>
    <row r="11249">
      <c r="A11249" s="70"/>
      <c r="B11249" s="71"/>
    </row>
    <row r="11250">
      <c r="A11250" s="70"/>
      <c r="B11250" s="71"/>
    </row>
    <row r="11251">
      <c r="A11251" s="70"/>
      <c r="B11251" s="77">
        <v>45.9</v>
      </c>
    </row>
    <row r="11252">
      <c r="A11252" s="70"/>
      <c r="B11252" s="77">
        <v>46.13</v>
      </c>
    </row>
    <row r="11253">
      <c r="A11253" s="70"/>
      <c r="B11253" s="77">
        <v>46.02</v>
      </c>
    </row>
    <row r="11254">
      <c r="A11254" s="70"/>
      <c r="B11254" s="77">
        <v>46.18</v>
      </c>
    </row>
    <row r="11255">
      <c r="A11255" s="70"/>
      <c r="B11255" s="77">
        <v>46.38</v>
      </c>
    </row>
    <row r="11256">
      <c r="A11256" s="70"/>
      <c r="B11256" s="77">
        <v>46.97</v>
      </c>
    </row>
    <row r="11257">
      <c r="A11257" s="70"/>
      <c r="B11257" s="77">
        <v>47.1</v>
      </c>
    </row>
    <row r="11258">
      <c r="A11258" s="70"/>
      <c r="B11258" s="77">
        <v>47.81</v>
      </c>
    </row>
    <row r="11259">
      <c r="A11259" s="70"/>
      <c r="B11259" s="77">
        <v>47.84</v>
      </c>
    </row>
    <row r="11260">
      <c r="A11260" s="70"/>
      <c r="B11260" s="77">
        <v>47.47</v>
      </c>
    </row>
    <row r="11261">
      <c r="A11261" s="70"/>
      <c r="B11261" s="77">
        <v>47.79</v>
      </c>
    </row>
    <row r="11262">
      <c r="A11262" s="70"/>
      <c r="B11262" s="77">
        <v>48.22</v>
      </c>
    </row>
    <row r="11263">
      <c r="A11263" s="70"/>
      <c r="B11263" s="77">
        <v>47.89</v>
      </c>
    </row>
    <row r="11264">
      <c r="A11264" s="70"/>
      <c r="B11264" s="77">
        <v>48.82</v>
      </c>
    </row>
    <row r="11265">
      <c r="A11265" s="70"/>
      <c r="B11265" s="77">
        <v>49.67</v>
      </c>
    </row>
    <row r="11266">
      <c r="A11266" s="70"/>
      <c r="B11266" s="77">
        <v>49.62</v>
      </c>
    </row>
    <row r="11267">
      <c r="A11267" s="70"/>
      <c r="B11267" s="77">
        <v>49.18</v>
      </c>
    </row>
    <row r="11268">
      <c r="A11268" s="70"/>
      <c r="B11268" s="77">
        <v>48.91</v>
      </c>
    </row>
    <row r="11269">
      <c r="A11269" s="70"/>
      <c r="B11269" s="77">
        <v>48.93</v>
      </c>
    </row>
    <row r="11270">
      <c r="A11270" s="70"/>
      <c r="B11270" s="71"/>
    </row>
    <row r="11271">
      <c r="A11271" s="70"/>
      <c r="B11271" s="77">
        <v>49.42</v>
      </c>
    </row>
    <row r="11272">
      <c r="A11272" s="70"/>
      <c r="B11272" s="77">
        <v>49.23</v>
      </c>
    </row>
    <row r="11273">
      <c r="A11273" s="70"/>
      <c r="B11273" s="77">
        <v>49.19</v>
      </c>
    </row>
    <row r="11274">
      <c r="A11274" s="70"/>
      <c r="B11274" s="71"/>
    </row>
    <row r="11275">
      <c r="A11275" s="70"/>
      <c r="B11275" s="77">
        <v>49.14</v>
      </c>
    </row>
    <row r="11276">
      <c r="A11276" s="70"/>
      <c r="B11276" s="77">
        <v>49.03</v>
      </c>
    </row>
    <row r="11277">
      <c r="A11277" s="70"/>
      <c r="B11277" s="77">
        <v>49.24</v>
      </c>
    </row>
    <row r="11278">
      <c r="A11278" s="70"/>
      <c r="B11278" s="77">
        <v>49.02</v>
      </c>
    </row>
    <row r="11279">
      <c r="A11279" s="70"/>
      <c r="B11279" s="77">
        <v>49.07</v>
      </c>
    </row>
    <row r="11280">
      <c r="A11280" s="70"/>
      <c r="B11280" s="77">
        <v>48.89</v>
      </c>
    </row>
    <row r="11281">
      <c r="A11281" s="70"/>
      <c r="B11281" s="77">
        <v>49.14</v>
      </c>
    </row>
    <row r="11282">
      <c r="A11282" s="70"/>
      <c r="B11282" s="77">
        <v>49.18</v>
      </c>
    </row>
    <row r="11283">
      <c r="A11283" s="70"/>
      <c r="B11283" s="71"/>
    </row>
    <row r="11284">
      <c r="A11284" s="70"/>
      <c r="B11284" s="77">
        <v>50.07</v>
      </c>
    </row>
    <row r="11285">
      <c r="A11285" s="70"/>
      <c r="B11285" s="77">
        <v>49.87</v>
      </c>
    </row>
    <row r="11286">
      <c r="A11286" s="70"/>
      <c r="B11286" s="77">
        <v>49.66</v>
      </c>
    </row>
    <row r="11287">
      <c r="A11287" s="70"/>
      <c r="B11287" s="71"/>
    </row>
    <row r="11288">
      <c r="A11288" s="70"/>
      <c r="B11288" s="71"/>
    </row>
    <row r="11289">
      <c r="A11289" s="70"/>
      <c r="B11289" s="77">
        <v>48.82</v>
      </c>
    </row>
    <row r="11290">
      <c r="A11290" s="70"/>
      <c r="B11290" s="77">
        <v>48.87</v>
      </c>
    </row>
    <row r="11291">
      <c r="A11291" s="70"/>
      <c r="B11291" s="77">
        <v>49.08</v>
      </c>
    </row>
    <row r="11292">
      <c r="A11292" s="70"/>
      <c r="B11292" s="77">
        <v>49.25</v>
      </c>
    </row>
    <row r="11293">
      <c r="A11293" s="70"/>
      <c r="B11293" s="77">
        <v>49.37</v>
      </c>
    </row>
    <row r="11294">
      <c r="A11294" s="70"/>
      <c r="B11294" s="77">
        <v>49.08</v>
      </c>
    </row>
    <row r="11295">
      <c r="A11295" s="70"/>
      <c r="B11295" s="71"/>
    </row>
    <row r="11296">
      <c r="A11296" s="70"/>
      <c r="B11296" s="77">
        <v>49.38</v>
      </c>
    </row>
    <row r="11297">
      <c r="A11297" s="70"/>
      <c r="B11297" s="77">
        <v>49.78</v>
      </c>
    </row>
    <row r="11298">
      <c r="A11298" s="70"/>
      <c r="B11298" s="71"/>
    </row>
    <row r="11299">
      <c r="A11299" s="70"/>
      <c r="B11299" s="77">
        <v>50.28</v>
      </c>
    </row>
    <row r="11300">
      <c r="A11300" s="70"/>
      <c r="B11300" s="77">
        <v>50.08</v>
      </c>
    </row>
    <row r="11301">
      <c r="A11301" s="70"/>
      <c r="B11301" s="77">
        <v>50.56</v>
      </c>
    </row>
    <row r="11302">
      <c r="A11302" s="70"/>
      <c r="B11302" s="77">
        <v>50.9</v>
      </c>
    </row>
    <row r="11303">
      <c r="A11303" s="70"/>
      <c r="B11303" s="77">
        <v>50.72</v>
      </c>
    </row>
    <row r="11304">
      <c r="A11304" s="70"/>
      <c r="B11304" s="77">
        <v>51.35</v>
      </c>
    </row>
    <row r="11305">
      <c r="A11305" s="70"/>
      <c r="B11305" s="77">
        <v>51.72</v>
      </c>
    </row>
    <row r="11306">
      <c r="A11306" s="70"/>
      <c r="B11306" s="77">
        <v>52.7</v>
      </c>
    </row>
    <row r="11307">
      <c r="A11307" s="70"/>
      <c r="B11307" s="77">
        <v>52.1</v>
      </c>
    </row>
    <row r="11308">
      <c r="A11308" s="70"/>
      <c r="B11308" s="77">
        <v>51.98</v>
      </c>
    </row>
    <row r="11309">
      <c r="A11309" s="70"/>
      <c r="B11309" s="77">
        <v>51.93</v>
      </c>
    </row>
    <row r="11310">
      <c r="A11310" s="70"/>
      <c r="B11310" s="77">
        <v>52.17</v>
      </c>
    </row>
    <row r="11311">
      <c r="A11311" s="70"/>
      <c r="B11311" s="77">
        <v>51.65</v>
      </c>
    </row>
    <row r="11312">
      <c r="A11312" s="70"/>
      <c r="B11312" s="77">
        <v>51.35</v>
      </c>
    </row>
    <row r="11313">
      <c r="A11313" s="70"/>
      <c r="B11313" s="77">
        <v>51.39</v>
      </c>
    </row>
    <row r="11314">
      <c r="A11314" s="70"/>
      <c r="B11314" s="71"/>
    </row>
    <row r="11315">
      <c r="A11315" s="70"/>
      <c r="B11315" s="77">
        <v>51.45</v>
      </c>
    </row>
    <row r="11316">
      <c r="A11316" s="70"/>
      <c r="B11316" s="77">
        <v>51.78</v>
      </c>
    </row>
    <row r="11317">
      <c r="A11317" s="70"/>
      <c r="B11317" s="77">
        <v>52.23</v>
      </c>
    </row>
    <row r="11318">
      <c r="A11318" s="70"/>
      <c r="B11318" s="77">
        <v>52.42</v>
      </c>
    </row>
    <row r="11319">
      <c r="A11319" s="70"/>
      <c r="B11319" s="77">
        <v>53.4</v>
      </c>
    </row>
    <row r="11320">
      <c r="A11320" s="70"/>
      <c r="B11320" s="77">
        <v>53.58</v>
      </c>
    </row>
    <row r="11321">
      <c r="A11321" s="70"/>
      <c r="B11321" s="77">
        <v>54.24</v>
      </c>
    </row>
    <row r="11322">
      <c r="A11322" s="70"/>
      <c r="B11322" s="77">
        <v>52.81</v>
      </c>
    </row>
    <row r="11323">
      <c r="A11323" s="70"/>
      <c r="B11323" s="77">
        <v>52.96</v>
      </c>
    </row>
    <row r="11324">
      <c r="A11324" s="70"/>
      <c r="B11324" s="71"/>
    </row>
    <row r="11325">
      <c r="A11325" s="70"/>
      <c r="B11325" s="77">
        <v>52.68</v>
      </c>
    </row>
    <row r="11326">
      <c r="A11326" s="70"/>
      <c r="B11326" s="77">
        <v>52.78</v>
      </c>
    </row>
    <row r="11327">
      <c r="A11327" s="70"/>
      <c r="B11327" s="77">
        <v>52.72</v>
      </c>
    </row>
    <row r="11328">
      <c r="A11328" s="70"/>
      <c r="B11328" s="77">
        <v>52.89</v>
      </c>
    </row>
    <row r="11329">
      <c r="A11329" s="70"/>
      <c r="B11329" s="77">
        <v>53.21</v>
      </c>
    </row>
    <row r="11330">
      <c r="A11330" s="70"/>
      <c r="B11330" s="77">
        <v>53.36</v>
      </c>
    </row>
    <row r="11331">
      <c r="A11331" s="70"/>
      <c r="B11331" s="77">
        <v>53.27</v>
      </c>
    </row>
    <row r="11332">
      <c r="A11332" s="70"/>
      <c r="B11332" s="77">
        <v>53.23</v>
      </c>
    </row>
    <row r="11333">
      <c r="A11333" s="70"/>
      <c r="B11333" s="77">
        <v>53.14</v>
      </c>
    </row>
    <row r="11334">
      <c r="A11334" s="70"/>
      <c r="B11334" s="77">
        <v>52.78</v>
      </c>
    </row>
    <row r="11335">
      <c r="A11335" s="70"/>
      <c r="B11335" s="77">
        <v>52.78</v>
      </c>
    </row>
    <row r="11336">
      <c r="A11336" s="70"/>
      <c r="B11336" s="77">
        <v>52.73</v>
      </c>
    </row>
    <row r="11337">
      <c r="A11337" s="70"/>
      <c r="B11337" s="77">
        <v>52.23</v>
      </c>
    </row>
    <row r="11338">
      <c r="A11338" s="70"/>
      <c r="B11338" s="77">
        <v>51.75</v>
      </c>
    </row>
    <row r="11339">
      <c r="A11339" s="70"/>
      <c r="B11339" s="77">
        <v>51.83</v>
      </c>
    </row>
    <row r="11340">
      <c r="A11340" s="70"/>
      <c r="B11340" s="77">
        <v>51.43</v>
      </c>
    </row>
    <row r="11341">
      <c r="A11341" s="70"/>
      <c r="B11341" s="77">
        <v>51.07</v>
      </c>
    </row>
    <row r="11342">
      <c r="A11342" s="70"/>
      <c r="B11342" s="77">
        <v>50.67</v>
      </c>
    </row>
    <row r="11343">
      <c r="A11343" s="70"/>
      <c r="B11343" s="77">
        <v>50.29</v>
      </c>
    </row>
    <row r="11344">
      <c r="A11344" s="70"/>
      <c r="B11344" s="77">
        <v>50.33</v>
      </c>
    </row>
    <row r="11345">
      <c r="A11345" s="70"/>
      <c r="B11345" s="77">
        <v>50.24</v>
      </c>
    </row>
    <row r="11346">
      <c r="A11346" s="70"/>
      <c r="B11346" s="77">
        <v>49.97</v>
      </c>
    </row>
    <row r="11347">
      <c r="A11347" s="70"/>
      <c r="B11347" s="77">
        <v>50.02</v>
      </c>
    </row>
    <row r="11348">
      <c r="A11348" s="70"/>
      <c r="B11348" s="71"/>
    </row>
    <row r="11349">
      <c r="A11349" s="70"/>
      <c r="B11349" s="77">
        <v>49.65</v>
      </c>
    </row>
    <row r="11350">
      <c r="A11350" s="70"/>
      <c r="B11350" s="77">
        <v>49.5</v>
      </c>
    </row>
    <row r="11351">
      <c r="A11351" s="70"/>
      <c r="B11351" s="77">
        <v>49.68</v>
      </c>
    </row>
    <row r="11352">
      <c r="A11352" s="70"/>
      <c r="B11352" s="77">
        <v>49.53</v>
      </c>
    </row>
    <row r="11353">
      <c r="A11353" s="70"/>
      <c r="B11353" s="77">
        <v>49.13</v>
      </c>
    </row>
    <row r="11354">
      <c r="A11354" s="70"/>
      <c r="B11354" s="77">
        <v>48.96</v>
      </c>
    </row>
    <row r="11355">
      <c r="A11355" s="70"/>
      <c r="B11355" s="77">
        <v>48.68</v>
      </c>
    </row>
    <row r="11356">
      <c r="A11356" s="70"/>
      <c r="B11356" s="77">
        <v>48.92</v>
      </c>
    </row>
    <row r="11357">
      <c r="A11357" s="70"/>
      <c r="B11357" s="77">
        <v>49.07</v>
      </c>
    </row>
    <row r="11358">
      <c r="A11358" s="70"/>
      <c r="B11358" s="77">
        <v>49.29</v>
      </c>
    </row>
    <row r="11359">
      <c r="A11359" s="70"/>
      <c r="B11359" s="77">
        <v>49.64</v>
      </c>
    </row>
    <row r="11360">
      <c r="A11360" s="70"/>
      <c r="B11360" s="77">
        <v>49.32</v>
      </c>
    </row>
    <row r="11361">
      <c r="A11361" s="70"/>
      <c r="B11361" s="77">
        <v>49.33</v>
      </c>
    </row>
    <row r="11362">
      <c r="A11362" s="70"/>
      <c r="B11362" s="77">
        <v>49.25</v>
      </c>
    </row>
    <row r="11363">
      <c r="A11363" s="70"/>
      <c r="B11363" s="71"/>
    </row>
    <row r="11364">
      <c r="A11364" s="70"/>
      <c r="B11364" s="77">
        <v>49.21</v>
      </c>
    </row>
    <row r="11365">
      <c r="A11365" s="70"/>
      <c r="B11365" s="77">
        <v>49.08</v>
      </c>
    </row>
    <row r="11366">
      <c r="A11366" s="70"/>
      <c r="B11366" s="77">
        <v>49.25</v>
      </c>
    </row>
    <row r="11367">
      <c r="A11367" s="70"/>
      <c r="B11367" s="77">
        <v>49.25</v>
      </c>
    </row>
    <row r="11368">
      <c r="A11368" s="70"/>
      <c r="B11368" s="77">
        <v>49.07</v>
      </c>
    </row>
    <row r="11369">
      <c r="A11369" s="70"/>
      <c r="B11369" s="77">
        <v>49.05</v>
      </c>
    </row>
    <row r="11370">
      <c r="A11370" s="70"/>
      <c r="B11370" s="77">
        <v>49.14</v>
      </c>
    </row>
    <row r="11371">
      <c r="A11371" s="70"/>
      <c r="B11371" s="77">
        <v>48.94</v>
      </c>
    </row>
    <row r="11372">
      <c r="A11372" s="70"/>
      <c r="B11372" s="77">
        <v>49.15</v>
      </c>
    </row>
    <row r="11373">
      <c r="A11373" s="70"/>
      <c r="B11373" s="77">
        <v>49.35</v>
      </c>
    </row>
    <row r="11374">
      <c r="A11374" s="70"/>
      <c r="B11374" s="77">
        <v>49.8</v>
      </c>
    </row>
    <row r="11375">
      <c r="A11375" s="70"/>
      <c r="B11375" s="77">
        <v>50.03</v>
      </c>
    </row>
    <row r="11376">
      <c r="A11376" s="70"/>
      <c r="B11376" s="77">
        <v>50.57</v>
      </c>
    </row>
    <row r="11377">
      <c r="A11377" s="70"/>
      <c r="B11377" s="71"/>
    </row>
    <row r="11378">
      <c r="A11378" s="70"/>
      <c r="B11378" s="77">
        <v>50.02</v>
      </c>
    </row>
    <row r="11379">
      <c r="A11379" s="70"/>
      <c r="B11379" s="77">
        <v>49.94</v>
      </c>
    </row>
    <row r="11380">
      <c r="A11380" s="70"/>
      <c r="B11380" s="77">
        <v>49.85</v>
      </c>
    </row>
    <row r="11381">
      <c r="A11381" s="70"/>
      <c r="B11381" s="77">
        <v>49.9</v>
      </c>
    </row>
    <row r="11382">
      <c r="A11382" s="70"/>
      <c r="B11382" s="77">
        <v>50.22</v>
      </c>
    </row>
    <row r="11383">
      <c r="A11383" s="70"/>
      <c r="B11383" s="77">
        <v>50.31</v>
      </c>
    </row>
    <row r="11384">
      <c r="A11384" s="70"/>
      <c r="B11384" s="77">
        <v>50.12</v>
      </c>
    </row>
    <row r="11385">
      <c r="A11385" s="70"/>
      <c r="B11385" s="77">
        <v>50.25</v>
      </c>
    </row>
    <row r="11386">
      <c r="A11386" s="70"/>
      <c r="B11386" s="77">
        <v>50.59</v>
      </c>
    </row>
    <row r="11387">
      <c r="A11387" s="70"/>
      <c r="B11387" s="77">
        <v>50.91</v>
      </c>
    </row>
    <row r="11388">
      <c r="A11388" s="70"/>
      <c r="B11388" s="71"/>
    </row>
    <row r="11389">
      <c r="A11389" s="70"/>
      <c r="B11389" s="77">
        <v>51.31</v>
      </c>
    </row>
    <row r="11390">
      <c r="A11390" s="70"/>
      <c r="B11390" s="77">
        <v>50.91</v>
      </c>
    </row>
    <row r="11391">
      <c r="A11391" s="70"/>
      <c r="B11391" s="77">
        <v>50.92</v>
      </c>
    </row>
    <row r="11392">
      <c r="A11392" s="70"/>
      <c r="B11392" s="77">
        <v>51.15</v>
      </c>
    </row>
    <row r="11393">
      <c r="A11393" s="70"/>
      <c r="B11393" s="77">
        <v>51.16</v>
      </c>
    </row>
    <row r="11394">
      <c r="A11394" s="70"/>
      <c r="B11394" s="71"/>
    </row>
    <row r="11395">
      <c r="A11395" s="70"/>
      <c r="B11395" s="77">
        <v>50.56</v>
      </c>
    </row>
    <row r="11396">
      <c r="A11396" s="70"/>
      <c r="B11396" s="77">
        <v>51.05</v>
      </c>
    </row>
    <row r="11397">
      <c r="A11397" s="70"/>
      <c r="B11397" s="71"/>
    </row>
    <row r="11398">
      <c r="A11398" s="70"/>
      <c r="B11398" s="71"/>
    </row>
    <row r="11399">
      <c r="A11399" s="70"/>
      <c r="B11399" s="77">
        <v>51.28</v>
      </c>
    </row>
    <row r="11400">
      <c r="A11400" s="70"/>
      <c r="B11400" s="77">
        <v>51.2</v>
      </c>
    </row>
    <row r="11401">
      <c r="A11401" s="70"/>
      <c r="B11401" s="77">
        <v>51.55</v>
      </c>
    </row>
    <row r="11402">
      <c r="A11402" s="70"/>
      <c r="B11402" s="77">
        <v>51.44</v>
      </c>
    </row>
    <row r="11403">
      <c r="A11403" s="70"/>
      <c r="B11403" s="77">
        <v>51.42</v>
      </c>
    </row>
    <row r="11404">
      <c r="A11404" s="70"/>
      <c r="B11404" s="77">
        <v>51.66</v>
      </c>
    </row>
    <row r="11405">
      <c r="A11405" s="70"/>
      <c r="B11405" s="77">
        <v>51.63</v>
      </c>
    </row>
    <row r="11406">
      <c r="A11406" s="70"/>
      <c r="B11406" s="77">
        <v>51.5</v>
      </c>
    </row>
    <row r="11407">
      <c r="A11407" s="70"/>
      <c r="B11407" s="77">
        <v>51.89</v>
      </c>
    </row>
    <row r="11408">
      <c r="A11408" s="70"/>
      <c r="B11408" s="77">
        <v>52.0</v>
      </c>
    </row>
    <row r="11409">
      <c r="A11409" s="70"/>
      <c r="B11409" s="77">
        <v>52.23</v>
      </c>
    </row>
    <row r="11410">
      <c r="A11410" s="70"/>
      <c r="B11410" s="77">
        <v>52.79</v>
      </c>
    </row>
    <row r="11411">
      <c r="A11411" s="70"/>
      <c r="B11411" s="77">
        <v>52.49</v>
      </c>
    </row>
    <row r="11412">
      <c r="A11412" s="70"/>
      <c r="B11412" s="77">
        <v>52.57</v>
      </c>
    </row>
    <row r="11413">
      <c r="A11413" s="70"/>
      <c r="B11413" s="77">
        <v>52.68</v>
      </c>
    </row>
    <row r="11414">
      <c r="A11414" s="70"/>
      <c r="B11414" s="77">
        <v>52.52</v>
      </c>
    </row>
    <row r="11415">
      <c r="A11415" s="70"/>
      <c r="B11415" s="71"/>
    </row>
    <row r="11416">
      <c r="A11416" s="70"/>
      <c r="B11416" s="77">
        <v>52.93</v>
      </c>
    </row>
    <row r="11417">
      <c r="A11417" s="70"/>
      <c r="B11417" s="77">
        <v>53.24</v>
      </c>
    </row>
    <row r="11418">
      <c r="A11418" s="70"/>
      <c r="B11418" s="77">
        <v>53.72</v>
      </c>
    </row>
    <row r="11419">
      <c r="A11419" s="70"/>
      <c r="B11419" s="77">
        <v>53.34</v>
      </c>
    </row>
    <row r="11420">
      <c r="A11420" s="70"/>
      <c r="B11420" s="77">
        <v>52.86</v>
      </c>
    </row>
    <row r="11421">
      <c r="A11421" s="70"/>
      <c r="B11421" s="77">
        <v>53.46</v>
      </c>
    </row>
    <row r="11422">
      <c r="A11422" s="70"/>
      <c r="B11422" s="77">
        <v>53.34</v>
      </c>
    </row>
    <row r="11423">
      <c r="A11423" s="70"/>
      <c r="B11423" s="77">
        <v>53.64</v>
      </c>
    </row>
    <row r="11424">
      <c r="A11424" s="70"/>
      <c r="B11424" s="77">
        <v>53.71</v>
      </c>
    </row>
    <row r="11425">
      <c r="A11425" s="70"/>
      <c r="B11425" s="77">
        <v>53.84</v>
      </c>
    </row>
    <row r="11426">
      <c r="A11426" s="70"/>
      <c r="B11426" s="77">
        <v>54.29</v>
      </c>
    </row>
    <row r="11427">
      <c r="A11427" s="70"/>
      <c r="B11427" s="77">
        <v>54.39</v>
      </c>
    </row>
    <row r="11428">
      <c r="A11428" s="70"/>
      <c r="B11428" s="77">
        <v>54.88</v>
      </c>
    </row>
    <row r="11429">
      <c r="A11429" s="70"/>
      <c r="B11429" s="77">
        <v>54.68</v>
      </c>
    </row>
    <row r="11430">
      <c r="A11430" s="70"/>
      <c r="B11430" s="77">
        <v>54.88</v>
      </c>
    </row>
    <row r="11431">
      <c r="A11431" s="70"/>
      <c r="B11431" s="77">
        <v>55.93</v>
      </c>
    </row>
    <row r="11432">
      <c r="A11432" s="70"/>
      <c r="B11432" s="77">
        <v>56.29</v>
      </c>
    </row>
    <row r="11433">
      <c r="A11433" s="70"/>
      <c r="B11433" s="77">
        <v>55.73</v>
      </c>
    </row>
    <row r="11434">
      <c r="A11434" s="70"/>
      <c r="B11434" s="77">
        <v>55.58</v>
      </c>
    </row>
    <row r="11435">
      <c r="A11435" s="70"/>
      <c r="B11435" s="77">
        <v>56.01</v>
      </c>
    </row>
    <row r="11436">
      <c r="A11436" s="70"/>
      <c r="B11436" s="77">
        <v>56.42</v>
      </c>
    </row>
    <row r="11437">
      <c r="A11437" s="70"/>
      <c r="B11437" s="77">
        <v>55.92</v>
      </c>
    </row>
    <row r="11438">
      <c r="A11438" s="70"/>
      <c r="B11438" s="77">
        <v>55.52</v>
      </c>
    </row>
    <row r="11439">
      <c r="A11439" s="70"/>
      <c r="B11439" s="77">
        <v>55.56</v>
      </c>
    </row>
    <row r="11440">
      <c r="A11440" s="70"/>
      <c r="B11440" s="77">
        <v>55.5</v>
      </c>
    </row>
    <row r="11441">
      <c r="A11441" s="70"/>
      <c r="B11441" s="77">
        <v>55.15</v>
      </c>
    </row>
    <row r="11442">
      <c r="A11442" s="70"/>
      <c r="B11442" s="77">
        <v>55.36</v>
      </c>
    </row>
    <row r="11443">
      <c r="A11443" s="70"/>
      <c r="B11443" s="77">
        <v>55.24</v>
      </c>
    </row>
    <row r="11444">
      <c r="A11444" s="70"/>
      <c r="B11444" s="77">
        <v>56.05</v>
      </c>
    </row>
    <row r="11445">
      <c r="A11445" s="70"/>
      <c r="B11445" s="77">
        <v>55.85</v>
      </c>
    </row>
    <row r="11446">
      <c r="A11446" s="70"/>
      <c r="B11446" s="77">
        <v>55.79</v>
      </c>
    </row>
    <row r="11447">
      <c r="A11447" s="70"/>
      <c r="B11447" s="77">
        <v>55.76</v>
      </c>
    </row>
    <row r="11448">
      <c r="A11448" s="70"/>
      <c r="B11448" s="77">
        <v>55.6</v>
      </c>
    </row>
    <row r="11449">
      <c r="A11449" s="70"/>
      <c r="B11449" s="77">
        <v>56.01</v>
      </c>
    </row>
    <row r="11450">
      <c r="A11450" s="70"/>
      <c r="B11450" s="77">
        <v>55.86</v>
      </c>
    </row>
    <row r="11451">
      <c r="A11451" s="70"/>
      <c r="B11451" s="77">
        <v>56.42</v>
      </c>
    </row>
    <row r="11452">
      <c r="A11452" s="70"/>
      <c r="B11452" s="77">
        <v>56.99</v>
      </c>
    </row>
    <row r="11453">
      <c r="A11453" s="70"/>
      <c r="B11453" s="77">
        <v>56.53</v>
      </c>
    </row>
    <row r="11454">
      <c r="A11454" s="70"/>
      <c r="B11454" s="77">
        <v>57.07</v>
      </c>
    </row>
    <row r="11455">
      <c r="A11455" s="70"/>
      <c r="B11455" s="77">
        <v>57.22</v>
      </c>
    </row>
    <row r="11456">
      <c r="A11456" s="70"/>
      <c r="B11456" s="77">
        <v>56.92</v>
      </c>
    </row>
    <row r="11457">
      <c r="A11457" s="70"/>
      <c r="B11457" s="77">
        <v>56.31</v>
      </c>
    </row>
    <row r="11458">
      <c r="A11458" s="70"/>
      <c r="B11458" s="71"/>
    </row>
    <row r="11459">
      <c r="A11459" s="70"/>
      <c r="B11459" s="77">
        <v>54.81</v>
      </c>
    </row>
    <row r="11460">
      <c r="A11460" s="70"/>
      <c r="B11460" s="77">
        <v>55.03</v>
      </c>
    </row>
    <row r="11461">
      <c r="A11461" s="70"/>
      <c r="B11461" s="77">
        <v>55.42</v>
      </c>
    </row>
    <row r="11462">
      <c r="A11462" s="70"/>
      <c r="B11462" s="77">
        <v>56.02</v>
      </c>
    </row>
    <row r="11463">
      <c r="A11463" s="70"/>
      <c r="B11463" s="77">
        <v>55.81</v>
      </c>
    </row>
    <row r="11464">
      <c r="A11464" s="70"/>
      <c r="B11464" s="77">
        <v>55.37</v>
      </c>
    </row>
    <row r="11465">
      <c r="A11465" s="70"/>
      <c r="B11465" s="77">
        <v>55.7</v>
      </c>
    </row>
    <row r="11466">
      <c r="A11466" s="70"/>
      <c r="B11466" s="77">
        <v>55.66</v>
      </c>
    </row>
    <row r="11467">
      <c r="A11467" s="70"/>
      <c r="B11467" s="77">
        <v>54.92</v>
      </c>
    </row>
    <row r="11468">
      <c r="A11468" s="70"/>
      <c r="B11468" s="77">
        <v>55.15</v>
      </c>
    </row>
    <row r="11469">
      <c r="A11469" s="70"/>
      <c r="B11469" s="77">
        <v>55.34</v>
      </c>
    </row>
    <row r="11470">
      <c r="A11470" s="70"/>
      <c r="B11470" s="77">
        <v>55.38</v>
      </c>
    </row>
    <row r="11471">
      <c r="A11471" s="70"/>
      <c r="B11471" s="77">
        <v>55.15</v>
      </c>
    </row>
    <row r="11472">
      <c r="A11472" s="70"/>
      <c r="B11472" s="77">
        <v>55.76</v>
      </c>
    </row>
    <row r="11473">
      <c r="A11473" s="70"/>
      <c r="B11473" s="77">
        <v>56.02</v>
      </c>
    </row>
    <row r="11474">
      <c r="A11474" s="70"/>
      <c r="B11474" s="77">
        <v>56.38</v>
      </c>
    </row>
    <row r="11475">
      <c r="A11475" s="70"/>
      <c r="B11475" s="77">
        <v>55.95</v>
      </c>
    </row>
    <row r="11476">
      <c r="A11476" s="70"/>
      <c r="B11476" s="77">
        <v>55.41</v>
      </c>
    </row>
    <row r="11477">
      <c r="A11477" s="70"/>
      <c r="B11477" s="77">
        <v>55.44</v>
      </c>
    </row>
    <row r="11478">
      <c r="A11478" s="70"/>
      <c r="B11478" s="77">
        <v>55.81</v>
      </c>
    </row>
    <row r="11479">
      <c r="A11479" s="70"/>
      <c r="B11479" s="77">
        <v>55.48</v>
      </c>
    </row>
    <row r="11480">
      <c r="A11480" s="70"/>
      <c r="B11480" s="77">
        <v>55.78</v>
      </c>
    </row>
    <row r="11481">
      <c r="A11481" s="70"/>
      <c r="B11481" s="77">
        <v>56.08</v>
      </c>
    </row>
    <row r="11482">
      <c r="A11482" s="70"/>
      <c r="B11482" s="77">
        <v>55.47</v>
      </c>
    </row>
    <row r="11483">
      <c r="A11483" s="70"/>
      <c r="B11483" s="77">
        <v>55.5</v>
      </c>
    </row>
    <row r="11484">
      <c r="A11484" s="70"/>
      <c r="B11484" s="77">
        <v>55.15</v>
      </c>
    </row>
    <row r="11485">
      <c r="A11485" s="70"/>
      <c r="B11485" s="77">
        <v>55.17</v>
      </c>
    </row>
    <row r="11486">
      <c r="A11486" s="70"/>
      <c r="B11486" s="77">
        <v>55.34</v>
      </c>
    </row>
    <row r="11487">
      <c r="A11487" s="70"/>
      <c r="B11487" s="77">
        <v>55.42</v>
      </c>
    </row>
    <row r="11488">
      <c r="A11488" s="70"/>
      <c r="B11488" s="77">
        <v>55.64</v>
      </c>
    </row>
    <row r="11489">
      <c r="A11489" s="70"/>
      <c r="B11489" s="71"/>
    </row>
    <row r="11490">
      <c r="A11490" s="70"/>
      <c r="B11490" s="77">
        <v>55.99</v>
      </c>
    </row>
    <row r="11491">
      <c r="A11491" s="70"/>
      <c r="B11491" s="77">
        <v>55.7</v>
      </c>
    </row>
    <row r="11492">
      <c r="A11492" s="70"/>
      <c r="B11492" s="71"/>
    </row>
    <row r="11493">
      <c r="A11493" s="70"/>
      <c r="B11493" s="77">
        <v>55.54</v>
      </c>
    </row>
    <row r="11494">
      <c r="A11494" s="70"/>
      <c r="B11494" s="77">
        <v>55.51</v>
      </c>
    </row>
    <row r="11495">
      <c r="A11495" s="70"/>
      <c r="B11495" s="77">
        <v>55.19</v>
      </c>
    </row>
    <row r="11496">
      <c r="A11496" s="70"/>
      <c r="B11496" s="77">
        <v>55.38</v>
      </c>
    </row>
    <row r="11497">
      <c r="A11497" s="70"/>
      <c r="B11497" s="77">
        <v>55.59</v>
      </c>
    </row>
    <row r="11498">
      <c r="A11498" s="70"/>
      <c r="B11498" s="77">
        <v>55.78</v>
      </c>
    </row>
    <row r="11499">
      <c r="A11499" s="70"/>
      <c r="B11499" s="77">
        <v>55.67</v>
      </c>
    </row>
    <row r="11500">
      <c r="A11500" s="70"/>
      <c r="B11500" s="77">
        <v>55.65</v>
      </c>
    </row>
    <row r="11501">
      <c r="A11501" s="70"/>
      <c r="B11501" s="77">
        <v>55.72</v>
      </c>
    </row>
    <row r="11502">
      <c r="A11502" s="70"/>
      <c r="B11502" s="77">
        <v>55.54</v>
      </c>
    </row>
    <row r="11503">
      <c r="A11503" s="70"/>
      <c r="B11503" s="77">
        <v>55.9</v>
      </c>
    </row>
    <row r="11504">
      <c r="A11504" s="70"/>
      <c r="B11504" s="77">
        <v>55.97</v>
      </c>
    </row>
    <row r="11505">
      <c r="A11505" s="70"/>
      <c r="B11505" s="77">
        <v>55.52</v>
      </c>
    </row>
    <row r="11506">
      <c r="A11506" s="70"/>
      <c r="B11506" s="77">
        <v>55.339</v>
      </c>
    </row>
    <row r="11507">
      <c r="A11507" s="70"/>
      <c r="B11507" s="77">
        <v>55.5223</v>
      </c>
    </row>
    <row r="11508">
      <c r="A11508" s="70"/>
      <c r="B11508" s="77">
        <v>55.2605</v>
      </c>
    </row>
    <row r="11509">
      <c r="A11509" s="70"/>
      <c r="B11509" s="77">
        <v>55.443</v>
      </c>
    </row>
    <row r="11510">
      <c r="A11510" s="70"/>
      <c r="B11510" s="77">
        <v>54.727</v>
      </c>
    </row>
    <row r="11511">
      <c r="A11511" s="70"/>
      <c r="B11511" s="77">
        <v>53.974</v>
      </c>
    </row>
    <row r="11512">
      <c r="A11512" s="70"/>
      <c r="B11512" s="77">
        <v>54.257</v>
      </c>
    </row>
    <row r="11513">
      <c r="A11513" s="70"/>
      <c r="B11513" s="71"/>
    </row>
    <row r="11514">
      <c r="A11514" s="70"/>
      <c r="B11514" s="77">
        <v>54.3375</v>
      </c>
    </row>
    <row r="11515">
      <c r="A11515" s="70"/>
      <c r="B11515" s="77">
        <v>53.9055</v>
      </c>
    </row>
    <row r="11516">
      <c r="A11516" s="70"/>
      <c r="B11516" s="77">
        <v>53.293</v>
      </c>
    </row>
    <row r="11517">
      <c r="A11517" s="70"/>
      <c r="B11517" s="77">
        <v>53.534</v>
      </c>
    </row>
    <row r="11518">
      <c r="A11518" s="70"/>
      <c r="B11518" s="77">
        <v>53.5785</v>
      </c>
    </row>
    <row r="11519">
      <c r="A11519" s="70"/>
      <c r="B11519" s="77">
        <v>53.255</v>
      </c>
    </row>
    <row r="11520">
      <c r="A11520" s="70"/>
      <c r="B11520" s="77">
        <v>52.697</v>
      </c>
    </row>
    <row r="11521">
      <c r="A11521" s="70"/>
      <c r="B11521" s="77">
        <v>52.7845</v>
      </c>
    </row>
    <row r="11522">
      <c r="A11522" s="70"/>
      <c r="B11522" s="71"/>
    </row>
    <row r="11523">
      <c r="A11523" s="70"/>
      <c r="B11523" s="77">
        <v>52.3345</v>
      </c>
    </row>
    <row r="11524">
      <c r="A11524" s="70"/>
      <c r="B11524" s="77">
        <v>51.9755</v>
      </c>
    </row>
    <row r="11525">
      <c r="A11525" s="70"/>
      <c r="B11525" s="77">
        <v>51.6185</v>
      </c>
    </row>
    <row r="11526">
      <c r="A11526" s="70"/>
      <c r="B11526" s="77">
        <v>52.375</v>
      </c>
    </row>
    <row r="11527">
      <c r="A11527" s="70"/>
      <c r="B11527" s="77">
        <v>53.0445</v>
      </c>
    </row>
    <row r="11528">
      <c r="A11528" s="70"/>
      <c r="B11528" s="77">
        <v>53.073</v>
      </c>
    </row>
    <row r="11529">
      <c r="A11529" s="70"/>
      <c r="B11529" s="77">
        <v>52.7</v>
      </c>
    </row>
    <row r="11530">
      <c r="A11530" s="70"/>
      <c r="B11530" s="77">
        <v>53.1198</v>
      </c>
    </row>
    <row r="11531">
      <c r="A11531" s="70"/>
      <c r="B11531" s="77">
        <v>52.8193</v>
      </c>
    </row>
    <row r="11532">
      <c r="A11532" s="70"/>
      <c r="B11532" s="77">
        <v>52.751</v>
      </c>
    </row>
    <row r="11533">
      <c r="A11533" s="70"/>
      <c r="B11533" s="77">
        <v>52.969</v>
      </c>
    </row>
    <row r="11534">
      <c r="A11534" s="70"/>
      <c r="B11534" s="77">
        <v>53.7175</v>
      </c>
    </row>
    <row r="11535">
      <c r="A11535" s="70"/>
      <c r="B11535" s="77">
        <v>53.6735</v>
      </c>
    </row>
    <row r="11536">
      <c r="A11536" s="70"/>
      <c r="B11536" s="77">
        <v>53.5895</v>
      </c>
    </row>
    <row r="11537">
      <c r="A11537" s="70"/>
      <c r="B11537" s="71"/>
    </row>
    <row r="11538">
      <c r="A11538" s="70"/>
      <c r="B11538" s="77">
        <v>53.63</v>
      </c>
    </row>
    <row r="11539">
      <c r="A11539" s="70"/>
      <c r="B11539" s="71"/>
    </row>
    <row r="11540">
      <c r="A11540" s="70"/>
      <c r="B11540" s="71"/>
    </row>
    <row r="11541">
      <c r="A11541" s="70"/>
      <c r="B11541" s="71"/>
    </row>
    <row r="11542">
      <c r="A11542" s="70"/>
      <c r="B11542" s="77">
        <v>54.1175</v>
      </c>
    </row>
    <row r="11543">
      <c r="A11543" s="70"/>
      <c r="B11543" s="77">
        <v>53.7798</v>
      </c>
    </row>
    <row r="11544">
      <c r="A11544" s="70"/>
      <c r="B11544" s="77">
        <v>53.6645</v>
      </c>
    </row>
    <row r="11545">
      <c r="A11545" s="70"/>
      <c r="B11545" s="77">
        <v>54.0778</v>
      </c>
    </row>
    <row r="11546">
      <c r="A11546" s="70"/>
      <c r="B11546" s="77">
        <v>54.5955</v>
      </c>
    </row>
    <row r="11547">
      <c r="A11547" s="70"/>
      <c r="B11547" s="77">
        <v>54.252</v>
      </c>
    </row>
    <row r="11548">
      <c r="A11548" s="70"/>
      <c r="B11548" s="77">
        <v>54.4403</v>
      </c>
    </row>
    <row r="11549">
      <c r="A11549" s="70"/>
      <c r="B11549" s="77">
        <v>54.34</v>
      </c>
    </row>
    <row r="11550">
      <c r="A11550" s="70"/>
      <c r="B11550" s="77">
        <v>54.934</v>
      </c>
    </row>
    <row r="11551">
      <c r="A11551" s="70"/>
      <c r="B11551" s="71"/>
    </row>
    <row r="11552">
      <c r="A11552" s="70"/>
      <c r="B11552" s="71"/>
    </row>
    <row r="11553">
      <c r="A11553" s="70"/>
      <c r="B11553" s="77">
        <v>54.959</v>
      </c>
    </row>
    <row r="11554">
      <c r="A11554" s="70"/>
      <c r="B11554" s="77">
        <v>54.9915</v>
      </c>
    </row>
    <row r="11555">
      <c r="A11555" s="70"/>
      <c r="B11555" s="77">
        <v>54.9665</v>
      </c>
    </row>
    <row r="11556">
      <c r="A11556" s="70"/>
      <c r="B11556" s="77">
        <v>54.91</v>
      </c>
    </row>
    <row r="11557">
      <c r="A11557" s="70"/>
      <c r="B11557" s="77">
        <v>55.2025</v>
      </c>
    </row>
    <row r="11558">
      <c r="A11558" s="70"/>
      <c r="B11558" s="77">
        <v>55.692</v>
      </c>
    </row>
    <row r="11559">
      <c r="A11559" s="70"/>
      <c r="B11559" s="77">
        <v>55.7045</v>
      </c>
    </row>
    <row r="11560">
      <c r="A11560" s="70"/>
      <c r="B11560" s="71"/>
    </row>
    <row r="11561">
      <c r="A11561" s="70"/>
      <c r="B11561" s="77">
        <v>55.202</v>
      </c>
    </row>
    <row r="11562">
      <c r="A11562" s="70"/>
      <c r="B11562" s="77">
        <v>54.5265</v>
      </c>
    </row>
    <row r="11563">
      <c r="A11563" s="70"/>
      <c r="B11563" s="77">
        <v>54.561</v>
      </c>
    </row>
    <row r="11564">
      <c r="A11564" s="70"/>
      <c r="B11564" s="77">
        <v>54.9473</v>
      </c>
    </row>
    <row r="11565">
      <c r="A11565" s="70"/>
      <c r="B11565" s="77">
        <v>54.569</v>
      </c>
    </row>
    <row r="11566">
      <c r="A11566" s="70"/>
      <c r="B11566" s="77">
        <v>54.465</v>
      </c>
    </row>
    <row r="11567">
      <c r="A11567" s="70"/>
      <c r="B11567" s="77">
        <v>54.2017</v>
      </c>
    </row>
    <row r="11568">
      <c r="A11568" s="70"/>
      <c r="B11568" s="77">
        <v>54.3405</v>
      </c>
    </row>
    <row r="11569">
      <c r="A11569" s="70"/>
      <c r="B11569" s="77">
        <v>54.316</v>
      </c>
    </row>
    <row r="11570">
      <c r="A11570" s="70"/>
      <c r="B11570" s="77">
        <v>54.2725</v>
      </c>
    </row>
    <row r="11571">
      <c r="A11571" s="70"/>
      <c r="B11571" s="77">
        <v>54.232</v>
      </c>
    </row>
    <row r="11572">
      <c r="A11572" s="70"/>
      <c r="B11572" s="77">
        <v>54.388</v>
      </c>
    </row>
    <row r="11573">
      <c r="A11573" s="70"/>
      <c r="B11573" s="77">
        <v>54.629</v>
      </c>
    </row>
    <row r="11574">
      <c r="A11574" s="70"/>
      <c r="B11574" s="77">
        <v>54.849</v>
      </c>
    </row>
    <row r="11575">
      <c r="A11575" s="70"/>
      <c r="B11575" s="77">
        <v>54.7365</v>
      </c>
    </row>
    <row r="11576">
      <c r="A11576" s="70"/>
      <c r="B11576" s="77">
        <v>54.842</v>
      </c>
    </row>
    <row r="11577">
      <c r="A11577" s="70"/>
      <c r="B11577" s="77">
        <v>55.086</v>
      </c>
    </row>
    <row r="11578">
      <c r="A11578" s="70"/>
      <c r="B11578" s="77">
        <v>54.9635</v>
      </c>
    </row>
    <row r="11579">
      <c r="A11579" s="70"/>
      <c r="B11579" s="77">
        <v>54.8465</v>
      </c>
    </row>
    <row r="11580">
      <c r="A11580" s="70"/>
      <c r="B11580" s="77">
        <v>54.8473</v>
      </c>
    </row>
    <row r="11581">
      <c r="A11581" s="70"/>
      <c r="B11581" s="77">
        <v>54.389</v>
      </c>
    </row>
    <row r="11582">
      <c r="A11582" s="70"/>
      <c r="B11582" s="77">
        <v>54.4153</v>
      </c>
    </row>
    <row r="11583">
      <c r="A11583" s="70"/>
      <c r="B11583" s="77">
        <v>54.8458</v>
      </c>
    </row>
    <row r="11584">
      <c r="A11584" s="70"/>
      <c r="B11584" s="77">
        <v>54.978</v>
      </c>
    </row>
    <row r="11585">
      <c r="A11585" s="70"/>
      <c r="B11585" s="77">
        <v>55.3278</v>
      </c>
    </row>
    <row r="11586">
      <c r="A11586" s="70"/>
      <c r="B11586" s="77">
        <v>54.9625</v>
      </c>
    </row>
    <row r="11587">
      <c r="A11587" s="70"/>
      <c r="B11587" s="77">
        <v>54.6305</v>
      </c>
    </row>
    <row r="11588">
      <c r="A11588" s="70"/>
      <c r="B11588" s="77">
        <v>54.539</v>
      </c>
    </row>
    <row r="11589">
      <c r="A11589" s="70"/>
      <c r="B11589" s="77">
        <v>54.6355</v>
      </c>
    </row>
    <row r="11590">
      <c r="A11590" s="70"/>
      <c r="B11590" s="77">
        <v>54.5425</v>
      </c>
    </row>
    <row r="11591">
      <c r="A11591" s="70"/>
      <c r="B11591" s="77">
        <v>54.826</v>
      </c>
    </row>
    <row r="11592">
      <c r="A11592" s="70"/>
      <c r="B11592" s="77">
        <v>54.6428</v>
      </c>
    </row>
    <row r="11593">
      <c r="A11593" s="70"/>
      <c r="B11593" s="77">
        <v>53.9465</v>
      </c>
    </row>
    <row r="11594">
      <c r="A11594" s="70"/>
      <c r="B11594" s="77">
        <v>53.5115</v>
      </c>
    </row>
    <row r="11595">
      <c r="A11595" s="70"/>
      <c r="B11595" s="77">
        <v>53.771</v>
      </c>
    </row>
    <row r="11596">
      <c r="A11596" s="70"/>
      <c r="B11596" s="77">
        <v>53.8515</v>
      </c>
    </row>
    <row r="11597">
      <c r="A11597" s="70"/>
      <c r="B11597" s="71"/>
    </row>
    <row r="11598">
      <c r="A11598" s="70"/>
      <c r="B11598" s="77">
        <v>53.8905</v>
      </c>
    </row>
    <row r="11599">
      <c r="A11599" s="70"/>
      <c r="B11599" s="77">
        <v>53.7015</v>
      </c>
    </row>
    <row r="11600">
      <c r="A11600" s="70"/>
      <c r="B11600" s="77">
        <v>53.5678</v>
      </c>
    </row>
    <row r="11601">
      <c r="A11601" s="70"/>
      <c r="B11601" s="77">
        <v>53.289</v>
      </c>
    </row>
    <row r="11602">
      <c r="A11602" s="70"/>
      <c r="B11602" s="77">
        <v>53.3238</v>
      </c>
    </row>
    <row r="11603">
      <c r="A11603" s="70"/>
      <c r="B11603" s="77">
        <v>52.973</v>
      </c>
    </row>
    <row r="11604">
      <c r="A11604" s="70"/>
      <c r="B11604" s="77">
        <v>53.2945</v>
      </c>
    </row>
    <row r="11605">
      <c r="A11605" s="70"/>
      <c r="B11605" s="77">
        <v>53.0855</v>
      </c>
    </row>
    <row r="11606">
      <c r="A11606" s="70"/>
      <c r="B11606" s="77">
        <v>53.1445</v>
      </c>
    </row>
    <row r="11607">
      <c r="A11607" s="70"/>
      <c r="B11607" s="77">
        <v>53.5695</v>
      </c>
    </row>
    <row r="11608">
      <c r="A11608" s="70"/>
      <c r="B11608" s="77">
        <v>53.6793</v>
      </c>
    </row>
    <row r="11609">
      <c r="A11609" s="70"/>
      <c r="B11609" s="77">
        <v>53.9585</v>
      </c>
    </row>
    <row r="11610">
      <c r="A11610" s="70"/>
      <c r="B11610" s="77">
        <v>53.85</v>
      </c>
    </row>
    <row r="11611">
      <c r="A11611" s="70"/>
      <c r="B11611" s="77">
        <v>53.8715</v>
      </c>
    </row>
    <row r="11612">
      <c r="A11612" s="70"/>
      <c r="B11612" s="77">
        <v>53.9885</v>
      </c>
    </row>
    <row r="11613">
      <c r="A11613" s="70"/>
      <c r="B11613" s="71"/>
    </row>
    <row r="11614">
      <c r="A11614" s="70"/>
      <c r="B11614" s="77">
        <v>54.051</v>
      </c>
    </row>
    <row r="11615">
      <c r="A11615" s="70"/>
      <c r="B11615" s="77">
        <v>54.48</v>
      </c>
    </row>
    <row r="11616">
      <c r="A11616" s="70"/>
      <c r="B11616" s="77">
        <v>54.427</v>
      </c>
    </row>
    <row r="11617">
      <c r="A11617" s="70"/>
      <c r="B11617" s="77">
        <v>54.0415</v>
      </c>
    </row>
    <row r="11618">
      <c r="A11618" s="70"/>
      <c r="B11618" s="77">
        <v>54.0645</v>
      </c>
    </row>
    <row r="11619">
      <c r="A11619" s="70"/>
      <c r="B11619" s="77">
        <v>53.835</v>
      </c>
    </row>
    <row r="11620">
      <c r="A11620" s="70"/>
      <c r="B11620" s="77">
        <v>53.7735</v>
      </c>
    </row>
    <row r="11621">
      <c r="A11621" s="70"/>
      <c r="B11621" s="77">
        <v>54.4815</v>
      </c>
    </row>
    <row r="11622">
      <c r="A11622" s="70"/>
      <c r="B11622" s="77">
        <v>55.0518</v>
      </c>
    </row>
    <row r="11623">
      <c r="A11623" s="70"/>
      <c r="B11623" s="77">
        <v>54.652</v>
      </c>
    </row>
    <row r="11624">
      <c r="A11624" s="70"/>
      <c r="B11624" s="71"/>
    </row>
    <row r="11625">
      <c r="A11625" s="70"/>
      <c r="B11625" s="77">
        <v>54.7393</v>
      </c>
    </row>
    <row r="11626">
      <c r="A11626" s="70"/>
      <c r="B11626" s="77">
        <v>54.4035</v>
      </c>
    </row>
    <row r="11627">
      <c r="A11627" s="70"/>
      <c r="B11627" s="77">
        <v>54.2933</v>
      </c>
    </row>
    <row r="11628">
      <c r="A11628" s="70"/>
      <c r="B11628" s="77">
        <v>54.3365</v>
      </c>
    </row>
    <row r="11629">
      <c r="A11629" s="70"/>
      <c r="B11629" s="77">
        <v>54.11</v>
      </c>
    </row>
    <row r="11630">
      <c r="A11630" s="70"/>
      <c r="B11630" s="77">
        <v>54.442</v>
      </c>
    </row>
    <row r="11631">
      <c r="A11631" s="70"/>
      <c r="B11631" s="77">
        <v>54.1605</v>
      </c>
    </row>
    <row r="11632">
      <c r="A11632" s="70"/>
      <c r="B11632" s="77">
        <v>54.2915</v>
      </c>
    </row>
    <row r="11633">
      <c r="A11633" s="70"/>
      <c r="B11633" s="77">
        <v>54.2635</v>
      </c>
    </row>
    <row r="11634">
      <c r="A11634" s="70"/>
      <c r="B11634" s="77">
        <v>54.378</v>
      </c>
    </row>
    <row r="11635">
      <c r="A11635" s="70"/>
      <c r="B11635" s="77">
        <v>54.281</v>
      </c>
    </row>
    <row r="11636">
      <c r="A11636" s="70"/>
      <c r="B11636" s="77">
        <v>54.335</v>
      </c>
    </row>
    <row r="11637">
      <c r="A11637" s="70"/>
      <c r="B11637" s="77">
        <v>54.099</v>
      </c>
    </row>
    <row r="11638">
      <c r="A11638" s="70"/>
      <c r="B11638" s="77">
        <v>54.2735</v>
      </c>
    </row>
    <row r="11639">
      <c r="A11639" s="70"/>
      <c r="B11639" s="71"/>
    </row>
    <row r="11640">
      <c r="A11640" s="70"/>
      <c r="B11640" s="77">
        <v>54.3893</v>
      </c>
    </row>
    <row r="11641">
      <c r="A11641" s="70"/>
      <c r="B11641" s="71"/>
    </row>
    <row r="11642">
      <c r="A11642" s="70"/>
      <c r="B11642" s="71"/>
    </row>
    <row r="11643">
      <c r="A11643" s="70"/>
      <c r="B11643" s="77">
        <v>54.3345</v>
      </c>
    </row>
    <row r="11644">
      <c r="A11644" s="70"/>
      <c r="B11644" s="77">
        <v>54.3885</v>
      </c>
    </row>
    <row r="11645">
      <c r="A11645" s="70"/>
      <c r="B11645" s="77">
        <v>54.646</v>
      </c>
    </row>
    <row r="11646">
      <c r="A11646" s="70"/>
      <c r="B11646" s="77">
        <v>54.8803</v>
      </c>
    </row>
    <row r="11647">
      <c r="A11647" s="70"/>
      <c r="B11647" s="77">
        <v>54.7215</v>
      </c>
    </row>
    <row r="11648">
      <c r="A11648" s="70"/>
      <c r="B11648" s="77">
        <v>54.4613</v>
      </c>
    </row>
    <row r="11649">
      <c r="A11649" s="70"/>
      <c r="B11649" s="77">
        <v>54.534</v>
      </c>
    </row>
    <row r="11650">
      <c r="A11650" s="70"/>
      <c r="B11650" s="71"/>
    </row>
    <row r="11651">
      <c r="A11651" s="70"/>
      <c r="B11651" s="77">
        <v>54.4425</v>
      </c>
    </row>
    <row r="11652">
      <c r="A11652" s="70"/>
      <c r="B11652" s="77">
        <v>54.626</v>
      </c>
    </row>
    <row r="11653">
      <c r="A11653" s="70"/>
      <c r="B11653" s="77">
        <v>54.329</v>
      </c>
    </row>
    <row r="11654">
      <c r="A11654" s="70"/>
      <c r="B11654" s="77">
        <v>53.9423</v>
      </c>
    </row>
    <row r="11655">
      <c r="A11655" s="70"/>
      <c r="B11655" s="77">
        <v>54.0298</v>
      </c>
    </row>
    <row r="11656">
      <c r="A11656" s="70"/>
      <c r="B11656" s="71"/>
    </row>
    <row r="11657">
      <c r="A11657" s="70"/>
      <c r="B11657" s="77">
        <v>54.1665</v>
      </c>
    </row>
    <row r="11658">
      <c r="A11658" s="70"/>
      <c r="B11658" s="77">
        <v>54.2995</v>
      </c>
    </row>
    <row r="11659">
      <c r="A11659" s="70"/>
      <c r="B11659" s="71"/>
    </row>
    <row r="11660">
      <c r="A11660" s="70"/>
      <c r="B11660" s="77">
        <v>54.1715</v>
      </c>
    </row>
    <row r="11661">
      <c r="A11661" s="70"/>
      <c r="B11661" s="77">
        <v>54.2935</v>
      </c>
    </row>
    <row r="11662">
      <c r="A11662" s="70"/>
      <c r="B11662" s="77">
        <v>54.277</v>
      </c>
    </row>
    <row r="11663">
      <c r="A11663" s="70"/>
      <c r="B11663" s="77">
        <v>54.219</v>
      </c>
    </row>
    <row r="11664">
      <c r="A11664" s="70"/>
      <c r="B11664" s="71"/>
    </row>
    <row r="11665">
      <c r="A11665" s="70"/>
      <c r="B11665" s="71"/>
    </row>
    <row r="11666">
      <c r="A11666" s="70"/>
      <c r="B11666" s="77">
        <v>53.7355</v>
      </c>
    </row>
    <row r="11667">
      <c r="A11667" s="70"/>
      <c r="B11667" s="77">
        <v>53.9495</v>
      </c>
    </row>
    <row r="11668">
      <c r="A11668" s="70"/>
      <c r="B11668" s="77">
        <v>54.277</v>
      </c>
    </row>
    <row r="11669">
      <c r="A11669" s="70"/>
      <c r="B11669" s="77">
        <v>54.16</v>
      </c>
    </row>
    <row r="11670">
      <c r="A11670" s="70"/>
      <c r="B11670" s="77">
        <v>54.2415</v>
      </c>
    </row>
    <row r="11671">
      <c r="A11671" s="70"/>
      <c r="B11671" s="77">
        <v>54.5413</v>
      </c>
    </row>
    <row r="11672">
      <c r="A11672" s="70"/>
      <c r="B11672" s="77">
        <v>54.915</v>
      </c>
    </row>
    <row r="11673">
      <c r="A11673" s="70"/>
      <c r="B11673" s="77">
        <v>54.6275</v>
      </c>
    </row>
    <row r="11674">
      <c r="A11674" s="70"/>
      <c r="B11674" s="77">
        <v>54.7835</v>
      </c>
    </row>
    <row r="11675">
      <c r="A11675" s="70"/>
      <c r="B11675" s="77">
        <v>54.7723</v>
      </c>
    </row>
    <row r="11676">
      <c r="A11676" s="70"/>
      <c r="B11676" s="77">
        <v>54.8865</v>
      </c>
    </row>
    <row r="11677">
      <c r="A11677" s="70"/>
      <c r="B11677" s="77">
        <v>55.0368</v>
      </c>
    </row>
    <row r="11678">
      <c r="A11678" s="70"/>
      <c r="B11678" s="77">
        <v>55.0395</v>
      </c>
    </row>
    <row r="11679">
      <c r="A11679" s="70"/>
      <c r="B11679" s="77">
        <v>55.522</v>
      </c>
    </row>
    <row r="11680">
      <c r="A11680" s="70"/>
      <c r="B11680" s="77">
        <v>55.991</v>
      </c>
    </row>
    <row r="11681">
      <c r="A11681" s="70"/>
      <c r="B11681" s="77">
        <v>55.6075</v>
      </c>
    </row>
    <row r="11682">
      <c r="A11682" s="70"/>
      <c r="B11682" s="77">
        <v>55.7423</v>
      </c>
    </row>
    <row r="11683">
      <c r="A11683" s="70"/>
      <c r="B11683" s="77">
        <v>56.243</v>
      </c>
    </row>
    <row r="11684">
      <c r="A11684" s="70"/>
      <c r="B11684" s="77">
        <v>56.0995</v>
      </c>
    </row>
    <row r="11685">
      <c r="A11685" s="70"/>
      <c r="B11685" s="77">
        <v>56.4958</v>
      </c>
    </row>
    <row r="11686">
      <c r="A11686" s="70"/>
      <c r="B11686" s="77">
        <v>56.574</v>
      </c>
    </row>
    <row r="11687">
      <c r="A11687" s="70"/>
      <c r="B11687" s="77">
        <v>56.6423</v>
      </c>
    </row>
    <row r="11688">
      <c r="A11688" s="70"/>
      <c r="B11688" s="77">
        <v>56.4238</v>
      </c>
    </row>
    <row r="11689">
      <c r="A11689" s="70"/>
      <c r="B11689" s="77">
        <v>56.869</v>
      </c>
    </row>
    <row r="11690">
      <c r="A11690" s="70"/>
      <c r="B11690" s="77">
        <v>56.7445</v>
      </c>
    </row>
    <row r="11691">
      <c r="A11691" s="70"/>
      <c r="B11691" s="77">
        <v>57.782</v>
      </c>
    </row>
    <row r="11692">
      <c r="A11692" s="70"/>
      <c r="B11692" s="77">
        <v>58.9255</v>
      </c>
    </row>
    <row r="11693">
      <c r="A11693" s="70"/>
      <c r="B11693" s="77">
        <v>58.274</v>
      </c>
    </row>
    <row r="11694">
      <c r="A11694" s="70"/>
      <c r="B11694" s="77">
        <v>58.414</v>
      </c>
    </row>
    <row r="11695">
      <c r="A11695" s="70"/>
      <c r="B11695" s="77">
        <v>57.741</v>
      </c>
    </row>
    <row r="11696">
      <c r="A11696" s="70"/>
      <c r="B11696" s="77">
        <v>57.731</v>
      </c>
    </row>
    <row r="11697">
      <c r="A11697" s="70"/>
      <c r="B11697" s="77">
        <v>58.4515</v>
      </c>
    </row>
    <row r="11698">
      <c r="A11698" s="70"/>
      <c r="B11698" s="77">
        <v>58.7445</v>
      </c>
    </row>
    <row r="11699">
      <c r="A11699" s="70"/>
      <c r="B11699" s="77">
        <v>59.7</v>
      </c>
    </row>
    <row r="11700">
      <c r="A11700" s="70"/>
      <c r="B11700" s="77">
        <v>59.3505</v>
      </c>
    </row>
    <row r="11701">
      <c r="A11701" s="70"/>
      <c r="B11701" s="77">
        <v>59.734</v>
      </c>
    </row>
    <row r="11702">
      <c r="A11702" s="70"/>
      <c r="B11702" s="71"/>
    </row>
    <row r="11703">
      <c r="A11703" s="70"/>
      <c r="B11703" s="77">
        <v>59.8538</v>
      </c>
    </row>
    <row r="11704">
      <c r="A11704" s="70"/>
      <c r="B11704" s="77">
        <v>60.588</v>
      </c>
    </row>
    <row r="11705">
      <c r="A11705" s="70"/>
      <c r="B11705" s="77">
        <v>59.6995</v>
      </c>
    </row>
    <row r="11706">
      <c r="A11706" s="70"/>
      <c r="B11706" s="71"/>
    </row>
    <row r="11707">
      <c r="A11707" s="70"/>
      <c r="B11707" s="77">
        <v>59.4145</v>
      </c>
    </row>
    <row r="11708">
      <c r="A11708" s="70"/>
      <c r="B11708" s="77">
        <v>60.1005</v>
      </c>
    </row>
    <row r="11709">
      <c r="A11709" s="70"/>
      <c r="B11709" s="77">
        <v>61.0455</v>
      </c>
    </row>
    <row r="11710">
      <c r="A11710" s="70"/>
      <c r="B11710" s="77">
        <v>60.0745</v>
      </c>
    </row>
    <row r="11711">
      <c r="A11711" s="70"/>
      <c r="B11711" s="77">
        <v>60.133</v>
      </c>
    </row>
    <row r="11712">
      <c r="A11712" s="70"/>
      <c r="B11712" s="77">
        <v>59.642</v>
      </c>
    </row>
    <row r="11713">
      <c r="A11713" s="70"/>
      <c r="B11713" s="77">
        <v>59.896</v>
      </c>
    </row>
    <row r="11714">
      <c r="A11714" s="70"/>
      <c r="B11714" s="77">
        <v>60.051</v>
      </c>
    </row>
    <row r="11715">
      <c r="A11715" s="70"/>
      <c r="B11715" s="77">
        <v>59.3925</v>
      </c>
    </row>
    <row r="11716">
      <c r="A11716" s="70"/>
      <c r="B11716" s="77">
        <v>59.3623</v>
      </c>
    </row>
    <row r="11717">
      <c r="A11717" s="70"/>
      <c r="B11717" s="77">
        <v>59.712</v>
      </c>
    </row>
    <row r="11718">
      <c r="A11718" s="70"/>
      <c r="B11718" s="77">
        <v>59.795</v>
      </c>
    </row>
    <row r="11719">
      <c r="A11719" s="70"/>
      <c r="B11719" s="77">
        <v>59.408</v>
      </c>
    </row>
    <row r="11720">
      <c r="A11720" s="70"/>
      <c r="B11720" s="77">
        <v>59.6875</v>
      </c>
    </row>
    <row r="11721">
      <c r="A11721" s="70"/>
      <c r="B11721" s="71"/>
    </row>
    <row r="11722">
      <c r="A11722" s="70"/>
      <c r="B11722" s="77">
        <v>58.9415</v>
      </c>
    </row>
    <row r="11723">
      <c r="A11723" s="70"/>
      <c r="B11723" s="77">
        <v>58.9133</v>
      </c>
    </row>
    <row r="11724">
      <c r="A11724" s="70"/>
      <c r="B11724" s="77">
        <v>59.297</v>
      </c>
    </row>
    <row r="11725">
      <c r="A11725" s="70"/>
      <c r="B11725" s="77">
        <v>59.828</v>
      </c>
    </row>
    <row r="11726">
      <c r="A11726" s="70"/>
      <c r="B11726" s="77">
        <v>61.115</v>
      </c>
    </row>
    <row r="11727">
      <c r="A11727" s="70"/>
      <c r="B11727" s="77">
        <v>60.7423</v>
      </c>
    </row>
    <row r="11728">
      <c r="A11728" s="70"/>
      <c r="B11728" s="77">
        <v>60.8035</v>
      </c>
    </row>
    <row r="11729">
      <c r="A11729" s="70"/>
      <c r="B11729" s="77">
        <v>60.822</v>
      </c>
    </row>
    <row r="11730">
      <c r="A11730" s="70"/>
      <c r="B11730" s="77">
        <v>61.5355</v>
      </c>
    </row>
    <row r="11731">
      <c r="A11731" s="70"/>
      <c r="B11731" s="77">
        <v>61.394</v>
      </c>
    </row>
    <row r="11732">
      <c r="A11732" s="70"/>
      <c r="B11732" s="77">
        <v>61.115</v>
      </c>
    </row>
    <row r="11733">
      <c r="A11733" s="70"/>
      <c r="B11733" s="71"/>
    </row>
    <row r="11734">
      <c r="A11734" s="70"/>
      <c r="B11734" s="77">
        <v>60.8025</v>
      </c>
    </row>
    <row r="11735">
      <c r="A11735" s="70"/>
      <c r="B11735" s="77">
        <v>61.4343</v>
      </c>
    </row>
    <row r="11736">
      <c r="A11736" s="70"/>
      <c r="B11736" s="77">
        <v>61.516</v>
      </c>
    </row>
    <row r="11737">
      <c r="A11737" s="70"/>
      <c r="B11737" s="71"/>
    </row>
    <row r="11738">
      <c r="A11738" s="70"/>
      <c r="B11738" s="77">
        <v>61.8195</v>
      </c>
    </row>
    <row r="11739">
      <c r="A11739" s="70"/>
      <c r="B11739" s="77">
        <v>62.3461</v>
      </c>
    </row>
    <row r="11740">
      <c r="A11740" s="70"/>
      <c r="B11740" s="77">
        <v>63.7335</v>
      </c>
    </row>
    <row r="11741">
      <c r="A11741" s="70"/>
      <c r="B11741" s="77">
        <v>63.4605</v>
      </c>
    </row>
    <row r="11742">
      <c r="A11742" s="70"/>
      <c r="B11742" s="77">
        <v>65.4207</v>
      </c>
    </row>
    <row r="11743">
      <c r="A11743" s="70"/>
      <c r="B11743" s="77">
        <v>64.688</v>
      </c>
    </row>
    <row r="11744">
      <c r="A11744" s="70"/>
      <c r="B11744" s="77">
        <v>64.2347</v>
      </c>
    </row>
    <row r="11745">
      <c r="A11745" s="70"/>
      <c r="B11745" s="77">
        <v>65.6675</v>
      </c>
    </row>
    <row r="11746">
      <c r="A11746" s="70"/>
      <c r="B11746" s="77">
        <v>68.3611</v>
      </c>
    </row>
    <row r="11747">
      <c r="A11747" s="70"/>
      <c r="B11747" s="77">
        <v>67.706</v>
      </c>
    </row>
    <row r="11748">
      <c r="A11748" s="70"/>
      <c r="B11748" s="77">
        <v>66.5742</v>
      </c>
    </row>
    <row r="11749">
      <c r="A11749" s="70"/>
      <c r="B11749" s="77">
        <v>66.8875</v>
      </c>
    </row>
    <row r="11750">
      <c r="A11750" s="70"/>
      <c r="B11750" s="77">
        <v>67.0289</v>
      </c>
    </row>
    <row r="11751">
      <c r="A11751" s="70"/>
      <c r="B11751" s="77">
        <v>66.043</v>
      </c>
    </row>
    <row r="11752">
      <c r="A11752" s="70"/>
      <c r="B11752" s="77">
        <v>65.96</v>
      </c>
    </row>
    <row r="11753">
      <c r="A11753" s="70"/>
      <c r="B11753" s="71"/>
    </row>
    <row r="11754">
      <c r="A11754" s="70"/>
      <c r="B11754" s="77">
        <v>64.2162</v>
      </c>
    </row>
    <row r="11755">
      <c r="A11755" s="70"/>
      <c r="B11755" s="77">
        <v>63.9035</v>
      </c>
    </row>
    <row r="11756">
      <c r="A11756" s="70"/>
      <c r="B11756" s="77">
        <v>63.6673</v>
      </c>
    </row>
    <row r="11757">
      <c r="A11757" s="70"/>
      <c r="B11757" s="77">
        <v>63.789</v>
      </c>
    </row>
    <row r="11758">
      <c r="A11758" s="70"/>
      <c r="B11758" s="77">
        <v>62.484</v>
      </c>
    </row>
    <row r="11759">
      <c r="A11759" s="70"/>
      <c r="B11759" s="77">
        <v>63.377</v>
      </c>
    </row>
    <row r="11760">
      <c r="A11760" s="70"/>
      <c r="B11760" s="77">
        <v>63.144</v>
      </c>
    </row>
    <row r="11761">
      <c r="A11761" s="70"/>
      <c r="B11761" s="77">
        <v>61.748</v>
      </c>
    </row>
    <row r="11762">
      <c r="A11762" s="70"/>
      <c r="B11762" s="77">
        <v>62.243</v>
      </c>
    </row>
    <row r="11763">
      <c r="A11763" s="70"/>
      <c r="B11763" s="77">
        <v>62.52</v>
      </c>
    </row>
    <row r="11764">
      <c r="A11764" s="70"/>
      <c r="B11764" s="77">
        <v>62.6585</v>
      </c>
    </row>
    <row r="11765">
      <c r="A11765" s="70"/>
      <c r="B11765" s="77">
        <v>62.6981</v>
      </c>
    </row>
    <row r="11766">
      <c r="A11766" s="70"/>
      <c r="B11766" s="77">
        <v>62.226</v>
      </c>
    </row>
    <row r="11767">
      <c r="A11767" s="70"/>
      <c r="B11767" s="77">
        <v>61.811</v>
      </c>
    </row>
    <row r="11768">
      <c r="A11768" s="70"/>
      <c r="B11768" s="77">
        <v>62.777</v>
      </c>
    </row>
    <row r="11769">
      <c r="A11769" s="70"/>
      <c r="B11769" s="77">
        <v>62.3555</v>
      </c>
    </row>
    <row r="11770">
      <c r="A11770" s="70"/>
      <c r="B11770" s="71"/>
    </row>
    <row r="11771">
      <c r="A11771" s="70"/>
      <c r="B11771" s="77">
        <v>61.9348</v>
      </c>
    </row>
    <row r="11772">
      <c r="A11772" s="70"/>
      <c r="B11772" s="77">
        <v>61.405</v>
      </c>
    </row>
    <row r="11773">
      <c r="A11773" s="70"/>
      <c r="B11773" s="77">
        <v>61.776</v>
      </c>
    </row>
    <row r="11774">
      <c r="A11774" s="70"/>
      <c r="B11774" s="77">
        <v>61.6885</v>
      </c>
    </row>
    <row r="11775">
      <c r="A11775" s="70"/>
      <c r="B11775" s="77">
        <v>61.917</v>
      </c>
    </row>
    <row r="11776">
      <c r="A11776" s="70"/>
      <c r="B11776" s="77">
        <v>62.1383</v>
      </c>
    </row>
    <row r="11777">
      <c r="A11777" s="70"/>
      <c r="B11777" s="77">
        <v>61.157</v>
      </c>
    </row>
    <row r="11778">
      <c r="A11778" s="70"/>
      <c r="B11778" s="77">
        <v>61.6929</v>
      </c>
    </row>
    <row r="11779">
      <c r="A11779" s="70"/>
      <c r="B11779" s="71"/>
    </row>
    <row r="11780">
      <c r="A11780" s="70"/>
      <c r="B11780" s="77">
        <v>61.581</v>
      </c>
    </row>
    <row r="11781">
      <c r="A11781" s="70"/>
      <c r="B11781" s="77">
        <v>61.276</v>
      </c>
    </row>
    <row r="11782">
      <c r="A11782" s="70"/>
      <c r="B11782" s="77">
        <v>61.4885</v>
      </c>
    </row>
    <row r="11783">
      <c r="A11783" s="70"/>
      <c r="B11783" s="77">
        <v>61.78</v>
      </c>
    </row>
    <row r="11784">
      <c r="A11784" s="70"/>
      <c r="B11784" s="77">
        <v>61.534</v>
      </c>
    </row>
    <row r="11785">
      <c r="A11785" s="70"/>
      <c r="B11785" s="77">
        <v>61.4105</v>
      </c>
    </row>
    <row r="11786">
      <c r="A11786" s="70"/>
      <c r="B11786" s="77">
        <v>61.625</v>
      </c>
    </row>
    <row r="11787">
      <c r="A11787" s="70"/>
      <c r="B11787" s="77">
        <v>61.503</v>
      </c>
    </row>
    <row r="11788">
      <c r="A11788" s="70"/>
      <c r="B11788" s="77">
        <v>61.463</v>
      </c>
    </row>
    <row r="11789">
      <c r="A11789" s="70"/>
      <c r="B11789" s="77">
        <v>61.4871</v>
      </c>
    </row>
    <row r="11790">
      <c r="A11790" s="70"/>
      <c r="B11790" s="77">
        <v>61.41</v>
      </c>
    </row>
    <row r="11791">
      <c r="A11791" s="70"/>
      <c r="B11791" s="71"/>
    </row>
    <row r="11792">
      <c r="A11792" s="70"/>
      <c r="B11792" s="71"/>
    </row>
    <row r="11793">
      <c r="A11793" s="70"/>
      <c r="B11793" s="77">
        <v>61.788</v>
      </c>
    </row>
    <row r="11794">
      <c r="A11794" s="70"/>
      <c r="B11794" s="77">
        <v>61.9225</v>
      </c>
    </row>
    <row r="11795">
      <c r="A11795" s="70"/>
      <c r="B11795" s="77">
        <v>62.574</v>
      </c>
    </row>
    <row r="11796">
      <c r="A11796" s="70"/>
      <c r="B11796" s="77">
        <v>62.7315</v>
      </c>
    </row>
    <row r="11797">
      <c r="A11797" s="70"/>
      <c r="B11797" s="77">
        <v>63.2955</v>
      </c>
    </row>
    <row r="11798">
      <c r="A11798" s="70"/>
      <c r="B11798" s="77">
        <v>63.593</v>
      </c>
    </row>
    <row r="11799">
      <c r="A11799" s="70"/>
      <c r="B11799" s="77">
        <v>63.6545</v>
      </c>
    </row>
    <row r="11800">
      <c r="A11800" s="70"/>
      <c r="B11800" s="77">
        <v>63.0645</v>
      </c>
    </row>
    <row r="11801">
      <c r="A11801" s="70"/>
      <c r="B11801" s="71"/>
    </row>
    <row r="11802">
      <c r="A11802" s="70"/>
      <c r="B11802" s="77">
        <v>62.625</v>
      </c>
    </row>
    <row r="11803">
      <c r="A11803" s="70"/>
      <c r="B11803" s="77">
        <v>62.2311</v>
      </c>
    </row>
    <row r="11804">
      <c r="A11804" s="70"/>
      <c r="B11804" s="77">
        <v>62.558</v>
      </c>
    </row>
    <row r="11805">
      <c r="A11805" s="70"/>
      <c r="B11805" s="77">
        <v>62.8895</v>
      </c>
    </row>
    <row r="11806">
      <c r="A11806" s="70"/>
      <c r="B11806" s="77">
        <v>63.0236</v>
      </c>
    </row>
    <row r="11807">
      <c r="A11807" s="70"/>
      <c r="B11807" s="77">
        <v>62.577</v>
      </c>
    </row>
    <row r="11808">
      <c r="A11808" s="70"/>
      <c r="B11808" s="77">
        <v>62.447</v>
      </c>
    </row>
    <row r="11809">
      <c r="A11809" s="70"/>
      <c r="B11809" s="77">
        <v>62.3625</v>
      </c>
    </row>
    <row r="11810">
      <c r="A11810" s="70"/>
      <c r="B11810" s="77">
        <v>62.226</v>
      </c>
    </row>
    <row r="11811">
      <c r="A11811" s="70"/>
      <c r="B11811" s="77">
        <v>62.3443</v>
      </c>
    </row>
    <row r="11812">
      <c r="A11812" s="70"/>
      <c r="B11812" s="77">
        <v>62.333</v>
      </c>
    </row>
    <row r="11813">
      <c r="A11813" s="70"/>
      <c r="B11813" s="77">
        <v>61.6895</v>
      </c>
    </row>
    <row r="11814">
      <c r="A11814" s="70"/>
      <c r="B11814" s="77">
        <v>61.6673</v>
      </c>
    </row>
    <row r="11815">
      <c r="A11815" s="70"/>
      <c r="B11815" s="77">
        <v>61.1785</v>
      </c>
    </row>
    <row r="11816">
      <c r="A11816" s="70"/>
      <c r="B11816" s="71"/>
    </row>
    <row r="11817">
      <c r="A11817" s="70"/>
      <c r="B11817" s="77">
        <v>61.3313</v>
      </c>
    </row>
    <row r="11818">
      <c r="A11818" s="70"/>
      <c r="B11818" s="77">
        <v>61.62</v>
      </c>
    </row>
    <row r="11819">
      <c r="A11819" s="70"/>
      <c r="B11819" s="77">
        <v>62.1266</v>
      </c>
    </row>
    <row r="11820">
      <c r="A11820" s="70"/>
      <c r="B11820" s="77">
        <v>62.1024</v>
      </c>
    </row>
    <row r="11821">
      <c r="A11821" s="70"/>
      <c r="B11821" s="77">
        <v>61.958</v>
      </c>
    </row>
    <row r="11822">
      <c r="A11822" s="70"/>
      <c r="B11822" s="77">
        <v>61.9176</v>
      </c>
    </row>
    <row r="11823">
      <c r="A11823" s="70"/>
      <c r="B11823" s="77">
        <v>62.38</v>
      </c>
    </row>
    <row r="11824">
      <c r="A11824" s="70"/>
      <c r="B11824" s="77">
        <v>62.242</v>
      </c>
    </row>
    <row r="11825">
      <c r="A11825" s="70"/>
      <c r="B11825" s="77">
        <v>61.9915</v>
      </c>
    </row>
    <row r="11826">
      <c r="A11826" s="70"/>
      <c r="B11826" s="77">
        <v>61.8668</v>
      </c>
    </row>
    <row r="11827">
      <c r="A11827" s="70"/>
      <c r="B11827" s="77">
        <v>61.9755</v>
      </c>
    </row>
    <row r="11828">
      <c r="A11828" s="70"/>
      <c r="B11828" s="77">
        <v>62.0595</v>
      </c>
    </row>
    <row r="11829">
      <c r="A11829" s="70"/>
      <c r="B11829" s="77">
        <v>62.0028</v>
      </c>
    </row>
    <row r="11830">
      <c r="A11830" s="70"/>
      <c r="B11830" s="77">
        <v>61.902</v>
      </c>
    </row>
    <row r="11831">
      <c r="A11831" s="70"/>
      <c r="B11831" s="77">
        <v>62.4075</v>
      </c>
    </row>
    <row r="11832">
      <c r="A11832" s="70"/>
      <c r="B11832" s="77">
        <v>62.3265</v>
      </c>
    </row>
    <row r="11833">
      <c r="A11833" s="70"/>
      <c r="B11833" s="77">
        <v>62.379</v>
      </c>
    </row>
    <row r="11834">
      <c r="A11834" s="70"/>
      <c r="B11834" s="77">
        <v>62.243</v>
      </c>
    </row>
    <row r="11835">
      <c r="A11835" s="70"/>
      <c r="B11835" s="77">
        <v>62.181</v>
      </c>
    </row>
    <row r="11836">
      <c r="A11836" s="70"/>
      <c r="B11836" s="77">
        <v>61.936</v>
      </c>
    </row>
    <row r="11837">
      <c r="A11837" s="70"/>
      <c r="B11837" s="77">
        <v>61.52</v>
      </c>
    </row>
    <row r="11838">
      <c r="A11838" s="70"/>
      <c r="B11838" s="71"/>
    </row>
    <row r="11839">
      <c r="A11839" s="70"/>
      <c r="B11839" s="77">
        <v>61.5885</v>
      </c>
    </row>
    <row r="11840">
      <c r="A11840" s="70"/>
      <c r="B11840" s="77">
        <v>61.5325</v>
      </c>
    </row>
    <row r="11841">
      <c r="A11841" s="70"/>
      <c r="B11841" s="77">
        <v>61.3518</v>
      </c>
    </row>
    <row r="11842">
      <c r="A11842" s="70"/>
      <c r="B11842" s="71"/>
    </row>
    <row r="11843">
      <c r="A11843" s="70"/>
      <c r="B11843" s="77">
        <v>61.92</v>
      </c>
    </row>
    <row r="11844">
      <c r="A11844" s="70"/>
      <c r="B11844" s="77">
        <v>61.988</v>
      </c>
    </row>
    <row r="11845">
      <c r="A11845" s="70"/>
      <c r="B11845" s="77">
        <v>62.177</v>
      </c>
    </row>
    <row r="11846">
      <c r="A11846" s="70"/>
      <c r="B11846" s="77">
        <v>62.7145</v>
      </c>
    </row>
    <row r="11847">
      <c r="A11847" s="70"/>
      <c r="B11847" s="77">
        <v>62.9898</v>
      </c>
    </row>
    <row r="11848">
      <c r="A11848" s="70"/>
      <c r="B11848" s="77">
        <v>62.2005</v>
      </c>
    </row>
    <row r="11849">
      <c r="A11849" s="70"/>
      <c r="B11849" s="77">
        <v>62.7335</v>
      </c>
    </row>
    <row r="11850">
      <c r="A11850" s="70"/>
      <c r="B11850" s="77">
        <v>62.4768</v>
      </c>
    </row>
    <row r="11851">
      <c r="A11851" s="70"/>
      <c r="B11851" s="77">
        <v>62.6891</v>
      </c>
    </row>
    <row r="11852">
      <c r="A11852" s="70"/>
      <c r="B11852" s="77">
        <v>62.6815</v>
      </c>
    </row>
    <row r="11853">
      <c r="A11853" s="70"/>
      <c r="B11853" s="77">
        <v>62.4525</v>
      </c>
    </row>
    <row r="11854">
      <c r="A11854" s="70"/>
      <c r="B11854" s="77">
        <v>62.5045</v>
      </c>
    </row>
    <row r="11855">
      <c r="A11855" s="70"/>
      <c r="B11855" s="77">
        <v>62.3155</v>
      </c>
    </row>
    <row r="11856">
      <c r="A11856" s="70"/>
      <c r="B11856" s="77">
        <v>62.193</v>
      </c>
    </row>
    <row r="11857">
      <c r="A11857" s="70"/>
      <c r="B11857" s="77">
        <v>62.439</v>
      </c>
    </row>
    <row r="11858">
      <c r="A11858" s="70"/>
      <c r="B11858" s="77">
        <v>62.125</v>
      </c>
    </row>
    <row r="11859">
      <c r="A11859" s="70"/>
      <c r="B11859" s="77">
        <v>62.2725</v>
      </c>
    </row>
    <row r="11860">
      <c r="A11860" s="70"/>
      <c r="B11860" s="77">
        <v>62.277</v>
      </c>
    </row>
    <row r="11861">
      <c r="A11861" s="70"/>
      <c r="B11861" s="77">
        <v>62.122</v>
      </c>
    </row>
    <row r="11862">
      <c r="A11862" s="70"/>
      <c r="B11862" s="71"/>
    </row>
    <row r="11863">
      <c r="A11863" s="70"/>
      <c r="B11863" s="77">
        <v>62.2843</v>
      </c>
    </row>
    <row r="11864">
      <c r="A11864" s="70"/>
      <c r="B11864" s="77">
        <v>62.1618</v>
      </c>
    </row>
    <row r="11865">
      <c r="A11865" s="70"/>
      <c r="B11865" s="77">
        <v>62.1185</v>
      </c>
    </row>
    <row r="11866">
      <c r="A11866" s="70"/>
      <c r="B11866" s="77">
        <v>61.9765</v>
      </c>
    </row>
    <row r="11867">
      <c r="A11867" s="70"/>
      <c r="B11867" s="77">
        <v>61.938</v>
      </c>
    </row>
    <row r="11868">
      <c r="A11868" s="70"/>
      <c r="B11868" s="71"/>
    </row>
    <row r="11869">
      <c r="A11869" s="70"/>
      <c r="B11869" s="77">
        <v>62.072</v>
      </c>
    </row>
    <row r="11870">
      <c r="A11870" s="70"/>
      <c r="B11870" s="71"/>
    </row>
    <row r="11871">
      <c r="A11871" s="70"/>
      <c r="B11871" s="77">
        <v>61.9045</v>
      </c>
    </row>
    <row r="11872">
      <c r="A11872" s="70"/>
      <c r="B11872" s="77">
        <v>61.855</v>
      </c>
    </row>
    <row r="11873">
      <c r="A11873" s="70"/>
      <c r="B11873" s="77">
        <v>61.3242</v>
      </c>
    </row>
    <row r="11874">
      <c r="A11874" s="70"/>
      <c r="B11874" s="77">
        <v>60.985</v>
      </c>
    </row>
    <row r="11875">
      <c r="A11875" s="70"/>
      <c r="B11875" s="77">
        <v>61.1965</v>
      </c>
    </row>
    <row r="11876">
      <c r="A11876" s="70"/>
      <c r="B11876" s="77">
        <v>60.6995</v>
      </c>
    </row>
    <row r="11877">
      <c r="A11877" s="70"/>
      <c r="B11877" s="77">
        <v>61.09</v>
      </c>
    </row>
    <row r="11878">
      <c r="A11878" s="70"/>
      <c r="B11878" s="77">
        <v>61.0155</v>
      </c>
    </row>
    <row r="11879">
      <c r="A11879" s="70"/>
      <c r="B11879" s="77">
        <v>61.517</v>
      </c>
    </row>
    <row r="11880">
      <c r="A11880" s="70"/>
      <c r="B11880" s="71"/>
    </row>
    <row r="11881">
      <c r="A11881" s="70"/>
      <c r="B11881" s="77">
        <v>60.9453</v>
      </c>
    </row>
    <row r="11882">
      <c r="A11882" s="70"/>
      <c r="B11882" s="77">
        <v>61.097</v>
      </c>
    </row>
    <row r="11883">
      <c r="A11883" s="70"/>
      <c r="B11883" s="77">
        <v>61.131</v>
      </c>
    </row>
    <row r="11884">
      <c r="A11884" s="70"/>
      <c r="B11884" s="77">
        <v>61.0465</v>
      </c>
    </row>
    <row r="11885">
      <c r="A11885" s="70"/>
      <c r="B11885" s="77">
        <v>60.703</v>
      </c>
    </row>
    <row r="11886">
      <c r="A11886" s="70"/>
      <c r="B11886" s="77">
        <v>60.4935</v>
      </c>
    </row>
    <row r="11887">
      <c r="A11887" s="70"/>
      <c r="B11887" s="77">
        <v>60.1725</v>
      </c>
    </row>
    <row r="11888">
      <c r="A11888" s="70"/>
      <c r="B11888" s="77">
        <v>60.1295</v>
      </c>
    </row>
    <row r="11889">
      <c r="A11889" s="70"/>
      <c r="B11889" s="77">
        <v>60.0998</v>
      </c>
    </row>
    <row r="11890">
      <c r="A11890" s="70"/>
      <c r="B11890" s="71"/>
    </row>
    <row r="11891">
      <c r="A11891" s="70"/>
      <c r="B11891" s="71"/>
    </row>
    <row r="11892">
      <c r="A11892" s="70"/>
      <c r="B11892" s="77">
        <v>59.6463</v>
      </c>
    </row>
    <row r="11893">
      <c r="A11893" s="70"/>
      <c r="B11893" s="77">
        <v>60.1245</v>
      </c>
    </row>
    <row r="11894">
      <c r="A11894" s="70"/>
      <c r="B11894" s="77">
        <v>60.321</v>
      </c>
    </row>
    <row r="11895">
      <c r="A11895" s="70"/>
      <c r="B11895" s="77">
        <v>59.9483</v>
      </c>
    </row>
    <row r="11896">
      <c r="A11896" s="70"/>
      <c r="B11896" s="71"/>
    </row>
    <row r="11897">
      <c r="A11897" s="70"/>
      <c r="B11897" s="77">
        <v>60.074</v>
      </c>
    </row>
    <row r="11898">
      <c r="A11898" s="70"/>
      <c r="B11898" s="77">
        <v>60.2115</v>
      </c>
    </row>
    <row r="11899">
      <c r="A11899" s="70"/>
      <c r="B11899" s="77">
        <v>60.267</v>
      </c>
    </row>
    <row r="11900">
      <c r="A11900" s="70"/>
      <c r="B11900" s="71"/>
    </row>
    <row r="11901">
      <c r="A11901" s="70"/>
      <c r="B11901" s="77">
        <v>60.262</v>
      </c>
    </row>
    <row r="11902">
      <c r="A11902" s="70"/>
      <c r="B11902" s="77">
        <v>60.2263</v>
      </c>
    </row>
    <row r="11903">
      <c r="A11903" s="70"/>
      <c r="B11903" s="77">
        <v>60.3805</v>
      </c>
    </row>
    <row r="11904">
      <c r="A11904" s="70"/>
      <c r="B11904" s="71"/>
    </row>
    <row r="11905">
      <c r="A11905" s="70"/>
      <c r="B11905" s="77">
        <v>60.335</v>
      </c>
    </row>
    <row r="11906">
      <c r="A11906" s="70"/>
      <c r="B11906" s="77">
        <v>60.7147</v>
      </c>
    </row>
    <row r="11907">
      <c r="A11907" s="70"/>
      <c r="B11907" s="77">
        <v>61.0683</v>
      </c>
    </row>
    <row r="11908">
      <c r="A11908" s="70"/>
      <c r="B11908" s="71"/>
    </row>
    <row r="11909">
      <c r="A11909" s="70"/>
      <c r="B11909" s="77">
        <v>61.1163</v>
      </c>
    </row>
    <row r="11910">
      <c r="A11910" s="70"/>
      <c r="B11910" s="77">
        <v>60.5041</v>
      </c>
    </row>
    <row r="11911">
      <c r="A11911" s="70"/>
      <c r="B11911" s="77">
        <v>60.5253</v>
      </c>
    </row>
    <row r="11912">
      <c r="A11912" s="70"/>
      <c r="B11912" s="77">
        <v>60.3375</v>
      </c>
    </row>
    <row r="11913">
      <c r="A11913" s="70"/>
      <c r="B11913" s="71"/>
    </row>
    <row r="11914">
      <c r="A11914" s="70"/>
      <c r="B11914" s="77">
        <v>60.225</v>
      </c>
    </row>
    <row r="11915">
      <c r="A11915" s="70"/>
      <c r="B11915" s="77">
        <v>60.0475</v>
      </c>
    </row>
    <row r="11916">
      <c r="A11916" s="70"/>
      <c r="B11916" s="77">
        <v>60.202</v>
      </c>
    </row>
    <row r="11917">
      <c r="A11917" s="70"/>
      <c r="B11917" s="77">
        <v>60.0399</v>
      </c>
    </row>
    <row r="11918">
      <c r="A11918" s="70"/>
      <c r="B11918" s="77">
        <v>59.9913</v>
      </c>
    </row>
    <row r="11919">
      <c r="A11919" s="70"/>
      <c r="B11919" s="77">
        <v>60.054</v>
      </c>
    </row>
    <row r="11920">
      <c r="A11920" s="70"/>
      <c r="B11920" s="77">
        <v>59.729</v>
      </c>
    </row>
    <row r="11921">
      <c r="A11921" s="70"/>
      <c r="B11921" s="77">
        <v>59.8773</v>
      </c>
    </row>
    <row r="11922">
      <c r="A11922" s="70"/>
      <c r="B11922" s="71"/>
    </row>
    <row r="11923">
      <c r="A11923" s="70"/>
      <c r="B11923" s="77">
        <v>59.4745</v>
      </c>
    </row>
    <row r="11924">
      <c r="A11924" s="70"/>
      <c r="B11924" s="77">
        <v>58.861</v>
      </c>
    </row>
    <row r="11925">
      <c r="A11925" s="70"/>
      <c r="B11925" s="77">
        <v>58.426</v>
      </c>
    </row>
    <row r="11926">
      <c r="A11926" s="70"/>
      <c r="B11926" s="77">
        <v>58.7455</v>
      </c>
    </row>
    <row r="11927">
      <c r="A11927" s="70"/>
      <c r="B11927" s="77">
        <v>58.7725</v>
      </c>
    </row>
    <row r="11928">
      <c r="A11928" s="70"/>
      <c r="B11928" s="77">
        <v>58.574</v>
      </c>
    </row>
    <row r="11929">
      <c r="A11929" s="70"/>
      <c r="B11929" s="77">
        <v>58.483</v>
      </c>
    </row>
    <row r="11930">
      <c r="A11930" s="70"/>
      <c r="B11930" s="77">
        <v>59.0585</v>
      </c>
    </row>
    <row r="11931">
      <c r="A11931" s="70"/>
      <c r="B11931" s="77">
        <v>59.077</v>
      </c>
    </row>
    <row r="11932">
      <c r="A11932" s="70"/>
      <c r="B11932" s="77">
        <v>58.8415</v>
      </c>
    </row>
    <row r="11933">
      <c r="A11933" s="70"/>
      <c r="B11933" s="77">
        <v>59.0335</v>
      </c>
    </row>
    <row r="11934">
      <c r="A11934" s="70"/>
      <c r="B11934" s="77">
        <v>59.1385</v>
      </c>
    </row>
    <row r="11935">
      <c r="A11935" s="70"/>
      <c r="B11935" s="77">
        <v>59.2125</v>
      </c>
    </row>
    <row r="11936">
      <c r="A11936" s="70"/>
      <c r="B11936" s="77">
        <v>59.336</v>
      </c>
    </row>
    <row r="11937">
      <c r="A11937" s="70"/>
      <c r="B11937" s="77">
        <v>59.2973</v>
      </c>
    </row>
    <row r="11938">
      <c r="A11938" s="70"/>
      <c r="B11938" s="77">
        <v>59.197</v>
      </c>
    </row>
    <row r="11939">
      <c r="A11939" s="70"/>
      <c r="B11939" s="77">
        <v>59.0605</v>
      </c>
    </row>
    <row r="11940">
      <c r="A11940" s="70"/>
      <c r="B11940" s="77">
        <v>59.2647</v>
      </c>
    </row>
    <row r="11941">
      <c r="A11941" s="70"/>
      <c r="B11941" s="77">
        <v>59.325</v>
      </c>
    </row>
    <row r="11942">
      <c r="A11942" s="70"/>
      <c r="B11942" s="77">
        <v>59.3283</v>
      </c>
    </row>
    <row r="11943">
      <c r="A11943" s="70"/>
      <c r="B11943" s="77">
        <v>59.4783</v>
      </c>
    </row>
    <row r="11944">
      <c r="A11944" s="70"/>
      <c r="B11944" s="77">
        <v>60.0059</v>
      </c>
    </row>
    <row r="11945">
      <c r="A11945" s="70"/>
      <c r="B11945" s="77">
        <v>60.368</v>
      </c>
    </row>
    <row r="11946">
      <c r="A11946" s="70"/>
      <c r="B11946" s="77">
        <v>60.124</v>
      </c>
    </row>
    <row r="11947">
      <c r="A11947" s="70"/>
      <c r="B11947" s="77">
        <v>60.0031</v>
      </c>
    </row>
    <row r="11948">
      <c r="A11948" s="70"/>
      <c r="B11948" s="77">
        <v>60.2785</v>
      </c>
    </row>
    <row r="11949">
      <c r="A11949" s="70"/>
      <c r="B11949" s="77">
        <v>60.1927</v>
      </c>
    </row>
    <row r="11950">
      <c r="A11950" s="70"/>
      <c r="B11950" s="77">
        <v>60.105</v>
      </c>
    </row>
    <row r="11951">
      <c r="A11951" s="70"/>
      <c r="B11951" s="77">
        <v>60.2785</v>
      </c>
    </row>
    <row r="11952">
      <c r="A11952" s="70"/>
      <c r="B11952" s="77">
        <v>60.1618</v>
      </c>
    </row>
    <row r="11953">
      <c r="A11953" s="70"/>
      <c r="B11953" s="77">
        <v>60.0958</v>
      </c>
    </row>
    <row r="11954">
      <c r="A11954" s="70"/>
      <c r="B11954" s="77">
        <v>60.0933</v>
      </c>
    </row>
    <row r="11955">
      <c r="A11955" s="70"/>
      <c r="B11955" s="77">
        <v>60.137</v>
      </c>
    </row>
    <row r="11956">
      <c r="A11956" s="70"/>
      <c r="B11956" s="77">
        <v>59.9745</v>
      </c>
    </row>
    <row r="11957">
      <c r="A11957" s="70"/>
      <c r="B11957" s="77">
        <v>59.7225</v>
      </c>
    </row>
    <row r="11958">
      <c r="A11958" s="70"/>
      <c r="B11958" s="77">
        <v>59.9455</v>
      </c>
    </row>
    <row r="11959">
      <c r="A11959" s="70"/>
      <c r="B11959" s="77">
        <v>59.7968</v>
      </c>
    </row>
    <row r="11960">
      <c r="A11960" s="70"/>
      <c r="B11960" s="77">
        <v>59.726</v>
      </c>
    </row>
    <row r="11961">
      <c r="A11961" s="70"/>
      <c r="B11961" s="77">
        <v>59.875</v>
      </c>
    </row>
    <row r="11962">
      <c r="A11962" s="70"/>
      <c r="B11962" s="77">
        <v>60.1855</v>
      </c>
    </row>
    <row r="11963">
      <c r="A11963" s="70"/>
      <c r="B11963" s="77">
        <v>60.005</v>
      </c>
    </row>
    <row r="11964">
      <c r="A11964" s="70"/>
      <c r="B11964" s="71"/>
    </row>
    <row r="11965">
      <c r="A11965" s="70"/>
      <c r="B11965" s="77">
        <v>60.1903</v>
      </c>
    </row>
    <row r="11966">
      <c r="A11966" s="70"/>
      <c r="B11966" s="77">
        <v>60.1401</v>
      </c>
    </row>
    <row r="11967">
      <c r="A11967" s="70"/>
      <c r="B11967" s="77">
        <v>60.33</v>
      </c>
    </row>
    <row r="11968">
      <c r="A11968" s="70"/>
      <c r="B11968" s="77">
        <v>60.1853</v>
      </c>
    </row>
    <row r="11969">
      <c r="A11969" s="70"/>
      <c r="B11969" s="77">
        <v>60.236</v>
      </c>
    </row>
    <row r="11970">
      <c r="A11970" s="70"/>
      <c r="B11970" s="77">
        <v>60.183</v>
      </c>
    </row>
    <row r="11971">
      <c r="A11971" s="70"/>
      <c r="B11971" s="77">
        <v>60.002</v>
      </c>
    </row>
    <row r="11972">
      <c r="A11972" s="70"/>
      <c r="B11972" s="77">
        <v>60.1448</v>
      </c>
    </row>
    <row r="11973">
      <c r="A11973" s="70"/>
      <c r="B11973" s="77">
        <v>60.1013</v>
      </c>
    </row>
    <row r="11974">
      <c r="A11974" s="70"/>
      <c r="B11974" s="71"/>
    </row>
    <row r="11975">
      <c r="A11975" s="70"/>
      <c r="B11975" s="77">
        <v>60.1485</v>
      </c>
    </row>
    <row r="11976">
      <c r="A11976" s="70"/>
      <c r="B11976" s="77">
        <v>60.246</v>
      </c>
    </row>
    <row r="11977">
      <c r="A11977" s="70"/>
      <c r="B11977" s="77">
        <v>60.851</v>
      </c>
    </row>
    <row r="11978">
      <c r="A11978" s="70"/>
      <c r="B11978" s="77">
        <v>61.0187</v>
      </c>
    </row>
    <row r="11979">
      <c r="A11979" s="70"/>
      <c r="B11979" s="77">
        <v>60.869</v>
      </c>
    </row>
    <row r="11980">
      <c r="A11980" s="70"/>
      <c r="B11980" s="77">
        <v>61.336</v>
      </c>
    </row>
    <row r="11981">
      <c r="A11981" s="70"/>
      <c r="B11981" s="77">
        <v>61.4123</v>
      </c>
    </row>
    <row r="11982">
      <c r="A11982" s="70"/>
      <c r="B11982" s="77">
        <v>61.5575</v>
      </c>
    </row>
    <row r="11983">
      <c r="A11983" s="70"/>
      <c r="B11983" s="77">
        <v>61.1165</v>
      </c>
    </row>
    <row r="11984">
      <c r="A11984" s="70"/>
      <c r="B11984" s="77">
        <v>61.1847</v>
      </c>
    </row>
    <row r="11985">
      <c r="A11985" s="70"/>
      <c r="B11985" s="77">
        <v>61.2458</v>
      </c>
    </row>
    <row r="11986">
      <c r="A11986" s="70"/>
      <c r="B11986" s="77">
        <v>61.0583</v>
      </c>
    </row>
    <row r="11987">
      <c r="A11987" s="70"/>
      <c r="B11987" s="71"/>
    </row>
    <row r="11988">
      <c r="A11988" s="70"/>
      <c r="B11988" s="71"/>
    </row>
    <row r="11989">
      <c r="A11989" s="70"/>
      <c r="B11989" s="77">
        <v>60.726</v>
      </c>
    </row>
    <row r="11990">
      <c r="A11990" s="70"/>
      <c r="B11990" s="77">
        <v>60.669</v>
      </c>
    </row>
    <row r="11991">
      <c r="A11991" s="70"/>
      <c r="B11991" s="77">
        <v>60.767</v>
      </c>
    </row>
    <row r="11992">
      <c r="A11992" s="70"/>
      <c r="B11992" s="77">
        <v>60.436</v>
      </c>
    </row>
    <row r="11993">
      <c r="A11993" s="70"/>
      <c r="B11993" s="77">
        <v>60.427</v>
      </c>
    </row>
    <row r="11994">
      <c r="A11994" s="70"/>
      <c r="B11994" s="77">
        <v>60.496</v>
      </c>
    </row>
    <row r="11995">
      <c r="A11995" s="70"/>
      <c r="B11995" s="77">
        <v>60.4678</v>
      </c>
    </row>
    <row r="11996">
      <c r="A11996" s="70"/>
      <c r="B11996" s="77">
        <v>60.4745</v>
      </c>
    </row>
    <row r="11997">
      <c r="A11997" s="70"/>
      <c r="B11997" s="71"/>
    </row>
    <row r="11998">
      <c r="A11998" s="70"/>
      <c r="B11998" s="77">
        <v>60.61</v>
      </c>
    </row>
    <row r="11999">
      <c r="A11999" s="70"/>
      <c r="B11999" s="77">
        <v>60.5445</v>
      </c>
    </row>
    <row r="12000">
      <c r="A12000" s="70"/>
      <c r="B12000" s="77">
        <v>60.454</v>
      </c>
    </row>
    <row r="12001">
      <c r="A12001" s="70"/>
      <c r="B12001" s="77">
        <v>60.4385</v>
      </c>
    </row>
    <row r="12002">
      <c r="A12002" s="70"/>
      <c r="B12002" s="77">
        <v>60.2628</v>
      </c>
    </row>
    <row r="12003">
      <c r="A12003" s="70"/>
      <c r="B12003" s="77">
        <v>60.4277</v>
      </c>
    </row>
    <row r="12004">
      <c r="A12004" s="70"/>
      <c r="B12004" s="77">
        <v>60.8256</v>
      </c>
    </row>
    <row r="12005">
      <c r="A12005" s="70"/>
      <c r="B12005" s="77">
        <v>60.9155</v>
      </c>
    </row>
    <row r="12006">
      <c r="A12006" s="70"/>
      <c r="B12006" s="77">
        <v>60.84</v>
      </c>
    </row>
    <row r="12007">
      <c r="A12007" s="70"/>
      <c r="B12007" s="77">
        <v>60.9945</v>
      </c>
    </row>
    <row r="12008">
      <c r="A12008" s="70"/>
      <c r="B12008" s="77">
        <v>61.1015</v>
      </c>
    </row>
    <row r="12009">
      <c r="A12009" s="70"/>
      <c r="B12009" s="77">
        <v>60.954</v>
      </c>
    </row>
    <row r="12010">
      <c r="A12010" s="70"/>
      <c r="B12010" s="77">
        <v>61.0558</v>
      </c>
    </row>
    <row r="12011">
      <c r="A12011" s="70"/>
      <c r="B12011" s="77">
        <v>60.8055</v>
      </c>
    </row>
    <row r="12012">
      <c r="A12012" s="70"/>
      <c r="B12012" s="77">
        <v>60.7875</v>
      </c>
    </row>
    <row r="12013">
      <c r="A12013" s="70"/>
      <c r="B12013" s="77">
        <v>60.8708</v>
      </c>
    </row>
    <row r="12014">
      <c r="A12014" s="70"/>
      <c r="B12014" s="77">
        <v>61.0293</v>
      </c>
    </row>
    <row r="12015">
      <c r="A12015" s="70"/>
      <c r="B12015" s="77">
        <v>61.0245</v>
      </c>
    </row>
    <row r="12016">
      <c r="A12016" s="70"/>
      <c r="B12016" s="77">
        <v>61.572</v>
      </c>
    </row>
    <row r="12017">
      <c r="A12017" s="70"/>
      <c r="B12017" s="77">
        <v>61.4273</v>
      </c>
    </row>
    <row r="12018">
      <c r="A12018" s="70"/>
      <c r="B12018" s="77">
        <v>61.6135</v>
      </c>
    </row>
    <row r="12019">
      <c r="A12019" s="70"/>
      <c r="B12019" s="77">
        <v>61.7511</v>
      </c>
    </row>
    <row r="12020">
      <c r="A12020" s="70"/>
      <c r="B12020" s="71"/>
    </row>
    <row r="12021">
      <c r="A12021" s="70"/>
      <c r="B12021" s="71"/>
    </row>
    <row r="12022">
      <c r="A12022" s="70"/>
      <c r="B12022" s="71"/>
    </row>
    <row r="12023">
      <c r="A12023" s="70"/>
      <c r="B12023" s="77">
        <v>61.3595</v>
      </c>
    </row>
    <row r="12024">
      <c r="A12024" s="70"/>
      <c r="B12024" s="77">
        <v>61.4648</v>
      </c>
    </row>
    <row r="12025">
      <c r="A12025" s="70"/>
      <c r="B12025" s="77">
        <v>61.0368</v>
      </c>
    </row>
    <row r="12026">
      <c r="A12026" s="70"/>
      <c r="B12026" s="77">
        <v>61.1624</v>
      </c>
    </row>
    <row r="12027">
      <c r="A12027" s="70"/>
      <c r="B12027" s="77">
        <v>61.1078</v>
      </c>
    </row>
    <row r="12028">
      <c r="A12028" s="70"/>
      <c r="B12028" s="71"/>
    </row>
    <row r="12029">
      <c r="A12029" s="70"/>
      <c r="B12029" s="77">
        <v>61.4795</v>
      </c>
    </row>
    <row r="12030">
      <c r="A12030" s="70"/>
      <c r="B12030" s="77">
        <v>61.6165</v>
      </c>
    </row>
    <row r="12031">
      <c r="A12031" s="70"/>
      <c r="B12031" s="77">
        <v>61.2873</v>
      </c>
    </row>
    <row r="12032">
      <c r="A12032" s="70"/>
      <c r="B12032" s="77">
        <v>61.2967</v>
      </c>
    </row>
    <row r="12033">
      <c r="A12033" s="70"/>
      <c r="B12033" s="77">
        <v>61.2355</v>
      </c>
    </row>
    <row r="12034">
      <c r="A12034" s="70"/>
      <c r="B12034" s="71"/>
    </row>
    <row r="12035">
      <c r="A12035" s="70"/>
      <c r="B12035" s="71"/>
    </row>
    <row r="12036">
      <c r="A12036" s="70"/>
      <c r="B12036" s="77">
        <v>61.229</v>
      </c>
    </row>
    <row r="12037">
      <c r="A12037" s="70"/>
      <c r="B12037" s="77">
        <v>61.3524</v>
      </c>
    </row>
    <row r="12038">
      <c r="A12038" s="70"/>
      <c r="B12038" s="77">
        <v>61.3175</v>
      </c>
    </row>
    <row r="12039">
      <c r="A12039" s="70"/>
      <c r="B12039" s="77">
        <v>61.4636</v>
      </c>
    </row>
    <row r="12040">
      <c r="A12040" s="70"/>
      <c r="B12040" s="77">
        <v>61.408</v>
      </c>
    </row>
    <row r="12041">
      <c r="A12041" s="70"/>
      <c r="B12041" s="77">
        <v>61.4118</v>
      </c>
    </row>
    <row r="12042">
      <c r="A12042" s="70"/>
      <c r="B12042" s="71"/>
    </row>
    <row r="12043">
      <c r="A12043" s="70"/>
      <c r="B12043" s="77">
        <v>61.387</v>
      </c>
    </row>
    <row r="12044">
      <c r="A12044" s="70"/>
      <c r="B12044" s="71"/>
    </row>
    <row r="12045">
      <c r="A12045" s="70"/>
      <c r="B12045" s="77">
        <v>61.5205</v>
      </c>
    </row>
    <row r="12046">
      <c r="A12046" s="70"/>
      <c r="B12046" s="77">
        <v>61.4513</v>
      </c>
    </row>
    <row r="12047">
      <c r="A12047" s="70"/>
      <c r="B12047" s="77">
        <v>61.55</v>
      </c>
    </row>
    <row r="12048">
      <c r="A12048" s="70"/>
      <c r="B12048" s="77">
        <v>61.4785</v>
      </c>
    </row>
    <row r="12049">
      <c r="A12049" s="70"/>
      <c r="B12049" s="77">
        <v>61.556</v>
      </c>
    </row>
    <row r="12050">
      <c r="A12050" s="70"/>
      <c r="B12050" s="77">
        <v>61.6475</v>
      </c>
    </row>
    <row r="12051">
      <c r="A12051" s="70"/>
      <c r="B12051" s="77">
        <v>61.678</v>
      </c>
    </row>
    <row r="12052">
      <c r="A12052" s="70"/>
      <c r="B12052" s="77">
        <v>61.808</v>
      </c>
    </row>
    <row r="12053">
      <c r="A12053" s="70"/>
      <c r="B12053" s="77">
        <v>61.828</v>
      </c>
    </row>
    <row r="12054">
      <c r="A12054" s="70"/>
      <c r="B12054" s="77">
        <v>62.1044</v>
      </c>
    </row>
    <row r="12055">
      <c r="A12055" s="70"/>
      <c r="B12055" s="77">
        <v>61.8505</v>
      </c>
    </row>
    <row r="12056">
      <c r="A12056" s="70"/>
      <c r="B12056" s="77">
        <v>61.7798</v>
      </c>
    </row>
    <row r="12057">
      <c r="A12057" s="70"/>
      <c r="B12057" s="77">
        <v>61.9195</v>
      </c>
    </row>
    <row r="12058">
      <c r="A12058" s="70"/>
      <c r="B12058" s="77">
        <v>61.8658</v>
      </c>
    </row>
    <row r="12059">
      <c r="A12059" s="70"/>
      <c r="B12059" s="77">
        <v>62.1377</v>
      </c>
    </row>
    <row r="12060">
      <c r="A12060" s="70"/>
      <c r="B12060" s="77">
        <v>61.9255</v>
      </c>
    </row>
    <row r="12061">
      <c r="A12061" s="70"/>
      <c r="B12061" s="77">
        <v>61.8866</v>
      </c>
    </row>
    <row r="12062">
      <c r="A12062" s="70"/>
      <c r="B12062" s="77">
        <v>61.8771</v>
      </c>
    </row>
    <row r="12063">
      <c r="A12063" s="70"/>
      <c r="B12063" s="77">
        <v>61.8535</v>
      </c>
    </row>
    <row r="12064">
      <c r="A12064" s="70"/>
      <c r="B12064" s="77">
        <v>61.9253</v>
      </c>
    </row>
    <row r="12065">
      <c r="A12065" s="70"/>
      <c r="B12065" s="77">
        <v>61.875</v>
      </c>
    </row>
    <row r="12066">
      <c r="A12066" s="70"/>
      <c r="B12066" s="77">
        <v>61.95</v>
      </c>
    </row>
    <row r="12067">
      <c r="A12067" s="70"/>
      <c r="B12067" s="77">
        <v>62.2059</v>
      </c>
    </row>
    <row r="12068">
      <c r="A12068" s="70"/>
      <c r="B12068" s="77">
        <v>62.4422</v>
      </c>
    </row>
    <row r="12069">
      <c r="A12069" s="70"/>
      <c r="B12069" s="77">
        <v>62.6529</v>
      </c>
    </row>
    <row r="12070">
      <c r="A12070" s="70"/>
      <c r="B12070" s="77">
        <v>63.4135</v>
      </c>
    </row>
    <row r="12071">
      <c r="A12071" s="70"/>
      <c r="B12071" s="77">
        <v>63.5813</v>
      </c>
    </row>
    <row r="12072">
      <c r="A12072" s="70"/>
      <c r="B12072" s="77">
        <v>63.3161</v>
      </c>
    </row>
    <row r="12073">
      <c r="A12073" s="70"/>
      <c r="B12073" s="77">
        <v>63.067</v>
      </c>
    </row>
    <row r="12074">
      <c r="A12074" s="70"/>
      <c r="B12074" s="77">
        <v>63.1757</v>
      </c>
    </row>
    <row r="12075">
      <c r="A12075" s="70"/>
      <c r="B12075" s="77">
        <v>63.4475</v>
      </c>
    </row>
    <row r="12076">
      <c r="A12076" s="70"/>
      <c r="B12076" s="77">
        <v>63.4614</v>
      </c>
    </row>
    <row r="12077">
      <c r="A12077" s="70"/>
      <c r="B12077" s="77">
        <v>63.6539</v>
      </c>
    </row>
    <row r="12078">
      <c r="A12078" s="70"/>
      <c r="B12078" s="77">
        <v>63.7498</v>
      </c>
    </row>
    <row r="12079">
      <c r="A12079" s="70"/>
      <c r="B12079" s="77">
        <v>63.3315</v>
      </c>
    </row>
    <row r="12080">
      <c r="A12080" s="70"/>
      <c r="B12080" s="77">
        <v>63.3888</v>
      </c>
    </row>
    <row r="12081">
      <c r="A12081" s="70"/>
      <c r="B12081" s="77">
        <v>63.385</v>
      </c>
    </row>
    <row r="12082">
      <c r="A12082" s="70"/>
      <c r="B12082" s="77">
        <v>63.4495</v>
      </c>
    </row>
    <row r="12083">
      <c r="A12083" s="70"/>
      <c r="B12083" s="77">
        <v>62.967</v>
      </c>
    </row>
    <row r="12084">
      <c r="A12084" s="70"/>
      <c r="B12084" s="77">
        <v>62.3953</v>
      </c>
    </row>
    <row r="12085">
      <c r="A12085" s="70"/>
      <c r="B12085" s="77">
        <v>62.1605</v>
      </c>
    </row>
    <row r="12086">
      <c r="A12086" s="70"/>
      <c r="B12086" s="77">
        <v>62.1021</v>
      </c>
    </row>
    <row r="12087">
      <c r="A12087" s="70"/>
      <c r="B12087" s="77">
        <v>62.153</v>
      </c>
    </row>
    <row r="12088">
      <c r="A12088" s="70"/>
      <c r="B12088" s="77">
        <v>61.7588</v>
      </c>
    </row>
    <row r="12089">
      <c r="A12089" s="70"/>
      <c r="B12089" s="77">
        <v>61.8933</v>
      </c>
    </row>
    <row r="12090">
      <c r="A12090" s="70"/>
      <c r="B12090" s="77">
        <v>61.8475</v>
      </c>
    </row>
    <row r="12091">
      <c r="A12091" s="70"/>
      <c r="B12091" s="77">
        <v>61.614</v>
      </c>
    </row>
    <row r="12092">
      <c r="A12092" s="70"/>
      <c r="B12092" s="77">
        <v>61.691</v>
      </c>
    </row>
    <row r="12093">
      <c r="A12093" s="70"/>
      <c r="B12093" s="77">
        <v>61.4988</v>
      </c>
    </row>
    <row r="12094">
      <c r="A12094" s="70"/>
      <c r="B12094" s="71"/>
    </row>
    <row r="12095">
      <c r="A12095" s="70"/>
      <c r="B12095" s="77">
        <v>61.464</v>
      </c>
    </row>
    <row r="12096">
      <c r="A12096" s="70"/>
      <c r="B12096" s="77">
        <v>61.4105</v>
      </c>
    </row>
    <row r="12097">
      <c r="A12097" s="70"/>
      <c r="B12097" s="77">
        <v>61.4998</v>
      </c>
    </row>
    <row r="12098">
      <c r="A12098" s="70"/>
      <c r="B12098" s="77">
        <v>61.7575</v>
      </c>
    </row>
    <row r="12099">
      <c r="A12099" s="70"/>
      <c r="B12099" s="77">
        <v>61.884</v>
      </c>
    </row>
    <row r="12100">
      <c r="A12100" s="70"/>
      <c r="B12100" s="77">
        <v>61.7389</v>
      </c>
    </row>
    <row r="12101">
      <c r="A12101" s="70"/>
      <c r="B12101" s="77">
        <v>61.68</v>
      </c>
    </row>
    <row r="12102">
      <c r="A12102" s="70"/>
      <c r="B12102" s="77">
        <v>61.8748</v>
      </c>
    </row>
    <row r="12103">
      <c r="A12103" s="70"/>
      <c r="B12103" s="77">
        <v>61.7363</v>
      </c>
    </row>
    <row r="12104">
      <c r="A12104" s="70"/>
      <c r="B12104" s="77">
        <v>62.141</v>
      </c>
    </row>
    <row r="12105">
      <c r="A12105" s="70"/>
      <c r="B12105" s="77">
        <v>61.9634</v>
      </c>
    </row>
    <row r="12106">
      <c r="A12106" s="70"/>
      <c r="B12106" s="77">
        <v>62.1536</v>
      </c>
    </row>
    <row r="12107">
      <c r="A12107" s="70"/>
      <c r="B12107" s="77">
        <v>62.43</v>
      </c>
    </row>
    <row r="12108">
      <c r="A12108" s="70"/>
      <c r="B12108" s="77">
        <v>62.136</v>
      </c>
    </row>
    <row r="12109">
      <c r="A12109" s="70"/>
      <c r="B12109" s="71"/>
    </row>
    <row r="12110">
      <c r="A12110" s="70"/>
      <c r="B12110" s="77">
        <v>62.245</v>
      </c>
    </row>
    <row r="12111">
      <c r="A12111" s="70"/>
      <c r="B12111" s="71"/>
    </row>
    <row r="12112">
      <c r="A12112" s="70"/>
      <c r="B12112" s="77">
        <v>62.255</v>
      </c>
    </row>
    <row r="12113">
      <c r="A12113" s="70"/>
      <c r="B12113" s="77">
        <v>62.1838</v>
      </c>
    </row>
    <row r="12114">
      <c r="A12114" s="70"/>
      <c r="B12114" s="77">
        <v>62.2758</v>
      </c>
    </row>
    <row r="12115">
      <c r="A12115" s="70"/>
      <c r="B12115" s="77">
        <v>62.0468</v>
      </c>
    </row>
    <row r="12116">
      <c r="A12116" s="70"/>
      <c r="B12116" s="77">
        <v>61.9395</v>
      </c>
    </row>
    <row r="12117">
      <c r="A12117" s="70"/>
      <c r="B12117" s="77">
        <v>61.7908</v>
      </c>
    </row>
    <row r="12118">
      <c r="A12118" s="70"/>
      <c r="B12118" s="77">
        <v>61.8248</v>
      </c>
    </row>
    <row r="12119">
      <c r="A12119" s="70"/>
      <c r="B12119" s="77">
        <v>61.8387</v>
      </c>
    </row>
    <row r="12120">
      <c r="A12120" s="70"/>
      <c r="B12120" s="77">
        <v>61.8543</v>
      </c>
    </row>
    <row r="12121">
      <c r="A12121" s="70"/>
      <c r="B12121" s="77">
        <v>62.2015</v>
      </c>
    </row>
    <row r="12122">
      <c r="A12122" s="70"/>
      <c r="B12122" s="71"/>
    </row>
    <row r="12123">
      <c r="A12123" s="70"/>
      <c r="B12123" s="77">
        <v>62.616</v>
      </c>
    </row>
    <row r="12124">
      <c r="A12124" s="70"/>
      <c r="B12124" s="77">
        <v>62.6983</v>
      </c>
    </row>
    <row r="12125">
      <c r="A12125" s="70"/>
      <c r="B12125" s="77">
        <v>62.745</v>
      </c>
    </row>
    <row r="12126">
      <c r="A12126" s="70"/>
      <c r="B12126" s="77">
        <v>62.5665</v>
      </c>
    </row>
    <row r="12127">
      <c r="A12127" s="70"/>
      <c r="B12127" s="77">
        <v>62.6733</v>
      </c>
    </row>
    <row r="12128">
      <c r="A12128" s="70"/>
      <c r="B12128" s="77">
        <v>62.8215</v>
      </c>
    </row>
    <row r="12129">
      <c r="A12129" s="70"/>
      <c r="B12129" s="77">
        <v>62.692</v>
      </c>
    </row>
    <row r="12130">
      <c r="A12130" s="70"/>
      <c r="B12130" s="77">
        <v>62.672</v>
      </c>
    </row>
    <row r="12131">
      <c r="A12131" s="70"/>
      <c r="B12131" s="77">
        <v>62.4208</v>
      </c>
    </row>
    <row r="12132">
      <c r="A12132" s="70"/>
      <c r="B12132" s="77">
        <v>62.4923</v>
      </c>
    </row>
    <row r="12133">
      <c r="A12133" s="70"/>
      <c r="B12133" s="77">
        <v>62.2879</v>
      </c>
    </row>
    <row r="12134">
      <c r="A12134" s="70"/>
      <c r="B12134" s="77">
        <v>62.1988</v>
      </c>
    </row>
    <row r="12135">
      <c r="A12135" s="70"/>
      <c r="B12135" s="77">
        <v>62.3419</v>
      </c>
    </row>
    <row r="12136">
      <c r="A12136" s="70"/>
      <c r="B12136" s="77">
        <v>62.6728</v>
      </c>
    </row>
    <row r="12137">
      <c r="A12137" s="70"/>
      <c r="B12137" s="77">
        <v>62.6069</v>
      </c>
    </row>
    <row r="12138">
      <c r="A12138" s="70"/>
      <c r="B12138" s="77">
        <v>62.6305</v>
      </c>
    </row>
    <row r="12139">
      <c r="A12139" s="70"/>
      <c r="B12139" s="77">
        <v>62.5908</v>
      </c>
    </row>
    <row r="12140">
      <c r="A12140" s="70"/>
      <c r="B12140" s="71"/>
    </row>
    <row r="12141">
      <c r="A12141" s="70"/>
      <c r="B12141" s="71"/>
    </row>
    <row r="12142">
      <c r="A12142" s="70"/>
      <c r="B12142" s="71"/>
    </row>
    <row r="12143">
      <c r="A12143" s="70"/>
      <c r="B12143" s="77">
        <v>62.158</v>
      </c>
    </row>
    <row r="12144">
      <c r="A12144" s="70"/>
      <c r="B12144" s="77">
        <v>62.3321</v>
      </c>
    </row>
    <row r="12145">
      <c r="A12145" s="70"/>
      <c r="B12145" s="77">
        <v>62.3295</v>
      </c>
    </row>
    <row r="12146">
      <c r="A12146" s="70"/>
      <c r="B12146" s="77">
        <v>62.256</v>
      </c>
    </row>
    <row r="12147">
      <c r="A12147" s="70"/>
      <c r="B12147" s="77">
        <v>62.366</v>
      </c>
    </row>
    <row r="12148">
      <c r="A12148" s="70"/>
      <c r="B12148" s="77">
        <v>62.3885</v>
      </c>
    </row>
    <row r="12149">
      <c r="A12149" s="70"/>
      <c r="B12149" s="71"/>
    </row>
    <row r="12150">
      <c r="A12150" s="70"/>
      <c r="B12150" s="77">
        <v>62.4026</v>
      </c>
    </row>
    <row r="12151">
      <c r="A12151" s="70"/>
      <c r="B12151" s="77">
        <v>62.3685</v>
      </c>
    </row>
    <row r="12152">
      <c r="A12152" s="70"/>
      <c r="B12152" s="77">
        <v>62.346</v>
      </c>
    </row>
    <row r="12153">
      <c r="A12153" s="70"/>
      <c r="B12153" s="77">
        <v>62.5633</v>
      </c>
    </row>
    <row r="12154">
      <c r="A12154" s="70"/>
      <c r="B12154" s="77">
        <v>62.92</v>
      </c>
    </row>
    <row r="12155">
      <c r="A12155" s="70"/>
      <c r="B12155" s="77">
        <v>62.8183</v>
      </c>
    </row>
    <row r="12156">
      <c r="A12156" s="70"/>
      <c r="B12156" s="77">
        <v>63.185</v>
      </c>
    </row>
    <row r="12157">
      <c r="A12157" s="70"/>
      <c r="B12157" s="77">
        <v>63.4006</v>
      </c>
    </row>
    <row r="12158">
      <c r="A12158" s="70"/>
      <c r="B12158" s="77">
        <v>63.6115</v>
      </c>
    </row>
    <row r="12159">
      <c r="A12159" s="70"/>
      <c r="B12159" s="77">
        <v>63.3305</v>
      </c>
    </row>
    <row r="12160">
      <c r="A12160" s="70"/>
      <c r="B12160" s="77">
        <v>63.2025</v>
      </c>
    </row>
    <row r="12161">
      <c r="A12161" s="70"/>
      <c r="B12161" s="77">
        <v>63.578</v>
      </c>
    </row>
    <row r="12162">
      <c r="A12162" s="70"/>
      <c r="B12162" s="71"/>
    </row>
    <row r="12163">
      <c r="A12163" s="70"/>
      <c r="B12163" s="71"/>
    </row>
    <row r="12164">
      <c r="A12164" s="70"/>
      <c r="B12164" s="77">
        <v>63.5194</v>
      </c>
    </row>
    <row r="12165">
      <c r="A12165" s="70"/>
      <c r="B12165" s="77">
        <v>63.6425</v>
      </c>
    </row>
    <row r="12166">
      <c r="A12166" s="70"/>
      <c r="B12166" s="77">
        <v>63.88</v>
      </c>
    </row>
    <row r="12167">
      <c r="A12167" s="70"/>
      <c r="B12167" s="77">
        <v>64.0493</v>
      </c>
    </row>
    <row r="12168">
      <c r="A12168" s="70"/>
      <c r="B12168" s="77">
        <v>63.8495</v>
      </c>
    </row>
    <row r="12169">
      <c r="A12169" s="70"/>
      <c r="B12169" s="77">
        <v>64.202</v>
      </c>
    </row>
    <row r="12170">
      <c r="A12170" s="70"/>
      <c r="B12170" s="77">
        <v>64.1895</v>
      </c>
    </row>
    <row r="12171">
      <c r="A12171" s="70"/>
      <c r="B12171" s="77">
        <v>63.838</v>
      </c>
    </row>
    <row r="12172">
      <c r="A12172" s="70"/>
      <c r="B12172" s="77">
        <v>63.5788</v>
      </c>
    </row>
    <row r="12173">
      <c r="A12173" s="70"/>
      <c r="B12173" s="77">
        <v>63.5543</v>
      </c>
    </row>
    <row r="12174">
      <c r="A12174" s="70"/>
      <c r="B12174" s="77">
        <v>63.6868</v>
      </c>
    </row>
    <row r="12175">
      <c r="A12175" s="70"/>
      <c r="B12175" s="77">
        <v>63.8655</v>
      </c>
    </row>
    <row r="12176">
      <c r="A12176" s="70"/>
      <c r="B12176" s="77">
        <v>63.7</v>
      </c>
    </row>
    <row r="12177">
      <c r="A12177" s="70"/>
      <c r="B12177" s="77">
        <v>63.5728</v>
      </c>
    </row>
    <row r="12178">
      <c r="A12178" s="70"/>
      <c r="B12178" s="77">
        <v>63.845</v>
      </c>
    </row>
    <row r="12179">
      <c r="A12179" s="70"/>
      <c r="B12179" s="77">
        <v>63.9475</v>
      </c>
    </row>
    <row r="12180">
      <c r="A12180" s="70"/>
      <c r="B12180" s="77">
        <v>63.901</v>
      </c>
    </row>
    <row r="12181">
      <c r="A12181" s="70"/>
      <c r="B12181" s="77">
        <v>63.7615</v>
      </c>
    </row>
    <row r="12182">
      <c r="A12182" s="70"/>
      <c r="B12182" s="77">
        <v>63.6083</v>
      </c>
    </row>
    <row r="12183">
      <c r="A12183" s="70"/>
      <c r="B12183" s="77">
        <v>63.833</v>
      </c>
    </row>
    <row r="12184">
      <c r="A12184" s="70"/>
      <c r="B12184" s="77">
        <v>63.8515</v>
      </c>
    </row>
    <row r="12185">
      <c r="A12185" s="70"/>
      <c r="B12185" s="77">
        <v>64.1775</v>
      </c>
    </row>
    <row r="12186">
      <c r="A12186" s="70"/>
      <c r="B12186" s="77">
        <v>63.8955</v>
      </c>
    </row>
    <row r="12187">
      <c r="A12187" s="70"/>
      <c r="B12187" s="77">
        <v>64.11</v>
      </c>
    </row>
    <row r="12188">
      <c r="A12188" s="70"/>
      <c r="B12188" s="77">
        <v>63.936</v>
      </c>
    </row>
    <row r="12189">
      <c r="A12189" s="70"/>
      <c r="B12189" s="77">
        <v>63.8849</v>
      </c>
    </row>
    <row r="12190">
      <c r="A12190" s="70"/>
      <c r="B12190" s="77">
        <v>63.891</v>
      </c>
    </row>
    <row r="12191">
      <c r="A12191" s="70"/>
      <c r="B12191" s="77">
        <v>64.0301</v>
      </c>
    </row>
    <row r="12192">
      <c r="A12192" s="70"/>
      <c r="B12192" s="77">
        <v>64.0868</v>
      </c>
    </row>
    <row r="12193">
      <c r="A12193" s="70"/>
      <c r="B12193" s="77">
        <v>64.1505</v>
      </c>
    </row>
    <row r="12194">
      <c r="A12194" s="70"/>
      <c r="B12194" s="77">
        <v>64.1135</v>
      </c>
    </row>
    <row r="12195">
      <c r="A12195" s="70"/>
      <c r="B12195" s="77">
        <v>63.8495</v>
      </c>
    </row>
    <row r="12196">
      <c r="A12196" s="70"/>
      <c r="B12196" s="77">
        <v>63.8195</v>
      </c>
    </row>
    <row r="12197">
      <c r="A12197" s="70"/>
      <c r="B12197" s="77">
        <v>63.5098</v>
      </c>
    </row>
    <row r="12198">
      <c r="A12198" s="70"/>
      <c r="B12198" s="77">
        <v>63.6406</v>
      </c>
    </row>
    <row r="12199">
      <c r="A12199" s="70"/>
      <c r="B12199" s="77">
        <v>63.66</v>
      </c>
    </row>
    <row r="12200">
      <c r="A12200" s="70"/>
      <c r="B12200" s="77">
        <v>63.6121</v>
      </c>
    </row>
    <row r="12201">
      <c r="A12201" s="70"/>
      <c r="B12201" s="77">
        <v>63.6042</v>
      </c>
    </row>
    <row r="12202">
      <c r="A12202" s="70"/>
      <c r="B12202" s="77">
        <v>63.917</v>
      </c>
    </row>
    <row r="12203">
      <c r="A12203" s="70"/>
      <c r="B12203" s="77">
        <v>63.7549</v>
      </c>
    </row>
    <row r="12204">
      <c r="A12204" s="70"/>
      <c r="B12204" s="77">
        <v>63.6223</v>
      </c>
    </row>
    <row r="12205">
      <c r="A12205" s="70"/>
      <c r="B12205" s="77">
        <v>63.5705</v>
      </c>
    </row>
    <row r="12206">
      <c r="A12206" s="70"/>
      <c r="B12206" s="77">
        <v>63.5785</v>
      </c>
    </row>
    <row r="12207">
      <c r="A12207" s="70"/>
      <c r="B12207" s="77">
        <v>63.3749</v>
      </c>
    </row>
    <row r="12208">
      <c r="A12208" s="70"/>
      <c r="B12208" s="77">
        <v>63.569</v>
      </c>
    </row>
    <row r="12209">
      <c r="A12209" s="70"/>
      <c r="B12209" s="77">
        <v>63.5065</v>
      </c>
    </row>
    <row r="12210">
      <c r="A12210" s="70"/>
      <c r="B12210" s="77">
        <v>63.3793</v>
      </c>
    </row>
    <row r="12211">
      <c r="A12211" s="70"/>
      <c r="B12211" s="77">
        <v>63.4655</v>
      </c>
    </row>
    <row r="12212">
      <c r="A12212" s="70"/>
      <c r="B12212" s="77">
        <v>63.4978</v>
      </c>
    </row>
    <row r="12213">
      <c r="A12213" s="70"/>
      <c r="B12213" s="77">
        <v>63.3847</v>
      </c>
    </row>
    <row r="12214">
      <c r="A12214" s="70"/>
      <c r="B12214" s="77">
        <v>63.4955</v>
      </c>
    </row>
    <row r="12215">
      <c r="A12215" s="70"/>
      <c r="B12215" s="77">
        <v>63.4928</v>
      </c>
    </row>
    <row r="12216">
      <c r="A12216" s="70"/>
      <c r="B12216" s="77">
        <v>63.551</v>
      </c>
    </row>
    <row r="12217">
      <c r="A12217" s="70"/>
      <c r="B12217" s="77">
        <v>63.6506</v>
      </c>
    </row>
    <row r="12218">
      <c r="A12218" s="70"/>
      <c r="B12218" s="77">
        <v>63.5283</v>
      </c>
    </row>
    <row r="12219">
      <c r="A12219" s="70"/>
      <c r="B12219" s="77">
        <v>63.7138</v>
      </c>
    </row>
    <row r="12220">
      <c r="A12220" s="70"/>
      <c r="B12220" s="77">
        <v>63.8916</v>
      </c>
    </row>
    <row r="12221">
      <c r="A12221" s="70"/>
      <c r="B12221" s="77">
        <v>64.0028</v>
      </c>
    </row>
    <row r="12222">
      <c r="A12222" s="70"/>
      <c r="B12222" s="77">
        <v>64.027</v>
      </c>
    </row>
    <row r="12223">
      <c r="A12223" s="70"/>
      <c r="B12223" s="77">
        <v>63.8943</v>
      </c>
    </row>
    <row r="12224">
      <c r="A12224" s="70"/>
      <c r="B12224" s="77">
        <v>64.0061</v>
      </c>
    </row>
    <row r="12225">
      <c r="A12225" s="70"/>
      <c r="B12225" s="77">
        <v>64.0054</v>
      </c>
    </row>
    <row r="12226">
      <c r="A12226" s="70"/>
      <c r="B12226" s="77">
        <v>63.9623</v>
      </c>
    </row>
    <row r="12227">
      <c r="A12227" s="70"/>
      <c r="B12227" s="77">
        <v>63.9315</v>
      </c>
    </row>
    <row r="12228">
      <c r="A12228" s="70"/>
      <c r="B12228" s="77">
        <v>63.8159</v>
      </c>
    </row>
    <row r="12229">
      <c r="A12229" s="70"/>
      <c r="B12229" s="77">
        <v>63.7603</v>
      </c>
    </row>
    <row r="12230">
      <c r="A12230" s="70"/>
      <c r="B12230" s="77">
        <v>63.8061</v>
      </c>
    </row>
    <row r="12231">
      <c r="A12231" s="70"/>
      <c r="B12231" s="77">
        <v>63.759</v>
      </c>
    </row>
    <row r="12232">
      <c r="A12232" s="70"/>
      <c r="B12232" s="77">
        <v>64.1732</v>
      </c>
    </row>
    <row r="12233">
      <c r="A12233" s="70"/>
      <c r="B12233" s="77">
        <v>64.827</v>
      </c>
    </row>
    <row r="12234">
      <c r="A12234" s="70"/>
      <c r="B12234" s="77">
        <v>64.9212</v>
      </c>
    </row>
    <row r="12235">
      <c r="A12235" s="70"/>
      <c r="B12235" s="77">
        <v>65.1225</v>
      </c>
    </row>
    <row r="12236">
      <c r="A12236" s="70"/>
      <c r="B12236" s="77">
        <v>65.22</v>
      </c>
    </row>
    <row r="12237">
      <c r="A12237" s="70"/>
      <c r="B12237" s="71"/>
    </row>
    <row r="12238">
      <c r="A12238" s="70"/>
      <c r="B12238" s="77">
        <v>65.2525</v>
      </c>
    </row>
    <row r="12239">
      <c r="A12239" s="70"/>
      <c r="B12239" s="77">
        <v>65.2385</v>
      </c>
    </row>
    <row r="12240">
      <c r="A12240" s="70"/>
      <c r="B12240" s="77">
        <v>65.8298</v>
      </c>
    </row>
    <row r="12241">
      <c r="A12241" s="70"/>
      <c r="B12241" s="77">
        <v>66.5093</v>
      </c>
    </row>
    <row r="12242">
      <c r="A12242" s="70"/>
      <c r="B12242" s="77">
        <v>66.709</v>
      </c>
    </row>
    <row r="12243">
      <c r="A12243" s="70"/>
      <c r="B12243" s="77">
        <v>66.161</v>
      </c>
    </row>
    <row r="12244">
      <c r="A12244" s="70"/>
      <c r="B12244" s="77">
        <v>66.0605</v>
      </c>
    </row>
    <row r="12245">
      <c r="A12245" s="70"/>
      <c r="B12245" s="77">
        <v>66.0808</v>
      </c>
    </row>
    <row r="12246">
      <c r="A12246" s="70"/>
      <c r="B12246" s="77">
        <v>66.3062</v>
      </c>
    </row>
    <row r="12247">
      <c r="A12247" s="70"/>
      <c r="B12247" s="77">
        <v>66.2603</v>
      </c>
    </row>
    <row r="12248">
      <c r="A12248" s="70"/>
      <c r="B12248" s="77">
        <v>66.1638</v>
      </c>
    </row>
    <row r="12249">
      <c r="A12249" s="70"/>
      <c r="B12249" s="77">
        <v>66.228</v>
      </c>
    </row>
    <row r="12250">
      <c r="A12250" s="70"/>
      <c r="B12250" s="77">
        <v>66.4003</v>
      </c>
    </row>
    <row r="12251">
      <c r="A12251" s="70"/>
      <c r="B12251" s="77">
        <v>66.606</v>
      </c>
    </row>
    <row r="12252">
      <c r="A12252" s="70"/>
      <c r="B12252" s="77">
        <v>66.2945</v>
      </c>
    </row>
    <row r="12253">
      <c r="A12253" s="70"/>
      <c r="B12253" s="77">
        <v>66.584</v>
      </c>
    </row>
    <row r="12254">
      <c r="A12254" s="70"/>
      <c r="B12254" s="77">
        <v>66.3866</v>
      </c>
    </row>
    <row r="12255">
      <c r="A12255" s="70"/>
      <c r="B12255" s="77">
        <v>66.3708</v>
      </c>
    </row>
    <row r="12256">
      <c r="A12256" s="70"/>
      <c r="B12256" s="77">
        <v>66.4383</v>
      </c>
    </row>
    <row r="12257">
      <c r="A12257" s="70"/>
      <c r="B12257" s="77">
        <v>66.5</v>
      </c>
    </row>
    <row r="12258">
      <c r="A12258" s="70"/>
      <c r="B12258" s="71"/>
    </row>
    <row r="12259">
      <c r="A12259" s="70"/>
      <c r="B12259" s="77">
        <v>65.9255</v>
      </c>
    </row>
    <row r="12260">
      <c r="A12260" s="70"/>
      <c r="B12260" s="77">
        <v>65.7531</v>
      </c>
    </row>
    <row r="12261">
      <c r="A12261" s="70"/>
      <c r="B12261" s="77">
        <v>65.625</v>
      </c>
    </row>
    <row r="12262">
      <c r="A12262" s="70"/>
      <c r="B12262" s="77">
        <v>65.9696</v>
      </c>
    </row>
    <row r="12263">
      <c r="A12263" s="70"/>
      <c r="B12263" s="77">
        <v>66.0993</v>
      </c>
    </row>
    <row r="12264">
      <c r="A12264" s="70"/>
      <c r="B12264" s="71"/>
    </row>
    <row r="12265">
      <c r="A12265" s="70"/>
      <c r="B12265" s="77">
        <v>66.0805</v>
      </c>
    </row>
    <row r="12266">
      <c r="A12266" s="70"/>
      <c r="B12266" s="77">
        <v>66.1843</v>
      </c>
    </row>
    <row r="12267">
      <c r="A12267" s="70"/>
      <c r="B12267" s="77">
        <v>65.7418</v>
      </c>
    </row>
    <row r="12268">
      <c r="A12268" s="70"/>
      <c r="B12268" s="77">
        <v>65.554</v>
      </c>
    </row>
    <row r="12269">
      <c r="A12269" s="70"/>
      <c r="B12269" s="71"/>
    </row>
    <row r="12270">
      <c r="A12270" s="70"/>
      <c r="B12270" s="77">
        <v>65.2905</v>
      </c>
    </row>
    <row r="12271">
      <c r="A12271" s="70"/>
      <c r="B12271" s="77">
        <v>65.3908</v>
      </c>
    </row>
    <row r="12272">
      <c r="A12272" s="70"/>
      <c r="B12272" s="77">
        <v>65.2571</v>
      </c>
    </row>
    <row r="12273">
      <c r="A12273" s="70"/>
      <c r="B12273" s="77">
        <v>65.157</v>
      </c>
    </row>
    <row r="12274">
      <c r="A12274" s="70"/>
      <c r="B12274" s="77">
        <v>64.7848</v>
      </c>
    </row>
    <row r="12275">
      <c r="A12275" s="70"/>
      <c r="B12275" s="77">
        <v>65.0215</v>
      </c>
    </row>
    <row r="12276">
      <c r="A12276" s="70"/>
      <c r="B12276" s="77">
        <v>65.1123</v>
      </c>
    </row>
    <row r="12277">
      <c r="A12277" s="70"/>
      <c r="B12277" s="77">
        <v>64.824</v>
      </c>
    </row>
    <row r="12278">
      <c r="A12278" s="70"/>
      <c r="B12278" s="77">
        <v>64.9697</v>
      </c>
    </row>
    <row r="12279">
      <c r="A12279" s="70"/>
      <c r="B12279" s="77">
        <v>64.8178</v>
      </c>
    </row>
    <row r="12280">
      <c r="A12280" s="70"/>
      <c r="B12280" s="77">
        <v>64.8908</v>
      </c>
    </row>
    <row r="12281">
      <c r="A12281" s="70"/>
      <c r="B12281" s="77">
        <v>65.1513</v>
      </c>
    </row>
    <row r="12282">
      <c r="A12282" s="70"/>
      <c r="B12282" s="71"/>
    </row>
    <row r="12283">
      <c r="A12283" s="70"/>
      <c r="B12283" s="77">
        <v>64.8815</v>
      </c>
    </row>
    <row r="12284">
      <c r="A12284" s="70"/>
      <c r="B12284" s="77">
        <v>64.9603</v>
      </c>
    </row>
    <row r="12285">
      <c r="A12285" s="70"/>
      <c r="B12285" s="77">
        <v>64.9553</v>
      </c>
    </row>
    <row r="12286">
      <c r="A12286" s="70"/>
      <c r="B12286" s="77">
        <v>65.0408</v>
      </c>
    </row>
    <row r="12287">
      <c r="A12287" s="70"/>
      <c r="B12287" s="77">
        <v>65.1515</v>
      </c>
    </row>
    <row r="12288">
      <c r="A12288" s="70"/>
      <c r="B12288" s="77">
        <v>65.2231</v>
      </c>
    </row>
    <row r="12289">
      <c r="A12289" s="70"/>
      <c r="B12289" s="77">
        <v>65.4793</v>
      </c>
    </row>
    <row r="12290">
      <c r="A12290" s="70"/>
      <c r="B12290" s="77">
        <v>65.451</v>
      </c>
    </row>
    <row r="12291">
      <c r="A12291" s="70"/>
      <c r="B12291" s="77">
        <v>65.568</v>
      </c>
    </row>
    <row r="12292">
      <c r="A12292" s="70"/>
      <c r="B12292" s="77">
        <v>65.6755</v>
      </c>
    </row>
    <row r="12293">
      <c r="A12293" s="70"/>
      <c r="B12293" s="77">
        <v>65.791</v>
      </c>
    </row>
    <row r="12294">
      <c r="A12294" s="70"/>
      <c r="B12294" s="77">
        <v>66.3378</v>
      </c>
    </row>
    <row r="12295">
      <c r="A12295" s="70"/>
      <c r="B12295" s="77">
        <v>66.3495</v>
      </c>
    </row>
    <row r="12296">
      <c r="A12296" s="70"/>
      <c r="B12296" s="71"/>
    </row>
    <row r="12297">
      <c r="A12297" s="70"/>
      <c r="B12297" s="71"/>
    </row>
    <row r="12298">
      <c r="A12298" s="70"/>
      <c r="B12298" s="77">
        <v>66.139</v>
      </c>
    </row>
    <row r="12299">
      <c r="A12299" s="70"/>
      <c r="B12299" s="77">
        <v>66.169</v>
      </c>
    </row>
    <row r="12300">
      <c r="A12300" s="70"/>
      <c r="B12300" s="77">
        <v>65.9805</v>
      </c>
    </row>
    <row r="12301">
      <c r="A12301" s="70"/>
      <c r="B12301" s="77">
        <v>66.1138</v>
      </c>
    </row>
    <row r="12302">
      <c r="A12302" s="70"/>
      <c r="B12302" s="77">
        <v>66.1105</v>
      </c>
    </row>
    <row r="12303">
      <c r="A12303" s="70"/>
      <c r="B12303" s="77">
        <v>66.094</v>
      </c>
    </row>
    <row r="12304">
      <c r="A12304" s="70"/>
      <c r="B12304" s="77">
        <v>66.349</v>
      </c>
    </row>
    <row r="12305">
      <c r="A12305" s="70"/>
      <c r="B12305" s="77">
        <v>66.384</v>
      </c>
    </row>
    <row r="12306">
      <c r="A12306" s="70"/>
      <c r="B12306" s="71"/>
    </row>
    <row r="12307">
      <c r="A12307" s="70"/>
      <c r="B12307" s="77">
        <v>66.8148</v>
      </c>
    </row>
    <row r="12308">
      <c r="A12308" s="70"/>
      <c r="B12308" s="77">
        <v>66.518</v>
      </c>
    </row>
    <row r="12309">
      <c r="A12309" s="70"/>
      <c r="B12309" s="77">
        <v>66.6158</v>
      </c>
    </row>
    <row r="12310">
      <c r="A12310" s="70"/>
      <c r="B12310" s="77">
        <v>66.745</v>
      </c>
    </row>
    <row r="12311">
      <c r="A12311" s="70"/>
      <c r="B12311" s="77">
        <v>66.8365</v>
      </c>
    </row>
    <row r="12312">
      <c r="A12312" s="70"/>
      <c r="B12312" s="77">
        <v>66.6263</v>
      </c>
    </row>
    <row r="12313">
      <c r="A12313" s="70"/>
      <c r="B12313" s="77">
        <v>66.7983</v>
      </c>
    </row>
    <row r="12314">
      <c r="A12314" s="70"/>
      <c r="B12314" s="77">
        <v>66.75</v>
      </c>
    </row>
    <row r="12315">
      <c r="A12315" s="70"/>
      <c r="B12315" s="77">
        <v>66.7905</v>
      </c>
    </row>
    <row r="12316">
      <c r="A12316" s="70"/>
      <c r="B12316" s="77">
        <v>66.786</v>
      </c>
    </row>
    <row r="12317">
      <c r="A12317" s="70"/>
      <c r="B12317" s="77">
        <v>66.994</v>
      </c>
    </row>
    <row r="12318">
      <c r="A12318" s="70"/>
      <c r="B12318" s="77">
        <v>67.0435</v>
      </c>
    </row>
    <row r="12319">
      <c r="A12319" s="70"/>
      <c r="B12319" s="77">
        <v>66.8468</v>
      </c>
    </row>
    <row r="12320">
      <c r="A12320" s="70"/>
      <c r="B12320" s="77">
        <v>66.6488</v>
      </c>
    </row>
    <row r="12321">
      <c r="A12321" s="70"/>
      <c r="B12321" s="77">
        <v>66.4235</v>
      </c>
    </row>
    <row r="12322">
      <c r="A12322" s="70"/>
      <c r="B12322" s="77">
        <v>66.324</v>
      </c>
    </row>
    <row r="12323">
      <c r="A12323" s="70"/>
      <c r="B12323" s="77">
        <v>66.2985</v>
      </c>
    </row>
    <row r="12324">
      <c r="A12324" s="70"/>
      <c r="B12324" s="77">
        <v>66.202</v>
      </c>
    </row>
    <row r="12325">
      <c r="A12325" s="70"/>
      <c r="B12325" s="71"/>
    </row>
    <row r="12326">
      <c r="A12326" s="70"/>
      <c r="B12326" s="77">
        <v>66.138</v>
      </c>
    </row>
    <row r="12327">
      <c r="A12327" s="70"/>
      <c r="B12327" s="77">
        <v>66.37</v>
      </c>
    </row>
    <row r="12328">
      <c r="A12328" s="70"/>
      <c r="B12328" s="77">
        <v>66.4243</v>
      </c>
    </row>
    <row r="12329">
      <c r="A12329" s="70"/>
      <c r="B12329" s="77">
        <v>66.326</v>
      </c>
    </row>
    <row r="12330">
      <c r="A12330" s="70"/>
      <c r="B12330" s="77">
        <v>66.4623</v>
      </c>
    </row>
    <row r="12331">
      <c r="A12331" s="70"/>
      <c r="B12331" s="77">
        <v>66.5418</v>
      </c>
    </row>
    <row r="12332">
      <c r="A12332" s="70"/>
      <c r="B12332" s="77">
        <v>66.7165</v>
      </c>
    </row>
    <row r="12333">
      <c r="A12333" s="70"/>
      <c r="B12333" s="77">
        <v>66.9115</v>
      </c>
    </row>
    <row r="12334">
      <c r="A12334" s="70"/>
      <c r="B12334" s="77">
        <v>66.669</v>
      </c>
    </row>
    <row r="12335">
      <c r="A12335" s="70"/>
      <c r="B12335" s="77">
        <v>66.7885</v>
      </c>
    </row>
    <row r="12336">
      <c r="A12336" s="70"/>
      <c r="B12336" s="77">
        <v>66.8905</v>
      </c>
    </row>
    <row r="12337">
      <c r="A12337" s="70"/>
      <c r="B12337" s="77">
        <v>66.8394</v>
      </c>
    </row>
    <row r="12338">
      <c r="A12338" s="70"/>
      <c r="B12338" s="77">
        <v>67.095</v>
      </c>
    </row>
    <row r="12339">
      <c r="A12339" s="70"/>
      <c r="B12339" s="77">
        <v>67.4325</v>
      </c>
    </row>
    <row r="12340">
      <c r="A12340" s="70"/>
      <c r="B12340" s="77">
        <v>67.563</v>
      </c>
    </row>
    <row r="12341">
      <c r="A12341" s="70"/>
      <c r="B12341" s="77">
        <v>67.9774</v>
      </c>
    </row>
    <row r="12342">
      <c r="A12342" s="70"/>
      <c r="B12342" s="77">
        <v>68.06</v>
      </c>
    </row>
    <row r="12343">
      <c r="A12343" s="70"/>
      <c r="B12343" s="77">
        <v>67.748</v>
      </c>
    </row>
    <row r="12344">
      <c r="A12344" s="70"/>
      <c r="B12344" s="77">
        <v>67.6428</v>
      </c>
    </row>
    <row r="12345">
      <c r="A12345" s="70"/>
      <c r="B12345" s="71"/>
    </row>
    <row r="12346">
      <c r="A12346" s="70"/>
      <c r="B12346" s="77">
        <v>67.9803</v>
      </c>
    </row>
    <row r="12347">
      <c r="A12347" s="70"/>
      <c r="B12347" s="77">
        <v>68.0858</v>
      </c>
    </row>
    <row r="12348">
      <c r="A12348" s="70"/>
      <c r="B12348" s="77">
        <v>67.8763</v>
      </c>
    </row>
    <row r="12349">
      <c r="A12349" s="70"/>
      <c r="B12349" s="77">
        <v>67.6728</v>
      </c>
    </row>
    <row r="12350">
      <c r="A12350" s="70"/>
      <c r="B12350" s="77">
        <v>67.834</v>
      </c>
    </row>
    <row r="12351">
      <c r="A12351" s="70"/>
      <c r="B12351" s="77">
        <v>68.1825</v>
      </c>
    </row>
    <row r="12352">
      <c r="A12352" s="70"/>
      <c r="B12352" s="77">
        <v>67.8093</v>
      </c>
    </row>
    <row r="12353">
      <c r="A12353" s="70"/>
      <c r="B12353" s="77">
        <v>67.6365</v>
      </c>
    </row>
    <row r="12354">
      <c r="A12354" s="70"/>
      <c r="B12354" s="77">
        <v>67.819</v>
      </c>
    </row>
    <row r="12355">
      <c r="A12355" s="70"/>
      <c r="B12355" s="77">
        <v>68.1623</v>
      </c>
    </row>
    <row r="12356">
      <c r="A12356" s="70"/>
      <c r="B12356" s="77">
        <v>67.8781</v>
      </c>
    </row>
    <row r="12357">
      <c r="A12357" s="70"/>
      <c r="B12357" s="77">
        <v>68.0155</v>
      </c>
    </row>
    <row r="12358">
      <c r="A12358" s="70"/>
      <c r="B12358" s="77">
        <v>68.4365</v>
      </c>
    </row>
    <row r="12359">
      <c r="A12359" s="70"/>
      <c r="B12359" s="77">
        <v>68.336</v>
      </c>
    </row>
    <row r="12360">
      <c r="A12360" s="70"/>
      <c r="B12360" s="77">
        <v>68.592</v>
      </c>
    </row>
    <row r="12361">
      <c r="A12361" s="70"/>
      <c r="B12361" s="77">
        <v>68.494</v>
      </c>
    </row>
    <row r="12362">
      <c r="A12362" s="70"/>
      <c r="B12362" s="71"/>
    </row>
    <row r="12363">
      <c r="A12363" s="70"/>
      <c r="B12363" s="77">
        <v>68.5517</v>
      </c>
    </row>
    <row r="12364">
      <c r="A12364" s="70"/>
      <c r="B12364" s="77">
        <v>68.6408</v>
      </c>
    </row>
    <row r="12365">
      <c r="A12365" s="70"/>
      <c r="B12365" s="77">
        <v>68.565</v>
      </c>
    </row>
    <row r="12366">
      <c r="A12366" s="70"/>
      <c r="B12366" s="77">
        <v>68.599</v>
      </c>
    </row>
    <row r="12367">
      <c r="A12367" s="70"/>
      <c r="B12367" s="77">
        <v>68.7775</v>
      </c>
    </row>
    <row r="12368">
      <c r="A12368" s="70"/>
      <c r="B12368" s="77">
        <v>68.616</v>
      </c>
    </row>
    <row r="12369">
      <c r="A12369" s="70"/>
      <c r="B12369" s="77">
        <v>68.158</v>
      </c>
    </row>
    <row r="12370">
      <c r="A12370" s="70"/>
      <c r="B12370" s="77">
        <v>67.7022</v>
      </c>
    </row>
    <row r="12371">
      <c r="A12371" s="70"/>
      <c r="B12371" s="77">
        <v>67.3786</v>
      </c>
    </row>
    <row r="12372">
      <c r="A12372" s="70"/>
      <c r="B12372" s="77">
        <v>67.2713</v>
      </c>
    </row>
    <row r="12373">
      <c r="A12373" s="70"/>
      <c r="B12373" s="71"/>
    </row>
    <row r="12374">
      <c r="A12374" s="70"/>
      <c r="B12374" s="77">
        <v>67.338</v>
      </c>
    </row>
    <row r="12375">
      <c r="A12375" s="70"/>
      <c r="B12375" s="77">
        <v>67.4632</v>
      </c>
    </row>
    <row r="12376">
      <c r="A12376" s="70"/>
      <c r="B12376" s="77">
        <v>67.051</v>
      </c>
    </row>
    <row r="12377">
      <c r="A12377" s="70"/>
      <c r="B12377" s="77">
        <v>67.0868</v>
      </c>
    </row>
    <row r="12378">
      <c r="A12378" s="70"/>
      <c r="B12378" s="77">
        <v>67.023</v>
      </c>
    </row>
    <row r="12379">
      <c r="A12379" s="70"/>
      <c r="B12379" s="77">
        <v>67.229</v>
      </c>
    </row>
    <row r="12380">
      <c r="A12380" s="70"/>
      <c r="B12380" s="77">
        <v>67.368</v>
      </c>
    </row>
    <row r="12381">
      <c r="A12381" s="70"/>
      <c r="B12381" s="77">
        <v>66.8806</v>
      </c>
    </row>
    <row r="12382">
      <c r="A12382" s="70"/>
      <c r="B12382" s="77">
        <v>66.6088</v>
      </c>
    </row>
    <row r="12383">
      <c r="A12383" s="70"/>
      <c r="B12383" s="77">
        <v>66.504</v>
      </c>
    </row>
    <row r="12384">
      <c r="A12384" s="70"/>
      <c r="B12384" s="77">
        <v>66.5411</v>
      </c>
    </row>
    <row r="12385">
      <c r="A12385" s="70"/>
      <c r="B12385" s="77">
        <v>66.864</v>
      </c>
    </row>
    <row r="12386">
      <c r="A12386" s="70"/>
      <c r="B12386" s="71"/>
    </row>
    <row r="12387">
      <c r="A12387" s="70"/>
      <c r="B12387" s="71"/>
    </row>
    <row r="12388">
      <c r="A12388" s="70"/>
      <c r="B12388" s="77">
        <v>66.668</v>
      </c>
    </row>
    <row r="12389">
      <c r="A12389" s="70"/>
      <c r="B12389" s="77">
        <v>66.558</v>
      </c>
    </row>
    <row r="12390">
      <c r="A12390" s="70"/>
      <c r="B12390" s="77">
        <v>66.4105</v>
      </c>
    </row>
    <row r="12391">
      <c r="A12391" s="70"/>
      <c r="B12391" s="77">
        <v>66.3329</v>
      </c>
    </row>
    <row r="12392">
      <c r="A12392" s="70"/>
      <c r="B12392" s="71"/>
    </row>
    <row r="12393">
      <c r="A12393" s="70"/>
      <c r="B12393" s="77">
        <v>66.243</v>
      </c>
    </row>
    <row r="12394">
      <c r="A12394" s="70"/>
      <c r="B12394" s="77">
        <v>66.3248</v>
      </c>
    </row>
    <row r="12395">
      <c r="A12395" s="70"/>
      <c r="B12395" s="77">
        <v>66.5807</v>
      </c>
    </row>
    <row r="12396">
      <c r="A12396" s="70"/>
      <c r="B12396" s="77">
        <v>66.4698</v>
      </c>
    </row>
    <row r="12397">
      <c r="A12397" s="70"/>
      <c r="B12397" s="71"/>
    </row>
    <row r="12398">
      <c r="A12398" s="70"/>
      <c r="B12398" s="77">
        <v>66.3925</v>
      </c>
    </row>
    <row r="12399">
      <c r="A12399" s="70"/>
      <c r="B12399" s="77">
        <v>66.495</v>
      </c>
    </row>
    <row r="12400">
      <c r="A12400" s="70"/>
      <c r="B12400" s="77">
        <v>66.4293</v>
      </c>
    </row>
    <row r="12401">
      <c r="A12401" s="70"/>
      <c r="B12401" s="71"/>
    </row>
    <row r="12402">
      <c r="A12402" s="70"/>
      <c r="B12402" s="71"/>
    </row>
    <row r="12403">
      <c r="A12403" s="70"/>
      <c r="B12403" s="77">
        <v>66.6663</v>
      </c>
    </row>
    <row r="12404">
      <c r="A12404" s="70"/>
      <c r="B12404" s="71"/>
    </row>
    <row r="12405">
      <c r="A12405" s="70"/>
      <c r="B12405" s="77">
        <v>66.2406</v>
      </c>
    </row>
    <row r="12406">
      <c r="A12406" s="70"/>
      <c r="B12406" s="77">
        <v>66.293</v>
      </c>
    </row>
    <row r="12407">
      <c r="A12407" s="70"/>
      <c r="B12407" s="77">
        <v>66.4925</v>
      </c>
    </row>
    <row r="12408">
      <c r="A12408" s="70"/>
      <c r="B12408" s="77">
        <v>66.6839</v>
      </c>
    </row>
    <row r="12409">
      <c r="A12409" s="70"/>
      <c r="B12409" s="77">
        <v>66.733</v>
      </c>
    </row>
    <row r="12410">
      <c r="A12410" s="70"/>
      <c r="B12410" s="77">
        <v>66.546</v>
      </c>
    </row>
    <row r="12411">
      <c r="A12411" s="70"/>
      <c r="B12411" s="77">
        <v>66.4045</v>
      </c>
    </row>
    <row r="12412">
      <c r="A12412" s="70"/>
      <c r="B12412" s="77">
        <v>66.5176</v>
      </c>
    </row>
    <row r="12413">
      <c r="A12413" s="70"/>
      <c r="B12413" s="77">
        <v>66.3435</v>
      </c>
    </row>
    <row r="12414">
      <c r="A12414" s="70"/>
      <c r="B12414" s="77">
        <v>66.2698</v>
      </c>
    </row>
    <row r="12415">
      <c r="A12415" s="70"/>
      <c r="B12415" s="77">
        <v>66.5388</v>
      </c>
    </row>
    <row r="12416">
      <c r="A12416" s="70"/>
      <c r="B12416" s="77">
        <v>66.5105</v>
      </c>
    </row>
    <row r="12417">
      <c r="A12417" s="70"/>
      <c r="B12417" s="77">
        <v>66.583</v>
      </c>
    </row>
    <row r="12418">
      <c r="A12418" s="70"/>
      <c r="B12418" s="77">
        <v>66.4379</v>
      </c>
    </row>
    <row r="12419">
      <c r="A12419" s="70"/>
      <c r="B12419" s="77">
        <v>66.7224</v>
      </c>
    </row>
    <row r="12420">
      <c r="A12420" s="70"/>
      <c r="B12420" s="77">
        <v>66.6958</v>
      </c>
    </row>
    <row r="12421">
      <c r="A12421" s="70"/>
      <c r="B12421" s="77">
        <v>66.5977</v>
      </c>
    </row>
    <row r="12422">
      <c r="A12422" s="70"/>
      <c r="B12422" s="77">
        <v>66.7609</v>
      </c>
    </row>
    <row r="12423">
      <c r="A12423" s="70"/>
      <c r="B12423" s="77">
        <v>66.8216</v>
      </c>
    </row>
    <row r="12424">
      <c r="A12424" s="70"/>
      <c r="B12424" s="77">
        <v>66.7233</v>
      </c>
    </row>
    <row r="12425">
      <c r="A12425" s="70"/>
      <c r="B12425" s="77">
        <v>66.9131</v>
      </c>
    </row>
    <row r="12426">
      <c r="A12426" s="70"/>
      <c r="B12426" s="77">
        <v>67.2307</v>
      </c>
    </row>
    <row r="12427">
      <c r="A12427" s="70"/>
      <c r="B12427" s="77">
        <v>67.4076</v>
      </c>
    </row>
    <row r="12428">
      <c r="A12428" s="70"/>
      <c r="B12428" s="77">
        <v>67.3492</v>
      </c>
    </row>
    <row r="12429">
      <c r="A12429" s="70"/>
      <c r="B12429" s="77">
        <v>67.706</v>
      </c>
    </row>
    <row r="12430">
      <c r="A12430" s="70"/>
      <c r="B12430" s="77">
        <v>67.4467</v>
      </c>
    </row>
    <row r="12431">
      <c r="A12431" s="70"/>
      <c r="B12431" s="77">
        <v>67.2855</v>
      </c>
    </row>
    <row r="12432">
      <c r="A12432" s="70"/>
      <c r="B12432" s="77">
        <v>67.0613</v>
      </c>
    </row>
    <row r="12433">
      <c r="A12433" s="70"/>
      <c r="B12433" s="77">
        <v>67.203</v>
      </c>
    </row>
    <row r="12434">
      <c r="A12434" s="70"/>
      <c r="B12434" s="77">
        <v>67.3526</v>
      </c>
    </row>
    <row r="12435">
      <c r="A12435" s="70"/>
      <c r="B12435" s="77">
        <v>67.2533</v>
      </c>
    </row>
    <row r="12436">
      <c r="A12436" s="70"/>
      <c r="B12436" s="77">
        <v>67.2415</v>
      </c>
    </row>
    <row r="12437">
      <c r="A12437" s="70"/>
      <c r="B12437" s="77">
        <v>66.9614</v>
      </c>
    </row>
    <row r="12438">
      <c r="A12438" s="70"/>
      <c r="B12438" s="77">
        <v>66.8305</v>
      </c>
    </row>
    <row r="12439">
      <c r="A12439" s="70"/>
      <c r="B12439" s="77">
        <v>66.737</v>
      </c>
    </row>
    <row r="12440">
      <c r="A12440" s="70"/>
      <c r="B12440" s="77">
        <v>66.625</v>
      </c>
    </row>
    <row r="12441">
      <c r="A12441" s="70"/>
      <c r="B12441" s="77">
        <v>66.7948</v>
      </c>
    </row>
    <row r="12442">
      <c r="A12442" s="70"/>
      <c r="B12442" s="77">
        <v>67.0737</v>
      </c>
    </row>
    <row r="12443">
      <c r="A12443" s="70"/>
      <c r="B12443" s="77">
        <v>67.152</v>
      </c>
    </row>
    <row r="12444">
      <c r="A12444" s="70"/>
      <c r="B12444" s="77">
        <v>67.1596</v>
      </c>
    </row>
    <row r="12445">
      <c r="A12445" s="70"/>
      <c r="B12445" s="77">
        <v>67.2068</v>
      </c>
    </row>
    <row r="12446">
      <c r="A12446" s="70"/>
      <c r="B12446" s="77">
        <v>67.1682</v>
      </c>
    </row>
    <row r="12447">
      <c r="A12447" s="70"/>
      <c r="B12447" s="77">
        <v>67.4087</v>
      </c>
    </row>
    <row r="12448">
      <c r="A12448" s="70"/>
      <c r="B12448" s="77">
        <v>67.4767</v>
      </c>
    </row>
    <row r="12449">
      <c r="A12449" s="70"/>
      <c r="B12449" s="77">
        <v>67.557</v>
      </c>
    </row>
    <row r="12450">
      <c r="A12450" s="70"/>
      <c r="B12450" s="77">
        <v>67.3702</v>
      </c>
    </row>
    <row r="12451">
      <c r="A12451" s="70"/>
      <c r="B12451" s="77">
        <v>68.0144</v>
      </c>
    </row>
    <row r="12452">
      <c r="A12452" s="70"/>
      <c r="B12452" s="77">
        <v>67.9</v>
      </c>
    </row>
    <row r="12453">
      <c r="A12453" s="70"/>
      <c r="B12453" s="77">
        <v>67.8867</v>
      </c>
    </row>
    <row r="12454">
      <c r="A12454" s="70"/>
      <c r="B12454" s="77">
        <v>67.7443</v>
      </c>
    </row>
    <row r="12455">
      <c r="A12455" s="70"/>
      <c r="B12455" s="77">
        <v>67.6166</v>
      </c>
    </row>
    <row r="12456">
      <c r="A12456" s="70"/>
      <c r="B12456" s="77">
        <v>67.441</v>
      </c>
    </row>
    <row r="12457">
      <c r="A12457" s="70"/>
      <c r="B12457" s="77">
        <v>67.4028</v>
      </c>
    </row>
    <row r="12458">
      <c r="A12458" s="70"/>
      <c r="B12458" s="71"/>
    </row>
    <row r="12459">
      <c r="A12459" s="70"/>
      <c r="B12459" s="77">
        <v>67.4972</v>
      </c>
    </row>
    <row r="12460">
      <c r="A12460" s="70"/>
      <c r="B12460" s="77">
        <v>67.4584</v>
      </c>
    </row>
    <row r="12461">
      <c r="A12461" s="70"/>
      <c r="B12461" s="77">
        <v>67.1426</v>
      </c>
    </row>
    <row r="12462">
      <c r="A12462" s="70"/>
      <c r="B12462" s="77">
        <v>67.1471</v>
      </c>
    </row>
    <row r="12463">
      <c r="A12463" s="70"/>
      <c r="B12463" s="77">
        <v>67.2046</v>
      </c>
    </row>
    <row r="12464">
      <c r="A12464" s="70"/>
      <c r="B12464" s="77">
        <v>66.9136</v>
      </c>
    </row>
    <row r="12465">
      <c r="A12465" s="70"/>
      <c r="B12465" s="71"/>
    </row>
    <row r="12466">
      <c r="A12466" s="70"/>
      <c r="B12466" s="77">
        <v>67.1015</v>
      </c>
    </row>
    <row r="12467">
      <c r="A12467" s="70"/>
      <c r="B12467" s="77">
        <v>67.1462</v>
      </c>
    </row>
    <row r="12468">
      <c r="A12468" s="70"/>
      <c r="B12468" s="77">
        <v>67.172</v>
      </c>
    </row>
    <row r="12469">
      <c r="A12469" s="70"/>
      <c r="B12469" s="77">
        <v>67.2035</v>
      </c>
    </row>
    <row r="12470">
      <c r="A12470" s="70"/>
      <c r="B12470" s="77">
        <v>67.1355</v>
      </c>
    </row>
    <row r="12471">
      <c r="A12471" s="70"/>
      <c r="B12471" s="77">
        <v>67.243</v>
      </c>
    </row>
    <row r="12472">
      <c r="A12472" s="70"/>
      <c r="B12472" s="77">
        <v>67.368</v>
      </c>
    </row>
    <row r="12473">
      <c r="A12473" s="70"/>
      <c r="B12473" s="77">
        <v>67.2362</v>
      </c>
    </row>
    <row r="12474">
      <c r="A12474" s="70"/>
      <c r="B12474" s="77">
        <v>67.055</v>
      </c>
    </row>
    <row r="12475">
      <c r="A12475" s="70"/>
      <c r="B12475" s="77">
        <v>67.034</v>
      </c>
    </row>
    <row r="12476">
      <c r="A12476" s="70"/>
      <c r="B12476" s="77">
        <v>66.7412</v>
      </c>
    </row>
    <row r="12477">
      <c r="A12477" s="70"/>
      <c r="B12477" s="77">
        <v>66.7612</v>
      </c>
    </row>
    <row r="12478">
      <c r="A12478" s="70"/>
      <c r="B12478" s="77">
        <v>66.9368</v>
      </c>
    </row>
    <row r="12479">
      <c r="A12479" s="70"/>
      <c r="B12479" s="77">
        <v>66.9447</v>
      </c>
    </row>
    <row r="12480">
      <c r="A12480" s="70"/>
      <c r="B12480" s="77">
        <v>66.8141</v>
      </c>
    </row>
    <row r="12481">
      <c r="A12481" s="70"/>
      <c r="B12481" s="77">
        <v>66.7407</v>
      </c>
    </row>
    <row r="12482">
      <c r="A12482" s="70"/>
      <c r="B12482" s="77">
        <v>66.9633</v>
      </c>
    </row>
    <row r="12483">
      <c r="A12483" s="70"/>
      <c r="B12483" s="77">
        <v>66.7442</v>
      </c>
    </row>
    <row r="12484">
      <c r="A12484" s="70"/>
      <c r="B12484" s="77">
        <v>66.8571</v>
      </c>
    </row>
    <row r="12485">
      <c r="A12485" s="70"/>
      <c r="B12485" s="77">
        <v>66.8252</v>
      </c>
    </row>
    <row r="12486">
      <c r="A12486" s="70"/>
      <c r="B12486" s="71"/>
    </row>
    <row r="12487">
      <c r="A12487" s="70"/>
      <c r="B12487" s="77">
        <v>66.8983</v>
      </c>
    </row>
    <row r="12488">
      <c r="A12488" s="70"/>
      <c r="B12488" s="71"/>
    </row>
    <row r="12489">
      <c r="A12489" s="70"/>
      <c r="B12489" s="77">
        <v>66.7939</v>
      </c>
    </row>
    <row r="12490">
      <c r="A12490" s="70"/>
      <c r="B12490" s="77">
        <v>66.9296</v>
      </c>
    </row>
    <row r="12491">
      <c r="A12491" s="70"/>
      <c r="B12491" s="77">
        <v>67.194</v>
      </c>
    </row>
    <row r="12492">
      <c r="A12492" s="70"/>
      <c r="B12492" s="77">
        <v>67.0885</v>
      </c>
    </row>
    <row r="12493">
      <c r="A12493" s="70"/>
      <c r="B12493" s="77">
        <v>67.132</v>
      </c>
    </row>
    <row r="12494">
      <c r="A12494" s="70"/>
      <c r="B12494" s="77">
        <v>67.0876</v>
      </c>
    </row>
    <row r="12495">
      <c r="A12495" s="70"/>
      <c r="B12495" s="77">
        <v>67.0299</v>
      </c>
    </row>
    <row r="12496">
      <c r="A12496" s="70"/>
      <c r="B12496" s="77">
        <v>67.181</v>
      </c>
    </row>
    <row r="12497">
      <c r="A12497" s="70"/>
      <c r="B12497" s="77">
        <v>67.0879</v>
      </c>
    </row>
    <row r="12498">
      <c r="A12498" s="70"/>
      <c r="B12498" s="77">
        <v>66.9813</v>
      </c>
    </row>
    <row r="12499">
      <c r="A12499" s="70"/>
      <c r="B12499" s="77">
        <v>66.9539</v>
      </c>
    </row>
    <row r="12500">
      <c r="A12500" s="70"/>
      <c r="B12500" s="77">
        <v>66.8405</v>
      </c>
    </row>
    <row r="12501">
      <c r="A12501" s="70"/>
      <c r="B12501" s="77">
        <v>66.5469</v>
      </c>
    </row>
    <row r="12502">
      <c r="A12502" s="70"/>
      <c r="B12502" s="77">
        <v>66.3618</v>
      </c>
    </row>
    <row r="12503">
      <c r="A12503" s="70"/>
      <c r="B12503" s="77">
        <v>66.4483</v>
      </c>
    </row>
    <row r="12504">
      <c r="A12504" s="70"/>
      <c r="B12504" s="77">
        <v>66.5462</v>
      </c>
    </row>
    <row r="12505">
      <c r="A12505" s="70"/>
      <c r="B12505" s="77">
        <v>66.9017</v>
      </c>
    </row>
    <row r="12506">
      <c r="A12506" s="70"/>
      <c r="B12506" s="71"/>
    </row>
    <row r="12507">
      <c r="A12507" s="70"/>
      <c r="B12507" s="77">
        <v>66.9642</v>
      </c>
    </row>
    <row r="12508">
      <c r="A12508" s="70"/>
      <c r="B12508" s="77">
        <v>67.0248</v>
      </c>
    </row>
    <row r="12509">
      <c r="A12509" s="70"/>
      <c r="B12509" s="77">
        <v>66.8804</v>
      </c>
    </row>
    <row r="12510">
      <c r="A12510" s="70"/>
      <c r="B12510" s="77">
        <v>66.8737</v>
      </c>
    </row>
    <row r="12511">
      <c r="A12511" s="70"/>
      <c r="B12511" s="77">
        <v>67.02</v>
      </c>
    </row>
    <row r="12512">
      <c r="A12512" s="70"/>
      <c r="B12512" s="77">
        <v>67.0631</v>
      </c>
    </row>
    <row r="12513">
      <c r="A12513" s="70"/>
      <c r="B12513" s="77">
        <v>66.8451</v>
      </c>
    </row>
    <row r="12514">
      <c r="A12514" s="70"/>
      <c r="B12514" s="77">
        <v>66.6519</v>
      </c>
    </row>
    <row r="12515">
      <c r="A12515" s="70"/>
      <c r="B12515" s="77">
        <v>66.7095</v>
      </c>
    </row>
    <row r="12516">
      <c r="A12516" s="70"/>
      <c r="B12516" s="77">
        <v>66.4627</v>
      </c>
    </row>
    <row r="12517">
      <c r="A12517" s="70"/>
      <c r="B12517" s="77">
        <v>66.4482</v>
      </c>
    </row>
    <row r="12518">
      <c r="A12518" s="70"/>
      <c r="B12518" s="77">
        <v>66.5521</v>
      </c>
    </row>
    <row r="12519">
      <c r="A12519" s="70"/>
      <c r="B12519" s="77">
        <v>66.6596</v>
      </c>
    </row>
    <row r="12520">
      <c r="A12520" s="70"/>
      <c r="B12520" s="77">
        <v>66.533</v>
      </c>
    </row>
    <row r="12521">
      <c r="A12521" s="70"/>
      <c r="B12521" s="77">
        <v>66.5559</v>
      </c>
    </row>
    <row r="12522">
      <c r="A12522" s="70"/>
      <c r="B12522" s="77">
        <v>66.5699</v>
      </c>
    </row>
    <row r="12523">
      <c r="A12523" s="70"/>
      <c r="B12523" s="77">
        <v>66.6322</v>
      </c>
    </row>
    <row r="12524">
      <c r="A12524" s="70"/>
      <c r="B12524" s="77">
        <v>66.7875</v>
      </c>
    </row>
    <row r="12525">
      <c r="A12525" s="70"/>
      <c r="B12525" s="71"/>
    </row>
    <row r="12526">
      <c r="A12526" s="70"/>
      <c r="B12526" s="71"/>
    </row>
    <row r="12527">
      <c r="A12527" s="70"/>
      <c r="B12527" s="77">
        <v>66.8473</v>
      </c>
    </row>
    <row r="12528">
      <c r="A12528" s="70"/>
      <c r="B12528" s="77">
        <v>66.8481</v>
      </c>
    </row>
    <row r="12529">
      <c r="A12529" s="70"/>
      <c r="B12529" s="77">
        <v>66.7779</v>
      </c>
    </row>
    <row r="12530">
      <c r="A12530" s="70"/>
      <c r="B12530" s="77">
        <v>66.7268</v>
      </c>
    </row>
    <row r="12531">
      <c r="A12531" s="70"/>
      <c r="B12531" s="77">
        <v>66.7145</v>
      </c>
    </row>
    <row r="12532">
      <c r="A12532" s="70"/>
      <c r="B12532" s="77">
        <v>66.7411</v>
      </c>
    </row>
    <row r="12533">
      <c r="A12533" s="70"/>
      <c r="B12533" s="77">
        <v>66.8943</v>
      </c>
    </row>
    <row r="12534">
      <c r="A12534" s="70"/>
      <c r="B12534" s="77">
        <v>66.8625</v>
      </c>
    </row>
    <row r="12535">
      <c r="A12535" s="70"/>
      <c r="B12535" s="77">
        <v>66.8777</v>
      </c>
    </row>
    <row r="12536">
      <c r="A12536" s="70"/>
      <c r="B12536" s="77">
        <v>66.7621</v>
      </c>
    </row>
    <row r="12537">
      <c r="A12537" s="70"/>
      <c r="B12537" s="77">
        <v>66.8854</v>
      </c>
    </row>
    <row r="12538">
      <c r="A12538" s="70"/>
      <c r="B12538" s="77">
        <v>66.8566</v>
      </c>
    </row>
    <row r="12539">
      <c r="A12539" s="70"/>
      <c r="B12539" s="71"/>
    </row>
    <row r="12540">
      <c r="A12540" s="70"/>
      <c r="B12540" s="77">
        <v>66.714</v>
      </c>
    </row>
    <row r="12541">
      <c r="A12541" s="70"/>
      <c r="B12541" s="77">
        <v>66.8294</v>
      </c>
    </row>
    <row r="12542">
      <c r="A12542" s="70"/>
      <c r="B12542" s="77">
        <v>66.6942</v>
      </c>
    </row>
    <row r="12543">
      <c r="A12543" s="70"/>
      <c r="B12543" s="77">
        <v>66.7219</v>
      </c>
    </row>
    <row r="12544">
      <c r="A12544" s="70"/>
      <c r="B12544" s="77">
        <v>66.7301</v>
      </c>
    </row>
    <row r="12545">
      <c r="A12545" s="70"/>
      <c r="B12545" s="77">
        <v>66.7073</v>
      </c>
    </row>
    <row r="12546">
      <c r="A12546" s="70"/>
      <c r="B12546" s="77">
        <v>66.7968</v>
      </c>
    </row>
    <row r="12547">
      <c r="A12547" s="70"/>
      <c r="B12547" s="77">
        <v>66.4273</v>
      </c>
    </row>
    <row r="12548">
      <c r="A12548" s="70"/>
      <c r="B12548" s="77">
        <v>67.0292</v>
      </c>
    </row>
    <row r="12549">
      <c r="A12549" s="70"/>
      <c r="B12549" s="71"/>
    </row>
    <row r="12550">
      <c r="A12550" s="70"/>
      <c r="B12550" s="77">
        <v>67.7173</v>
      </c>
    </row>
    <row r="12551">
      <c r="A12551" s="70"/>
      <c r="B12551" s="77">
        <v>67.7791</v>
      </c>
    </row>
    <row r="12552">
      <c r="A12552" s="70"/>
      <c r="B12552" s="77">
        <v>67.9106</v>
      </c>
    </row>
    <row r="12553">
      <c r="A12553" s="70"/>
      <c r="B12553" s="77">
        <v>68.0937</v>
      </c>
    </row>
    <row r="12554">
      <c r="A12554" s="70"/>
      <c r="B12554" s="77">
        <v>68.2575</v>
      </c>
    </row>
    <row r="12555">
      <c r="A12555" s="70"/>
      <c r="B12555" s="77">
        <v>68.2317</v>
      </c>
    </row>
    <row r="12556">
      <c r="A12556" s="70"/>
      <c r="B12556" s="77">
        <v>68.4772</v>
      </c>
    </row>
    <row r="12557">
      <c r="A12557" s="70"/>
      <c r="B12557" s="77">
        <v>68.7235</v>
      </c>
    </row>
    <row r="12558">
      <c r="A12558" s="70"/>
      <c r="B12558" s="77">
        <v>68.6535</v>
      </c>
    </row>
    <row r="12559">
      <c r="A12559" s="70"/>
      <c r="B12559" s="77">
        <v>68.526</v>
      </c>
    </row>
    <row r="12560">
      <c r="A12560" s="70"/>
      <c r="B12560" s="77">
        <v>68.3734</v>
      </c>
    </row>
    <row r="12561">
      <c r="A12561" s="70"/>
      <c r="B12561" s="77">
        <v>68.3689</v>
      </c>
    </row>
    <row r="12562">
      <c r="A12562" s="70"/>
      <c r="B12562" s="77">
        <v>68.1703</v>
      </c>
    </row>
    <row r="12563">
      <c r="A12563" s="70"/>
      <c r="B12563" s="77">
        <v>68.0322</v>
      </c>
    </row>
    <row r="12564">
      <c r="A12564" s="70"/>
      <c r="B12564" s="77">
        <v>67.8707</v>
      </c>
    </row>
    <row r="12565">
      <c r="A12565" s="70"/>
      <c r="B12565" s="77">
        <v>67.4325</v>
      </c>
    </row>
    <row r="12566">
      <c r="A12566" s="70"/>
      <c r="B12566" s="77">
        <v>67.584</v>
      </c>
    </row>
    <row r="12567">
      <c r="A12567" s="70"/>
      <c r="B12567" s="71"/>
    </row>
    <row r="12568">
      <c r="A12568" s="70"/>
      <c r="B12568" s="77">
        <v>67.4867</v>
      </c>
    </row>
    <row r="12569">
      <c r="A12569" s="70"/>
      <c r="B12569" s="77">
        <v>67.5604</v>
      </c>
    </row>
    <row r="12570">
      <c r="A12570" s="70"/>
      <c r="B12570" s="77">
        <v>67.7994</v>
      </c>
    </row>
    <row r="12571">
      <c r="A12571" s="70"/>
      <c r="B12571" s="77">
        <v>67.7777</v>
      </c>
    </row>
    <row r="12572">
      <c r="A12572" s="70"/>
      <c r="B12572" s="77">
        <v>67.7262</v>
      </c>
    </row>
    <row r="12573">
      <c r="A12573" s="70"/>
      <c r="B12573" s="77">
        <v>67.8954</v>
      </c>
    </row>
    <row r="12574">
      <c r="A12574" s="70"/>
      <c r="B12574" s="77">
        <v>67.8724</v>
      </c>
    </row>
    <row r="12575">
      <c r="A12575" s="70"/>
      <c r="B12575" s="77">
        <v>67.9136</v>
      </c>
    </row>
    <row r="12576">
      <c r="A12576" s="70"/>
      <c r="B12576" s="77">
        <v>67.9117</v>
      </c>
    </row>
    <row r="12577">
      <c r="A12577" s="70"/>
      <c r="B12577" s="71"/>
    </row>
    <row r="12578">
      <c r="A12578" s="70"/>
      <c r="B12578" s="77">
        <v>68.225</v>
      </c>
    </row>
    <row r="12579">
      <c r="A12579" s="70"/>
      <c r="B12579" s="77">
        <v>68.1241</v>
      </c>
    </row>
    <row r="12580">
      <c r="A12580" s="70"/>
      <c r="B12580" s="77">
        <v>67.9547</v>
      </c>
    </row>
    <row r="12581">
      <c r="A12581" s="70"/>
      <c r="B12581" s="77">
        <v>68.0864</v>
      </c>
    </row>
    <row r="12582">
      <c r="A12582" s="70"/>
      <c r="B12582" s="77">
        <v>68.1791</v>
      </c>
    </row>
    <row r="12583">
      <c r="A12583" s="70"/>
      <c r="B12583" s="77">
        <v>67.7884</v>
      </c>
    </row>
    <row r="12584">
      <c r="A12584" s="70"/>
      <c r="B12584" s="71"/>
    </row>
    <row r="12585">
      <c r="A12585" s="70"/>
      <c r="B12585" s="77">
        <v>68.1863</v>
      </c>
    </row>
    <row r="12586">
      <c r="A12586" s="70"/>
      <c r="B12586" s="77">
        <v>68.0641</v>
      </c>
    </row>
    <row r="12587">
      <c r="A12587" s="70"/>
      <c r="B12587" s="77">
        <v>68.2276</v>
      </c>
    </row>
    <row r="12588">
      <c r="A12588" s="70"/>
      <c r="B12588" s="77">
        <v>68.0858</v>
      </c>
    </row>
    <row r="12589">
      <c r="A12589" s="70"/>
      <c r="B12589" s="77">
        <v>68.231</v>
      </c>
    </row>
    <row r="12590">
      <c r="A12590" s="70"/>
      <c r="B12590" s="77">
        <v>68.0509</v>
      </c>
    </row>
    <row r="12591">
      <c r="A12591" s="70"/>
      <c r="B12591" s="77">
        <v>67.9364</v>
      </c>
    </row>
    <row r="12592">
      <c r="A12592" s="70"/>
      <c r="B12592" s="77">
        <v>68.1766</v>
      </c>
    </row>
    <row r="12593">
      <c r="A12593" s="70"/>
      <c r="B12593" s="77">
        <v>68.0843</v>
      </c>
    </row>
    <row r="12594">
      <c r="A12594" s="70"/>
      <c r="B12594" s="77">
        <v>68.157</v>
      </c>
    </row>
    <row r="12595">
      <c r="A12595" s="70"/>
      <c r="B12595" s="77">
        <v>68.1556</v>
      </c>
    </row>
    <row r="12596">
      <c r="A12596" s="70"/>
      <c r="B12596" s="71"/>
    </row>
    <row r="12597">
      <c r="A12597" s="70"/>
      <c r="B12597" s="77">
        <v>68.2043</v>
      </c>
    </row>
    <row r="12598">
      <c r="A12598" s="70"/>
      <c r="B12598" s="77">
        <v>68.0426</v>
      </c>
    </row>
    <row r="12599">
      <c r="A12599" s="70"/>
      <c r="B12599" s="77">
        <v>67.8125</v>
      </c>
    </row>
    <row r="12600">
      <c r="A12600" s="70"/>
      <c r="B12600" s="77">
        <v>67.6458</v>
      </c>
    </row>
    <row r="12601">
      <c r="A12601" s="70"/>
      <c r="B12601" s="77">
        <v>67.448</v>
      </c>
    </row>
    <row r="12602">
      <c r="A12602" s="70"/>
      <c r="B12602" s="77">
        <v>67.3825</v>
      </c>
    </row>
    <row r="12603">
      <c r="A12603" s="70"/>
      <c r="B12603" s="77">
        <v>67.1958</v>
      </c>
    </row>
    <row r="12604">
      <c r="A12604" s="70"/>
      <c r="B12604" s="77">
        <v>67.3692</v>
      </c>
    </row>
    <row r="12605">
      <c r="A12605" s="70"/>
      <c r="B12605" s="77">
        <v>67.3058</v>
      </c>
    </row>
    <row r="12606">
      <c r="A12606" s="70"/>
      <c r="B12606" s="77">
        <v>67.0123</v>
      </c>
    </row>
    <row r="12607">
      <c r="A12607" s="70"/>
      <c r="B12607" s="77">
        <v>66.9367</v>
      </c>
    </row>
    <row r="12608">
      <c r="A12608" s="70"/>
      <c r="B12608" s="77">
        <v>66.9663</v>
      </c>
    </row>
    <row r="12609">
      <c r="A12609" s="70"/>
      <c r="B12609" s="77">
        <v>66.9439</v>
      </c>
    </row>
    <row r="12610">
      <c r="A12610" s="70"/>
      <c r="B12610" s="77">
        <v>66.9193</v>
      </c>
    </row>
    <row r="12611">
      <c r="A12611" s="70"/>
      <c r="B12611" s="77">
        <v>66.9468</v>
      </c>
    </row>
    <row r="12612">
      <c r="A12612" s="70"/>
      <c r="B12612" s="77">
        <v>67.0467</v>
      </c>
    </row>
    <row r="12613">
      <c r="A12613" s="70"/>
      <c r="B12613" s="71"/>
    </row>
    <row r="12614">
      <c r="A12614" s="70"/>
      <c r="B12614" s="77">
        <v>66.9644</v>
      </c>
    </row>
    <row r="12615">
      <c r="A12615" s="70"/>
      <c r="B12615" s="77">
        <v>66.8351</v>
      </c>
    </row>
    <row r="12616">
      <c r="A12616" s="70"/>
      <c r="B12616" s="71"/>
    </row>
    <row r="12617">
      <c r="A12617" s="70"/>
      <c r="B12617" s="77">
        <v>66.7249</v>
      </c>
    </row>
    <row r="12618">
      <c r="A12618" s="70"/>
      <c r="B12618" s="77">
        <v>66.7375</v>
      </c>
    </row>
    <row r="12619">
      <c r="A12619" s="70"/>
      <c r="B12619" s="77">
        <v>66.8482</v>
      </c>
    </row>
    <row r="12620">
      <c r="A12620" s="70"/>
      <c r="B12620" s="77">
        <v>66.7433</v>
      </c>
    </row>
    <row r="12621">
      <c r="A12621" s="70"/>
      <c r="B12621" s="77">
        <v>66.8354</v>
      </c>
    </row>
    <row r="12622">
      <c r="A12622" s="70"/>
      <c r="B12622" s="77">
        <v>66.7559</v>
      </c>
    </row>
    <row r="12623">
      <c r="A12623" s="70"/>
      <c r="B12623" s="77">
        <v>66.6347</v>
      </c>
    </row>
    <row r="12624">
      <c r="A12624" s="70"/>
      <c r="B12624" s="77">
        <v>66.6362</v>
      </c>
    </row>
    <row r="12625">
      <c r="A12625" s="70"/>
      <c r="B12625" s="77">
        <v>66.7707</v>
      </c>
    </row>
    <row r="12626">
      <c r="A12626" s="70"/>
      <c r="B12626" s="77">
        <v>66.688</v>
      </c>
    </row>
    <row r="12627">
      <c r="A12627" s="70"/>
      <c r="B12627" s="71"/>
    </row>
    <row r="12628">
      <c r="A12628" s="70"/>
      <c r="B12628" s="71"/>
    </row>
    <row r="12629">
      <c r="A12629" s="70"/>
      <c r="B12629" s="77">
        <v>65.5146</v>
      </c>
    </row>
    <row r="12630">
      <c r="A12630" s="70"/>
      <c r="B12630" s="77">
        <v>65.3836</v>
      </c>
    </row>
    <row r="12631">
      <c r="A12631" s="70"/>
      <c r="B12631" s="77">
        <v>65.5411</v>
      </c>
    </row>
    <row r="12632">
      <c r="A12632" s="70"/>
      <c r="B12632" s="77">
        <v>65.3827</v>
      </c>
    </row>
    <row r="12633">
      <c r="A12633" s="70"/>
      <c r="B12633" s="77">
        <v>65.3117</v>
      </c>
    </row>
    <row r="12634">
      <c r="A12634" s="70"/>
      <c r="B12634" s="77">
        <v>65.4881</v>
      </c>
    </row>
    <row r="12635">
      <c r="A12635" s="70"/>
      <c r="B12635" s="77">
        <v>65.422</v>
      </c>
    </row>
    <row r="12636">
      <c r="A12636" s="70"/>
      <c r="B12636" s="77">
        <v>65.4581</v>
      </c>
    </row>
    <row r="12637">
      <c r="A12637" s="70"/>
      <c r="B12637" s="77">
        <v>65.0892</v>
      </c>
    </row>
    <row r="12638">
      <c r="A12638" s="70"/>
      <c r="B12638" s="71"/>
    </row>
    <row r="12639">
      <c r="A12639" s="70"/>
      <c r="B12639" s="77">
        <v>64.9552</v>
      </c>
    </row>
    <row r="12640">
      <c r="A12640" s="70"/>
      <c r="B12640" s="77">
        <v>64.9325</v>
      </c>
    </row>
    <row r="12641">
      <c r="A12641" s="70"/>
      <c r="B12641" s="77">
        <v>64.8386</v>
      </c>
    </row>
    <row r="12642">
      <c r="A12642" s="70"/>
      <c r="B12642" s="77">
        <v>64.9103</v>
      </c>
    </row>
    <row r="12643">
      <c r="A12643" s="70"/>
      <c r="B12643" s="71"/>
    </row>
    <row r="12644">
      <c r="A12644" s="70"/>
      <c r="B12644" s="77">
        <v>65.0438</v>
      </c>
    </row>
    <row r="12645">
      <c r="A12645" s="70"/>
      <c r="B12645" s="77">
        <v>64.9791</v>
      </c>
    </row>
    <row r="12646">
      <c r="A12646" s="70"/>
      <c r="B12646" s="71"/>
    </row>
    <row r="12647">
      <c r="A12647" s="70"/>
      <c r="B12647" s="77">
        <v>64.4418</v>
      </c>
    </row>
    <row r="12648">
      <c r="A12648" s="70"/>
      <c r="B12648" s="77">
        <v>64.5438</v>
      </c>
    </row>
    <row r="12649">
      <c r="A12649" s="70"/>
      <c r="B12649" s="77">
        <v>64.692</v>
      </c>
    </row>
    <row r="12650">
      <c r="A12650" s="70"/>
      <c r="B12650" s="77">
        <v>64.3165</v>
      </c>
    </row>
    <row r="12651">
      <c r="A12651" s="70"/>
      <c r="B12651" s="71"/>
    </row>
    <row r="12652">
      <c r="A12652" s="70"/>
      <c r="B12652" s="77">
        <v>64.4053</v>
      </c>
    </row>
    <row r="12653">
      <c r="A12653" s="70"/>
      <c r="B12653" s="77">
        <v>64.5657</v>
      </c>
    </row>
    <row r="12654">
      <c r="A12654" s="70"/>
      <c r="B12654" s="77">
        <v>64.5443</v>
      </c>
    </row>
    <row r="12655">
      <c r="A12655" s="70"/>
      <c r="B12655" s="77">
        <v>64.6364</v>
      </c>
    </row>
    <row r="12656">
      <c r="A12656" s="70"/>
      <c r="B12656" s="77">
        <v>64.5701</v>
      </c>
    </row>
    <row r="12657">
      <c r="A12657" s="70"/>
      <c r="B12657" s="77">
        <v>64.4757</v>
      </c>
    </row>
    <row r="12658">
      <c r="A12658" s="70"/>
      <c r="B12658" s="77">
        <v>64.2776</v>
      </c>
    </row>
    <row r="12659">
      <c r="A12659" s="70"/>
      <c r="B12659" s="77">
        <v>64.0013</v>
      </c>
    </row>
    <row r="12660">
      <c r="A12660" s="70"/>
      <c r="B12660" s="77">
        <v>64.1141</v>
      </c>
    </row>
    <row r="12661">
      <c r="A12661" s="70"/>
      <c r="B12661" s="77">
        <v>64.217</v>
      </c>
    </row>
    <row r="12662">
      <c r="A12662" s="70"/>
      <c r="B12662" s="71"/>
    </row>
    <row r="12663">
      <c r="A12663" s="70"/>
      <c r="B12663" s="77">
        <v>64.2072</v>
      </c>
    </row>
    <row r="12664">
      <c r="A12664" s="70"/>
      <c r="B12664" s="77">
        <v>64.1439</v>
      </c>
    </row>
    <row r="12665">
      <c r="A12665" s="70"/>
      <c r="B12665" s="77">
        <v>64.2115</v>
      </c>
    </row>
    <row r="12666">
      <c r="A12666" s="70"/>
      <c r="B12666" s="77">
        <v>64.3079</v>
      </c>
    </row>
    <row r="12667">
      <c r="A12667" s="70"/>
      <c r="B12667" s="77">
        <v>64.2154</v>
      </c>
    </row>
    <row r="12668">
      <c r="A12668" s="70"/>
      <c r="B12668" s="77">
        <v>64.5065</v>
      </c>
    </row>
    <row r="12669">
      <c r="A12669" s="70"/>
      <c r="B12669" s="71"/>
    </row>
    <row r="12670">
      <c r="A12670" s="70"/>
      <c r="B12670" s="77">
        <v>64.438</v>
      </c>
    </row>
    <row r="12671">
      <c r="A12671" s="70"/>
      <c r="B12671" s="77">
        <v>64.3043</v>
      </c>
    </row>
    <row r="12672">
      <c r="A12672" s="70"/>
      <c r="B12672" s="77">
        <v>64.1188</v>
      </c>
    </row>
    <row r="12673">
      <c r="A12673" s="70"/>
      <c r="B12673" s="77">
        <v>64.0758</v>
      </c>
    </row>
    <row r="12674">
      <c r="A12674" s="70"/>
      <c r="B12674" s="77">
        <v>64.0214</v>
      </c>
    </row>
    <row r="12675">
      <c r="A12675" s="70"/>
      <c r="B12675" s="77">
        <v>64.3441</v>
      </c>
    </row>
    <row r="12676">
      <c r="A12676" s="70"/>
      <c r="B12676" s="77">
        <v>64.9906</v>
      </c>
    </row>
    <row r="12677">
      <c r="A12677" s="70"/>
      <c r="B12677" s="77">
        <v>64.5632</v>
      </c>
    </row>
    <row r="12678">
      <c r="A12678" s="70"/>
      <c r="B12678" s="77">
        <v>64.7751</v>
      </c>
    </row>
    <row r="12679">
      <c r="A12679" s="70"/>
      <c r="B12679" s="77">
        <v>64.8586</v>
      </c>
    </row>
    <row r="12680">
      <c r="A12680" s="70"/>
      <c r="B12680" s="77">
        <v>64.5088</v>
      </c>
    </row>
    <row r="12681">
      <c r="A12681" s="70"/>
      <c r="B12681" s="77">
        <v>64.5945</v>
      </c>
    </row>
    <row r="12682">
      <c r="A12682" s="70"/>
      <c r="B12682" s="77">
        <v>64.6336</v>
      </c>
    </row>
    <row r="12683">
      <c r="A12683" s="70"/>
      <c r="B12683" s="77">
        <v>64.5459</v>
      </c>
    </row>
    <row r="12684">
      <c r="A12684" s="70"/>
      <c r="B12684" s="77">
        <v>64.4704</v>
      </c>
    </row>
    <row r="12685">
      <c r="A12685" s="70"/>
      <c r="B12685" s="77">
        <v>64.4208</v>
      </c>
    </row>
    <row r="12686">
      <c r="A12686" s="70"/>
      <c r="B12686" s="77">
        <v>64.3485</v>
      </c>
    </row>
    <row r="12687">
      <c r="A12687" s="70"/>
      <c r="B12687" s="77">
        <v>64.3516</v>
      </c>
    </row>
    <row r="12688">
      <c r="A12688" s="70"/>
      <c r="B12688" s="77">
        <v>64.4538</v>
      </c>
    </row>
    <row r="12689">
      <c r="A12689" s="70"/>
      <c r="B12689" s="77">
        <v>64.3554</v>
      </c>
    </row>
    <row r="12690">
      <c r="A12690" s="70"/>
      <c r="B12690" s="77">
        <v>64.2584</v>
      </c>
    </row>
    <row r="12691">
      <c r="A12691" s="70"/>
      <c r="B12691" s="77">
        <v>64.3407</v>
      </c>
    </row>
    <row r="12692">
      <c r="A12692" s="70"/>
      <c r="B12692" s="77">
        <v>64.4453</v>
      </c>
    </row>
    <row r="12693">
      <c r="A12693" s="70"/>
      <c r="B12693" s="77">
        <v>64.3141</v>
      </c>
    </row>
    <row r="12694">
      <c r="A12694" s="70"/>
      <c r="B12694" s="71"/>
    </row>
    <row r="12695">
      <c r="A12695" s="70"/>
      <c r="B12695" s="77">
        <v>64.5883</v>
      </c>
    </row>
    <row r="12696">
      <c r="A12696" s="70"/>
      <c r="B12696" s="77">
        <v>64.3788</v>
      </c>
    </row>
    <row r="12697">
      <c r="A12697" s="70"/>
      <c r="B12697" s="77">
        <v>64.4672</v>
      </c>
    </row>
    <row r="12698">
      <c r="A12698" s="70"/>
      <c r="B12698" s="77">
        <v>64.6025</v>
      </c>
    </row>
    <row r="12699">
      <c r="A12699" s="70"/>
      <c r="B12699" s="77">
        <v>64.495</v>
      </c>
    </row>
    <row r="12700">
      <c r="A12700" s="70"/>
      <c r="B12700" s="77">
        <v>64.5365</v>
      </c>
    </row>
    <row r="12701">
      <c r="A12701" s="70"/>
      <c r="B12701" s="71"/>
    </row>
    <row r="12702">
      <c r="A12702" s="70"/>
      <c r="B12702" s="77">
        <v>64.4572</v>
      </c>
    </row>
    <row r="12703">
      <c r="A12703" s="70"/>
      <c r="B12703" s="77">
        <v>64.5288</v>
      </c>
    </row>
    <row r="12704">
      <c r="A12704" s="70"/>
      <c r="B12704" s="77">
        <v>64.4715</v>
      </c>
    </row>
    <row r="12705">
      <c r="A12705" s="70"/>
      <c r="B12705" s="77">
        <v>64.7379</v>
      </c>
    </row>
    <row r="12706">
      <c r="A12706" s="70"/>
      <c r="B12706" s="71"/>
    </row>
    <row r="12707">
      <c r="A12707" s="70"/>
      <c r="B12707" s="77">
        <v>64.7209</v>
      </c>
    </row>
    <row r="12708">
      <c r="A12708" s="70"/>
      <c r="B12708" s="77">
        <v>64.7779</v>
      </c>
    </row>
    <row r="12709">
      <c r="A12709" s="70"/>
      <c r="B12709" s="77">
        <v>64.7342</v>
      </c>
    </row>
    <row r="12710">
      <c r="A12710" s="70"/>
      <c r="B12710" s="77">
        <v>64.5405</v>
      </c>
    </row>
    <row r="12711">
      <c r="A12711" s="70"/>
      <c r="B12711" s="77">
        <v>64.5025</v>
      </c>
    </row>
    <row r="12712">
      <c r="A12712" s="70"/>
      <c r="B12712" s="77">
        <v>64.4969</v>
      </c>
    </row>
    <row r="12713">
      <c r="A12713" s="70"/>
      <c r="B12713" s="77">
        <v>64.4384</v>
      </c>
    </row>
    <row r="12714">
      <c r="A12714" s="70"/>
      <c r="B12714" s="77">
        <v>64.4539</v>
      </c>
    </row>
    <row r="12715">
      <c r="A12715" s="70"/>
      <c r="B12715" s="77">
        <v>64.3666</v>
      </c>
    </row>
    <row r="12716">
      <c r="A12716" s="70"/>
      <c r="B12716" s="77">
        <v>64.3301</v>
      </c>
    </row>
    <row r="12717">
      <c r="A12717" s="70"/>
      <c r="B12717" s="77">
        <v>64.3211</v>
      </c>
    </row>
    <row r="12718">
      <c r="A12718" s="70"/>
      <c r="B12718" s="77">
        <v>64.4273</v>
      </c>
    </row>
    <row r="12719">
      <c r="A12719" s="70"/>
      <c r="B12719" s="77">
        <v>64.3185</v>
      </c>
    </row>
    <row r="12720">
      <c r="A12720" s="70"/>
      <c r="B12720" s="77">
        <v>64.4494</v>
      </c>
    </row>
    <row r="12721">
      <c r="A12721" s="70"/>
      <c r="B12721" s="77">
        <v>64.358</v>
      </c>
    </row>
    <row r="12722">
      <c r="A12722" s="70"/>
      <c r="B12722" s="77">
        <v>64.4208</v>
      </c>
    </row>
    <row r="12723">
      <c r="A12723" s="70"/>
      <c r="B12723" s="77">
        <v>64.1216</v>
      </c>
    </row>
    <row r="12724">
      <c r="A12724" s="70"/>
      <c r="B12724" s="77">
        <v>64.1483</v>
      </c>
    </row>
    <row r="12725">
      <c r="A12725" s="70"/>
      <c r="B12725" s="77">
        <v>64.0773</v>
      </c>
    </row>
    <row r="12726">
      <c r="A12726" s="70"/>
      <c r="B12726" s="77">
        <v>64.0683</v>
      </c>
    </row>
    <row r="12727">
      <c r="A12727" s="70"/>
      <c r="B12727" s="77">
        <v>64.069</v>
      </c>
    </row>
    <row r="12728">
      <c r="A12728" s="70"/>
      <c r="B12728" s="77">
        <v>63.6314</v>
      </c>
    </row>
    <row r="12729">
      <c r="A12729" s="70"/>
      <c r="B12729" s="77">
        <v>63.7091</v>
      </c>
    </row>
    <row r="12730">
      <c r="A12730" s="70"/>
      <c r="B12730" s="77">
        <v>63.7375</v>
      </c>
    </row>
    <row r="12731">
      <c r="A12731" s="70"/>
      <c r="B12731" s="77">
        <v>63.7382</v>
      </c>
    </row>
    <row r="12732">
      <c r="A12732" s="70"/>
      <c r="B12732" s="77">
        <v>63.7491</v>
      </c>
    </row>
    <row r="12733">
      <c r="A12733" s="70"/>
      <c r="B12733" s="77">
        <v>63.9437</v>
      </c>
    </row>
    <row r="12734">
      <c r="A12734" s="70"/>
      <c r="B12734" s="77">
        <v>64.1693</v>
      </c>
    </row>
    <row r="12735">
      <c r="A12735" s="70"/>
      <c r="B12735" s="77">
        <v>64.0253</v>
      </c>
    </row>
    <row r="12736">
      <c r="A12736" s="70"/>
      <c r="B12736" s="71"/>
    </row>
    <row r="12737">
      <c r="A12737" s="70"/>
      <c r="B12737" s="77">
        <v>64.2428</v>
      </c>
    </row>
    <row r="12738">
      <c r="A12738" s="70"/>
      <c r="B12738" s="71"/>
    </row>
    <row r="12739">
      <c r="A12739" s="70"/>
      <c r="B12739" s="77">
        <v>64.1048</v>
      </c>
    </row>
    <row r="12740">
      <c r="A12740" s="70"/>
      <c r="B12740" s="77">
        <v>64.0285</v>
      </c>
    </row>
    <row r="12741">
      <c r="A12741" s="70"/>
      <c r="B12741" s="77">
        <v>64.1099</v>
      </c>
    </row>
    <row r="12742">
      <c r="A12742" s="70"/>
      <c r="B12742" s="77">
        <v>64.1272</v>
      </c>
    </row>
    <row r="12743">
      <c r="A12743" s="70"/>
      <c r="B12743" s="77">
        <v>64.0676</v>
      </c>
    </row>
    <row r="12744">
      <c r="A12744" s="70"/>
      <c r="B12744" s="71"/>
    </row>
    <row r="12745">
      <c r="A12745" s="70"/>
      <c r="B12745" s="77">
        <v>63.8701</v>
      </c>
    </row>
    <row r="12746">
      <c r="A12746" s="70"/>
      <c r="B12746" s="77">
        <v>64.0174</v>
      </c>
    </row>
    <row r="12747">
      <c r="A12747" s="70"/>
      <c r="B12747" s="77">
        <v>63.9431</v>
      </c>
    </row>
    <row r="12748">
      <c r="A12748" s="70"/>
      <c r="B12748" s="77">
        <v>64.0154</v>
      </c>
    </row>
    <row r="12749">
      <c r="A12749" s="70"/>
      <c r="B12749" s="77">
        <v>63.9804</v>
      </c>
    </row>
    <row r="12750">
      <c r="A12750" s="70"/>
      <c r="B12750" s="77">
        <v>64.1164</v>
      </c>
    </row>
    <row r="12751">
      <c r="A12751" s="70"/>
      <c r="B12751" s="77">
        <v>64.2146</v>
      </c>
    </row>
    <row r="12752">
      <c r="A12752" s="70"/>
      <c r="B12752" s="77">
        <v>64.0276</v>
      </c>
    </row>
    <row r="12753">
      <c r="A12753" s="70"/>
      <c r="B12753" s="77">
        <v>63.8664</v>
      </c>
    </row>
    <row r="12754">
      <c r="A12754" s="70"/>
      <c r="B12754" s="77">
        <v>63.8859</v>
      </c>
    </row>
    <row r="12755">
      <c r="A12755" s="70"/>
      <c r="B12755" s="77">
        <v>63.9474</v>
      </c>
    </row>
    <row r="12756">
      <c r="A12756" s="70"/>
      <c r="B12756" s="77">
        <v>63.9818</v>
      </c>
    </row>
    <row r="12757">
      <c r="A12757" s="70"/>
      <c r="B12757" s="77">
        <v>64.0692</v>
      </c>
    </row>
    <row r="12758">
      <c r="A12758" s="70"/>
      <c r="B12758" s="77">
        <v>64.0774</v>
      </c>
    </row>
    <row r="12759">
      <c r="A12759" s="70"/>
      <c r="B12759" s="77">
        <v>64.0371</v>
      </c>
    </row>
    <row r="12760">
      <c r="A12760" s="70"/>
      <c r="B12760" s="77">
        <v>64.1769</v>
      </c>
    </row>
    <row r="12761">
      <c r="A12761" s="70"/>
      <c r="B12761" s="77">
        <v>64.3637</v>
      </c>
    </row>
    <row r="12762">
      <c r="A12762" s="70"/>
      <c r="B12762" s="77">
        <v>64.5256</v>
      </c>
    </row>
    <row r="12763">
      <c r="A12763" s="70"/>
      <c r="B12763" s="77">
        <v>64.9596</v>
      </c>
    </row>
    <row r="12764">
      <c r="A12764" s="70"/>
      <c r="B12764" s="77">
        <v>64.8357</v>
      </c>
    </row>
    <row r="12765">
      <c r="A12765" s="70"/>
      <c r="B12765" s="77">
        <v>65.3371</v>
      </c>
    </row>
    <row r="12766">
      <c r="A12766" s="70"/>
      <c r="B12766" s="77">
        <v>65.6947</v>
      </c>
    </row>
    <row r="12767">
      <c r="A12767" s="70"/>
      <c r="B12767" s="77">
        <v>65.7604</v>
      </c>
    </row>
    <row r="12768">
      <c r="A12768" s="70"/>
      <c r="B12768" s="77">
        <v>65.3552</v>
      </c>
    </row>
    <row r="12769">
      <c r="A12769" s="70"/>
      <c r="B12769" s="71"/>
    </row>
    <row r="12770">
      <c r="A12770" s="70"/>
      <c r="B12770" s="77">
        <v>65.5529</v>
      </c>
    </row>
    <row r="12771">
      <c r="A12771" s="70"/>
      <c r="B12771" s="77">
        <v>65.2899</v>
      </c>
    </row>
    <row r="12772">
      <c r="A12772" s="70"/>
      <c r="B12772" s="77">
        <v>65.1758</v>
      </c>
    </row>
    <row r="12773">
      <c r="A12773" s="70"/>
      <c r="B12773" s="77">
        <v>65.2276</v>
      </c>
    </row>
    <row r="12774">
      <c r="A12774" s="70"/>
      <c r="B12774" s="77">
        <v>65.2652</v>
      </c>
    </row>
    <row r="12775">
      <c r="A12775" s="70"/>
      <c r="B12775" s="77">
        <v>65.2691</v>
      </c>
    </row>
    <row r="12776">
      <c r="A12776" s="70"/>
      <c r="B12776" s="77">
        <v>65.1003</v>
      </c>
    </row>
    <row r="12777">
      <c r="A12777" s="70"/>
      <c r="B12777" s="77">
        <v>64.9301</v>
      </c>
    </row>
    <row r="12778">
      <c r="A12778" s="70"/>
      <c r="B12778" s="77">
        <v>64.7603</v>
      </c>
    </row>
    <row r="12779">
      <c r="A12779" s="70"/>
      <c r="B12779" s="77">
        <v>64.9226</v>
      </c>
    </row>
    <row r="12780">
      <c r="A12780" s="70"/>
      <c r="B12780" s="77">
        <v>65.0649</v>
      </c>
    </row>
    <row r="12781">
      <c r="A12781" s="70"/>
      <c r="B12781" s="71"/>
    </row>
    <row r="12782">
      <c r="A12782" s="70"/>
      <c r="B12782" s="71"/>
    </row>
    <row r="12783">
      <c r="A12783" s="70"/>
      <c r="B12783" s="77">
        <v>65.0239</v>
      </c>
    </row>
    <row r="12784">
      <c r="A12784" s="70"/>
      <c r="B12784" s="77">
        <v>64.9256</v>
      </c>
    </row>
    <row r="12785">
      <c r="A12785" s="70"/>
      <c r="B12785" s="77">
        <v>65.1386</v>
      </c>
    </row>
    <row r="12786">
      <c r="A12786" s="70"/>
      <c r="B12786" s="77">
        <v>64.7888</v>
      </c>
    </row>
    <row r="12787">
      <c r="A12787" s="70"/>
      <c r="B12787" s="77">
        <v>65.0931</v>
      </c>
    </row>
    <row r="12788">
      <c r="A12788" s="70"/>
      <c r="B12788" s="77">
        <v>64.9338</v>
      </c>
    </row>
    <row r="12789">
      <c r="A12789" s="70"/>
      <c r="B12789" s="77">
        <v>64.7745</v>
      </c>
    </row>
    <row r="12790">
      <c r="A12790" s="70"/>
      <c r="B12790" s="77">
        <v>64.5256</v>
      </c>
    </row>
    <row r="12791">
      <c r="A12791" s="70"/>
      <c r="B12791" s="77">
        <v>64.593</v>
      </c>
    </row>
    <row r="12792">
      <c r="A12792" s="70"/>
      <c r="B12792" s="77">
        <v>64.5764</v>
      </c>
    </row>
    <row r="12793">
      <c r="A12793" s="70"/>
      <c r="B12793" s="77">
        <v>64.7267</v>
      </c>
    </row>
    <row r="12794">
      <c r="A12794" s="70"/>
      <c r="B12794" s="77">
        <v>64.8064</v>
      </c>
    </row>
    <row r="12795">
      <c r="A12795" s="70"/>
      <c r="B12795" s="77">
        <v>65.0592</v>
      </c>
    </row>
    <row r="12796">
      <c r="A12796" s="70"/>
      <c r="B12796" s="77">
        <v>64.8967</v>
      </c>
    </row>
    <row r="12797">
      <c r="A12797" s="70"/>
      <c r="B12797" s="77">
        <v>65.0147</v>
      </c>
    </row>
    <row r="12798">
      <c r="A12798" s="70"/>
      <c r="B12798" s="77">
        <v>65.4272</v>
      </c>
    </row>
    <row r="12799">
      <c r="A12799" s="70"/>
      <c r="B12799" s="77">
        <v>65.5171</v>
      </c>
    </row>
    <row r="12800">
      <c r="A12800" s="70"/>
      <c r="B12800" s="77">
        <v>65.3689</v>
      </c>
    </row>
    <row r="12801">
      <c r="A12801" s="70"/>
      <c r="B12801" s="77">
        <v>65.2969</v>
      </c>
    </row>
    <row r="12802">
      <c r="A12802" s="70"/>
      <c r="B12802" s="77">
        <v>64.8462</v>
      </c>
    </row>
    <row r="12803">
      <c r="A12803" s="70"/>
      <c r="B12803" s="77">
        <v>65.0565</v>
      </c>
    </row>
    <row r="12804">
      <c r="A12804" s="70"/>
      <c r="B12804" s="77">
        <v>65.0386</v>
      </c>
    </row>
    <row r="12805">
      <c r="A12805" s="70"/>
      <c r="B12805" s="77">
        <v>64.7453</v>
      </c>
    </row>
    <row r="12806">
      <c r="A12806" s="70"/>
      <c r="B12806" s="77">
        <v>64.6948</v>
      </c>
    </row>
    <row r="12807">
      <c r="A12807" s="70"/>
      <c r="B12807" s="77">
        <v>64.4206</v>
      </c>
    </row>
    <row r="12808">
      <c r="A12808" s="70"/>
      <c r="B12808" s="77">
        <v>64.4058</v>
      </c>
    </row>
    <row r="12809">
      <c r="A12809" s="70"/>
      <c r="B12809" s="77">
        <v>64.4332</v>
      </c>
    </row>
    <row r="12810">
      <c r="A12810" s="70"/>
      <c r="B12810" s="71"/>
    </row>
    <row r="12811">
      <c r="A12811" s="70"/>
      <c r="B12811" s="77">
        <v>64.3799</v>
      </c>
    </row>
    <row r="12812">
      <c r="A12812" s="70"/>
      <c r="B12812" s="77">
        <v>64.3764</v>
      </c>
    </row>
    <row r="12813">
      <c r="A12813" s="70"/>
      <c r="B12813" s="77">
        <v>64.4467</v>
      </c>
    </row>
    <row r="12814">
      <c r="A12814" s="70"/>
      <c r="B12814" s="77">
        <v>64.5388</v>
      </c>
    </row>
    <row r="12815">
      <c r="A12815" s="70"/>
      <c r="B12815" s="77">
        <v>64.4649</v>
      </c>
    </row>
    <row r="12816">
      <c r="A12816" s="70"/>
      <c r="B12816" s="77">
        <v>64.3616</v>
      </c>
    </row>
    <row r="12817">
      <c r="A12817" s="70"/>
      <c r="B12817" s="77">
        <v>64.4834</v>
      </c>
    </row>
    <row r="12818">
      <c r="A12818" s="70"/>
      <c r="B12818" s="77">
        <v>64.4525</v>
      </c>
    </row>
    <row r="12819">
      <c r="A12819" s="70"/>
      <c r="B12819" s="77">
        <v>64.2798</v>
      </c>
    </row>
    <row r="12820">
      <c r="A12820" s="70"/>
      <c r="B12820" s="77">
        <v>64.0958</v>
      </c>
    </row>
    <row r="12821">
      <c r="A12821" s="70"/>
      <c r="B12821" s="77">
        <v>64.1065</v>
      </c>
    </row>
    <row r="12822">
      <c r="A12822" s="70"/>
      <c r="B12822" s="77">
        <v>64.1205</v>
      </c>
    </row>
    <row r="12823">
      <c r="A12823" s="70"/>
      <c r="B12823" s="77">
        <v>64.0577</v>
      </c>
    </row>
    <row r="12824">
      <c r="A12824" s="70"/>
      <c r="B12824" s="77">
        <v>64.0883</v>
      </c>
    </row>
    <row r="12825">
      <c r="A12825" s="70"/>
      <c r="B12825" s="77">
        <v>64.0409</v>
      </c>
    </row>
    <row r="12826">
      <c r="A12826" s="70"/>
      <c r="B12826" s="77">
        <v>64.0538</v>
      </c>
    </row>
    <row r="12827">
      <c r="A12827" s="70"/>
      <c r="B12827" s="77">
        <v>64.1577</v>
      </c>
    </row>
    <row r="12828">
      <c r="A12828" s="70"/>
      <c r="B12828" s="77">
        <v>64.1716</v>
      </c>
    </row>
    <row r="12829">
      <c r="A12829" s="70"/>
      <c r="B12829" s="77">
        <v>63.9273</v>
      </c>
    </row>
    <row r="12830">
      <c r="A12830" s="70"/>
      <c r="B12830" s="77">
        <v>63.6728</v>
      </c>
    </row>
    <row r="12831">
      <c r="A12831" s="70"/>
      <c r="B12831" s="77">
        <v>63.4833</v>
      </c>
    </row>
    <row r="12832">
      <c r="A12832" s="70"/>
      <c r="B12832" s="77">
        <v>63.3914</v>
      </c>
    </row>
    <row r="12833">
      <c r="A12833" s="70"/>
      <c r="B12833" s="77">
        <v>63.3823</v>
      </c>
    </row>
    <row r="12834">
      <c r="A12834" s="70"/>
      <c r="B12834" s="77">
        <v>63.3482</v>
      </c>
    </row>
    <row r="12835">
      <c r="A12835" s="70"/>
      <c r="B12835" s="77">
        <v>63.469</v>
      </c>
    </row>
    <row r="12836">
      <c r="A12836" s="70"/>
      <c r="B12836" s="77">
        <v>63.8264</v>
      </c>
    </row>
    <row r="12837">
      <c r="A12837" s="70"/>
      <c r="B12837" s="77">
        <v>63.7364</v>
      </c>
    </row>
    <row r="12838">
      <c r="A12838" s="70"/>
      <c r="B12838" s="77">
        <v>63.5263</v>
      </c>
    </row>
    <row r="12839">
      <c r="A12839" s="70"/>
      <c r="B12839" s="77">
        <v>63.7602</v>
      </c>
    </row>
    <row r="12840">
      <c r="A12840" s="70"/>
      <c r="B12840" s="77">
        <v>63.9797</v>
      </c>
    </row>
    <row r="12841">
      <c r="A12841" s="70"/>
      <c r="B12841" s="77">
        <v>63.8431</v>
      </c>
    </row>
    <row r="12842">
      <c r="A12842" s="70"/>
      <c r="B12842" s="77">
        <v>63.7183</v>
      </c>
    </row>
    <row r="12843">
      <c r="A12843" s="70"/>
      <c r="B12843" s="77">
        <v>63.8895</v>
      </c>
    </row>
    <row r="12844">
      <c r="A12844" s="70"/>
      <c r="B12844" s="77">
        <v>63.7722</v>
      </c>
    </row>
    <row r="12845">
      <c r="A12845" s="70"/>
      <c r="B12845" s="77">
        <v>63.6439</v>
      </c>
    </row>
    <row r="12846">
      <c r="A12846" s="70"/>
      <c r="B12846" s="77">
        <v>63.4983</v>
      </c>
    </row>
    <row r="12847">
      <c r="A12847" s="70"/>
      <c r="B12847" s="71"/>
    </row>
    <row r="12848">
      <c r="A12848" s="70"/>
      <c r="B12848" s="77">
        <v>63.547</v>
      </c>
    </row>
    <row r="12849">
      <c r="A12849" s="70"/>
      <c r="B12849" s="77">
        <v>63.7534</v>
      </c>
    </row>
    <row r="12850">
      <c r="A12850" s="70"/>
      <c r="B12850" s="77">
        <v>63.6878</v>
      </c>
    </row>
    <row r="12851">
      <c r="A12851" s="70"/>
      <c r="B12851" s="77">
        <v>63.6113</v>
      </c>
    </row>
    <row r="12852">
      <c r="A12852" s="70"/>
      <c r="B12852" s="77">
        <v>64.0781</v>
      </c>
    </row>
    <row r="12853">
      <c r="A12853" s="70"/>
      <c r="B12853" s="77">
        <v>64.0295</v>
      </c>
    </row>
    <row r="12854">
      <c r="A12854" s="70"/>
      <c r="B12854" s="77">
        <v>64.2723</v>
      </c>
    </row>
    <row r="12855">
      <c r="A12855" s="70"/>
      <c r="B12855" s="77">
        <v>64.1377</v>
      </c>
    </row>
    <row r="12856">
      <c r="A12856" s="70"/>
      <c r="B12856" s="77">
        <v>64.1616</v>
      </c>
    </row>
    <row r="12857">
      <c r="A12857" s="70"/>
      <c r="B12857" s="77">
        <v>64.3686</v>
      </c>
    </row>
    <row r="12858">
      <c r="A12858" s="70"/>
      <c r="B12858" s="77">
        <v>64.2838</v>
      </c>
    </row>
    <row r="12859">
      <c r="A12859" s="70"/>
      <c r="B12859" s="71"/>
    </row>
    <row r="12860">
      <c r="A12860" s="70"/>
      <c r="B12860" s="77">
        <v>64.1259</v>
      </c>
    </row>
    <row r="12861">
      <c r="A12861" s="70"/>
      <c r="B12861" s="77">
        <v>63.9222</v>
      </c>
    </row>
    <row r="12862">
      <c r="A12862" s="70"/>
      <c r="B12862" s="77">
        <v>63.9097</v>
      </c>
    </row>
    <row r="12863">
      <c r="A12863" s="70"/>
      <c r="B12863" s="77">
        <v>64.5254</v>
      </c>
    </row>
    <row r="12864">
      <c r="A12864" s="70"/>
      <c r="B12864" s="77">
        <v>64.8161</v>
      </c>
    </row>
    <row r="12865">
      <c r="A12865" s="70"/>
      <c r="B12865" s="77">
        <v>65.0458</v>
      </c>
    </row>
    <row r="12866">
      <c r="A12866" s="70"/>
      <c r="B12866" s="77">
        <v>64.8227</v>
      </c>
    </row>
    <row r="12867">
      <c r="A12867" s="70"/>
      <c r="B12867" s="77">
        <v>64.6639</v>
      </c>
    </row>
    <row r="12868">
      <c r="A12868" s="70"/>
      <c r="B12868" s="77">
        <v>64.8514</v>
      </c>
    </row>
    <row r="12869">
      <c r="A12869" s="70"/>
      <c r="B12869" s="77">
        <v>65.1031</v>
      </c>
    </row>
    <row r="12870">
      <c r="A12870" s="70"/>
      <c r="B12870" s="77">
        <v>65.2261</v>
      </c>
    </row>
    <row r="12871">
      <c r="A12871" s="70"/>
      <c r="B12871" s="71"/>
    </row>
    <row r="12872">
      <c r="A12872" s="70"/>
      <c r="B12872" s="77">
        <v>65.053</v>
      </c>
    </row>
    <row r="12873">
      <c r="A12873" s="70"/>
      <c r="B12873" s="77">
        <v>64.9941</v>
      </c>
    </row>
    <row r="12874">
      <c r="A12874" s="70"/>
      <c r="B12874" s="77">
        <v>64.9627</v>
      </c>
    </row>
    <row r="12875">
      <c r="A12875" s="70"/>
      <c r="B12875" s="77">
        <v>64.9212</v>
      </c>
    </row>
    <row r="12876">
      <c r="A12876" s="70"/>
      <c r="B12876" s="77">
        <v>65.0784</v>
      </c>
    </row>
    <row r="12877">
      <c r="A12877" s="70"/>
      <c r="B12877" s="77">
        <v>65.0199</v>
      </c>
    </row>
    <row r="12878">
      <c r="A12878" s="70"/>
      <c r="B12878" s="77">
        <v>64.9567</v>
      </c>
    </row>
    <row r="12879">
      <c r="A12879" s="70"/>
      <c r="B12879" s="77">
        <v>64.9875</v>
      </c>
    </row>
    <row r="12880">
      <c r="A12880" s="70"/>
      <c r="B12880" s="77">
        <v>64.9366</v>
      </c>
    </row>
    <row r="12881">
      <c r="A12881" s="70"/>
      <c r="B12881" s="77">
        <v>64.8737</v>
      </c>
    </row>
    <row r="12882">
      <c r="A12882" s="70"/>
      <c r="B12882" s="77">
        <v>65.0375</v>
      </c>
    </row>
    <row r="12883">
      <c r="A12883" s="70"/>
      <c r="B12883" s="77">
        <v>65.1993</v>
      </c>
    </row>
    <row r="12884">
      <c r="A12884" s="70"/>
      <c r="B12884" s="71"/>
    </row>
    <row r="12885">
      <c r="A12885" s="70"/>
      <c r="B12885" s="77">
        <v>65.0622</v>
      </c>
    </row>
    <row r="12886">
      <c r="A12886" s="70"/>
      <c r="B12886" s="77">
        <v>65.1333</v>
      </c>
    </row>
    <row r="12887">
      <c r="A12887" s="70"/>
      <c r="B12887" s="77">
        <v>64.9055</v>
      </c>
    </row>
    <row r="12888">
      <c r="A12888" s="70"/>
      <c r="B12888" s="77">
        <v>64.7973</v>
      </c>
    </row>
    <row r="12889">
      <c r="A12889" s="70"/>
      <c r="B12889" s="77">
        <v>65.0441</v>
      </c>
    </row>
    <row r="12890">
      <c r="A12890" s="70"/>
      <c r="B12890" s="71"/>
    </row>
    <row r="12891">
      <c r="A12891" s="70"/>
      <c r="B12891" s="71"/>
    </row>
    <row r="12892">
      <c r="A12892" s="70"/>
      <c r="B12892" s="77">
        <v>65.0441</v>
      </c>
    </row>
    <row r="12893">
      <c r="A12893" s="70"/>
      <c r="B12893" s="77">
        <v>65.024</v>
      </c>
    </row>
    <row r="12894">
      <c r="A12894" s="70"/>
      <c r="B12894" s="77">
        <v>65.0232</v>
      </c>
    </row>
    <row r="12895">
      <c r="A12895" s="70"/>
      <c r="B12895" s="77">
        <v>65.0601</v>
      </c>
    </row>
    <row r="12896">
      <c r="A12896" s="70"/>
      <c r="B12896" s="77">
        <v>64.9884</v>
      </c>
    </row>
    <row r="12897">
      <c r="A12897" s="70"/>
      <c r="B12897" s="77">
        <v>64.9287</v>
      </c>
    </row>
    <row r="12898">
      <c r="A12898" s="70"/>
      <c r="B12898" s="77">
        <v>64.9368</v>
      </c>
    </row>
    <row r="12899">
      <c r="A12899" s="70"/>
      <c r="B12899" s="77">
        <v>65.1272</v>
      </c>
    </row>
    <row r="12900">
      <c r="A12900" s="70"/>
      <c r="B12900" s="77">
        <v>65.3496</v>
      </c>
    </row>
    <row r="12901">
      <c r="A12901" s="70"/>
      <c r="B12901" s="77">
        <v>65.2226</v>
      </c>
    </row>
    <row r="12902">
      <c r="A12902" s="70"/>
      <c r="B12902" s="77">
        <v>65.4476</v>
      </c>
    </row>
    <row r="12903">
      <c r="A12903" s="70"/>
      <c r="B12903" s="77">
        <v>65.6124</v>
      </c>
    </row>
    <row r="12904">
      <c r="A12904" s="70"/>
      <c r="B12904" s="77">
        <v>65.6814</v>
      </c>
    </row>
    <row r="12905">
      <c r="A12905" s="70"/>
      <c r="B12905" s="77">
        <v>65.7837</v>
      </c>
    </row>
    <row r="12906">
      <c r="A12906" s="70"/>
      <c r="B12906" s="77">
        <v>66.0167</v>
      </c>
    </row>
    <row r="12907">
      <c r="A12907" s="70"/>
      <c r="B12907" s="77">
        <v>66.2177</v>
      </c>
    </row>
    <row r="12908">
      <c r="A12908" s="70"/>
      <c r="B12908" s="77">
        <v>66.3622</v>
      </c>
    </row>
    <row r="12909">
      <c r="A12909" s="70"/>
      <c r="B12909" s="77">
        <v>66.6983</v>
      </c>
    </row>
    <row r="12910">
      <c r="A12910" s="70"/>
      <c r="B12910" s="77">
        <v>66.8299</v>
      </c>
    </row>
    <row r="12911">
      <c r="A12911" s="70"/>
      <c r="B12911" s="77">
        <v>66.7801</v>
      </c>
    </row>
    <row r="12912">
      <c r="A12912" s="70"/>
      <c r="B12912" s="77">
        <v>66.7801</v>
      </c>
    </row>
    <row r="12913">
      <c r="A12913" s="70"/>
      <c r="B12913" s="71"/>
    </row>
    <row r="12914">
      <c r="A12914" s="70"/>
      <c r="B12914" s="77">
        <v>66.6636</v>
      </c>
    </row>
    <row r="12915">
      <c r="A12915" s="70"/>
      <c r="B12915" s="77">
        <v>66.6093</v>
      </c>
    </row>
    <row r="12916">
      <c r="A12916" s="70"/>
      <c r="B12916" s="77">
        <v>66.7681</v>
      </c>
    </row>
    <row r="12917">
      <c r="A12917" s="70"/>
      <c r="B12917" s="77">
        <v>67.106</v>
      </c>
    </row>
    <row r="12918">
      <c r="A12918" s="70"/>
      <c r="B12918" s="77">
        <v>67.0809</v>
      </c>
    </row>
    <row r="12919">
      <c r="A12919" s="70"/>
      <c r="B12919" s="77">
        <v>67.3815</v>
      </c>
    </row>
    <row r="12920">
      <c r="A12920" s="70"/>
      <c r="B12920" s="77">
        <v>67.3786</v>
      </c>
    </row>
    <row r="12921">
      <c r="A12921" s="70"/>
      <c r="B12921" s="77">
        <v>67.2203</v>
      </c>
    </row>
    <row r="12922">
      <c r="A12922" s="70"/>
      <c r="B12922" s="77">
        <v>67.3153</v>
      </c>
    </row>
    <row r="12923">
      <c r="A12923" s="70"/>
      <c r="B12923" s="77">
        <v>67.5288</v>
      </c>
    </row>
    <row r="12924">
      <c r="A12924" s="70"/>
      <c r="B12924" s="77">
        <v>67.8276</v>
      </c>
    </row>
    <row r="12925">
      <c r="A12925" s="70"/>
      <c r="B12925" s="77">
        <v>67.7156</v>
      </c>
    </row>
    <row r="12926">
      <c r="A12926" s="70"/>
      <c r="B12926" s="77">
        <v>67.9577</v>
      </c>
    </row>
    <row r="12927">
      <c r="A12927" s="70"/>
      <c r="B12927" s="77">
        <v>68.0883</v>
      </c>
    </row>
    <row r="12928">
      <c r="A12928" s="70"/>
      <c r="B12928" s="77">
        <v>68.0187</v>
      </c>
    </row>
    <row r="12929">
      <c r="A12929" s="70"/>
      <c r="B12929" s="77">
        <v>68.2139</v>
      </c>
    </row>
    <row r="12930">
      <c r="A12930" s="70"/>
      <c r="B12930" s="77">
        <v>68.3872</v>
      </c>
    </row>
    <row r="12931">
      <c r="A12931" s="70"/>
      <c r="B12931" s="77">
        <v>68.26</v>
      </c>
    </row>
    <row r="12932">
      <c r="A12932" s="70"/>
      <c r="B12932" s="77">
        <v>67.8201</v>
      </c>
    </row>
    <row r="12933">
      <c r="A12933" s="70"/>
      <c r="B12933" s="77">
        <v>67.6288</v>
      </c>
    </row>
    <row r="12934">
      <c r="A12934" s="70"/>
      <c r="B12934" s="77">
        <v>67.4526</v>
      </c>
    </row>
    <row r="12935">
      <c r="A12935" s="70"/>
      <c r="B12935" s="77">
        <v>67.184</v>
      </c>
    </row>
    <row r="12936">
      <c r="A12936" s="70"/>
      <c r="B12936" s="77">
        <v>67.0543</v>
      </c>
    </row>
    <row r="12937">
      <c r="A12937" s="70"/>
      <c r="B12937" s="77">
        <v>67.1794</v>
      </c>
    </row>
    <row r="12938">
      <c r="A12938" s="70"/>
      <c r="B12938" s="77">
        <v>67.0397</v>
      </c>
    </row>
    <row r="12939">
      <c r="A12939" s="70"/>
      <c r="B12939" s="77">
        <v>67.0181</v>
      </c>
    </row>
    <row r="12940">
      <c r="A12940" s="70"/>
      <c r="B12940" s="77">
        <v>67.5228</v>
      </c>
    </row>
    <row r="12941">
      <c r="A12941" s="70"/>
      <c r="B12941" s="77">
        <v>67.3353</v>
      </c>
    </row>
    <row r="12942">
      <c r="A12942" s="70"/>
      <c r="B12942" s="77">
        <v>67.4571</v>
      </c>
    </row>
    <row r="12943">
      <c r="A12943" s="70"/>
      <c r="B12943" s="77">
        <v>67.6251</v>
      </c>
    </row>
    <row r="12944">
      <c r="A12944" s="70"/>
      <c r="B12944" s="77">
        <v>67.6875</v>
      </c>
    </row>
    <row r="12945">
      <c r="A12945" s="70"/>
      <c r="B12945" s="77">
        <v>67.9739</v>
      </c>
    </row>
    <row r="12946">
      <c r="A12946" s="70"/>
      <c r="B12946" s="77">
        <v>68.0248</v>
      </c>
    </row>
    <row r="12947">
      <c r="A12947" s="70"/>
      <c r="B12947" s="77">
        <v>68.1511</v>
      </c>
    </row>
    <row r="12948">
      <c r="A12948" s="70"/>
      <c r="B12948" s="77">
        <v>68.0838</v>
      </c>
    </row>
    <row r="12949">
      <c r="A12949" s="70"/>
      <c r="B12949" s="77">
        <v>68.195</v>
      </c>
    </row>
    <row r="12950">
      <c r="A12950" s="70"/>
      <c r="B12950" s="77">
        <v>67.7695</v>
      </c>
    </row>
    <row r="12951">
      <c r="A12951" s="70"/>
      <c r="B12951" s="77">
        <v>68.1466</v>
      </c>
    </row>
    <row r="12952">
      <c r="A12952" s="70"/>
      <c r="B12952" s="77">
        <v>68.1676</v>
      </c>
    </row>
    <row r="12953">
      <c r="A12953" s="70"/>
      <c r="B12953" s="77">
        <v>68.5246</v>
      </c>
    </row>
    <row r="12954">
      <c r="A12954" s="70"/>
      <c r="B12954" s="77">
        <v>68.9389</v>
      </c>
    </row>
    <row r="12955">
      <c r="A12955" s="70"/>
      <c r="B12955" s="77">
        <v>68.5753</v>
      </c>
    </row>
    <row r="12956">
      <c r="A12956" s="70"/>
      <c r="B12956" s="77">
        <v>68.6227</v>
      </c>
    </row>
    <row r="12957">
      <c r="A12957" s="70"/>
      <c r="B12957" s="77">
        <v>68.6935</v>
      </c>
    </row>
    <row r="12958">
      <c r="A12958" s="70"/>
      <c r="B12958" s="77">
        <v>68.7545</v>
      </c>
    </row>
    <row r="12959">
      <c r="A12959" s="70"/>
      <c r="B12959" s="77">
        <v>68.8757</v>
      </c>
    </row>
    <row r="12960">
      <c r="A12960" s="70"/>
      <c r="B12960" s="77">
        <v>68.6573</v>
      </c>
    </row>
    <row r="12961">
      <c r="A12961" s="70"/>
      <c r="B12961" s="77">
        <v>68.7942</v>
      </c>
    </row>
    <row r="12962">
      <c r="A12962" s="70"/>
      <c r="B12962" s="77">
        <v>68.829</v>
      </c>
    </row>
    <row r="12963">
      <c r="A12963" s="70"/>
      <c r="B12963" s="77">
        <v>68.6313</v>
      </c>
    </row>
    <row r="12964">
      <c r="A12964" s="70"/>
      <c r="B12964" s="77">
        <v>68.4094</v>
      </c>
    </row>
    <row r="12965">
      <c r="A12965" s="70"/>
      <c r="B12965" s="77">
        <v>68.5877</v>
      </c>
    </row>
    <row r="12966">
      <c r="A12966" s="70"/>
      <c r="B12966" s="77">
        <v>68.2978</v>
      </c>
    </row>
    <row r="12967">
      <c r="A12967" s="70"/>
      <c r="B12967" s="77">
        <v>68.5652</v>
      </c>
    </row>
    <row r="12968">
      <c r="A12968" s="70"/>
      <c r="B12968" s="77">
        <v>68.8331</v>
      </c>
    </row>
    <row r="12969">
      <c r="A12969" s="70"/>
      <c r="B12969" s="77">
        <v>68.8458</v>
      </c>
    </row>
    <row r="12970">
      <c r="A12970" s="70"/>
      <c r="B12970" s="77">
        <v>68.704</v>
      </c>
    </row>
    <row r="12971">
      <c r="A12971" s="70"/>
      <c r="B12971" s="77">
        <v>69.053</v>
      </c>
    </row>
    <row r="12972">
      <c r="A12972" s="70"/>
      <c r="B12972" s="77">
        <v>68.8028</v>
      </c>
    </row>
    <row r="12973">
      <c r="A12973" s="70"/>
      <c r="B12973" s="77">
        <v>68.7017</v>
      </c>
    </row>
    <row r="12974">
      <c r="A12974" s="70"/>
      <c r="B12974" s="77">
        <v>68.7041</v>
      </c>
    </row>
    <row r="12975">
      <c r="A12975" s="70"/>
      <c r="B12975" s="77">
        <v>68.7531</v>
      </c>
    </row>
    <row r="12976">
      <c r="A12976" s="70"/>
      <c r="B12976" s="77">
        <v>68.6068</v>
      </c>
    </row>
    <row r="12977">
      <c r="A12977" s="70"/>
      <c r="B12977" s="77">
        <v>68.6058</v>
      </c>
    </row>
    <row r="12978">
      <c r="A12978" s="70"/>
      <c r="B12978" s="77">
        <v>68.3566</v>
      </c>
    </row>
    <row r="12979">
      <c r="A12979" s="70"/>
      <c r="B12979" s="77">
        <v>68.7933</v>
      </c>
    </row>
    <row r="12980">
      <c r="A12980" s="70"/>
      <c r="B12980" s="77">
        <v>68.6833</v>
      </c>
    </row>
    <row r="12981">
      <c r="A12981" s="70"/>
      <c r="B12981" s="77">
        <v>68.8</v>
      </c>
    </row>
    <row r="12982">
      <c r="A12982" s="70"/>
      <c r="B12982" s="77">
        <v>68.6465</v>
      </c>
    </row>
    <row r="12983">
      <c r="A12983" s="70"/>
      <c r="B12983" s="77">
        <v>68.624</v>
      </c>
    </row>
    <row r="12984">
      <c r="A12984" s="70"/>
      <c r="B12984" s="77">
        <v>68.9538</v>
      </c>
    </row>
    <row r="12985">
      <c r="A12985" s="70"/>
      <c r="B12985" s="77">
        <v>69.4685</v>
      </c>
    </row>
    <row r="12986">
      <c r="A12986" s="70"/>
      <c r="B12986" s="71"/>
    </row>
    <row r="12987">
      <c r="A12987" s="70"/>
      <c r="B12987" s="71"/>
    </row>
    <row r="12988">
      <c r="A12988" s="70"/>
      <c r="B12988" s="77">
        <v>70.2287</v>
      </c>
    </row>
    <row r="12989">
      <c r="A12989" s="70"/>
      <c r="B12989" s="71"/>
    </row>
    <row r="12990">
      <c r="A12990" s="70"/>
      <c r="B12990" s="77">
        <v>69.7617</v>
      </c>
    </row>
    <row r="12991">
      <c r="A12991" s="70"/>
      <c r="B12991" s="77">
        <v>69.6668</v>
      </c>
    </row>
    <row r="12992">
      <c r="A12992" s="70"/>
      <c r="B12992" s="71"/>
    </row>
    <row r="12993">
      <c r="A12993" s="70"/>
      <c r="B12993" s="77">
        <v>70.0656</v>
      </c>
    </row>
    <row r="12994">
      <c r="A12994" s="70"/>
      <c r="B12994" s="77">
        <v>70.1377</v>
      </c>
    </row>
    <row r="12995">
      <c r="A12995" s="70"/>
      <c r="B12995" s="77">
        <v>70.0366</v>
      </c>
    </row>
    <row r="12996">
      <c r="A12996" s="70"/>
      <c r="B12996" s="77">
        <v>70.1687</v>
      </c>
    </row>
    <row r="12997">
      <c r="A12997" s="70"/>
      <c r="B12997" s="77">
        <v>70.5046</v>
      </c>
    </row>
    <row r="12998">
      <c r="A12998" s="70"/>
      <c r="B12998" s="77">
        <v>70.7329</v>
      </c>
    </row>
    <row r="12999">
      <c r="A12999" s="70"/>
      <c r="B12999" s="77">
        <v>70.9255</v>
      </c>
    </row>
    <row r="13000">
      <c r="A13000" s="70"/>
      <c r="B13000" s="77">
        <v>71.1857</v>
      </c>
    </row>
    <row r="13001">
      <c r="A13001" s="70"/>
      <c r="B13001" s="77">
        <v>71.7533</v>
      </c>
    </row>
    <row r="13002">
      <c r="A13002" s="70"/>
      <c r="B13002" s="77">
        <v>71.9214</v>
      </c>
    </row>
    <row r="13003">
      <c r="A13003" s="70"/>
      <c r="B13003" s="77">
        <v>71.9009</v>
      </c>
    </row>
    <row r="13004">
      <c r="A13004" s="70"/>
      <c r="B13004" s="77">
        <v>72.5745</v>
      </c>
    </row>
    <row r="13005">
      <c r="A13005" s="70"/>
      <c r="B13005" s="77">
        <v>72.3227</v>
      </c>
    </row>
    <row r="13006">
      <c r="A13006" s="70"/>
      <c r="B13006" s="77">
        <v>72.7549</v>
      </c>
    </row>
    <row r="13007">
      <c r="A13007" s="70"/>
      <c r="B13007" s="71"/>
    </row>
    <row r="13008">
      <c r="A13008" s="70"/>
      <c r="B13008" s="77">
        <v>71.8129</v>
      </c>
    </row>
    <row r="13009">
      <c r="A13009" s="70"/>
      <c r="B13009" s="77">
        <v>72.5505</v>
      </c>
    </row>
    <row r="13010">
      <c r="A13010" s="70"/>
      <c r="B13010" s="77">
        <v>72.3796</v>
      </c>
    </row>
    <row r="13011">
      <c r="A13011" s="70"/>
      <c r="B13011" s="77">
        <v>72.6781</v>
      </c>
    </row>
    <row r="13012">
      <c r="A13012" s="70"/>
      <c r="B13012" s="71"/>
    </row>
    <row r="13013">
      <c r="A13013" s="70"/>
      <c r="B13013" s="77">
        <v>71.8489</v>
      </c>
    </row>
    <row r="13014">
      <c r="A13014" s="70"/>
      <c r="B13014" s="77">
        <v>72.6927</v>
      </c>
    </row>
    <row r="13015">
      <c r="A13015" s="70"/>
      <c r="B13015" s="77">
        <v>72.8134</v>
      </c>
    </row>
    <row r="13016">
      <c r="A13016" s="70"/>
      <c r="B13016" s="77">
        <v>72.7182</v>
      </c>
    </row>
    <row r="13017">
      <c r="A13017" s="70"/>
      <c r="B13017" s="77">
        <v>72.6505</v>
      </c>
    </row>
    <row r="13018">
      <c r="A13018" s="70"/>
      <c r="B13018" s="77">
        <v>72.5474</v>
      </c>
    </row>
    <row r="13019">
      <c r="A13019" s="70"/>
      <c r="B13019" s="77">
        <v>72.8036</v>
      </c>
    </row>
    <row r="13020">
      <c r="A13020" s="70"/>
      <c r="B13020" s="71"/>
    </row>
    <row r="13021">
      <c r="A13021" s="70"/>
      <c r="B13021" s="77">
        <v>73.0299</v>
      </c>
    </row>
    <row r="13022">
      <c r="A13022" s="70"/>
      <c r="B13022" s="77">
        <v>73.7509</v>
      </c>
    </row>
    <row r="13023">
      <c r="A13023" s="70"/>
      <c r="B13023" s="77">
        <v>73.5809</v>
      </c>
    </row>
    <row r="13024">
      <c r="A13024" s="70"/>
      <c r="B13024" s="77">
        <v>74.0989</v>
      </c>
    </row>
    <row r="13025">
      <c r="A13025" s="70"/>
      <c r="B13025" s="77">
        <v>74.1316</v>
      </c>
    </row>
    <row r="13026">
      <c r="A13026" s="70"/>
      <c r="B13026" s="77">
        <v>74.3875</v>
      </c>
    </row>
    <row r="13027">
      <c r="A13027" s="70"/>
      <c r="B13027" s="77">
        <v>73.7967</v>
      </c>
    </row>
    <row r="13028">
      <c r="A13028" s="70"/>
      <c r="B13028" s="77">
        <v>73.9708</v>
      </c>
    </row>
    <row r="13029">
      <c r="A13029" s="70"/>
      <c r="B13029" s="77">
        <v>73.9041</v>
      </c>
    </row>
    <row r="13030">
      <c r="A13030" s="70"/>
      <c r="B13030" s="77">
        <v>73.4846</v>
      </c>
    </row>
    <row r="13031">
      <c r="A13031" s="70"/>
      <c r="B13031" s="71"/>
    </row>
    <row r="13032">
      <c r="A13032" s="70"/>
      <c r="B13032" s="77">
        <v>73.4354</v>
      </c>
    </row>
    <row r="13033">
      <c r="A13033" s="70"/>
      <c r="B13033" s="77">
        <v>73.3025</v>
      </c>
    </row>
    <row r="13034">
      <c r="A13034" s="70"/>
      <c r="B13034" s="77">
        <v>73.7818</v>
      </c>
    </row>
    <row r="13035">
      <c r="A13035" s="70"/>
      <c r="B13035" s="77">
        <v>73.2645</v>
      </c>
    </row>
    <row r="13036">
      <c r="A13036" s="70"/>
      <c r="B13036" s="77">
        <v>73.2746</v>
      </c>
    </row>
    <row r="13037">
      <c r="A13037" s="70"/>
      <c r="B13037" s="77">
        <v>73.374</v>
      </c>
    </row>
    <row r="13038">
      <c r="A13038" s="70"/>
      <c r="B13038" s="77">
        <v>73.4181</v>
      </c>
    </row>
    <row r="13039">
      <c r="A13039" s="70"/>
      <c r="B13039" s="77">
        <v>73.5709</v>
      </c>
    </row>
    <row r="13040">
      <c r="A13040" s="70"/>
      <c r="B13040" s="77">
        <v>73.9936</v>
      </c>
    </row>
    <row r="13041">
      <c r="A13041" s="70"/>
      <c r="B13041" s="77">
        <v>73.8295</v>
      </c>
    </row>
    <row r="13042">
      <c r="A13042" s="70"/>
      <c r="B13042" s="77">
        <v>72.8798</v>
      </c>
    </row>
    <row r="13043">
      <c r="A13043" s="70"/>
      <c r="B13043" s="77">
        <v>73.074</v>
      </c>
    </row>
    <row r="13044">
      <c r="A13044" s="70"/>
      <c r="B13044" s="71"/>
    </row>
    <row r="13045">
      <c r="A13045" s="70"/>
      <c r="B13045" s="71"/>
    </row>
    <row r="13046">
      <c r="A13046" s="70"/>
      <c r="B13046" s="71"/>
    </row>
    <row r="13047">
      <c r="A13047" s="70"/>
      <c r="B13047" s="77">
        <v>72.7347</v>
      </c>
    </row>
    <row r="13048">
      <c r="A13048" s="70"/>
      <c r="B13048" s="77">
        <v>72.9078</v>
      </c>
    </row>
    <row r="13049">
      <c r="A13049" s="70"/>
      <c r="B13049" s="77">
        <v>72.5853</v>
      </c>
    </row>
    <row r="13050">
      <c r="A13050" s="70"/>
      <c r="B13050" s="77">
        <v>72.1039</v>
      </c>
    </row>
    <row r="13051">
      <c r="A13051" s="70"/>
      <c r="B13051" s="77">
        <v>72.16</v>
      </c>
    </row>
    <row r="13052">
      <c r="A13052" s="70"/>
      <c r="B13052" s="77">
        <v>71.8023</v>
      </c>
    </row>
    <row r="13053">
      <c r="A13053" s="70"/>
      <c r="B13053" s="77">
        <v>71.9007</v>
      </c>
    </row>
    <row r="13054">
      <c r="A13054" s="70"/>
      <c r="B13054" s="77">
        <v>71.3276</v>
      </c>
    </row>
    <row r="13055">
      <c r="A13055" s="70"/>
      <c r="B13055" s="71"/>
    </row>
    <row r="13056">
      <c r="A13056" s="70"/>
      <c r="B13056" s="77">
        <v>70.7144</v>
      </c>
    </row>
    <row r="13057">
      <c r="A13057" s="70"/>
      <c r="B13057" s="77">
        <v>70.9065</v>
      </c>
    </row>
    <row r="13058">
      <c r="A13058" s="70"/>
      <c r="B13058" s="77">
        <v>70.6881</v>
      </c>
    </row>
    <row r="13059">
      <c r="A13059" s="70"/>
      <c r="B13059" s="77">
        <v>69.9159</v>
      </c>
    </row>
    <row r="13060">
      <c r="A13060" s="70"/>
      <c r="B13060" s="77">
        <v>69.6574</v>
      </c>
    </row>
    <row r="13061">
      <c r="A13061" s="70"/>
      <c r="B13061" s="77">
        <v>70.028</v>
      </c>
    </row>
    <row r="13062">
      <c r="A13062" s="70"/>
      <c r="B13062" s="77">
        <v>70.3455</v>
      </c>
    </row>
    <row r="13063">
      <c r="A13063" s="70"/>
      <c r="B13063" s="71"/>
    </row>
    <row r="13064">
      <c r="A13064" s="70"/>
      <c r="B13064" s="77">
        <v>71.0371</v>
      </c>
    </row>
    <row r="13065">
      <c r="A13065" s="70"/>
      <c r="B13065" s="77">
        <v>70.5663</v>
      </c>
    </row>
    <row r="13066">
      <c r="A13066" s="70"/>
      <c r="B13066" s="77">
        <v>71.3257</v>
      </c>
    </row>
    <row r="13067">
      <c r="A13067" s="70"/>
      <c r="B13067" s="77">
        <v>71.9274</v>
      </c>
    </row>
    <row r="13068">
      <c r="A13068" s="70"/>
      <c r="B13068" s="77">
        <v>72.0407</v>
      </c>
    </row>
    <row r="13069">
      <c r="A13069" s="70"/>
      <c r="B13069" s="77">
        <v>71.5368</v>
      </c>
    </row>
    <row r="13070">
      <c r="A13070" s="70"/>
      <c r="B13070" s="77">
        <v>71.7359</v>
      </c>
    </row>
    <row r="13071">
      <c r="A13071" s="70"/>
      <c r="B13071" s="77">
        <v>71.673</v>
      </c>
    </row>
    <row r="13072">
      <c r="A13072" s="70"/>
      <c r="B13072" s="77">
        <v>71.194</v>
      </c>
    </row>
    <row r="13073">
      <c r="A13073" s="70"/>
      <c r="B13073" s="77">
        <v>70.1094</v>
      </c>
    </row>
    <row r="13074">
      <c r="A13074" s="70"/>
      <c r="B13074" s="77">
        <v>70.2835</v>
      </c>
    </row>
    <row r="13075">
      <c r="A13075" s="70"/>
      <c r="B13075" s="77">
        <v>70.0368</v>
      </c>
    </row>
    <row r="13076">
      <c r="A13076" s="70"/>
      <c r="B13076" s="77">
        <v>69.9906</v>
      </c>
    </row>
    <row r="13077">
      <c r="A13077" s="70"/>
      <c r="B13077" s="77">
        <v>70.327</v>
      </c>
    </row>
    <row r="13078">
      <c r="A13078" s="70"/>
      <c r="B13078" s="77">
        <v>69.9786</v>
      </c>
    </row>
    <row r="13079">
      <c r="A13079" s="70"/>
      <c r="B13079" s="77">
        <v>69.6089</v>
      </c>
    </row>
    <row r="13080">
      <c r="A13080" s="70"/>
      <c r="B13080" s="77">
        <v>70.3627</v>
      </c>
    </row>
    <row r="13081">
      <c r="A13081" s="70"/>
      <c r="B13081" s="77">
        <v>69.8653</v>
      </c>
    </row>
    <row r="13082">
      <c r="A13082" s="70"/>
      <c r="B13082" s="77">
        <v>69.4814</v>
      </c>
    </row>
    <row r="13083">
      <c r="A13083" s="70"/>
      <c r="B13083" s="77">
        <v>70.0221</v>
      </c>
    </row>
    <row r="13084">
      <c r="A13084" s="70"/>
      <c r="B13084" s="77">
        <v>70.4418</v>
      </c>
    </row>
    <row r="13085">
      <c r="A13085" s="70"/>
      <c r="B13085" s="77">
        <v>70.5135</v>
      </c>
    </row>
    <row r="13086">
      <c r="A13086" s="70"/>
      <c r="B13086" s="77">
        <v>70.4737</v>
      </c>
    </row>
    <row r="13087">
      <c r="A13087" s="70"/>
      <c r="B13087" s="77">
        <v>70.8244</v>
      </c>
    </row>
    <row r="13088">
      <c r="A13088" s="70"/>
      <c r="B13088" s="77">
        <v>71.0298</v>
      </c>
    </row>
    <row r="13089">
      <c r="A13089" s="70"/>
      <c r="B13089" s="77">
        <v>71.1847</v>
      </c>
    </row>
    <row r="13090">
      <c r="A13090" s="70"/>
      <c r="B13090" s="77">
        <v>71.3418</v>
      </c>
    </row>
    <row r="13091">
      <c r="A13091" s="70"/>
      <c r="B13091" s="77">
        <v>71.1418</v>
      </c>
    </row>
    <row r="13092">
      <c r="A13092" s="70"/>
      <c r="B13092" s="77">
        <v>71.3761</v>
      </c>
    </row>
    <row r="13093">
      <c r="A13093" s="70"/>
      <c r="B13093" s="77">
        <v>71.2039</v>
      </c>
    </row>
    <row r="13094">
      <c r="A13094" s="70"/>
      <c r="B13094" s="77">
        <v>71.282</v>
      </c>
    </row>
    <row r="13095">
      <c r="A13095" s="70"/>
      <c r="B13095" s="77">
        <v>71.1051</v>
      </c>
    </row>
    <row r="13096">
      <c r="A13096" s="70"/>
      <c r="B13096" s="77">
        <v>71.134</v>
      </c>
    </row>
    <row r="13097">
      <c r="A13097" s="70"/>
      <c r="B13097" s="77">
        <v>71.0942</v>
      </c>
    </row>
    <row r="13098">
      <c r="A13098" s="70"/>
      <c r="B13098" s="77">
        <v>71.2442</v>
      </c>
    </row>
    <row r="13099">
      <c r="A13099" s="70"/>
      <c r="B13099" s="77">
        <v>71.0333</v>
      </c>
    </row>
    <row r="13100">
      <c r="A13100" s="70"/>
      <c r="B13100" s="77">
        <v>71.1102</v>
      </c>
    </row>
    <row r="13101">
      <c r="A13101" s="70"/>
      <c r="B13101" s="77">
        <v>71.658</v>
      </c>
    </row>
    <row r="13102">
      <c r="A13102" s="70"/>
      <c r="B13102" s="77">
        <v>71.7459</v>
      </c>
    </row>
    <row r="13103">
      <c r="A13103" s="70"/>
      <c r="B13103" s="77">
        <v>71.5731</v>
      </c>
    </row>
    <row r="13104">
      <c r="A13104" s="70"/>
      <c r="B13104" s="77">
        <v>71.4688</v>
      </c>
    </row>
    <row r="13105">
      <c r="A13105" s="70"/>
      <c r="B13105" s="77">
        <v>71.2949</v>
      </c>
    </row>
    <row r="13106">
      <c r="A13106" s="70"/>
      <c r="B13106" s="77">
        <v>71.1621</v>
      </c>
    </row>
    <row r="13107">
      <c r="A13107" s="70"/>
      <c r="B13107" s="77">
        <v>70.9353</v>
      </c>
    </row>
    <row r="13108">
      <c r="A13108" s="70"/>
      <c r="B13108" s="77">
        <v>70.5547</v>
      </c>
    </row>
    <row r="13109">
      <c r="A13109" s="70"/>
      <c r="B13109" s="77">
        <v>70.9408</v>
      </c>
    </row>
    <row r="13110">
      <c r="A13110" s="70"/>
      <c r="B13110" s="77">
        <v>71.2515</v>
      </c>
    </row>
    <row r="13111">
      <c r="A13111" s="70"/>
      <c r="B13111" s="71"/>
    </row>
    <row r="13112">
      <c r="A13112" s="70"/>
      <c r="B13112" s="77">
        <v>71.1773</v>
      </c>
    </row>
    <row r="13113">
      <c r="A13113" s="70"/>
      <c r="B13113" s="77">
        <v>71.154</v>
      </c>
    </row>
    <row r="13114">
      <c r="A13114" s="70"/>
      <c r="B13114" s="77">
        <v>71.2177</v>
      </c>
    </row>
    <row r="13115">
      <c r="A13115" s="70"/>
      <c r="B13115" s="77">
        <v>71.042</v>
      </c>
    </row>
    <row r="13116">
      <c r="A13116" s="70"/>
      <c r="B13116" s="77">
        <v>71.0952</v>
      </c>
    </row>
    <row r="13117">
      <c r="A13117" s="70"/>
      <c r="B13117" s="77">
        <v>71.1663</v>
      </c>
    </row>
    <row r="13118">
      <c r="A13118" s="70"/>
      <c r="B13118" s="77">
        <v>71.1953</v>
      </c>
    </row>
    <row r="13119">
      <c r="A13119" s="70"/>
      <c r="B13119" s="77">
        <v>70.9696</v>
      </c>
    </row>
    <row r="13120">
      <c r="A13120" s="70"/>
      <c r="B13120" s="71"/>
    </row>
    <row r="13121">
      <c r="A13121" s="70"/>
      <c r="B13121" s="77">
        <v>70.7601</v>
      </c>
    </row>
    <row r="13122">
      <c r="A13122" s="70"/>
      <c r="B13122" s="77">
        <v>70.5798</v>
      </c>
    </row>
    <row r="13123">
      <c r="A13123" s="70"/>
      <c r="B13123" s="77">
        <v>70.0268</v>
      </c>
    </row>
    <row r="13124">
      <c r="A13124" s="70"/>
      <c r="B13124" s="77">
        <v>70.101</v>
      </c>
    </row>
    <row r="13125">
      <c r="A13125" s="70"/>
      <c r="B13125" s="77">
        <v>69.9308</v>
      </c>
    </row>
    <row r="13126">
      <c r="A13126" s="70"/>
      <c r="B13126" s="77">
        <v>69.595</v>
      </c>
    </row>
    <row r="13127">
      <c r="A13127" s="70"/>
      <c r="B13127" s="77">
        <v>69.6225</v>
      </c>
    </row>
    <row r="13128">
      <c r="A13128" s="70"/>
      <c r="B13128" s="77">
        <v>69.6657</v>
      </c>
    </row>
    <row r="13129">
      <c r="A13129" s="70"/>
      <c r="B13129" s="77">
        <v>69.2131</v>
      </c>
    </row>
    <row r="13130">
      <c r="A13130" s="70"/>
      <c r="B13130" s="77">
        <v>68.6088</v>
      </c>
    </row>
    <row r="13131">
      <c r="A13131" s="70"/>
      <c r="B13131" s="77">
        <v>68.5847</v>
      </c>
    </row>
    <row r="13132">
      <c r="A13132" s="70"/>
      <c r="B13132" s="77">
        <v>68.8604</v>
      </c>
    </row>
    <row r="13133">
      <c r="A13133" s="70"/>
      <c r="B13133" s="71"/>
    </row>
    <row r="13134">
      <c r="A13134" s="70"/>
      <c r="B13134" s="77">
        <v>68.6607</v>
      </c>
    </row>
    <row r="13135">
      <c r="A13135" s="70"/>
      <c r="B13135" s="77">
        <v>68.9903</v>
      </c>
    </row>
    <row r="13136">
      <c r="A13136" s="70"/>
      <c r="B13136" s="77">
        <v>68.8469</v>
      </c>
    </row>
    <row r="13137">
      <c r="A13137" s="70"/>
      <c r="B13137" s="77">
        <v>68.903</v>
      </c>
    </row>
    <row r="13138">
      <c r="A13138" s="70"/>
      <c r="B13138" s="77">
        <v>69.0038</v>
      </c>
    </row>
    <row r="13139">
      <c r="A13139" s="70"/>
      <c r="B13139" s="77">
        <v>69.1713</v>
      </c>
    </row>
    <row r="13140">
      <c r="A13140" s="70"/>
      <c r="B13140" s="71"/>
    </row>
    <row r="13141">
      <c r="A13141" s="70"/>
      <c r="B13141" s="77">
        <v>69.1198</v>
      </c>
    </row>
    <row r="13142">
      <c r="A13142" s="70"/>
      <c r="B13142" s="77">
        <v>68.4896</v>
      </c>
    </row>
    <row r="13143">
      <c r="A13143" s="70"/>
      <c r="B13143" s="77">
        <v>68.8446</v>
      </c>
    </row>
    <row r="13144">
      <c r="A13144" s="70"/>
      <c r="B13144" s="77">
        <v>69.1965</v>
      </c>
    </row>
    <row r="13145">
      <c r="A13145" s="70"/>
      <c r="B13145" s="77">
        <v>69.5142</v>
      </c>
    </row>
    <row r="13146">
      <c r="A13146" s="70"/>
      <c r="B13146" s="77">
        <v>69.5397</v>
      </c>
    </row>
    <row r="13147">
      <c r="A13147" s="70"/>
      <c r="B13147" s="77">
        <v>69.1482</v>
      </c>
    </row>
    <row r="13148">
      <c r="A13148" s="70"/>
      <c r="B13148" s="77">
        <v>68.9742</v>
      </c>
    </row>
    <row r="13149">
      <c r="A13149" s="70"/>
      <c r="B13149" s="77">
        <v>69.324</v>
      </c>
    </row>
    <row r="13150">
      <c r="A13150" s="70"/>
      <c r="B13150" s="77">
        <v>69.2293</v>
      </c>
    </row>
    <row r="13151">
      <c r="A13151" s="70"/>
      <c r="B13151" s="77">
        <v>69.577</v>
      </c>
    </row>
    <row r="13152">
      <c r="A13152" s="70"/>
      <c r="B13152" s="71"/>
    </row>
    <row r="13153">
      <c r="A13153" s="70"/>
      <c r="B13153" s="77">
        <v>69.4189</v>
      </c>
    </row>
    <row r="13154">
      <c r="A13154" s="70"/>
      <c r="B13154" s="71"/>
    </row>
    <row r="13155">
      <c r="A13155" s="70"/>
      <c r="B13155" s="77">
        <v>69.7423</v>
      </c>
    </row>
    <row r="13156">
      <c r="A13156" s="70"/>
      <c r="B13156" s="77">
        <v>69.7474</v>
      </c>
    </row>
    <row r="13157">
      <c r="A13157" s="70"/>
      <c r="B13157" s="77">
        <v>69.9045</v>
      </c>
    </row>
    <row r="13158">
      <c r="A13158" s="70"/>
      <c r="B13158" s="77">
        <v>69.9418</v>
      </c>
    </row>
    <row r="13159">
      <c r="A13159" s="70"/>
      <c r="B13159" s="77">
        <v>70.1445</v>
      </c>
    </row>
    <row r="13160">
      <c r="A13160" s="70"/>
      <c r="B13160" s="71"/>
    </row>
    <row r="13161">
      <c r="A13161" s="70"/>
      <c r="B13161" s="77">
        <v>69.8368</v>
      </c>
    </row>
    <row r="13162">
      <c r="A13162" s="70"/>
      <c r="B13162" s="71"/>
    </row>
    <row r="13163">
      <c r="A13163" s="70"/>
      <c r="B13163" s="77">
        <v>69.5419</v>
      </c>
    </row>
    <row r="13164">
      <c r="A13164" s="70"/>
      <c r="B13164" s="77">
        <v>69.2679</v>
      </c>
    </row>
    <row r="13165">
      <c r="A13165" s="70"/>
      <c r="B13165" s="77">
        <v>69.3558</v>
      </c>
    </row>
    <row r="13166">
      <c r="A13166" s="70"/>
      <c r="B13166" s="77">
        <v>69.3095</v>
      </c>
    </row>
    <row r="13167">
      <c r="A13167" s="70"/>
      <c r="B13167" s="77">
        <v>69.6009</v>
      </c>
    </row>
    <row r="13168">
      <c r="A13168" s="70"/>
      <c r="B13168" s="77">
        <v>69.8685</v>
      </c>
    </row>
    <row r="13169">
      <c r="A13169" s="70"/>
      <c r="B13169" s="77">
        <v>69.9212</v>
      </c>
    </row>
    <row r="13170">
      <c r="A13170" s="70"/>
      <c r="B13170" s="77">
        <v>70.2576</v>
      </c>
    </row>
    <row r="13171">
      <c r="A13171" s="70"/>
      <c r="B13171" s="77">
        <v>70.4208</v>
      </c>
    </row>
    <row r="13172">
      <c r="A13172" s="70"/>
      <c r="B13172" s="77">
        <v>70.2087</v>
      </c>
    </row>
    <row r="13173">
      <c r="A13173" s="70"/>
      <c r="B13173" s="77">
        <v>70.2469</v>
      </c>
    </row>
    <row r="13174">
      <c r="A13174" s="70"/>
      <c r="B13174" s="77">
        <v>70.1666</v>
      </c>
    </row>
    <row r="13175">
      <c r="A13175" s="70"/>
      <c r="B13175" s="77">
        <v>69.5466</v>
      </c>
    </row>
    <row r="13176">
      <c r="A13176" s="70"/>
      <c r="B13176" s="77">
        <v>69.7291</v>
      </c>
    </row>
    <row r="13177">
      <c r="A13177" s="70"/>
      <c r="B13177" s="77">
        <v>69.7655</v>
      </c>
    </row>
    <row r="13178">
      <c r="A13178" s="70"/>
      <c r="B13178" s="77">
        <v>69.6732</v>
      </c>
    </row>
    <row r="13179">
      <c r="A13179" s="70"/>
      <c r="B13179" s="77">
        <v>69.6096</v>
      </c>
    </row>
    <row r="13180">
      <c r="A13180" s="70"/>
      <c r="B13180" s="77">
        <v>69.6142</v>
      </c>
    </row>
    <row r="13181">
      <c r="A13181" s="70"/>
      <c r="B13181" s="77">
        <v>69.8805</v>
      </c>
    </row>
    <row r="13182">
      <c r="A13182" s="70"/>
      <c r="B13182" s="77">
        <v>69.7852</v>
      </c>
    </row>
    <row r="13183">
      <c r="A13183" s="70"/>
      <c r="B13183" s="77">
        <v>69.8058</v>
      </c>
    </row>
    <row r="13184">
      <c r="A13184" s="70"/>
      <c r="B13184" s="77">
        <v>69.4338</v>
      </c>
    </row>
    <row r="13185">
      <c r="A13185" s="70"/>
      <c r="B13185" s="77">
        <v>69.2918</v>
      </c>
    </row>
    <row r="13186">
      <c r="A13186" s="70"/>
      <c r="B13186" s="71"/>
    </row>
    <row r="13187">
      <c r="A13187" s="70"/>
      <c r="B13187" s="77">
        <v>69.3205</v>
      </c>
    </row>
    <row r="13188">
      <c r="A13188" s="70"/>
      <c r="B13188" s="77">
        <v>69.3019</v>
      </c>
    </row>
    <row r="13189">
      <c r="A13189" s="70"/>
      <c r="B13189" s="77">
        <v>69.4598</v>
      </c>
    </row>
    <row r="13190">
      <c r="A13190" s="70"/>
      <c r="B13190" s="77">
        <v>69.4222</v>
      </c>
    </row>
    <row r="13191">
      <c r="A13191" s="70"/>
      <c r="B13191" s="77">
        <v>69.4048</v>
      </c>
    </row>
    <row r="13192">
      <c r="A13192" s="70"/>
      <c r="B13192" s="77">
        <v>69.3579</v>
      </c>
    </row>
    <row r="13193">
      <c r="A13193" s="70"/>
      <c r="B13193" s="77">
        <v>69.5646</v>
      </c>
    </row>
    <row r="13194">
      <c r="A13194" s="70"/>
      <c r="B13194" s="77">
        <v>69.8362</v>
      </c>
    </row>
    <row r="13195">
      <c r="A13195" s="70"/>
      <c r="B13195" s="77">
        <v>69.801</v>
      </c>
    </row>
    <row r="13196">
      <c r="A13196" s="70"/>
      <c r="B13196" s="77">
        <v>69.6677</v>
      </c>
    </row>
    <row r="13197">
      <c r="A13197" s="70"/>
      <c r="B13197" s="77">
        <v>69.5645</v>
      </c>
    </row>
    <row r="13198">
      <c r="A13198" s="70"/>
      <c r="B13198" s="77">
        <v>69.6343</v>
      </c>
    </row>
    <row r="13199">
      <c r="A13199" s="70"/>
      <c r="B13199" s="77">
        <v>69.4788</v>
      </c>
    </row>
    <row r="13200">
      <c r="A13200" s="70"/>
      <c r="B13200" s="77">
        <v>69.3398</v>
      </c>
    </row>
    <row r="13201">
      <c r="A13201" s="70"/>
      <c r="B13201" s="77">
        <v>69.3192</v>
      </c>
    </row>
    <row r="13202">
      <c r="A13202" s="70"/>
      <c r="B13202" s="77">
        <v>69.2216</v>
      </c>
    </row>
    <row r="13203">
      <c r="A13203" s="70"/>
      <c r="B13203" s="77">
        <v>68.918</v>
      </c>
    </row>
    <row r="13204">
      <c r="A13204" s="70"/>
      <c r="B13204" s="77">
        <v>68.9665</v>
      </c>
    </row>
    <row r="13205">
      <c r="A13205" s="70"/>
      <c r="B13205" s="77">
        <v>68.9924</v>
      </c>
    </row>
    <row r="13206">
      <c r="A13206" s="70"/>
      <c r="B13206" s="77">
        <v>68.8776</v>
      </c>
    </row>
    <row r="13207">
      <c r="A13207" s="70"/>
      <c r="B13207" s="71"/>
    </row>
    <row r="13208">
      <c r="A13208" s="70"/>
      <c r="B13208" s="77">
        <v>68.6982</v>
      </c>
    </row>
    <row r="13209">
      <c r="A13209" s="70"/>
      <c r="B13209" s="77">
        <v>68.7301</v>
      </c>
    </row>
    <row r="13210">
      <c r="A13210" s="70"/>
      <c r="B13210" s="77">
        <v>68.5269</v>
      </c>
    </row>
    <row r="13211">
      <c r="A13211" s="70"/>
      <c r="B13211" s="77">
        <v>68.3665</v>
      </c>
    </row>
    <row r="13212">
      <c r="A13212" s="70"/>
      <c r="B13212" s="77">
        <v>68.5855</v>
      </c>
    </row>
    <row r="13213">
      <c r="A13213" s="70"/>
      <c r="B13213" s="77">
        <v>68.5836</v>
      </c>
    </row>
    <row r="13214">
      <c r="A13214" s="70"/>
      <c r="B13214" s="77">
        <v>68.5672</v>
      </c>
    </row>
    <row r="13215">
      <c r="A13215" s="70"/>
      <c r="B13215" s="77">
        <v>68.8051</v>
      </c>
    </row>
    <row r="13216">
      <c r="A13216" s="70"/>
      <c r="B13216" s="77">
        <v>68.8758</v>
      </c>
    </row>
    <row r="13217">
      <c r="A13217" s="70"/>
      <c r="B13217" s="77">
        <v>68.8249</v>
      </c>
    </row>
    <row r="13218">
      <c r="A13218" s="70"/>
      <c r="B13218" s="77">
        <v>69.0199</v>
      </c>
    </row>
    <row r="13219">
      <c r="A13219" s="70"/>
      <c r="B13219" s="77">
        <v>68.9922</v>
      </c>
    </row>
    <row r="13220">
      <c r="A13220" s="70"/>
      <c r="B13220" s="77">
        <v>69.0135</v>
      </c>
    </row>
    <row r="13221">
      <c r="A13221" s="70"/>
      <c r="B13221" s="77">
        <v>68.9904</v>
      </c>
    </row>
    <row r="13222">
      <c r="A13222" s="70"/>
      <c r="B13222" s="77">
        <v>69.0611</v>
      </c>
    </row>
    <row r="13223">
      <c r="A13223" s="70"/>
      <c r="B13223" s="77">
        <v>68.9023</v>
      </c>
    </row>
    <row r="13224">
      <c r="A13224" s="70"/>
      <c r="B13224" s="77">
        <v>68.75</v>
      </c>
    </row>
    <row r="13225">
      <c r="A13225" s="70"/>
      <c r="B13225" s="77">
        <v>68.8569</v>
      </c>
    </row>
    <row r="13226">
      <c r="A13226" s="70"/>
      <c r="B13226" s="77">
        <v>69.058</v>
      </c>
    </row>
    <row r="13227">
      <c r="A13227" s="70"/>
      <c r="B13227" s="77">
        <v>69.3981</v>
      </c>
    </row>
    <row r="13228">
      <c r="A13228" s="70"/>
      <c r="B13228" s="77">
        <v>70.3584</v>
      </c>
    </row>
    <row r="13229">
      <c r="A13229" s="70"/>
      <c r="B13229" s="77">
        <v>70.7226</v>
      </c>
    </row>
    <row r="13230">
      <c r="A13230" s="70"/>
      <c r="B13230" s="77">
        <v>70.9553</v>
      </c>
    </row>
    <row r="13231">
      <c r="A13231" s="70"/>
      <c r="B13231" s="77">
        <v>70.8497</v>
      </c>
    </row>
    <row r="13232">
      <c r="A13232" s="70"/>
      <c r="B13232" s="77">
        <v>70.5185</v>
      </c>
    </row>
    <row r="13233">
      <c r="A13233" s="70"/>
      <c r="B13233" s="71"/>
    </row>
    <row r="13234">
      <c r="A13234" s="70"/>
      <c r="B13234" s="77">
        <v>71.2365</v>
      </c>
    </row>
    <row r="13235">
      <c r="A13235" s="70"/>
      <c r="B13235" s="77">
        <v>71.0968</v>
      </c>
    </row>
    <row r="13236">
      <c r="A13236" s="70"/>
      <c r="B13236" s="71"/>
    </row>
    <row r="13237">
      <c r="A13237" s="70"/>
      <c r="B13237" s="77">
        <v>71.2872</v>
      </c>
    </row>
    <row r="13238">
      <c r="A13238" s="70"/>
      <c r="B13238" s="77">
        <v>71.3419</v>
      </c>
    </row>
    <row r="13239">
      <c r="A13239" s="70"/>
      <c r="B13239" s="77">
        <v>71.6483</v>
      </c>
    </row>
    <row r="13240">
      <c r="A13240" s="70"/>
      <c r="B13240" s="77">
        <v>71.5508</v>
      </c>
    </row>
    <row r="13241">
      <c r="A13241" s="70"/>
      <c r="B13241" s="77">
        <v>71.7033</v>
      </c>
    </row>
    <row r="13242">
      <c r="A13242" s="70"/>
      <c r="B13242" s="77">
        <v>71.7267</v>
      </c>
    </row>
    <row r="13243">
      <c r="A13243" s="70"/>
      <c r="B13243" s="77">
        <v>72.1814</v>
      </c>
    </row>
    <row r="13244">
      <c r="A13244" s="70"/>
      <c r="B13244" s="77">
        <v>71.8206</v>
      </c>
    </row>
    <row r="13245">
      <c r="A13245" s="70"/>
      <c r="B13245" s="77">
        <v>71.7041</v>
      </c>
    </row>
    <row r="13246">
      <c r="A13246" s="70"/>
      <c r="B13246" s="77">
        <v>71.9971</v>
      </c>
    </row>
    <row r="13247">
      <c r="A13247" s="70"/>
      <c r="B13247" s="77">
        <v>71.7586</v>
      </c>
    </row>
    <row r="13248">
      <c r="A13248" s="70"/>
      <c r="B13248" s="77">
        <v>72.1899</v>
      </c>
    </row>
    <row r="13249">
      <c r="A13249" s="70"/>
      <c r="B13249" s="77">
        <v>72.07</v>
      </c>
    </row>
    <row r="13250">
      <c r="A13250" s="70"/>
      <c r="B13250" s="77">
        <v>71.8611</v>
      </c>
    </row>
    <row r="13251">
      <c r="A13251" s="70"/>
      <c r="B13251" s="77">
        <v>71.7323</v>
      </c>
    </row>
    <row r="13252">
      <c r="A13252" s="70"/>
      <c r="B13252" s="77">
        <v>71.5886</v>
      </c>
    </row>
    <row r="13253">
      <c r="A13253" s="70"/>
      <c r="B13253" s="71"/>
    </row>
    <row r="13254">
      <c r="A13254" s="70"/>
      <c r="B13254" s="77">
        <v>71.6637</v>
      </c>
    </row>
    <row r="13255">
      <c r="A13255" s="70"/>
      <c r="B13255" s="77">
        <v>71.3175</v>
      </c>
    </row>
    <row r="13256">
      <c r="A13256" s="70"/>
      <c r="B13256" s="77">
        <v>70.9387</v>
      </c>
    </row>
    <row r="13257">
      <c r="A13257" s="70"/>
      <c r="B13257" s="77">
        <v>71.5362</v>
      </c>
    </row>
    <row r="13258">
      <c r="A13258" s="70"/>
      <c r="B13258" s="77">
        <v>71.8196</v>
      </c>
    </row>
    <row r="13259">
      <c r="A13259" s="70"/>
      <c r="B13259" s="77">
        <v>71.3132</v>
      </c>
    </row>
    <row r="13260">
      <c r="A13260" s="70"/>
      <c r="B13260" s="77">
        <v>71.1382</v>
      </c>
    </row>
    <row r="13261">
      <c r="A13261" s="70"/>
      <c r="B13261" s="77">
        <v>70.937</v>
      </c>
    </row>
    <row r="13262">
      <c r="A13262" s="70"/>
      <c r="B13262" s="77">
        <v>70.9212</v>
      </c>
    </row>
    <row r="13263">
      <c r="A13263" s="70"/>
      <c r="B13263" s="77">
        <v>70.8477</v>
      </c>
    </row>
    <row r="13264">
      <c r="A13264" s="70"/>
      <c r="B13264" s="77">
        <v>71.0395</v>
      </c>
    </row>
    <row r="13265">
      <c r="A13265" s="70"/>
      <c r="B13265" s="77">
        <v>70.9021</v>
      </c>
    </row>
    <row r="13266">
      <c r="A13266" s="70"/>
      <c r="B13266" s="77">
        <v>70.8381</v>
      </c>
    </row>
    <row r="13267">
      <c r="A13267" s="70"/>
      <c r="B13267" s="77">
        <v>70.685</v>
      </c>
    </row>
    <row r="13268">
      <c r="A13268" s="70"/>
      <c r="B13268" s="77">
        <v>70.9109</v>
      </c>
    </row>
    <row r="13269">
      <c r="A13269" s="70"/>
      <c r="B13269" s="71"/>
    </row>
    <row r="13270">
      <c r="A13270" s="70"/>
      <c r="B13270" s="77">
        <v>71.1163</v>
      </c>
    </row>
    <row r="13271">
      <c r="A13271" s="70"/>
      <c r="B13271" s="77">
        <v>70.8703</v>
      </c>
    </row>
    <row r="13272">
      <c r="A13272" s="70"/>
      <c r="B13272" s="77">
        <v>70.9763</v>
      </c>
    </row>
    <row r="13273">
      <c r="A13273" s="70"/>
      <c r="B13273" s="71"/>
    </row>
    <row r="13274">
      <c r="A13274" s="70"/>
      <c r="B13274" s="77">
        <v>71.1121</v>
      </c>
    </row>
    <row r="13275">
      <c r="A13275" s="70"/>
      <c r="B13275" s="77">
        <v>71.0516</v>
      </c>
    </row>
    <row r="13276">
      <c r="A13276" s="70"/>
      <c r="B13276" s="77">
        <v>71.0272</v>
      </c>
    </row>
    <row r="13277">
      <c r="A13277" s="70"/>
      <c r="B13277" s="77">
        <v>71.3186</v>
      </c>
    </row>
    <row r="13278">
      <c r="A13278" s="70"/>
      <c r="B13278" s="77">
        <v>71.5051</v>
      </c>
    </row>
    <row r="13279">
      <c r="A13279" s="70"/>
      <c r="B13279" s="77">
        <v>71.4087</v>
      </c>
    </row>
    <row r="13280">
      <c r="A13280" s="70"/>
      <c r="B13280" s="77">
        <v>71.1988</v>
      </c>
    </row>
    <row r="13281">
      <c r="A13281" s="70"/>
      <c r="B13281" s="71"/>
    </row>
    <row r="13282">
      <c r="A13282" s="70"/>
      <c r="B13282" s="77">
        <v>70.8731</v>
      </c>
    </row>
    <row r="13283">
      <c r="A13283" s="70"/>
      <c r="B13283" s="77">
        <v>70.9373</v>
      </c>
    </row>
    <row r="13284">
      <c r="A13284" s="70"/>
      <c r="B13284" s="77">
        <v>70.9338</v>
      </c>
    </row>
    <row r="13285">
      <c r="A13285" s="70"/>
      <c r="B13285" s="77">
        <v>70.9593</v>
      </c>
    </row>
    <row r="13286">
      <c r="A13286" s="70"/>
      <c r="B13286" s="71"/>
    </row>
    <row r="13287">
      <c r="A13287" s="70"/>
      <c r="B13287" s="77">
        <v>70.9523</v>
      </c>
    </row>
    <row r="13288">
      <c r="A13288" s="70"/>
      <c r="B13288" s="77">
        <v>70.7303</v>
      </c>
    </row>
    <row r="13289">
      <c r="A13289" s="70"/>
      <c r="B13289" s="77">
        <v>70.9915</v>
      </c>
    </row>
    <row r="13290">
      <c r="A13290" s="70"/>
      <c r="B13290" s="77">
        <v>70.8095</v>
      </c>
    </row>
    <row r="13291">
      <c r="A13291" s="70"/>
      <c r="B13291" s="77">
        <v>70.6821</v>
      </c>
    </row>
    <row r="13292">
      <c r="A13292" s="70"/>
      <c r="B13292" s="77">
        <v>70.7283</v>
      </c>
    </row>
    <row r="13293">
      <c r="A13293" s="70"/>
      <c r="B13293" s="77">
        <v>70.8861</v>
      </c>
    </row>
    <row r="13294">
      <c r="A13294" s="70"/>
      <c r="B13294" s="77">
        <v>71.0079</v>
      </c>
    </row>
    <row r="13295">
      <c r="A13295" s="70"/>
      <c r="B13295" s="77">
        <v>71.2494</v>
      </c>
    </row>
    <row r="13296">
      <c r="A13296" s="70"/>
      <c r="B13296" s="77">
        <v>71.445</v>
      </c>
    </row>
    <row r="13297">
      <c r="A13297" s="70"/>
      <c r="B13297" s="71"/>
    </row>
    <row r="13298">
      <c r="A13298" s="70"/>
      <c r="B13298" s="77">
        <v>71.7002</v>
      </c>
    </row>
    <row r="13299">
      <c r="A13299" s="70"/>
      <c r="B13299" s="77">
        <v>72.0501</v>
      </c>
    </row>
    <row r="13300">
      <c r="A13300" s="70"/>
      <c r="B13300" s="77">
        <v>71.7109</v>
      </c>
    </row>
    <row r="13301">
      <c r="A13301" s="70"/>
      <c r="B13301" s="77">
        <v>71.7131</v>
      </c>
    </row>
    <row r="13302">
      <c r="A13302" s="70"/>
      <c r="B13302" s="77">
        <v>71.8138</v>
      </c>
    </row>
    <row r="13303">
      <c r="A13303" s="70"/>
      <c r="B13303" s="77">
        <v>71.6756</v>
      </c>
    </row>
    <row r="13304">
      <c r="A13304" s="70"/>
      <c r="B13304" s="77">
        <v>71.7996</v>
      </c>
    </row>
    <row r="13305">
      <c r="A13305" s="70"/>
      <c r="B13305" s="77">
        <v>71.8514</v>
      </c>
    </row>
    <row r="13306">
      <c r="A13306" s="70"/>
      <c r="B13306" s="77">
        <v>71.6468</v>
      </c>
    </row>
    <row r="13307">
      <c r="A13307" s="70"/>
      <c r="B13307" s="77">
        <v>71.5909</v>
      </c>
    </row>
    <row r="13308">
      <c r="A13308" s="70"/>
      <c r="B13308" s="77">
        <v>71.3627</v>
      </c>
    </row>
    <row r="13309">
      <c r="A13309" s="70"/>
      <c r="B13309" s="77">
        <v>71.7217</v>
      </c>
    </row>
    <row r="13310">
      <c r="A13310" s="70"/>
      <c r="B13310" s="77">
        <v>71.6006</v>
      </c>
    </row>
    <row r="13311">
      <c r="A13311" s="70"/>
      <c r="B13311" s="77">
        <v>71.78</v>
      </c>
    </row>
    <row r="13312">
      <c r="A13312" s="70"/>
      <c r="B13312" s="77">
        <v>71.5476</v>
      </c>
    </row>
    <row r="13313">
      <c r="A13313" s="70"/>
      <c r="B13313" s="77">
        <v>71.3165</v>
      </c>
    </row>
    <row r="13314">
      <c r="A13314" s="70"/>
      <c r="B13314" s="77">
        <v>71.162</v>
      </c>
    </row>
    <row r="13315">
      <c r="A13315" s="70"/>
      <c r="B13315" s="77">
        <v>70.8962</v>
      </c>
    </row>
    <row r="13316">
      <c r="A13316" s="70"/>
      <c r="B13316" s="77">
        <v>70.8679</v>
      </c>
    </row>
    <row r="13317">
      <c r="A13317" s="70"/>
      <c r="B13317" s="77">
        <v>70.7494</v>
      </c>
    </row>
    <row r="13318">
      <c r="A13318" s="70"/>
      <c r="B13318" s="77">
        <v>70.7178</v>
      </c>
    </row>
    <row r="13319">
      <c r="A13319" s="70"/>
      <c r="B13319" s="77">
        <v>70.941</v>
      </c>
    </row>
    <row r="13320">
      <c r="A13320" s="70"/>
      <c r="B13320" s="77">
        <v>70.9687</v>
      </c>
    </row>
    <row r="13321">
      <c r="A13321" s="70"/>
      <c r="B13321" s="77">
        <v>71.0611</v>
      </c>
    </row>
    <row r="13322">
      <c r="A13322" s="70"/>
      <c r="B13322" s="77">
        <v>71.0813</v>
      </c>
    </row>
    <row r="13323">
      <c r="A13323" s="70"/>
      <c r="B13323" s="77">
        <v>71.1569</v>
      </c>
    </row>
    <row r="13324">
      <c r="A13324" s="70"/>
      <c r="B13324" s="77">
        <v>71.1699</v>
      </c>
    </row>
    <row r="13325">
      <c r="A13325" s="70"/>
      <c r="B13325" s="77">
        <v>71.2699</v>
      </c>
    </row>
    <row r="13326">
      <c r="A13326" s="70"/>
      <c r="B13326" s="77">
        <v>71.2214</v>
      </c>
    </row>
    <row r="13327">
      <c r="A13327" s="70"/>
      <c r="B13327" s="77">
        <v>71.3449</v>
      </c>
    </row>
    <row r="13328">
      <c r="A13328" s="70"/>
      <c r="B13328" s="71"/>
    </row>
    <row r="13329">
      <c r="A13329" s="70"/>
      <c r="B13329" s="71"/>
    </row>
    <row r="13330">
      <c r="A13330" s="70"/>
      <c r="B13330" s="71"/>
    </row>
    <row r="13331">
      <c r="A13331" s="70"/>
      <c r="B13331" s="71"/>
    </row>
    <row r="13332">
      <c r="A13332" s="70"/>
      <c r="B13332" s="77" t="s">
        <v>1951</v>
      </c>
    </row>
    <row r="13333">
      <c r="A13333" s="70"/>
      <c r="B13333" s="76">
        <v>34335.0</v>
      </c>
    </row>
    <row r="13334">
      <c r="A13334" s="70"/>
      <c r="B13334" s="78">
        <v>43830.0</v>
      </c>
    </row>
    <row r="13335">
      <c r="A13335" s="70"/>
      <c r="B13335" s="77" t="s">
        <v>1959</v>
      </c>
    </row>
    <row r="13336">
      <c r="A13336" s="70"/>
      <c r="B13336" s="71"/>
    </row>
    <row r="13337">
      <c r="A13337" s="70"/>
      <c r="B13337" s="71"/>
    </row>
    <row r="13338">
      <c r="A13338" s="70"/>
      <c r="B13338" s="71"/>
    </row>
    <row r="13339">
      <c r="A13339" s="70"/>
      <c r="B13339" s="71"/>
    </row>
    <row r="13340">
      <c r="A13340" s="70"/>
      <c r="B13340" s="71"/>
    </row>
    <row r="13341">
      <c r="A13341" s="70"/>
      <c r="B13341" s="71"/>
    </row>
    <row r="13342">
      <c r="A13342" s="70"/>
      <c r="B13342" s="71"/>
    </row>
  </sheetData>
  <customSheetViews>
    <customSheetView guid="{46B12237-3EA5-4015-878F-D4AACAAA077E}" filter="1" showAutoFilter="1">
      <autoFilter ref="$B$1:$B$13342">
        <filterColumn colId="0">
          <filters>
            <filter val="62.56"/>
            <filter val="62.57"/>
            <filter val="62.58"/>
            <filter val="62.59"/>
            <filter val="74.39"/>
            <filter val="63.4135"/>
            <filter val="66.7948"/>
            <filter val="37.94"/>
            <filter val="50.73"/>
            <filter val="50.72"/>
            <filter val="65.0232"/>
            <filter val="49.74"/>
            <filter val="62.3443"/>
            <filter val="64.0868"/>
            <filter val="50.77"/>
            <filter val="49.71"/>
            <filter val="65.2899"/>
            <filter val="65.0239"/>
            <filter val="49.79"/>
            <filter val="49.78"/>
            <filter val="62.50"/>
            <filter val="49.77"/>
            <filter val="62.52"/>
            <filter val="62.65"/>
            <filter val="62.66"/>
            <filter val="70.3627"/>
            <filter val="62.67"/>
            <filter val="62.68"/>
            <filter val="62.69"/>
            <filter val="68.8028"/>
            <filter val="63.9818"/>
            <filter val="50.83"/>
            <filter val="49.64"/>
            <filter val="49.62"/>
            <filter val="49.69"/>
            <filter val="49.68"/>
            <filter val="49.67"/>
            <filter val="62.61"/>
            <filter val="49.66"/>
            <filter val="62.62"/>
            <filter val="49.65"/>
            <filter val="62.63"/>
            <filter val="62.75"/>
            <filter val="62.78"/>
            <filter val="63.8515"/>
            <filter val="50.91"/>
            <filter val="50.90"/>
            <filter val="50.92"/>
            <filter val="62.3461"/>
            <filter val="50.95"/>
            <filter val="49.53"/>
            <filter val="49.50"/>
            <filter val="58.7725"/>
            <filter val="67.9"/>
            <filter val="49.59"/>
            <filter val="62.70"/>
            <filter val="62.71"/>
            <filter val="49.55"/>
            <filter val="62.73"/>
            <filter val="62.89"/>
            <filter val="60.0745"/>
            <filter val="66.7939"/>
            <filter val="49.42"/>
            <filter val="49.40"/>
            <filter val="54.6305"/>
            <filter val="49.49"/>
            <filter val="49.46"/>
            <filter val="62.82"/>
            <filter val="62.97"/>
            <filter val="62.99"/>
            <filter val="37.57"/>
            <filter val="64.7453"/>
            <filter val="37.52"/>
            <filter val="55.5223"/>
            <filter val="66.7983"/>
            <filter val="49.38"/>
            <filter val="49.37"/>
            <filter val="62.92"/>
            <filter val="49.35"/>
            <filter val="49.34"/>
            <filter val="49.33"/>
            <filter val="49.32"/>
            <filter val="37.43"/>
            <filter val="61.9348"/>
            <filter val="37.47"/>
            <filter val="49.29"/>
            <filter val="37.40"/>
            <filter val="67.834"/>
            <filter val="67.0737"/>
            <filter val="65.1513"/>
            <filter val="65.1515"/>
            <filter val="59.9745"/>
            <filter val="62.3419"/>
            <filter val="49.25"/>
            <filter val="66.4003"/>
            <filter val="49.24"/>
            <filter val="66.6663"/>
            <filter val="49.23"/>
            <filter val="49.22"/>
            <filter val="49.21"/>
            <filter val="37.34"/>
            <filter val="64.3079"/>
            <filter val="49.19"/>
            <filter val="66.6636"/>
            <filter val="73.4846"/>
            <filter val="49.18"/>
            <filter val="60.3805"/>
            <filter val="66.7968"/>
            <filter val="65.0215"/>
            <filter val="49.16"/>
            <filter val="49.15"/>
            <filter val="49.14"/>
            <filter val="49.13"/>
            <filter val="49.12"/>
            <filter val="49.08"/>
            <filter val="49.07"/>
            <filter val="67.819"/>
            <filter val="62.4768"/>
            <filter val="49.06"/>
            <filter val="49.05"/>
            <filter val="49.04"/>
            <filter val="49.03"/>
            <filter val="49.02"/>
            <filter val="49.01"/>
            <filter val="49.00"/>
            <filter val="64.4384"/>
            <filter val="55.7045"/>
            <filter val="41.2"/>
            <filter val="41.3"/>
            <filter val="41.5"/>
            <filter val="60.985"/>
            <filter val="41.8"/>
            <filter val="64.3043"/>
            <filter val="67.6875"/>
            <filter val="50.00"/>
            <filter val="68.5836"/>
            <filter val="50.02"/>
            <filter val="50.03"/>
            <filter val="50.08"/>
            <filter val="50.07"/>
            <filter val="64.8737"/>
            <filter val="50.09"/>
            <filter val="60.9945"/>
            <filter val="68.0144"/>
            <filter val="50.12"/>
            <filter val="50.14"/>
            <filter val="62.577"/>
            <filter val="62.574"/>
            <filter val="69.2131"/>
            <filter val="63.759"/>
            <filter val="62.00"/>
            <filter val="62.05"/>
            <filter val="62.06"/>
            <filter val="62.07"/>
            <filter val="62.6585"/>
            <filter val="59.197"/>
            <filter val="50.20"/>
            <filter val="68.1466"/>
            <filter val="50.22"/>
            <filter val="50.24"/>
            <filter val="50.25"/>
            <filter val="50.28"/>
            <filter val="61.0155"/>
            <filter val="61.4513"/>
            <filter val="50.29"/>
            <filter val="66.7095"/>
            <filter val="69.4788"/>
            <filter val="72.3227"/>
            <filter val="62.10"/>
            <filter val="68.8051"/>
            <filter val="62.12"/>
            <filter val="62.13"/>
            <filter val="62.14"/>
            <filter val="68.9389"/>
            <filter val="62.15"/>
            <filter val="62.16"/>
            <filter val="71.2515"/>
            <filter val="62.18"/>
            <filter val="62.19"/>
            <filter val="60.4277"/>
            <filter val="66.7905"/>
            <filter val="54.727"/>
            <filter val="50.31"/>
            <filter val="50.30"/>
            <filter val="50.33"/>
            <filter val="50.36"/>
            <filter val="62.558"/>
            <filter val="62.20"/>
            <filter val="62.21"/>
            <filter val="62.23"/>
            <filter val="64.4332"/>
            <filter val="62.24"/>
            <filter val="62.25"/>
            <filter val="62.26"/>
            <filter val="62.27"/>
            <filter val="62.28"/>
            <filter val="62.29"/>
            <filter val="63.0645"/>
            <filter val="50.41"/>
            <filter val="50.44"/>
            <filter val="55.991"/>
            <filter val="70.327"/>
            <filter val="60.954"/>
            <filter val="62.6529"/>
            <filter val="59.7968"/>
            <filter val="62.32"/>
            <filter val="62.33"/>
            <filter val="62.34"/>
            <filter val="62.35"/>
            <filter val="62.36"/>
            <filter val="62.37"/>
            <filter val="62.38"/>
            <filter val="62.39"/>
            <filter val="74.13"/>
            <filter val="63.789"/>
            <filter val="74.10"/>
            <filter val="49.97"/>
            <filter val="50.53"/>
            <filter val="50.52"/>
            <filter val="49.95"/>
            <filter val="49.94"/>
            <filter val="50.57"/>
            <filter val="50.56"/>
            <filter val="49.91"/>
            <filter val="50.59"/>
            <filter val="49.90"/>
            <filter val="61.9395"/>
            <filter val="64.5657"/>
            <filter val="49.98"/>
            <filter val="62.42"/>
            <filter val="62.43"/>
            <filter val="62.44"/>
            <filter val="62.45"/>
            <filter val="62.48"/>
            <filter val="62.49"/>
            <filter val="49.86"/>
            <filter val="49.85"/>
            <filter val="49.84"/>
            <filter val="49.83"/>
            <filter val="49.82"/>
            <filter val="50.67"/>
            <filter val="49.80"/>
            <filter val="49.89"/>
            <filter val="49.88"/>
            <filter val="62.40"/>
            <filter val="49.87"/>
            <filter val="62.41"/>
            <filter val="69.7852"/>
            <filter val="64.1272"/>
            <filter val="60.1245"/>
            <filter val="66.8354"/>
            <filter val="66.533"/>
            <filter val="66.8351"/>
            <filter val="64.5632"/>
            <filter val="61.7511"/>
            <filter val="60.002"/>
            <filter val="63.4928"/>
            <filter val="66.8365"/>
            <filter val="54.2725"/>
            <filter val="61.276"/>
            <filter val="68.157"/>
            <filter val="68.158"/>
            <filter val="64.2584"/>
            <filter val="63.4955"/>
            <filter val="65.5146"/>
            <filter val="54.2735"/>
            <filter val="66.9663"/>
            <filter val="69.6574"/>
            <filter val="70.9763"/>
            <filter val="64.6948"/>
            <filter val="66.558"/>
            <filter val="64.1259"/>
            <filter val="66.546"/>
            <filter val="67.5604"/>
            <filter val="63.4978"/>
            <filter val="70.1094"/>
            <filter val="66.8394"/>
            <filter val="71.7359"/>
            <filter val="53.0855"/>
            <filter val="65.3371"/>
            <filter val="60.1295"/>
            <filter val="61.229"/>
            <filter val="68.5753"/>
            <filter val="68.195"/>
            <filter val="58.861"/>
            <filter val="66.7073"/>
            <filter val="41.99"/>
            <filter val="52.375"/>
            <filter val="60.6995"/>
            <filter val="70.7144"/>
            <filter val="70.8477"/>
            <filter val="41.96"/>
            <filter val="64.1216"/>
            <filter val="60.8708"/>
            <filter val="41.89"/>
            <filter val="63.4983"/>
            <filter val="66.583"/>
            <filter val="66.584"/>
            <filter val="41.80"/>
            <filter val="64.1205"/>
            <filter val="65.46"/>
            <filter val="65.45"/>
            <filter val="65.48"/>
            <filter val="65.49"/>
            <filter val="60.074"/>
            <filter val="71.7323"/>
            <filter val="53.64"/>
            <filter val="67.748"/>
            <filter val="70.8497"/>
            <filter val="53.63"/>
            <filter val="53.68"/>
            <filter val="53.66"/>
            <filter val="53.67"/>
            <filter val="65.42"/>
            <filter val="65.43"/>
            <filter val="65.57"/>
            <filter val="37.00"/>
            <filter val="67.9106"/>
            <filter val="72.8134"/>
            <filter val="53.71"/>
            <filter val="53.72"/>
            <filter val="53.70"/>
            <filter val="53.74"/>
            <filter val="70.7178"/>
            <filter val="53.77"/>
            <filter val="37.4"/>
            <filter val="53.78"/>
            <filter val="69.8362"/>
            <filter val="66.9614"/>
            <filter val="62.0468"/>
            <filter val="71.9971"/>
            <filter val="65.51"/>
            <filter val="65.52"/>
            <filter val="65.55"/>
            <filter val="65.54"/>
            <filter val="69.8368"/>
            <filter val="65.68"/>
            <filter val="61.7575"/>
            <filter val="65.67"/>
            <filter val="65.69"/>
            <filter val="60.054"/>
            <filter val="India,United States"/>
            <filter val="67.9117"/>
            <filter val="60.051"/>
            <filter val="68.7545"/>
            <filter val="53.87"/>
            <filter val="53.84"/>
            <filter val="53.85"/>
            <filter val="53.89"/>
            <filter val="53.534"/>
            <filter val="66.7885"/>
            <filter val="69.324"/>
            <filter val="65.61"/>
            <filter val="65.63"/>
            <filter val="67.3815"/>
            <filter val="65.79"/>
            <filter val="65.78"/>
            <filter val="63.6728"/>
            <filter val="71.6006"/>
            <filter val="68.0937"/>
            <filter val="69.1713"/>
            <filter val="53.94"/>
            <filter val="53.91"/>
            <filter val="53.97"/>
            <filter val="68.6227"/>
            <filter val="53.95"/>
            <filter val="53.96"/>
            <filter val="53.99"/>
            <filter val="60.9155"/>
            <filter val="65.75"/>
            <filter val="65.74"/>
            <filter val="61.7588"/>
            <filter val="67.3825"/>
            <filter val="65.76"/>
            <filter val="59.3505"/>
            <filter val="71.8611"/>
            <filter val="67.9136"/>
            <filter val="73.7818"/>
            <filter val="69.4814"/>
            <filter val="54.6275"/>
            <filter val="66.9642"/>
            <filter val="66.9644"/>
            <filter val="65.83"/>
            <filter val="64.0781"/>
            <filter val="53.5695"/>
            <filter val="64.9103"/>
            <filter val="68.7531"/>
            <filter val="65.93"/>
            <filter val="64.0773"/>
            <filter val="65.97"/>
            <filter val="65.96"/>
            <filter val="65.98"/>
            <filter val="64.0774"/>
            <filter val="53.5678"/>
            <filter val="61.3175"/>
            <filter val="61.8866"/>
            <filter val="63.9804"/>
            <filter val="66.518"/>
            <filter val="66.6596"/>
            <filter val="60.005"/>
            <filter val="53.8715"/>
            <filter val="64.0758"/>
            <filter val="66.9633"/>
            <filter val="66.8305"/>
            <filter val="67.2533"/>
            <filter val="66.504"/>
            <filter val="67.8763"/>
            <filter val="70.9065"/>
            <filter val="54.646"/>
            <filter val="53.9055"/>
            <filter val="68.8"/>
            <filter val="67.0809"/>
            <filter val="61.9253"/>
            <filter val="56.243"/>
            <filter val="61.9255"/>
            <filter val="67.7443"/>
            <filter val="64.9301"/>
            <filter val="60.1927"/>
            <filter val="54.626"/>
            <filter val="67.8781"/>
            <filter val="66.7801"/>
            <filter val="73.8295"/>
            <filter val="54.629"/>
            <filter val="68.1511"/>
            <filter val="64.027"/>
            <filter val="71.3132"/>
            <filter val="55.6"/>
            <filter val="55.7"/>
            <filter val="55.9"/>
            <filter val="70.6821"/>
            <filter val="64.0958"/>
            <filter val="72.7549"/>
            <filter val="55.5"/>
            <filter val="71.1382"/>
            <filter val="67.706"/>
            <filter val="63.8655"/>
            <filter val="66.2177"/>
            <filter val="71.5731"/>
            <filter val="54.8865"/>
            <filter val="74.3875"/>
            <filter val="66.7875"/>
            <filter val="61.9225"/>
            <filter val="61.6165"/>
            <filter val="66.6519"/>
            <filter val="67.6166"/>
            <filter val="71.0079"/>
            <filter val="42.9"/>
            <filter val="42.2"/>
            <filter val="42.3"/>
            <filter val="64.069"/>
            <filter val="42.4"/>
            <filter val="71.673"/>
            <filter val="42.5"/>
            <filter val="42.6"/>
            <filter val="67.0868"/>
            <filter val="42.7"/>
            <filter val="70.0656"/>
            <filter val="54.652"/>
            <filter val="64.3185"/>
            <filter val="71.658"/>
            <filter val="46.93"/>
            <filter val="46.94"/>
            <filter val="46.91"/>
            <filter val="46.90"/>
            <filter val="63.7335"/>
            <filter val="62.3555"/>
            <filter val="63.8664"/>
            <filter val="46.99"/>
            <filter val="46.97"/>
            <filter val="46.98"/>
            <filter val="66.3495"/>
            <filter val="67.0876"/>
            <filter val="46.95"/>
            <filter val="67.0879"/>
            <filter val="46.96"/>
            <filter val="43.16"/>
            <filter val="43.17"/>
            <filter val="43.18"/>
            <filter val="43.19"/>
            <filter val="43.12"/>
            <filter val="67.4325"/>
            <filter val="43.13"/>
            <filter val="62.484"/>
            <filter val="43.14"/>
            <filter val="43.15"/>
            <filter val="71.47"/>
            <filter val="58.4515"/>
            <filter val="71.45"/>
            <filter val="58.75"/>
            <filter val="68.0248"/>
            <filter val="58.74"/>
            <filter val="58.77"/>
            <filter val="60.5445"/>
            <filter val="71.41"/>
            <filter val="31.38"/>
            <filter val="31.37"/>
            <filter val="63.7364"/>
            <filter val="31.39"/>
            <filter val="66.495"/>
            <filter val="60.869"/>
            <filter val="70.5547"/>
            <filter val="43.05"/>
            <filter val="43.06"/>
            <filter val="64.3165"/>
            <filter val="58.84"/>
            <filter val="43.08"/>
            <filter val="43.01"/>
            <filter val="43.02"/>
            <filter val="71.59"/>
            <filter val="64.4494"/>
            <filter val="71.57"/>
            <filter val="71.55"/>
            <filter val="58.86"/>
            <filter val="71.54"/>
            <filter val="71.51"/>
            <filter val="January 01, 1994"/>
            <filter val="70.6881"/>
            <filter val="62.4026"/>
            <filter val="70.9915"/>
            <filter val="69.4685"/>
            <filter val="58.93"/>
            <filter val="58.94"/>
            <filter val="58.91"/>
            <filter val="71.68"/>
            <filter val="71.66"/>
            <filter val="71.67"/>
            <filter val="71.2699"/>
            <filter val="71.65"/>
            <filter val="71.60"/>
            <filter val="66.8299"/>
            <filter val="66.8294"/>
            <filter val="67.8707"/>
            <filter val="63.7382"/>
            <filter val="64.3141"/>
            <filter val="71.78"/>
            <filter val="71.75"/>
            <filter val="71.76"/>
            <filter val="71.73"/>
            <filter val="71.74"/>
            <filter val="59.077"/>
            <filter val="71.71"/>
            <filter val="63.6042"/>
            <filter val="71.72"/>
            <filter val="63.7375"/>
            <filter val="71.70"/>
            <filter val="54.4403"/>
            <filter val="62.447"/>
            <filter val="60.851"/>
            <filter val="68.903"/>
            <filter val="67.8724"/>
            <filter val="71.86"/>
            <filter val="71.85"/>
            <filter val="71.82"/>
            <filter val="71.80"/>
            <filter val="71.81"/>
            <filter val="62.439"/>
            <filter val="60.822"/>
            <filter val="64.4467"/>
            <filter val="64.4453"/>
            <filter val="68.918"/>
            <filter val="66.3435"/>
            <filter val="71.93"/>
            <filter val="71.92"/>
            <filter val="54.4425"/>
            <filter val="71.90"/>
            <filter val="64.8815"/>
            <filter val="69.3398"/>
            <filter val="63.3823"/>
            <filter val="55.0518"/>
            <filter val="67.3058"/>
            <filter val="60.1903"/>
            <filter val="68.1556"/>
            <filter val="70.7303"/>
            <filter val="54.8803"/>
            <filter val="64.5764"/>
            <filter val="71.9274"/>
            <filter val="63.6083"/>
            <filter val="64.0061"/>
            <filter val="46.08"/>
            <filter val="46.09"/>
            <filter val="46.06"/>
            <filter val="46.07"/>
            <filter val="46.04"/>
            <filter val="46.05"/>
            <filter val="34.24"/>
            <filter val="34.23"/>
            <filter val="34.22"/>
            <filter val="34.21"/>
            <filter val="61.157"/>
            <filter val="69.5142"/>
            <filter val="34.28"/>
            <filter val="34.27"/>
            <filter val="34.25"/>
            <filter val="46.02"/>
            <filter val="46.03"/>
            <filter val="46.00"/>
            <filter val="46.01"/>
            <filter val="66.2945"/>
            <filter val="64.0054"/>
            <filter val="71.9214"/>
            <filter val="34.13"/>
            <filter val="34.12"/>
            <filter val="34.19"/>
            <filter val="34.17"/>
            <filter val="34.15"/>
            <filter val="64.4418"/>
            <filter val="62.1838"/>
            <filter val="59.2125"/>
            <filter val="67.1355"/>
            <filter val="59.4783"/>
            <filter val="34.02"/>
            <filter val="34.01"/>
            <filter val="62.7145"/>
            <filter val="34.00"/>
            <filter val="63.3749"/>
            <filter val="34.09"/>
            <filter val="34.08"/>
            <filter val="64.824"/>
            <filter val="34.07"/>
            <filter val="34.05"/>
            <filter val="64.827"/>
            <filter val="66.8216"/>
            <filter val="70.7226"/>
            <filter val="64.1377"/>
            <filter val="61.4343"/>
            <filter val="34"/>
            <filter val="35"/>
            <filter val="37"/>
            <filter val="63.9035"/>
            <filter val="61.131"/>
            <filter val="58.27"/>
            <filter val="41"/>
            <filter val="42"/>
            <filter val="44"/>
            <filter val="71.08"/>
            <filter val="46"/>
            <filter val="71.09"/>
            <filter val="47"/>
            <filter val="71.06"/>
            <filter val="48"/>
            <filter val="49"/>
            <filter val="71.04"/>
            <filter val="71.05"/>
            <filter val="71.03"/>
            <filter val="71.01"/>
            <filter val="69.2918"/>
            <filter val="61.115"/>
            <filter val="54.2635"/>
            <filter val="50"/>
            <filter val="52"/>
            <filter val="64.0028"/>
            <filter val="53.7355"/>
            <filter val="71.19"/>
            <filter val="71.17"/>
            <filter val="66.2985"/>
            <filter val="71.18"/>
            <filter val="71.15"/>
            <filter val="71.16"/>
            <filter val="71.13"/>
            <filter val="58.45"/>
            <filter val="71.14"/>
            <filter val="58.48"/>
            <filter val="71.11"/>
            <filter val="71.12"/>
            <filter val="65.4581"/>
            <filter val="58.41"/>
            <filter val="71.10"/>
            <filter val="68.5877"/>
            <filter val="58.43"/>
            <filter val="68.0155"/>
            <filter val="64.0013"/>
            <filter val="64.5701"/>
            <filter val="59.4745"/>
            <filter val="71.28"/>
            <filter val="71.29"/>
            <filter val="71.27"/>
            <filter val="58.57"/>
            <filter val="71.24"/>
            <filter val="71.25"/>
            <filter val="71.22"/>
            <filter val="71.20"/>
            <filter val="62.4075"/>
            <filter val="68.0187"/>
            <filter val="68.5847"/>
            <filter val="62.379"/>
            <filter val="60.767"/>
            <filter val="66.8252"/>
            <filter val="72.5853"/>
            <filter val="56.4238"/>
            <filter val="71.38"/>
            <filter val="64.9287"/>
            <filter val="38.9"/>
            <filter val="71.36"/>
            <filter val="71.33"/>
            <filter val="71.34"/>
            <filter val="71.31"/>
            <filter val="71.32"/>
            <filter val="66.1638"/>
            <filter val="68.5855"/>
            <filter val="38.8"/>
            <filter val="62.366"/>
            <filter val="70.4208"/>
            <filter val="70.7283"/>
            <filter val="71.0813"/>
            <filter val="46.82"/>
            <filter val="65.0199"/>
            <filter val="46.83"/>
            <filter val="46.80"/>
            <filter val="46.81"/>
            <filter val="46.88"/>
            <filter val="46.89"/>
            <filter val="67.0885"/>
            <filter val="46.86"/>
            <filter val="46.87"/>
            <filter val="46.84"/>
            <filter val="46.85"/>
            <filter val="34.93"/>
            <filter val="34.92"/>
            <filter val="34.91"/>
            <filter val="59.0335"/>
            <filter val="34.90"/>
            <filter val="34.99"/>
            <filter val="34.98"/>
            <filter val="34.97"/>
            <filter val="34.96"/>
            <filter val="34.95"/>
            <filter val="34.94"/>
            <filter val="46.71"/>
            <filter val="46.72"/>
            <filter val="46.70"/>
            <filter val="58.9415"/>
            <filter val="46.79"/>
            <filter val="63.3793"/>
            <filter val="46.77"/>
            <filter val="46.78"/>
            <filter val="46.75"/>
            <filter val="63.9097"/>
            <filter val="46.76"/>
            <filter val="46.73"/>
            <filter val="46.74"/>
            <filter val="34.82"/>
            <filter val="34.81"/>
            <filter val="64.9256"/>
            <filter val="34.89"/>
            <filter val="34.87"/>
            <filter val="34.86"/>
            <filter val="34.85"/>
            <filter val="34.84"/>
            <filter val="34.83"/>
            <filter val="46.60"/>
            <filter val="46.61"/>
            <filter val="65.7604"/>
            <filter val="62.0595"/>
            <filter val="46.68"/>
            <filter val="66.5105"/>
            <filter val="46.69"/>
            <filter val="46.66"/>
            <filter val="46.67"/>
            <filter val="62.3625"/>
            <filter val="46.64"/>
            <filter val="46.65"/>
            <filter val="46.62"/>
            <filter val="46.63"/>
            <filter val="71.7459"/>
            <filter val="46.59"/>
            <filter val="66.7779"/>
            <filter val="73.0299"/>
            <filter val="34.78"/>
            <filter val="34.77"/>
            <filter val="34.75"/>
            <filter val="34.72"/>
            <filter val="46.50"/>
            <filter val="46.57"/>
            <filter val="46.58"/>
            <filter val="46.55"/>
            <filter val="46.56"/>
            <filter val="46.53"/>
            <filter val="46.54"/>
            <filter val="46.51"/>
            <filter val="46.52"/>
            <filter val="61.6135"/>
            <filter val="70.2469"/>
            <filter val="46.48"/>
            <filter val="46.49"/>
            <filter val="63.5543"/>
            <filter val="70.9021"/>
            <filter val="68.6313"/>
            <filter val="63.6878"/>
            <filter val="34.62"/>
            <filter val="34.61"/>
            <filter val="55.086"/>
            <filter val="46.46"/>
            <filter val="46.47"/>
            <filter val="46.44"/>
            <filter val="46.45"/>
            <filter val="46.42"/>
            <filter val="46.43"/>
            <filter val="46.40"/>
            <filter val="46.41"/>
            <filter val="64.9226"/>
            <filter val="46.39"/>
            <filter val="46.37"/>
            <filter val="46.38"/>
            <filter val="34.56"/>
            <filter val="66.9539"/>
            <filter val="34.55"/>
            <filter val="34.54"/>
            <filter val="63.6868"/>
            <filter val="34.52"/>
            <filter val="34.50"/>
            <filter val="65.0147"/>
            <filter val="34.59"/>
            <filter val="34.58"/>
            <filter val="46.35"/>
            <filter val="46.36"/>
            <filter val="46.33"/>
            <filter val="46.34"/>
            <filter val="46.31"/>
            <filter val="61.8771"/>
            <filter val="46.32"/>
            <filter val="66.5176"/>
            <filter val="46.30"/>
            <filter val="46.28"/>
            <filter val="46.29"/>
            <filter val="64.9212"/>
            <filter val="46.26"/>
            <filter val="61.8748"/>
            <filter val="46.27"/>
            <filter val="34.44"/>
            <filter val="34.43"/>
            <filter val="34.42"/>
            <filter val="46.24"/>
            <filter val="64.0883"/>
            <filter val="46.25"/>
            <filter val="46.22"/>
            <filter val="46.23"/>
            <filter val="46.20"/>
            <filter val="46.21"/>
            <filter val="53.1198"/>
            <filter val="46.19"/>
            <filter val="59.2973"/>
            <filter val="46.17"/>
            <filter val="46.18"/>
            <filter val="72.8036"/>
            <filter val="46.15"/>
            <filter val="46.16"/>
            <filter val="34.33"/>
            <filter val="34.30"/>
            <filter val="46.13"/>
            <filter val="46.14"/>
            <filter val="46.11"/>
            <filter val="46.12"/>
            <filter val="62.4923"/>
            <filter val="66.6488"/>
            <filter val="46.10"/>
            <filter val="39.34"/>
            <filter val="39.33"/>
            <filter val="40.22"/>
            <filter val="39.36"/>
            <filter val="39.35"/>
            <filter val="68.829"/>
            <filter val="39.38"/>
            <filter val="40.27"/>
            <filter val="61.958"/>
            <filter val="40.26"/>
            <filter val="39.37"/>
            <filter val="39.39"/>
            <filter val="40.24"/>
            <filter val="40.29"/>
            <filter val="39.30"/>
            <filter val="63.569"/>
            <filter val="39.32"/>
            <filter val="39.31"/>
            <filter val="62.1024"/>
            <filter val="62.3685"/>
            <filter val="52.10"/>
            <filter val="62.1021"/>
            <filter val="52.17"/>
            <filter val="66.5521"/>
            <filter val="69.0135"/>
            <filter val="67.9739"/>
            <filter val="39.23"/>
            <filter val="40.12"/>
            <filter val="64.01"/>
            <filter val="64.00"/>
            <filter val="39.25"/>
            <filter val="40.10"/>
            <filter val="64.03"/>
            <filter val="39.24"/>
            <filter val="64.02"/>
            <filter val="39.27"/>
            <filter val="64.05"/>
            <filter val="39.26"/>
            <filter val="40.15"/>
            <filter val="64.04"/>
            <filter val="39.29"/>
            <filter val="40.14"/>
            <filter val="64.07"/>
            <filter val="39.28"/>
            <filter val="64.06"/>
            <filter val="64.5065"/>
            <filter val="68.6088"/>
            <filter val="64.09"/>
            <filter val="64.08"/>
            <filter val="40.18"/>
            <filter val="39.21"/>
            <filter val="63.578"/>
            <filter val="52.23"/>
            <filter val="62.6728"/>
            <filter val="64.12"/>
            <filter val="39.11"/>
            <filter val="64.11"/>
            <filter val="66.6839"/>
            <filter val="64.14"/>
            <filter val="64.13"/>
            <filter val="40.05"/>
            <filter val="64.16"/>
            <filter val="61.936"/>
            <filter val="40.04"/>
            <filter val="64.15"/>
            <filter val="64.18"/>
            <filter val="61.938"/>
            <filter val="39.17"/>
            <filter val="40.02"/>
            <filter val="64.17"/>
            <filter val="68.6058"/>
            <filter val="64.19"/>
            <filter val="40.07"/>
            <filter val="52.33"/>
            <filter val="62.1044"/>
            <filter val="52.38"/>
            <filter val="63.593"/>
            <filter val="62.6733"/>
            <filter val="64.10"/>
            <filter val="39.01"/>
            <filter val="64.23"/>
            <filter val="64.22"/>
            <filter val="71.3257"/>
            <filter val="64.24"/>
            <filter val="67.4076"/>
            <filter val="39.05"/>
            <filter val="64.27"/>
            <filter val="64.26"/>
            <filter val="64.28"/>
            <filter val="68.6068"/>
            <filter val="52.42"/>
            <filter val="52.49"/>
            <filter val="64.21"/>
            <filter val="64.20"/>
            <filter val="64.34"/>
            <filter val="73.374"/>
            <filter val="64.33"/>
            <filter val="61.917"/>
            <filter val="64.36"/>
            <filter val="54.561"/>
            <filter val="64.35"/>
            <filter val="67.4087"/>
            <filter val="64.38"/>
            <filter val="64.37"/>
            <filter val="64.6364"/>
            <filter val="67.9774"/>
            <filter val="73.9041"/>
            <filter val="63.6115"/>
            <filter val="54.569"/>
            <filter val="60.7147"/>
            <filter val="52.52"/>
            <filter val="43.7"/>
            <filter val="52.57"/>
            <filter val="43.8"/>
            <filter val="62.2311"/>
            <filter val="43.9"/>
            <filter val="63.6113"/>
            <filter val="66.4235"/>
            <filter val="65.0438"/>
            <filter val="43.2"/>
            <filter val="69.3205"/>
            <filter val="64.30"/>
            <filter val="43.3"/>
            <filter val="43.4"/>
            <filter val="64.32"/>
            <filter val="43.5"/>
            <filter val="64.31"/>
            <filter val="43.6"/>
            <filter val="64.45"/>
            <filter val="64.44"/>
            <filter val="60.1853"/>
            <filter val="64.47"/>
            <filter val="64.46"/>
            <filter val="60.1855"/>
            <filter val="64.5025"/>
            <filter val="64.48"/>
            <filter val="61.902"/>
            <filter val="52.969"/>
            <filter val="52.68"/>
            <filter val="65.1758"/>
            <filter val="64.41"/>
            <filter val="66.4243"/>
            <filter val="64.43"/>
            <filter val="64.42"/>
            <filter val="64.56"/>
            <filter val="71.5886"/>
            <filter val="64.55"/>
            <filter val="64.58"/>
            <filter val="64.57"/>
            <filter val="64.59"/>
            <filter val="52.70"/>
            <filter val="52.75"/>
            <filter val="52.72"/>
            <filter val="52.73"/>
            <filter val="52.78"/>
            <filter val="52.79"/>
            <filter val="65.0458"/>
            <filter val="64.50"/>
            <filter val="69.1482"/>
            <filter val="64.51"/>
            <filter val="64.54"/>
            <filter val="64.53"/>
            <filter val="64.66"/>
            <filter val="64.69"/>
            <filter val="54.534"/>
            <filter val="66.5559"/>
            <filter val="52.81"/>
            <filter val="52.82"/>
            <filter val="52.86"/>
            <filter val="54.539"/>
            <filter val="52.89"/>
            <filter val="65.0441"/>
            <filter val="63.6121"/>
            <filter val="64.60"/>
            <filter val="64.63"/>
            <filter val="64.6336"/>
            <filter val="64.64"/>
            <filter val="61.7389"/>
            <filter val="44.5855"/>
            <filter val="70.5663"/>
            <filter val="73.4181"/>
            <filter val="54.3885"/>
            <filter val="40.98"/>
            <filter val="40.97"/>
            <filter val="54.3893"/>
            <filter val="70.8703"/>
            <filter val="40.92"/>
            <filter val="62.346"/>
            <filter val="40.91"/>
            <filter val="40.90"/>
            <filter val="40.96"/>
            <filter val="40.95"/>
            <filter val="40.94"/>
            <filter val="40.93"/>
            <filter val="40.88"/>
            <filter val="40.87"/>
            <filter val="40.86"/>
            <filter val="39.92"/>
            <filter val="39.91"/>
            <filter val="39.94"/>
            <filter val="39.93"/>
            <filter val="39.96"/>
            <filter val="39.95"/>
            <filter val="39.98"/>
            <filter val="39.97"/>
            <filter val="61.6929"/>
            <filter val="61.9195"/>
            <filter val="40.81"/>
            <filter val="60.726"/>
            <filter val="62.333"/>
            <filter val="40.85"/>
            <filter val="40.84"/>
            <filter val="64.8967"/>
            <filter val="72.6505"/>
            <filter val="40.82"/>
            <filter val="69.0199"/>
            <filter val="39.89"/>
            <filter val="40.78"/>
            <filter val="40.77"/>
            <filter val="40.76"/>
            <filter val="40.75"/>
            <filter val="66.2406"/>
            <filter val="39.81"/>
            <filter val="39.82"/>
            <filter val="39.85"/>
            <filter val="68.3872"/>
            <filter val="65.9696"/>
            <filter val="39.87"/>
            <filter val="63.7498"/>
            <filter val="66.384"/>
            <filter val="40.70"/>
            <filter val="65.0408"/>
            <filter val="40.73"/>
            <filter val="40.71"/>
            <filter val="63.7491"/>
            <filter val="39.78"/>
            <filter val="40.67"/>
            <filter val="40.66"/>
            <filter val="39.77"/>
            <filter val="40.65"/>
            <filter val="40.64"/>
            <filter val="39.79"/>
            <filter val="40.69"/>
            <filter val="67.7994"/>
            <filter val="39.70"/>
            <filter val="39.71"/>
            <filter val="39.74"/>
            <filter val="39.73"/>
            <filter val="39.75"/>
            <filter val="63.9222"/>
            <filter val="70.8731"/>
            <filter val="60.703"/>
            <filter val="61.9176"/>
            <filter val="40.63"/>
            <filter val="58.574"/>
            <filter val="40.62"/>
            <filter val="40.60"/>
            <filter val="40.56"/>
            <filter val="39.67"/>
            <filter val="40.55"/>
            <filter val="39.66"/>
            <filter val="64.4572"/>
            <filter val="39.69"/>
            <filter val="40.54"/>
            <filter val="39.68"/>
            <filter val="40.53"/>
            <filter val="40.59"/>
            <filter val="40.58"/>
            <filter val="66.1138"/>
            <filter val="40.57"/>
            <filter val="39.60"/>
            <filter val="61.988"/>
            <filter val="39.63"/>
            <filter val="63.3914"/>
            <filter val="71.1418"/>
            <filter val="39.65"/>
            <filter val="59.6875"/>
            <filter val="64.7603"/>
            <filter val="40.50"/>
            <filter val="39.56"/>
            <filter val="40.45"/>
            <filter val="40.44"/>
            <filter val="39.55"/>
            <filter val="40.43"/>
            <filter val="65.157"/>
            <filter val="39.57"/>
            <filter val="40.49"/>
            <filter val="67.4028"/>
            <filter val="39.59"/>
            <filter val="40.48"/>
            <filter val="40.47"/>
            <filter val="66.1105"/>
            <filter val="40.46"/>
            <filter val="39.50"/>
            <filter val="39.52"/>
            <filter val="39.51"/>
            <filter val="63.547"/>
            <filter val="39.54"/>
            <filter val="39.53"/>
            <filter val="53.7175"/>
            <filter val="40.41"/>
            <filter val="40.40"/>
            <filter val="59.9913"/>
            <filter val="69.4598"/>
            <filter val="40.34"/>
            <filter val="39.45"/>
            <filter val="39.44"/>
            <filter val="40.33"/>
            <filter val="39.47"/>
            <filter val="39.46"/>
            <filter val="64.5883"/>
            <filter val="39.49"/>
            <filter val="40.38"/>
            <filter val="39.48"/>
            <filter val="40.37"/>
            <filter val="40.36"/>
            <filter val="69.7617"/>
            <filter val="63.551"/>
            <filter val="40.39"/>
            <filter val="39.41"/>
            <filter val="39.40"/>
            <filter val="39.43"/>
            <filter val="39.42"/>
            <filter val="52.00"/>
            <filter val="52.06"/>
            <filter val="40.30"/>
            <filter val="60.1005"/>
            <filter val="67.69"/>
            <filter val="64.3211"/>
            <filter val="55.81"/>
            <filter val="67.584"/>
            <filter val="55.85"/>
            <filter val="68.9903"/>
            <filter val="52.3345"/>
            <filter val="63.3847"/>
            <filter val="55.86"/>
            <filter val="43.90"/>
            <filter val="54.0778"/>
            <filter val="68.9904"/>
            <filter val="43.91"/>
            <filter val="66.7268"/>
            <filter val="64.8908"/>
            <filter val="67.63"/>
            <filter val="43.97"/>
            <filter val="67.64"/>
            <filter val="70.7329"/>
            <filter val="43.98"/>
            <filter val="43.99"/>
            <filter val="67.62"/>
            <filter val="43.92"/>
            <filter val="67.67"/>
            <filter val="43.93"/>
            <filter val="43.94"/>
            <filter val="67.65"/>
            <filter val="61.5575"/>
            <filter val="43.95"/>
            <filter val="67.2307"/>
            <filter val="43.89"/>
            <filter val="55.92"/>
            <filter val="64.0174"/>
            <filter val="55.90"/>
            <filter val="67.4972"/>
            <filter val="55.95"/>
            <filter val="55.93"/>
            <filter val="55.99"/>
            <filter val="60.1013"/>
            <filter val="55.97"/>
            <filter val="69.6343"/>
            <filter val="43.80"/>
            <filter val="67.70"/>
            <filter val="67.71"/>
            <filter val="43.85"/>
            <filter val="67.74"/>
            <filter val="43.86"/>
            <filter val="67.75"/>
            <filter val="43.87"/>
            <filter val="67.72"/>
            <filter val="64.4539"/>
            <filter val="43.88"/>
            <filter val="67.73"/>
            <filter val="64.4538"/>
            <filter val="43.81"/>
            <filter val="67.78"/>
            <filter val="43.82"/>
            <filter val="67.79"/>
            <filter val="43.83"/>
            <filter val="43.84"/>
            <filter val="67.77"/>
            <filter val="43.78"/>
            <filter val="43.79"/>
            <filter val="61.9915"/>
            <filter val="67.563"/>
            <filter val="31.96"/>
            <filter val="31.95"/>
            <filter val="31.94"/>
            <filter val="31.93"/>
            <filter val="67.81"/>
            <filter val="70.8679"/>
            <filter val="67.82"/>
            <filter val="66.7249"/>
            <filter val="67.80"/>
            <filter val="43.74"/>
            <filter val="43.75"/>
            <filter val="64.4525"/>
            <filter val="43.76"/>
            <filter val="67.83"/>
            <filter val="43.77"/>
            <filter val="43.70"/>
            <filter val="67.89"/>
            <filter val="43.71"/>
            <filter val="61.6885"/>
            <filter val="66.8571"/>
            <filter val="43.72"/>
            <filter val="67.87"/>
            <filter val="43.73"/>
            <filter val="67.88"/>
            <filter val="53.8515"/>
            <filter val="43.67"/>
            <filter val="43.68"/>
            <filter val="64.1483"/>
            <filter val="43.69"/>
            <filter val="31.85"/>
            <filter val="31.84"/>
            <filter val="31.81"/>
            <filter val="31.82"/>
            <filter val="67.90"/>
            <filter val="67.91"/>
            <filter val="43.63"/>
            <filter val="67.96"/>
            <filter val="43.64"/>
            <filter val="67.97"/>
            <filter val="43.65"/>
            <filter val="67.94"/>
            <filter val="43.66"/>
            <filter val="67.95"/>
            <filter val="64.0154"/>
            <filter val="71.8023"/>
            <filter val="69.7655"/>
            <filter val="43.60"/>
            <filter val="43.61"/>
            <filter val="67.98"/>
            <filter val="61.6895"/>
            <filter val="43.62"/>
            <filter val="63.3888"/>
            <filter val="43.56"/>
            <filter val="43.57"/>
            <filter val="43.58"/>
            <filter val="43.59"/>
            <filter val="31.76"/>
            <filter val="31.75"/>
            <filter val="66.3708"/>
            <filter val="68.6833"/>
            <filter val="31.78"/>
            <filter val="31.79"/>
            <filter val="43.52"/>
            <filter val="43.53"/>
            <filter val="43.54"/>
            <filter val="60.669"/>
            <filter val="67.1015"/>
            <filter val="43.55"/>
            <filter val="62.277"/>
            <filter val="43.50"/>
            <filter val="43.51"/>
            <filter val="43.49"/>
            <filter val="59.896"/>
            <filter val="43.45"/>
            <filter val="43.46"/>
            <filter val="43.47"/>
            <filter val="43.48"/>
            <filter val="31.65"/>
            <filter val="31.64"/>
            <filter val="71.0968"/>
            <filter val="31.61"/>
            <filter val="31.60"/>
            <filter val="66.9017"/>
            <filter val="39.3"/>
            <filter val="66.324"/>
            <filter val="68.5517"/>
            <filter val="31.67"/>
            <filter val="39.4"/>
            <filter val="31.66"/>
            <filter val="39.5"/>
            <filter val="39.6"/>
            <filter val="39.7"/>
            <filter val="43.41"/>
            <filter val="64.2798"/>
            <filter val="43.42"/>
            <filter val="43.43"/>
            <filter val="69.9418"/>
            <filter val="43.44"/>
            <filter val="66.326"/>
            <filter val="43.40"/>
            <filter val="43.38"/>
            <filter val="67.2362"/>
            <filter val="43.39"/>
            <filter val="67.3692"/>
            <filter val="43.34"/>
            <filter val="43.36"/>
            <filter val="43.37"/>
            <filter val="31.51"/>
            <filter val="31.54"/>
            <filter val="31.53"/>
            <filter val="31.50"/>
            <filter val="65.6675"/>
            <filter val="31.59"/>
            <filter val="31.56"/>
            <filter val="43.30"/>
            <filter val="67.6728"/>
            <filter val="43.32"/>
            <filter val="62.256"/>
            <filter val="43.33"/>
            <filter val="62.255"/>
            <filter val="43.27"/>
            <filter val="43.28"/>
            <filter val="43.29"/>
            <filter val="43.23"/>
            <filter val="43.24"/>
            <filter val="43.25"/>
            <filter val="43.26"/>
            <filter val="31.41"/>
            <filter val="31.40"/>
            <filter val="31.43"/>
            <filter val="31.42"/>
            <filter val="31.48"/>
            <filter val="31.45"/>
            <filter val="31.44"/>
            <filter val="62.9898"/>
            <filter val="31.47"/>
            <filter val="31.46"/>
            <filter val="53.9885"/>
            <filter val="64.2776"/>
            <filter val="43.20"/>
            <filter val="43.21"/>
            <filter val="62.245"/>
            <filter val="43.22"/>
            <filter val="61.1163"/>
            <filter val="66.349"/>
            <filter val="61.1165"/>
            <filter val="67.7156"/>
            <filter val="64.8064"/>
            <filter val="55.05"/>
            <filter val="55.04"/>
            <filter val="55.03"/>
            <filter val="64.1439"/>
            <filter val="55.09"/>
            <filter val="70.9109"/>
            <filter val="52.8193"/>
            <filter val="61.7363"/>
            <filter val="55.15"/>
            <filter val="55.19"/>
            <filter val="55.17"/>
            <filter val="56.7445"/>
            <filter val="67.05"/>
            <filter val="67.06"/>
            <filter val="67.03"/>
            <filter val="60.4935"/>
            <filter val="67.04"/>
            <filter val="52.973"/>
            <filter val="61.8668"/>
            <filter val="67.09"/>
            <filter val="67.07"/>
            <filter val="71.7586"/>
            <filter val="67.08"/>
            <filter val="66.5469"/>
            <filter val="68.7301"/>
            <filter val="71.0952"/>
            <filter val="67.7173"/>
            <filter val="55.20"/>
            <filter val="65.2276"/>
            <filter val="55.26"/>
            <filter val="55.24"/>
            <filter val="58.8415"/>
            <filter val="67.0543"/>
            <filter val="72.0407"/>
            <filter val="67.01"/>
            <filter val="67.02"/>
            <filter val="66.5462"/>
            <filter val="67.16"/>
            <filter val="53.6735"/>
            <filter val="67.17"/>
            <filter val="67.14"/>
            <filter val="67.15"/>
            <filter val="64.9368"/>
            <filter val="59.875"/>
            <filter val="64.9366"/>
            <filter val="67.18"/>
            <filter val="67.19"/>
            <filter val="71.0942"/>
            <filter val="65.2261"/>
            <filter val="55.34"/>
            <filter val="55.33"/>
            <filter val="55.38"/>
            <filter val="55.37"/>
            <filter val="55.36"/>
            <filter val="61.097"/>
            <filter val="67.13"/>
            <filter val="67.10"/>
            <filter val="67.11"/>
            <filter val="67.27"/>
            <filter val="67.25"/>
            <filter val="54.7365"/>
            <filter val="71.3165"/>
            <filter val="67.29"/>
            <filter val="55.41"/>
            <filter val="55.44"/>
            <filter val="55.42"/>
            <filter val="55.48"/>
            <filter val="55.47"/>
            <filter val="66.7224"/>
            <filter val="62.1988"/>
            <filter val="67.20"/>
            <filter val="64.2723"/>
            <filter val="67.23"/>
            <filter val="67.24"/>
            <filter val="59.828"/>
            <filter val="67.21"/>
            <filter val="67.22"/>
            <filter val="67.38"/>
            <filter val="67.37"/>
            <filter val="61.8658"/>
            <filter val="55.52"/>
            <filter val="67.557"/>
            <filter val="70.2576"/>
            <filter val="55.51"/>
            <filter val="55.50"/>
            <filter val="55.56"/>
            <filter val="66.0605"/>
            <filter val="55.54"/>
            <filter val="55.59"/>
            <filter val="66.7233"/>
            <filter val="55.58"/>
            <filter val="66.8566"/>
            <filter val="53.6793"/>
            <filter val="67.31"/>
            <filter val="67.34"/>
            <filter val="67.35"/>
            <filter val="67.32"/>
            <filter val="67.49"/>
            <filter val="64.9338"/>
            <filter val="67.48"/>
            <filter val="71.3186"/>
            <filter val="55.61"/>
            <filter val="55.60"/>
            <filter val="55.67"/>
            <filter val="65.2231"/>
            <filter val="68.9924"/>
            <filter val="55.66"/>
            <filter val="55.65"/>
            <filter val="68.9922"/>
            <filter val="55.64"/>
            <filter val="55.69"/>
            <filter val="67.41"/>
            <filter val="67.40"/>
            <filter val="67.45"/>
            <filter val="67.46"/>
            <filter val="67.43"/>
            <filter val="67.44"/>
            <filter val="67.58"/>
            <filter val="64.9325"/>
            <filter val="61.4273"/>
            <filter val="55.70"/>
            <filter val="71.7533"/>
            <filter val="71.3175"/>
            <filter val="55.74"/>
            <filter val="55.73"/>
            <filter val="66.7219"/>
            <filter val="55.72"/>
            <filter val="63.8701"/>
            <filter val="55.78"/>
            <filter val="68.8604"/>
            <filter val="54.7393"/>
            <filter val="55.76"/>
            <filter val="65.4881"/>
            <filter val="65.3552"/>
            <filter val="65.2226"/>
            <filter val="55.79"/>
            <filter val="67.52"/>
            <filter val="67.53"/>
            <filter val="67.50"/>
            <filter val="67.56"/>
            <filter val="61.84"/>
            <filter val="61.83"/>
            <filter val="64.8227"/>
            <filter val="61.82"/>
            <filter val="61.81"/>
            <filter val="64.9553"/>
            <filter val="69.2679"/>
            <filter val="64.9552"/>
            <filter val="71.2039"/>
            <filter val="63.8859"/>
            <filter val="68.0883"/>
            <filter val="63.4495"/>
            <filter val="61.0683"/>
            <filter val="59.0605"/>
            <filter val="61.89"/>
            <filter val="61.88"/>
            <filter val="61.87"/>
            <filter val="63.3161"/>
            <filter val="61.86"/>
            <filter val="61.85"/>
            <filter val="68.704"/>
            <filter val="61.95"/>
            <filter val="61.94"/>
            <filter val="61.93"/>
            <filter val="71.4688"/>
            <filter val="61.92"/>
            <filter val="66.5418"/>
            <filter val="61.90"/>
            <filter val="61.828"/>
            <filter val="63.8849"/>
            <filter val="73.78"/>
            <filter val="73.75"/>
            <filter val="48.95"/>
            <filter val="48.96"/>
            <filter val="48.93"/>
            <filter val="48.94"/>
            <filter val="48.91"/>
            <filter val="48.92"/>
            <filter val="48.90"/>
            <filter val="65.053"/>
            <filter val="54.9915"/>
            <filter val="66.5411"/>
            <filter val="48.99"/>
            <filter val="61.99"/>
            <filter val="61.98"/>
            <filter val="48.97"/>
            <filter val="48.98"/>
            <filter val="61.96"/>
            <filter val="61.811"/>
            <filter val="63.469"/>
            <filter val="63.7549"/>
            <filter val="48.84"/>
            <filter val="44.6"/>
            <filter val="65.0375"/>
            <filter val="48.85"/>
            <filter val="44.7"/>
            <filter val="48.82"/>
            <filter val="44.8"/>
            <filter val="48.83"/>
            <filter val="73.83"/>
            <filter val="44.9"/>
            <filter val="48.80"/>
            <filter val="73.80"/>
            <filter val="48.81"/>
            <filter val="48.88"/>
            <filter val="44.2"/>
            <filter val="48.89"/>
            <filter val="44.3"/>
            <filter val="48.86"/>
            <filter val="44.4"/>
            <filter val="48.87"/>
            <filter val="44.5"/>
            <filter val="69.3981"/>
            <filter val="61.808"/>
            <filter val="63.7534"/>
            <filter val="73.99"/>
            <filter val="36.98"/>
            <filter val="36.97"/>
            <filter val="73.97"/>
            <filter val="48.73"/>
            <filter val="48.74"/>
            <filter val="48.71"/>
            <filter val="48.72"/>
            <filter val="48.70"/>
            <filter val="73.90"/>
            <filter val="48.79"/>
            <filter val="62.4208"/>
            <filter val="48.77"/>
            <filter val="56.0995"/>
            <filter val="48.78"/>
            <filter val="48.75"/>
            <filter val="48.76"/>
            <filter val="54.442"/>
            <filter val="36.81"/>
            <filter val="60.1725"/>
            <filter val="71.0298"/>
            <filter val="68.0843"/>
            <filter val="48.62"/>
            <filter val="48.63"/>
            <filter val="48.60"/>
            <filter val="48.61"/>
            <filter val="63.8895"/>
            <filter val="48.68"/>
            <filter val="48.69"/>
            <filter val="48.66"/>
            <filter val="48.67"/>
            <filter val="48.64"/>
            <filter val="48.65"/>
            <filter val="36.73"/>
            <filter val="36.71"/>
            <filter val="68.0838"/>
            <filter val="36.77"/>
            <filter val="48.51"/>
            <filter val="48.52"/>
            <filter val="31.6"/>
            <filter val="31.5"/>
            <filter val="48.50"/>
            <filter val="31.4"/>
            <filter val="66.9813"/>
            <filter val="63.6223"/>
            <filter val="65.2969"/>
            <filter val="48.57"/>
            <filter val="48.58"/>
            <filter val="48.55"/>
            <filter val="59.8538"/>
            <filter val="67.0613"/>
            <filter val="48.56"/>
            <filter val="48.53"/>
            <filter val="48.54"/>
            <filter val="36.62"/>
            <filter val="36.61"/>
            <filter val="69.0038"/>
            <filter val="36.69"/>
            <filter val="54.427"/>
            <filter val="36.67"/>
            <filter val="65.8298"/>
            <filter val="36.66"/>
            <filter val="68.0864"/>
            <filter val="36.65"/>
            <filter val="36.63"/>
            <filter val="48.40"/>
            <filter val="48.41"/>
            <filter val="67.1958"/>
            <filter val="48.48"/>
            <filter val="48.49"/>
            <filter val="48.47"/>
            <filter val="48.44"/>
            <filter val="62.6815"/>
            <filter val="48.45"/>
            <filter val="48.42"/>
            <filter val="48.43"/>
            <filter val="36.50"/>
            <filter val="48.39"/>
            <filter val="66.4105"/>
            <filter val="68.0858"/>
            <filter val="67.7262"/>
            <filter val="36.57"/>
            <filter val="36.56"/>
            <filter val="36.55"/>
            <filter val="36.54"/>
            <filter val="36.52"/>
            <filter val="55.692"/>
            <filter val="48.30"/>
            <filter val="61.1965"/>
            <filter val="48.37"/>
            <filter val="59.7225"/>
            <filter val="67.0631"/>
            <filter val="48.38"/>
            <filter val="48.35"/>
            <filter val="48.36"/>
            <filter val="48.33"/>
            <filter val="48.34"/>
            <filter val="48.31"/>
            <filter val="48.32"/>
            <filter val="62.243"/>
            <filter val="62.242"/>
            <filter val="66.3622"/>
            <filter val="61.09"/>
            <filter val="61.07"/>
            <filter val="61.06"/>
            <filter val="61.05"/>
            <filter val="61.04"/>
            <filter val="61.03"/>
            <filter val="61.02"/>
            <filter val="55.6075"/>
            <filter val="64.7779"/>
            <filter val="64.2072"/>
            <filter val="69.8805"/>
            <filter val="60.7875"/>
            <filter val="61.18"/>
            <filter val="70.5798"/>
            <filter val="61.16"/>
            <filter val="66.243"/>
            <filter val="71.042"/>
            <filter val="61.13"/>
            <filter val="61.12"/>
            <filter val="61.11"/>
            <filter val="61.10"/>
            <filter val="62.226"/>
            <filter val="64.7751"/>
            <filter val="71.0272"/>
            <filter val="73.07"/>
            <filter val="59.4145"/>
            <filter val="73.03"/>
            <filter val="56.869"/>
            <filter val="61.29"/>
            <filter val="61.28"/>
            <filter val="61.25"/>
            <filter val="61.24"/>
            <filter val="61.23"/>
            <filter val="61.20"/>
            <filter val="53.7015"/>
            <filter val="67.9803"/>
            <filter val="61.884"/>
            <filter val="66.3618"/>
            <filter val="61.2458"/>
            <filter val="63.9315"/>
            <filter val="61.39"/>
            <filter val="62.7315"/>
            <filter val="61.36"/>
            <filter val="61.35"/>
            <filter val="61.34"/>
            <filter val="61.33"/>
            <filter val="61.32"/>
            <filter val="61.30"/>
            <filter val="64.7745"/>
            <filter val="53.0445"/>
            <filter val="71.2872"/>
            <filter val="64.692"/>
            <filter val="73.26"/>
            <filter val="73.27"/>
            <filter val="70.685"/>
            <filter val="62.1185"/>
            <filter val="61.875"/>
            <filter val="61.49"/>
            <filter val="61.48"/>
            <filter val="61.46"/>
            <filter val="61.45"/>
            <filter val="61.43"/>
            <filter val="64.688"/>
            <filter val="61.41"/>
            <filter val="61.50"/>
            <filter val="73.37"/>
            <filter val="66.293"/>
            <filter val="73.30"/>
            <filter val="70.8861"/>
            <filter val="60.5253"/>
            <filter val="61.59"/>
            <filter val="61.58"/>
            <filter val="61.57"/>
            <filter val="61.56"/>
            <filter val="61.55"/>
            <filter val="61.54"/>
            <filter val="61.53"/>
            <filter val="61.52"/>
            <filter val="61.62"/>
            <filter val="61.61"/>
            <filter val="73.48"/>
            <filter val="62.6891"/>
            <filter val="61.855"/>
            <filter val="71.1569"/>
            <filter val="73.44"/>
            <filter val="73.42"/>
            <filter val="61.69"/>
            <filter val="61.68"/>
            <filter val="61.67"/>
            <filter val="71.8196"/>
            <filter val="61.65"/>
            <filter val="61.63"/>
            <filter val="64.4672"/>
            <filter val="65.024"/>
            <filter val="65.5171"/>
            <filter val="54.1175"/>
            <filter val="73.57"/>
            <filter val="73.58"/>
            <filter val="71.5909"/>
            <filter val="61.79"/>
            <filter val="65.2905"/>
            <filter val="61.78"/>
            <filter val="61.9045"/>
            <filter val="61.76"/>
            <filter val="61.75"/>
            <filter val="61.74"/>
            <filter val="58.483"/>
            <filter val="66.1843"/>
            <filter val="71.8138"/>
            <filter val="66.7145"/>
            <filter val="60.588"/>
            <filter val="66.8473"/>
            <filter val="61.4123"/>
            <filter val="62.193"/>
            <filter val="71.8129"/>
            <filter val="64.0295"/>
            <filter val="53.293"/>
            <filter val="68.5672"/>
            <filter val="53.289"/>
            <filter val="69.3192"/>
            <filter val="66.8481"/>
            <filter val="66.8482"/>
            <filter val="69.6225"/>
            <filter val="62.181"/>
            <filter val="64.0285"/>
            <filter val="67.441"/>
            <filter val="67.448"/>
            <filter val="52.7845"/>
            <filter val="53.255"/>
            <filter val="73.9708"/>
            <filter val="64.4649"/>
            <filter val="61.4105"/>
            <filter val="61.1078"/>
            <filter val="66.8451"/>
            <filter val="62.177"/>
            <filter val="67.3786"/>
            <filter val="68.6982"/>
            <filter val="62.6069"/>
            <filter val="68.5652"/>
            <filter val="66.8468"/>
            <filter val="69.058"/>
            <filter val="61.4118"/>
            <filter val="64.0276"/>
            <filter val="63.9273"/>
            <filter val="64.3301"/>
            <filter val="69.053"/>
            <filter val="63.5705"/>
            <filter val="62.158"/>
            <filter val="69.9308"/>
            <filter val="66.4925"/>
            <filter val="62.153"/>
            <filter val="60.2263"/>
            <filter val="65.3496"/>
            <filter val="70.7494"/>
            <filter val="66.202"/>
            <filter val="68.2575"/>
            <filter val="62.7335"/>
            <filter val="68.1241"/>
            <filter val="64.5945"/>
            <filter val="64.0253"/>
            <filter val="71.5051"/>
            <filter val="63.5728"/>
            <filter val="62.141"/>
            <filter val="68.6935"/>
            <filter val="54.2415"/>
            <filter val="62.136"/>
            <filter val="66.7165"/>
            <filter val="64.1577"/>
            <filter val="59.795"/>
            <filter val="70.9212"/>
            <filter val="62.125"/>
            <filter val="66.228"/>
            <filter val="36.40"/>
            <filter val="64.78"/>
            <filter val="64.77"/>
            <filter val="64.79"/>
            <filter val="48.28"/>
            <filter val="48.29"/>
            <filter val="68.8776"/>
            <filter val="36.47"/>
            <filter val="52.93"/>
            <filter val="36.46"/>
            <filter val="36.45"/>
            <filter val="52.96"/>
            <filter val="52.97"/>
            <filter val="36.42"/>
            <filter val="65.4793"/>
            <filter val="36.49"/>
            <filter val="48.27"/>
            <filter val="48.24"/>
            <filter val="64.72"/>
            <filter val="48.25"/>
            <filter val="48.22"/>
            <filter val="64.74"/>
            <filter val="48.23"/>
            <filter val="64.73"/>
            <filter val="48.20"/>
            <filter val="64.76"/>
            <filter val="48.21"/>
            <filter val="64.75"/>
            <filter val="64.89"/>
            <filter val="64.88"/>
            <filter val="48.19"/>
            <filter val="64.8178"/>
            <filter val="48.17"/>
            <filter val="54.7215"/>
            <filter val="48.18"/>
            <filter val="59.734"/>
            <filter val="36.37"/>
            <filter val="36.36"/>
            <filter val="36.34"/>
            <filter val="36.33"/>
            <filter val="36.38"/>
            <filter val="66.8405"/>
            <filter val="48.15"/>
            <filter val="64.81"/>
            <filter val="48.16"/>
            <filter val="64.80"/>
            <filter val="48.13"/>
            <filter val="64.83"/>
            <filter val="48.14"/>
            <filter val="64.82"/>
            <filter val="48.11"/>
            <filter val="64.85"/>
            <filter val="64.84"/>
            <filter val="66.4045"/>
            <filter val="64.87"/>
            <filter val="64.0214"/>
            <filter val="48.10"/>
            <filter val="64.86"/>
            <filter val="64.99"/>
            <filter val="59.0585"/>
            <filter val="48.09"/>
            <filter val="48.06"/>
            <filter val="54.465"/>
            <filter val="36.26"/>
            <filter val="36.25"/>
            <filter val="64.8161"/>
            <filter val="36.23"/>
            <filter val="36.22"/>
            <filter val="68.8758"/>
            <filter val="36.21"/>
            <filter val="36.20"/>
            <filter val="68.8757"/>
            <filter val="36.29"/>
            <filter val="64.90"/>
            <filter val="36.27"/>
            <filter val="48.04"/>
            <filter val="64.92"/>
            <filter val="48.05"/>
            <filter val="64.91"/>
            <filter val="48.02"/>
            <filter val="64.94"/>
            <filter val="48.03"/>
            <filter val="64.93"/>
            <filter val="48.00"/>
            <filter val="64.96"/>
            <filter val="48.01"/>
            <filter val="64.98"/>
            <filter val="64.97"/>
            <filter val="61.8543"/>
            <filter val="59.3623"/>
            <filter val="70.4418"/>
            <filter val="36.12"/>
            <filter val="70.9255"/>
            <filter val="36.19"/>
            <filter val="36.18"/>
            <filter val="36.17"/>
            <filter val="65.7837"/>
            <filter val="67.3702"/>
            <filter val="60.0475"/>
            <filter val="63.5785"/>
            <filter val="70.1377"/>
            <filter val="63.5788"/>
            <filter val="69.8058"/>
            <filter val="36.08"/>
            <filter val="61.8535"/>
            <filter val="71.3276"/>
            <filter val="65.0386"/>
            <filter val="64.1505"/>
            <filter val="64.2838"/>
            <filter val="53.6645"/>
            <filter val="61.8505"/>
            <filter val="63.4475"/>
            <filter val="59.726"/>
            <filter val="66.5388"/>
            <filter val="59.729"/>
            <filter val="64.5088"/>
            <filter val="59.712"/>
            <filter val="68.4365"/>
            <filter val="73.7967"/>
            <filter val="54.0645"/>
            <filter val="67.2415"/>
            <filter val="67.7791"/>
            <filter val="63.6314"/>
            <filter val="70.8095"/>
            <filter val="45.5"/>
            <filter val="64.1716"/>
            <filter val="45.6"/>
            <filter val="62.1266"/>
            <filter val="45.7"/>
            <filter val="45.8"/>
            <filter val="45.9"/>
            <filter val="54.5425"/>
            <filter val="45.1"/>
            <filter val="45.2"/>
            <filter val="45.3"/>
            <filter val="45.4"/>
            <filter val="70.1445"/>
            <filter val="66.8804"/>
            <filter val="66.8806"/>
            <filter val="62.5633"/>
            <filter val="71.2177"/>
            <filter val="66.5742"/>
            <filter val="64.5288"/>
            <filter val="62.6981"/>
            <filter val="68.1863"/>
            <filter val="69.9159"/>
            <filter val="62.967"/>
            <filter val="62.6983"/>
            <filter val="35.905"/>
            <filter val="61.0558"/>
            <filter val="68.4094"/>
            <filter val="67.8201"/>
            <filter val="54.329"/>
            <filter val="68.8458"/>
            <filter val="73.2645"/>
            <filter val="71.3449"/>
            <filter val="62.3885"/>
            <filter val="68.624"/>
            <filter val="67.9547"/>
            <filter val="63.377"/>
            <filter val="68.8469"/>
            <filter val="54.316"/>
            <filter val="54.04"/>
            <filter val="54.03"/>
            <filter val="65.1993"/>
            <filter val="54.08"/>
            <filter val="63.385"/>
            <filter val="54.06"/>
            <filter val="54.05"/>
            <filter val="64.9627"/>
            <filter val="66.4482"/>
            <filter val="66.4483"/>
            <filter val="64.5254"/>
            <filter val="64.5256"/>
            <filter val="68.0509"/>
            <filter val="54.11"/>
            <filter val="54.4153"/>
            <filter val="54.10"/>
            <filter val="55.7423"/>
            <filter val="54.12"/>
            <filter val="53.974"/>
            <filter val="60.8256"/>
            <filter val="54.17"/>
            <filter val="54.16"/>
            <filter val="60.1618"/>
            <filter val="66.04"/>
            <filter val="66.02"/>
            <filter val="73.5709"/>
            <filter val="66.08"/>
            <filter val="66.09"/>
            <filter val="66.06"/>
            <filter val="68.8446"/>
            <filter val="68.1825"/>
            <filter val="54.22"/>
            <filter val="54.20"/>
            <filter val="54.26"/>
            <filter val="61.1847"/>
            <filter val="54.25"/>
            <filter val="54.24"/>
            <filter val="54.23"/>
            <filter val="54.29"/>
            <filter val="54.28"/>
            <filter val="54.27"/>
            <filter val="61.8475"/>
            <filter val="64.9603"/>
            <filter val="68.616"/>
            <filter val="42.48"/>
            <filter val="67.3353"/>
            <filter val="42.49"/>
            <filter val="71.0371"/>
            <filter val="42.44"/>
            <filter val="62.122"/>
            <filter val="42.45"/>
            <filter val="42.46"/>
            <filter val="42.47"/>
            <filter val="70.76"/>
            <filter val="53.2945"/>
            <filter val="70.73"/>
            <filter val="70.72"/>
            <filter val="70.75"/>
            <filter val="69.80"/>
            <filter val="70.71"/>
            <filter val="63.5065"/>
            <filter val="69.84"/>
            <filter val="70.7601"/>
            <filter val="69.81"/>
            <filter val="42.40"/>
            <filter val="69.88"/>
            <filter val="42.41"/>
            <filter val="69.87"/>
            <filter val="42.42"/>
            <filter val="69.4338"/>
            <filter val="42.43"/>
            <filter val="61.1015"/>
            <filter val="66.138"/>
            <filter val="66.139"/>
            <filter val="42.37"/>
            <filter val="42.38"/>
            <filter val="42.39"/>
            <filter val="42.33"/>
            <filter val="42.34"/>
            <filter val="42.35"/>
            <filter val="42.36"/>
            <filter val="67.2035"/>
            <filter val="70.87"/>
            <filter val="61.788"/>
            <filter val="71.1699"/>
            <filter val="70.89"/>
            <filter val="70.84"/>
            <filter val="70.85"/>
            <filter val="69.90"/>
            <filter val="70.82"/>
            <filter val="70.81"/>
            <filter val="69.94"/>
            <filter val="65.0622"/>
            <filter val="69.93"/>
            <filter val="69.92"/>
            <filter val="69.99"/>
            <filter val="42.30"/>
            <filter val="69.98"/>
            <filter val="61.2355"/>
            <filter val="42.32"/>
            <filter val="71.162"/>
            <filter val="53.9585"/>
            <filter val="66.9296"/>
            <filter val="64.7888"/>
            <filter val="42.26"/>
            <filter val="71.0395"/>
            <filter val="42.27"/>
            <filter val="42.28"/>
            <filter val="42.29"/>
            <filter val="42.23"/>
            <filter val="42.24"/>
            <filter val="42.25"/>
            <filter val="67.2046"/>
            <filter val="70.99"/>
            <filter val="70.98"/>
            <filter val="66.161"/>
            <filter val="70.95"/>
            <filter val="70.94"/>
            <filter val="70.97"/>
            <filter val="61.776"/>
            <filter val="70.96"/>
            <filter val="70.91"/>
            <filter val="70.90"/>
            <filter val="70.93"/>
            <filter val="70.92"/>
            <filter val="61.4988"/>
            <filter val="69.5645"/>
            <filter val="42.20"/>
            <filter val="71.194"/>
            <filter val="69.5646"/>
            <filter val="63.7"/>
            <filter val="42.15"/>
            <filter val="42.16"/>
            <filter val="71.3418"/>
            <filter val="71.3419"/>
            <filter val="63.9437"/>
            <filter val="68.2317"/>
            <filter val="55.2605"/>
            <filter val="63.9431"/>
            <filter val="70.8962"/>
            <filter val="61.4998"/>
            <filter val="65.0649"/>
            <filter val="42.00"/>
            <filter val="66.2698"/>
            <filter val="71.0333"/>
            <filter val="72.5474"/>
            <filter val="71.1663"/>
            <filter val="50.2"/>
            <filter val="64.2162"/>
            <filter val="67.2068"/>
            <filter val="42.09"/>
            <filter val="62.5665"/>
            <filter val="55.522"/>
            <filter val="71.134"/>
            <filter val="67.6428"/>
            <filter val="64.2154"/>
            <filter val="64.3485"/>
            <filter val="61.748"/>
            <filter val="68.3611"/>
            <filter val="66.169"/>
            <filter val="63.5098"/>
            <filter val="50.3"/>
            <filter val="64.7848"/>
            <filter val="50.9"/>
            <filter val="67.7777"/>
            <filter val="64.593"/>
            <filter val="72.6781"/>
            <filter val="69.801"/>
            <filter val="63.8159"/>
            <filter val="64.2146"/>
            <filter val="71.154"/>
            <filter val="61.0583"/>
            <filter val="67.6458"/>
            <filter val="69.3019"/>
            <filter val="63.9475"/>
            <filter val="63.9474"/>
            <filter val="65.0601"/>
            <filter val="54.5413"/>
            <filter val="60.0399"/>
            <filter val="72.9078"/>
            <filter val="69.06"/>
            <filter val="69.05"/>
            <filter val="45.37"/>
            <filter val="45.36"/>
            <filter val="45.39"/>
            <filter val="45.38"/>
            <filter val="57.22"/>
            <filter val="65.4272"/>
            <filter val="71.1621"/>
            <filter val="71.2949"/>
            <filter val="58.414"/>
            <filter val="45.33"/>
            <filter val="69.00"/>
            <filter val="45.32"/>
            <filter val="45.35"/>
            <filter val="45.34"/>
            <filter val="45.31"/>
            <filter val="69.02"/>
            <filter val="45.30"/>
            <filter val="69.01"/>
            <filter val="61.6673"/>
            <filter val="45.29"/>
            <filter val="70.07"/>
            <filter val="69.17"/>
            <filter val="62.072"/>
            <filter val="64.3441"/>
            <filter val="45.26"/>
            <filter val="70.04"/>
            <filter val="59.1385"/>
            <filter val="45.25"/>
            <filter val="70.03"/>
            <filter val="45.28"/>
            <filter val="45.27"/>
            <filter val="70.02"/>
            <filter val="73.3025"/>
            <filter val="73.4354"/>
            <filter val="58.426"/>
            <filter val="45.22"/>
            <filter val="45.21"/>
            <filter val="45.24"/>
            <filter val="45.23"/>
            <filter val="69.15"/>
            <filter val="45.20"/>
            <filter val="69.12"/>
            <filter val="58.9133"/>
            <filter val="64.2115"/>
            <filter val="45.19"/>
            <filter val="60.454"/>
            <filter val="45.18"/>
            <filter val="69.29"/>
            <filter val="69.27"/>
            <filter val="45.15"/>
            <filter val="45.14"/>
            <filter val="70.14"/>
            <filter val="45.17"/>
            <filter val="70.17"/>
            <filter val="45.16"/>
            <filter val="70.11"/>
            <filter val="70.10"/>
            <filter val="68.7942"/>
            <filter val="60.2115"/>
            <filter val="45.11"/>
            <filter val="69.22"/>
            <filter val="45.10"/>
            <filter val="69.21"/>
            <filter val="45.13"/>
            <filter val="69.20"/>
            <filter val="45.12"/>
            <filter val="66.6158"/>
            <filter val="69.23"/>
            <filter val="69.7423"/>
            <filter val="45.08"/>
            <filter val="45.07"/>
            <filter val="45.09"/>
            <filter val="45.04"/>
            <filter val="70.26"/>
            <filter val="45.03"/>
            <filter val="70.25"/>
            <filter val="45.06"/>
            <filter val="70.28"/>
            <filter val="45.05"/>
            <filter val="67.0397"/>
            <filter val="70.21"/>
            <filter val="67.338"/>
            <filter val="70.23"/>
            <filter val="68.2276"/>
            <filter val="64.4757"/>
            <filter val="69.32"/>
            <filter val="45.02"/>
            <filter val="69.31"/>
            <filter val="45.01"/>
            <filter val="69.30"/>
            <filter val="61.5325"/>
            <filter val="69.36"/>
            <filter val="63.8061"/>
            <filter val="69.34"/>
            <filter val="70.36"/>
            <filter val="70.33"/>
            <filter val="70.35"/>
            <filter val="68.4896"/>
            <filter val="68.3566"/>
            <filter val="69.40"/>
            <filter val="33.16"/>
            <filter val="69.43"/>
            <filter val="69.42"/>
            <filter val="60.427"/>
            <filter val="67.4767"/>
            <filter val="69.48"/>
            <filter val="69.47"/>
            <filter val="69.46"/>
            <filter val="61.3595"/>
            <filter val="71.8206"/>
            <filter val="70.47"/>
            <filter val="64.0371"/>
            <filter val="70.44"/>
            <filter val="57.78"/>
            <filter val="57.73"/>
            <filter val="57.74"/>
            <filter val="70.42"/>
            <filter val="63.5813"/>
            <filter val="68.7933"/>
            <filter val="72.5505"/>
            <filter val="68.6607"/>
            <filter val="69.6142"/>
            <filter val="69.7474"/>
            <filter val="69.51"/>
            <filter val="64.3407"/>
            <filter val="69.55"/>
            <filter val="69.54"/>
            <filter val="60.436"/>
            <filter val="69.58"/>
            <filter val="Indian rupee(INR)"/>
            <filter val="69.56"/>
            <filter val="66.3925"/>
            <filter val="64.1693"/>
            <filter val="70.58"/>
            <filter val="65.791"/>
            <filter val="70.55"/>
            <filter val="70.57"/>
            <filter val="67.368"/>
            <filter val="70.51"/>
            <filter val="70.50"/>
            <filter val="70.52"/>
            <filter val="69.62"/>
            <filter val="69.61"/>
            <filter val="69.60"/>
            <filter val="69.66"/>
            <filter val="69.63"/>
            <filter val="72.3796"/>
            <filter val="69.67"/>
            <filter val="66.2603"/>
            <filter val="70.69"/>
            <filter val="70.68"/>
            <filter val="69.3095"/>
            <filter val="69.73"/>
            <filter val="61.691"/>
            <filter val="70.9338"/>
            <filter val="69.77"/>
            <filter val="69.76"/>
            <filter val="69.75"/>
            <filter val="64.4715"/>
            <filter val="69.74"/>
            <filter val="69.79"/>
            <filter val="67.9577"/>
            <filter val="52.751"/>
            <filter val="68.9742"/>
            <filter val="66.3062"/>
            <filter val="65.5529"/>
            <filter val="64.4704"/>
            <filter val="71.6468"/>
            <filter val="66.0808"/>
            <filter val="66.0805"/>
            <filter val="70.9353"/>
            <filter val="69.9212"/>
            <filter val="66.7433"/>
            <filter val="61.9755"/>
            <filter val="59.642"/>
            <filter val="66.8737"/>
            <filter val="66.7407"/>
            <filter val="63.8916"/>
            <filter val="45.91"/>
            <filter val="45.90"/>
            <filter val="45.93"/>
            <filter val="45.92"/>
            <filter val="45.99"/>
            <filter val="45.98"/>
            <filter val="66.4379"/>
            <filter val="45.95"/>
            <filter val="45.94"/>
            <filter val="68.526"/>
            <filter val="45.97"/>
            <filter val="45.96"/>
            <filter val="59.2647"/>
            <filter val="61.9765"/>
            <filter val="54.335"/>
            <filter val="70.9373"/>
            <filter val="67.8276"/>
            <filter val="45.80"/>
            <filter val="45.82"/>
            <filter val="45.81"/>
            <filter val="66.7411"/>
            <filter val="66.7412"/>
            <filter val="59.7"/>
            <filter val="65.4207"/>
            <filter val="45.88"/>
            <filter val="71.6483"/>
            <filter val="45.87"/>
            <filter val="45.89"/>
            <filter val="45.84"/>
            <filter val="45.83"/>
            <filter val="45.86"/>
            <filter val="66.4383"/>
            <filter val="45.85"/>
            <filter val="33.91"/>
            <filter val="33.92"/>
            <filter val="33.90"/>
            <filter val="54.8458"/>
            <filter val="64.9596"/>
            <filter val="33.97"/>
            <filter val="63.7603"/>
            <filter val="63.7602"/>
            <filter val="33.95"/>
            <filter val="70.9387"/>
            <filter val="33.94"/>
            <filter val="65.1123"/>
            <filter val="45.71"/>
            <filter val="45.70"/>
            <filter val="65.6814"/>
            <filter val="45.77"/>
            <filter val="45.76"/>
            <filter val="December 31, 2019"/>
            <filter val="45.79"/>
            <filter val="45.78"/>
            <filter val="45.73"/>
            <filter val="45.72"/>
            <filter val="45.75"/>
            <filter val="45.74"/>
            <filter val="64.0301"/>
            <filter val="54.8465"/>
            <filter val="45.69"/>
            <filter val="33.89"/>
            <filter val="33.86"/>
            <filter val="33.87"/>
            <filter val="33.84"/>
            <filter val="33.83"/>
            <filter val="45.60"/>
            <filter val="68.592"/>
            <filter val="45.66"/>
            <filter val="45.65"/>
            <filter val="68.599"/>
            <filter val="45.68"/>
            <filter val="45.67"/>
            <filter val="45.62"/>
            <filter val="45.61"/>
            <filter val="59.3925"/>
            <filter val="45.64"/>
            <filter val="45.63"/>
            <filter val="60.496"/>
            <filter val="45.59"/>
            <filter val="45.58"/>
            <filter val="54.389"/>
            <filter val="54.388"/>
            <filter val="63.8955"/>
            <filter val="54.8473"/>
            <filter val="46.4"/>
            <filter val="46.5"/>
            <filter val="66.7442"/>
            <filter val="64.1616"/>
            <filter val="46.6"/>
            <filter val="66.994"/>
            <filter val="46.7"/>
            <filter val="46.8"/>
            <filter val="46.9"/>
            <filter val="66.8777"/>
            <filter val="57.07"/>
            <filter val="45.55"/>
            <filter val="68.565"/>
            <filter val="45.54"/>
            <filter val="45.57"/>
            <filter val="45.56"/>
            <filter val="45.50"/>
            <filter val="46.1"/>
            <filter val="45.53"/>
            <filter val="46.2"/>
            <filter val="61.5355"/>
            <filter val="45.52"/>
            <filter val="46.3"/>
            <filter val="60.4745"/>
            <filter val="64.9567"/>
            <filter val="45.48"/>
            <filter val="45.47"/>
            <filter val="54.378"/>
            <filter val="67.1682"/>
            <filter val="45.49"/>
            <filter val="63.8943"/>
            <filter val="63.7615"/>
            <filter val="62.3953"/>
            <filter val="45.44"/>
            <filter val="45.43"/>
            <filter val="45.46"/>
            <filter val="45.45"/>
            <filter val="45.40"/>
            <filter val="45.42"/>
            <filter val="45.41"/>
            <filter val="38.65"/>
            <filter val="64.8462"/>
            <filter val="64.9791"/>
            <filter val="63.6439"/>
            <filter val="38.62"/>
            <filter val="62.1383"/>
            <filter val="65.0592"/>
            <filter val="71.6637"/>
            <filter val="38.64"/>
            <filter val="51.43"/>
            <filter val="51.42"/>
            <filter val="68.0641"/>
            <filter val="51.45"/>
            <filter val="51.44"/>
            <filter val="55.443"/>
            <filter val="60.5041"/>
            <filter val="63.20"/>
            <filter val="53.835"/>
            <filter val="63.32"/>
            <filter val="63.33"/>
            <filter val="38.56"/>
            <filter val="38.57"/>
            <filter val="63.35"/>
            <filter val="63.37"/>
            <filter val="63.38"/>
            <filter val="63.39"/>
            <filter val="66.094"/>
            <filter val="63.6425"/>
            <filter val="51.50"/>
            <filter val="51.51"/>
            <filter val="62.4422"/>
            <filter val="51.55"/>
            <filter val="51.58"/>
            <filter val="64.495"/>
            <filter val="61.0455"/>
            <filter val="61.1785"/>
            <filter val="66.6983"/>
            <filter val="33.9"/>
            <filter val="63.30"/>
            <filter val="63.45"/>
            <filter val="63.46"/>
            <filter val="66.6958"/>
            <filter val="38.47"/>
            <filter val="63.47"/>
            <filter val="63.48"/>
            <filter val="63.49"/>
            <filter val="70.0221"/>
            <filter val="51.63"/>
            <filter val="51.62"/>
            <filter val="51.65"/>
            <filter val="51.67"/>
            <filter val="51.66"/>
            <filter val="69.9045"/>
            <filter val="63.40"/>
            <filter val="61.8387"/>
            <filter val="63.41"/>
            <filter val="63.55"/>
            <filter val="38.35"/>
            <filter val="63.57"/>
            <filter val="63.58"/>
            <filter val="63.59"/>
            <filter val="67.5288"/>
            <filter val="38.39"/>
            <filter val="51.70"/>
            <filter val="51.72"/>
            <filter val="51.75"/>
            <filter val="51.78"/>
            <filter val="63.50"/>
            <filter val="63.51"/>
            <filter val="63.52"/>
            <filter val="63.53"/>
            <filter val="63.65"/>
            <filter val="63.66"/>
            <filter val="63.67"/>
            <filter val="63.69"/>
            <filter val="51.80"/>
            <filter val="51.83"/>
            <filter val="51.89"/>
            <filter val="63.60"/>
            <filter val="63.61"/>
            <filter val="63.62"/>
            <filter val="63.63"/>
            <filter val="72.0501"/>
            <filter val="63.64"/>
            <filter val="63.76"/>
            <filter val="63.77"/>
            <filter val="64.4058"/>
            <filter val="63.79"/>
            <filter val="64.5388"/>
            <filter val="64.4053"/>
            <filter val="51.93"/>
            <filter val="51.98"/>
            <filter val="60.9453"/>
            <filter val="59.8773"/>
            <filter val="66.5699"/>
            <filter val="62.0028"/>
            <filter val="63.70"/>
            <filter val="63.71"/>
            <filter val="63.72"/>
            <filter val="63.73"/>
            <filter val="63.74"/>
            <filter val="63.75"/>
            <filter val="63.87"/>
            <filter val="63.88"/>
            <filter val="63.89"/>
            <filter val="54.4035"/>
            <filter val="72.1814"/>
            <filter val="63.81"/>
            <filter val="63.82"/>
            <filter val="63.83"/>
            <filter val="63.84"/>
            <filter val="63.85"/>
            <filter val="63.98"/>
            <filter val="64.5365"/>
            <filter val="70.2835"/>
            <filter val="68.7235"/>
            <filter val="67.7022"/>
            <filter val="68.8569"/>
            <filter val="65.0565"/>
            <filter val="62.1377"/>
            <filter val="63.90"/>
            <filter val="63.91"/>
            <filter val="63.92"/>
            <filter val="63.93"/>
            <filter val="63.94"/>
            <filter val="63.95"/>
            <filter val="63.96"/>
            <filter val="66.3866"/>
            <filter val="69.9906"/>
            <filter val="61.678"/>
            <filter val="61.4885"/>
            <filter val="71.282"/>
            <filter val="53.9465"/>
            <filter val="71.2214"/>
            <filter val="67.3492"/>
            <filter val="58.274"/>
            <filter val="61.7908"/>
            <filter val="63.5194"/>
            <filter val="64.438"/>
            <filter val="70.028"/>
            <filter val="51.2"/>
            <filter val="51.5"/>
            <filter val="51.7"/>
            <filter val="51.8"/>
            <filter val="61.4871"/>
            <filter val="64.7973"/>
            <filter val="68.9023"/>
            <filter val="63.2955"/>
            <filter val="61.3518"/>
            <filter val="53.9495"/>
            <filter val="51.05"/>
            <filter val="51.07"/>
            <filter val="51.08"/>
            <filter val="71.1773"/>
            <filter val="67.7884"/>
            <filter val="38.90"/>
            <filter val="38.91"/>
            <filter val="38.92"/>
            <filter val="61.625"/>
            <filter val="38.96"/>
            <filter val="68.3734"/>
            <filter val="66.043"/>
            <filter val="51.16"/>
            <filter val="51.15"/>
            <filter val="66.6942"/>
            <filter val="64.6639"/>
            <filter val="59.6995"/>
            <filter val="61.3524"/>
            <filter val="67.5228"/>
            <filter val="38.87"/>
            <filter val="38.88"/>
            <filter val="63.02"/>
            <filter val="63.06"/>
            <filter val="63.07"/>
            <filter val="38.80"/>
            <filter val="38.82"/>
            <filter val="61.614"/>
            <filter val="38.83"/>
            <filter val="38.86"/>
            <filter val="51.20"/>
            <filter val="51.25"/>
            <filter val="51.28"/>
            <filter val="61.0465"/>
            <filter val="38.77"/>
            <filter val="38.78"/>
            <filter val="38.79"/>
            <filter val="63.14"/>
            <filter val="63.18"/>
            <filter val="63.19"/>
            <filter val="38.71"/>
            <filter val="38.73"/>
            <filter val="38.74"/>
            <filter val="38.75"/>
            <filter val="51.31"/>
            <filter val="62.3155"/>
            <filter val="63.8264"/>
            <filter val="70.5135"/>
            <filter val="51.35"/>
            <filter val="51.39"/>
            <filter val="66.9193"/>
            <filter val="69.1198"/>
            <filter val="69.4222"/>
            <filter val="67.229"/>
            <filter val="69.8653"/>
            <filter val="54.0415"/>
            <filter val="66.91"/>
            <filter val="66.92"/>
            <filter val="66.90"/>
            <filter val="66.95"/>
            <filter val="66.96"/>
            <filter val="66.93"/>
            <filter val="66.94"/>
            <filter val="66.99"/>
            <filter val="53.7798"/>
            <filter val="71.7041"/>
            <filter val="66.97"/>
            <filter val="66.98"/>
            <filter val="67.3526"/>
            <filter val="71.7033"/>
            <filter val="63.0236"/>
            <filter val="53.5115"/>
            <filter val="52.697"/>
            <filter val="67.203"/>
            <filter val="70.2087"/>
            <filter val="70.5046"/>
            <filter val="67.4867"/>
            <filter val="67.2203"/>
            <filter val="70.9408"/>
            <filter val="63.8195"/>
            <filter val="64.3554"/>
            <filter val="42.99"/>
            <filter val="65.625"/>
            <filter val="66.7375"/>
            <filter val="42.90"/>
            <filter val="68.494"/>
            <filter val="73.9936"/>
            <filter val="42.95"/>
            <filter val="42.97"/>
            <filter val="61.5205"/>
            <filter val="42.98"/>
            <filter val="42.92"/>
            <filter val="42.93"/>
            <filter val="60.335"/>
            <filter val="42.94"/>
            <filter val="42.88"/>
            <filter val="42.89"/>
            <filter val="62.8895"/>
            <filter val="60.4678"/>
            <filter val="63.4614"/>
            <filter val="68.3689"/>
            <filter val="72.1039"/>
            <filter val="54.4815"/>
            <filter val="66.6093"/>
            <filter val="65.9805"/>
            <filter val="42.84"/>
            <filter val="42.85"/>
            <filter val="71.7002"/>
            <filter val="42.86"/>
            <filter val="42.87"/>
            <filter val="42.81"/>
            <filter val="42.82"/>
            <filter val="42.83"/>
            <filter val="63.4605"/>
            <filter val="60.321"/>
            <filter val="42.77"/>
            <filter val="42.78"/>
            <filter val="64.0493"/>
            <filter val="42.79"/>
            <filter val="66.9136"/>
            <filter val="69.8685"/>
            <filter val="42.73"/>
            <filter val="42.74"/>
            <filter val="42.75"/>
            <filter val="42.76"/>
            <filter val="42.70"/>
            <filter val="66.9131"/>
            <filter val="42.71"/>
            <filter val="42.72"/>
            <filter val="63.3305"/>
            <filter val="42.67"/>
            <filter val="42.68"/>
            <filter val="67.243"/>
            <filter val="42.69"/>
            <filter val="68.3665"/>
            <filter val="61.581"/>
            <filter val="42.63"/>
            <filter val="42.64"/>
            <filter val="64.3516"/>
            <filter val="56.6423"/>
            <filter val="61.4785"/>
            <filter val="42.60"/>
            <filter val="42.61"/>
            <filter val="42.59"/>
            <filter val="51.6185"/>
            <filter val="42.55"/>
            <filter val="42.56"/>
            <filter val="42.57"/>
            <filter val="42.58"/>
            <filter val="53.073"/>
            <filter val="60.3375"/>
            <filter val="61.572"/>
            <filter val="66.9115"/>
            <filter val="42.51"/>
            <filter val="64.4834"/>
            <filter val="69.6009"/>
            <filter val="42.52"/>
            <filter val="42.53"/>
            <filter val="42.54"/>
            <filter val="61.4795"/>
            <filter val="42.50"/>
            <filter val="66.6088"/>
            <filter val="66.16"/>
            <filter val="66.14"/>
            <filter val="66.17"/>
            <filter val="54.9625"/>
            <filter val="66.18"/>
            <filter val="63.4655"/>
            <filter val="54.33"/>
            <filter val="54.5265"/>
            <filter val="54.32"/>
            <filter val="54.30"/>
            <filter val="54.34"/>
            <filter val="66.7301"/>
            <filter val="54.39"/>
            <filter val="54.38"/>
            <filter val="62.2758"/>
            <filter val="66.11"/>
            <filter val="66.4273"/>
            <filter val="66.10"/>
            <filter val="66.26"/>
            <filter val="66.27"/>
            <filter val="54.232"/>
            <filter val="66.24"/>
            <filter val="63.3315"/>
            <filter val="66.29"/>
            <filter val="54.9635"/>
            <filter val="54.40"/>
            <filter val="54.44"/>
            <filter val="65.1031"/>
            <filter val="54.43"/>
            <filter val="54.42"/>
            <filter val="54.48"/>
            <filter val="54.47"/>
            <filter val="54.46"/>
            <filter val="63.185"/>
            <filter val="66.22"/>
            <filter val="66.23"/>
            <filter val="66.20"/>
            <filter val="66.37"/>
            <filter val="66.38"/>
            <filter val="61.9634"/>
            <filter val="66.35"/>
            <filter val="66.36"/>
            <filter val="66.39"/>
            <filter val="54.54"/>
            <filter val="54.53"/>
            <filter val="54.57"/>
            <filter val="65.6755"/>
            <filter val="54.56"/>
            <filter val="66.30"/>
            <filter val="66.33"/>
            <filter val="70.937"/>
            <filter val="66.34"/>
            <filter val="66.31"/>
            <filter val="66.32"/>
            <filter val="64.1775"/>
            <filter val="66.49"/>
            <filter val="66.46"/>
            <filter val="66.47"/>
            <filter val="54.219"/>
            <filter val="54.60"/>
            <filter val="65.2385"/>
            <filter val="65.5411"/>
            <filter val="54.65"/>
            <filter val="54.64"/>
            <filter val="54.63"/>
            <filter val="54.68"/>
            <filter val="64.1769"/>
            <filter val="70.941"/>
            <filter val="66.8625"/>
            <filter val="66.40"/>
            <filter val="66.41"/>
            <filter val="67.0435"/>
            <filter val="66.44"/>
            <filter val="66.45"/>
            <filter val="66.42"/>
            <filter val="66.43"/>
            <filter val="66.57"/>
            <filter val="54.9665"/>
            <filter val="66.58"/>
            <filter val="64.8386"/>
            <filter val="54.73"/>
            <filter val="63.7722"/>
            <filter val="54.72"/>
            <filter val="54.77"/>
            <filter val="54.74"/>
            <filter val="47.4"/>
            <filter val="65.1003"/>
            <filter val="47.5"/>
            <filter val="54.78"/>
            <filter val="47.7"/>
            <filter val="47.8"/>
            <filter val="47.9"/>
            <filter val="66.51"/>
            <filter val="66.52"/>
            <filter val="66.50"/>
            <filter val="66.55"/>
            <filter val="66.56"/>
            <filter val="66.53"/>
            <filter val="47.1"/>
            <filter val="66.54"/>
            <filter val="54.277"/>
            <filter val="66.68"/>
            <filter val="66.69"/>
            <filter val="63.2025"/>
            <filter val="54.84"/>
            <filter val="54.83"/>
            <filter val="54.81"/>
            <filter val="54.88"/>
            <filter val="54.85"/>
            <filter val="54.89"/>
            <filter val="66.62"/>
            <filter val="62.2725"/>
            <filter val="66.63"/>
            <filter val="66.60"/>
            <filter val="66.61"/>
            <filter val="66.66"/>
            <filter val="54.1715"/>
            <filter val="66.67"/>
            <filter val="66.64"/>
            <filter val="66.65"/>
            <filter val="54.281"/>
            <filter val="53.7735"/>
            <filter val="66.79"/>
            <filter val="54.91"/>
            <filter val="64.9697"/>
            <filter val="67.1794"/>
            <filter val="70.0268"/>
            <filter val="54.95"/>
            <filter val="54.93"/>
            <filter val="54.92"/>
            <filter val="54.99"/>
            <filter val="54.98"/>
            <filter val="54.97"/>
            <filter val="54.96"/>
            <filter val="66.4293"/>
            <filter val="65.3689"/>
            <filter val="72.1899"/>
            <filter val="69.6096"/>
            <filter val="66.70"/>
            <filter val="64.0409"/>
            <filter val="66.73"/>
            <filter val="66.74"/>
            <filter val="66.71"/>
            <filter val="66.72"/>
            <filter val="67.0467"/>
            <filter val="66.77"/>
            <filter val="66.78"/>
            <filter val="66.75"/>
            <filter val="60.368"/>
            <filter val="64.1732"/>
            <filter val="66.76"/>
            <filter val="54.252"/>
            <filter val="64.8357"/>
            <filter val="54.257"/>
            <filter val="63.6406"/>
            <filter val="72.7182"/>
            <filter val="69.6089"/>
            <filter val="34.3"/>
            <filter val="66.80"/>
            <filter val="66.81"/>
            <filter val="66.84"/>
            <filter val="66.85"/>
            <filter val="66.82"/>
            <filter val="66.83"/>
            <filter val="34.9"/>
            <filter val="66.88"/>
            <filter val="66.864"/>
            <filter val="66.89"/>
            <filter val="66.86"/>
            <filter val="66.87"/>
            <filter val="34.5"/>
            <filter val="71.6756"/>
            <filter val="70.0368"/>
            <filter val="64.8586"/>
            <filter val="70.0366"/>
            <filter val="66.7707"/>
            <filter val="65.2652"/>
            <filter val="72.91"/>
            <filter val="70.4737"/>
            <filter val="70.1687"/>
            <filter val="63.6545"/>
            <filter val="60.0958"/>
            <filter val="62.745"/>
            <filter val="71.1051"/>
            <filter val="66.3329"/>
            <filter val="61.2967"/>
            <filter val="53.1445"/>
            <filter val="64.9884"/>
            <filter val="70.1666"/>
            <filter val="54.978"/>
            <filter val="67.6251"/>
            <filter val="68.8249"/>
            <filter val="68.1623"/>
            <filter val="65.1333"/>
            <filter val="56.574"/>
            <filter val="61.8248"/>
            <filter val="64.9875"/>
            <filter val="60.0998"/>
            <filter val="47.94"/>
            <filter val="47.95"/>
            <filter val="47.92"/>
            <filter val="47.93"/>
            <filter val="63.5263"/>
            <filter val="47.90"/>
            <filter val="47.91"/>
            <filter val="59.6463"/>
            <filter val="63.9623"/>
            <filter val="47.98"/>
            <filter val="47.99"/>
            <filter val="47.96"/>
            <filter val="47.97"/>
            <filter val="47.83"/>
            <filter val="47.84"/>
            <filter val="47.81"/>
            <filter val="47.82"/>
            <filter val="47.80"/>
            <filter val="55.3278"/>
            <filter val="61.1624"/>
            <filter val="47.89"/>
            <filter val="64.7209"/>
            <filter val="47.87"/>
            <filter val="47.88"/>
            <filter val="47.86"/>
            <filter val="35.94"/>
            <filter val="35.93"/>
            <filter val="35.92"/>
            <filter val="35.91"/>
            <filter val="35.90"/>
            <filter val="67.6288"/>
            <filter val="63.144"/>
            <filter val="35.99"/>
            <filter val="35.97"/>
            <filter val="35.96"/>
            <filter val="47.72"/>
            <filter val="47.73"/>
            <filter val="63.5283"/>
            <filter val="47.70"/>
            <filter val="47.71"/>
            <filter val="66.4698"/>
            <filter val="47.78"/>
            <filter val="47.79"/>
            <filter val="47.76"/>
            <filter val="47.74"/>
            <filter val="35.83"/>
            <filter val="35.82"/>
            <filter val="35.81"/>
            <filter val="35.80"/>
            <filter val="71.2365"/>
            <filter val="35.89"/>
            <filter val="74.1316"/>
            <filter val="35.88"/>
            <filter val="35.87"/>
            <filter val="65.9255"/>
            <filter val="35.86"/>
            <filter val="35.85"/>
            <filter val="35.84"/>
            <filter val="68.9538"/>
            <filter val="60.8025"/>
            <filter val="62.4525"/>
            <filter val="47.69"/>
            <filter val="66.3378"/>
            <filter val="47.67"/>
            <filter val="55.339"/>
            <filter val="72.8798"/>
            <filter val="47.68"/>
            <filter val="47.65"/>
            <filter val="47.66"/>
            <filter val="47.63"/>
            <filter val="64.8514"/>
            <filter val="47.64"/>
            <filter val="59.41"/>
            <filter val="67.184"/>
            <filter val="72.18"/>
            <filter val="72.19"/>
            <filter val="72.16"/>
            <filter val="59.47"/>
            <filter val="59.48"/>
            <filter val="72.10"/>
            <filter val="61.556"/>
            <filter val="54.3405"/>
            <filter val="60.38"/>
            <filter val="60.37"/>
            <filter val="60.34"/>
            <filter val="60.33"/>
            <filter val="60.32"/>
            <filter val="65.3908"/>
            <filter val="67.194"/>
            <filter val="69.5419"/>
            <filter val="54.915"/>
            <filter val="65.568"/>
            <filter val="62.3295"/>
            <filter val="60.49"/>
            <filter val="60.47"/>
            <filter val="52.1"/>
            <filter val="60.45"/>
            <filter val="60.44"/>
            <filter val="60.43"/>
            <filter val="52.7"/>
            <filter val="60.50"/>
            <filter val="64.1099"/>
            <filter val="67.4467"/>
            <filter val="72.38"/>
            <filter val="59.69"/>
            <filter val="59.65"/>
            <filter val="72.32"/>
            <filter val="59.64"/>
            <filter val="61.534"/>
            <filter val="65.0892"/>
            <filter val="60.59"/>
            <filter val="60.54"/>
            <filter val="60.53"/>
            <filter val="67.172"/>
            <filter val="69.6732"/>
            <filter val="64.5459"/>
            <filter val="59.72"/>
            <filter val="60.61"/>
            <filter val="59.71"/>
            <filter val="59.73"/>
            <filter val="64.5443"/>
            <filter val="59.70"/>
            <filter val="60.67"/>
            <filter val="67.181"/>
            <filter val="59.83"/>
            <filter val="60.71"/>
            <filter val="59.85"/>
            <filter val="60.70"/>
            <filter val="67.3153"/>
            <filter val="61.517"/>
            <filter val="59.80"/>
            <filter val="72.59"/>
            <filter val="61.516"/>
            <filter val="72.57"/>
            <filter val="72.55"/>
            <filter val="59.88"/>
            <filter val="68.0322"/>
            <filter val="61.0368"/>
            <filter val="60.79"/>
            <filter val="64.5438"/>
            <filter val="60.77"/>
            <filter val="60.74"/>
            <filter val="60.73"/>
            <filter val="69.5466"/>
            <filter val="60.83"/>
            <filter val="60.82"/>
            <filter val="60.81"/>
            <filter val="60.80"/>
            <filter val="59.95"/>
            <filter val="59.90"/>
            <filter val="66.5977"/>
            <filter val="64.1065"/>
            <filter val="72.69"/>
            <filter val="57.782"/>
            <filter val="61.503"/>
            <filter val="72.68"/>
            <filter val="68.2978"/>
            <filter val="72.65"/>
            <filter val="59.97"/>
            <filter val="54.959"/>
            <filter val="65.6124"/>
            <filter val="59.99"/>
            <filter val="60.87"/>
            <filter val="60.85"/>
            <filter val="60.84"/>
            <filter val="60.92"/>
            <filter val="67.8867"/>
            <filter val="60.0933"/>
            <filter val="71.3627"/>
            <filter val="70.101"/>
            <filter val="72.75"/>
            <filter val="68.1676"/>
            <filter val="72.72"/>
            <filter val="72.73"/>
            <filter val="62.3265"/>
            <filter val="62.777"/>
            <filter val="60.99"/>
            <filter val="60.95"/>
            <filter val="66.4627"/>
            <filter val="66.4623"/>
            <filter val="54.934"/>
            <filter val="72.88"/>
            <filter val="63.1757"/>
            <filter val="62.6305"/>
            <filter val="72.81"/>
            <filter val="72.80"/>
            <filter val="64.1048"/>
            <filter val="64.5405"/>
            <filter val="54.7835"/>
            <filter val="64.358"/>
            <filter val="67.0123"/>
            <filter val="67.106"/>
            <filter val="60.1485"/>
            <filter val="67.8093"/>
            <filter val="66.9447"/>
            <filter val="60.225"/>
            <filter val="67.1462"/>
            <filter val="71.8489"/>
            <filter val="65.7531"/>
            <filter val="71.1857"/>
            <filter val="68.6408"/>
            <filter val="66.5093"/>
            <filter val="64.3686"/>
            <filter val="60.236"/>
            <filter val="67.1471"/>
            <filter val="63.901"/>
            <filter val="70.9523"/>
            <filter val="68.2043"/>
            <filter val="65.0931"/>
            <filter val="64.2347"/>
            <filter val="60.202"/>
            <filter val="63.917"/>
            <filter val="66.786"/>
            <filter val="66.9439"/>
            <filter val="64.3666"/>
            <filter val="69.0611"/>
            <filter val="59.03"/>
            <filter val="70.5185"/>
            <filter val="65.4476"/>
            <filter val="54.2995"/>
            <filter val="59.06"/>
            <filter val="54.1665"/>
            <filter val="59.08"/>
            <filter val="67.4526"/>
            <filter val="63.936"/>
            <filter val="67.152"/>
            <filter val="59.14"/>
            <filter val="70.9553"/>
            <filter val="60.09"/>
            <filter val="60.07"/>
            <filter val="60.05"/>
            <filter val="60.04"/>
            <filter val="53.9423"/>
            <filter val="60.01"/>
            <filter val="60.00"/>
            <filter val="71.4087"/>
            <filter val="72.5745"/>
            <filter val="65.554"/>
            <filter val="59.26"/>
            <filter val="59.21"/>
            <filter val="59.20"/>
            <filter val="62.5045"/>
            <filter val="71.1847"/>
            <filter val="71.0516"/>
            <filter val="67.0181"/>
            <filter val="61.464"/>
            <filter val="66.9468"/>
            <filter val="60.19"/>
            <filter val="61.463"/>
            <filter val="60.18"/>
            <filter val="60.17"/>
            <filter val="64.4969"/>
            <filter val="60.16"/>
            <filter val="60.15"/>
            <filter val="60.14"/>
            <filter val="60.13"/>
            <filter val="60.12"/>
            <filter val="60.11"/>
            <filter val="64.3637"/>
            <filter val="60.10"/>
            <filter val="67.132"/>
            <filter val="59.30"/>
            <filter val="72.07"/>
            <filter val="72.05"/>
            <filter val="59.36"/>
            <filter val="59.35"/>
            <filter val="72.04"/>
            <filter val="72.00"/>
            <filter val="59.34"/>
            <filter val="70.8244"/>
            <filter val="59.33"/>
            <filter val="66.8148"/>
            <filter val="59.39"/>
            <filter val="60.28"/>
            <filter val="60.27"/>
            <filter val="60.26"/>
            <filter val="60.25"/>
            <filter val="60.24"/>
            <filter val="60.23"/>
            <filter val="71.7131"/>
            <filter val="60.21"/>
            <filter val="66.8141"/>
            <filter val="69.4189"/>
            <filter val="60.20"/>
            <filter val="35.72"/>
            <filter val="60.1401"/>
            <filter val="35.71"/>
            <filter val="35.70"/>
            <filter val="53.3238"/>
            <filter val="69.7291"/>
            <filter val="35.79"/>
            <filter val="35.78"/>
            <filter val="35.77"/>
            <filter val="35.76"/>
            <filter val="35.75"/>
            <filter val="35.74"/>
            <filter val="35.73"/>
            <filter val="47.50"/>
            <filter val="64.3616"/>
            <filter val="60.8035"/>
            <filter val="47.58"/>
            <filter val="62.2879"/>
            <filter val="47.59"/>
            <filter val="47.57"/>
            <filter val="47.54"/>
            <filter val="47.55"/>
            <filter val="53.5895"/>
            <filter val="62.5908"/>
            <filter val="47.52"/>
            <filter val="47.53"/>
            <filter val="35.61"/>
            <filter val="35.60"/>
            <filter val="62.8183"/>
            <filter val="47.49"/>
            <filter val="35.69"/>
            <filter val="35.68"/>
            <filter val="70.9593"/>
            <filter val="35.67"/>
            <filter val="35.66"/>
            <filter val="35.65"/>
            <filter val="35.64"/>
            <filter val="35.63"/>
            <filter val="35.62"/>
            <filter val="47.40"/>
            <filter val="55.2025"/>
            <filter val="47.47"/>
            <filter val="69.595"/>
            <filter val="66.6347"/>
            <filter val="47.45"/>
            <filter val="47.46"/>
            <filter val="47.43"/>
            <filter val="47.41"/>
            <filter val="67.2713"/>
            <filter val="64.0577"/>
            <filter val="47.42"/>
            <filter val="35.50"/>
            <filter val="71.7109"/>
            <filter val="53.8905"/>
            <filter val="47.38"/>
            <filter val="69.1965"/>
            <filter val="47.39"/>
            <filter val="35.57"/>
            <filter val="70.3455"/>
            <filter val="63.067"/>
            <filter val="35.55"/>
            <filter val="35.54"/>
            <filter val="35.53"/>
            <filter val="35.52"/>
            <filter val="48.2"/>
            <filter val="48.3"/>
            <filter val="48.4"/>
            <filter val="48.5"/>
            <filter val="48.6"/>
            <filter val="53.771"/>
            <filter val="48.7"/>
            <filter val="48.8"/>
            <filter val="48.9"/>
            <filter val="60.8055"/>
            <filter val="47.36"/>
            <filter val="64.1895"/>
            <filter val="66.714"/>
            <filter val="47.37"/>
            <filter val="47.34"/>
            <filter val="47.35"/>
            <filter val="59.408"/>
            <filter val="47.32"/>
            <filter val="47.33"/>
            <filter val="47.31"/>
            <filter val="48.1"/>
            <filter val="47.29"/>
            <filter val="47.27"/>
            <filter val="66.709"/>
            <filter val="47.28"/>
            <filter val="67.9364"/>
            <filter val="68.6465"/>
            <filter val="35.44"/>
            <filter val="35.43"/>
            <filter val="35.40"/>
            <filter val="66.8983"/>
            <filter val="65.3117"/>
            <filter val="69.577"/>
            <filter val="47.25"/>
            <filter val="47.26"/>
            <filter val="66.6322"/>
            <filter val="47.22"/>
            <filter val="61.7798"/>
            <filter val="60.1448"/>
            <filter val="47.18"/>
            <filter val="47.19"/>
            <filter val="47.16"/>
            <filter val="47.17"/>
            <filter val="35.36"/>
            <filter val="35.35"/>
            <filter val="35.34"/>
            <filter val="65.2691"/>
            <filter val="59.9455"/>
            <filter val="35.39"/>
            <filter val="47.14"/>
            <filter val="47.15"/>
            <filter val="66.737"/>
            <filter val="47.12"/>
            <filter val="47.13"/>
            <filter val="63.3482"/>
            <filter val="47.10"/>
            <filter val="54.2915"/>
            <filter val="47.11"/>
            <filter val="66.733"/>
            <filter val="61.6475"/>
            <filter val="47.07"/>
            <filter val="47.08"/>
            <filter val="71.7996"/>
            <filter val="47.05"/>
            <filter val="47.06"/>
            <filter val="35.24"/>
            <filter val="68.7775"/>
            <filter val="35.21"/>
            <filter val="35.20"/>
            <filter val="60.2785"/>
            <filter val="63.6506"/>
            <filter val="35.2"/>
            <filter val="64.0538"/>
            <filter val="35.28"/>
            <filter val="62.2843"/>
            <filter val="47.03"/>
            <filter val="47.04"/>
            <filter val="47.01"/>
            <filter val="35.9"/>
            <filter val="51.9755"/>
            <filter val="47.02"/>
            <filter val="35.8"/>
            <filter val="35.7"/>
            <filter val="47.00"/>
            <filter val="35.6"/>
            <filter val="35.5"/>
            <filter val="67.1426"/>
            <filter val="35.4"/>
            <filter val="71.5368"/>
            <filter val="35.14"/>
            <filter val="35.13"/>
            <filter val="63.6539"/>
            <filter val="65.1386"/>
            <filter val="Representative rates"/>
            <filter val="54.2933"/>
            <filter val="35.18"/>
            <filter val="35.17"/>
            <filter val="35.16"/>
            <filter val="71.5362"/>
            <filter val="54.1605"/>
            <filter val="54.2935"/>
            <filter val="66.7681"/>
            <filter val="60.246"/>
            <filter val="60.267"/>
            <filter val="60.262"/>
            <filter val="35.03"/>
            <filter val="35.01"/>
            <filter val="74.0989"/>
            <filter val="35.00"/>
            <filter val="66.6362"/>
            <filter val="59.9483"/>
            <filter val="35.09"/>
            <filter val="35.08"/>
            <filter val="35.07"/>
            <filter val="35.06"/>
            <filter val="35.05"/>
            <filter val="35.04"/>
            <filter val="68.336"/>
            <filter val="62.1536"/>
            <filter val="66.745"/>
            <filter val="64.7379"/>
            <filter val="68.7041"/>
            <filter val="71.445"/>
            <filter val="54.3365"/>
            <filter val="62.3321"/>
            <filter val="63.6673"/>
            <filter val="55.202"/>
            <filter val="54.7723"/>
            <filter val="54.3375"/>
            <filter val="63.4006"/>
            <filter val="65.2525"/>
            <filter val="62.2005"/>
            <filter val="61.2873"/>
            <filter val="62.625"/>
            <filter val="64.6025"/>
            <filter val="73.2746"/>
            <filter val="67.6365"/>
            <filter val="67.7695"/>
            <filter val="73.074"/>
            <filter val="68.0426"/>
            <filter val="65.1225"/>
            <filter val="53.07"/>
            <filter val="62.616"/>
            <filter val="53.04"/>
            <filter val="62.2015"/>
            <filter val="53.09"/>
            <filter val="64.7342"/>
            <filter val="66.8905"/>
            <filter val="53.14"/>
            <filter val="53.12"/>
            <filter val="54.6428"/>
            <filter val="65.02"/>
            <filter val="65.01"/>
            <filter val="65.04"/>
            <filter val="65.06"/>
            <filter val="65.05"/>
            <filter val="65.08"/>
            <filter val="68.8331"/>
            <filter val="65.09"/>
            <filter val="71.5508"/>
            <filter val="68.9665"/>
            <filter val="53.21"/>
            <filter val="53.24"/>
            <filter val="53.23"/>
            <filter val="66.7621"/>
            <filter val="53.29"/>
            <filter val="53.26"/>
            <filter val="53.27"/>
            <filter val="65.3827"/>
            <filter val="66.5"/>
            <filter val="65.13"/>
            <filter val="65.12"/>
            <filter val="73.5809"/>
            <filter val="65.15"/>
            <filter val="65.14"/>
            <filter val="69.3558"/>
            <filter val="65.16"/>
            <filter val="65.18"/>
            <filter val="68.7017"/>
            <filter val="53.32"/>
            <filter val="53.36"/>
            <filter val="65.0784"/>
            <filter val="53.34"/>
            <filter val="65.11"/>
            <filter val="65.10"/>
            <filter val="65.24"/>
            <filter val="65.23"/>
            <filter val="65.26"/>
            <filter val="71.1163"/>
            <filter val="71.2494"/>
            <filter val="65.25"/>
            <filter val="69.2216"/>
            <filter val="65.27"/>
            <filter val="65.29"/>
            <filter val="66.3248"/>
            <filter val="53.40"/>
            <filter val="66.7609"/>
            <filter val="53.46"/>
            <filter val="63.8431"/>
            <filter val="65.20"/>
            <filter val="65.22"/>
            <filter val="65.35"/>
            <filter val="65.34"/>
            <filter val="65.37"/>
            <filter val="65.36"/>
            <filter val="65.39"/>
            <filter val="65.38"/>
            <filter val="64.4273"/>
            <filter val="68.1703"/>
            <filter val="53.53"/>
            <filter val="53.51"/>
            <filter val="53.57"/>
            <filter val="53.58"/>
            <filter val="53.59"/>
            <filter val="66.7612"/>
            <filter val="66.8943"/>
            <filter val="65.3836"/>
            <filter val="72.7347"/>
            <filter val="65.31"/>
            <filter val="53.4"/>
            <filter val="65.30"/>
            <filter val="41.79"/>
            <filter val="63.845"/>
            <filter val="71.1102"/>
            <filter val="65.451"/>
            <filter val="71.3761"/>
            <filter val="66.5807"/>
            <filter val="54.4613"/>
            <filter val="61.4648"/>
            <filter val="61.3313"/>
            <filter val="41.73"/>
            <filter val="41.68"/>
            <filter val="41.67"/>
            <filter val="64.9941"/>
            <filter val="61.0293"/>
            <filter val="67.4571"/>
            <filter val="40.1"/>
            <filter val="59.3283"/>
            <filter val="59.297"/>
            <filter val="54.5955"/>
            <filter val="41.64"/>
            <filter val="41.57"/>
            <filter val="71.1121"/>
            <filter val="67.4584"/>
            <filter val="40.3"/>
            <filter val="40.4"/>
            <filter val="40.5"/>
            <filter val="40.6"/>
            <filter val="40.7"/>
            <filter val="67.051"/>
            <filter val="41.50"/>
            <filter val="40.9"/>
            <filter val="67.8954"/>
            <filter val="62.692"/>
            <filter val="67.055"/>
            <filter val="61.408"/>
            <filter val="56.4958"/>
            <filter val="71.2442"/>
            <filter val="60.4385"/>
            <filter val="63.7138"/>
            <filter val="61.405"/>
            <filter val="61.4636"/>
            <filter val="63.9797"/>
            <filter val="69.3579"/>
            <filter val="41.34"/>
            <filter val="54.842"/>
            <filter val="41.38"/>
            <filter val="60.7423"/>
            <filter val="54.849"/>
            <filter val="63.8495"/>
            <filter val="54.0298"/>
            <filter val="63.891"/>
            <filter val="61.0245"/>
            <filter val="64.202"/>
            <filter val="41.30"/>
            <filter val="69.6677"/>
            <filter val="41.24"/>
            <filter val="62.672"/>
            <filter val="66.0167"/>
            <filter val="41.29"/>
            <filter val="68.1766"/>
            <filter val="64.217"/>
            <filter val="64.9906"/>
            <filter val="64.1188"/>
            <filter val="69.6668"/>
            <filter val="41.20"/>
            <filter val="41.13"/>
            <filter val="41.12"/>
            <filter val="41.18"/>
            <filter val="54.826"/>
            <filter val="69.2293"/>
            <filter val="68.1791"/>
            <filter val="54.2017"/>
            <filter val="54.3345"/>
            <filter val="62.2059"/>
            <filter val="64.4206"/>
            <filter val="64.4208"/>
            <filter val="69.6657"/>
            <filter val="67.095"/>
            <filter val="63.7183"/>
            <filter val="41.01"/>
            <filter val="41.00"/>
            <filter val="41.06"/>
            <filter val="64.1164"/>
            <filter val="41.04"/>
            <filter val="41.09"/>
            <filter val="41.07"/>
            <filter val="61.8195"/>
            <filter val="68.39"/>
            <filter val="68.37"/>
            <filter val="44.69"/>
            <filter val="57.731"/>
            <filter val="66.0993"/>
            <filter val="44.68"/>
            <filter val="60.0031"/>
            <filter val="32.88"/>
            <filter val="56.57"/>
            <filter val="56.50"/>
            <filter val="56.53"/>
            <filter val="71.1988"/>
            <filter val="72.6927"/>
            <filter val="62.8215"/>
            <filter val="44.65"/>
            <filter val="44.64"/>
            <filter val="44.67"/>
            <filter val="68.30"/>
            <filter val="67.0248"/>
            <filter val="44.66"/>
            <filter val="44.61"/>
            <filter val="68.36"/>
            <filter val="44.60"/>
            <filter val="60.105"/>
            <filter val="44.63"/>
            <filter val="68.34"/>
            <filter val="44.62"/>
            <filter val="60.124"/>
            <filter val="68.49"/>
            <filter val="68.48"/>
            <filter val="44.58"/>
            <filter val="44.57"/>
            <filter val="57.741"/>
            <filter val="59.336"/>
            <filter val="64.1141"/>
            <filter val="73.7509"/>
            <filter val="44.59"/>
            <filter val="55.0368"/>
            <filter val="68.2139"/>
            <filter val="56.64"/>
            <filter val="54.9473"/>
            <filter val="65.7418"/>
            <filter val="61.394"/>
            <filter val="44.54"/>
            <filter val="58.9255"/>
            <filter val="44.53"/>
            <filter val="44.56"/>
            <filter val="68.41"/>
            <filter val="44.55"/>
            <filter val="44.50"/>
            <filter val="44.52"/>
            <filter val="69.4048"/>
            <filter val="44.51"/>
            <filter val="68.44"/>
            <filter val="68.59"/>
            <filter val="71.9009"/>
            <filter val="44.47"/>
            <filter val="67.1596"/>
            <filter val="44.46"/>
            <filter val="71.9007"/>
            <filter val="44.49"/>
            <filter val="44.48"/>
            <filter val="32.62"/>
            <filter val="63.4833"/>
            <filter val="56.74"/>
            <filter val="60.0059"/>
            <filter val="61.387"/>
            <filter val="55.0395"/>
            <filter val="44.43"/>
            <filter val="64.3799"/>
            <filter val="44.42"/>
            <filter val="68.53"/>
            <filter val="64.1135"/>
            <filter val="44.45"/>
            <filter val="68.52"/>
            <filter val="44.44"/>
            <filter val="68.58"/>
            <filter val="68.57"/>
            <filter val="44.41"/>
            <filter val="62.1605"/>
            <filter val="44.40"/>
            <filter val="68.55"/>
            <filter val="44.39"/>
            <filter val="44.36"/>
            <filter val="44.35"/>
            <filter val="67.4632"/>
            <filter val="44.38"/>
            <filter val="44.37"/>
            <filter val="56.87"/>
            <filter val="68.61"/>
            <filter val="68.60"/>
            <filter val="44.32"/>
            <filter val="68.65"/>
            <filter val="64.3788"/>
            <filter val="44.31"/>
            <filter val="68.64"/>
            <filter val="44.34"/>
            <filter val="68.63"/>
            <filter val="44.33"/>
            <filter val="68.62"/>
            <filter val="63.7091"/>
            <filter val="68.69"/>
            <filter val="62.1618"/>
            <filter val="68.68"/>
            <filter val="44.30"/>
            <filter val="66.668"/>
            <filter val="68.66"/>
            <filter val="66.669"/>
            <filter val="44.29"/>
            <filter val="44.28"/>
            <filter val="56.92"/>
            <filter val="44.25"/>
            <filter val="44.24"/>
            <filter val="44.27"/>
            <filter val="67.023"/>
            <filter val="44.26"/>
            <filter val="56.99"/>
            <filter val="71.0611"/>
            <filter val="32.41"/>
            <filter val="68.4772"/>
            <filter val="32.42"/>
            <filter val="66.9367"/>
            <filter val="69.9786"/>
            <filter val="66.9368"/>
            <filter val="68.72"/>
            <filter val="68.70"/>
            <filter val="44.21"/>
            <filter val="44.20"/>
            <filter val="68.75"/>
            <filter val="67.0289"/>
            <filter val="44.23"/>
            <filter val="44.22"/>
            <filter val="68.73"/>
            <filter val="68.79"/>
            <filter val="68.78"/>
            <filter val="44.18"/>
            <filter val="44.17"/>
            <filter val="67.0292"/>
            <filter val="44.19"/>
            <filter val="44.14"/>
            <filter val="61.8933"/>
            <filter val="44.13"/>
            <filter val="44.16"/>
            <filter val="67.034"/>
            <filter val="67.0299"/>
            <filter val="44.15"/>
            <filter val="68.83"/>
            <filter val="68.82"/>
            <filter val="68.81"/>
            <filter val="68.80"/>
            <filter val="68.86"/>
            <filter val="44.12"/>
            <filter val="68.85"/>
            <filter val="44.11"/>
            <filter val="68.84"/>
            <filter val="66.688"/>
            <filter val="61.3242"/>
            <filter val="64.3764"/>
            <filter val="68.88"/>
            <filter val="44.07"/>
            <filter val="44.06"/>
            <filter val="44.09"/>
            <filter val="44.08"/>
            <filter val="44.03"/>
            <filter val="44.02"/>
            <filter val="59.325"/>
            <filter val="44.05"/>
            <filter val="71.7267"/>
            <filter val="44.04"/>
            <filter val="32.21"/>
            <filter val="64.9055"/>
            <filter val="70.2287"/>
            <filter val="61.336"/>
            <filter val="68.90"/>
            <filter val="70.9687"/>
            <filter val="68.94"/>
            <filter val="64.2428"/>
            <filter val="68.92"/>
            <filter val="68.97"/>
            <filter val="44.00"/>
            <filter val="68.95"/>
            <filter val="68.99"/>
            <filter val="61.0187"/>
            <filter val="54.099"/>
            <filter val="65.422"/>
            <filter val="63.838"/>
            <filter val="71.1953"/>
            <filter val="63.833"/>
            <filter val="70.9696"/>
            <filter val="69.5397"/>
            <filter val="32.13"/>
            <filter val="61.5885"/>
            <filter val="67.8125"/>
            <filter val="49.9"/>
            <filter val="54.6355"/>
            <filter val="68.5269"/>
            <filter val="49.4"/>
            <filter val="49.5"/>
            <filter val="66.8875"/>
            <filter val="49.8"/>
            <filter val="64.0692"/>
            <filter val="60.2628"/>
            <filter val="66.7559"/>
            <filter val="70.8381"/>
            <filter val="65.1272"/>
            <filter val="70.3584"/>
            <filter val="53.5785"/>
            <filter val="68.6573"/>
            <filter val="68.5246"/>
            <filter val="58.7445"/>
            <filter val="66.8854"/>
            <filter val="64.0683"/>
            <filter val="71.7217"/>
            <filter val="60.183"/>
            <filter val="56.01"/>
            <filter val="56.02"/>
            <filter val="36.2"/>
            <filter val="56.08"/>
            <filter val="58.7455"/>
            <filter val="56.05"/>
            <filter val="67.2855"/>
            <filter val="36.5"/>
            <filter val="36.4"/>
            <filter val="64.0676"/>
            <filter val="56.10"/>
            <filter val="65.2571"/>
            <filter val="68.225"/>
            <filter val="54.051"/>
            <filter val="68.06"/>
            <filter val="68.05"/>
            <filter val="68.04"/>
            <filter val="68.09"/>
            <filter val="68.08"/>
            <filter val="56.24"/>
            <filter val="44.90"/>
            <filter val="56.29"/>
            <filter val="66.6263"/>
            <filter val="44.92"/>
            <filter val="44.91"/>
            <filter val="68.231"/>
            <filter val="44.98"/>
            <filter val="44.97"/>
            <filter val="66.606"/>
            <filter val="44.99"/>
            <filter val="44.94"/>
            <filter val="68.03"/>
            <filter val="44.93"/>
            <filter val="68.02"/>
            <filter val="44.96"/>
            <filter val="68.01"/>
            <filter val="44.95"/>
            <filter val="68.18"/>
            <filter val="68.17"/>
            <filter val="68.16"/>
            <filter val="60.133"/>
            <filter val="71.8514"/>
            <filter val="68.15"/>
            <filter val="68.19"/>
            <filter val="68.6535"/>
            <filter val="56.31"/>
            <filter val="44.80"/>
            <filter val="56.38"/>
            <filter val="44.87"/>
            <filter val="44.86"/>
            <filter val="44.89"/>
            <filter val="44.88"/>
            <filter val="44.83"/>
            <filter val="44.82"/>
            <filter val="44.85"/>
            <filter val="68.12"/>
            <filter val="44.84"/>
            <filter val="64.7267"/>
            <filter val="68.26"/>
            <filter val="44.79"/>
            <filter val="71.5476"/>
            <filter val="56.42"/>
            <filter val="44.70"/>
            <filter val="65.6947"/>
            <filter val="44.76"/>
            <filter val="68.21"/>
            <filter val="44.75"/>
            <filter val="68.20"/>
            <filter val="44.78"/>
            <filter val="44.77"/>
            <filter val="44.72"/>
            <filter val="44.71"/>
            <filter val="44.74"/>
            <filter val="68.23"/>
            <filter val="60.137"/>
            <filter val="44.73"/>
            <filter val="66.625"/>
          </filters>
        </filterColumn>
      </autoFilter>
    </customSheetView>
    <customSheetView guid="{A38240C8-45FF-4144-A57F-792C80A77FED}" filter="1" showAutoFilter="1">
      <autoFilter ref="$A$2:$A$6660"/>
    </customSheetView>
    <customSheetView guid="{6A9A32F6-4B97-4AFC-862D-F89B622DD638}" filter="1" showAutoFilter="1">
      <autoFilter ref="$B$1:$B$6676"/>
    </customSheetView>
  </customSheetView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1.71"/>
  </cols>
  <sheetData>
    <row r="1">
      <c r="B1" s="13"/>
      <c r="E1" s="1" t="s">
        <v>1090</v>
      </c>
      <c r="F1" s="1" t="s">
        <v>1022</v>
      </c>
      <c r="G1" s="11" t="s">
        <v>1091</v>
      </c>
    </row>
    <row r="2">
      <c r="A2" s="1" t="s">
        <v>1945</v>
      </c>
      <c r="B2" s="13"/>
      <c r="E2" s="1" t="s">
        <v>1099</v>
      </c>
      <c r="F2" s="1">
        <v>1994.0</v>
      </c>
      <c r="G2" s="16">
        <f>averageifs($B$4:$B$6663, $A$4:$A$6663, "&gt;=01-Jan-1994", $A$4:$A$6663, "&lt;=31-Jan-1994")</f>
        <v>1.31742</v>
      </c>
    </row>
    <row r="3">
      <c r="A3" s="1" t="s">
        <v>1946</v>
      </c>
      <c r="B3" s="13"/>
      <c r="C3" s="1" t="s">
        <v>1948</v>
      </c>
      <c r="E3" s="1" t="s">
        <v>1100</v>
      </c>
      <c r="F3" s="1">
        <v>1994.0</v>
      </c>
      <c r="G3" s="16">
        <f>averageifs($B$4:$B$6663, $A$4:$A$6663, "&gt;=01-Feb-1994", $A$4:$A$6663, "&lt;=28-Feb-1994")</f>
        <v>1.342085</v>
      </c>
    </row>
    <row r="4">
      <c r="A4" s="79">
        <v>34337.0</v>
      </c>
      <c r="B4" s="13"/>
      <c r="C4" s="1" t="s">
        <v>1949</v>
      </c>
      <c r="E4" s="1" t="s">
        <v>1101</v>
      </c>
      <c r="F4" s="1">
        <v>1994.0</v>
      </c>
      <c r="G4" s="16">
        <f>averageifs($B$4:$B$6663, $A$4:$A$6663, "&gt;=01-Mar-1994", $A$4:$A$6663, "&lt;=31-Mar-1994")</f>
        <v>1.3643</v>
      </c>
    </row>
    <row r="5">
      <c r="A5" s="79">
        <v>34338.0</v>
      </c>
      <c r="B5" s="74">
        <v>1.32</v>
      </c>
      <c r="C5" s="1" t="s">
        <v>1949</v>
      </c>
      <c r="E5" s="1" t="s">
        <v>1102</v>
      </c>
      <c r="F5" s="1">
        <v>1994.0</v>
      </c>
      <c r="G5" s="16">
        <f>averageifs($B$4:$B$6663, $A$4:$A$6663, "&gt;=01-Apr-1994", $A$4:$A$6663, "&lt;=30-Apr-1994")</f>
        <v>1.382465</v>
      </c>
    </row>
    <row r="6">
      <c r="A6" s="79">
        <v>34339.0</v>
      </c>
      <c r="B6" s="74">
        <v>1.32</v>
      </c>
      <c r="C6" s="1" t="s">
        <v>1949</v>
      </c>
      <c r="E6" s="1" t="s">
        <v>1103</v>
      </c>
      <c r="F6" s="1">
        <v>1994.0</v>
      </c>
      <c r="G6" s="16">
        <f>averageifs($B$4:$B$6663, $A$4:$A$6663, "&gt;=01-May-1994", $A$4:$A$6663, "&lt;=31-May-1994")</f>
        <v>1.380961905</v>
      </c>
    </row>
    <row r="7">
      <c r="A7" s="79">
        <v>34340.0</v>
      </c>
      <c r="B7" s="74">
        <v>1.32</v>
      </c>
      <c r="C7" s="1" t="s">
        <v>1949</v>
      </c>
      <c r="E7" s="1" t="s">
        <v>1104</v>
      </c>
      <c r="F7" s="1">
        <v>1994.0</v>
      </c>
      <c r="G7" s="16">
        <f>averageifs($B$4:$B$6663, $A$4:$A$6663, "&gt;=01-Jun-1994", $A$4:$A$6663, "&lt;=30-Jun-1994")</f>
        <v>1.383781818</v>
      </c>
    </row>
    <row r="8">
      <c r="A8" s="79">
        <v>34341.0</v>
      </c>
      <c r="B8" s="74">
        <v>1.32</v>
      </c>
      <c r="C8" s="1" t="s">
        <v>1949</v>
      </c>
      <c r="E8" s="1" t="s">
        <v>1105</v>
      </c>
      <c r="F8" s="1">
        <v>1994.0</v>
      </c>
      <c r="G8" s="16">
        <f>averageifs($B$4:$B$6663, $A$4:$A$6663, "&gt;=01-Jul-1994", $A$4:$A$6663, "&lt;=31-Jul-1994")</f>
        <v>1.382315789</v>
      </c>
    </row>
    <row r="9">
      <c r="A9" s="80">
        <v>34344.0</v>
      </c>
      <c r="B9" s="74">
        <v>1.32</v>
      </c>
      <c r="C9" s="1" t="s">
        <v>1949</v>
      </c>
      <c r="E9" s="1" t="s">
        <v>1106</v>
      </c>
      <c r="F9" s="1">
        <v>1994.0</v>
      </c>
      <c r="G9" s="16">
        <f>averageifs($B$4:$B$6663, $A$4:$A$6663, "&gt;=01-Aug-1994", $A$4:$A$6663, "&lt;=31-Aug-1994")</f>
        <v>1.377554545</v>
      </c>
    </row>
    <row r="10">
      <c r="A10" s="80">
        <v>34345.0</v>
      </c>
      <c r="B10" s="74">
        <v>1.32</v>
      </c>
      <c r="C10" s="1" t="s">
        <v>1949</v>
      </c>
      <c r="E10" s="1" t="s">
        <v>1107</v>
      </c>
      <c r="F10" s="1">
        <v>1994.0</v>
      </c>
      <c r="G10" s="16">
        <f>averageifs($B$4:$B$6663, $A$4:$A$6663, "&gt;=01-Sep-1994", $A$4:$A$6663, "&lt;=30-Sep-1994")</f>
        <v>1.35372381</v>
      </c>
    </row>
    <row r="11">
      <c r="A11" s="80">
        <v>34346.0</v>
      </c>
      <c r="B11" s="74">
        <v>1.3207</v>
      </c>
      <c r="C11" s="1" t="s">
        <v>1949</v>
      </c>
      <c r="E11" s="1" t="s">
        <v>1108</v>
      </c>
      <c r="F11" s="1">
        <v>1994.0</v>
      </c>
      <c r="G11" s="16">
        <f>averageifs($B$4:$B$6663, $A$4:$A$6663, "&gt;=01-Oct-1994", $A$4:$A$6663, "&lt;=31-Oct-1994")</f>
        <v>1.350015</v>
      </c>
    </row>
    <row r="12">
      <c r="A12" s="80">
        <v>34347.0</v>
      </c>
      <c r="B12" s="74">
        <v>1.3211</v>
      </c>
      <c r="C12" s="1" t="s">
        <v>1949</v>
      </c>
      <c r="E12" s="1" t="s">
        <v>1109</v>
      </c>
      <c r="F12" s="1">
        <v>1994.0</v>
      </c>
      <c r="G12" s="16">
        <f>averageifs($B$4:$B$6663, $A$4:$A$6663, "&gt;=01-Nov-1994", $A$4:$A$6663, "&lt;=30-Nov-1994")</f>
        <v>1.364914286</v>
      </c>
    </row>
    <row r="13">
      <c r="A13" s="80">
        <v>34348.0</v>
      </c>
      <c r="B13" s="74">
        <v>1.3205</v>
      </c>
      <c r="C13" s="1" t="s">
        <v>1949</v>
      </c>
      <c r="E13" s="1" t="s">
        <v>1110</v>
      </c>
      <c r="F13" s="1">
        <v>1994.0</v>
      </c>
      <c r="G13" s="16">
        <f>averageifs($B$4:$B$6663, $A$4:$A$6663, "&gt;=01-Dec-1994", $A$4:$A$6663, "&lt;=31-Dec-1994")</f>
        <v>1.38842</v>
      </c>
    </row>
    <row r="14">
      <c r="A14" s="80">
        <v>34351.0</v>
      </c>
      <c r="B14" s="74">
        <v>1.3197</v>
      </c>
      <c r="C14" s="1" t="s">
        <v>1949</v>
      </c>
      <c r="E14" s="1" t="s">
        <v>1099</v>
      </c>
      <c r="F14" s="1">
        <v>1995.0</v>
      </c>
      <c r="G14" s="16">
        <f>averageifs($B$4:$B$6663, $A$4:$A$6663, "&gt;=01-Jan-1995", $A$4:$A$6663, "&lt;=31-Jan-1995")</f>
        <v>1.412895238</v>
      </c>
    </row>
    <row r="15">
      <c r="A15" s="80">
        <v>34352.0</v>
      </c>
      <c r="B15" s="74">
        <v>1.3157</v>
      </c>
      <c r="C15" s="1" t="s">
        <v>1949</v>
      </c>
      <c r="E15" s="1" t="s">
        <v>1100</v>
      </c>
      <c r="F15" s="1">
        <v>1995.0</v>
      </c>
      <c r="G15" s="16">
        <f>averageifs($B$4:$B$6663, $A$4:$A$6663, "&gt;=01-Feb-1995", $A$4:$A$6663, "&lt;=28-Feb-1995")</f>
        <v>1.400515</v>
      </c>
    </row>
    <row r="16">
      <c r="A16" s="80">
        <v>34353.0</v>
      </c>
      <c r="B16" s="74">
        <v>1.3107</v>
      </c>
      <c r="C16" s="1" t="s">
        <v>1949</v>
      </c>
      <c r="E16" s="1" t="s">
        <v>1101</v>
      </c>
      <c r="F16" s="1">
        <v>1995.0</v>
      </c>
      <c r="G16" s="16">
        <f>averageifs($B$4:$B$6663, $A$4:$A$6663, "&gt;=01-Mar-1995", $A$4:$A$6663, "&lt;=31-Mar-1995")</f>
        <v>1.407365217</v>
      </c>
    </row>
    <row r="17">
      <c r="A17" s="80">
        <v>34354.0</v>
      </c>
      <c r="B17" s="74">
        <v>1.3102</v>
      </c>
      <c r="C17" s="1" t="s">
        <v>1949</v>
      </c>
      <c r="E17" s="1" t="s">
        <v>1102</v>
      </c>
      <c r="F17" s="1">
        <v>1995.0</v>
      </c>
      <c r="G17" s="16">
        <f>averageifs($B$4:$B$6663, $A$4:$A$6663, "&gt;=01-Apr-1995", $A$4:$A$6663, "&lt;=30-Apr-1995")</f>
        <v>1.375857895</v>
      </c>
    </row>
    <row r="18">
      <c r="A18" s="80">
        <v>34355.0</v>
      </c>
      <c r="B18" s="74">
        <v>1.3112</v>
      </c>
      <c r="C18" s="1" t="s">
        <v>1949</v>
      </c>
      <c r="E18" s="1" t="s">
        <v>1103</v>
      </c>
      <c r="F18" s="1">
        <v>1995.0</v>
      </c>
      <c r="G18" s="16">
        <f>averageifs($B$4:$B$6663, $A$4:$A$6663, "&gt;=01-May-1995", $A$4:$A$6663, "&lt;=31-May-1995")</f>
        <v>1.360840909</v>
      </c>
    </row>
    <row r="19">
      <c r="A19" s="80">
        <v>34358.0</v>
      </c>
      <c r="B19" s="74">
        <v>1.3109</v>
      </c>
      <c r="C19" s="1" t="s">
        <v>1949</v>
      </c>
      <c r="E19" s="1" t="s">
        <v>1104</v>
      </c>
      <c r="F19" s="1">
        <v>1995.0</v>
      </c>
      <c r="G19" s="16">
        <f>averageifs($B$4:$B$6663, $A$4:$A$6663, "&gt;=01-Jun-1995", $A$4:$A$6663, "&lt;=30-Jun-1995")</f>
        <v>1.377204545</v>
      </c>
    </row>
    <row r="20">
      <c r="A20" s="80">
        <v>34359.0</v>
      </c>
      <c r="B20" s="74">
        <v>1.3116</v>
      </c>
      <c r="C20" s="1" t="s">
        <v>1949</v>
      </c>
      <c r="E20" s="1" t="s">
        <v>1105</v>
      </c>
      <c r="F20" s="1">
        <v>1995.0</v>
      </c>
      <c r="G20" s="16">
        <f>averageifs($B$4:$B$6663, $A$4:$A$6663, "&gt;=01-Jul-1995", $A$4:$A$6663, "&lt;=31-Jul-1995")</f>
        <v>1.360865</v>
      </c>
    </row>
    <row r="21">
      <c r="A21" s="80">
        <v>34360.0</v>
      </c>
      <c r="B21" s="74">
        <v>1.3131</v>
      </c>
      <c r="C21" s="1" t="s">
        <v>1949</v>
      </c>
      <c r="E21" s="1" t="s">
        <v>1106</v>
      </c>
      <c r="F21" s="1">
        <v>1995.0</v>
      </c>
      <c r="G21" s="16">
        <f>averageifs($B$4:$B$6663, $A$4:$A$6663, "&gt;=01-Aug-1995", $A$4:$A$6663, "&lt;=31-Aug-1995")</f>
        <v>1.354927273</v>
      </c>
    </row>
    <row r="22">
      <c r="A22" s="80">
        <v>34361.0</v>
      </c>
      <c r="B22" s="74">
        <v>1.3116</v>
      </c>
      <c r="C22" s="1" t="s">
        <v>1949</v>
      </c>
      <c r="E22" s="1" t="s">
        <v>1107</v>
      </c>
      <c r="F22" s="1">
        <v>1995.0</v>
      </c>
      <c r="G22" s="16">
        <f>averageifs($B$4:$B$6663, $A$4:$A$6663, "&gt;=01-Sep-1996", $A$4:$A$6663, "&lt;=30-Sep-1996")</f>
        <v>1.369245</v>
      </c>
    </row>
    <row r="23">
      <c r="A23" s="80">
        <v>34362.0</v>
      </c>
      <c r="B23" s="74">
        <v>1.3241</v>
      </c>
      <c r="C23" s="1" t="s">
        <v>1949</v>
      </c>
      <c r="E23" s="1" t="s">
        <v>1108</v>
      </c>
      <c r="F23" s="1">
        <v>1995.0</v>
      </c>
      <c r="G23" s="16">
        <f>averageifs($B$4:$B$6663, $A$4:$A$6663, "&gt;=01-Oct-1995", $A$4:$A$6663, "&lt;=31-Oct-1995")</f>
        <v>1.345495238</v>
      </c>
    </row>
    <row r="24">
      <c r="A24" s="80">
        <v>34365.0</v>
      </c>
      <c r="B24" s="74">
        <v>1.3273</v>
      </c>
      <c r="C24" s="1" t="s">
        <v>1949</v>
      </c>
      <c r="E24" s="1" t="s">
        <v>1109</v>
      </c>
      <c r="F24" s="1">
        <v>1995.0</v>
      </c>
      <c r="G24" s="16">
        <f>averageifs($B$4:$B$6663, $A$4:$A$6663, "&gt;=01-Nov-1995", $A$4:$A$6663, "&lt;=30-Nov-1995")</f>
        <v>1.35317619</v>
      </c>
    </row>
    <row r="25">
      <c r="A25" s="79">
        <v>34366.0</v>
      </c>
      <c r="B25" s="74">
        <v>1.3305</v>
      </c>
      <c r="C25" s="1" t="s">
        <v>1949</v>
      </c>
      <c r="E25" s="1" t="s">
        <v>1110</v>
      </c>
      <c r="F25" s="1">
        <v>1995.0</v>
      </c>
      <c r="G25" s="16">
        <f>averageifs($B$4:$B$6663, $A$4:$A$6663, "&gt;=01-Dec-1995", $A$4:$A$6663, "&lt;=31-Dec-1995")</f>
        <v>1.369468421</v>
      </c>
    </row>
    <row r="26">
      <c r="A26" s="79">
        <v>34367.0</v>
      </c>
      <c r="B26" s="74">
        <v>1.3275</v>
      </c>
      <c r="C26" s="1" t="s">
        <v>1949</v>
      </c>
      <c r="E26" s="1" t="s">
        <v>1099</v>
      </c>
      <c r="F26" s="1">
        <v>1996.0</v>
      </c>
      <c r="G26" s="16">
        <f>averageifs($B$4:$B$6663, $A$4:$A$6663, "&gt;=01-Jan-1996", $A$4:$A$6663, "&lt;=31-Jan-1996")</f>
        <v>1.366545455</v>
      </c>
    </row>
    <row r="27">
      <c r="A27" s="79">
        <v>34368.0</v>
      </c>
      <c r="B27" s="74">
        <v>1.3274</v>
      </c>
      <c r="C27" s="1" t="s">
        <v>1949</v>
      </c>
      <c r="E27" s="1" t="s">
        <v>1100</v>
      </c>
      <c r="F27" s="1">
        <v>1996.0</v>
      </c>
      <c r="G27" s="16">
        <f>averageifs($B$4:$B$6663, $A$4:$A$6663, "&gt;=01-Feb-1996", $A$4:$A$6663, "&lt;=29-Feb-1996")</f>
        <v>1.3755</v>
      </c>
    </row>
    <row r="28">
      <c r="A28" s="79">
        <v>34369.0</v>
      </c>
      <c r="B28" s="74">
        <v>1.3342</v>
      </c>
      <c r="C28" s="1" t="s">
        <v>1949</v>
      </c>
      <c r="E28" s="1" t="s">
        <v>1101</v>
      </c>
      <c r="F28" s="1">
        <v>1996.0</v>
      </c>
      <c r="G28" s="16">
        <f>averageifs($B$4:$B$6663, $A$4:$A$6663, "&gt;=01-Mar-1996", $A$4:$A$6663, "&lt;=31-Mar-1996")</f>
        <v>1.365338095</v>
      </c>
    </row>
    <row r="29">
      <c r="A29" s="79">
        <v>34372.0</v>
      </c>
      <c r="B29" s="74">
        <v>1.3416</v>
      </c>
      <c r="C29" s="1" t="s">
        <v>1949</v>
      </c>
      <c r="E29" s="1" t="s">
        <v>1102</v>
      </c>
      <c r="F29" s="1">
        <v>1996.0</v>
      </c>
      <c r="G29" s="16">
        <f>averageifs($B$4:$B$6663, $A$4:$A$6663, "&gt;=01-Apr-1996", $A$4:$A$6663, "&lt;=30-Apr-1996")</f>
        <v>1.359095238</v>
      </c>
    </row>
    <row r="30">
      <c r="A30" s="79">
        <v>34373.0</v>
      </c>
      <c r="B30" s="74">
        <v>1.342</v>
      </c>
      <c r="C30" s="1" t="s">
        <v>1949</v>
      </c>
      <c r="E30" s="1" t="s">
        <v>1103</v>
      </c>
      <c r="F30" s="1">
        <v>1996.0</v>
      </c>
      <c r="G30" s="16">
        <f>averageifs($B$4:$B$6663, $A$4:$A$6663, "&gt;=01-May-1996", $A$4:$A$6663, "&lt;=31-May-1996")</f>
        <v>1.369045455</v>
      </c>
    </row>
    <row r="31">
      <c r="A31" s="79">
        <v>34374.0</v>
      </c>
      <c r="B31" s="74">
        <v>1.3443</v>
      </c>
      <c r="C31" s="1" t="s">
        <v>1949</v>
      </c>
      <c r="E31" s="1" t="s">
        <v>1104</v>
      </c>
      <c r="F31" s="1">
        <v>1996.0</v>
      </c>
      <c r="G31" s="16">
        <f>averageifs($B$4:$B$6663, $A$4:$A$6663, "&gt;=01-Jun-1996", $A$4:$A$6663, "&lt;=30-Jun-1996")</f>
        <v>1.365515789</v>
      </c>
    </row>
    <row r="32">
      <c r="A32" s="80">
        <v>34375.0</v>
      </c>
      <c r="B32" s="74">
        <v>1.3416</v>
      </c>
      <c r="C32" s="1" t="s">
        <v>1949</v>
      </c>
      <c r="E32" s="1" t="s">
        <v>1105</v>
      </c>
      <c r="F32" s="1">
        <v>1996.0</v>
      </c>
      <c r="G32" s="16">
        <f>averageifs($B$4:$B$6663, $A$4:$A$6663, "&gt;=01-Jul-1996", $A$4:$A$6663, "&lt;=31-Jul-1996")</f>
        <v>1.368890909</v>
      </c>
    </row>
    <row r="33">
      <c r="A33" s="80">
        <v>34376.0</v>
      </c>
      <c r="B33" s="74">
        <v>1.3428</v>
      </c>
      <c r="C33" s="1" t="s">
        <v>1949</v>
      </c>
      <c r="E33" s="1" t="s">
        <v>1106</v>
      </c>
      <c r="F33" s="1">
        <v>1996.0</v>
      </c>
      <c r="G33" s="16">
        <f>averageifs($B$4:$B$6663, $A$4:$A$6663, "&gt;=01-Aug-1996", $A$4:$A$6663, "&lt;=31-Aug-1996")</f>
        <v>1.371828571</v>
      </c>
    </row>
    <row r="34">
      <c r="A34" s="80">
        <v>34379.0</v>
      </c>
      <c r="B34" s="74">
        <v>1.3534</v>
      </c>
      <c r="C34" s="1" t="s">
        <v>1949</v>
      </c>
      <c r="E34" s="1" t="s">
        <v>1107</v>
      </c>
      <c r="F34" s="1">
        <v>1996.0</v>
      </c>
      <c r="G34" s="16">
        <f>averageifs($B$4:$B$6663, $A$4:$A$6663, "&gt;=01-Sep-1996", $A$4:$A$6663, "&lt;=30-Sep-1996")</f>
        <v>1.369245</v>
      </c>
    </row>
    <row r="35">
      <c r="A35" s="80">
        <v>34380.0</v>
      </c>
      <c r="B35" s="74">
        <v>1.3543</v>
      </c>
      <c r="C35" s="1" t="s">
        <v>1949</v>
      </c>
      <c r="E35" s="1" t="s">
        <v>1108</v>
      </c>
      <c r="F35" s="1">
        <v>1996.0</v>
      </c>
      <c r="G35" s="16">
        <f>averageifs($B$4:$B$6663, $A$4:$A$6663, "&gt;=01-Oct-1996", $A$4:$A$6663, "&lt;=31-Oct-1996")</f>
        <v>1.350636364</v>
      </c>
    </row>
    <row r="36">
      <c r="A36" s="80">
        <v>34381.0</v>
      </c>
      <c r="B36" s="74">
        <v>1.3507</v>
      </c>
      <c r="C36" s="1" t="s">
        <v>1949</v>
      </c>
      <c r="E36" s="1" t="s">
        <v>1109</v>
      </c>
      <c r="F36" s="1">
        <v>1996.0</v>
      </c>
      <c r="G36" s="16">
        <f>averageifs($B$4:$B$6663, $A$4:$A$6663, "&gt;=01-Nov-1996", $A$4:$A$6663, "&lt;=30-Nov-1996")</f>
        <v>1.33837</v>
      </c>
    </row>
    <row r="37">
      <c r="A37" s="80">
        <v>34382.0</v>
      </c>
      <c r="B37" s="74">
        <v>1.3403</v>
      </c>
      <c r="C37" s="1" t="s">
        <v>1949</v>
      </c>
      <c r="E37" s="1" t="s">
        <v>1110</v>
      </c>
      <c r="F37" s="1">
        <v>1996.0</v>
      </c>
      <c r="G37" s="16">
        <f>averageifs($B$4:$B$6663, $A$4:$A$6663, "&gt;=01-Dec-1996", $A$4:$A$6663, "&lt;=31-Dec-1996")</f>
        <v>1.361815</v>
      </c>
    </row>
    <row r="38">
      <c r="A38" s="80">
        <v>34383.0</v>
      </c>
      <c r="B38" s="74">
        <v>1.3384</v>
      </c>
      <c r="C38" s="1" t="s">
        <v>1949</v>
      </c>
      <c r="E38" s="1" t="s">
        <v>1099</v>
      </c>
      <c r="F38" s="1">
        <v>1997.0</v>
      </c>
      <c r="G38" s="16">
        <f>averageifs($B$4:$B$6663, $A$4:$A$6663, "&gt;=01-Jan-1997", $A$4:$A$6663, "&lt;=31-Jan-1997")</f>
        <v>1.348613636</v>
      </c>
    </row>
    <row r="39">
      <c r="A39" s="80">
        <v>34386.0</v>
      </c>
      <c r="B39" s="74">
        <v>1.3397</v>
      </c>
      <c r="C39" s="1" t="s">
        <v>1949</v>
      </c>
      <c r="E39" s="1" t="s">
        <v>1100</v>
      </c>
      <c r="F39" s="1">
        <v>1997.0</v>
      </c>
      <c r="G39" s="16">
        <f>averageifs($B$4:$B$6663, $A$4:$A$6663, "&gt;=01-Feb-1997", $A$4:$A$6663, "&lt;=28-Feb-1997")</f>
        <v>1.3552</v>
      </c>
    </row>
    <row r="40">
      <c r="A40" s="80">
        <v>34387.0</v>
      </c>
      <c r="B40" s="74">
        <v>1.3429</v>
      </c>
      <c r="C40" s="1" t="s">
        <v>1949</v>
      </c>
      <c r="E40" s="1" t="s">
        <v>1101</v>
      </c>
      <c r="F40" s="1">
        <v>1997.0</v>
      </c>
      <c r="G40" s="16">
        <f>averageifs($B$4:$B$6663, $A$4:$A$6663, "&gt;=01-Mar-1997", $A$4:$A$6663, "&lt;=31-Mar-1997")</f>
        <v>1.371835</v>
      </c>
    </row>
    <row r="41">
      <c r="A41" s="80">
        <v>34388.0</v>
      </c>
      <c r="B41" s="74">
        <v>1.3397</v>
      </c>
      <c r="C41" s="1" t="s">
        <v>1949</v>
      </c>
      <c r="E41" s="1" t="s">
        <v>1102</v>
      </c>
      <c r="F41" s="1">
        <v>1997.0</v>
      </c>
      <c r="G41" s="16">
        <f>averageifs($B$4:$B$6663, $A$4:$A$6663, "&gt;=01-Apr-1997", $A$4:$A$6663, "&lt;=30-Apr-1997")</f>
        <v>1.393981818</v>
      </c>
    </row>
    <row r="42">
      <c r="A42" s="80">
        <v>34389.0</v>
      </c>
      <c r="B42" s="74">
        <v>1.3471</v>
      </c>
      <c r="C42" s="1" t="s">
        <v>1949</v>
      </c>
      <c r="E42" s="1" t="s">
        <v>1103</v>
      </c>
      <c r="F42" s="1">
        <v>1997.0</v>
      </c>
      <c r="G42" s="16">
        <f>averageifs($B$4:$B$6663, $A$4:$A$6663, "&gt;=01-May-1997", $A$4:$A$6663, "&lt;=31-May-1997")</f>
        <v>1.380471429</v>
      </c>
    </row>
    <row r="43">
      <c r="A43" s="80">
        <v>34390.0</v>
      </c>
      <c r="B43" s="74">
        <v>1.3513</v>
      </c>
      <c r="C43" s="1" t="s">
        <v>1949</v>
      </c>
      <c r="E43" s="1" t="s">
        <v>1104</v>
      </c>
      <c r="F43" s="1">
        <v>1997.0</v>
      </c>
      <c r="G43" s="16">
        <f>averageifs($B$4:$B$6663, $A$4:$A$6663, "&gt;=01-Jun-1997", $A$4:$A$6663, "&lt;=30-Jun-1997")</f>
        <v>1.383980952</v>
      </c>
    </row>
    <row r="44">
      <c r="A44" s="80">
        <v>34393.0</v>
      </c>
      <c r="B44" s="74">
        <v>1.352</v>
      </c>
      <c r="C44" s="1" t="s">
        <v>1949</v>
      </c>
      <c r="E44" s="1" t="s">
        <v>1105</v>
      </c>
      <c r="F44" s="1">
        <v>1997.0</v>
      </c>
      <c r="G44" s="16">
        <f>averageifs($B$4:$B$6663, $A$4:$A$6663, "&gt;=01-Jul-1997", $A$4:$A$6663, "&lt;=31-Jul-1997")</f>
        <v>1.377104545</v>
      </c>
    </row>
    <row r="45">
      <c r="A45" s="79">
        <v>34394.0</v>
      </c>
      <c r="B45" s="74">
        <v>1.3502</v>
      </c>
      <c r="C45" s="1" t="s">
        <v>1949</v>
      </c>
      <c r="E45" s="1" t="s">
        <v>1106</v>
      </c>
      <c r="F45" s="1">
        <v>1997.0</v>
      </c>
      <c r="G45" s="16">
        <f>averageifs($B$4:$B$6663, $A$4:$A$6663, "&gt;=01-Aug-1997", $A$4:$A$6663, "&lt;=31-Aug-1997")</f>
        <v>1.39045</v>
      </c>
    </row>
    <row r="46">
      <c r="A46" s="79">
        <v>34395.0</v>
      </c>
      <c r="B46" s="74">
        <v>1.353</v>
      </c>
      <c r="C46" s="1" t="s">
        <v>1949</v>
      </c>
      <c r="E46" s="1" t="s">
        <v>1107</v>
      </c>
      <c r="F46" s="1">
        <v>1997.0</v>
      </c>
      <c r="G46" s="16">
        <f>averageifs($B$4:$B$6663, $A$4:$A$6663, "&gt;=01-Sep-1997", $A$4:$A$6663, "&lt;=30-Sep-1997")</f>
        <v>1.386909524</v>
      </c>
    </row>
    <row r="47">
      <c r="A47" s="79">
        <v>34396.0</v>
      </c>
      <c r="B47" s="74">
        <v>1.3559</v>
      </c>
      <c r="C47" s="1" t="s">
        <v>1949</v>
      </c>
      <c r="E47" s="1" t="s">
        <v>1108</v>
      </c>
      <c r="F47" s="1">
        <v>1997.0</v>
      </c>
      <c r="G47" s="16">
        <f>averageifs($B$4:$B$6663, $A$4:$A$6663, "&gt;=01-Oct-1997", $A$4:$A$6663, "&lt;=31-Oct-1997")</f>
        <v>1.386677273</v>
      </c>
    </row>
    <row r="48">
      <c r="A48" s="79">
        <v>34397.0</v>
      </c>
      <c r="B48" s="74">
        <v>1.3573</v>
      </c>
      <c r="C48" s="1" t="s">
        <v>1949</v>
      </c>
      <c r="E48" s="1" t="s">
        <v>1109</v>
      </c>
      <c r="F48" s="1">
        <v>1997.0</v>
      </c>
      <c r="G48" s="16">
        <f>averageifs($B$4:$B$6663, $A$4:$A$6663, "&gt;=01-Nov-1997", $A$4:$A$6663, "&lt;=30-Nov-1997")</f>
        <v>1.413252632</v>
      </c>
    </row>
    <row r="49">
      <c r="A49" s="79">
        <v>34400.0</v>
      </c>
      <c r="B49" s="74">
        <v>1.3569</v>
      </c>
      <c r="C49" s="1" t="s">
        <v>1949</v>
      </c>
      <c r="E49" s="1" t="s">
        <v>1110</v>
      </c>
      <c r="F49" s="1">
        <v>1997.0</v>
      </c>
      <c r="G49" s="16">
        <f>averageifs($B$4:$B$6663, $A$4:$A$6663, "&gt;=01-Dec-1997", $A$4:$A$6663, "&lt;=31-Dec-1997")</f>
        <v>1.42694</v>
      </c>
    </row>
    <row r="50">
      <c r="A50" s="79">
        <v>34401.0</v>
      </c>
      <c r="B50" s="74">
        <v>1.3569</v>
      </c>
      <c r="C50" s="1" t="s">
        <v>1949</v>
      </c>
      <c r="E50" s="1" t="s">
        <v>1099</v>
      </c>
      <c r="F50" s="1">
        <v>1998.0</v>
      </c>
      <c r="G50" s="16">
        <f>averageifs($B$4:$B$6663, $A$4:$A$6663, "&gt;=01-Jan-1998", $A$4:$A$6663, "&lt;=31-Jan-1998")</f>
        <v>1.440809524</v>
      </c>
    </row>
    <row r="51">
      <c r="A51" s="79">
        <v>34402.0</v>
      </c>
      <c r="B51" s="74">
        <v>1.3518</v>
      </c>
      <c r="C51" s="1" t="s">
        <v>1949</v>
      </c>
      <c r="E51" s="1" t="s">
        <v>1100</v>
      </c>
      <c r="F51" s="1">
        <v>1998.0</v>
      </c>
      <c r="G51" s="16">
        <f>averageifs($B$4:$B$6663, $A$4:$A$6663, "&gt;=01-Feb-1998", $A$4:$A$6663, "&lt;=28-Feb-1998")</f>
        <v>1.43397</v>
      </c>
    </row>
    <row r="52">
      <c r="A52" s="80">
        <v>34403.0</v>
      </c>
      <c r="B52" s="74">
        <v>1.3576</v>
      </c>
      <c r="C52" s="1" t="s">
        <v>1949</v>
      </c>
      <c r="E52" s="1" t="s">
        <v>1101</v>
      </c>
      <c r="F52" s="1">
        <v>1998.0</v>
      </c>
      <c r="G52" s="16">
        <f>averageifs($B$4:$B$6663, $A$4:$A$6663, "&gt;=01-Mar-1998", $A$4:$A$6663, "&lt;=31-Mar-1998")</f>
        <v>1.416277273</v>
      </c>
    </row>
    <row r="53">
      <c r="A53" s="80">
        <v>34404.0</v>
      </c>
      <c r="B53" s="74">
        <v>1.3617</v>
      </c>
      <c r="C53" s="1" t="s">
        <v>1949</v>
      </c>
      <c r="E53" s="1" t="s">
        <v>1102</v>
      </c>
      <c r="F53" s="1">
        <v>1998.0</v>
      </c>
      <c r="G53" s="16">
        <f>averageifs($B$4:$B$6663, $A$4:$A$6663, "&gt;=01-Apr-1998", $A$4:$A$6663, "&lt;=30-Apr-1998")</f>
        <v>1.429809524</v>
      </c>
    </row>
    <row r="54">
      <c r="A54" s="80">
        <v>34407.0</v>
      </c>
      <c r="B54" s="74">
        <v>1.3597</v>
      </c>
      <c r="C54" s="1" t="s">
        <v>1949</v>
      </c>
      <c r="E54" s="1" t="s">
        <v>1103</v>
      </c>
      <c r="F54" s="1">
        <v>1998.0</v>
      </c>
      <c r="G54" s="16">
        <f>averageifs($B$4:$B$6663, $A$4:$A$6663, "&gt;=01-May-1998", $A$4:$A$6663, "&lt;=31-May-1998")</f>
        <v>1.444995</v>
      </c>
    </row>
    <row r="55">
      <c r="A55" s="80">
        <v>34408.0</v>
      </c>
      <c r="B55" s="74">
        <v>1.3639</v>
      </c>
      <c r="C55" s="1" t="s">
        <v>1949</v>
      </c>
      <c r="E55" s="1" t="s">
        <v>1104</v>
      </c>
      <c r="F55" s="1">
        <v>1998.0</v>
      </c>
      <c r="G55" s="16">
        <f>averageifs($B$4:$B$6663, $A$4:$A$6663, "&gt;=01-Jun-1998", $A$4:$A$6663, "&lt;=30-Jun-1998")</f>
        <v>1.465304545</v>
      </c>
    </row>
    <row r="56">
      <c r="A56" s="80">
        <v>34409.0</v>
      </c>
      <c r="B56" s="74">
        <v>1.3624</v>
      </c>
      <c r="C56" s="1" t="s">
        <v>1949</v>
      </c>
      <c r="E56" s="1" t="s">
        <v>1105</v>
      </c>
      <c r="F56" s="1">
        <v>1998.0</v>
      </c>
      <c r="G56" s="16">
        <f>averageifs($B$4:$B$6663, $A$4:$A$6663, "&gt;=01-Jul-1998", $A$4:$A$6663, "&lt;=31-Jul-1998")</f>
        <v>1.487627273</v>
      </c>
    </row>
    <row r="57">
      <c r="A57" s="80">
        <v>34410.0</v>
      </c>
      <c r="B57" s="74">
        <v>1.3657</v>
      </c>
      <c r="C57" s="1" t="s">
        <v>1949</v>
      </c>
      <c r="E57" s="1" t="s">
        <v>1106</v>
      </c>
      <c r="F57" s="1">
        <v>1998.0</v>
      </c>
      <c r="G57" s="16">
        <f>averageifs($B$4:$B$6663, $A$4:$A$6663, "&gt;=01-Aug-1998", $A$4:$A$6663, "&lt;=31-Aug-1998")</f>
        <v>1.53529</v>
      </c>
    </row>
    <row r="58">
      <c r="A58" s="80">
        <v>34411.0</v>
      </c>
      <c r="B58" s="74">
        <v>1.3692</v>
      </c>
      <c r="C58" s="1" t="s">
        <v>1949</v>
      </c>
      <c r="E58" s="1" t="s">
        <v>1107</v>
      </c>
      <c r="F58" s="1">
        <v>1998.0</v>
      </c>
      <c r="G58" s="16">
        <f>averageifs($B$4:$B$6663, $A$4:$A$6663, "&gt;=01-Sep-1998", $A$4:$A$6663, "&lt;=30-Sep-1998")</f>
        <v>1.521347619</v>
      </c>
    </row>
    <row r="59">
      <c r="A59" s="80">
        <v>34414.0</v>
      </c>
      <c r="B59" s="74">
        <v>1.364</v>
      </c>
      <c r="C59" s="1" t="s">
        <v>1949</v>
      </c>
      <c r="E59" s="1" t="s">
        <v>1108</v>
      </c>
      <c r="F59" s="1">
        <v>1998.0</v>
      </c>
      <c r="G59" s="16">
        <f>averageifs($B$4:$B$6663, $A$4:$A$6663, "&gt;=01-Oct-1998", $A$4:$A$6663, "&lt;=31-Oct-1998")</f>
        <v>1.545042857</v>
      </c>
    </row>
    <row r="60">
      <c r="A60" s="80">
        <v>34415.0</v>
      </c>
      <c r="B60" s="74">
        <v>1.3663</v>
      </c>
      <c r="C60" s="1" t="s">
        <v>1949</v>
      </c>
      <c r="E60" s="1" t="s">
        <v>1109</v>
      </c>
      <c r="F60" s="1">
        <v>1998.0</v>
      </c>
      <c r="G60" s="16">
        <f>averageifs($B$4:$B$6663, $A$4:$A$6663, "&gt;=01-Nov-1998", $A$4:$A$6663, "&lt;=30-Nov-1998")</f>
        <v>1.53937</v>
      </c>
    </row>
    <row r="61">
      <c r="A61" s="80">
        <v>34416.0</v>
      </c>
      <c r="B61" s="74">
        <v>1.3641</v>
      </c>
      <c r="C61" s="1" t="s">
        <v>1949</v>
      </c>
      <c r="E61" s="1" t="s">
        <v>1110</v>
      </c>
      <c r="F61" s="1">
        <v>1998.0</v>
      </c>
      <c r="G61" s="16">
        <f>averageifs($B$4:$B$6663, $A$4:$A$6663, "&gt;=01-Dec-1998", $A$4:$A$6663, "&lt;=31-Dec-1998")</f>
        <v>1.541957143</v>
      </c>
    </row>
    <row r="62">
      <c r="A62" s="80">
        <v>34417.0</v>
      </c>
      <c r="B62" s="74">
        <v>1.3726</v>
      </c>
      <c r="C62" s="1" t="s">
        <v>1949</v>
      </c>
      <c r="E62" s="1" t="s">
        <v>1099</v>
      </c>
      <c r="F62" s="1">
        <v>1999.0</v>
      </c>
      <c r="G62" s="16">
        <f>averageifs($B$4:$B$6663, $A$4:$A$6663, "&gt;=01-Jan-1999", $A$4:$A$6663, "&lt;=31-Jan-1999")</f>
        <v>1.519205</v>
      </c>
    </row>
    <row r="63">
      <c r="A63" s="80">
        <v>34418.0</v>
      </c>
      <c r="B63" s="74">
        <v>1.375</v>
      </c>
      <c r="C63" s="1" t="s">
        <v>1949</v>
      </c>
      <c r="E63" s="1" t="s">
        <v>1100</v>
      </c>
      <c r="F63" s="1">
        <v>1999.0</v>
      </c>
      <c r="G63" s="16">
        <f>averageifs($B$4:$B$6663, $A$4:$A$6663, "&gt;=01-Feb-1999", $A$4:$A$6663, "&lt;=28-Feb-1999")</f>
        <v>1.497275</v>
      </c>
    </row>
    <row r="64">
      <c r="A64" s="80">
        <v>34421.0</v>
      </c>
      <c r="B64" s="74">
        <v>1.3747</v>
      </c>
      <c r="C64" s="1" t="s">
        <v>1949</v>
      </c>
      <c r="E64" s="1" t="s">
        <v>1101</v>
      </c>
      <c r="F64" s="1">
        <v>1999.0</v>
      </c>
      <c r="G64" s="16">
        <f>averageifs($B$4:$B$6663, $A$4:$A$6663, "&gt;=01-Mar-1999", $A$4:$A$6663, "&lt;=31-Mar-1999")</f>
        <v>1.51763913</v>
      </c>
    </row>
    <row r="65">
      <c r="A65" s="80">
        <v>34422.0</v>
      </c>
      <c r="B65" s="74">
        <v>1.3771</v>
      </c>
      <c r="C65" s="1" t="s">
        <v>1949</v>
      </c>
      <c r="E65" s="1" t="s">
        <v>1102</v>
      </c>
      <c r="F65" s="1">
        <v>1999.0</v>
      </c>
      <c r="G65" s="16">
        <f>averageifs($B$4:$B$6663, $A$4:$A$6663, "&gt;=01-Apr-1999", $A$4:$A$6663, "&lt;=30-Apr-1999")</f>
        <v>1.48737619</v>
      </c>
    </row>
    <row r="66">
      <c r="A66" s="80">
        <v>34423.0</v>
      </c>
      <c r="B66" s="74">
        <v>1.3792</v>
      </c>
      <c r="C66" s="1" t="s">
        <v>1949</v>
      </c>
      <c r="E66" s="1" t="s">
        <v>1103</v>
      </c>
      <c r="F66" s="1">
        <v>1999.0</v>
      </c>
      <c r="G66" s="16">
        <f>averageifs($B$4:$B$6663, $A$4:$A$6663, "&gt;=01-May-1999", $A$4:$A$6663, "&lt;=31-May-1999")</f>
        <v>1.462045</v>
      </c>
    </row>
    <row r="67">
      <c r="A67" s="80">
        <v>34424.0</v>
      </c>
      <c r="B67" s="74">
        <v>1.3837</v>
      </c>
      <c r="C67" s="1" t="s">
        <v>1949</v>
      </c>
      <c r="E67" s="1" t="s">
        <v>1104</v>
      </c>
      <c r="F67" s="1">
        <v>1999.0</v>
      </c>
      <c r="G67" s="16">
        <f>averageifs($B$4:$B$6663, $A$4:$A$6663, "&gt;=01-Jun-1999", $A$4:$A$6663, "&lt;=30-Jun-1999")</f>
        <v>1.469095455</v>
      </c>
    </row>
    <row r="68">
      <c r="A68" s="79">
        <v>34425.0</v>
      </c>
      <c r="B68" s="13"/>
      <c r="C68" s="1" t="s">
        <v>1949</v>
      </c>
      <c r="E68" s="1" t="s">
        <v>1105</v>
      </c>
      <c r="F68" s="1">
        <v>1999.0</v>
      </c>
      <c r="G68" s="16">
        <f>averageifs($B$4:$B$6663, $A$4:$A$6663, "&gt;=01-Jul-1999", $A$4:$A$6663, "&lt;=31-Jul-1999")</f>
        <v>1.488780952</v>
      </c>
    </row>
    <row r="69">
      <c r="A69" s="79">
        <v>34428.0</v>
      </c>
      <c r="B69" s="74">
        <v>1.3953</v>
      </c>
      <c r="C69" s="1" t="s">
        <v>1949</v>
      </c>
      <c r="E69" s="1" t="s">
        <v>1106</v>
      </c>
      <c r="F69" s="1">
        <v>1999.0</v>
      </c>
      <c r="G69" s="16">
        <f>averageifs($B$4:$B$6663, $A$4:$A$6663, "&gt;=01-Aug-1999", $A$4:$A$6663, "&lt;=31-Aug-1999")</f>
        <v>1.492347619</v>
      </c>
    </row>
    <row r="70">
      <c r="A70" s="79">
        <v>34429.0</v>
      </c>
      <c r="B70" s="74">
        <v>1.3842</v>
      </c>
      <c r="C70" s="1" t="s">
        <v>1949</v>
      </c>
      <c r="E70" s="1" t="s">
        <v>1107</v>
      </c>
      <c r="F70" s="1">
        <v>1999.0</v>
      </c>
      <c r="G70" s="16">
        <f>averageifs($B$4:$B$6663, $A$4:$A$6663, "&gt;=01-Sep-1999", $A$4:$A$6663, "&lt;=30-Sep-1999")</f>
        <v>1.47682381</v>
      </c>
    </row>
    <row r="71">
      <c r="A71" s="79">
        <v>34430.0</v>
      </c>
      <c r="B71" s="74">
        <v>1.3839</v>
      </c>
      <c r="C71" s="1" t="s">
        <v>1949</v>
      </c>
      <c r="E71" s="1" t="s">
        <v>1108</v>
      </c>
      <c r="F71" s="1">
        <v>1999.0</v>
      </c>
      <c r="G71" s="16">
        <f>averageifs($B$4:$B$6663, $A$4:$A$6663, "&gt;=01-Oct-1999", $A$4:$A$6663, "&lt;=31-Oct-1999")</f>
        <v>1.477305</v>
      </c>
    </row>
    <row r="72">
      <c r="A72" s="79">
        <v>34431.0</v>
      </c>
      <c r="B72" s="74">
        <v>1.3861</v>
      </c>
      <c r="C72" s="1" t="s">
        <v>1949</v>
      </c>
      <c r="E72" s="1" t="s">
        <v>1109</v>
      </c>
      <c r="F72" s="1">
        <v>1999.0</v>
      </c>
      <c r="G72" s="16">
        <f>averageifs($B$4:$B$6663, $A$4:$A$6663, "&gt;=01-Nov-1999", $A$4:$A$6663, "&lt;=30-Nov-1999")</f>
        <v>1.467631818</v>
      </c>
    </row>
    <row r="73">
      <c r="A73" s="79">
        <v>34432.0</v>
      </c>
      <c r="B73" s="74">
        <v>1.3817</v>
      </c>
      <c r="C73" s="1" t="s">
        <v>1949</v>
      </c>
      <c r="E73" s="1" t="s">
        <v>1110</v>
      </c>
      <c r="F73" s="1">
        <v>1999.0</v>
      </c>
      <c r="G73" s="16">
        <f>averageifs($B$4:$B$6663, $A$4:$A$6663, "&gt;=01-Dec-1999", $A$4:$A$6663, "&lt;=31-Dec-1999")</f>
        <v>1.473252381</v>
      </c>
    </row>
    <row r="74">
      <c r="A74" s="80">
        <v>34435.0</v>
      </c>
      <c r="B74" s="74">
        <v>1.3881</v>
      </c>
      <c r="C74" s="1" t="s">
        <v>1949</v>
      </c>
      <c r="E74" s="1" t="s">
        <v>1099</v>
      </c>
      <c r="F74" s="1">
        <v>2000.0</v>
      </c>
      <c r="G74" s="16">
        <f>averageifs($B$4:$B$6663, $A$4:$A$6663, "&gt;=01-Jan-2000", $A$4:$A$6663, "&lt;=31-Jan-2000")</f>
        <v>1.44893</v>
      </c>
    </row>
    <row r="75">
      <c r="A75" s="80">
        <v>34436.0</v>
      </c>
      <c r="B75" s="74">
        <v>1.3793</v>
      </c>
      <c r="C75" s="1" t="s">
        <v>1949</v>
      </c>
      <c r="E75" s="1" t="s">
        <v>1100</v>
      </c>
      <c r="F75" s="1">
        <v>2000.0</v>
      </c>
      <c r="G75" s="16">
        <f>averageifs($B$4:$B$6663, $A$4:$A$6663, "&gt;=01-Feb-2000", $A$4:$A$6663, "&lt;=29-Feb-2000")</f>
        <v>1.451066667</v>
      </c>
    </row>
    <row r="76">
      <c r="A76" s="80">
        <v>34437.0</v>
      </c>
      <c r="B76" s="74">
        <v>1.3759</v>
      </c>
      <c r="C76" s="1" t="s">
        <v>1949</v>
      </c>
      <c r="E76" s="1" t="s">
        <v>1101</v>
      </c>
      <c r="F76" s="1">
        <v>2000.0</v>
      </c>
      <c r="G76" s="16">
        <f>averageifs($B$4:$B$6663, $A$4:$A$6663, "&gt;=01-Mar-2000", $A$4:$A$6663, "&lt;=31-Mar-2000")</f>
        <v>1.460582609</v>
      </c>
    </row>
    <row r="77">
      <c r="A77" s="80">
        <v>34438.0</v>
      </c>
      <c r="B77" s="74">
        <v>1.3795</v>
      </c>
      <c r="C77" s="1" t="s">
        <v>1949</v>
      </c>
      <c r="E77" s="1" t="s">
        <v>1102</v>
      </c>
      <c r="F77" s="1">
        <v>2000.0</v>
      </c>
      <c r="G77" s="16">
        <f>averageifs($B$4:$B$6663, $A$4:$A$6663, "&gt;=01-Apr-2000", $A$4:$A$6663, "&lt;=30-Apr-2000")</f>
        <v>1.468415789</v>
      </c>
    </row>
    <row r="78">
      <c r="A78" s="80">
        <v>34439.0</v>
      </c>
      <c r="B78" s="74">
        <v>1.385</v>
      </c>
      <c r="C78" s="1" t="s">
        <v>1949</v>
      </c>
      <c r="E78" s="1" t="s">
        <v>1103</v>
      </c>
      <c r="F78" s="1">
        <v>2000.0</v>
      </c>
      <c r="G78" s="16">
        <f>averageifs($B$4:$B$6663, $A$4:$A$6663, "&gt;=01-May-2000", $A$4:$A$6663, "&lt;=31-May-2000")</f>
        <v>1.495468182</v>
      </c>
    </row>
    <row r="79">
      <c r="A79" s="80">
        <v>34442.0</v>
      </c>
      <c r="B79" s="74">
        <v>1.3885</v>
      </c>
      <c r="C79" s="1" t="s">
        <v>1949</v>
      </c>
      <c r="E79" s="1" t="s">
        <v>1104</v>
      </c>
      <c r="F79" s="1">
        <v>2000.0</v>
      </c>
      <c r="G79" s="16">
        <f>averageifs($B$4:$B$6663, $A$4:$A$6663, "&gt;=01-Jun-2000", $A$4:$A$6663, "&lt;=30-Jun-2000")</f>
        <v>1.476840909</v>
      </c>
    </row>
    <row r="80">
      <c r="A80" s="80">
        <v>34443.0</v>
      </c>
      <c r="B80" s="74">
        <v>1.3859</v>
      </c>
      <c r="C80" s="1" t="s">
        <v>1949</v>
      </c>
      <c r="E80" s="1" t="s">
        <v>1105</v>
      </c>
      <c r="F80" s="1">
        <v>2000.0</v>
      </c>
      <c r="G80" s="16">
        <f>averageifs($B$4:$B$6663, $A$4:$A$6663, "&gt;=01-Jul-2000", $A$4:$A$6663, "&lt;=31-Jul-2000")</f>
        <v>1.477855</v>
      </c>
    </row>
    <row r="81">
      <c r="A81" s="80">
        <v>34444.0</v>
      </c>
      <c r="B81" s="74">
        <v>1.3856</v>
      </c>
      <c r="C81" s="1" t="s">
        <v>1949</v>
      </c>
      <c r="E81" s="1" t="s">
        <v>1106</v>
      </c>
      <c r="F81" s="1">
        <v>2000.0</v>
      </c>
      <c r="G81" s="16">
        <f>averageifs($B$4:$B$6663, $A$4:$A$6663, "&gt;=01-Aug-2000", $A$4:$A$6663, "&lt;=31-Aug-2000")</f>
        <v>1.479017391</v>
      </c>
    </row>
    <row r="82">
      <c r="A82" s="80">
        <v>34445.0</v>
      </c>
      <c r="B82" s="74">
        <v>1.3808</v>
      </c>
      <c r="C82" s="1" t="s">
        <v>1949</v>
      </c>
      <c r="E82" s="1" t="s">
        <v>1107</v>
      </c>
      <c r="F82" s="1">
        <v>2000.0</v>
      </c>
      <c r="G82" s="16">
        <f>averageifs($B$4:$B$6663, $A$4:$A$6663, "&gt;=01-Sep-2000", $A$4:$A$6663, "&lt;=30-Sep-2000")</f>
        <v>1.486165</v>
      </c>
    </row>
    <row r="83">
      <c r="A83" s="80">
        <v>34446.0</v>
      </c>
      <c r="B83" s="74">
        <v>1.3783</v>
      </c>
      <c r="C83" s="1" t="s">
        <v>1949</v>
      </c>
      <c r="E83" s="1" t="s">
        <v>1108</v>
      </c>
      <c r="F83" s="1">
        <v>2000.0</v>
      </c>
      <c r="G83" s="16">
        <f>averageifs($B$4:$B$6663, $A$4:$A$6663, "&gt;=01-Oct-2000", $A$4:$A$6663, "&lt;=31-Oct-2000")</f>
        <v>1.512295238</v>
      </c>
    </row>
    <row r="84">
      <c r="A84" s="80">
        <v>34449.0</v>
      </c>
      <c r="B84" s="74">
        <v>1.3813</v>
      </c>
      <c r="C84" s="1" t="s">
        <v>1949</v>
      </c>
      <c r="E84" s="1" t="s">
        <v>1109</v>
      </c>
      <c r="F84" s="1">
        <v>2000.0</v>
      </c>
      <c r="G84" s="16">
        <f>averageifs($B$4:$B$6663, $A$4:$A$6663, "&gt;=01-Nov-2000", $A$4:$A$6663, "&lt;=30-Nov-2000")</f>
        <v>1.54222381</v>
      </c>
    </row>
    <row r="85">
      <c r="A85" s="80">
        <v>34450.0</v>
      </c>
      <c r="B85" s="74">
        <v>1.3731</v>
      </c>
      <c r="C85" s="1" t="s">
        <v>1949</v>
      </c>
      <c r="E85" s="1" t="s">
        <v>1110</v>
      </c>
      <c r="F85" s="1">
        <v>2000.0</v>
      </c>
      <c r="G85" s="16">
        <f>averageifs($B$4:$B$6663, $A$4:$A$6663, "&gt;=01-Dec-2000", $A$4:$A$6663, "&lt;=31-Dec-2000")</f>
        <v>1.522436842</v>
      </c>
    </row>
    <row r="86">
      <c r="A86" s="80">
        <v>34451.0</v>
      </c>
      <c r="B86" s="74">
        <v>1.375</v>
      </c>
      <c r="C86" s="1" t="s">
        <v>1949</v>
      </c>
      <c r="E86" s="1" t="s">
        <v>1099</v>
      </c>
      <c r="F86" s="1">
        <v>2001.0</v>
      </c>
      <c r="G86" s="16">
        <f>averageifs($B$4:$B$6663, $A$4:$A$6663, "&gt;=01-Jan-2001", $A$4:$A$6663, "&lt;=31-Jan-2001")</f>
        <v>1.503154545</v>
      </c>
    </row>
    <row r="87">
      <c r="A87" s="80">
        <v>34452.0</v>
      </c>
      <c r="B87" s="74">
        <v>1.3803</v>
      </c>
      <c r="C87" s="1" t="s">
        <v>1949</v>
      </c>
      <c r="E87" s="1" t="s">
        <v>1100</v>
      </c>
      <c r="F87" s="1">
        <v>2001.0</v>
      </c>
      <c r="G87" s="16">
        <f>averageifs($B$4:$B$6663, $A$4:$A$6663, "&gt;=01-Feb-2001", $A$4:$A$6663, "&lt;=28-Feb-2001")</f>
        <v>1.521815</v>
      </c>
    </row>
    <row r="88">
      <c r="A88" s="80">
        <v>34453.0</v>
      </c>
      <c r="B88" s="74">
        <v>1.3815</v>
      </c>
      <c r="C88" s="1" t="s">
        <v>1949</v>
      </c>
      <c r="E88" s="1" t="s">
        <v>1101</v>
      </c>
      <c r="F88" s="1">
        <v>2001.0</v>
      </c>
      <c r="G88" s="16">
        <f>averageifs($B$4:$B$6663, $A$4:$A$6663, "&gt;=01-Mar-2001", $A$4:$A$6663, "&lt;=31-Mar-2001")</f>
        <v>1.557966667</v>
      </c>
    </row>
    <row r="89">
      <c r="A89" s="81">
        <v>34456.0</v>
      </c>
      <c r="B89" s="74">
        <v>1.3825</v>
      </c>
      <c r="C89" s="1" t="s">
        <v>1949</v>
      </c>
      <c r="E89" s="1" t="s">
        <v>1102</v>
      </c>
      <c r="F89" s="1">
        <v>2001.0</v>
      </c>
      <c r="G89" s="16">
        <f>averageifs($B$4:$B$6663, $A$4:$A$6663, "&gt;=01-Apr-2001", $A$4:$A$6663, "&lt;=30-Apr-2001")</f>
        <v>1.557485</v>
      </c>
    </row>
    <row r="90">
      <c r="A90" s="81">
        <v>34457.0</v>
      </c>
      <c r="B90" s="74">
        <v>1.3841</v>
      </c>
      <c r="C90" s="1" t="s">
        <v>1949</v>
      </c>
      <c r="E90" s="1" t="s">
        <v>1103</v>
      </c>
      <c r="F90" s="1">
        <v>2001.0</v>
      </c>
      <c r="G90" s="16">
        <f>averageifs($B$4:$B$6663, $A$4:$A$6663, "&gt;=01-May-2001", $A$4:$A$6663, "&lt;=31-May-2001")</f>
        <v>1.541454545</v>
      </c>
    </row>
    <row r="91">
      <c r="A91" s="81">
        <v>34458.0</v>
      </c>
      <c r="B91" s="74">
        <v>1.386</v>
      </c>
      <c r="C91" s="1" t="s">
        <v>1949</v>
      </c>
      <c r="E91" s="1" t="s">
        <v>1104</v>
      </c>
      <c r="F91" s="1">
        <v>2001.0</v>
      </c>
      <c r="G91" s="16">
        <f>averageifs($B$4:$B$6663, $A$4:$A$6663, "&gt;=01-Jun-2001", $A$4:$A$6663, "&lt;=30-Jun-2001")</f>
        <v>1.524395238</v>
      </c>
    </row>
    <row r="92">
      <c r="A92" s="81">
        <v>34459.0</v>
      </c>
      <c r="B92" s="74">
        <v>1.3844</v>
      </c>
      <c r="C92" s="1" t="s">
        <v>1949</v>
      </c>
      <c r="E92" s="1" t="s">
        <v>1105</v>
      </c>
      <c r="F92" s="1">
        <v>2001.0</v>
      </c>
      <c r="G92" s="16">
        <f>averageifs($B$4:$B$6663, $A$4:$A$6663, "&gt;=01-Jul-2001", $A$4:$A$6663, "&lt;=31-Jul-2001")</f>
        <v>1.530366667</v>
      </c>
    </row>
    <row r="93">
      <c r="A93" s="81">
        <v>34460.0</v>
      </c>
      <c r="B93" s="74">
        <v>1.3833</v>
      </c>
      <c r="C93" s="1" t="s">
        <v>1949</v>
      </c>
      <c r="E93" s="1" t="s">
        <v>1106</v>
      </c>
      <c r="F93" s="1">
        <v>2001.0</v>
      </c>
      <c r="G93" s="16">
        <f>averageifs($B$4:$B$6663, $A$4:$A$6663, "&gt;=01-Aug-2001", $A$4:$A$6663, "&lt;=31-Aug-2001")</f>
        <v>1.540159091</v>
      </c>
    </row>
    <row r="94">
      <c r="A94" s="81">
        <v>34463.0</v>
      </c>
      <c r="B94" s="74">
        <v>1.3795</v>
      </c>
      <c r="C94" s="1" t="s">
        <v>1949</v>
      </c>
      <c r="E94" s="1" t="s">
        <v>1107</v>
      </c>
      <c r="F94" s="1">
        <v>2001.0</v>
      </c>
      <c r="G94" s="16">
        <f>averageifs($B$4:$B$6663, $A$4:$A$6663, "&gt;=01-Sep-2001", $A$4:$A$6663, "&lt;=30-Sep-2001")</f>
        <v>1.567772222</v>
      </c>
    </row>
    <row r="95">
      <c r="A95" s="82">
        <v>34464.0</v>
      </c>
      <c r="B95" s="74">
        <v>1.3783</v>
      </c>
      <c r="C95" s="1" t="s">
        <v>1949</v>
      </c>
      <c r="E95" s="1" t="s">
        <v>1108</v>
      </c>
      <c r="F95" s="1">
        <v>2001.0</v>
      </c>
      <c r="G95" s="16">
        <f>averageifs($B$4:$B$6663, $A$4:$A$6663, "&gt;=01-Oct-2001", $A$4:$A$6663, "&lt;=31-Oct-2001")</f>
        <v>1.571177273</v>
      </c>
    </row>
    <row r="96">
      <c r="A96" s="82">
        <v>34465.0</v>
      </c>
      <c r="B96" s="74">
        <v>1.3777</v>
      </c>
      <c r="C96" s="1" t="s">
        <v>1949</v>
      </c>
      <c r="E96" s="1" t="s">
        <v>1109</v>
      </c>
      <c r="F96" s="1">
        <v>2001.0</v>
      </c>
      <c r="G96" s="16">
        <f>averageifs($B$4:$B$6663, $A$4:$A$6663, "&gt;=01-Nov-2001", $A$4:$A$6663, "&lt;=30-Nov-2001")</f>
        <v>1.59242381</v>
      </c>
    </row>
    <row r="97">
      <c r="A97" s="82">
        <v>34466.0</v>
      </c>
      <c r="B97" s="74">
        <v>1.3805</v>
      </c>
      <c r="C97" s="1" t="s">
        <v>1949</v>
      </c>
      <c r="E97" s="1" t="s">
        <v>1110</v>
      </c>
      <c r="F97" s="1">
        <v>2001.0</v>
      </c>
      <c r="G97" s="16">
        <f>averageifs($B$4:$B$6663, $A$4:$A$6663, "&gt;=01-Dec-2001", $A$4:$A$6663, "&lt;=31-Dec-2001")</f>
        <v>1.577468421</v>
      </c>
    </row>
    <row r="98">
      <c r="A98" s="82">
        <v>34467.0</v>
      </c>
      <c r="B98" s="74">
        <v>1.3783</v>
      </c>
      <c r="C98" s="1" t="s">
        <v>1949</v>
      </c>
      <c r="E98" s="1" t="s">
        <v>1099</v>
      </c>
      <c r="F98" s="1">
        <v>2002.0</v>
      </c>
      <c r="G98" s="16">
        <f>averageifs($B$4:$B$6663, $A$4:$A$6663, "&gt;=01-Jan-2002", $A$4:$A$6663, "&lt;=31-Jan-2002")</f>
        <v>1.600286364</v>
      </c>
    </row>
    <row r="99">
      <c r="A99" s="82">
        <v>34470.0</v>
      </c>
      <c r="B99" s="74">
        <v>1.3755</v>
      </c>
      <c r="C99" s="1" t="s">
        <v>1949</v>
      </c>
      <c r="E99" s="1" t="s">
        <v>1100</v>
      </c>
      <c r="F99" s="1">
        <v>2002.0</v>
      </c>
      <c r="G99" s="16">
        <f>averageifs($B$4:$B$6663, $A$4:$A$6663, "&gt;=01-Feb-2002", $A$4:$A$6663, "&lt;=28-Feb-2002")</f>
        <v>1.595845</v>
      </c>
    </row>
    <row r="100">
      <c r="A100" s="82">
        <v>34471.0</v>
      </c>
      <c r="B100" s="74">
        <v>1.3788</v>
      </c>
      <c r="C100" s="1" t="s">
        <v>1949</v>
      </c>
      <c r="E100" s="1" t="s">
        <v>1101</v>
      </c>
      <c r="F100" s="1">
        <v>2002.0</v>
      </c>
      <c r="G100" s="16">
        <f>averageifs($B$4:$B$6663, $A$4:$A$6663, "&gt;=01-Mar-2002", $A$4:$A$6663, "&lt;=31-Mar-2002")</f>
        <v>1.587025</v>
      </c>
    </row>
    <row r="101">
      <c r="A101" s="82">
        <v>34472.0</v>
      </c>
      <c r="B101" s="74">
        <v>1.3776</v>
      </c>
      <c r="C101" s="1" t="s">
        <v>1949</v>
      </c>
      <c r="E101" s="1" t="s">
        <v>1102</v>
      </c>
      <c r="F101" s="1">
        <v>2002.0</v>
      </c>
      <c r="G101" s="16">
        <f>averageifs($B$4:$B$6663, $A$4:$A$6663, "&gt;=01-Apr-2002", $A$4:$A$6663, "&lt;=30-Apr-2002")</f>
        <v>1.581359091</v>
      </c>
    </row>
    <row r="102">
      <c r="A102" s="82">
        <v>34473.0</v>
      </c>
      <c r="B102" s="74">
        <v>1.3739</v>
      </c>
      <c r="C102" s="1" t="s">
        <v>1949</v>
      </c>
      <c r="E102" s="1" t="s">
        <v>1103</v>
      </c>
      <c r="F102" s="1">
        <v>2002.0</v>
      </c>
      <c r="G102" s="16">
        <f>averageifs($B$4:$B$6663, $A$4:$A$6663, "&gt;=01-May-2002", $A$4:$A$6663, "&lt;=31-May-2002")</f>
        <v>1.549654545</v>
      </c>
    </row>
    <row r="103">
      <c r="A103" s="82">
        <v>34474.0</v>
      </c>
      <c r="B103" s="74">
        <v>1.3765</v>
      </c>
      <c r="C103" s="1" t="s">
        <v>1949</v>
      </c>
      <c r="E103" s="1" t="s">
        <v>1104</v>
      </c>
      <c r="F103" s="1">
        <v>2002.0</v>
      </c>
      <c r="G103" s="16">
        <f>averageifs($B$4:$B$6663, $A$4:$A$6663, "&gt;=01-Jun-2002", $A$4:$A$6663, "&lt;=30-Jun-2002")</f>
        <v>1.531685</v>
      </c>
    </row>
    <row r="104">
      <c r="A104" s="82">
        <v>34477.0</v>
      </c>
      <c r="B104" s="13"/>
      <c r="C104" s="1" t="s">
        <v>1949</v>
      </c>
      <c r="E104" s="1" t="s">
        <v>1105</v>
      </c>
      <c r="F104" s="1">
        <v>2002.0</v>
      </c>
      <c r="G104" s="16">
        <f>averageifs($B$4:$B$6663, $A$4:$A$6663, "&gt;=01-Jul-2002", $A$4:$A$6663, "&lt;=31-Jul-2002")</f>
        <v>1.545936364</v>
      </c>
    </row>
    <row r="105">
      <c r="A105" s="82">
        <v>34478.0</v>
      </c>
      <c r="B105" s="74">
        <v>1.3783</v>
      </c>
      <c r="C105" s="1" t="s">
        <v>1949</v>
      </c>
      <c r="E105" s="1" t="s">
        <v>1106</v>
      </c>
      <c r="F105" s="1">
        <v>2002.0</v>
      </c>
      <c r="G105" s="16">
        <f>averageifs($B$4:$B$6663, $A$4:$A$6663, "&gt;=01-Aug-2002", $A$4:$A$6663, "&lt;=31-Aug-2002")</f>
        <v>1.567938095</v>
      </c>
    </row>
    <row r="106">
      <c r="A106" s="82">
        <v>34479.0</v>
      </c>
      <c r="B106" s="74">
        <v>1.3825</v>
      </c>
      <c r="C106" s="1" t="s">
        <v>1949</v>
      </c>
      <c r="E106" s="1" t="s">
        <v>1107</v>
      </c>
      <c r="F106" s="1">
        <v>2002.0</v>
      </c>
      <c r="G106" s="16">
        <f>averageifs($B$4:$B$6663, $A$4:$A$6663, "&gt;=01-Sep-2002", $A$4:$A$6663, "&lt;=30-Sep-2002")</f>
        <v>1.575845</v>
      </c>
    </row>
    <row r="107">
      <c r="A107" s="82">
        <v>34480.0</v>
      </c>
      <c r="B107" s="74">
        <v>1.3858</v>
      </c>
      <c r="C107" s="1" t="s">
        <v>1949</v>
      </c>
      <c r="E107" s="1" t="s">
        <v>1108</v>
      </c>
      <c r="F107" s="1">
        <v>2002.0</v>
      </c>
      <c r="G107" s="16">
        <f>averageifs($B$4:$B$6663, $A$4:$A$6663, "&gt;=01-Oct-2002", $A$4:$A$6663, "&lt;=31-Oct-2002")</f>
        <v>1.577777273</v>
      </c>
    </row>
    <row r="108">
      <c r="A108" s="82">
        <v>34481.0</v>
      </c>
      <c r="B108" s="74">
        <v>1.3865</v>
      </c>
      <c r="C108" s="1" t="s">
        <v>1949</v>
      </c>
      <c r="E108" s="1" t="s">
        <v>1109</v>
      </c>
      <c r="F108" s="1">
        <v>2002.0</v>
      </c>
      <c r="G108" s="16">
        <f>averageifs($B$4:$B$6663, $A$4:$A$6663, "&gt;=01-Nov-2002", $A$4:$A$6663, "&lt;=30-Nov-2002")</f>
        <v>1.57141</v>
      </c>
    </row>
    <row r="109">
      <c r="A109" s="82">
        <v>34484.0</v>
      </c>
      <c r="B109" s="74">
        <v>1.3855</v>
      </c>
      <c r="C109" s="1" t="s">
        <v>1949</v>
      </c>
      <c r="E109" s="1" t="s">
        <v>1110</v>
      </c>
      <c r="F109" s="1">
        <v>2002.0</v>
      </c>
      <c r="G109" s="16">
        <f>averageifs($B$4:$B$6663, $A$4:$A$6663, "&gt;=01-Dec-2002", $A$4:$A$6663, "&lt;=31-Dec-2002")</f>
        <v>1.5596</v>
      </c>
    </row>
    <row r="110">
      <c r="A110" s="82">
        <v>34485.0</v>
      </c>
      <c r="B110" s="74">
        <v>1.3847</v>
      </c>
      <c r="C110" s="1" t="s">
        <v>1949</v>
      </c>
      <c r="E110" s="1" t="s">
        <v>1099</v>
      </c>
      <c r="F110" s="1">
        <v>2003.0</v>
      </c>
      <c r="G110" s="16">
        <f>averageifs($B$4:$B$6663, $A$4:$A$6663, "&gt;=01-Jan-2003", $A$4:$A$6663, "&lt;=31-Jan-2003")</f>
        <v>1.541018182</v>
      </c>
    </row>
    <row r="111">
      <c r="A111" s="79">
        <v>34486.0</v>
      </c>
      <c r="B111" s="74">
        <v>1.3857</v>
      </c>
      <c r="C111" s="1" t="s">
        <v>1949</v>
      </c>
      <c r="E111" s="1" t="s">
        <v>1100</v>
      </c>
      <c r="F111" s="1">
        <v>2003.0</v>
      </c>
      <c r="G111" s="16">
        <f>averageifs($B$4:$B$6663, $A$4:$A$6663, "&gt;=01-Feb-2003", $A$4:$A$6663, "&lt;=28-Feb-2003")</f>
        <v>1.51235</v>
      </c>
    </row>
    <row r="112">
      <c r="A112" s="79">
        <v>34487.0</v>
      </c>
      <c r="B112" s="74">
        <v>1.3848</v>
      </c>
      <c r="C112" s="1" t="s">
        <v>1949</v>
      </c>
      <c r="E112" s="1" t="s">
        <v>1101</v>
      </c>
      <c r="F112" s="1">
        <v>2003.0</v>
      </c>
      <c r="G112" s="16">
        <f>averageifs($B$4:$B$6663, $A$4:$A$6663, "&gt;=01-Mar-2003", $A$4:$A$6663, "&lt;=31-Mar-2003")</f>
        <v>1.475909524</v>
      </c>
    </row>
    <row r="113">
      <c r="A113" s="79">
        <v>34488.0</v>
      </c>
      <c r="B113" s="74">
        <v>1.3828</v>
      </c>
      <c r="C113" s="1" t="s">
        <v>1949</v>
      </c>
      <c r="E113" s="1" t="s">
        <v>1102</v>
      </c>
      <c r="F113" s="1">
        <v>2003.0</v>
      </c>
      <c r="G113" s="16">
        <f>averageifs($B$4:$B$6663, $A$4:$A$6663, "&gt;=01-Apr-2003", $A$4:$A$6663, "&lt;=30-Apr-2003")</f>
        <v>1.458480952</v>
      </c>
    </row>
    <row r="114">
      <c r="A114" s="79">
        <v>34491.0</v>
      </c>
      <c r="B114" s="74">
        <v>1.3742</v>
      </c>
      <c r="C114" s="1" t="s">
        <v>1949</v>
      </c>
      <c r="E114" s="1" t="s">
        <v>1103</v>
      </c>
      <c r="F114" s="1">
        <v>2003.0</v>
      </c>
      <c r="G114" s="16">
        <f>averageifs($B$4:$B$6663, $A$4:$A$6663, "&gt;=01-May-2003", $A$4:$A$6663, "&lt;=31-May-2003")</f>
        <v>1.384495238</v>
      </c>
    </row>
    <row r="115">
      <c r="A115" s="79">
        <v>34492.0</v>
      </c>
      <c r="B115" s="74">
        <v>1.3706</v>
      </c>
      <c r="C115" s="1" t="s">
        <v>1949</v>
      </c>
      <c r="E115" s="1" t="s">
        <v>1104</v>
      </c>
      <c r="F115" s="1">
        <v>2003.0</v>
      </c>
      <c r="G115" s="16">
        <f>averageifs($B$4:$B$6663, $A$4:$A$6663, "&gt;=01-Jun-2003", $A$4:$A$6663, "&lt;=30-Jun-2003")</f>
        <v>1.352271429</v>
      </c>
    </row>
    <row r="116">
      <c r="A116" s="79">
        <v>34493.0</v>
      </c>
      <c r="B116" s="74">
        <v>1.3753</v>
      </c>
      <c r="C116" s="1" t="s">
        <v>1949</v>
      </c>
      <c r="E116" s="1" t="s">
        <v>1105</v>
      </c>
      <c r="F116" s="1">
        <v>2003.0</v>
      </c>
      <c r="G116" s="16">
        <f>averageifs($B$4:$B$6663, $A$4:$A$6663, "&gt;=01-Jul-2003", $A$4:$A$6663, "&lt;=31-Jul-2003")</f>
        <v>1.381518182</v>
      </c>
    </row>
    <row r="117">
      <c r="A117" s="79">
        <v>34494.0</v>
      </c>
      <c r="B117" s="74">
        <v>1.3739</v>
      </c>
      <c r="C117" s="1" t="s">
        <v>1949</v>
      </c>
      <c r="E117" s="1" t="s">
        <v>1106</v>
      </c>
      <c r="F117" s="1">
        <v>2003.0</v>
      </c>
      <c r="G117" s="16">
        <f>averageifs($B$4:$B$6663, $A$4:$A$6663, "&gt;=01-Aug-2003", $A$4:$A$6663, "&lt;=31-Aug-2003")</f>
        <v>1.396094737</v>
      </c>
    </row>
    <row r="118">
      <c r="A118" s="80">
        <v>34495.0</v>
      </c>
      <c r="B118" s="74">
        <v>1.3745</v>
      </c>
      <c r="C118" s="1" t="s">
        <v>1949</v>
      </c>
      <c r="E118" s="1" t="s">
        <v>1107</v>
      </c>
      <c r="F118" s="1">
        <v>2003.0</v>
      </c>
      <c r="G118" s="16">
        <f>averageifs($B$4:$B$6663, $A$4:$A$6663, "&gt;=01-Sep-2003", $A$4:$A$6663, "&lt;=30-Sep-2003")</f>
        <v>1.36322381</v>
      </c>
    </row>
    <row r="119">
      <c r="A119" s="80">
        <v>34498.0</v>
      </c>
      <c r="B119" s="74">
        <v>1.3808</v>
      </c>
      <c r="C119" s="1" t="s">
        <v>1949</v>
      </c>
      <c r="E119" s="1" t="s">
        <v>1108</v>
      </c>
      <c r="F119" s="1">
        <v>2003.0</v>
      </c>
      <c r="G119" s="16">
        <f>averageifs($B$4:$B$6663, $A$4:$A$6663, "&gt;=01-Oct-2003", $A$4:$A$6663, "&lt;=31-Oct-2003")</f>
        <v>1.321845455</v>
      </c>
    </row>
    <row r="120">
      <c r="A120" s="80">
        <v>34499.0</v>
      </c>
      <c r="B120" s="74">
        <v>1.3854</v>
      </c>
      <c r="C120" s="1" t="s">
        <v>1949</v>
      </c>
      <c r="E120" s="1" t="s">
        <v>1109</v>
      </c>
      <c r="F120" s="1">
        <v>2003.0</v>
      </c>
      <c r="G120" s="16">
        <f>averageifs($B$4:$B$6663, $A$4:$A$6663, "&gt;=01-Nov-2003", $A$4:$A$6663, "&lt;=30-Nov-2003")</f>
        <v>1.312516667</v>
      </c>
    </row>
    <row r="121">
      <c r="A121" s="80">
        <v>34500.0</v>
      </c>
      <c r="B121" s="74">
        <v>1.3889</v>
      </c>
      <c r="C121" s="1" t="s">
        <v>1949</v>
      </c>
      <c r="E121" s="1" t="s">
        <v>1110</v>
      </c>
      <c r="F121" s="1">
        <v>2003.0</v>
      </c>
      <c r="G121" s="16">
        <f>averageifs($B$4:$B$6663, $A$4:$A$6663, "&gt;=01-Dec-2003", $A$4:$A$6663, "&lt;=31-Dec-2003")</f>
        <v>1.312833333</v>
      </c>
    </row>
    <row r="122">
      <c r="A122" s="80">
        <v>34501.0</v>
      </c>
      <c r="B122" s="74">
        <v>1.3921</v>
      </c>
      <c r="C122" s="1" t="s">
        <v>1949</v>
      </c>
      <c r="E122" s="1" t="s">
        <v>1099</v>
      </c>
      <c r="F122" s="1">
        <v>2004.0</v>
      </c>
      <c r="G122" s="16">
        <f>averageifs($B$4:$B$6663, $A$4:$A$6663, "&gt;=01-Jan-2004", $A$4:$A$6663, "&lt;=31-Jan-2004")</f>
        <v>1.295990476</v>
      </c>
    </row>
    <row r="123">
      <c r="A123" s="80">
        <v>34502.0</v>
      </c>
      <c r="B123" s="74">
        <v>1.392</v>
      </c>
      <c r="C123" s="1" t="s">
        <v>1949</v>
      </c>
      <c r="E123" s="1" t="s">
        <v>1100</v>
      </c>
      <c r="F123" s="1">
        <v>2004.0</v>
      </c>
      <c r="G123" s="16">
        <f>averageifs($B$4:$B$6663, $A$4:$A$6663, "&gt;=01-Feb-2004", $A$4:$A$6663, "&lt;=28-Feb-2004")</f>
        <v>1.32896</v>
      </c>
    </row>
    <row r="124">
      <c r="A124" s="80">
        <v>34505.0</v>
      </c>
      <c r="B124" s="74">
        <v>1.3939</v>
      </c>
      <c r="C124" s="1" t="s">
        <v>1949</v>
      </c>
      <c r="E124" s="1" t="s">
        <v>1101</v>
      </c>
      <c r="F124" s="1">
        <v>2004.0</v>
      </c>
      <c r="G124" s="16">
        <f>averageifs($B$4:$B$6663, $A$4:$A$6663, "&gt;=01-Mar-2004", $A$4:$A$6663, "&lt;=31-Mar-2004")</f>
        <v>1.329204762</v>
      </c>
    </row>
    <row r="125">
      <c r="A125" s="80">
        <v>34506.0</v>
      </c>
      <c r="B125" s="74">
        <v>1.3898</v>
      </c>
      <c r="C125" s="1" t="s">
        <v>1949</v>
      </c>
      <c r="E125" s="1" t="s">
        <v>1102</v>
      </c>
      <c r="F125" s="1">
        <v>2004.0</v>
      </c>
      <c r="G125" s="16">
        <f>averageifs($B$4:$B$6663, $A$4:$A$6663, "&gt;=01-Apr-2004", $A$4:$A$6663, "&lt;=30-Apr-2004")</f>
        <v>1.34821875</v>
      </c>
    </row>
    <row r="126">
      <c r="A126" s="80">
        <v>34507.0</v>
      </c>
      <c r="B126" s="74">
        <v>1.3846</v>
      </c>
      <c r="C126" s="1" t="s">
        <v>1949</v>
      </c>
      <c r="E126" s="1" t="s">
        <v>1103</v>
      </c>
      <c r="F126" s="1">
        <v>2004.0</v>
      </c>
      <c r="G126" s="16">
        <f>averageifs($B$4:$B$6663, $A$4:$A$6663, "&gt;=01-May-2004", $A$4:$A$6663, "&lt;=31-May-2004")</f>
        <v>1.379110526</v>
      </c>
    </row>
    <row r="127">
      <c r="A127" s="80">
        <v>34508.0</v>
      </c>
      <c r="B127" s="74">
        <v>1.385</v>
      </c>
      <c r="C127" s="1" t="s">
        <v>1949</v>
      </c>
      <c r="E127" s="1" t="s">
        <v>1104</v>
      </c>
      <c r="F127" s="1">
        <v>2004.0</v>
      </c>
      <c r="G127" s="16">
        <f>averageifs($B$4:$B$6663, $A$4:$A$6663, "&gt;=01-Jun-2004", $A$4:$A$6663, "&lt;=30-Jun-2004")</f>
        <v>1.356073684</v>
      </c>
    </row>
    <row r="128">
      <c r="A128" s="80">
        <v>34509.0</v>
      </c>
      <c r="B128" s="74">
        <v>1.3895</v>
      </c>
      <c r="C128" s="1" t="s">
        <v>1949</v>
      </c>
      <c r="E128" s="1" t="s">
        <v>1105</v>
      </c>
      <c r="F128" s="1">
        <v>2004.0</v>
      </c>
      <c r="G128" s="16">
        <f>averageifs($B$4:$B$6663, $A$4:$A$6663, "&gt;=01-Jul-2004", $A$4:$A$6663, "&lt;=31-Jul-2004")</f>
        <v>1.322781818</v>
      </c>
    </row>
    <row r="129">
      <c r="A129" s="80">
        <v>34512.0</v>
      </c>
      <c r="B129" s="74">
        <v>1.3871</v>
      </c>
      <c r="C129" s="1" t="s">
        <v>1949</v>
      </c>
      <c r="E129" s="1" t="s">
        <v>1106</v>
      </c>
      <c r="F129" s="1">
        <v>2004.0</v>
      </c>
      <c r="G129" s="16">
        <f>averageifs($B$4:$B$6663, $A$4:$A$6663, "&gt;=01-Aug-2004", $A$4:$A$6663, "&lt;=31-Aug-2004")</f>
        <v>1.312823529</v>
      </c>
    </row>
    <row r="130">
      <c r="A130" s="80">
        <v>34513.0</v>
      </c>
      <c r="B130" s="74">
        <v>1.3862</v>
      </c>
      <c r="C130" s="1" t="s">
        <v>1949</v>
      </c>
      <c r="E130" s="1" t="s">
        <v>1107</v>
      </c>
      <c r="F130" s="1">
        <v>2004.0</v>
      </c>
      <c r="G130" s="16">
        <f>averageifs($B$4:$B$6663, $A$4:$A$6663, "&gt;=01-Sep-2004", $A$4:$A$6663, "&lt;=30-Sep-2004")</f>
        <v>1.287795238</v>
      </c>
    </row>
    <row r="131">
      <c r="A131" s="80">
        <v>34514.0</v>
      </c>
      <c r="B131" s="74">
        <v>1.3838</v>
      </c>
      <c r="C131" s="1" t="s">
        <v>1949</v>
      </c>
      <c r="E131" s="1" t="s">
        <v>1108</v>
      </c>
      <c r="F131" s="1">
        <v>2004.0</v>
      </c>
      <c r="G131" s="16">
        <f>averageifs($B$4:$B$6663, $A$4:$A$6663, "&gt;=01-Oct-2004", $A$4:$A$6663, "&lt;=31-Oct-2004")</f>
        <v>1.242216667</v>
      </c>
    </row>
    <row r="132">
      <c r="A132" s="80">
        <v>34515.0</v>
      </c>
      <c r="B132" s="74">
        <v>1.3823</v>
      </c>
      <c r="C132" s="1" t="s">
        <v>1949</v>
      </c>
      <c r="E132" s="1" t="s">
        <v>1109</v>
      </c>
      <c r="F132" s="1">
        <v>2004.0</v>
      </c>
      <c r="G132" s="16">
        <f>averageifs($B$4:$B$6663, $A$4:$A$6663, "&gt;=01-Nov-2004", $A$4:$A$6663, "&lt;=30-Nov-2004")</f>
        <v>1.195364286</v>
      </c>
    </row>
    <row r="133">
      <c r="A133" s="79">
        <v>34516.0</v>
      </c>
      <c r="B133" s="13"/>
      <c r="C133" s="1" t="s">
        <v>1949</v>
      </c>
      <c r="E133" s="1" t="s">
        <v>1110</v>
      </c>
      <c r="F133" s="1">
        <v>2004.0</v>
      </c>
      <c r="G133" s="16">
        <f>averageifs($B$4:$B$6663, $A$4:$A$6663, "&gt;=01-Dec-2004", $A$4:$A$6663, "&lt;=31-Dec-2004")</f>
        <v>1.216933333</v>
      </c>
    </row>
    <row r="134">
      <c r="A134" s="79">
        <v>34519.0</v>
      </c>
      <c r="B134" s="13"/>
      <c r="C134" s="1" t="s">
        <v>1949</v>
      </c>
      <c r="E134" s="1" t="s">
        <v>1099</v>
      </c>
      <c r="F134" s="1">
        <v>2005.0</v>
      </c>
      <c r="G134" s="16">
        <f>averageifs($B$4:$B$6663, $A$4:$A$6663, "&gt;=01-Jan-2005", $A$4:$A$6663, "&lt;=31-Jan-2005")</f>
        <v>1.229038462</v>
      </c>
    </row>
    <row r="135">
      <c r="A135" s="79">
        <v>34520.0</v>
      </c>
      <c r="B135" s="74">
        <v>1.3889</v>
      </c>
      <c r="C135" s="1" t="s">
        <v>1949</v>
      </c>
      <c r="E135" s="1" t="s">
        <v>1100</v>
      </c>
      <c r="F135" s="1">
        <v>2005.0</v>
      </c>
      <c r="G135" s="16">
        <f>averageifs($B$4:$B$6663, $A$4:$A$6663, "&gt;=01-Feb-2005", $A$4:$A$6663, "&lt;=28-Feb-2005")</f>
        <v>1.238982353</v>
      </c>
    </row>
    <row r="136">
      <c r="A136" s="79">
        <v>34521.0</v>
      </c>
      <c r="B136" s="74">
        <v>1.3845</v>
      </c>
      <c r="C136" s="1" t="s">
        <v>1949</v>
      </c>
      <c r="E136" s="1" t="s">
        <v>1101</v>
      </c>
      <c r="F136" s="1">
        <v>2005.0</v>
      </c>
      <c r="G136" s="16">
        <f>averageifs($B$4:$B$6663, $A$4:$A$6663, "&gt;=01-Mar-2005", $A$4:$A$6663, "&lt;=31-Mar-2005")</f>
        <v>1.21930625</v>
      </c>
    </row>
    <row r="137">
      <c r="A137" s="79">
        <v>34522.0</v>
      </c>
      <c r="B137" s="74">
        <v>1.3883</v>
      </c>
      <c r="C137" s="1" t="s">
        <v>1949</v>
      </c>
      <c r="E137" s="1" t="s">
        <v>1102</v>
      </c>
      <c r="F137" s="1">
        <v>2005.0</v>
      </c>
      <c r="G137" s="16">
        <f>averageifs($B$4:$B$6663, $A$4:$A$6663, "&gt;=01-Apr-2005", $A$4:$A$6663, "&lt;=30-Apr-2005")</f>
        <v>1.237172222</v>
      </c>
    </row>
    <row r="138">
      <c r="A138" s="79">
        <v>34523.0</v>
      </c>
      <c r="B138" s="74">
        <v>1.39</v>
      </c>
      <c r="C138" s="1" t="s">
        <v>1949</v>
      </c>
      <c r="E138" s="1" t="s">
        <v>1103</v>
      </c>
      <c r="F138" s="1">
        <v>2005.0</v>
      </c>
      <c r="G138" s="16">
        <f>averageifs($B$4:$B$6663, $A$4:$A$6663, "&gt;=01-May-2005", $A$4:$A$6663, "&lt;=31-May-2005")</f>
        <v>1.25604</v>
      </c>
    </row>
    <row r="139">
      <c r="A139" s="80">
        <v>34526.0</v>
      </c>
      <c r="B139" s="74">
        <v>1.3907</v>
      </c>
      <c r="C139" s="1" t="s">
        <v>1949</v>
      </c>
      <c r="E139" s="1" t="s">
        <v>1104</v>
      </c>
      <c r="F139" s="1">
        <v>2005.0</v>
      </c>
      <c r="G139" s="16">
        <f>averageifs($B$4:$B$6663, $A$4:$A$6663, "&gt;=01-Jun-2005", $A$4:$A$6663, "&lt;=30-Jun-2005")</f>
        <v>1.238794118</v>
      </c>
    </row>
    <row r="140">
      <c r="A140" s="80">
        <v>34527.0</v>
      </c>
      <c r="B140" s="74">
        <v>1.3836</v>
      </c>
      <c r="C140" s="1" t="s">
        <v>1949</v>
      </c>
      <c r="E140" s="1" t="s">
        <v>1105</v>
      </c>
      <c r="F140" s="1">
        <v>2005.0</v>
      </c>
      <c r="G140" s="16">
        <f>averageifs($B$4:$B$6663, $A$4:$A$6663, "&gt;=01-Jul-2005", $A$4:$A$6663, "&lt;=31-Jul-2005")</f>
        <v>1.224233333</v>
      </c>
    </row>
    <row r="141">
      <c r="A141" s="80">
        <v>34528.0</v>
      </c>
      <c r="B141" s="74">
        <v>1.3813</v>
      </c>
      <c r="C141" s="1" t="s">
        <v>1949</v>
      </c>
      <c r="E141" s="1" t="s">
        <v>1106</v>
      </c>
      <c r="F141" s="1">
        <v>2005.0</v>
      </c>
      <c r="G141" s="16">
        <f>averageifs($B$4:$B$6663, $A$4:$A$6663, "&gt;=01-Aug-2005", $A$4:$A$6663, "&lt;=31-Aug-2005")</f>
        <v>1.203547368</v>
      </c>
    </row>
    <row r="142">
      <c r="A142" s="80">
        <v>34529.0</v>
      </c>
      <c r="B142" s="74">
        <v>1.3817</v>
      </c>
      <c r="C142" s="1" t="s">
        <v>1949</v>
      </c>
      <c r="E142" s="1" t="s">
        <v>1107</v>
      </c>
      <c r="F142" s="1">
        <v>2005.0</v>
      </c>
      <c r="G142" s="16">
        <f>averageifs($B$4:$B$6663, $A$4:$A$6663, "&gt;=01-Sep-2005", $A$4:$A$6663, "&lt;=30-Sep-2005")</f>
        <v>1.17792</v>
      </c>
    </row>
    <row r="143">
      <c r="A143" s="80">
        <v>34530.0</v>
      </c>
      <c r="B143" s="74">
        <v>1.378</v>
      </c>
      <c r="C143" s="1" t="s">
        <v>1949</v>
      </c>
      <c r="E143" s="1" t="s">
        <v>1108</v>
      </c>
      <c r="F143" s="1">
        <v>2005.0</v>
      </c>
      <c r="G143" s="16">
        <f>averageifs($B$4:$B$6663, $A$4:$A$6663, "&gt;=01-Oct-2005", $A$4:$A$6663, "&lt;=31-Oct-2005")</f>
        <v>1.177072222</v>
      </c>
    </row>
    <row r="144">
      <c r="A144" s="80">
        <v>34533.0</v>
      </c>
      <c r="B144" s="74">
        <v>1.3776</v>
      </c>
      <c r="C144" s="1" t="s">
        <v>1949</v>
      </c>
      <c r="E144" s="1" t="s">
        <v>1109</v>
      </c>
      <c r="F144" s="1">
        <v>2005.0</v>
      </c>
      <c r="G144" s="16">
        <f>averageifs($B$4:$B$6663, $A$4:$A$6663, "&gt;=01-Nov-2005", $A$4:$A$6663, "&lt;=30-Nov-2005")</f>
        <v>1.18107619</v>
      </c>
    </row>
    <row r="145">
      <c r="A145" s="80">
        <v>34534.0</v>
      </c>
      <c r="B145" s="74">
        <v>1.3797</v>
      </c>
      <c r="C145" s="1" t="s">
        <v>1949</v>
      </c>
      <c r="E145" s="1" t="s">
        <v>1110</v>
      </c>
      <c r="F145" s="1">
        <v>2005.0</v>
      </c>
      <c r="G145" s="16">
        <f>averageifs($B$4:$B$6663, $A$4:$A$6663, "&gt;=01-Dec-2005", $A$4:$A$6663, "&lt;=31-Dec-2005")</f>
        <v>1.160873333</v>
      </c>
    </row>
    <row r="146">
      <c r="A146" s="80">
        <v>34535.0</v>
      </c>
      <c r="B146" s="74">
        <v>1.3813</v>
      </c>
      <c r="C146" s="1" t="s">
        <v>1949</v>
      </c>
      <c r="E146" s="1" t="s">
        <v>1099</v>
      </c>
      <c r="F146" s="1">
        <v>2006.0</v>
      </c>
      <c r="G146" s="16">
        <f>averageifs($B$4:$B$6663, $A$4:$A$6663, "&gt;=01-Jan-2006", $A$4:$A$6663, "&lt;=31-Jan-2006")</f>
        <v>1.15748</v>
      </c>
    </row>
    <row r="147">
      <c r="A147" s="80">
        <v>34536.0</v>
      </c>
      <c r="B147" s="74">
        <v>1.3783</v>
      </c>
      <c r="C147" s="1" t="s">
        <v>1949</v>
      </c>
      <c r="E147" s="1" t="s">
        <v>1100</v>
      </c>
      <c r="F147" s="1">
        <v>2006.0</v>
      </c>
      <c r="G147" s="16">
        <f>averageifs($B$4:$B$6663, $A$4:$A$6663, "&gt;=01-Feb-2006", $A$4:$A$6663, "&lt;=28-Feb-2006")</f>
        <v>1.14865625</v>
      </c>
    </row>
    <row r="148">
      <c r="A148" s="80">
        <v>34537.0</v>
      </c>
      <c r="B148" s="74">
        <v>1.3778</v>
      </c>
      <c r="C148" s="1" t="s">
        <v>1949</v>
      </c>
      <c r="E148" s="1" t="s">
        <v>1101</v>
      </c>
      <c r="F148" s="1">
        <v>2006.0</v>
      </c>
      <c r="G148" s="16">
        <f>averageifs($B$4:$B$6663, $A$4:$A$6663, "&gt;=01-Mar-2006", $A$4:$A$6663, "&lt;=31-Mar-2006")</f>
        <v>1.160447368</v>
      </c>
    </row>
    <row r="149">
      <c r="A149" s="80">
        <v>34540.0</v>
      </c>
      <c r="B149" s="74">
        <v>1.3784</v>
      </c>
      <c r="C149" s="1" t="s">
        <v>1949</v>
      </c>
      <c r="E149" s="1" t="s">
        <v>1102</v>
      </c>
      <c r="F149" s="1">
        <v>2006.0</v>
      </c>
      <c r="G149" s="16">
        <f>averageifs($B$4:$B$6663, $A$4:$A$6663, "&gt;=01-Apr-2006", $A$4:$A$6663, "&lt;=30-Apr-2006")</f>
        <v>1.142211111</v>
      </c>
    </row>
    <row r="150">
      <c r="A150" s="80">
        <v>34541.0</v>
      </c>
      <c r="B150" s="74">
        <v>1.3808</v>
      </c>
      <c r="C150" s="1" t="s">
        <v>1949</v>
      </c>
      <c r="E150" s="1" t="s">
        <v>1103</v>
      </c>
      <c r="F150" s="1">
        <v>2006.0</v>
      </c>
      <c r="G150" s="16">
        <f>averageifs($B$4:$B$6663, $A$4:$A$6663, "&gt;=01-May-2006", $A$4:$A$6663, "&lt;=31-May-2006")</f>
        <v>1.10967619</v>
      </c>
    </row>
    <row r="151">
      <c r="A151" s="80">
        <v>34542.0</v>
      </c>
      <c r="B151" s="74">
        <v>1.3794</v>
      </c>
      <c r="C151" s="1" t="s">
        <v>1949</v>
      </c>
      <c r="E151" s="1" t="s">
        <v>1104</v>
      </c>
      <c r="F151" s="1">
        <v>2006.0</v>
      </c>
      <c r="G151" s="16">
        <f>averageifs($B$4:$B$6663, $A$4:$A$6663, "&gt;=01-Jun-2006", $A$4:$A$6663, "&lt;=30-Jun-2006")</f>
        <v>1.113366667</v>
      </c>
    </row>
    <row r="152">
      <c r="A152" s="80">
        <v>34543.0</v>
      </c>
      <c r="B152" s="74">
        <v>1.3805</v>
      </c>
      <c r="C152" s="1" t="s">
        <v>1949</v>
      </c>
      <c r="E152" s="1" t="s">
        <v>1105</v>
      </c>
      <c r="F152" s="1">
        <v>2006.0</v>
      </c>
      <c r="G152" s="16">
        <f>averageifs($B$4:$B$6663, $A$4:$A$6663, "&gt;=01-Jul-2006", $A$4:$A$6663, "&lt;=31-Jul-2006")</f>
        <v>1.12924</v>
      </c>
    </row>
    <row r="153">
      <c r="A153" s="80">
        <v>34544.0</v>
      </c>
      <c r="B153" s="74">
        <v>1.3832</v>
      </c>
      <c r="C153" s="1" t="s">
        <v>1949</v>
      </c>
      <c r="E153" s="1" t="s">
        <v>1106</v>
      </c>
      <c r="F153" s="1">
        <v>2006.0</v>
      </c>
      <c r="G153" s="16">
        <f>averageifs($B$4:$B$6663, $A$4:$A$6663, "&gt;=01-Aug-2006", $A$4:$A$6663, "&lt;=31-Aug-2006")</f>
        <v>1.118263636</v>
      </c>
    </row>
    <row r="154">
      <c r="A154" s="79">
        <v>34547.0</v>
      </c>
      <c r="B154" s="13"/>
      <c r="C154" s="1" t="s">
        <v>1949</v>
      </c>
      <c r="E154" s="1" t="s">
        <v>1107</v>
      </c>
      <c r="F154" s="1">
        <v>2006.0</v>
      </c>
      <c r="G154" s="16">
        <f>averageifs($B$4:$B$6663, $A$4:$A$6663, "&gt;=01-Sep-2006", $A$4:$A$6663, "&lt;=30-Sep-2006")</f>
        <v>1.116175</v>
      </c>
    </row>
    <row r="155">
      <c r="A155" s="79">
        <v>34548.0</v>
      </c>
      <c r="B155" s="74">
        <v>1.3891</v>
      </c>
      <c r="C155" s="1" t="s">
        <v>1949</v>
      </c>
      <c r="E155" s="1" t="s">
        <v>1108</v>
      </c>
      <c r="F155" s="1">
        <v>2006.0</v>
      </c>
      <c r="G155" s="16">
        <f>averageifs($B$4:$B$6663, $A$4:$A$6663, "&gt;=01-Oct-2006", $A$4:$A$6663, "&lt;=31-Oct-2006")</f>
        <v>1.1286</v>
      </c>
    </row>
    <row r="156">
      <c r="A156" s="79">
        <v>34549.0</v>
      </c>
      <c r="B156" s="74">
        <v>1.3881</v>
      </c>
      <c r="C156" s="1" t="s">
        <v>1949</v>
      </c>
      <c r="E156" s="1" t="s">
        <v>1109</v>
      </c>
      <c r="F156" s="1">
        <v>2006.0</v>
      </c>
      <c r="G156" s="16">
        <f>averageifs($B$4:$B$6663, $A$4:$A$6663, "&gt;=01-Nov-2006", $A$4:$A$6663, "&lt;=30-Nov-2006")</f>
        <v>1.135688889</v>
      </c>
    </row>
    <row r="157">
      <c r="A157" s="79">
        <v>34550.0</v>
      </c>
      <c r="B157" s="74">
        <v>1.3866</v>
      </c>
      <c r="C157" s="1" t="s">
        <v>1949</v>
      </c>
      <c r="E157" s="1" t="s">
        <v>1110</v>
      </c>
      <c r="F157" s="1">
        <v>2006.0</v>
      </c>
      <c r="G157" s="16">
        <f>averageifs($B$4:$B$6663, $A$4:$A$6663, "&gt;=01-Dec-2006", $A$4:$A$6663, "&lt;=31-Dec-2006")</f>
        <v>1.152544444</v>
      </c>
    </row>
    <row r="158">
      <c r="A158" s="79">
        <v>34551.0</v>
      </c>
      <c r="B158" s="74">
        <v>1.3877</v>
      </c>
      <c r="C158" s="1" t="s">
        <v>1949</v>
      </c>
      <c r="E158" s="1" t="s">
        <v>1099</v>
      </c>
      <c r="F158" s="1">
        <v>2007.0</v>
      </c>
      <c r="G158" s="16">
        <f>averageifs($B$4:$B$6663, $A$4:$A$6663, "&gt;=01-Jan-2007", $A$4:$A$6663, "&lt;=31-Jan-2007")</f>
        <v>1.175931818</v>
      </c>
    </row>
    <row r="159">
      <c r="A159" s="79">
        <v>34554.0</v>
      </c>
      <c r="B159" s="74">
        <v>1.3797</v>
      </c>
      <c r="C159" s="1" t="s">
        <v>1949</v>
      </c>
      <c r="E159" s="1" t="s">
        <v>1100</v>
      </c>
      <c r="F159" s="1">
        <v>2007.0</v>
      </c>
      <c r="G159" s="16">
        <f>averageifs($B$4:$B$6663, $A$4:$A$6663, "&gt;=01-Feb-2007", $A$4:$A$6663, "&lt;=28-Feb-2007")</f>
        <v>1.17066</v>
      </c>
    </row>
    <row r="160">
      <c r="A160" s="79">
        <v>34555.0</v>
      </c>
      <c r="B160" s="74">
        <v>1.3744</v>
      </c>
      <c r="C160" s="1" t="s">
        <v>1949</v>
      </c>
      <c r="E160" s="1" t="s">
        <v>1101</v>
      </c>
      <c r="F160" s="1">
        <v>2007.0</v>
      </c>
      <c r="G160" s="16">
        <f>averageifs($B$4:$B$6663, $A$4:$A$6663, "&gt;=01-Mar-2007", $A$4:$A$6663, "&lt;=31-Mar-2007")</f>
        <v>1.166915</v>
      </c>
    </row>
    <row r="161">
      <c r="A161" s="80">
        <v>34556.0</v>
      </c>
      <c r="B161" s="74">
        <v>1.3748</v>
      </c>
      <c r="C161" s="1" t="s">
        <v>1949</v>
      </c>
      <c r="E161" s="1" t="s">
        <v>1102</v>
      </c>
      <c r="F161" s="1">
        <v>2007.0</v>
      </c>
      <c r="G161" s="16">
        <f>averageifs($B$4:$B$6663, $A$4:$A$6663, "&gt;=01-Apr-2007", $A$4:$A$6663, "&lt;=30-Apr-2007")</f>
        <v>1.133373684</v>
      </c>
    </row>
    <row r="162">
      <c r="A162" s="80">
        <v>34557.0</v>
      </c>
      <c r="B162" s="74">
        <v>1.3777</v>
      </c>
      <c r="C162" s="1" t="s">
        <v>1949</v>
      </c>
      <c r="E162" s="1" t="s">
        <v>1103</v>
      </c>
      <c r="F162" s="1">
        <v>2007.0</v>
      </c>
      <c r="G162" s="16">
        <f>averageifs($B$4:$B$6663, $A$4:$A$6663, "&gt;=01-May-2007", $A$4:$A$6663, "&lt;=31-May-2007")</f>
        <v>1.09471</v>
      </c>
    </row>
    <row r="163">
      <c r="A163" s="80">
        <v>34558.0</v>
      </c>
      <c r="B163" s="74">
        <v>1.3816</v>
      </c>
      <c r="C163" s="1" t="s">
        <v>1949</v>
      </c>
      <c r="E163" s="1" t="s">
        <v>1104</v>
      </c>
      <c r="F163" s="1">
        <v>2007.0</v>
      </c>
      <c r="G163" s="16">
        <f>averageifs($B$4:$B$6663, $A$4:$A$6663, "&gt;=01-Jun-2007", $A$4:$A$6663, "&lt;=30-Jun-2007")</f>
        <v>1.065405</v>
      </c>
    </row>
    <row r="164">
      <c r="A164" s="80">
        <v>34561.0</v>
      </c>
      <c r="B164" s="74">
        <v>1.3799</v>
      </c>
      <c r="C164" s="1" t="s">
        <v>1949</v>
      </c>
      <c r="E164" s="1" t="s">
        <v>1105</v>
      </c>
      <c r="F164" s="1">
        <v>2007.0</v>
      </c>
      <c r="G164" s="16">
        <f>averageifs($B$4:$B$6663, $A$4:$A$6663, "&gt;=01-Jul-2007", $A$4:$A$6663, "&lt;=31-Jul-2007")</f>
        <v>1.050338095</v>
      </c>
    </row>
    <row r="165">
      <c r="A165" s="80">
        <v>34562.0</v>
      </c>
      <c r="B165" s="74">
        <v>1.3794</v>
      </c>
      <c r="C165" s="1" t="s">
        <v>1949</v>
      </c>
      <c r="E165" s="1" t="s">
        <v>1106</v>
      </c>
      <c r="F165" s="1">
        <v>2007.0</v>
      </c>
      <c r="G165" s="16">
        <f>averageifs($B$4:$B$6663, $A$4:$A$6663, "&gt;=01-Aug-2007", $A$4:$A$6663, "&lt;=31-Aug-2007")</f>
        <v>1.058768182</v>
      </c>
    </row>
    <row r="166">
      <c r="A166" s="80">
        <v>34563.0</v>
      </c>
      <c r="B166" s="74">
        <v>1.3766</v>
      </c>
      <c r="C166" s="1" t="s">
        <v>1949</v>
      </c>
      <c r="E166" s="1" t="s">
        <v>1107</v>
      </c>
      <c r="F166" s="1">
        <v>2007.0</v>
      </c>
      <c r="G166" s="16">
        <f>averageifs($B$4:$B$6663, $A$4:$A$6663, "&gt;=01-Sep-2007", $A$4:$A$6663, "&lt;=30-Sep-2007")</f>
        <v>1.023727778</v>
      </c>
    </row>
    <row r="167">
      <c r="A167" s="80">
        <v>34564.0</v>
      </c>
      <c r="B167" s="74">
        <v>1.379</v>
      </c>
      <c r="C167" s="1" t="s">
        <v>1949</v>
      </c>
      <c r="E167" s="1" t="s">
        <v>1108</v>
      </c>
      <c r="F167" s="1">
        <v>2007.0</v>
      </c>
      <c r="G167" s="16">
        <f>averageifs($B$4:$B$6663, $A$4:$A$6663, "&gt;=01-Oct-2007", $A$4:$A$6663, "&lt;=31-Oct-2007")</f>
        <v>0.9752318182</v>
      </c>
    </row>
    <row r="168">
      <c r="A168" s="80">
        <v>34565.0</v>
      </c>
      <c r="B168" s="74">
        <v>1.3753</v>
      </c>
      <c r="C168" s="1" t="s">
        <v>1949</v>
      </c>
      <c r="E168" s="1" t="s">
        <v>1109</v>
      </c>
      <c r="F168" s="1">
        <v>2007.0</v>
      </c>
      <c r="G168" s="16">
        <f>averageifs($B$4:$B$6663, $A$4:$A$6663, "&gt;=01-Nov-2007", $A$4:$A$6663, "&lt;=30-Nov-2007")</f>
        <v>0.96868</v>
      </c>
    </row>
    <row r="169">
      <c r="A169" s="80">
        <v>34568.0</v>
      </c>
      <c r="B169" s="74">
        <v>1.3754</v>
      </c>
      <c r="C169" s="1" t="s">
        <v>1949</v>
      </c>
      <c r="E169" s="1" t="s">
        <v>1110</v>
      </c>
      <c r="F169" s="1">
        <v>2007.0</v>
      </c>
      <c r="G169" s="16">
        <f>averageifs($B$4:$B$6663, $A$4:$A$6663, "&gt;=01-Dec-2007", $A$4:$A$6663, "&lt;=31-Dec-2007")</f>
        <v>1.003952941</v>
      </c>
    </row>
    <row r="170">
      <c r="A170" s="80">
        <v>34569.0</v>
      </c>
      <c r="B170" s="74">
        <v>1.3772</v>
      </c>
      <c r="C170" s="1" t="s">
        <v>1949</v>
      </c>
      <c r="E170" s="1" t="s">
        <v>1099</v>
      </c>
      <c r="F170" s="1">
        <v>2008.0</v>
      </c>
      <c r="G170" s="16">
        <f>averageifs($B$4:$B$6663, $A$4:$A$6663, "&gt;=01-Jan-2008", $A$4:$A$6663, "&lt;=31-Jan-2008")</f>
        <v>1.012404545</v>
      </c>
    </row>
    <row r="171">
      <c r="A171" s="80">
        <v>34570.0</v>
      </c>
      <c r="B171" s="74">
        <v>1.3743</v>
      </c>
      <c r="C171" s="1" t="s">
        <v>1949</v>
      </c>
      <c r="E171" s="1" t="s">
        <v>1100</v>
      </c>
      <c r="F171" s="1">
        <v>2008.0</v>
      </c>
      <c r="G171" s="16">
        <f>averageifs($B$4:$B$6663, $A$4:$A$6663, "&gt;=01-Feb-2008", $A$4:$A$6663, "&lt;=29-Feb-2008")</f>
        <v>0.9990857143</v>
      </c>
    </row>
    <row r="172">
      <c r="A172" s="80">
        <v>34571.0</v>
      </c>
      <c r="B172" s="74">
        <v>1.3723</v>
      </c>
      <c r="C172" s="1" t="s">
        <v>1949</v>
      </c>
      <c r="E172" s="1" t="s">
        <v>1101</v>
      </c>
      <c r="F172" s="1">
        <v>2008.0</v>
      </c>
      <c r="G172" s="16">
        <f>averageifs($B$4:$B$6663, $A$4:$A$6663, "&gt;=01-Mar-2008", $A$4:$A$6663, "&lt;=31-Mar-2008")</f>
        <v>1.002025</v>
      </c>
    </row>
    <row r="173">
      <c r="A173" s="80">
        <v>34572.0</v>
      </c>
      <c r="B173" s="74">
        <v>1.3698</v>
      </c>
      <c r="C173" s="1" t="s">
        <v>1949</v>
      </c>
      <c r="E173" s="1" t="s">
        <v>1102</v>
      </c>
      <c r="F173" s="1">
        <v>2008.0</v>
      </c>
      <c r="G173" s="16">
        <f>averageifs($B$4:$B$6663, $A$4:$A$6663, "&gt;=01-Apr-2008", $A$4:$A$6663, "&lt;=30-Apr-2008")</f>
        <v>1.013886364</v>
      </c>
    </row>
    <row r="174">
      <c r="A174" s="80">
        <v>34575.0</v>
      </c>
      <c r="B174" s="74">
        <v>1.369</v>
      </c>
      <c r="C174" s="1" t="s">
        <v>1949</v>
      </c>
      <c r="E174" s="1" t="s">
        <v>1103</v>
      </c>
      <c r="F174" s="1">
        <v>2008.0</v>
      </c>
      <c r="G174" s="16">
        <f>averageifs($B$4:$B$6663, $A$4:$A$6663, "&gt;=01-May-2008", $A$4:$A$6663, "&lt;=31-May-2008")</f>
        <v>0.998395</v>
      </c>
    </row>
    <row r="175">
      <c r="A175" s="80">
        <v>34576.0</v>
      </c>
      <c r="B175" s="74">
        <v>1.3672</v>
      </c>
      <c r="C175" s="1" t="s">
        <v>1949</v>
      </c>
      <c r="E175" s="1" t="s">
        <v>1104</v>
      </c>
      <c r="F175" s="1">
        <v>2008.0</v>
      </c>
      <c r="G175" s="16">
        <f>averageifs($B$4:$B$6663, $A$4:$A$6663, "&gt;=01-Jun-2008", $A$4:$A$6663, "&lt;=30-Jun-2008")</f>
        <v>1.016733333</v>
      </c>
    </row>
    <row r="176">
      <c r="A176" s="80">
        <v>34577.0</v>
      </c>
      <c r="B176" s="74">
        <v>1.3711</v>
      </c>
      <c r="C176" s="1" t="s">
        <v>1949</v>
      </c>
      <c r="E176" s="1" t="s">
        <v>1105</v>
      </c>
      <c r="F176" s="1">
        <v>2008.0</v>
      </c>
      <c r="G176" s="16">
        <f>averageifs($B$4:$B$6663, $A$4:$A$6663, "&gt;=01-Jul-2008", $A$4:$A$6663, "&lt;=31-Jul-2008")</f>
        <v>1.012695455</v>
      </c>
    </row>
    <row r="177">
      <c r="A177" s="79">
        <v>34578.0</v>
      </c>
      <c r="B177" s="74">
        <v>1.368</v>
      </c>
      <c r="C177" s="1" t="s">
        <v>1949</v>
      </c>
      <c r="E177" s="1" t="s">
        <v>1106</v>
      </c>
      <c r="F177" s="1">
        <v>2008.0</v>
      </c>
      <c r="G177" s="16">
        <f>averageifs($B$4:$B$6663, $A$4:$A$6663, "&gt;=01-Aug-2008", $A$4:$A$6663, "&lt;=31-Aug-2008")</f>
        <v>1.054395</v>
      </c>
    </row>
    <row r="178">
      <c r="A178" s="79">
        <v>34579.0</v>
      </c>
      <c r="B178" s="74">
        <v>1.3664</v>
      </c>
      <c r="C178" s="1" t="s">
        <v>1949</v>
      </c>
      <c r="E178" s="1" t="s">
        <v>1107</v>
      </c>
      <c r="F178" s="1">
        <v>2008.0</v>
      </c>
      <c r="G178" s="16">
        <f>averageifs($B$4:$B$6663, $A$4:$A$6663, "&gt;=01-Sep-2008", $A$4:$A$6663, "&lt;=30-Sep-2008")</f>
        <v>1.058295238</v>
      </c>
    </row>
    <row r="179">
      <c r="A179" s="79">
        <v>34582.0</v>
      </c>
      <c r="B179" s="13"/>
      <c r="C179" s="1" t="s">
        <v>1949</v>
      </c>
      <c r="E179" s="1" t="s">
        <v>1108</v>
      </c>
      <c r="F179" s="1">
        <v>2008.0</v>
      </c>
      <c r="G179" s="16">
        <f>averageifs($B$4:$B$6663, $A$4:$A$6663, "&gt;=01-Oct-2008", $A$4:$A$6663, "&lt;=31-Oct-2008")</f>
        <v>1.18475</v>
      </c>
    </row>
    <row r="180">
      <c r="A180" s="79">
        <v>34583.0</v>
      </c>
      <c r="B180" s="74">
        <v>1.3679</v>
      </c>
      <c r="C180" s="1" t="s">
        <v>1949</v>
      </c>
      <c r="E180" s="1" t="s">
        <v>1109</v>
      </c>
      <c r="F180" s="1">
        <v>2008.0</v>
      </c>
      <c r="G180" s="16">
        <f>averageifs($B$4:$B$6663, $A$4:$A$6663, "&gt;=01-Nov-2008", $A$4:$A$6663, "&lt;=30-Nov-2008")</f>
        <v>1.218022222</v>
      </c>
    </row>
    <row r="181">
      <c r="A181" s="79">
        <v>34584.0</v>
      </c>
      <c r="B181" s="74">
        <v>1.3682</v>
      </c>
      <c r="C181" s="1" t="s">
        <v>1949</v>
      </c>
      <c r="E181" s="1" t="s">
        <v>1110</v>
      </c>
      <c r="F181" s="1">
        <v>2008.0</v>
      </c>
      <c r="G181" s="16">
        <f>averageifs($B$4:$B$6663, $A$4:$A$6663, "&gt;=01-Dec-2008", $A$4:$A$6663, "&lt;=31-Dec-2008")</f>
        <v>1.2345</v>
      </c>
    </row>
    <row r="182">
      <c r="A182" s="79">
        <v>34585.0</v>
      </c>
      <c r="B182" s="74">
        <v>1.3708</v>
      </c>
      <c r="C182" s="1" t="s">
        <v>1949</v>
      </c>
      <c r="E182" s="1" t="s">
        <v>1099</v>
      </c>
      <c r="F182" s="1">
        <v>2009.0</v>
      </c>
      <c r="G182" s="16">
        <f>averageifs($B$4:$B$6663, $A$4:$A$6663, "&gt;=01-Jan-2009", $A$4:$A$6663, "&lt;=31-Jan-2009")</f>
        <v>1.2263</v>
      </c>
    </row>
    <row r="183">
      <c r="A183" s="79">
        <v>34586.0</v>
      </c>
      <c r="B183" s="74">
        <v>1.3673</v>
      </c>
      <c r="C183" s="1" t="s">
        <v>1949</v>
      </c>
      <c r="E183" s="1" t="s">
        <v>1100</v>
      </c>
      <c r="F183" s="1">
        <v>2009.0</v>
      </c>
      <c r="G183" s="16">
        <f>averageifs($B$4:$B$6663, $A$4:$A$6663, "&gt;=01-Feb-2009", $A$4:$A$6663, "&lt;=28-Feb-2009")</f>
        <v>1.24514</v>
      </c>
    </row>
    <row r="184">
      <c r="A184" s="80">
        <v>34589.0</v>
      </c>
      <c r="B184" s="74">
        <v>1.366</v>
      </c>
      <c r="C184" s="1" t="s">
        <v>1949</v>
      </c>
      <c r="E184" s="1" t="s">
        <v>1101</v>
      </c>
      <c r="F184" s="1">
        <v>2009.0</v>
      </c>
      <c r="G184" s="16">
        <f>averageifs($B$4:$B$6663, $A$4:$A$6663, "&gt;=01-Mar-2009", $A$4:$A$6663, "&lt;=31-Mar-2009")</f>
        <v>1.264513636</v>
      </c>
    </row>
    <row r="185">
      <c r="A185" s="80">
        <v>34590.0</v>
      </c>
      <c r="B185" s="74">
        <v>1.353</v>
      </c>
      <c r="C185" s="1" t="s">
        <v>1949</v>
      </c>
      <c r="E185" s="1" t="s">
        <v>1102</v>
      </c>
      <c r="F185" s="1">
        <v>2009.0</v>
      </c>
      <c r="G185" s="16">
        <f>averageifs($B$4:$B$6663, $A$4:$A$6663, "&gt;=01-Apr-2009", $A$4:$A$6663, "&lt;=30-Apr-2009")</f>
        <v>1.2231</v>
      </c>
    </row>
    <row r="186">
      <c r="A186" s="80">
        <v>34591.0</v>
      </c>
      <c r="B186" s="74">
        <v>1.3511</v>
      </c>
      <c r="C186" s="1" t="s">
        <v>1949</v>
      </c>
      <c r="E186" s="1" t="s">
        <v>1103</v>
      </c>
      <c r="F186" s="1">
        <v>2009.0</v>
      </c>
      <c r="G186" s="16">
        <f>averageifs($B$4:$B$6663, $A$4:$A$6663, "&gt;=01-May-2009", $A$4:$A$6663, "&lt;=31-May-2009")</f>
        <v>1.15092</v>
      </c>
    </row>
    <row r="187">
      <c r="A187" s="80">
        <v>34592.0</v>
      </c>
      <c r="B187" s="74">
        <v>1.3538</v>
      </c>
      <c r="C187" s="1" t="s">
        <v>1949</v>
      </c>
      <c r="E187" s="1" t="s">
        <v>1104</v>
      </c>
      <c r="F187" s="1">
        <v>2009.0</v>
      </c>
      <c r="G187" s="16">
        <f>averageifs($B$4:$B$6663, $A$4:$A$6663, "&gt;=01-Jun-2009", $A$4:$A$6663, "&lt;=30-Jun-2009")</f>
        <v>1.12702</v>
      </c>
    </row>
    <row r="188">
      <c r="A188" s="80">
        <v>34593.0</v>
      </c>
      <c r="B188" s="74">
        <v>1.3513</v>
      </c>
      <c r="C188" s="1" t="s">
        <v>1949</v>
      </c>
      <c r="E188" s="1" t="s">
        <v>1105</v>
      </c>
      <c r="F188" s="1">
        <v>2009.0</v>
      </c>
      <c r="G188" s="16">
        <f>averageifs($B$4:$B$6663, $A$4:$A$6663, "&gt;=01-Jul-2009", $A$4:$A$6663, "&lt;=31-Jul-2009")</f>
        <v>1.120666667</v>
      </c>
    </row>
    <row r="189">
      <c r="A189" s="80">
        <v>34596.0</v>
      </c>
      <c r="B189" s="74">
        <v>1.3513</v>
      </c>
      <c r="C189" s="1" t="s">
        <v>1949</v>
      </c>
      <c r="E189" s="1" t="s">
        <v>1106</v>
      </c>
      <c r="F189" s="1">
        <v>2009.0</v>
      </c>
      <c r="G189" s="16">
        <f>averageifs($B$4:$B$6663, $A$4:$A$6663, "&gt;=01-Aug-2009", $A$4:$A$6663, "&lt;=31-Aug-2009")</f>
        <v>1.08821</v>
      </c>
    </row>
    <row r="190">
      <c r="A190" s="80">
        <v>34597.0</v>
      </c>
      <c r="B190" s="74">
        <v>1.3438</v>
      </c>
      <c r="C190" s="1" t="s">
        <v>1949</v>
      </c>
      <c r="E190" s="1" t="s">
        <v>1107</v>
      </c>
      <c r="F190" s="1">
        <v>2009.0</v>
      </c>
      <c r="G190" s="16">
        <f>averageifs($B$4:$B$6663, $A$4:$A$6663, "&gt;=01-Sep-2009", $A$4:$A$6663, "&lt;=30-Sep-2009")</f>
        <v>1.08223</v>
      </c>
    </row>
    <row r="191">
      <c r="A191" s="80">
        <v>34598.0</v>
      </c>
      <c r="B191" s="74">
        <v>1.3425</v>
      </c>
      <c r="C191" s="1" t="s">
        <v>1949</v>
      </c>
      <c r="E191" s="1" t="s">
        <v>1108</v>
      </c>
      <c r="F191" s="1">
        <v>2009.0</v>
      </c>
      <c r="G191" s="16">
        <f>averageifs($B$4:$B$6663, $A$4:$A$6663, "&gt;=01-Oct-2009", $A$4:$A$6663, "&lt;=31-Oct-2009")</f>
        <v>1.054852381</v>
      </c>
    </row>
    <row r="192">
      <c r="A192" s="80">
        <v>34599.0</v>
      </c>
      <c r="B192" s="74">
        <v>1.343</v>
      </c>
      <c r="C192" s="1" t="s">
        <v>1949</v>
      </c>
      <c r="E192" s="1" t="s">
        <v>1109</v>
      </c>
      <c r="F192" s="1">
        <v>2009.0</v>
      </c>
      <c r="G192" s="16">
        <f>averageifs($B$4:$B$6663, $A$4:$A$6663, "&gt;=01-Nov-2009", $A$4:$A$6663, "&lt;=30-Nov-2009")</f>
        <v>1.059575</v>
      </c>
    </row>
    <row r="193">
      <c r="A193" s="80">
        <v>34600.0</v>
      </c>
      <c r="B193" s="74">
        <v>1.3452</v>
      </c>
      <c r="C193" s="1" t="s">
        <v>1949</v>
      </c>
      <c r="E193" s="1" t="s">
        <v>1110</v>
      </c>
      <c r="F193" s="1">
        <v>2009.0</v>
      </c>
      <c r="G193" s="16">
        <f>averageifs($B$4:$B$6663, $A$4:$A$6663, "&gt;=01-Dec-2009", $A$4:$A$6663, "&lt;=31-Dec-2009")</f>
        <v>1.0544</v>
      </c>
    </row>
    <row r="194">
      <c r="A194" s="80">
        <v>34603.0</v>
      </c>
      <c r="B194" s="74">
        <v>1.347</v>
      </c>
      <c r="C194" s="1" t="s">
        <v>1949</v>
      </c>
      <c r="E194" s="1" t="s">
        <v>1099</v>
      </c>
      <c r="F194" s="1">
        <v>2010.0</v>
      </c>
      <c r="G194" s="16">
        <f>averageifs($B$4:$B$6663, $A$4:$A$6663, "&gt;=01-Jan-2010", $A$4:$A$6663, "&lt;=31-Jan-2010")</f>
        <v>1.042935</v>
      </c>
    </row>
    <row r="195">
      <c r="A195" s="80">
        <v>34604.0</v>
      </c>
      <c r="B195" s="74">
        <v>1.3477</v>
      </c>
      <c r="C195" s="1" t="s">
        <v>1949</v>
      </c>
      <c r="E195" s="1" t="s">
        <v>1100</v>
      </c>
      <c r="F195" s="1">
        <v>2010.0</v>
      </c>
      <c r="G195" s="16">
        <f>averageifs($B$4:$B$6663, $A$4:$A$6663, "&gt;=01-Feb-2010", $A$4:$A$6663, "&lt;=28-Feb-2010")</f>
        <v>1.05682</v>
      </c>
    </row>
    <row r="196">
      <c r="A196" s="80">
        <v>34605.0</v>
      </c>
      <c r="B196" s="74">
        <v>1.3409</v>
      </c>
      <c r="C196" s="1" t="s">
        <v>1949</v>
      </c>
      <c r="E196" s="1" t="s">
        <v>1101</v>
      </c>
      <c r="F196" s="1">
        <v>2010.0</v>
      </c>
      <c r="G196" s="16">
        <f>averageifs($B$4:$B$6663, $A$4:$A$6663, "&gt;=01-Mar-2010", $A$4:$A$6663, "&lt;=31-Mar-2010")</f>
        <v>1.023004348</v>
      </c>
    </row>
    <row r="197">
      <c r="A197" s="80">
        <v>34606.0</v>
      </c>
      <c r="B197" s="74">
        <v>1.3422</v>
      </c>
      <c r="C197" s="1" t="s">
        <v>1949</v>
      </c>
      <c r="E197" s="1" t="s">
        <v>1102</v>
      </c>
      <c r="F197" s="1">
        <v>2010.0</v>
      </c>
      <c r="G197" s="16">
        <f>averageifs($B$4:$B$6663, $A$4:$A$6663, "&gt;=01-Apr-2010", $A$4:$A$6663, "&lt;=30-Apr-2010")</f>
        <v>1.00519</v>
      </c>
    </row>
    <row r="198">
      <c r="A198" s="80">
        <v>34607.0</v>
      </c>
      <c r="B198" s="74">
        <v>1.3408</v>
      </c>
      <c r="C198" s="1" t="s">
        <v>1949</v>
      </c>
      <c r="E198" s="1" t="s">
        <v>1103</v>
      </c>
      <c r="F198" s="1">
        <v>2010.0</v>
      </c>
      <c r="G198" s="16">
        <f>averageifs($B$4:$B$6663, $A$4:$A$6663, "&gt;=01-May-2010", $A$4:$A$6663, "&lt;=31-May-2010")</f>
        <v>1.039589474</v>
      </c>
    </row>
    <row r="199">
      <c r="A199" s="79">
        <v>34610.0</v>
      </c>
      <c r="B199" s="74">
        <v>1.3456</v>
      </c>
      <c r="C199" s="1" t="s">
        <v>1949</v>
      </c>
      <c r="E199" s="1" t="s">
        <v>1104</v>
      </c>
      <c r="F199" s="1">
        <v>2010.0</v>
      </c>
      <c r="G199" s="16">
        <f>averageifs($B$4:$B$6663, $A$4:$A$6663, "&gt;=01-Jun-2010", $A$4:$A$6663, "&lt;=30-Jun-2010")</f>
        <v>1.037931818</v>
      </c>
    </row>
    <row r="200">
      <c r="A200" s="79">
        <v>34611.0</v>
      </c>
      <c r="B200" s="74">
        <v>1.3446</v>
      </c>
      <c r="C200" s="1" t="s">
        <v>1949</v>
      </c>
      <c r="E200" s="1" t="s">
        <v>1105</v>
      </c>
      <c r="F200" s="1">
        <v>2010.0</v>
      </c>
      <c r="G200" s="16">
        <f>averageifs($B$4:$B$6663, $A$4:$A$6663, "&gt;=01-Jul-2010", $A$4:$A$6663, "&lt;=31-Jul-2010")</f>
        <v>1.041978947</v>
      </c>
    </row>
    <row r="201">
      <c r="A201" s="79">
        <v>34612.0</v>
      </c>
      <c r="B201" s="74">
        <v>1.3471</v>
      </c>
      <c r="C201" s="1" t="s">
        <v>1949</v>
      </c>
      <c r="E201" s="1" t="s">
        <v>1106</v>
      </c>
      <c r="F201" s="1">
        <v>2010.0</v>
      </c>
      <c r="G201" s="16">
        <f>averageifs($B$4:$B$6663, $A$4:$A$6663, "&gt;=01-Aug-2010", $A$4:$A$6663, "&lt;=31-Aug-2010")</f>
        <v>1.041895</v>
      </c>
    </row>
    <row r="202">
      <c r="A202" s="79">
        <v>34613.0</v>
      </c>
      <c r="B202" s="74">
        <v>1.3475</v>
      </c>
      <c r="C202" s="1" t="s">
        <v>1949</v>
      </c>
      <c r="E202" s="1" t="s">
        <v>1107</v>
      </c>
      <c r="F202" s="1">
        <v>2010.0</v>
      </c>
      <c r="G202" s="16">
        <f>averageifs($B$4:$B$6663, $A$4:$A$6663, "&gt;=01-Sep-2010", $A$4:$A$6663, "&lt;=30-Sep-2010")</f>
        <v>1.033085714</v>
      </c>
    </row>
    <row r="203">
      <c r="A203" s="79">
        <v>34614.0</v>
      </c>
      <c r="B203" s="74">
        <v>1.3482</v>
      </c>
      <c r="C203" s="1" t="s">
        <v>1949</v>
      </c>
      <c r="E203" s="1" t="s">
        <v>1108</v>
      </c>
      <c r="F203" s="1">
        <v>2010.0</v>
      </c>
      <c r="G203" s="16">
        <f>averageifs($B$4:$B$6663, $A$4:$A$6663, "&gt;=01-Oct-2010", $A$4:$A$6663, "&lt;=31-Oct-2010")</f>
        <v>1.017975</v>
      </c>
    </row>
    <row r="204">
      <c r="A204" s="80">
        <v>34617.0</v>
      </c>
      <c r="B204" s="13"/>
      <c r="C204" s="1" t="s">
        <v>1949</v>
      </c>
      <c r="E204" s="1" t="s">
        <v>1109</v>
      </c>
      <c r="F204" s="1">
        <v>2010.0</v>
      </c>
      <c r="G204" s="16">
        <f>averageifs($B$4:$B$6663, $A$4:$A$6663, "&gt;=01-Nov-2010", $A$4:$A$6663, "&lt;=30-Nov-2010")</f>
        <v>1.012705263</v>
      </c>
    </row>
    <row r="205">
      <c r="A205" s="80">
        <v>34618.0</v>
      </c>
      <c r="B205" s="74">
        <v>1.3437</v>
      </c>
      <c r="C205" s="1" t="s">
        <v>1949</v>
      </c>
      <c r="E205" s="1" t="s">
        <v>1110</v>
      </c>
      <c r="F205" s="1">
        <v>2010.0</v>
      </c>
      <c r="G205" s="16">
        <f>averageifs($B$4:$B$6663, $A$4:$A$6663, "&gt;=01-Dec-2010", $A$4:$A$6663, "&lt;=31-Dec-2010")</f>
        <v>1.008433333</v>
      </c>
    </row>
    <row r="206">
      <c r="A206" s="80">
        <v>34619.0</v>
      </c>
      <c r="B206" s="74">
        <v>1.3472</v>
      </c>
      <c r="C206" s="1" t="s">
        <v>1949</v>
      </c>
      <c r="E206" s="1" t="s">
        <v>1099</v>
      </c>
      <c r="F206" s="1">
        <v>2011.0</v>
      </c>
      <c r="G206" s="16">
        <f>averageifs($B$4:$B$6663, $A$4:$A$6663, "&gt;=01-Jan-2011", $A$4:$A$6663, "&lt;=31-Jan-2011")</f>
        <v>0.9946833333</v>
      </c>
    </row>
    <row r="207">
      <c r="A207" s="80">
        <v>34620.0</v>
      </c>
      <c r="B207" s="74">
        <v>1.3484</v>
      </c>
      <c r="C207" s="1" t="s">
        <v>1949</v>
      </c>
      <c r="E207" s="1" t="s">
        <v>1100</v>
      </c>
      <c r="F207" s="1">
        <v>2011.0</v>
      </c>
      <c r="G207" s="16">
        <f>averageifs($B$4:$B$6663, $A$4:$A$6663, "&gt;=01-Feb-2011", $A$4:$A$6663, "&lt;=28-Feb-2011")</f>
        <v>0.98738</v>
      </c>
    </row>
    <row r="208">
      <c r="A208" s="80">
        <v>34621.0</v>
      </c>
      <c r="B208" s="74">
        <v>1.3537</v>
      </c>
      <c r="C208" s="1" t="s">
        <v>1949</v>
      </c>
      <c r="E208" s="1" t="s">
        <v>1101</v>
      </c>
      <c r="F208" s="1">
        <v>2011.0</v>
      </c>
      <c r="G208" s="16">
        <f>averageifs($B$4:$B$6663, $A$4:$A$6663, "&gt;=01-Mar-2011", $A$4:$A$6663, "&lt;=31-Mar-2011")</f>
        <v>0.9762428571</v>
      </c>
    </row>
    <row r="209">
      <c r="A209" s="80">
        <v>34624.0</v>
      </c>
      <c r="B209" s="74">
        <v>1.3563</v>
      </c>
      <c r="C209" s="1" t="s">
        <v>1949</v>
      </c>
      <c r="E209" s="1" t="s">
        <v>1102</v>
      </c>
      <c r="F209" s="1">
        <v>2011.0</v>
      </c>
      <c r="G209" s="16">
        <f>averageifs($B$4:$B$6663, $A$4:$A$6663, "&gt;=01-Apr-2011", $A$4:$A$6663, "&lt;=30-Apr-2011")</f>
        <v>0.9583</v>
      </c>
    </row>
    <row r="210">
      <c r="A210" s="80">
        <v>34625.0</v>
      </c>
      <c r="B210" s="74">
        <v>1.3548</v>
      </c>
      <c r="C210" s="1" t="s">
        <v>1949</v>
      </c>
      <c r="E210" s="1" t="s">
        <v>1103</v>
      </c>
      <c r="F210" s="1">
        <v>2011.0</v>
      </c>
      <c r="G210" s="16">
        <f>averageifs($B$4:$B$6663, $A$4:$A$6663, "&gt;=01-May-2011", $A$4:$A$6663, "&lt;=31-May-2011")</f>
        <v>0.9706</v>
      </c>
    </row>
    <row r="211">
      <c r="A211" s="80">
        <v>34626.0</v>
      </c>
      <c r="B211" s="74">
        <v>1.3546</v>
      </c>
      <c r="C211" s="1" t="s">
        <v>1949</v>
      </c>
      <c r="E211" s="1" t="s">
        <v>1104</v>
      </c>
      <c r="F211" s="1">
        <v>2011.0</v>
      </c>
      <c r="G211" s="16">
        <f>averageifs($B$4:$B$6663, $A$4:$A$6663, "&gt;=01-Jun-2011", $A$4:$A$6663, "&lt;=30-Jun-2011")</f>
        <v>0.97675</v>
      </c>
    </row>
    <row r="212">
      <c r="A212" s="80">
        <v>34627.0</v>
      </c>
      <c r="B212" s="74">
        <v>1.3547</v>
      </c>
      <c r="C212" s="1" t="s">
        <v>1949</v>
      </c>
      <c r="E212" s="1" t="s">
        <v>1105</v>
      </c>
      <c r="F212" s="1">
        <v>2011.0</v>
      </c>
      <c r="G212" s="16">
        <f>averageifs($B$4:$B$6663, $A$4:$A$6663, "&gt;=01-Jul-2011", $A$4:$A$6663, "&lt;=31-Jul-2011")</f>
        <v>0.9554611111</v>
      </c>
    </row>
    <row r="213">
      <c r="A213" s="80">
        <v>34628.0</v>
      </c>
      <c r="B213" s="74">
        <v>1.3541</v>
      </c>
      <c r="C213" s="1" t="s">
        <v>1949</v>
      </c>
      <c r="E213" s="1" t="s">
        <v>1106</v>
      </c>
      <c r="F213" s="1">
        <v>2011.0</v>
      </c>
      <c r="G213" s="16">
        <f>averageifs($B$4:$B$6663, $A$4:$A$6663, "&gt;=01-Aug-2011", $A$4:$A$6663, "&lt;=31-Aug-2011")</f>
        <v>0.982447619</v>
      </c>
    </row>
    <row r="214">
      <c r="A214" s="80">
        <v>34631.0</v>
      </c>
      <c r="B214" s="74">
        <v>1.3524</v>
      </c>
      <c r="C214" s="1" t="s">
        <v>1949</v>
      </c>
      <c r="E214" s="1" t="s">
        <v>1107</v>
      </c>
      <c r="F214" s="1">
        <v>2011.0</v>
      </c>
      <c r="G214" s="16">
        <f>averageifs($B$4:$B$6663, $A$4:$A$6663, "&gt;=01-Sep-2011", $A$4:$A$6663, "&lt;=30-Sep-2011")</f>
        <v>1.002875</v>
      </c>
    </row>
    <row r="215">
      <c r="A215" s="80">
        <v>34632.0</v>
      </c>
      <c r="B215" s="74">
        <v>1.3491</v>
      </c>
      <c r="C215" s="1" t="s">
        <v>1949</v>
      </c>
      <c r="E215" s="1" t="s">
        <v>1108</v>
      </c>
      <c r="F215" s="1">
        <v>2011.0</v>
      </c>
      <c r="G215" s="16">
        <f>averageifs($B$4:$B$6663, $A$4:$A$6663, "&gt;=01-Oct-2011", $A$4:$A$6663, "&lt;=31-Oct-2011")</f>
        <v>1.019027778</v>
      </c>
    </row>
    <row r="216">
      <c r="A216" s="80">
        <v>34633.0</v>
      </c>
      <c r="B216" s="74">
        <v>1.3472</v>
      </c>
      <c r="C216" s="1" t="s">
        <v>1949</v>
      </c>
      <c r="E216" s="1" t="s">
        <v>1109</v>
      </c>
      <c r="F216" s="1">
        <v>2011.0</v>
      </c>
      <c r="G216" s="16">
        <f>averageifs($B$4:$B$6663, $A$4:$A$6663, "&gt;=01-Nov-2011", $A$4:$A$6663, "&lt;=30-Nov-2011")</f>
        <v>1.023505263</v>
      </c>
    </row>
    <row r="217">
      <c r="A217" s="80">
        <v>34634.0</v>
      </c>
      <c r="B217" s="74">
        <v>1.3487</v>
      </c>
      <c r="C217" s="1" t="s">
        <v>1949</v>
      </c>
      <c r="E217" s="1" t="s">
        <v>1110</v>
      </c>
      <c r="F217" s="1">
        <v>2011.0</v>
      </c>
      <c r="G217" s="16">
        <f>averageifs($B$4:$B$6663, $A$4:$A$6663, "&gt;=01-Dec-2011", $A$4:$A$6663, "&lt;=31-Dec-2011")</f>
        <v>1.024142105</v>
      </c>
    </row>
    <row r="218">
      <c r="A218" s="80">
        <v>34635.0</v>
      </c>
      <c r="B218" s="74">
        <v>1.3499</v>
      </c>
      <c r="C218" s="1" t="s">
        <v>1949</v>
      </c>
      <c r="E218" s="1" t="s">
        <v>1099</v>
      </c>
      <c r="F218" s="1">
        <v>2012.0</v>
      </c>
      <c r="G218" s="16">
        <f>averageifs($B$4:$B$6663, $A$4:$A$6663, "&gt;=01-Jan-2012", $A$4:$A$6663, "&lt;=31-Jan-2012")</f>
        <v>1.013075</v>
      </c>
    </row>
    <row r="219">
      <c r="A219" s="80">
        <v>34638.0</v>
      </c>
      <c r="B219" s="74">
        <v>1.3525</v>
      </c>
      <c r="C219" s="1" t="s">
        <v>1949</v>
      </c>
      <c r="E219" s="1" t="s">
        <v>1100</v>
      </c>
      <c r="F219" s="1">
        <v>2012.0</v>
      </c>
      <c r="G219" s="16">
        <f>averageifs($B$4:$B$6663, $A$4:$A$6663, "&gt;=01-Feb-2012", $A$4:$A$6663, "&lt;=29-Feb-2012")</f>
        <v>0.9966421053</v>
      </c>
    </row>
    <row r="220">
      <c r="A220" s="79">
        <v>34639.0</v>
      </c>
      <c r="B220" s="74">
        <v>1.3542</v>
      </c>
      <c r="C220" s="1" t="s">
        <v>1949</v>
      </c>
      <c r="E220" s="1" t="s">
        <v>1101</v>
      </c>
      <c r="F220" s="1">
        <v>2012.0</v>
      </c>
      <c r="G220" s="16">
        <f>averageifs($B$4:$B$6663, $A$4:$A$6663, "&gt;=01-Mar-2012", $A$4:$A$6663, "&lt;=31-Mar-2012")</f>
        <v>0.9938545455</v>
      </c>
    </row>
    <row r="221">
      <c r="A221" s="79">
        <v>34640.0</v>
      </c>
      <c r="B221" s="74">
        <v>1.3552</v>
      </c>
      <c r="C221" s="1" t="s">
        <v>1949</v>
      </c>
      <c r="E221" s="1" t="s">
        <v>1102</v>
      </c>
      <c r="F221" s="1">
        <v>2012.0</v>
      </c>
      <c r="G221" s="16">
        <f>averageifs($B$4:$B$6663, $A$4:$A$6663, "&gt;=01-Apr-2012", $A$4:$A$6663, "&lt;=30-Apr-2012")</f>
        <v>0.99263</v>
      </c>
    </row>
    <row r="222">
      <c r="A222" s="79">
        <v>34641.0</v>
      </c>
      <c r="B222" s="74">
        <v>1.357</v>
      </c>
      <c r="C222" s="1" t="s">
        <v>1949</v>
      </c>
      <c r="E222" s="1" t="s">
        <v>1103</v>
      </c>
      <c r="F222" s="1">
        <v>2012.0</v>
      </c>
      <c r="G222" s="16">
        <f>averageifs($B$4:$B$6663, $A$4:$A$6663, "&gt;=01-May-2012", $A$4:$A$6663, "&lt;=31-May-2012")</f>
        <v>1.009161905</v>
      </c>
    </row>
    <row r="223">
      <c r="A223" s="79">
        <v>34642.0</v>
      </c>
      <c r="B223" s="74">
        <v>1.3573</v>
      </c>
      <c r="C223" s="1" t="s">
        <v>1949</v>
      </c>
      <c r="E223" s="1" t="s">
        <v>1104</v>
      </c>
      <c r="F223" s="1">
        <v>2012.0</v>
      </c>
      <c r="G223" s="16">
        <f>averageifs($B$4:$B$6663, $A$4:$A$6663, "&gt;=01-Jun-2012", $A$4:$A$6663, "&lt;=30-Jun-2012")</f>
        <v>1.028071429</v>
      </c>
    </row>
    <row r="224">
      <c r="A224" s="79">
        <v>34645.0</v>
      </c>
      <c r="B224" s="74">
        <v>1.3555</v>
      </c>
      <c r="C224" s="1" t="s">
        <v>1949</v>
      </c>
      <c r="E224" s="1" t="s">
        <v>1105</v>
      </c>
      <c r="F224" s="1">
        <v>2012.0</v>
      </c>
      <c r="G224" s="16">
        <f>averageifs($B$4:$B$6663, $A$4:$A$6663, "&gt;=01-Jul-2012", $A$4:$A$6663, "&lt;=31-Jul-2012")</f>
        <v>1.01399</v>
      </c>
    </row>
    <row r="225">
      <c r="A225" s="79">
        <v>34646.0</v>
      </c>
      <c r="B225" s="74">
        <v>1.357</v>
      </c>
      <c r="C225" s="1" t="s">
        <v>1949</v>
      </c>
      <c r="E225" s="1" t="s">
        <v>1106</v>
      </c>
      <c r="F225" s="1">
        <v>2012.0</v>
      </c>
      <c r="G225" s="16">
        <f>averageifs($B$4:$B$6663, $A$4:$A$6663, "&gt;=01-Aug-2012", $A$4:$A$6663, "&lt;=31-Aug-2012")</f>
        <v>0.9921409091</v>
      </c>
    </row>
    <row r="226">
      <c r="A226" s="79">
        <v>34647.0</v>
      </c>
      <c r="B226" s="74">
        <v>1.3533</v>
      </c>
      <c r="C226" s="1" t="s">
        <v>1949</v>
      </c>
      <c r="E226" s="1" t="s">
        <v>1107</v>
      </c>
      <c r="F226" s="1">
        <v>2012.0</v>
      </c>
      <c r="G226" s="16">
        <f>averageifs($B$4:$B$6663, $A$4:$A$6663, "&gt;=01-Sep-2012", $A$4:$A$6663, "&lt;=30-Sep-2012")</f>
        <v>0.9784555556</v>
      </c>
    </row>
    <row r="227">
      <c r="A227" s="80">
        <v>34648.0</v>
      </c>
      <c r="B227" s="74">
        <v>1.3585</v>
      </c>
      <c r="C227" s="1" t="s">
        <v>1949</v>
      </c>
      <c r="E227" s="1" t="s">
        <v>1108</v>
      </c>
      <c r="F227" s="1">
        <v>2012.0</v>
      </c>
      <c r="G227" s="16">
        <f>averageifs($B$4:$B$6663, $A$4:$A$6663, "&gt;=01-Oct-2012", $A$4:$A$6663, "&lt;=31-Oct-2012")</f>
        <v>0.985935</v>
      </c>
    </row>
    <row r="228">
      <c r="A228" s="80">
        <v>34649.0</v>
      </c>
      <c r="B228" s="13"/>
      <c r="C228" s="1" t="s">
        <v>1949</v>
      </c>
      <c r="E228" s="1" t="s">
        <v>1109</v>
      </c>
      <c r="F228" s="1">
        <v>2012.0</v>
      </c>
      <c r="G228" s="16">
        <f>averageifs($B$4:$B$6663, $A$4:$A$6663, "&gt;=01-Nov-2012", $A$4:$A$6663, "&lt;=30-Nov-2012")</f>
        <v>0.9969470588</v>
      </c>
    </row>
    <row r="229">
      <c r="A229" s="80">
        <v>34652.0</v>
      </c>
      <c r="B229" s="74">
        <v>1.3576</v>
      </c>
      <c r="C229" s="1" t="s">
        <v>1949</v>
      </c>
      <c r="E229" s="1" t="s">
        <v>1110</v>
      </c>
      <c r="F229" s="1">
        <v>2012.0</v>
      </c>
      <c r="G229" s="16">
        <f>averageifs($B$4:$B$6663, $A$4:$A$6663, "&gt;=01-Dec-2012", $A$4:$A$6663, "&lt;=31-Dec-2012")</f>
        <v>0.98943125</v>
      </c>
    </row>
    <row r="230">
      <c r="A230" s="80">
        <v>34653.0</v>
      </c>
      <c r="B230" s="74">
        <v>1.363</v>
      </c>
      <c r="C230" s="1" t="s">
        <v>1949</v>
      </c>
      <c r="E230" s="1" t="s">
        <v>1099</v>
      </c>
      <c r="F230" s="1">
        <v>2013.0</v>
      </c>
      <c r="G230" s="16">
        <f>averageifs($B$4:$B$6663, $A$4:$A$6663, "&gt;=01-Jan-2013", $A$4:$A$6663, "&lt;=31-Jan-2013")</f>
        <v>0.9920761905</v>
      </c>
    </row>
    <row r="231">
      <c r="A231" s="80">
        <v>34654.0</v>
      </c>
      <c r="B231" s="74">
        <v>1.3649</v>
      </c>
      <c r="C231" s="1" t="s">
        <v>1949</v>
      </c>
      <c r="E231" s="1" t="s">
        <v>1100</v>
      </c>
      <c r="F231" s="1">
        <v>2013.0</v>
      </c>
      <c r="G231" s="16">
        <f>averageifs($B$4:$B$6663, $A$4:$A$6663, "&gt;=01-Feb-2013", $A$4:$A$6663, "&lt;=28-Feb-2013")</f>
        <v>1.010033333</v>
      </c>
    </row>
    <row r="232">
      <c r="A232" s="80">
        <v>34655.0</v>
      </c>
      <c r="B232" s="74">
        <v>1.3652</v>
      </c>
      <c r="C232" s="1" t="s">
        <v>1949</v>
      </c>
      <c r="E232" s="1" t="s">
        <v>1101</v>
      </c>
      <c r="F232" s="1">
        <v>2013.0</v>
      </c>
      <c r="G232" s="16">
        <f>averageifs($B$4:$B$6663, $A$4:$A$6663, "&gt;=01-Mar-2013", $A$4:$A$6663, "&lt;=31-Mar-2013")</f>
        <v>1.024788889</v>
      </c>
    </row>
    <row r="233">
      <c r="A233" s="80">
        <v>34656.0</v>
      </c>
      <c r="B233" s="74">
        <v>1.3673</v>
      </c>
      <c r="C233" s="1" t="s">
        <v>1949</v>
      </c>
      <c r="E233" s="1" t="s">
        <v>1102</v>
      </c>
      <c r="F233" s="1">
        <v>2013.0</v>
      </c>
      <c r="G233" s="16">
        <f>averageifs($B$4:$B$6663, $A$4:$A$6663, "&gt;=01-Apr-2013", $A$4:$A$6663, "&lt;=30-Apr-2013")</f>
        <v>1.018695455</v>
      </c>
    </row>
    <row r="234">
      <c r="A234" s="80">
        <v>34659.0</v>
      </c>
      <c r="B234" s="74">
        <v>1.3667</v>
      </c>
      <c r="C234" s="1" t="s">
        <v>1949</v>
      </c>
      <c r="E234" s="1" t="s">
        <v>1103</v>
      </c>
      <c r="F234" s="1">
        <v>2013.0</v>
      </c>
      <c r="G234" s="16">
        <f>averageifs($B$4:$B$6663, $A$4:$A$6663, "&gt;=01-May-2013", $A$4:$A$6663, "&lt;=31-May-2013")</f>
        <v>1.019238095</v>
      </c>
    </row>
    <row r="235">
      <c r="A235" s="80">
        <v>34660.0</v>
      </c>
      <c r="B235" s="74">
        <v>1.3758</v>
      </c>
      <c r="C235" s="1" t="s">
        <v>1949</v>
      </c>
      <c r="E235" s="1" t="s">
        <v>1104</v>
      </c>
      <c r="F235" s="1">
        <v>2013.0</v>
      </c>
      <c r="G235" s="16">
        <f>averageifs($B$4:$B$6663, $A$4:$A$6663, "&gt;=01-Jun-2013", $A$4:$A$6663, "&lt;=30-Jun-2013")</f>
        <v>1.030426316</v>
      </c>
    </row>
    <row r="236">
      <c r="A236" s="80">
        <v>34661.0</v>
      </c>
      <c r="B236" s="74">
        <v>1.3736</v>
      </c>
      <c r="C236" s="1" t="s">
        <v>1949</v>
      </c>
      <c r="E236" s="1" t="s">
        <v>1105</v>
      </c>
      <c r="F236" s="1">
        <v>2013.0</v>
      </c>
      <c r="G236" s="16">
        <f>averageifs($B$4:$B$6663, $A$4:$A$6663, "&gt;=01-Jul-2013", $A$4:$A$6663, "&lt;=31-Jul-2013")</f>
        <v>1.03895</v>
      </c>
    </row>
    <row r="237">
      <c r="A237" s="80">
        <v>34662.0</v>
      </c>
      <c r="B237" s="74">
        <v>1.3743</v>
      </c>
      <c r="C237" s="1" t="s">
        <v>1949</v>
      </c>
      <c r="E237" s="1" t="s">
        <v>1106</v>
      </c>
      <c r="F237" s="1">
        <v>2013.0</v>
      </c>
      <c r="G237" s="16">
        <f>averageifs($B$4:$B$6663, $A$4:$A$6663, "&gt;=01-Aug-2013", $A$4:$A$6663, "&lt;=31-Aug-2013")</f>
        <v>1.040861905</v>
      </c>
    </row>
    <row r="238">
      <c r="A238" s="80">
        <v>34663.0</v>
      </c>
      <c r="B238" s="74">
        <v>1.3757</v>
      </c>
      <c r="C238" s="1" t="s">
        <v>1949</v>
      </c>
      <c r="E238" s="1" t="s">
        <v>1107</v>
      </c>
      <c r="F238" s="1">
        <v>2013.0</v>
      </c>
      <c r="G238" s="16">
        <f>averageifs($B$4:$B$6663, $A$4:$A$6663, "&gt;=01-Sep-2013", $A$4:$A$6663, "&lt;=30-Sep-2013")</f>
        <v>1.03424</v>
      </c>
    </row>
    <row r="239">
      <c r="A239" s="80">
        <v>34666.0</v>
      </c>
      <c r="B239" s="74">
        <v>1.3785</v>
      </c>
      <c r="C239" s="1" t="s">
        <v>1949</v>
      </c>
      <c r="E239" s="1" t="s">
        <v>1108</v>
      </c>
      <c r="F239" s="1">
        <v>2013.0</v>
      </c>
      <c r="G239" s="16">
        <f>averageifs($B$4:$B$6663, $A$4:$A$6663, "&gt;=01-Oct-2013", $A$4:$A$6663, "&lt;=31-Oct-2013")</f>
        <v>1.03635</v>
      </c>
    </row>
    <row r="240">
      <c r="A240" s="80">
        <v>34667.0</v>
      </c>
      <c r="B240" s="74">
        <v>1.3774</v>
      </c>
      <c r="C240" s="1" t="s">
        <v>1949</v>
      </c>
      <c r="E240" s="1" t="s">
        <v>1109</v>
      </c>
      <c r="F240" s="1">
        <v>2013.0</v>
      </c>
      <c r="G240" s="16">
        <f>averageifs($B$4:$B$6663, $A$4:$A$6663, "&gt;=01-Nov-2013", $A$4:$A$6663, "&lt;=30-Nov-2013")</f>
        <v>1.048077778</v>
      </c>
    </row>
    <row r="241">
      <c r="A241" s="80">
        <v>34668.0</v>
      </c>
      <c r="B241" s="74">
        <v>1.3752</v>
      </c>
      <c r="C241" s="1" t="s">
        <v>1949</v>
      </c>
      <c r="E241" s="1" t="s">
        <v>1110</v>
      </c>
      <c r="F241" s="1">
        <v>2013.0</v>
      </c>
      <c r="G241" s="16">
        <f>averageifs($B$4:$B$6663, $A$4:$A$6663, "&gt;=01-Dec-2013", $A$4:$A$6663, "&lt;=31-Dec-2013")</f>
        <v>1.064022222</v>
      </c>
    </row>
    <row r="242">
      <c r="A242" s="79">
        <v>34669.0</v>
      </c>
      <c r="B242" s="74">
        <v>1.3751</v>
      </c>
      <c r="C242" s="1" t="s">
        <v>1949</v>
      </c>
      <c r="E242" s="1" t="s">
        <v>1099</v>
      </c>
      <c r="F242" s="1">
        <v>2014.0</v>
      </c>
      <c r="G242" s="16">
        <f>averageifs($B$4:$B$6663, $A$4:$A$6663, "&gt;=01-Jan-2014", $A$4:$A$6663, "&lt;=31-Jan-2014")</f>
        <v>1.09394</v>
      </c>
    </row>
    <row r="243">
      <c r="A243" s="79">
        <v>34670.0</v>
      </c>
      <c r="B243" s="74">
        <v>1.3717</v>
      </c>
      <c r="C243" s="1" t="s">
        <v>1949</v>
      </c>
      <c r="E243" s="1" t="s">
        <v>1100</v>
      </c>
      <c r="F243" s="1">
        <v>2014.0</v>
      </c>
      <c r="G243" s="16">
        <f>averageifs($B$4:$B$6663, $A$4:$A$6663, "&gt;=01-Feb-2014", $A$4:$A$6663, "&lt;=28-Feb-2014")</f>
        <v>1.105510526</v>
      </c>
    </row>
    <row r="244">
      <c r="A244" s="79">
        <v>34673.0</v>
      </c>
      <c r="B244" s="74">
        <v>1.3728</v>
      </c>
      <c r="C244" s="1" t="s">
        <v>1949</v>
      </c>
      <c r="E244" s="1" t="s">
        <v>1101</v>
      </c>
      <c r="F244" s="1">
        <v>2014.0</v>
      </c>
      <c r="G244" s="16">
        <f>averageifs($B$4:$B$6663, $A$4:$A$6663, "&gt;=01-Mar-2014", $A$4:$A$6663, "&lt;=31-Mar-2014")</f>
        <v>1.111084211</v>
      </c>
    </row>
    <row r="245">
      <c r="A245" s="79">
        <v>34674.0</v>
      </c>
      <c r="B245" s="74">
        <v>1.373</v>
      </c>
      <c r="C245" s="1" t="s">
        <v>1949</v>
      </c>
      <c r="E245" s="1" t="s">
        <v>1102</v>
      </c>
      <c r="F245" s="1">
        <v>2014.0</v>
      </c>
      <c r="G245" s="16">
        <f>averageifs($B$4:$B$6663, $A$4:$A$6663, "&gt;=01-Apr-2014", $A$4:$A$6663, "&lt;=30-Apr-2014")</f>
        <v>1.099128571</v>
      </c>
    </row>
    <row r="246">
      <c r="A246" s="79">
        <v>34675.0</v>
      </c>
      <c r="B246" s="74">
        <v>1.3796</v>
      </c>
      <c r="C246" s="1" t="s">
        <v>1949</v>
      </c>
      <c r="E246" s="1" t="s">
        <v>1103</v>
      </c>
      <c r="F246" s="1">
        <v>2014.0</v>
      </c>
      <c r="G246" s="16">
        <f>averageifs($B$4:$B$6663, $A$4:$A$6663, "&gt;=01-May-2014", $A$4:$A$6663, "&lt;=31-May-2014")</f>
        <v>1.08957</v>
      </c>
    </row>
    <row r="247">
      <c r="A247" s="79">
        <v>34676.0</v>
      </c>
      <c r="B247" s="74">
        <v>1.3832</v>
      </c>
      <c r="C247" s="1" t="s">
        <v>1949</v>
      </c>
      <c r="E247" s="1" t="s">
        <v>1104</v>
      </c>
      <c r="F247" s="1">
        <v>2014.0</v>
      </c>
      <c r="G247" s="16">
        <f>averageifs($B$4:$B$6663, $A$4:$A$6663, "&gt;=01-Jun-2014", $A$4:$A$6663, "&lt;=30-Jun-2014")</f>
        <v>1.083457895</v>
      </c>
    </row>
    <row r="248">
      <c r="A248" s="79">
        <v>34677.0</v>
      </c>
      <c r="B248" s="74">
        <v>1.3846</v>
      </c>
      <c r="C248" s="1" t="s">
        <v>1949</v>
      </c>
      <c r="E248" s="1" t="s">
        <v>1105</v>
      </c>
      <c r="F248" s="1">
        <v>2014.0</v>
      </c>
      <c r="G248" s="16">
        <f>averageifs($B$4:$B$6663, $A$4:$A$6663, "&gt;=01-Jul-2014", $A$4:$A$6663, "&lt;=31-Jul-2014")</f>
        <v>1.074395238</v>
      </c>
    </row>
    <row r="249">
      <c r="A249" s="80">
        <v>34680.0</v>
      </c>
      <c r="B249" s="74">
        <v>1.386</v>
      </c>
      <c r="C249" s="1" t="s">
        <v>1949</v>
      </c>
      <c r="E249" s="1" t="s">
        <v>1106</v>
      </c>
      <c r="F249" s="1">
        <v>2014.0</v>
      </c>
      <c r="G249" s="16">
        <f>averageifs($B$4:$B$6663, $A$4:$A$6663, "&gt;=01-Aug-2014", $A$4:$A$6663, "&lt;=31-Aug-2014")</f>
        <v>1.092725</v>
      </c>
    </row>
    <row r="250">
      <c r="A250" s="80">
        <v>34681.0</v>
      </c>
      <c r="B250" s="74">
        <v>1.387</v>
      </c>
      <c r="C250" s="1" t="s">
        <v>1949</v>
      </c>
      <c r="E250" s="1" t="s">
        <v>1107</v>
      </c>
      <c r="F250" s="1">
        <v>2014.0</v>
      </c>
      <c r="G250" s="16">
        <f>averageifs($B$4:$B$6663, $A$4:$A$6663, "&gt;=01-Sep-2014", $A$4:$A$6663, "&lt;=30-Sep-2014")</f>
        <v>1.101180952</v>
      </c>
    </row>
    <row r="251">
      <c r="A251" s="80">
        <v>34682.0</v>
      </c>
      <c r="B251" s="74">
        <v>1.3872</v>
      </c>
      <c r="C251" s="1" t="s">
        <v>1949</v>
      </c>
      <c r="E251" s="1" t="s">
        <v>1108</v>
      </c>
      <c r="F251" s="1">
        <v>2014.0</v>
      </c>
      <c r="G251" s="16">
        <f>averageifs($B$4:$B$6663, $A$4:$A$6663, "&gt;=01-Oct-2014", $A$4:$A$6663, "&lt;=31-Oct-2014")</f>
        <v>1.12122381</v>
      </c>
    </row>
    <row r="252">
      <c r="A252" s="80">
        <v>34683.0</v>
      </c>
      <c r="B252" s="74">
        <v>1.387</v>
      </c>
      <c r="C252" s="1" t="s">
        <v>1949</v>
      </c>
      <c r="E252" s="1" t="s">
        <v>1109</v>
      </c>
      <c r="F252" s="1">
        <v>2014.0</v>
      </c>
      <c r="G252" s="16">
        <f>averageifs($B$4:$B$6663, $A$4:$A$6663, "&gt;=01-Nov-2014", $A$4:$A$6663, "&lt;=30-Nov-2014")</f>
        <v>1.132017647</v>
      </c>
    </row>
    <row r="253">
      <c r="A253" s="80">
        <v>34684.0</v>
      </c>
      <c r="B253" s="74">
        <v>1.3882</v>
      </c>
      <c r="C253" s="1" t="s">
        <v>1949</v>
      </c>
      <c r="E253" s="1" t="s">
        <v>1110</v>
      </c>
      <c r="F253" s="1">
        <v>2014.0</v>
      </c>
      <c r="G253" s="16">
        <f>averageifs($B$4:$B$6663, $A$4:$A$6663, "&gt;=01-Dec-2014", $A$4:$A$6663, "&lt;=31-Dec-2014")</f>
        <v>1.153252381</v>
      </c>
    </row>
    <row r="254">
      <c r="A254" s="80">
        <v>34687.0</v>
      </c>
      <c r="B254" s="74">
        <v>1.3939</v>
      </c>
      <c r="C254" s="1" t="s">
        <v>1949</v>
      </c>
      <c r="E254" s="1" t="s">
        <v>1099</v>
      </c>
      <c r="F254" s="1">
        <v>2015.0</v>
      </c>
      <c r="G254" s="16">
        <f>averageifs($B$4:$B$6663, $A$4:$A$6663, "&gt;=01-Jan-2015", $A$4:$A$6663, "&lt;=31-Jan-2015")</f>
        <v>1.214342105</v>
      </c>
    </row>
    <row r="255">
      <c r="A255" s="80">
        <v>34688.0</v>
      </c>
      <c r="B255" s="74">
        <v>1.3943</v>
      </c>
      <c r="C255" s="1" t="s">
        <v>1949</v>
      </c>
      <c r="E255" s="1" t="s">
        <v>1100</v>
      </c>
      <c r="F255" s="1">
        <v>2015.0</v>
      </c>
      <c r="G255" s="16">
        <f>averageifs($B$4:$B$6663, $A$4:$A$6663, "&gt;=01-Feb-2015", $A$4:$A$6663, "&lt;=28-Feb-2015")</f>
        <v>1.250544444</v>
      </c>
    </row>
    <row r="256">
      <c r="A256" s="80">
        <v>34689.0</v>
      </c>
      <c r="B256" s="74">
        <v>1.3943</v>
      </c>
      <c r="C256" s="1" t="s">
        <v>1949</v>
      </c>
      <c r="E256" s="1" t="s">
        <v>1101</v>
      </c>
      <c r="F256" s="1">
        <v>2015.0</v>
      </c>
      <c r="G256" s="16">
        <f>averageifs($B$4:$B$6663, $A$4:$A$6663, "&gt;=01-Mar-2015", $A$4:$A$6663, "&lt;=31-Mar-2015")</f>
        <v>1.261913636</v>
      </c>
    </row>
    <row r="257">
      <c r="A257" s="80">
        <v>34690.0</v>
      </c>
      <c r="B257" s="74">
        <v>1.3984</v>
      </c>
      <c r="C257" s="1" t="s">
        <v>1949</v>
      </c>
      <c r="E257" s="1" t="s">
        <v>1102</v>
      </c>
      <c r="F257" s="1">
        <v>2015.0</v>
      </c>
      <c r="G257" s="16">
        <f>averageifs($B$4:$B$6663, $A$4:$A$6663, "&gt;=01-Apr-2015", $A$4:$A$6663, "&lt;=30-Apr-2015")</f>
        <v>1.233114286</v>
      </c>
    </row>
    <row r="258">
      <c r="A258" s="80">
        <v>34691.0</v>
      </c>
      <c r="B258" s="74">
        <v>1.3988</v>
      </c>
      <c r="C258" s="1" t="s">
        <v>1949</v>
      </c>
      <c r="E258" s="1" t="s">
        <v>1103</v>
      </c>
      <c r="F258" s="1">
        <v>2015.0</v>
      </c>
      <c r="G258" s="16">
        <f>averageifs($B$4:$B$6663, $A$4:$A$6663, "&gt;=01-May-2015", $A$4:$A$6663, "&lt;=31-May-2015")</f>
        <v>1.217857895</v>
      </c>
    </row>
    <row r="259">
      <c r="A259" s="80">
        <v>34695.0</v>
      </c>
      <c r="B259" s="13"/>
      <c r="C259" s="1" t="s">
        <v>1949</v>
      </c>
      <c r="E259" s="1" t="s">
        <v>1104</v>
      </c>
      <c r="F259" s="1">
        <v>2015.0</v>
      </c>
      <c r="G259" s="16">
        <f>averageifs($B$4:$B$6663, $A$4:$A$6663, "&gt;=01-Jun-2015", $A$4:$A$6663, "&lt;=30-Jun-2015")</f>
        <v>1.236604545</v>
      </c>
    </row>
    <row r="260">
      <c r="A260" s="80">
        <v>34696.0</v>
      </c>
      <c r="B260" s="74">
        <v>1.4031</v>
      </c>
      <c r="C260" s="1" t="s">
        <v>1949</v>
      </c>
      <c r="E260" s="1" t="s">
        <v>1105</v>
      </c>
      <c r="F260" s="1">
        <v>2015.0</v>
      </c>
      <c r="G260" s="16">
        <f>averageifs($B$4:$B$6663, $A$4:$A$6663, "&gt;=01-Jul-2015", $A$4:$A$6663, "&lt;=31-Jul-2015")</f>
        <v>1.28942</v>
      </c>
    </row>
    <row r="261">
      <c r="A261" s="80">
        <v>34697.0</v>
      </c>
      <c r="B261" s="74">
        <v>1.4074</v>
      </c>
      <c r="C261" s="1" t="s">
        <v>1949</v>
      </c>
      <c r="E261" s="1" t="s">
        <v>1106</v>
      </c>
      <c r="F261" s="1">
        <v>2015.0</v>
      </c>
      <c r="G261" s="16">
        <f>averageifs($B$4:$B$6663, $A$4:$A$6663, "&gt;=01-Aug-2015", $A$4:$A$6663, "&lt;=31-Aug-2015")</f>
        <v>1.314784211</v>
      </c>
    </row>
    <row r="262">
      <c r="A262" s="80">
        <v>34698.0</v>
      </c>
      <c r="B262" s="74">
        <v>1.4028</v>
      </c>
      <c r="C262" s="1" t="s">
        <v>1949</v>
      </c>
      <c r="E262" s="1" t="s">
        <v>1107</v>
      </c>
      <c r="F262" s="1">
        <v>2015.0</v>
      </c>
      <c r="G262" s="16">
        <f>averageifs($B$4:$B$6663, $A$4:$A$6663, "&gt;=01-Sep-2015", $A$4:$A$6663, "&lt;=30-Sep-2015")</f>
        <v>1.326695238</v>
      </c>
    </row>
    <row r="263">
      <c r="A263" s="79">
        <v>34701.0</v>
      </c>
      <c r="B263" s="13"/>
      <c r="C263" s="1" t="s">
        <v>1949</v>
      </c>
      <c r="E263" s="1" t="s">
        <v>1108</v>
      </c>
      <c r="F263" s="1">
        <v>2015.0</v>
      </c>
      <c r="G263" s="16">
        <f>averageifs($B$4:$B$6663, $A$4:$A$6663, "&gt;=01-Oct-2015", $A$4:$A$6663, "&lt;=31-Oct-2015")</f>
        <v>1.307266667</v>
      </c>
    </row>
    <row r="264">
      <c r="A264" s="79">
        <v>34702.0</v>
      </c>
      <c r="B264" s="74">
        <v>1.4035</v>
      </c>
      <c r="C264" s="1" t="s">
        <v>1949</v>
      </c>
      <c r="E264" s="1" t="s">
        <v>1109</v>
      </c>
      <c r="F264" s="1">
        <v>2015.0</v>
      </c>
      <c r="G264" s="16">
        <f>averageifs($B$4:$B$6663, $A$4:$A$6663, "&gt;=01-Nov-2015", $A$4:$A$6663, "&lt;=30-Nov-2015")</f>
        <v>1.327483333</v>
      </c>
    </row>
    <row r="265">
      <c r="A265" s="79">
        <v>34703.0</v>
      </c>
      <c r="B265" s="74">
        <v>1.4026</v>
      </c>
      <c r="C265" s="1" t="s">
        <v>1949</v>
      </c>
      <c r="E265" s="1" t="s">
        <v>1110</v>
      </c>
      <c r="F265" s="1">
        <v>2015.0</v>
      </c>
      <c r="G265" s="16">
        <f>averageifs($B$4:$B$6663, $A$4:$A$6663, "&gt;=01-Dec-2015", $A$4:$A$6663, "&lt;=31-Dec-2015")</f>
        <v>1.370466667</v>
      </c>
    </row>
    <row r="266">
      <c r="A266" s="79">
        <v>34704.0</v>
      </c>
      <c r="B266" s="74">
        <v>1.4002</v>
      </c>
      <c r="C266" s="1" t="s">
        <v>1949</v>
      </c>
      <c r="E266" s="1" t="s">
        <v>1099</v>
      </c>
      <c r="F266" s="1">
        <v>2016.0</v>
      </c>
      <c r="G266" s="16">
        <f>averageifs($B$4:$B$6663, $A$4:$A$6663, "&gt;=01-Jan-2016", $A$4:$A$6663, "&lt;=31-Jan-2016")</f>
        <v>1.420821053</v>
      </c>
    </row>
    <row r="267">
      <c r="A267" s="79">
        <v>34705.0</v>
      </c>
      <c r="B267" s="74">
        <v>1.4002</v>
      </c>
      <c r="C267" s="1" t="s">
        <v>1949</v>
      </c>
      <c r="E267" s="1" t="s">
        <v>1100</v>
      </c>
      <c r="F267" s="1">
        <v>2016.0</v>
      </c>
      <c r="G267" s="16">
        <f>averageifs($B$4:$B$6663, $A$4:$A$6663, "&gt;=01-Feb-2016", $A$4:$A$6663, "&lt;=29-Feb-2016")</f>
        <v>1.37961</v>
      </c>
    </row>
    <row r="268">
      <c r="A268" s="79">
        <v>34708.0</v>
      </c>
      <c r="B268" s="74">
        <v>1.4058</v>
      </c>
      <c r="C268" s="1" t="s">
        <v>1949</v>
      </c>
      <c r="E268" s="1" t="s">
        <v>1101</v>
      </c>
      <c r="F268" s="1">
        <v>2016.0</v>
      </c>
      <c r="G268" s="16">
        <f>averageifs($B$4:$B$6663, $A$4:$A$6663, "&gt;=01-Mar-2016", $A$4:$A$6663, "&lt;=31-Mar-2016")</f>
        <v>1.322618182</v>
      </c>
    </row>
    <row r="269">
      <c r="A269" s="80">
        <v>34709.0</v>
      </c>
      <c r="B269" s="74">
        <v>1.4125</v>
      </c>
      <c r="C269" s="1" t="s">
        <v>1949</v>
      </c>
      <c r="E269" s="1" t="s">
        <v>1102</v>
      </c>
      <c r="F269" s="1">
        <v>2016.0</v>
      </c>
      <c r="G269" s="16">
        <f>averageifs($B$4:$B$6663, $A$4:$A$6663, "&gt;=01-Apr-2016", $A$4:$A$6663, "&lt;=30-Apr-2016")</f>
        <v>1.281857143</v>
      </c>
    </row>
    <row r="270">
      <c r="A270" s="80">
        <v>34710.0</v>
      </c>
      <c r="B270" s="74">
        <v>1.414</v>
      </c>
      <c r="C270" s="1" t="s">
        <v>1949</v>
      </c>
      <c r="E270" s="1" t="s">
        <v>1103</v>
      </c>
      <c r="F270" s="1">
        <v>2016.0</v>
      </c>
      <c r="G270" s="16">
        <f>averageifs($B$4:$B$6663, $A$4:$A$6663, "&gt;=01-May-2016", $A$4:$A$6663, "&lt;=31-May-2016")</f>
        <v>1.293615</v>
      </c>
    </row>
    <row r="271">
      <c r="A271" s="80">
        <v>34711.0</v>
      </c>
      <c r="B271" s="74">
        <v>1.416</v>
      </c>
      <c r="C271" s="1" t="s">
        <v>1949</v>
      </c>
      <c r="E271" s="1" t="s">
        <v>1104</v>
      </c>
      <c r="F271" s="1">
        <v>2016.0</v>
      </c>
      <c r="G271" s="16">
        <f>averageifs($B$4:$B$6663, $A$4:$A$6663, "&gt;=01-Jun-2016", $A$4:$A$6663, "&lt;=30-Jun-2016")</f>
        <v>1.288633333</v>
      </c>
    </row>
    <row r="272">
      <c r="A272" s="80">
        <v>34712.0</v>
      </c>
      <c r="B272" s="74">
        <v>1.4106</v>
      </c>
      <c r="C272" s="1" t="s">
        <v>1949</v>
      </c>
      <c r="E272" s="1" t="s">
        <v>1105</v>
      </c>
      <c r="F272" s="1">
        <v>2016.0</v>
      </c>
      <c r="G272" s="16">
        <f>averageifs($B$4:$B$6663, $A$4:$A$6663, "&gt;=01-Jul-2016", $A$4:$A$6663, "&lt;=31-Jul-2016")</f>
        <v>1.306115789</v>
      </c>
    </row>
    <row r="273">
      <c r="A273" s="80">
        <v>34715.0</v>
      </c>
      <c r="B273" s="74">
        <v>1.4122</v>
      </c>
      <c r="C273" s="1" t="s">
        <v>1949</v>
      </c>
      <c r="E273" s="1" t="s">
        <v>1106</v>
      </c>
      <c r="F273" s="1">
        <v>2016.0</v>
      </c>
      <c r="G273" s="16">
        <f>averageifs($B$4:$B$6663, $A$4:$A$6663, "&gt;=01-Aug-2016", $A$4:$A$6663, "&lt;=31-Aug-2016")</f>
        <v>1.299436364</v>
      </c>
    </row>
    <row r="274">
      <c r="A274" s="80">
        <v>34716.0</v>
      </c>
      <c r="B274" s="74">
        <v>1.4212</v>
      </c>
      <c r="C274" s="1" t="s">
        <v>1949</v>
      </c>
      <c r="E274" s="1" t="s">
        <v>1107</v>
      </c>
      <c r="F274" s="1">
        <v>2016.0</v>
      </c>
      <c r="G274" s="16">
        <f>averageifs($B$4:$B$6663, $A$4:$A$6663, "&gt;=01-Sep-2016", $A$4:$A$6663, "&lt;=30-Sep-2016")</f>
        <v>1.310866667</v>
      </c>
    </row>
    <row r="275">
      <c r="A275" s="80">
        <v>34717.0</v>
      </c>
      <c r="B275" s="74">
        <v>1.4215</v>
      </c>
      <c r="C275" s="1" t="s">
        <v>1949</v>
      </c>
      <c r="E275" s="1" t="s">
        <v>1108</v>
      </c>
      <c r="F275" s="1">
        <v>2016.0</v>
      </c>
      <c r="G275" s="16">
        <f>averageifs($B$4:$B$6663, $A$4:$A$6663, "&gt;=01-Oct-2016", $A$4:$A$6663, "&lt;=31-Oct-2016")</f>
        <v>1.325145</v>
      </c>
    </row>
    <row r="276">
      <c r="A276" s="80">
        <v>34718.0</v>
      </c>
      <c r="B276" s="74">
        <v>1.4211</v>
      </c>
      <c r="C276" s="1" t="s">
        <v>1949</v>
      </c>
      <c r="E276" s="1" t="s">
        <v>1109</v>
      </c>
      <c r="F276" s="1">
        <v>2016.0</v>
      </c>
      <c r="G276" s="16">
        <f>averageifs($B$4:$B$6663, $A$4:$A$6663, "&gt;=01-Nov-2016", $A$4:$A$6663, "&lt;=30-Nov-2016")</f>
        <v>1.343142105</v>
      </c>
    </row>
    <row r="277">
      <c r="A277" s="80">
        <v>34719.0</v>
      </c>
      <c r="B277" s="74">
        <v>1.4235</v>
      </c>
      <c r="C277" s="1" t="s">
        <v>1949</v>
      </c>
      <c r="E277" s="1" t="s">
        <v>1110</v>
      </c>
      <c r="F277" s="1">
        <v>2016.0</v>
      </c>
      <c r="G277" s="16">
        <f>averageifs($B$4:$B$6663, $A$4:$A$6663, "&gt;=01-Dec-2016", $A$4:$A$6663, "&lt;=31-Dec-2016")</f>
        <v>1.332935</v>
      </c>
    </row>
    <row r="278">
      <c r="A278" s="80">
        <v>34722.0</v>
      </c>
      <c r="B278" s="74">
        <v>1.4194</v>
      </c>
      <c r="C278" s="1" t="s">
        <v>1949</v>
      </c>
      <c r="E278" s="1" t="s">
        <v>1099</v>
      </c>
      <c r="F278" s="1">
        <v>2017.0</v>
      </c>
      <c r="G278" s="16">
        <f>averageifs($B$4:$B$6663, $A$4:$A$6663, "&gt;=01-Jan-2017", $A$4:$A$6663, "&lt;=31-Jan-2017")</f>
        <v>1.318457895</v>
      </c>
    </row>
    <row r="279">
      <c r="A279" s="80">
        <v>34723.0</v>
      </c>
      <c r="B279" s="74">
        <v>1.4144</v>
      </c>
      <c r="C279" s="1" t="s">
        <v>1949</v>
      </c>
      <c r="E279" s="1" t="s">
        <v>1100</v>
      </c>
      <c r="F279" s="1">
        <v>2017.0</v>
      </c>
      <c r="G279" s="16">
        <f>averageifs($B$4:$B$6663, $A$4:$A$6663, "&gt;=01-Feb-2017", $A$4:$A$6663, "&lt;=28-Feb-2017")</f>
        <v>1.311277778</v>
      </c>
    </row>
    <row r="280">
      <c r="A280" s="80">
        <v>34724.0</v>
      </c>
      <c r="B280" s="74">
        <v>1.4147</v>
      </c>
      <c r="C280" s="1" t="s">
        <v>1949</v>
      </c>
      <c r="E280" s="1" t="s">
        <v>1101</v>
      </c>
      <c r="F280" s="1">
        <v>2017.0</v>
      </c>
      <c r="G280" s="16">
        <f>averageifs($B$4:$B$6663, $A$4:$A$6663, "&gt;=01-Mar-2017", $A$4:$A$6663, "&lt;=31-Mar-2017")</f>
        <v>1.3382</v>
      </c>
    </row>
    <row r="281">
      <c r="A281" s="80">
        <v>34725.0</v>
      </c>
      <c r="B281" s="74">
        <v>1.4148</v>
      </c>
      <c r="C281" s="1" t="s">
        <v>1949</v>
      </c>
      <c r="E281" s="1" t="s">
        <v>1102</v>
      </c>
      <c r="F281" s="1">
        <v>2017.0</v>
      </c>
      <c r="G281" s="16">
        <f>averageifs($B$4:$B$6663, $A$4:$A$6663, "&gt;=01-Apr-2017", $A$4:$A$6663, "&lt;=30-Apr-2017")</f>
        <v>1.344021053</v>
      </c>
    </row>
    <row r="282">
      <c r="A282" s="80">
        <v>34726.0</v>
      </c>
      <c r="B282" s="74">
        <v>1.415</v>
      </c>
      <c r="C282" s="1" t="s">
        <v>1949</v>
      </c>
      <c r="E282" s="1" t="s">
        <v>1103</v>
      </c>
      <c r="F282" s="1">
        <v>2017.0</v>
      </c>
      <c r="G282" s="16">
        <f>averageifs($B$4:$B$6663, $A$4:$A$6663, "&gt;=01-May-2017", $A$4:$A$6663, "&lt;=31-May-2017")</f>
        <v>1.360557895</v>
      </c>
    </row>
    <row r="283">
      <c r="A283" s="80">
        <v>34729.0</v>
      </c>
      <c r="B283" s="74">
        <v>1.419</v>
      </c>
      <c r="C283" s="1" t="s">
        <v>1949</v>
      </c>
      <c r="E283" s="1" t="s">
        <v>1104</v>
      </c>
      <c r="F283" s="1">
        <v>2017.0</v>
      </c>
      <c r="G283" s="16">
        <f>averageifs($B$4:$B$6663, $A$4:$A$6663, "&gt;=01-Jun-2017", $A$4:$A$6663, "&lt;=30-Jun-2017")</f>
        <v>1.329804545</v>
      </c>
    </row>
    <row r="284">
      <c r="A284" s="80">
        <v>34730.0</v>
      </c>
      <c r="B284" s="74">
        <v>1.4086</v>
      </c>
      <c r="C284" s="1" t="s">
        <v>1949</v>
      </c>
      <c r="E284" s="1" t="s">
        <v>1105</v>
      </c>
      <c r="F284" s="1">
        <v>2017.0</v>
      </c>
      <c r="G284" s="16">
        <f>averageifs($B$4:$B$6663, $A$4:$A$6663, "&gt;=01-Jul-2017", $A$4:$A$6663, "&lt;=31-Jul-2017")</f>
        <v>1.268483333</v>
      </c>
    </row>
    <row r="285">
      <c r="A285" s="79">
        <v>34731.0</v>
      </c>
      <c r="B285" s="74">
        <v>1.4105</v>
      </c>
      <c r="C285" s="1" t="s">
        <v>1949</v>
      </c>
      <c r="E285" s="1" t="s">
        <v>1106</v>
      </c>
      <c r="F285" s="1">
        <v>2017.0</v>
      </c>
      <c r="G285" s="16">
        <f>averageifs($B$4:$B$6663, $A$4:$A$6663, "&gt;=01-Aug-2017", $A$4:$A$6663, "&lt;=31-Aug-2017")</f>
        <v>1.260477273</v>
      </c>
    </row>
    <row r="286">
      <c r="A286" s="79">
        <v>34732.0</v>
      </c>
      <c r="B286" s="74">
        <v>1.4064</v>
      </c>
      <c r="C286" s="1" t="s">
        <v>1949</v>
      </c>
      <c r="E286" s="1" t="s">
        <v>1107</v>
      </c>
      <c r="F286" s="1">
        <v>2017.0</v>
      </c>
      <c r="G286" s="16">
        <f>averageifs($B$4:$B$6663, $A$4:$A$6663, "&gt;=01-Sep-2017", $A$4:$A$6663, "&lt;=30-Sep-2017")</f>
        <v>1.2274</v>
      </c>
    </row>
    <row r="287">
      <c r="A287" s="79">
        <v>34733.0</v>
      </c>
      <c r="B287" s="74">
        <v>1.4026</v>
      </c>
      <c r="C287" s="1" t="s">
        <v>1949</v>
      </c>
      <c r="E287" s="1" t="s">
        <v>1108</v>
      </c>
      <c r="F287" s="1">
        <v>2017.0</v>
      </c>
      <c r="G287" s="16">
        <f>averageifs($B$4:$B$6663, $A$4:$A$6663, "&gt;=01-Oct-2017", $A$4:$A$6663, "&lt;=31-Oct-2017")</f>
        <v>1.259336842</v>
      </c>
    </row>
    <row r="288">
      <c r="A288" s="79">
        <v>34736.0</v>
      </c>
      <c r="B288" s="74">
        <v>1.3982</v>
      </c>
      <c r="C288" s="1" t="s">
        <v>1949</v>
      </c>
      <c r="E288" s="1" t="s">
        <v>1109</v>
      </c>
      <c r="F288" s="1">
        <v>2017.0</v>
      </c>
      <c r="G288" s="16">
        <f>averageifs($B$4:$B$6663, $A$4:$A$6663, "&gt;=01-Nov-2017", $A$4:$A$6663, "&lt;=30-Nov-2017")</f>
        <v>1.277489474</v>
      </c>
    </row>
    <row r="289">
      <c r="A289" s="79">
        <v>34737.0</v>
      </c>
      <c r="B289" s="74">
        <v>1.3952</v>
      </c>
      <c r="C289" s="1" t="s">
        <v>1949</v>
      </c>
      <c r="E289" s="1" t="s">
        <v>1110</v>
      </c>
      <c r="F289" s="1">
        <v>2017.0</v>
      </c>
      <c r="G289" s="16">
        <f>averageifs($B$4:$B$6663, $A$4:$A$6663, "&gt;=01-Dec-2017", $A$4:$A$6663, "&lt;=31-Dec-2017")</f>
        <v>1.278447059</v>
      </c>
    </row>
    <row r="290">
      <c r="A290" s="79">
        <v>34738.0</v>
      </c>
      <c r="B290" s="74">
        <v>1.3948</v>
      </c>
      <c r="C290" s="1" t="s">
        <v>1949</v>
      </c>
      <c r="E290" s="1" t="s">
        <v>1099</v>
      </c>
      <c r="F290" s="1">
        <v>2018.0</v>
      </c>
      <c r="G290" s="16">
        <f>averageifs($B$4:$B$6663, $A$4:$A$6663, "&gt;=01-Jan-2018", $A$4:$A$6663, "&lt;=31-Jan-2018")</f>
        <v>1.242766667</v>
      </c>
    </row>
    <row r="291">
      <c r="A291" s="79">
        <v>34739.0</v>
      </c>
      <c r="B291" s="74">
        <v>1.3984</v>
      </c>
      <c r="C291" s="1" t="s">
        <v>1949</v>
      </c>
      <c r="E291" s="1" t="s">
        <v>1100</v>
      </c>
      <c r="F291" s="1">
        <v>2018.0</v>
      </c>
      <c r="G291" s="16">
        <f>averageifs($B$4:$B$6663, $A$4:$A$6663, "&gt;=01-Feb-2018", $A$4:$A$6663, "&lt;=28-Feb-2018")</f>
        <v>1.258621053</v>
      </c>
    </row>
    <row r="292">
      <c r="A292" s="80">
        <v>34740.0</v>
      </c>
      <c r="B292" s="74">
        <v>1.4018</v>
      </c>
      <c r="C292" s="1" t="s">
        <v>1949</v>
      </c>
      <c r="E292" s="1" t="s">
        <v>1101</v>
      </c>
      <c r="F292" s="1">
        <v>2018.0</v>
      </c>
      <c r="G292" s="16">
        <f>averageifs($B$4:$B$6663, $A$4:$A$6663, "&gt;=01-Mar-2018", $A$4:$A$6663, "&lt;=31-Mar-2018")</f>
        <v>1.293363158</v>
      </c>
    </row>
    <row r="293">
      <c r="A293" s="80">
        <v>34743.0</v>
      </c>
      <c r="B293" s="74">
        <v>1.4025</v>
      </c>
      <c r="C293" s="1" t="s">
        <v>1949</v>
      </c>
      <c r="E293" s="1" t="s">
        <v>1102</v>
      </c>
      <c r="F293" s="1">
        <v>2018.0</v>
      </c>
      <c r="G293" s="16">
        <f>averageifs($B$4:$B$6663, $A$4:$A$6663, "&gt;=01-Apr-2018", $A$4:$A$6663, "&lt;=30-Apr-2018")</f>
        <v>1.272635</v>
      </c>
    </row>
    <row r="294">
      <c r="A294" s="80">
        <v>34744.0</v>
      </c>
      <c r="B294" s="74">
        <v>1.3994</v>
      </c>
      <c r="C294" s="1" t="s">
        <v>1949</v>
      </c>
      <c r="E294" s="1" t="s">
        <v>1103</v>
      </c>
      <c r="F294" s="1">
        <v>2018.0</v>
      </c>
      <c r="G294" s="16">
        <f>averageifs($B$4:$B$6663, $A$4:$A$6663, "&gt;=01-May-2018", $A$4:$A$6663, "&lt;=31-May-2018")</f>
        <v>1.286719048</v>
      </c>
    </row>
    <row r="295">
      <c r="A295" s="80">
        <v>34745.0</v>
      </c>
      <c r="B295" s="74">
        <v>1.4043</v>
      </c>
      <c r="C295" s="1" t="s">
        <v>1949</v>
      </c>
      <c r="E295" s="1" t="s">
        <v>1104</v>
      </c>
      <c r="F295" s="1">
        <v>2018.0</v>
      </c>
      <c r="G295" s="16">
        <f>averageifs($B$4:$B$6663, $A$4:$A$6663, "&gt;=01-Jun-2018", $A$4:$A$6663, "&lt;=30-Jun-2018")</f>
        <v>1.312857143</v>
      </c>
    </row>
    <row r="296">
      <c r="A296" s="80">
        <v>34746.0</v>
      </c>
      <c r="B296" s="74">
        <v>1.4098</v>
      </c>
      <c r="C296" s="1" t="s">
        <v>1949</v>
      </c>
      <c r="E296" s="1" t="s">
        <v>1105</v>
      </c>
      <c r="F296" s="1">
        <v>2018.0</v>
      </c>
      <c r="G296" s="16">
        <f>averageifs($B$4:$B$6663, $A$4:$A$6663, "&gt;=01-Jul-2018", $A$4:$A$6663, "&lt;=31-Jul-2018")</f>
        <v>1.312878947</v>
      </c>
    </row>
    <row r="297">
      <c r="A297" s="80">
        <v>34747.0</v>
      </c>
      <c r="B297" s="74">
        <v>1.4057</v>
      </c>
      <c r="C297" s="1" t="s">
        <v>1949</v>
      </c>
      <c r="E297" s="1" t="s">
        <v>1106</v>
      </c>
      <c r="F297" s="1">
        <v>2018.0</v>
      </c>
      <c r="G297" s="16">
        <f>averageifs($B$4:$B$6663, $A$4:$A$6663, "&gt;=01-Aug-2018", $A$4:$A$6663, "&lt;=31-Aug-2018")</f>
        <v>1.304052381</v>
      </c>
    </row>
    <row r="298">
      <c r="A298" s="80">
        <v>34750.0</v>
      </c>
      <c r="B298" s="74">
        <v>1.4052</v>
      </c>
      <c r="C298" s="1" t="s">
        <v>1949</v>
      </c>
      <c r="E298" s="1" t="s">
        <v>1107</v>
      </c>
      <c r="F298" s="1">
        <v>2018.0</v>
      </c>
      <c r="G298" s="16">
        <f>averageifs($B$4:$B$6663, $A$4:$A$6663, "&gt;=01-Sep-2018", $A$4:$A$6663, "&lt;=30-Sep-2018")</f>
        <v>1.304323529</v>
      </c>
    </row>
    <row r="299">
      <c r="A299" s="80">
        <v>34751.0</v>
      </c>
      <c r="B299" s="74">
        <v>1.3994</v>
      </c>
      <c r="C299" s="1" t="s">
        <v>1949</v>
      </c>
      <c r="E299" s="1" t="s">
        <v>1108</v>
      </c>
      <c r="F299" s="1">
        <v>2018.0</v>
      </c>
      <c r="G299" s="16">
        <f>averageifs($B$4:$B$6663, $A$4:$A$6663, "&gt;=01-Oct-2018", $A$4:$A$6663, "&lt;=31-Oct-2018")</f>
        <v>1.301304762</v>
      </c>
    </row>
    <row r="300">
      <c r="A300" s="80">
        <v>34752.0</v>
      </c>
      <c r="B300" s="74">
        <v>1.3984</v>
      </c>
      <c r="C300" s="1" t="s">
        <v>1949</v>
      </c>
      <c r="E300" s="1" t="s">
        <v>1109</v>
      </c>
      <c r="F300" s="1">
        <v>2018.0</v>
      </c>
      <c r="G300" s="16">
        <f>averageifs($B$4:$B$6663, $A$4:$A$6663, "&gt;=01-Nov-2018", $A$4:$A$6663, "&lt;=30-Nov-2018")</f>
        <v>1.319868421</v>
      </c>
    </row>
    <row r="301">
      <c r="A301" s="80">
        <v>34753.0</v>
      </c>
      <c r="B301" s="74">
        <v>1.3939</v>
      </c>
      <c r="C301" s="1" t="s">
        <v>1949</v>
      </c>
      <c r="E301" s="1" t="s">
        <v>1110</v>
      </c>
      <c r="F301" s="1">
        <v>2018.0</v>
      </c>
      <c r="G301" s="16">
        <f>averageifs($B$4:$B$6663, $A$4:$A$6663, "&gt;=01-Dec-2018", $A$4:$A$6663, "&lt;=31-Dec-2018")</f>
        <v>1.339886667</v>
      </c>
    </row>
    <row r="302">
      <c r="A302" s="80">
        <v>34754.0</v>
      </c>
      <c r="B302" s="74">
        <v>1.3939</v>
      </c>
      <c r="C302" s="1" t="s">
        <v>1949</v>
      </c>
      <c r="E302" s="1" t="s">
        <v>1099</v>
      </c>
      <c r="F302" s="1">
        <v>2019.0</v>
      </c>
      <c r="G302" s="16">
        <f>averageifs($B$4:$B$6663, $A$4:$A$6663, "&gt;=01-Jan-2019", $A$4:$A$6663, "&lt;=31-Jan-2019")</f>
        <v>1.33033</v>
      </c>
    </row>
    <row r="303">
      <c r="A303" s="80">
        <v>34757.0</v>
      </c>
      <c r="B303" s="74">
        <v>1.3964</v>
      </c>
      <c r="C303" s="1" t="s">
        <v>1949</v>
      </c>
      <c r="E303" s="1" t="s">
        <v>1100</v>
      </c>
      <c r="F303" s="1">
        <v>2019.0</v>
      </c>
      <c r="G303" s="16">
        <f>averageifs($B$4:$B$6663, $A$4:$A$6663, "&gt;=01-Feb-2019", $A$4:$A$6663, "&lt;=28-Feb-2019")</f>
        <v>1.320557895</v>
      </c>
    </row>
    <row r="304">
      <c r="A304" s="80">
        <v>34758.0</v>
      </c>
      <c r="B304" s="74">
        <v>1.3935</v>
      </c>
      <c r="C304" s="1" t="s">
        <v>1949</v>
      </c>
      <c r="E304" s="1" t="s">
        <v>1101</v>
      </c>
      <c r="F304" s="1">
        <v>2019.0</v>
      </c>
      <c r="G304" s="16">
        <f>averageifs($B$4:$B$6663, $A$4:$A$6663, "&gt;=01-Mar-2019", $A$4:$A$6663, "&lt;=31-Mar-2019")</f>
        <v>1.33647</v>
      </c>
    </row>
    <row r="305">
      <c r="A305" s="79">
        <v>34759.0</v>
      </c>
      <c r="B305" s="74">
        <v>1.3964</v>
      </c>
      <c r="C305" s="1" t="s">
        <v>1949</v>
      </c>
      <c r="E305" s="1" t="s">
        <v>1102</v>
      </c>
      <c r="F305" s="1">
        <v>2019.0</v>
      </c>
      <c r="G305" s="16">
        <f>averageifs($B$4:$B$6663, $A$4:$A$6663, "&gt;=01-Apr-2019", $A$4:$A$6663, "&lt;=30-Apr-2019")</f>
        <v>1.33738</v>
      </c>
    </row>
    <row r="306">
      <c r="A306" s="79">
        <v>34760.0</v>
      </c>
      <c r="B306" s="74">
        <v>1.4036</v>
      </c>
      <c r="C306" s="1" t="s">
        <v>1949</v>
      </c>
      <c r="E306" s="1" t="s">
        <v>1103</v>
      </c>
      <c r="F306" s="1">
        <v>2019.0</v>
      </c>
      <c r="G306" s="16">
        <f>averageifs($B$4:$B$6663, $A$4:$A$6663, "&gt;=01-May-2019", $A$4:$A$6663, "&lt;=31-May-2019")</f>
        <v>1.345985714</v>
      </c>
    </row>
    <row r="307">
      <c r="A307" s="79">
        <v>34761.0</v>
      </c>
      <c r="B307" s="74">
        <v>1.4013</v>
      </c>
      <c r="C307" s="1" t="s">
        <v>1949</v>
      </c>
      <c r="E307" s="1" t="s">
        <v>1104</v>
      </c>
      <c r="F307" s="1">
        <v>2019.0</v>
      </c>
      <c r="G307" s="16">
        <f>averageifs($B$4:$B$6663, $A$4:$A$6663, "&gt;=01-Jun-2019", $A$4:$A$6663, "&lt;=30-Jun-2019")</f>
        <v>1.328752632</v>
      </c>
    </row>
    <row r="308">
      <c r="A308" s="79">
        <v>34764.0</v>
      </c>
      <c r="B308" s="74">
        <v>1.4176</v>
      </c>
      <c r="C308" s="1" t="s">
        <v>1949</v>
      </c>
      <c r="E308" s="1" t="s">
        <v>1105</v>
      </c>
      <c r="F308" s="1">
        <v>2019.0</v>
      </c>
      <c r="G308" s="16">
        <f>averageifs($B$4:$B$6663, $A$4:$A$6663, "&gt;=01-Jul-2019", $A$4:$A$6663, "&lt;=31-Jul-2019")</f>
        <v>1.310484211</v>
      </c>
    </row>
    <row r="309">
      <c r="A309" s="79">
        <v>34765.0</v>
      </c>
      <c r="B309" s="74">
        <v>1.421</v>
      </c>
      <c r="C309" s="1" t="s">
        <v>1949</v>
      </c>
      <c r="E309" s="1" t="s">
        <v>1106</v>
      </c>
      <c r="F309" s="1">
        <v>2019.0</v>
      </c>
      <c r="G309" s="16">
        <f>averageifs($B$4:$B$6663, $A$4:$A$6663, "&gt;=01-Aug-2019", $A$4:$A$6663, "&lt;=31-Aug-2019")</f>
        <v>1.32766</v>
      </c>
    </row>
    <row r="310">
      <c r="A310" s="79">
        <v>34766.0</v>
      </c>
      <c r="B310" s="74">
        <v>1.4085</v>
      </c>
      <c r="C310" s="1" t="s">
        <v>1949</v>
      </c>
      <c r="E310" s="1" t="s">
        <v>1107</v>
      </c>
      <c r="F310" s="1">
        <v>2019.0</v>
      </c>
      <c r="G310" s="16">
        <f>averageifs($B$4:$B$6663, $A$4:$A$6663, "&gt;=01-Sep-2019", $A$4:$A$6663, "&lt;=30-Sep-2019")</f>
        <v>1.32405</v>
      </c>
    </row>
    <row r="311">
      <c r="A311" s="79">
        <v>34767.0</v>
      </c>
      <c r="B311" s="74">
        <v>1.4125</v>
      </c>
      <c r="C311" s="1" t="s">
        <v>1949</v>
      </c>
      <c r="E311" s="1" t="s">
        <v>1108</v>
      </c>
      <c r="F311" s="1">
        <v>2019.0</v>
      </c>
      <c r="G311" s="16">
        <f>averageifs($B$4:$B$6663, $A$4:$A$6663, "&gt;=01-Oct-2019", $A$4:$A$6663, "&lt;=31-Oct-2019")</f>
        <v>1.318371429</v>
      </c>
    </row>
    <row r="312">
      <c r="A312" s="80">
        <v>34768.0</v>
      </c>
      <c r="B312" s="74">
        <v>1.4087</v>
      </c>
      <c r="C312" s="1" t="s">
        <v>1949</v>
      </c>
      <c r="E312" s="1" t="s">
        <v>1109</v>
      </c>
      <c r="F312" s="1">
        <v>2019.0</v>
      </c>
      <c r="G312" s="16">
        <f>averageifs($B$4:$B$6663, $A$4:$A$6663, "&gt;=01-Nov-2019", $A$4:$A$6663, "&lt;=30-Nov-2019")</f>
        <v>1.32320625</v>
      </c>
    </row>
    <row r="313">
      <c r="A313" s="80">
        <v>34771.0</v>
      </c>
      <c r="B313" s="74">
        <v>1.4118</v>
      </c>
      <c r="C313" s="1" t="s">
        <v>1949</v>
      </c>
      <c r="E313" s="1" t="s">
        <v>1110</v>
      </c>
      <c r="F313" s="1">
        <v>2019.0</v>
      </c>
      <c r="G313" s="16">
        <f>averageifs($B$4:$B$6663, $A$4:$A$6663, "&gt;=01-Dec-2019", $A$4:$A$6663, "&lt;=31-Dec-2019")</f>
        <v>1.318272222</v>
      </c>
    </row>
    <row r="314">
      <c r="A314" s="80">
        <v>34772.0</v>
      </c>
      <c r="B314" s="74">
        <v>1.4169</v>
      </c>
      <c r="C314" s="1" t="s">
        <v>1949</v>
      </c>
      <c r="G314" s="16"/>
    </row>
    <row r="315">
      <c r="A315" s="80">
        <v>34773.0</v>
      </c>
      <c r="B315" s="74">
        <v>1.4156</v>
      </c>
      <c r="C315" s="1" t="s">
        <v>1949</v>
      </c>
      <c r="G315" s="16"/>
    </row>
    <row r="316">
      <c r="A316" s="80">
        <v>34774.0</v>
      </c>
      <c r="B316" s="74">
        <v>1.4138</v>
      </c>
      <c r="C316" s="1" t="s">
        <v>1949</v>
      </c>
      <c r="G316" s="16"/>
    </row>
    <row r="317">
      <c r="A317" s="80">
        <v>34775.0</v>
      </c>
      <c r="B317" s="74">
        <v>1.4177</v>
      </c>
      <c r="C317" s="1" t="s">
        <v>1949</v>
      </c>
      <c r="G317" s="16"/>
    </row>
    <row r="318">
      <c r="A318" s="80">
        <v>34778.0</v>
      </c>
      <c r="B318" s="74">
        <v>1.4082</v>
      </c>
      <c r="C318" s="1" t="s">
        <v>1949</v>
      </c>
      <c r="G318" s="16"/>
    </row>
    <row r="319">
      <c r="A319" s="80">
        <v>34779.0</v>
      </c>
      <c r="B319" s="74">
        <v>1.4009</v>
      </c>
      <c r="C319" s="1" t="s">
        <v>1949</v>
      </c>
      <c r="G319" s="16"/>
    </row>
    <row r="320">
      <c r="A320" s="80">
        <v>34780.0</v>
      </c>
      <c r="B320" s="74">
        <v>1.4025</v>
      </c>
      <c r="C320" s="1" t="s">
        <v>1949</v>
      </c>
      <c r="G320" s="16"/>
    </row>
    <row r="321">
      <c r="A321" s="80">
        <v>34781.0</v>
      </c>
      <c r="B321" s="74">
        <v>1.406</v>
      </c>
      <c r="C321" s="1" t="s">
        <v>1949</v>
      </c>
      <c r="G321" s="16"/>
    </row>
    <row r="322">
      <c r="A322" s="80">
        <v>34782.0</v>
      </c>
      <c r="B322" s="74">
        <v>1.4014</v>
      </c>
      <c r="C322" s="1" t="s">
        <v>1949</v>
      </c>
      <c r="G322" s="16"/>
    </row>
    <row r="323">
      <c r="A323" s="80">
        <v>34785.0</v>
      </c>
      <c r="B323" s="74">
        <v>1.4015</v>
      </c>
      <c r="C323" s="1" t="s">
        <v>1949</v>
      </c>
      <c r="G323" s="16"/>
    </row>
    <row r="324">
      <c r="A324" s="80">
        <v>34786.0</v>
      </c>
      <c r="B324" s="74">
        <v>1.403</v>
      </c>
      <c r="C324" s="1" t="s">
        <v>1949</v>
      </c>
      <c r="G324" s="16"/>
    </row>
    <row r="325">
      <c r="A325" s="80">
        <v>34787.0</v>
      </c>
      <c r="B325" s="74">
        <v>1.4032</v>
      </c>
      <c r="C325" s="1" t="s">
        <v>1949</v>
      </c>
      <c r="G325" s="16"/>
    </row>
    <row r="326">
      <c r="A326" s="80">
        <v>34788.0</v>
      </c>
      <c r="B326" s="74">
        <v>1.3983</v>
      </c>
      <c r="C326" s="1" t="s">
        <v>1949</v>
      </c>
      <c r="G326" s="16"/>
    </row>
    <row r="327">
      <c r="A327" s="80">
        <v>34789.0</v>
      </c>
      <c r="B327" s="74">
        <v>1.399</v>
      </c>
      <c r="C327" s="1" t="s">
        <v>1949</v>
      </c>
      <c r="G327" s="16"/>
    </row>
    <row r="328">
      <c r="A328" s="79">
        <v>34792.0</v>
      </c>
      <c r="B328" s="74">
        <v>1.3987</v>
      </c>
      <c r="C328" s="1" t="s">
        <v>1949</v>
      </c>
      <c r="G328" s="16"/>
    </row>
    <row r="329">
      <c r="A329" s="79">
        <v>34793.0</v>
      </c>
      <c r="B329" s="74">
        <v>1.394</v>
      </c>
      <c r="C329" s="1" t="s">
        <v>1949</v>
      </c>
      <c r="G329" s="16"/>
    </row>
    <row r="330">
      <c r="A330" s="79">
        <v>34794.0</v>
      </c>
      <c r="B330" s="74">
        <v>1.392</v>
      </c>
      <c r="C330" s="1" t="s">
        <v>1949</v>
      </c>
      <c r="G330" s="16"/>
    </row>
    <row r="331">
      <c r="A331" s="79">
        <v>34795.0</v>
      </c>
      <c r="B331" s="74">
        <v>1.3895</v>
      </c>
      <c r="C331" s="1" t="s">
        <v>1949</v>
      </c>
      <c r="G331" s="16"/>
    </row>
    <row r="332">
      <c r="A332" s="79">
        <v>34796.0</v>
      </c>
      <c r="B332" s="74">
        <v>1.3915</v>
      </c>
      <c r="C332" s="1" t="s">
        <v>1949</v>
      </c>
      <c r="G332" s="16"/>
    </row>
    <row r="333">
      <c r="A333" s="80">
        <v>34799.0</v>
      </c>
      <c r="B333" s="74">
        <v>1.3837</v>
      </c>
      <c r="C333" s="1" t="s">
        <v>1949</v>
      </c>
      <c r="G333" s="16"/>
    </row>
    <row r="334">
      <c r="A334" s="80">
        <v>34800.0</v>
      </c>
      <c r="B334" s="74">
        <v>1.3799</v>
      </c>
      <c r="C334" s="1" t="s">
        <v>1949</v>
      </c>
      <c r="G334" s="16"/>
    </row>
    <row r="335">
      <c r="A335" s="80">
        <v>34801.0</v>
      </c>
      <c r="B335" s="74">
        <v>1.3773</v>
      </c>
      <c r="C335" s="1" t="s">
        <v>1949</v>
      </c>
      <c r="G335" s="16"/>
    </row>
    <row r="336">
      <c r="A336" s="80">
        <v>34802.0</v>
      </c>
      <c r="B336" s="74">
        <v>1.3735</v>
      </c>
      <c r="C336" s="1" t="s">
        <v>1949</v>
      </c>
      <c r="G336" s="16"/>
    </row>
    <row r="337">
      <c r="A337" s="80">
        <v>34803.0</v>
      </c>
      <c r="B337" s="13"/>
      <c r="C337" s="1" t="s">
        <v>1949</v>
      </c>
      <c r="G337" s="16"/>
    </row>
    <row r="338">
      <c r="A338" s="80">
        <v>34806.0</v>
      </c>
      <c r="B338" s="74">
        <v>1.3662</v>
      </c>
      <c r="C338" s="1" t="s">
        <v>1949</v>
      </c>
      <c r="G338" s="16"/>
    </row>
    <row r="339">
      <c r="A339" s="80">
        <v>34807.0</v>
      </c>
      <c r="B339" s="74">
        <v>1.3693</v>
      </c>
      <c r="C339" s="1" t="s">
        <v>1949</v>
      </c>
      <c r="G339" s="16"/>
    </row>
    <row r="340">
      <c r="A340" s="80">
        <v>34808.0</v>
      </c>
      <c r="B340" s="74">
        <v>1.3709</v>
      </c>
      <c r="C340" s="1" t="s">
        <v>1949</v>
      </c>
      <c r="G340" s="16"/>
    </row>
    <row r="341">
      <c r="A341" s="80">
        <v>34809.0</v>
      </c>
      <c r="B341" s="74">
        <v>1.3706</v>
      </c>
      <c r="C341" s="1" t="s">
        <v>1949</v>
      </c>
      <c r="G341" s="16"/>
    </row>
    <row r="342">
      <c r="A342" s="80">
        <v>34810.0</v>
      </c>
      <c r="B342" s="74">
        <v>1.3681</v>
      </c>
      <c r="C342" s="1" t="s">
        <v>1949</v>
      </c>
      <c r="G342" s="16"/>
    </row>
    <row r="343">
      <c r="A343" s="80">
        <v>34813.0</v>
      </c>
      <c r="B343" s="74">
        <v>1.3655</v>
      </c>
      <c r="C343" s="1" t="s">
        <v>1949</v>
      </c>
      <c r="G343" s="16"/>
    </row>
    <row r="344">
      <c r="A344" s="80">
        <v>34814.0</v>
      </c>
      <c r="B344" s="74">
        <v>1.365</v>
      </c>
      <c r="C344" s="1" t="s">
        <v>1949</v>
      </c>
      <c r="G344" s="16"/>
    </row>
    <row r="345">
      <c r="A345" s="80">
        <v>34815.0</v>
      </c>
      <c r="B345" s="74">
        <v>1.363</v>
      </c>
      <c r="C345" s="1" t="s">
        <v>1949</v>
      </c>
      <c r="G345" s="16"/>
    </row>
    <row r="346">
      <c r="A346" s="80">
        <v>34816.0</v>
      </c>
      <c r="B346" s="74">
        <v>1.363</v>
      </c>
      <c r="C346" s="1" t="s">
        <v>1949</v>
      </c>
      <c r="G346" s="16"/>
    </row>
    <row r="347">
      <c r="A347" s="80">
        <v>34817.0</v>
      </c>
      <c r="B347" s="74">
        <v>1.3596</v>
      </c>
      <c r="C347" s="1" t="s">
        <v>1949</v>
      </c>
      <c r="G347" s="16"/>
    </row>
    <row r="348">
      <c r="A348" s="81">
        <v>34820.0</v>
      </c>
      <c r="B348" s="74">
        <v>1.3554</v>
      </c>
      <c r="C348" s="1" t="s">
        <v>1949</v>
      </c>
      <c r="G348" s="16"/>
    </row>
    <row r="349">
      <c r="A349" s="81">
        <v>34821.0</v>
      </c>
      <c r="B349" s="74">
        <v>1.3574</v>
      </c>
      <c r="C349" s="1" t="s">
        <v>1949</v>
      </c>
      <c r="G349" s="16"/>
    </row>
    <row r="350">
      <c r="A350" s="81">
        <v>34822.0</v>
      </c>
      <c r="B350" s="74">
        <v>1.3641</v>
      </c>
      <c r="C350" s="1" t="s">
        <v>1949</v>
      </c>
      <c r="G350" s="16"/>
    </row>
    <row r="351">
      <c r="A351" s="81">
        <v>34823.0</v>
      </c>
      <c r="B351" s="74">
        <v>1.3641</v>
      </c>
      <c r="C351" s="1" t="s">
        <v>1949</v>
      </c>
      <c r="G351" s="16"/>
    </row>
    <row r="352">
      <c r="A352" s="81">
        <v>34824.0</v>
      </c>
      <c r="B352" s="74">
        <v>1.354</v>
      </c>
      <c r="C352" s="1" t="s">
        <v>1949</v>
      </c>
      <c r="G352" s="16"/>
    </row>
    <row r="353">
      <c r="A353" s="81">
        <v>34827.0</v>
      </c>
      <c r="B353" s="74">
        <v>1.358</v>
      </c>
      <c r="C353" s="1" t="s">
        <v>1949</v>
      </c>
      <c r="G353" s="16"/>
    </row>
    <row r="354">
      <c r="A354" s="81">
        <v>34828.0</v>
      </c>
      <c r="B354" s="74">
        <v>1.358</v>
      </c>
      <c r="C354" s="1" t="s">
        <v>1949</v>
      </c>
      <c r="G354" s="16"/>
    </row>
    <row r="355">
      <c r="A355" s="82">
        <v>34829.0</v>
      </c>
      <c r="B355" s="74">
        <v>1.3567</v>
      </c>
      <c r="C355" s="1" t="s">
        <v>1949</v>
      </c>
      <c r="G355" s="16"/>
    </row>
    <row r="356">
      <c r="A356" s="82">
        <v>34830.0</v>
      </c>
      <c r="B356" s="74">
        <v>1.3511</v>
      </c>
      <c r="C356" s="1" t="s">
        <v>1949</v>
      </c>
      <c r="G356" s="16"/>
    </row>
    <row r="357">
      <c r="A357" s="82">
        <v>34831.0</v>
      </c>
      <c r="B357" s="74">
        <v>1.3533</v>
      </c>
      <c r="C357" s="1" t="s">
        <v>1949</v>
      </c>
      <c r="G357" s="16"/>
    </row>
    <row r="358">
      <c r="A358" s="82">
        <v>34834.0</v>
      </c>
      <c r="B358" s="74">
        <v>1.3588</v>
      </c>
      <c r="C358" s="1" t="s">
        <v>1949</v>
      </c>
      <c r="G358" s="16"/>
    </row>
    <row r="359">
      <c r="A359" s="82">
        <v>34835.0</v>
      </c>
      <c r="B359" s="74">
        <v>1.3562</v>
      </c>
      <c r="C359" s="1" t="s">
        <v>1949</v>
      </c>
      <c r="G359" s="16"/>
    </row>
    <row r="360">
      <c r="A360" s="82">
        <v>34836.0</v>
      </c>
      <c r="B360" s="74">
        <v>1.3565</v>
      </c>
      <c r="C360" s="1" t="s">
        <v>1949</v>
      </c>
      <c r="G360" s="16"/>
    </row>
    <row r="361">
      <c r="A361" s="82">
        <v>34837.0</v>
      </c>
      <c r="B361" s="74">
        <v>1.3568</v>
      </c>
      <c r="C361" s="1" t="s">
        <v>1949</v>
      </c>
      <c r="G361" s="16"/>
    </row>
    <row r="362">
      <c r="A362" s="82">
        <v>34838.0</v>
      </c>
      <c r="B362" s="74">
        <v>1.3567</v>
      </c>
      <c r="C362" s="1" t="s">
        <v>1949</v>
      </c>
      <c r="G362" s="16"/>
    </row>
    <row r="363">
      <c r="A363" s="82">
        <v>34841.0</v>
      </c>
      <c r="B363" s="13"/>
      <c r="C363" s="1" t="s">
        <v>1949</v>
      </c>
      <c r="G363" s="16"/>
    </row>
    <row r="364">
      <c r="A364" s="82">
        <v>34842.0</v>
      </c>
      <c r="B364" s="74">
        <v>1.3647</v>
      </c>
      <c r="C364" s="1" t="s">
        <v>1949</v>
      </c>
      <c r="G364" s="16"/>
    </row>
    <row r="365">
      <c r="A365" s="82">
        <v>34843.0</v>
      </c>
      <c r="B365" s="74">
        <v>1.3651</v>
      </c>
      <c r="C365" s="1" t="s">
        <v>1949</v>
      </c>
      <c r="G365" s="16"/>
    </row>
    <row r="366">
      <c r="A366" s="82">
        <v>34844.0</v>
      </c>
      <c r="B366" s="74">
        <v>1.3695</v>
      </c>
      <c r="C366" s="1" t="s">
        <v>1949</v>
      </c>
      <c r="G366" s="16"/>
    </row>
    <row r="367">
      <c r="A367" s="82">
        <v>34845.0</v>
      </c>
      <c r="B367" s="74">
        <v>1.3728</v>
      </c>
      <c r="C367" s="1" t="s">
        <v>1949</v>
      </c>
      <c r="G367" s="16"/>
    </row>
    <row r="368">
      <c r="A368" s="82">
        <v>34848.0</v>
      </c>
      <c r="B368" s="74">
        <v>1.3689</v>
      </c>
      <c r="C368" s="1" t="s">
        <v>1949</v>
      </c>
      <c r="G368" s="16"/>
    </row>
    <row r="369">
      <c r="A369" s="82">
        <v>34849.0</v>
      </c>
      <c r="B369" s="74">
        <v>1.3708</v>
      </c>
      <c r="C369" s="1" t="s">
        <v>1949</v>
      </c>
      <c r="G369" s="16"/>
    </row>
    <row r="370">
      <c r="A370" s="82">
        <v>34850.0</v>
      </c>
      <c r="B370" s="74">
        <v>1.3696</v>
      </c>
      <c r="C370" s="1" t="s">
        <v>1949</v>
      </c>
      <c r="G370" s="16"/>
    </row>
    <row r="371">
      <c r="A371" s="79">
        <v>34851.0</v>
      </c>
      <c r="B371" s="74">
        <v>1.3726</v>
      </c>
      <c r="C371" s="1" t="s">
        <v>1949</v>
      </c>
      <c r="G371" s="16"/>
    </row>
    <row r="372">
      <c r="A372" s="79">
        <v>34852.0</v>
      </c>
      <c r="B372" s="74">
        <v>1.3758</v>
      </c>
      <c r="C372" s="1" t="s">
        <v>1949</v>
      </c>
      <c r="G372" s="16"/>
    </row>
    <row r="373">
      <c r="A373" s="79">
        <v>34855.0</v>
      </c>
      <c r="B373" s="74">
        <v>1.3769</v>
      </c>
      <c r="C373" s="1" t="s">
        <v>1949</v>
      </c>
      <c r="G373" s="16"/>
    </row>
    <row r="374">
      <c r="A374" s="79">
        <v>34856.0</v>
      </c>
      <c r="B374" s="74">
        <v>1.3807</v>
      </c>
      <c r="C374" s="1" t="s">
        <v>1949</v>
      </c>
      <c r="G374" s="16"/>
    </row>
    <row r="375">
      <c r="A375" s="79">
        <v>34857.0</v>
      </c>
      <c r="B375" s="74">
        <v>1.3802</v>
      </c>
      <c r="C375" s="1" t="s">
        <v>1949</v>
      </c>
      <c r="G375" s="16"/>
    </row>
    <row r="376">
      <c r="A376" s="79">
        <v>34858.0</v>
      </c>
      <c r="B376" s="74">
        <v>1.3736</v>
      </c>
      <c r="C376" s="1" t="s">
        <v>1949</v>
      </c>
      <c r="G376" s="16"/>
    </row>
    <row r="377">
      <c r="A377" s="79">
        <v>34859.0</v>
      </c>
      <c r="B377" s="74">
        <v>1.3766</v>
      </c>
      <c r="C377" s="1" t="s">
        <v>1949</v>
      </c>
      <c r="G377" s="16"/>
    </row>
    <row r="378">
      <c r="A378" s="80">
        <v>34862.0</v>
      </c>
      <c r="B378" s="74">
        <v>1.3793</v>
      </c>
      <c r="C378" s="1" t="s">
        <v>1949</v>
      </c>
      <c r="G378" s="16"/>
    </row>
    <row r="379">
      <c r="A379" s="80">
        <v>34863.0</v>
      </c>
      <c r="B379" s="74">
        <v>1.3839</v>
      </c>
      <c r="C379" s="1" t="s">
        <v>1949</v>
      </c>
      <c r="G379" s="16"/>
    </row>
    <row r="380">
      <c r="A380" s="80">
        <v>34864.0</v>
      </c>
      <c r="B380" s="74">
        <v>1.3813</v>
      </c>
      <c r="C380" s="1" t="s">
        <v>1949</v>
      </c>
      <c r="G380" s="16"/>
    </row>
    <row r="381">
      <c r="A381" s="80">
        <v>34865.0</v>
      </c>
      <c r="B381" s="74">
        <v>1.3768</v>
      </c>
      <c r="C381" s="1" t="s">
        <v>1949</v>
      </c>
      <c r="G381" s="16"/>
    </row>
    <row r="382">
      <c r="A382" s="80">
        <v>34866.0</v>
      </c>
      <c r="B382" s="74">
        <v>1.3822</v>
      </c>
      <c r="C382" s="1" t="s">
        <v>1949</v>
      </c>
      <c r="G382" s="16"/>
    </row>
    <row r="383">
      <c r="A383" s="80">
        <v>34869.0</v>
      </c>
      <c r="B383" s="74">
        <v>1.381</v>
      </c>
      <c r="C383" s="1" t="s">
        <v>1949</v>
      </c>
      <c r="G383" s="16"/>
    </row>
    <row r="384">
      <c r="A384" s="80">
        <v>34870.0</v>
      </c>
      <c r="B384" s="74">
        <v>1.3795</v>
      </c>
      <c r="C384" s="1" t="s">
        <v>1949</v>
      </c>
      <c r="G384" s="16"/>
    </row>
    <row r="385">
      <c r="A385" s="80">
        <v>34871.0</v>
      </c>
      <c r="B385" s="74">
        <v>1.3759</v>
      </c>
      <c r="C385" s="1" t="s">
        <v>1949</v>
      </c>
      <c r="G385" s="16"/>
    </row>
    <row r="386">
      <c r="A386" s="80">
        <v>34872.0</v>
      </c>
      <c r="B386" s="74">
        <v>1.3759</v>
      </c>
      <c r="C386" s="1" t="s">
        <v>1949</v>
      </c>
      <c r="G386" s="16"/>
    </row>
    <row r="387">
      <c r="A387" s="80">
        <v>34873.0</v>
      </c>
      <c r="B387" s="74">
        <v>1.3742</v>
      </c>
      <c r="C387" s="1" t="s">
        <v>1949</v>
      </c>
      <c r="G387" s="16"/>
    </row>
    <row r="388">
      <c r="A388" s="80">
        <v>34876.0</v>
      </c>
      <c r="B388" s="74">
        <v>1.3722</v>
      </c>
      <c r="C388" s="1" t="s">
        <v>1949</v>
      </c>
      <c r="G388" s="16"/>
    </row>
    <row r="389">
      <c r="A389" s="80">
        <v>34877.0</v>
      </c>
      <c r="B389" s="74">
        <v>1.3752</v>
      </c>
      <c r="C389" s="1" t="s">
        <v>1949</v>
      </c>
      <c r="G389" s="16"/>
    </row>
    <row r="390">
      <c r="A390" s="80">
        <v>34878.0</v>
      </c>
      <c r="B390" s="74">
        <v>1.3752</v>
      </c>
      <c r="C390" s="1" t="s">
        <v>1949</v>
      </c>
      <c r="G390" s="16"/>
    </row>
    <row r="391">
      <c r="A391" s="80">
        <v>34879.0</v>
      </c>
      <c r="B391" s="74">
        <v>1.3761</v>
      </c>
      <c r="C391" s="1" t="s">
        <v>1949</v>
      </c>
      <c r="G391" s="16"/>
    </row>
    <row r="392">
      <c r="A392" s="80">
        <v>34880.0</v>
      </c>
      <c r="B392" s="74">
        <v>1.3734</v>
      </c>
      <c r="C392" s="1" t="s">
        <v>1949</v>
      </c>
      <c r="G392" s="16"/>
    </row>
    <row r="393">
      <c r="A393" s="79">
        <v>34883.0</v>
      </c>
      <c r="B393" s="13"/>
      <c r="C393" s="1" t="s">
        <v>1949</v>
      </c>
      <c r="G393" s="16"/>
    </row>
    <row r="394">
      <c r="A394" s="79">
        <v>34884.0</v>
      </c>
      <c r="B394" s="74">
        <v>1.3718</v>
      </c>
      <c r="C394" s="1" t="s">
        <v>1949</v>
      </c>
      <c r="G394" s="16"/>
    </row>
    <row r="395">
      <c r="A395" s="79">
        <v>34885.0</v>
      </c>
      <c r="B395" s="74">
        <v>1.3699</v>
      </c>
      <c r="C395" s="1" t="s">
        <v>1949</v>
      </c>
      <c r="G395" s="16"/>
    </row>
    <row r="396">
      <c r="A396" s="79">
        <v>34886.0</v>
      </c>
      <c r="B396" s="74">
        <v>1.3692</v>
      </c>
      <c r="C396" s="1" t="s">
        <v>1949</v>
      </c>
      <c r="G396" s="16"/>
    </row>
    <row r="397">
      <c r="A397" s="79">
        <v>34887.0</v>
      </c>
      <c r="B397" s="74">
        <v>1.3637</v>
      </c>
      <c r="C397" s="1" t="s">
        <v>1949</v>
      </c>
      <c r="G397" s="16"/>
    </row>
    <row r="398">
      <c r="A398" s="80">
        <v>34890.0</v>
      </c>
      <c r="B398" s="74">
        <v>1.3516</v>
      </c>
      <c r="C398" s="1" t="s">
        <v>1949</v>
      </c>
      <c r="G398" s="16"/>
    </row>
    <row r="399">
      <c r="A399" s="80">
        <v>34891.0</v>
      </c>
      <c r="B399" s="74">
        <v>1.3539</v>
      </c>
      <c r="C399" s="1" t="s">
        <v>1949</v>
      </c>
      <c r="G399" s="16"/>
    </row>
    <row r="400">
      <c r="A400" s="80">
        <v>34892.0</v>
      </c>
      <c r="B400" s="74">
        <v>1.3552</v>
      </c>
      <c r="C400" s="1" t="s">
        <v>1949</v>
      </c>
      <c r="G400" s="16"/>
    </row>
    <row r="401">
      <c r="A401" s="80">
        <v>34893.0</v>
      </c>
      <c r="B401" s="74">
        <v>1.359</v>
      </c>
      <c r="C401" s="1" t="s">
        <v>1949</v>
      </c>
      <c r="G401" s="16"/>
    </row>
    <row r="402">
      <c r="A402" s="80">
        <v>34894.0</v>
      </c>
      <c r="B402" s="74">
        <v>1.3591</v>
      </c>
      <c r="C402" s="1" t="s">
        <v>1949</v>
      </c>
      <c r="G402" s="16"/>
    </row>
    <row r="403">
      <c r="A403" s="80">
        <v>34897.0</v>
      </c>
      <c r="B403" s="74">
        <v>1.3558</v>
      </c>
      <c r="C403" s="1" t="s">
        <v>1949</v>
      </c>
      <c r="G403" s="16"/>
    </row>
    <row r="404">
      <c r="A404" s="80">
        <v>34898.0</v>
      </c>
      <c r="B404" s="74">
        <v>1.3603</v>
      </c>
      <c r="C404" s="1" t="s">
        <v>1949</v>
      </c>
      <c r="G404" s="16"/>
    </row>
    <row r="405">
      <c r="A405" s="80">
        <v>34899.0</v>
      </c>
      <c r="B405" s="74">
        <v>1.3601</v>
      </c>
      <c r="C405" s="1" t="s">
        <v>1949</v>
      </c>
      <c r="G405" s="16"/>
    </row>
    <row r="406">
      <c r="A406" s="80">
        <v>34900.0</v>
      </c>
      <c r="B406" s="74">
        <v>1.3633</v>
      </c>
      <c r="C406" s="1" t="s">
        <v>1949</v>
      </c>
      <c r="G406" s="16"/>
    </row>
    <row r="407">
      <c r="A407" s="80">
        <v>34901.0</v>
      </c>
      <c r="B407" s="74">
        <v>1.3595</v>
      </c>
      <c r="C407" s="1" t="s">
        <v>1949</v>
      </c>
      <c r="G407" s="16"/>
    </row>
    <row r="408">
      <c r="A408" s="80">
        <v>34904.0</v>
      </c>
      <c r="B408" s="74">
        <v>1.3578</v>
      </c>
      <c r="C408" s="1" t="s">
        <v>1949</v>
      </c>
      <c r="G408" s="16"/>
    </row>
    <row r="409">
      <c r="A409" s="80">
        <v>34905.0</v>
      </c>
      <c r="B409" s="74">
        <v>1.3556</v>
      </c>
      <c r="C409" s="1" t="s">
        <v>1949</v>
      </c>
      <c r="G409" s="16"/>
    </row>
    <row r="410">
      <c r="A410" s="80">
        <v>34906.0</v>
      </c>
      <c r="B410" s="74">
        <v>1.3576</v>
      </c>
      <c r="C410" s="1" t="s">
        <v>1949</v>
      </c>
      <c r="G410" s="16"/>
    </row>
    <row r="411">
      <c r="A411" s="80">
        <v>34907.0</v>
      </c>
      <c r="B411" s="74">
        <v>1.3602</v>
      </c>
      <c r="C411" s="1" t="s">
        <v>1949</v>
      </c>
      <c r="G411" s="16"/>
    </row>
    <row r="412">
      <c r="A412" s="80">
        <v>34908.0</v>
      </c>
      <c r="B412" s="74">
        <v>1.364</v>
      </c>
      <c r="C412" s="1" t="s">
        <v>1949</v>
      </c>
      <c r="G412" s="16"/>
    </row>
    <row r="413">
      <c r="A413" s="80">
        <v>34911.0</v>
      </c>
      <c r="B413" s="74">
        <v>1.3697</v>
      </c>
      <c r="C413" s="1" t="s">
        <v>1949</v>
      </c>
      <c r="G413" s="16"/>
    </row>
    <row r="414">
      <c r="A414" s="79">
        <v>34912.0</v>
      </c>
      <c r="B414" s="74">
        <v>1.3669</v>
      </c>
      <c r="C414" s="1" t="s">
        <v>1949</v>
      </c>
      <c r="G414" s="16"/>
    </row>
    <row r="415">
      <c r="A415" s="79">
        <v>34913.0</v>
      </c>
      <c r="B415" s="74">
        <v>1.3569</v>
      </c>
      <c r="C415" s="1" t="s">
        <v>1949</v>
      </c>
      <c r="G415" s="16"/>
    </row>
    <row r="416">
      <c r="A416" s="79">
        <v>34914.0</v>
      </c>
      <c r="B416" s="74">
        <v>1.3586</v>
      </c>
      <c r="C416" s="1" t="s">
        <v>1949</v>
      </c>
      <c r="G416" s="16"/>
    </row>
    <row r="417">
      <c r="A417" s="79">
        <v>34915.0</v>
      </c>
      <c r="B417" s="74">
        <v>1.356</v>
      </c>
      <c r="C417" s="1" t="s">
        <v>1949</v>
      </c>
      <c r="G417" s="16"/>
    </row>
    <row r="418">
      <c r="A418" s="79">
        <v>34918.0</v>
      </c>
      <c r="B418" s="13"/>
      <c r="C418" s="1" t="s">
        <v>1949</v>
      </c>
      <c r="G418" s="16"/>
    </row>
    <row r="419">
      <c r="A419" s="79">
        <v>34919.0</v>
      </c>
      <c r="B419" s="74">
        <v>1.3561</v>
      </c>
      <c r="C419" s="1" t="s">
        <v>1949</v>
      </c>
      <c r="G419" s="16"/>
    </row>
    <row r="420">
      <c r="A420" s="79">
        <v>34920.0</v>
      </c>
      <c r="B420" s="74">
        <v>1.3603</v>
      </c>
      <c r="C420" s="1" t="s">
        <v>1949</v>
      </c>
      <c r="G420" s="16"/>
    </row>
    <row r="421">
      <c r="A421" s="80">
        <v>34921.0</v>
      </c>
      <c r="B421" s="74">
        <v>1.358</v>
      </c>
      <c r="C421" s="1" t="s">
        <v>1949</v>
      </c>
      <c r="G421" s="16"/>
    </row>
    <row r="422">
      <c r="A422" s="80">
        <v>34922.0</v>
      </c>
      <c r="B422" s="74">
        <v>1.3586</v>
      </c>
      <c r="C422" s="1" t="s">
        <v>1949</v>
      </c>
      <c r="G422" s="16"/>
    </row>
    <row r="423">
      <c r="A423" s="80">
        <v>34925.0</v>
      </c>
      <c r="B423" s="74">
        <v>1.363</v>
      </c>
      <c r="C423" s="1" t="s">
        <v>1949</v>
      </c>
      <c r="G423" s="16"/>
    </row>
    <row r="424">
      <c r="A424" s="80">
        <v>34926.0</v>
      </c>
      <c r="B424" s="74">
        <v>1.3604</v>
      </c>
      <c r="C424" s="1" t="s">
        <v>1949</v>
      </c>
      <c r="G424" s="16"/>
    </row>
    <row r="425">
      <c r="A425" s="80">
        <v>34927.0</v>
      </c>
      <c r="B425" s="74">
        <v>1.3584</v>
      </c>
      <c r="C425" s="1" t="s">
        <v>1949</v>
      </c>
      <c r="G425" s="16"/>
    </row>
    <row r="426">
      <c r="A426" s="80">
        <v>34928.0</v>
      </c>
      <c r="B426" s="74">
        <v>1.3588</v>
      </c>
      <c r="C426" s="1" t="s">
        <v>1949</v>
      </c>
      <c r="G426" s="16"/>
    </row>
    <row r="427">
      <c r="A427" s="80">
        <v>34929.0</v>
      </c>
      <c r="B427" s="74">
        <v>1.3591</v>
      </c>
      <c r="C427" s="1" t="s">
        <v>1949</v>
      </c>
      <c r="G427" s="16"/>
    </row>
    <row r="428">
      <c r="A428" s="80">
        <v>34932.0</v>
      </c>
      <c r="B428" s="74">
        <v>1.3588</v>
      </c>
      <c r="C428" s="1" t="s">
        <v>1949</v>
      </c>
      <c r="G428" s="16"/>
    </row>
    <row r="429">
      <c r="A429" s="80">
        <v>34933.0</v>
      </c>
      <c r="B429" s="74">
        <v>1.3574</v>
      </c>
      <c r="C429" s="1" t="s">
        <v>1949</v>
      </c>
      <c r="G429" s="16"/>
    </row>
    <row r="430">
      <c r="A430" s="80">
        <v>34934.0</v>
      </c>
      <c r="B430" s="74">
        <v>1.358</v>
      </c>
      <c r="C430" s="1" t="s">
        <v>1949</v>
      </c>
      <c r="G430" s="16"/>
    </row>
    <row r="431">
      <c r="A431" s="80">
        <v>34935.0</v>
      </c>
      <c r="B431" s="74">
        <v>1.3564</v>
      </c>
      <c r="C431" s="1" t="s">
        <v>1949</v>
      </c>
      <c r="G431" s="16"/>
    </row>
    <row r="432">
      <c r="A432" s="80">
        <v>34936.0</v>
      </c>
      <c r="B432" s="74">
        <v>1.3458</v>
      </c>
      <c r="C432" s="1" t="s">
        <v>1949</v>
      </c>
      <c r="G432" s="16"/>
    </row>
    <row r="433">
      <c r="A433" s="80">
        <v>34939.0</v>
      </c>
      <c r="B433" s="74">
        <v>1.3403</v>
      </c>
      <c r="C433" s="1" t="s">
        <v>1949</v>
      </c>
      <c r="G433" s="16"/>
    </row>
    <row r="434">
      <c r="A434" s="80">
        <v>34940.0</v>
      </c>
      <c r="B434" s="74">
        <v>1.3396</v>
      </c>
      <c r="C434" s="1" t="s">
        <v>1949</v>
      </c>
      <c r="G434" s="16"/>
    </row>
    <row r="435">
      <c r="A435" s="80">
        <v>34941.0</v>
      </c>
      <c r="B435" s="74">
        <v>1.338</v>
      </c>
      <c r="C435" s="1" t="s">
        <v>1949</v>
      </c>
      <c r="G435" s="16"/>
    </row>
    <row r="436">
      <c r="A436" s="80">
        <v>34942.0</v>
      </c>
      <c r="B436" s="74">
        <v>1.343</v>
      </c>
      <c r="C436" s="1" t="s">
        <v>1949</v>
      </c>
      <c r="G436" s="16"/>
    </row>
    <row r="437">
      <c r="A437" s="79">
        <v>34943.0</v>
      </c>
      <c r="B437" s="74">
        <v>1.343</v>
      </c>
      <c r="C437" s="1" t="s">
        <v>1949</v>
      </c>
      <c r="G437" s="16"/>
    </row>
    <row r="438">
      <c r="A438" s="79">
        <v>34946.0</v>
      </c>
      <c r="B438" s="13"/>
      <c r="C438" s="1" t="s">
        <v>1949</v>
      </c>
      <c r="G438" s="16"/>
    </row>
    <row r="439">
      <c r="A439" s="79">
        <v>34947.0</v>
      </c>
      <c r="B439" s="74">
        <v>1.3427</v>
      </c>
      <c r="C439" s="1" t="s">
        <v>1949</v>
      </c>
      <c r="G439" s="16"/>
    </row>
    <row r="440">
      <c r="A440" s="79">
        <v>34948.0</v>
      </c>
      <c r="B440" s="74">
        <v>1.3391</v>
      </c>
      <c r="C440" s="1" t="s">
        <v>1949</v>
      </c>
      <c r="G440" s="16"/>
    </row>
    <row r="441">
      <c r="A441" s="79">
        <v>34949.0</v>
      </c>
      <c r="B441" s="74">
        <v>1.3387</v>
      </c>
      <c r="C441" s="1" t="s">
        <v>1949</v>
      </c>
      <c r="G441" s="16"/>
    </row>
    <row r="442">
      <c r="A442" s="79">
        <v>34950.0</v>
      </c>
      <c r="B442" s="74">
        <v>1.3446</v>
      </c>
      <c r="C442" s="1" t="s">
        <v>1949</v>
      </c>
      <c r="G442" s="16"/>
    </row>
    <row r="443">
      <c r="A443" s="80">
        <v>34953.0</v>
      </c>
      <c r="B443" s="74">
        <v>1.343</v>
      </c>
      <c r="C443" s="1" t="s">
        <v>1949</v>
      </c>
      <c r="G443" s="16"/>
    </row>
    <row r="444">
      <c r="A444" s="80">
        <v>34954.0</v>
      </c>
      <c r="B444" s="74">
        <v>1.3451</v>
      </c>
      <c r="C444" s="1" t="s">
        <v>1949</v>
      </c>
      <c r="G444" s="16"/>
    </row>
    <row r="445">
      <c r="A445" s="80">
        <v>34955.0</v>
      </c>
      <c r="B445" s="74">
        <v>1.3543</v>
      </c>
      <c r="C445" s="1" t="s">
        <v>1949</v>
      </c>
      <c r="G445" s="16"/>
    </row>
    <row r="446">
      <c r="A446" s="80">
        <v>34956.0</v>
      </c>
      <c r="B446" s="74">
        <v>1.3692</v>
      </c>
      <c r="C446" s="1" t="s">
        <v>1949</v>
      </c>
      <c r="G446" s="16"/>
    </row>
    <row r="447">
      <c r="A447" s="80">
        <v>34957.0</v>
      </c>
      <c r="B447" s="74">
        <v>1.366</v>
      </c>
      <c r="C447" s="1" t="s">
        <v>1949</v>
      </c>
      <c r="G447" s="16"/>
    </row>
    <row r="448">
      <c r="A448" s="80">
        <v>34960.0</v>
      </c>
      <c r="B448" s="74">
        <v>1.364</v>
      </c>
      <c r="C448" s="1" t="s">
        <v>1949</v>
      </c>
      <c r="G448" s="16"/>
    </row>
    <row r="449">
      <c r="A449" s="80">
        <v>34961.0</v>
      </c>
      <c r="B449" s="74">
        <v>1.359</v>
      </c>
      <c r="C449" s="1" t="s">
        <v>1949</v>
      </c>
      <c r="G449" s="16"/>
    </row>
    <row r="450">
      <c r="A450" s="80">
        <v>34962.0</v>
      </c>
      <c r="B450" s="74">
        <v>1.3608</v>
      </c>
      <c r="C450" s="1" t="s">
        <v>1949</v>
      </c>
      <c r="G450" s="16"/>
    </row>
    <row r="451">
      <c r="A451" s="80">
        <v>34963.0</v>
      </c>
      <c r="B451" s="74">
        <v>1.357</v>
      </c>
      <c r="C451" s="1" t="s">
        <v>1949</v>
      </c>
      <c r="G451" s="16"/>
    </row>
    <row r="452">
      <c r="A452" s="80">
        <v>34964.0</v>
      </c>
      <c r="B452" s="74">
        <v>1.352</v>
      </c>
      <c r="C452" s="1" t="s">
        <v>1949</v>
      </c>
      <c r="G452" s="16"/>
    </row>
    <row r="453">
      <c r="A453" s="80">
        <v>34967.0</v>
      </c>
      <c r="B453" s="74">
        <v>1.3461</v>
      </c>
      <c r="C453" s="1" t="s">
        <v>1949</v>
      </c>
      <c r="G453" s="16"/>
    </row>
    <row r="454">
      <c r="A454" s="80">
        <v>34968.0</v>
      </c>
      <c r="B454" s="74">
        <v>1.3458</v>
      </c>
      <c r="C454" s="1" t="s">
        <v>1949</v>
      </c>
      <c r="G454" s="16"/>
    </row>
    <row r="455">
      <c r="A455" s="80">
        <v>34969.0</v>
      </c>
      <c r="B455" s="74">
        <v>1.3493</v>
      </c>
      <c r="C455" s="1" t="s">
        <v>1949</v>
      </c>
      <c r="G455" s="16"/>
    </row>
    <row r="456">
      <c r="A456" s="80">
        <v>34970.0</v>
      </c>
      <c r="B456" s="74">
        <v>1.3512</v>
      </c>
      <c r="C456" s="1" t="s">
        <v>1949</v>
      </c>
      <c r="G456" s="16"/>
    </row>
    <row r="457">
      <c r="A457" s="80">
        <v>34971.0</v>
      </c>
      <c r="B457" s="74">
        <v>1.3438</v>
      </c>
      <c r="C457" s="1" t="s">
        <v>1949</v>
      </c>
      <c r="G457" s="16"/>
    </row>
    <row r="458">
      <c r="A458" s="79">
        <v>34974.0</v>
      </c>
      <c r="B458" s="74">
        <v>1.3391</v>
      </c>
      <c r="C458" s="1" t="s">
        <v>1949</v>
      </c>
      <c r="G458" s="16"/>
    </row>
    <row r="459">
      <c r="A459" s="79">
        <v>34975.0</v>
      </c>
      <c r="B459" s="74">
        <v>1.3282</v>
      </c>
      <c r="C459" s="1" t="s">
        <v>1949</v>
      </c>
      <c r="G459" s="16"/>
    </row>
    <row r="460">
      <c r="A460" s="79">
        <v>34976.0</v>
      </c>
      <c r="B460" s="74">
        <v>1.3308</v>
      </c>
      <c r="C460" s="1" t="s">
        <v>1949</v>
      </c>
      <c r="G460" s="16"/>
    </row>
    <row r="461">
      <c r="A461" s="79">
        <v>34977.0</v>
      </c>
      <c r="B461" s="74">
        <v>1.3351</v>
      </c>
      <c r="C461" s="1" t="s">
        <v>1949</v>
      </c>
      <c r="G461" s="16"/>
    </row>
    <row r="462">
      <c r="A462" s="79">
        <v>34978.0</v>
      </c>
      <c r="B462" s="74">
        <v>1.3312</v>
      </c>
      <c r="C462" s="1" t="s">
        <v>1949</v>
      </c>
      <c r="G462" s="16"/>
    </row>
    <row r="463">
      <c r="A463" s="79">
        <v>34981.0</v>
      </c>
      <c r="B463" s="13"/>
      <c r="C463" s="1" t="s">
        <v>1949</v>
      </c>
      <c r="G463" s="16"/>
    </row>
    <row r="464">
      <c r="A464" s="80">
        <v>34982.0</v>
      </c>
      <c r="B464" s="74">
        <v>1.3355</v>
      </c>
      <c r="C464" s="1" t="s">
        <v>1949</v>
      </c>
      <c r="G464" s="16"/>
    </row>
    <row r="465">
      <c r="A465" s="80">
        <v>34983.0</v>
      </c>
      <c r="B465" s="74">
        <v>1.3371</v>
      </c>
      <c r="C465" s="1" t="s">
        <v>1949</v>
      </c>
      <c r="G465" s="16"/>
    </row>
    <row r="466">
      <c r="A466" s="80">
        <v>34984.0</v>
      </c>
      <c r="B466" s="74">
        <v>1.3373</v>
      </c>
      <c r="C466" s="1" t="s">
        <v>1949</v>
      </c>
      <c r="G466" s="16"/>
    </row>
    <row r="467">
      <c r="A467" s="80">
        <v>34985.0</v>
      </c>
      <c r="B467" s="74">
        <v>1.337</v>
      </c>
      <c r="C467" s="1" t="s">
        <v>1949</v>
      </c>
      <c r="G467" s="16"/>
    </row>
    <row r="468">
      <c r="A468" s="80">
        <v>34988.0</v>
      </c>
      <c r="B468" s="74">
        <v>1.3371</v>
      </c>
      <c r="C468" s="1" t="s">
        <v>1949</v>
      </c>
      <c r="G468" s="16"/>
    </row>
    <row r="469">
      <c r="A469" s="80">
        <v>34989.0</v>
      </c>
      <c r="B469" s="74">
        <v>1.3385</v>
      </c>
      <c r="C469" s="1" t="s">
        <v>1949</v>
      </c>
      <c r="G469" s="16"/>
    </row>
    <row r="470">
      <c r="A470" s="80">
        <v>34990.0</v>
      </c>
      <c r="B470" s="74">
        <v>1.339</v>
      </c>
      <c r="C470" s="1" t="s">
        <v>1949</v>
      </c>
      <c r="G470" s="16"/>
    </row>
    <row r="471">
      <c r="A471" s="80">
        <v>34991.0</v>
      </c>
      <c r="B471" s="74">
        <v>1.337</v>
      </c>
      <c r="C471" s="1" t="s">
        <v>1949</v>
      </c>
      <c r="G471" s="16"/>
    </row>
    <row r="472">
      <c r="A472" s="80">
        <v>34992.0</v>
      </c>
      <c r="B472" s="74">
        <v>1.3505</v>
      </c>
      <c r="C472" s="1" t="s">
        <v>1949</v>
      </c>
      <c r="G472" s="16"/>
    </row>
    <row r="473">
      <c r="A473" s="80">
        <v>34995.0</v>
      </c>
      <c r="B473" s="74">
        <v>1.3683</v>
      </c>
      <c r="C473" s="1" t="s">
        <v>1949</v>
      </c>
      <c r="G473" s="16"/>
    </row>
    <row r="474">
      <c r="A474" s="80">
        <v>34996.0</v>
      </c>
      <c r="B474" s="74">
        <v>1.3705</v>
      </c>
      <c r="C474" s="1" t="s">
        <v>1949</v>
      </c>
      <c r="G474" s="16"/>
    </row>
    <row r="475">
      <c r="A475" s="80">
        <v>34997.0</v>
      </c>
      <c r="B475" s="74">
        <v>1.3664</v>
      </c>
      <c r="C475" s="1" t="s">
        <v>1949</v>
      </c>
      <c r="G475" s="16"/>
    </row>
    <row r="476">
      <c r="A476" s="80">
        <v>34998.0</v>
      </c>
      <c r="B476" s="74">
        <v>1.3657</v>
      </c>
      <c r="C476" s="1" t="s">
        <v>1949</v>
      </c>
      <c r="G476" s="16"/>
    </row>
    <row r="477">
      <c r="A477" s="80">
        <v>34999.0</v>
      </c>
      <c r="B477" s="74">
        <v>1.37</v>
      </c>
      <c r="C477" s="1" t="s">
        <v>1949</v>
      </c>
      <c r="G477" s="16"/>
    </row>
    <row r="478">
      <c r="A478" s="80">
        <v>35002.0</v>
      </c>
      <c r="B478" s="74">
        <v>1.3616</v>
      </c>
      <c r="C478" s="1" t="s">
        <v>1949</v>
      </c>
      <c r="G478" s="16"/>
    </row>
    <row r="479">
      <c r="A479" s="80">
        <v>35003.0</v>
      </c>
      <c r="B479" s="74">
        <v>1.3395</v>
      </c>
      <c r="C479" s="1" t="s">
        <v>1949</v>
      </c>
      <c r="G479" s="16"/>
    </row>
    <row r="480">
      <c r="A480" s="79">
        <v>35004.0</v>
      </c>
      <c r="B480" s="74">
        <v>1.3475</v>
      </c>
      <c r="C480" s="1" t="s">
        <v>1949</v>
      </c>
      <c r="G480" s="16"/>
    </row>
    <row r="481">
      <c r="A481" s="79">
        <v>35005.0</v>
      </c>
      <c r="B481" s="74">
        <v>1.3424</v>
      </c>
      <c r="C481" s="1" t="s">
        <v>1949</v>
      </c>
      <c r="G481" s="16"/>
    </row>
    <row r="482">
      <c r="A482" s="79">
        <v>35006.0</v>
      </c>
      <c r="B482" s="74">
        <v>1.3473</v>
      </c>
      <c r="C482" s="1" t="s">
        <v>1949</v>
      </c>
      <c r="G482" s="16"/>
    </row>
    <row r="483">
      <c r="A483" s="79">
        <v>35009.0</v>
      </c>
      <c r="B483" s="74">
        <v>1.3512</v>
      </c>
      <c r="C483" s="1" t="s">
        <v>1949</v>
      </c>
      <c r="G483" s="16"/>
    </row>
    <row r="484">
      <c r="A484" s="79">
        <v>35010.0</v>
      </c>
      <c r="B484" s="74">
        <v>1.3586</v>
      </c>
      <c r="C484" s="1" t="s">
        <v>1949</v>
      </c>
      <c r="G484" s="16"/>
    </row>
    <row r="485">
      <c r="A485" s="79">
        <v>35011.0</v>
      </c>
      <c r="B485" s="74">
        <v>1.3572</v>
      </c>
      <c r="C485" s="1" t="s">
        <v>1949</v>
      </c>
      <c r="G485" s="16"/>
    </row>
    <row r="486">
      <c r="A486" s="79">
        <v>35012.0</v>
      </c>
      <c r="B486" s="74">
        <v>1.3556</v>
      </c>
      <c r="C486" s="1" t="s">
        <v>1949</v>
      </c>
      <c r="G486" s="16"/>
    </row>
    <row r="487">
      <c r="A487" s="80">
        <v>35013.0</v>
      </c>
      <c r="B487" s="74">
        <v>1.3517</v>
      </c>
      <c r="C487" s="1" t="s">
        <v>1949</v>
      </c>
      <c r="G487" s="16"/>
    </row>
    <row r="488">
      <c r="A488" s="80">
        <v>35016.0</v>
      </c>
      <c r="B488" s="13"/>
      <c r="C488" s="1" t="s">
        <v>1949</v>
      </c>
      <c r="G488" s="16"/>
    </row>
    <row r="489">
      <c r="A489" s="80">
        <v>35017.0</v>
      </c>
      <c r="B489" s="74">
        <v>1.3534</v>
      </c>
      <c r="C489" s="1" t="s">
        <v>1949</v>
      </c>
      <c r="G489" s="16"/>
    </row>
    <row r="490">
      <c r="A490" s="80">
        <v>35018.0</v>
      </c>
      <c r="B490" s="74">
        <v>1.3554</v>
      </c>
      <c r="C490" s="1" t="s">
        <v>1949</v>
      </c>
      <c r="G490" s="16"/>
    </row>
    <row r="491">
      <c r="A491" s="80">
        <v>35019.0</v>
      </c>
      <c r="B491" s="74">
        <v>1.3557</v>
      </c>
      <c r="C491" s="1" t="s">
        <v>1949</v>
      </c>
      <c r="G491" s="16"/>
    </row>
    <row r="492">
      <c r="A492" s="80">
        <v>35020.0</v>
      </c>
      <c r="B492" s="74">
        <v>1.3517</v>
      </c>
      <c r="C492" s="1" t="s">
        <v>1949</v>
      </c>
      <c r="G492" s="16"/>
    </row>
    <row r="493">
      <c r="A493" s="80">
        <v>35023.0</v>
      </c>
      <c r="B493" s="74">
        <v>1.3513</v>
      </c>
      <c r="C493" s="1" t="s">
        <v>1949</v>
      </c>
      <c r="G493" s="16"/>
    </row>
    <row r="494">
      <c r="A494" s="80">
        <v>35024.0</v>
      </c>
      <c r="B494" s="74">
        <v>1.3527</v>
      </c>
      <c r="C494" s="1" t="s">
        <v>1949</v>
      </c>
      <c r="G494" s="16"/>
    </row>
    <row r="495">
      <c r="A495" s="80">
        <v>35025.0</v>
      </c>
      <c r="B495" s="74">
        <v>1.3529</v>
      </c>
      <c r="C495" s="1" t="s">
        <v>1949</v>
      </c>
      <c r="G495" s="16"/>
    </row>
    <row r="496">
      <c r="A496" s="80">
        <v>35026.0</v>
      </c>
      <c r="B496" s="74">
        <v>1.3538</v>
      </c>
      <c r="C496" s="1" t="s">
        <v>1949</v>
      </c>
      <c r="G496" s="16"/>
    </row>
    <row r="497">
      <c r="A497" s="80">
        <v>35027.0</v>
      </c>
      <c r="B497" s="74">
        <v>1.3537</v>
      </c>
      <c r="C497" s="1" t="s">
        <v>1949</v>
      </c>
      <c r="G497" s="16"/>
    </row>
    <row r="498">
      <c r="A498" s="80">
        <v>35030.0</v>
      </c>
      <c r="B498" s="74">
        <v>1.3517</v>
      </c>
      <c r="C498" s="1" t="s">
        <v>1949</v>
      </c>
      <c r="G498" s="16"/>
    </row>
    <row r="499">
      <c r="A499" s="80">
        <v>35031.0</v>
      </c>
      <c r="B499" s="74">
        <v>1.356</v>
      </c>
      <c r="C499" s="1" t="s">
        <v>1949</v>
      </c>
      <c r="G499" s="16"/>
    </row>
    <row r="500">
      <c r="A500" s="80">
        <v>35032.0</v>
      </c>
      <c r="B500" s="74">
        <v>1.3585</v>
      </c>
      <c r="C500" s="1" t="s">
        <v>1949</v>
      </c>
      <c r="G500" s="16"/>
    </row>
    <row r="501">
      <c r="A501" s="80">
        <v>35033.0</v>
      </c>
      <c r="B501" s="74">
        <v>1.3584</v>
      </c>
      <c r="C501" s="1" t="s">
        <v>1949</v>
      </c>
      <c r="G501" s="16"/>
    </row>
    <row r="502">
      <c r="A502" s="79">
        <v>35034.0</v>
      </c>
      <c r="B502" s="74">
        <v>1.3658</v>
      </c>
      <c r="C502" s="1" t="s">
        <v>1949</v>
      </c>
      <c r="G502" s="16"/>
    </row>
    <row r="503">
      <c r="A503" s="79">
        <v>35037.0</v>
      </c>
      <c r="B503" s="74">
        <v>1.3661</v>
      </c>
      <c r="C503" s="1" t="s">
        <v>1949</v>
      </c>
      <c r="G503" s="16"/>
    </row>
    <row r="504">
      <c r="A504" s="79">
        <v>35038.0</v>
      </c>
      <c r="B504" s="74">
        <v>1.367</v>
      </c>
      <c r="C504" s="1" t="s">
        <v>1949</v>
      </c>
      <c r="G504" s="16"/>
    </row>
    <row r="505">
      <c r="A505" s="79">
        <v>35039.0</v>
      </c>
      <c r="B505" s="74">
        <v>1.3654</v>
      </c>
      <c r="C505" s="1" t="s">
        <v>1949</v>
      </c>
      <c r="G505" s="16"/>
    </row>
    <row r="506">
      <c r="A506" s="79">
        <v>35040.0</v>
      </c>
      <c r="B506" s="74">
        <v>1.3684</v>
      </c>
      <c r="C506" s="1" t="s">
        <v>1949</v>
      </c>
      <c r="G506" s="16"/>
    </row>
    <row r="507">
      <c r="A507" s="79">
        <v>35041.0</v>
      </c>
      <c r="B507" s="74">
        <v>1.3757</v>
      </c>
      <c r="C507" s="1" t="s">
        <v>1949</v>
      </c>
      <c r="G507" s="16"/>
    </row>
    <row r="508">
      <c r="A508" s="80">
        <v>35044.0</v>
      </c>
      <c r="B508" s="74">
        <v>1.3797</v>
      </c>
      <c r="C508" s="1" t="s">
        <v>1949</v>
      </c>
      <c r="G508" s="16"/>
    </row>
    <row r="509">
      <c r="A509" s="80">
        <v>35045.0</v>
      </c>
      <c r="B509" s="74">
        <v>1.3772</v>
      </c>
      <c r="C509" s="1" t="s">
        <v>1949</v>
      </c>
      <c r="G509" s="16"/>
    </row>
    <row r="510">
      <c r="A510" s="80">
        <v>35046.0</v>
      </c>
      <c r="B510" s="74">
        <v>1.3762</v>
      </c>
      <c r="C510" s="1" t="s">
        <v>1949</v>
      </c>
      <c r="G510" s="16"/>
    </row>
    <row r="511">
      <c r="A511" s="80">
        <v>35047.0</v>
      </c>
      <c r="B511" s="74">
        <v>1.3742</v>
      </c>
      <c r="C511" s="1" t="s">
        <v>1949</v>
      </c>
      <c r="G511" s="16"/>
    </row>
    <row r="512">
      <c r="A512" s="80">
        <v>35048.0</v>
      </c>
      <c r="B512" s="74">
        <v>1.3743</v>
      </c>
      <c r="C512" s="1" t="s">
        <v>1949</v>
      </c>
      <c r="G512" s="16"/>
    </row>
    <row r="513">
      <c r="A513" s="80">
        <v>35051.0</v>
      </c>
      <c r="B513" s="74">
        <v>1.3759</v>
      </c>
      <c r="C513" s="1" t="s">
        <v>1949</v>
      </c>
      <c r="G513" s="16"/>
    </row>
    <row r="514">
      <c r="A514" s="80">
        <v>35052.0</v>
      </c>
      <c r="B514" s="74">
        <v>1.3767</v>
      </c>
      <c r="C514" s="1" t="s">
        <v>1949</v>
      </c>
      <c r="G514" s="16"/>
    </row>
    <row r="515">
      <c r="A515" s="80">
        <v>35053.0</v>
      </c>
      <c r="B515" s="74">
        <v>1.3671</v>
      </c>
      <c r="C515" s="1" t="s">
        <v>1949</v>
      </c>
      <c r="G515" s="16"/>
    </row>
    <row r="516">
      <c r="A516" s="80">
        <v>35054.0</v>
      </c>
      <c r="B516" s="74">
        <v>1.3615</v>
      </c>
      <c r="C516" s="1" t="s">
        <v>1949</v>
      </c>
      <c r="G516" s="16"/>
    </row>
    <row r="517">
      <c r="A517" s="80">
        <v>35055.0</v>
      </c>
      <c r="B517" s="74">
        <v>1.3633</v>
      </c>
      <c r="C517" s="1" t="s">
        <v>1949</v>
      </c>
      <c r="G517" s="16"/>
    </row>
    <row r="518">
      <c r="A518" s="80">
        <v>35058.0</v>
      </c>
      <c r="B518" s="13"/>
      <c r="G518" s="16"/>
    </row>
    <row r="519">
      <c r="A519" s="80">
        <v>35059.0</v>
      </c>
      <c r="B519" s="13"/>
      <c r="C519" s="1" t="s">
        <v>1949</v>
      </c>
      <c r="G519" s="16"/>
    </row>
    <row r="520">
      <c r="A520" s="80">
        <v>35060.0</v>
      </c>
      <c r="B520" s="74">
        <v>1.3595</v>
      </c>
      <c r="C520" s="1" t="s">
        <v>1949</v>
      </c>
      <c r="G520" s="16"/>
    </row>
    <row r="521">
      <c r="A521" s="80">
        <v>35061.0</v>
      </c>
      <c r="B521" s="74">
        <v>1.3607</v>
      </c>
      <c r="C521" s="1" t="s">
        <v>1949</v>
      </c>
      <c r="G521" s="16"/>
    </row>
    <row r="522">
      <c r="A522" s="80">
        <v>35062.0</v>
      </c>
      <c r="B522" s="74">
        <v>1.3652</v>
      </c>
      <c r="C522" s="1" t="s">
        <v>1949</v>
      </c>
      <c r="G522" s="16"/>
    </row>
    <row r="523">
      <c r="A523" s="79">
        <v>35066.0</v>
      </c>
      <c r="B523" s="74">
        <v>1.357</v>
      </c>
      <c r="C523" s="1" t="s">
        <v>1949</v>
      </c>
      <c r="G523" s="16"/>
    </row>
    <row r="524">
      <c r="A524" s="79">
        <v>35067.0</v>
      </c>
      <c r="B524" s="74">
        <v>1.3525</v>
      </c>
      <c r="C524" s="1" t="s">
        <v>1949</v>
      </c>
      <c r="G524" s="16"/>
    </row>
    <row r="525">
      <c r="A525" s="79">
        <v>35068.0</v>
      </c>
      <c r="B525" s="74">
        <v>1.3538</v>
      </c>
      <c r="C525" s="1" t="s">
        <v>1949</v>
      </c>
      <c r="G525" s="16"/>
    </row>
    <row r="526">
      <c r="A526" s="79">
        <v>35069.0</v>
      </c>
      <c r="B526" s="74">
        <v>1.357</v>
      </c>
      <c r="C526" s="1" t="s">
        <v>1949</v>
      </c>
      <c r="G526" s="16"/>
    </row>
    <row r="527">
      <c r="A527" s="79">
        <v>35072.0</v>
      </c>
      <c r="B527" s="74">
        <v>1.3607</v>
      </c>
      <c r="C527" s="1" t="s">
        <v>1949</v>
      </c>
      <c r="G527" s="16"/>
    </row>
    <row r="528">
      <c r="A528" s="79">
        <v>35073.0</v>
      </c>
      <c r="B528" s="74">
        <v>1.3613</v>
      </c>
      <c r="C528" s="1" t="s">
        <v>1949</v>
      </c>
      <c r="G528" s="16"/>
    </row>
    <row r="529">
      <c r="A529" s="80">
        <v>35074.0</v>
      </c>
      <c r="B529" s="74">
        <v>1.3647</v>
      </c>
      <c r="C529" s="1" t="s">
        <v>1949</v>
      </c>
      <c r="G529" s="16"/>
    </row>
    <row r="530">
      <c r="A530" s="80">
        <v>35075.0</v>
      </c>
      <c r="B530" s="74">
        <v>1.365</v>
      </c>
      <c r="C530" s="1" t="s">
        <v>1949</v>
      </c>
      <c r="G530" s="16"/>
    </row>
    <row r="531">
      <c r="A531" s="80">
        <v>35076.0</v>
      </c>
      <c r="B531" s="74">
        <v>1.3624</v>
      </c>
      <c r="C531" s="1" t="s">
        <v>1949</v>
      </c>
      <c r="G531" s="16"/>
    </row>
    <row r="532">
      <c r="A532" s="80">
        <v>35079.0</v>
      </c>
      <c r="B532" s="74">
        <v>1.364</v>
      </c>
      <c r="C532" s="1" t="s">
        <v>1949</v>
      </c>
      <c r="G532" s="16"/>
    </row>
    <row r="533">
      <c r="A533" s="80">
        <v>35080.0</v>
      </c>
      <c r="B533" s="74">
        <v>1.3666</v>
      </c>
      <c r="C533" s="1" t="s">
        <v>1949</v>
      </c>
      <c r="G533" s="16"/>
    </row>
    <row r="534">
      <c r="A534" s="80">
        <v>35081.0</v>
      </c>
      <c r="B534" s="74">
        <v>1.3687</v>
      </c>
      <c r="C534" s="1" t="s">
        <v>1949</v>
      </c>
      <c r="G534" s="16"/>
    </row>
    <row r="535">
      <c r="A535" s="80">
        <v>35082.0</v>
      </c>
      <c r="B535" s="74">
        <v>1.3636</v>
      </c>
      <c r="C535" s="1" t="s">
        <v>1949</v>
      </c>
      <c r="G535" s="16"/>
    </row>
    <row r="536">
      <c r="A536" s="80">
        <v>35083.0</v>
      </c>
      <c r="B536" s="74">
        <v>1.365</v>
      </c>
      <c r="C536" s="1" t="s">
        <v>1949</v>
      </c>
      <c r="G536" s="16"/>
    </row>
    <row r="537">
      <c r="A537" s="80">
        <v>35086.0</v>
      </c>
      <c r="B537" s="74">
        <v>1.3687</v>
      </c>
      <c r="C537" s="1" t="s">
        <v>1949</v>
      </c>
      <c r="G537" s="16"/>
    </row>
    <row r="538">
      <c r="A538" s="80">
        <v>35087.0</v>
      </c>
      <c r="B538" s="74">
        <v>1.371</v>
      </c>
      <c r="C538" s="1" t="s">
        <v>1949</v>
      </c>
      <c r="G538" s="16"/>
    </row>
    <row r="539">
      <c r="A539" s="80">
        <v>35088.0</v>
      </c>
      <c r="B539" s="74">
        <v>1.3702</v>
      </c>
      <c r="C539" s="1" t="s">
        <v>1949</v>
      </c>
      <c r="G539" s="16"/>
    </row>
    <row r="540">
      <c r="A540" s="80">
        <v>35089.0</v>
      </c>
      <c r="B540" s="74">
        <v>1.3768</v>
      </c>
      <c r="C540" s="1" t="s">
        <v>1949</v>
      </c>
      <c r="G540" s="16"/>
    </row>
    <row r="541">
      <c r="A541" s="80">
        <v>35090.0</v>
      </c>
      <c r="B541" s="74">
        <v>1.3821</v>
      </c>
      <c r="C541" s="1" t="s">
        <v>1949</v>
      </c>
      <c r="G541" s="16"/>
    </row>
    <row r="542">
      <c r="A542" s="80">
        <v>35093.0</v>
      </c>
      <c r="B542" s="74">
        <v>1.3814</v>
      </c>
      <c r="C542" s="1" t="s">
        <v>1949</v>
      </c>
      <c r="G542" s="16"/>
    </row>
    <row r="543">
      <c r="A543" s="80">
        <v>35094.0</v>
      </c>
      <c r="B543" s="74">
        <v>1.3772</v>
      </c>
      <c r="C543" s="1" t="s">
        <v>1949</v>
      </c>
      <c r="G543" s="16"/>
    </row>
    <row r="544">
      <c r="A544" s="80">
        <v>35095.0</v>
      </c>
      <c r="B544" s="74">
        <v>1.3743</v>
      </c>
      <c r="C544" s="1" t="s">
        <v>1949</v>
      </c>
      <c r="G544" s="16"/>
    </row>
    <row r="545">
      <c r="A545" s="79">
        <v>35096.0</v>
      </c>
      <c r="B545" s="74">
        <v>1.3737</v>
      </c>
      <c r="C545" s="1" t="s">
        <v>1949</v>
      </c>
      <c r="G545" s="16"/>
    </row>
    <row r="546">
      <c r="A546" s="79">
        <v>35097.0</v>
      </c>
      <c r="B546" s="74">
        <v>1.3746</v>
      </c>
      <c r="C546" s="1" t="s">
        <v>1949</v>
      </c>
      <c r="G546" s="16"/>
    </row>
    <row r="547">
      <c r="A547" s="79">
        <v>35100.0</v>
      </c>
      <c r="B547" s="74">
        <v>1.3776</v>
      </c>
      <c r="C547" s="1" t="s">
        <v>1949</v>
      </c>
      <c r="G547" s="16"/>
    </row>
    <row r="548">
      <c r="A548" s="79">
        <v>35101.0</v>
      </c>
      <c r="B548" s="74">
        <v>1.3735</v>
      </c>
      <c r="C548" s="1" t="s">
        <v>1949</v>
      </c>
      <c r="G548" s="16"/>
    </row>
    <row r="549">
      <c r="A549" s="79">
        <v>35102.0</v>
      </c>
      <c r="B549" s="74">
        <v>1.3659</v>
      </c>
      <c r="C549" s="1" t="s">
        <v>1949</v>
      </c>
      <c r="G549" s="16"/>
    </row>
    <row r="550">
      <c r="A550" s="79">
        <v>35103.0</v>
      </c>
      <c r="B550" s="74">
        <v>1.3695</v>
      </c>
      <c r="C550" s="1" t="s">
        <v>1949</v>
      </c>
      <c r="G550" s="16"/>
    </row>
    <row r="551">
      <c r="A551" s="79">
        <v>35104.0</v>
      </c>
      <c r="B551" s="74">
        <v>1.3721</v>
      </c>
      <c r="C551" s="1" t="s">
        <v>1949</v>
      </c>
      <c r="G551" s="16"/>
    </row>
    <row r="552">
      <c r="A552" s="80">
        <v>35107.0</v>
      </c>
      <c r="B552" s="74">
        <v>1.3726</v>
      </c>
      <c r="C552" s="1" t="s">
        <v>1949</v>
      </c>
      <c r="G552" s="16"/>
    </row>
    <row r="553">
      <c r="A553" s="80">
        <v>35108.0</v>
      </c>
      <c r="B553" s="74">
        <v>1.372</v>
      </c>
      <c r="C553" s="1" t="s">
        <v>1949</v>
      </c>
      <c r="G553" s="16"/>
    </row>
    <row r="554">
      <c r="A554" s="80">
        <v>35109.0</v>
      </c>
      <c r="B554" s="74">
        <v>1.3787</v>
      </c>
      <c r="C554" s="1" t="s">
        <v>1949</v>
      </c>
      <c r="G554" s="16"/>
    </row>
    <row r="555">
      <c r="A555" s="80">
        <v>35110.0</v>
      </c>
      <c r="B555" s="74">
        <v>1.3787</v>
      </c>
      <c r="C555" s="1" t="s">
        <v>1949</v>
      </c>
      <c r="G555" s="16"/>
    </row>
    <row r="556">
      <c r="A556" s="80">
        <v>35111.0</v>
      </c>
      <c r="B556" s="74">
        <v>1.3817</v>
      </c>
      <c r="C556" s="1" t="s">
        <v>1949</v>
      </c>
      <c r="G556" s="16"/>
    </row>
    <row r="557">
      <c r="A557" s="80">
        <v>35114.0</v>
      </c>
      <c r="B557" s="74">
        <v>1.386</v>
      </c>
      <c r="C557" s="1" t="s">
        <v>1949</v>
      </c>
      <c r="G557" s="16"/>
    </row>
    <row r="558">
      <c r="A558" s="80">
        <v>35115.0</v>
      </c>
      <c r="B558" s="74">
        <v>1.3811</v>
      </c>
      <c r="C558" s="1" t="s">
        <v>1949</v>
      </c>
      <c r="G558" s="16"/>
    </row>
    <row r="559">
      <c r="A559" s="80">
        <v>35116.0</v>
      </c>
      <c r="B559" s="74">
        <v>1.3785</v>
      </c>
      <c r="C559" s="1" t="s">
        <v>1949</v>
      </c>
      <c r="G559" s="16"/>
    </row>
    <row r="560">
      <c r="A560" s="80">
        <v>35117.0</v>
      </c>
      <c r="B560" s="74">
        <v>1.3755</v>
      </c>
      <c r="C560" s="1" t="s">
        <v>1949</v>
      </c>
      <c r="G560" s="16"/>
    </row>
    <row r="561">
      <c r="A561" s="80">
        <v>35118.0</v>
      </c>
      <c r="B561" s="74">
        <v>1.3771</v>
      </c>
      <c r="C561" s="1" t="s">
        <v>1949</v>
      </c>
      <c r="G561" s="16"/>
    </row>
    <row r="562">
      <c r="A562" s="80">
        <v>35121.0</v>
      </c>
      <c r="B562" s="74">
        <v>1.3752</v>
      </c>
      <c r="C562" s="1" t="s">
        <v>1949</v>
      </c>
      <c r="G562" s="16"/>
    </row>
    <row r="563">
      <c r="A563" s="80">
        <v>35122.0</v>
      </c>
      <c r="B563" s="74">
        <v>1.3745</v>
      </c>
      <c r="C563" s="1" t="s">
        <v>1949</v>
      </c>
      <c r="G563" s="16"/>
    </row>
    <row r="564">
      <c r="A564" s="80">
        <v>35123.0</v>
      </c>
      <c r="B564" s="74">
        <v>1.3748</v>
      </c>
      <c r="C564" s="1" t="s">
        <v>1949</v>
      </c>
      <c r="G564" s="16"/>
    </row>
    <row r="565">
      <c r="A565" s="80">
        <v>35124.0</v>
      </c>
      <c r="B565" s="74">
        <v>1.3722</v>
      </c>
      <c r="C565" s="1" t="s">
        <v>1949</v>
      </c>
      <c r="G565" s="16"/>
    </row>
    <row r="566">
      <c r="A566" s="79">
        <v>35125.0</v>
      </c>
      <c r="B566" s="74">
        <v>1.3703</v>
      </c>
      <c r="C566" s="1" t="s">
        <v>1949</v>
      </c>
      <c r="G566" s="16"/>
    </row>
    <row r="567">
      <c r="A567" s="79">
        <v>35128.0</v>
      </c>
      <c r="B567" s="74">
        <v>1.3713</v>
      </c>
      <c r="C567" s="1" t="s">
        <v>1949</v>
      </c>
      <c r="G567" s="16"/>
    </row>
    <row r="568">
      <c r="A568" s="79">
        <v>35129.0</v>
      </c>
      <c r="B568" s="74">
        <v>1.372</v>
      </c>
      <c r="C568" s="1" t="s">
        <v>1949</v>
      </c>
      <c r="G568" s="16"/>
    </row>
    <row r="569">
      <c r="A569" s="79">
        <v>35130.0</v>
      </c>
      <c r="B569" s="74">
        <v>1.3716</v>
      </c>
      <c r="C569" s="1" t="s">
        <v>1949</v>
      </c>
      <c r="G569" s="16"/>
    </row>
    <row r="570">
      <c r="A570" s="79">
        <v>35131.0</v>
      </c>
      <c r="B570" s="74">
        <v>1.3708</v>
      </c>
      <c r="C570" s="1" t="s">
        <v>1949</v>
      </c>
      <c r="G570" s="16"/>
    </row>
    <row r="571">
      <c r="A571" s="79">
        <v>35132.0</v>
      </c>
      <c r="B571" s="74">
        <v>1.3666</v>
      </c>
      <c r="C571" s="1" t="s">
        <v>1949</v>
      </c>
      <c r="G571" s="16"/>
    </row>
    <row r="572">
      <c r="A572" s="80">
        <v>35135.0</v>
      </c>
      <c r="B572" s="74">
        <v>1.3668</v>
      </c>
      <c r="C572" s="1" t="s">
        <v>1949</v>
      </c>
      <c r="G572" s="16"/>
    </row>
    <row r="573">
      <c r="A573" s="80">
        <v>35136.0</v>
      </c>
      <c r="B573" s="74">
        <v>1.3677</v>
      </c>
      <c r="C573" s="1" t="s">
        <v>1949</v>
      </c>
      <c r="G573" s="16"/>
    </row>
    <row r="574">
      <c r="A574" s="80">
        <v>35137.0</v>
      </c>
      <c r="B574" s="74">
        <v>1.3675</v>
      </c>
      <c r="C574" s="1" t="s">
        <v>1949</v>
      </c>
      <c r="G574" s="16"/>
    </row>
    <row r="575">
      <c r="A575" s="80">
        <v>35138.0</v>
      </c>
      <c r="B575" s="74">
        <v>1.3676</v>
      </c>
      <c r="C575" s="1" t="s">
        <v>1949</v>
      </c>
      <c r="G575" s="16"/>
    </row>
    <row r="576">
      <c r="A576" s="80">
        <v>35139.0</v>
      </c>
      <c r="B576" s="74">
        <v>1.3636</v>
      </c>
      <c r="C576" s="1" t="s">
        <v>1949</v>
      </c>
      <c r="G576" s="16"/>
    </row>
    <row r="577">
      <c r="A577" s="80">
        <v>35142.0</v>
      </c>
      <c r="B577" s="74">
        <v>1.3593</v>
      </c>
      <c r="C577" s="1" t="s">
        <v>1949</v>
      </c>
      <c r="G577" s="16"/>
    </row>
    <row r="578">
      <c r="A578" s="80">
        <v>35143.0</v>
      </c>
      <c r="B578" s="74">
        <v>1.3587</v>
      </c>
      <c r="C578" s="1" t="s">
        <v>1949</v>
      </c>
      <c r="G578" s="16"/>
    </row>
    <row r="579">
      <c r="A579" s="80">
        <v>35144.0</v>
      </c>
      <c r="B579" s="74">
        <v>1.3597</v>
      </c>
      <c r="C579" s="1" t="s">
        <v>1949</v>
      </c>
      <c r="G579" s="16"/>
    </row>
    <row r="580">
      <c r="A580" s="80">
        <v>35145.0</v>
      </c>
      <c r="B580" s="74">
        <v>1.361</v>
      </c>
      <c r="C580" s="1" t="s">
        <v>1949</v>
      </c>
      <c r="G580" s="16"/>
    </row>
    <row r="581">
      <c r="A581" s="80">
        <v>35146.0</v>
      </c>
      <c r="B581" s="74">
        <v>1.362</v>
      </c>
      <c r="C581" s="1" t="s">
        <v>1949</v>
      </c>
      <c r="G581" s="16"/>
    </row>
    <row r="582">
      <c r="A582" s="80">
        <v>35149.0</v>
      </c>
      <c r="B582" s="74">
        <v>1.3624</v>
      </c>
      <c r="C582" s="1" t="s">
        <v>1949</v>
      </c>
      <c r="G582" s="16"/>
    </row>
    <row r="583">
      <c r="A583" s="80">
        <v>35150.0</v>
      </c>
      <c r="B583" s="74">
        <v>1.3635</v>
      </c>
      <c r="C583" s="1" t="s">
        <v>1949</v>
      </c>
      <c r="G583" s="16"/>
    </row>
    <row r="584">
      <c r="A584" s="80">
        <v>35151.0</v>
      </c>
      <c r="B584" s="74">
        <v>1.3633</v>
      </c>
      <c r="C584" s="1" t="s">
        <v>1949</v>
      </c>
      <c r="G584" s="16"/>
    </row>
    <row r="585">
      <c r="A585" s="80">
        <v>35152.0</v>
      </c>
      <c r="B585" s="74">
        <v>1.3632</v>
      </c>
      <c r="C585" s="1" t="s">
        <v>1949</v>
      </c>
      <c r="G585" s="16"/>
    </row>
    <row r="586">
      <c r="A586" s="80">
        <v>35153.0</v>
      </c>
      <c r="B586" s="74">
        <v>1.3632</v>
      </c>
      <c r="C586" s="1" t="s">
        <v>1949</v>
      </c>
      <c r="G586" s="16"/>
    </row>
    <row r="587">
      <c r="A587" s="79">
        <v>35156.0</v>
      </c>
      <c r="B587" s="74">
        <v>1.3547</v>
      </c>
      <c r="C587" s="1" t="s">
        <v>1949</v>
      </c>
      <c r="G587" s="16"/>
    </row>
    <row r="588">
      <c r="A588" s="79">
        <v>35157.0</v>
      </c>
      <c r="B588" s="74">
        <v>1.3556</v>
      </c>
      <c r="C588" s="1" t="s">
        <v>1949</v>
      </c>
      <c r="G588" s="16"/>
    </row>
    <row r="589">
      <c r="A589" s="79">
        <v>35158.0</v>
      </c>
      <c r="B589" s="74">
        <v>1.3569</v>
      </c>
      <c r="C589" s="1" t="s">
        <v>1949</v>
      </c>
      <c r="G589" s="16"/>
    </row>
    <row r="590">
      <c r="A590" s="79">
        <v>35159.0</v>
      </c>
      <c r="B590" s="74">
        <v>1.358</v>
      </c>
      <c r="C590" s="1" t="s">
        <v>1949</v>
      </c>
      <c r="G590" s="16"/>
    </row>
    <row r="591">
      <c r="A591" s="79">
        <v>35160.0</v>
      </c>
      <c r="B591" s="13"/>
      <c r="C591" s="1" t="s">
        <v>1949</v>
      </c>
      <c r="G591" s="16"/>
    </row>
    <row r="592">
      <c r="A592" s="79">
        <v>35163.0</v>
      </c>
      <c r="B592" s="74">
        <v>1.3581</v>
      </c>
      <c r="C592" s="1" t="s">
        <v>1949</v>
      </c>
      <c r="G592" s="16"/>
    </row>
    <row r="593">
      <c r="A593" s="79">
        <v>35164.0</v>
      </c>
      <c r="B593" s="74">
        <v>1.3587</v>
      </c>
      <c r="C593" s="1" t="s">
        <v>1949</v>
      </c>
      <c r="G593" s="16"/>
    </row>
    <row r="594">
      <c r="A594" s="80">
        <v>35165.0</v>
      </c>
      <c r="B594" s="74">
        <v>1.3568</v>
      </c>
      <c r="C594" s="1" t="s">
        <v>1949</v>
      </c>
      <c r="G594" s="16"/>
    </row>
    <row r="595">
      <c r="A595" s="80">
        <v>35166.0</v>
      </c>
      <c r="B595" s="74">
        <v>1.3564</v>
      </c>
      <c r="C595" s="1" t="s">
        <v>1949</v>
      </c>
      <c r="G595" s="16"/>
    </row>
    <row r="596">
      <c r="A596" s="80">
        <v>35167.0</v>
      </c>
      <c r="B596" s="74">
        <v>1.3565</v>
      </c>
      <c r="C596" s="1" t="s">
        <v>1949</v>
      </c>
      <c r="G596" s="16"/>
    </row>
    <row r="597">
      <c r="A597" s="80">
        <v>35170.0</v>
      </c>
      <c r="B597" s="74">
        <v>1.356</v>
      </c>
      <c r="C597" s="1" t="s">
        <v>1949</v>
      </c>
      <c r="G597" s="16"/>
    </row>
    <row r="598">
      <c r="A598" s="80">
        <v>35171.0</v>
      </c>
      <c r="B598" s="74">
        <v>1.3571</v>
      </c>
      <c r="C598" s="1" t="s">
        <v>1949</v>
      </c>
      <c r="G598" s="16"/>
    </row>
    <row r="599">
      <c r="A599" s="80">
        <v>35172.0</v>
      </c>
      <c r="B599" s="74">
        <v>1.3564</v>
      </c>
      <c r="C599" s="1" t="s">
        <v>1949</v>
      </c>
      <c r="G599" s="16"/>
    </row>
    <row r="600">
      <c r="A600" s="80">
        <v>35173.0</v>
      </c>
      <c r="B600" s="74">
        <v>1.3614</v>
      </c>
      <c r="C600" s="1" t="s">
        <v>1949</v>
      </c>
      <c r="G600" s="16"/>
    </row>
    <row r="601">
      <c r="A601" s="80">
        <v>35174.0</v>
      </c>
      <c r="B601" s="74">
        <v>1.3613</v>
      </c>
      <c r="C601" s="1" t="s">
        <v>1949</v>
      </c>
      <c r="G601" s="16"/>
    </row>
    <row r="602">
      <c r="A602" s="80">
        <v>35177.0</v>
      </c>
      <c r="B602" s="74">
        <v>1.3623</v>
      </c>
      <c r="C602" s="1" t="s">
        <v>1949</v>
      </c>
      <c r="G602" s="16"/>
    </row>
    <row r="603">
      <c r="A603" s="80">
        <v>35178.0</v>
      </c>
      <c r="B603" s="74">
        <v>1.3621</v>
      </c>
      <c r="C603" s="1" t="s">
        <v>1949</v>
      </c>
      <c r="G603" s="16"/>
    </row>
    <row r="604">
      <c r="A604" s="80">
        <v>35179.0</v>
      </c>
      <c r="B604" s="74">
        <v>1.3618</v>
      </c>
      <c r="C604" s="1" t="s">
        <v>1949</v>
      </c>
      <c r="G604" s="16"/>
    </row>
    <row r="605">
      <c r="A605" s="80">
        <v>35180.0</v>
      </c>
      <c r="B605" s="74">
        <v>1.3643</v>
      </c>
      <c r="C605" s="1" t="s">
        <v>1949</v>
      </c>
      <c r="G605" s="16"/>
    </row>
    <row r="606">
      <c r="A606" s="80">
        <v>35181.0</v>
      </c>
      <c r="B606" s="74">
        <v>1.3626</v>
      </c>
      <c r="C606" s="1" t="s">
        <v>1949</v>
      </c>
      <c r="G606" s="16"/>
    </row>
    <row r="607">
      <c r="A607" s="80">
        <v>35184.0</v>
      </c>
      <c r="B607" s="74">
        <v>1.3626</v>
      </c>
      <c r="C607" s="1" t="s">
        <v>1949</v>
      </c>
      <c r="G607" s="16"/>
    </row>
    <row r="608">
      <c r="A608" s="80">
        <v>35185.0</v>
      </c>
      <c r="B608" s="74">
        <v>1.3614</v>
      </c>
      <c r="C608" s="1" t="s">
        <v>1949</v>
      </c>
      <c r="G608" s="16"/>
    </row>
    <row r="609">
      <c r="A609" s="81">
        <v>35186.0</v>
      </c>
      <c r="B609" s="74">
        <v>1.3623</v>
      </c>
      <c r="C609" s="1" t="s">
        <v>1949</v>
      </c>
      <c r="G609" s="16"/>
    </row>
    <row r="610">
      <c r="A610" s="81">
        <v>35187.0</v>
      </c>
      <c r="B610" s="74">
        <v>1.362</v>
      </c>
      <c r="C610" s="1" t="s">
        <v>1949</v>
      </c>
      <c r="G610" s="16"/>
    </row>
    <row r="611">
      <c r="A611" s="81">
        <v>35188.0</v>
      </c>
      <c r="B611" s="74">
        <v>1.363</v>
      </c>
      <c r="C611" s="1" t="s">
        <v>1949</v>
      </c>
      <c r="G611" s="16"/>
    </row>
    <row r="612">
      <c r="A612" s="81">
        <v>35191.0</v>
      </c>
      <c r="B612" s="74">
        <v>1.3655</v>
      </c>
      <c r="C612" s="1" t="s">
        <v>1949</v>
      </c>
      <c r="G612" s="16"/>
    </row>
    <row r="613">
      <c r="A613" s="81">
        <v>35192.0</v>
      </c>
      <c r="B613" s="74">
        <v>1.3664</v>
      </c>
      <c r="C613" s="1" t="s">
        <v>1949</v>
      </c>
      <c r="G613" s="16"/>
    </row>
    <row r="614">
      <c r="A614" s="81">
        <v>35193.0</v>
      </c>
      <c r="B614" s="74">
        <v>1.3681</v>
      </c>
      <c r="C614" s="1" t="s">
        <v>1949</v>
      </c>
      <c r="G614" s="16"/>
    </row>
    <row r="615">
      <c r="A615" s="81">
        <v>35194.0</v>
      </c>
      <c r="B615" s="74">
        <v>1.3675</v>
      </c>
      <c r="C615" s="1" t="s">
        <v>1949</v>
      </c>
      <c r="G615" s="16"/>
    </row>
    <row r="616">
      <c r="A616" s="82">
        <v>35195.0</v>
      </c>
      <c r="B616" s="74">
        <v>1.3663</v>
      </c>
      <c r="C616" s="1" t="s">
        <v>1949</v>
      </c>
      <c r="G616" s="16"/>
    </row>
    <row r="617">
      <c r="A617" s="82">
        <v>35198.0</v>
      </c>
      <c r="B617" s="74">
        <v>1.3683</v>
      </c>
      <c r="C617" s="1" t="s">
        <v>1949</v>
      </c>
      <c r="G617" s="16"/>
    </row>
    <row r="618">
      <c r="A618" s="82">
        <v>35199.0</v>
      </c>
      <c r="B618" s="74">
        <v>1.37</v>
      </c>
      <c r="C618" s="1" t="s">
        <v>1949</v>
      </c>
      <c r="G618" s="16"/>
    </row>
    <row r="619">
      <c r="A619" s="82">
        <v>35200.0</v>
      </c>
      <c r="B619" s="74">
        <v>1.3683</v>
      </c>
      <c r="C619" s="1" t="s">
        <v>1949</v>
      </c>
      <c r="G619" s="16"/>
    </row>
    <row r="620">
      <c r="A620" s="82">
        <v>35201.0</v>
      </c>
      <c r="B620" s="74">
        <v>1.368</v>
      </c>
      <c r="C620" s="1" t="s">
        <v>1949</v>
      </c>
      <c r="G620" s="16"/>
    </row>
    <row r="621">
      <c r="A621" s="82">
        <v>35202.0</v>
      </c>
      <c r="B621" s="74">
        <v>1.3698</v>
      </c>
      <c r="C621" s="1" t="s">
        <v>1949</v>
      </c>
      <c r="G621" s="16"/>
    </row>
    <row r="622">
      <c r="A622" s="82">
        <v>35205.0</v>
      </c>
      <c r="B622" s="13"/>
      <c r="C622" s="1" t="s">
        <v>1949</v>
      </c>
      <c r="G622" s="16"/>
    </row>
    <row r="623">
      <c r="A623" s="82">
        <v>35206.0</v>
      </c>
      <c r="B623" s="74">
        <v>1.3723</v>
      </c>
      <c r="C623" s="1" t="s">
        <v>1949</v>
      </c>
      <c r="G623" s="16"/>
    </row>
    <row r="624">
      <c r="A624" s="82">
        <v>35207.0</v>
      </c>
      <c r="B624" s="74">
        <v>1.3722</v>
      </c>
      <c r="C624" s="1" t="s">
        <v>1949</v>
      </c>
      <c r="G624" s="16"/>
    </row>
    <row r="625">
      <c r="A625" s="82">
        <v>35208.0</v>
      </c>
      <c r="B625" s="74">
        <v>1.3751</v>
      </c>
      <c r="C625" s="1" t="s">
        <v>1949</v>
      </c>
      <c r="G625" s="16"/>
    </row>
    <row r="626">
      <c r="A626" s="82">
        <v>35209.0</v>
      </c>
      <c r="B626" s="74">
        <v>1.3743</v>
      </c>
      <c r="C626" s="1" t="s">
        <v>1949</v>
      </c>
      <c r="G626" s="16"/>
    </row>
    <row r="627">
      <c r="A627" s="82">
        <v>35212.0</v>
      </c>
      <c r="B627" s="74">
        <v>1.3733</v>
      </c>
      <c r="C627" s="1" t="s">
        <v>1949</v>
      </c>
      <c r="G627" s="16"/>
    </row>
    <row r="628">
      <c r="A628" s="82">
        <v>35213.0</v>
      </c>
      <c r="B628" s="74">
        <v>1.3764</v>
      </c>
      <c r="C628" s="1" t="s">
        <v>1949</v>
      </c>
      <c r="G628" s="16"/>
    </row>
    <row r="629">
      <c r="A629" s="82">
        <v>35214.0</v>
      </c>
      <c r="B629" s="74">
        <v>1.3715</v>
      </c>
      <c r="C629" s="1" t="s">
        <v>1949</v>
      </c>
      <c r="G629" s="16"/>
    </row>
    <row r="630">
      <c r="A630" s="82">
        <v>35215.0</v>
      </c>
      <c r="B630" s="74">
        <v>1.3681</v>
      </c>
      <c r="C630" s="1" t="s">
        <v>1949</v>
      </c>
      <c r="G630" s="16"/>
    </row>
    <row r="631">
      <c r="A631" s="82">
        <v>35216.0</v>
      </c>
      <c r="B631" s="74">
        <v>1.3703</v>
      </c>
      <c r="C631" s="1" t="s">
        <v>1949</v>
      </c>
      <c r="G631" s="16"/>
    </row>
    <row r="632">
      <c r="A632" s="79">
        <v>35219.0</v>
      </c>
      <c r="B632" s="74">
        <v>1.3689</v>
      </c>
      <c r="C632" s="1" t="s">
        <v>1949</v>
      </c>
      <c r="G632" s="16"/>
    </row>
    <row r="633">
      <c r="A633" s="79">
        <v>35220.0</v>
      </c>
      <c r="B633" s="74">
        <v>1.369</v>
      </c>
      <c r="C633" s="1" t="s">
        <v>1949</v>
      </c>
      <c r="G633" s="16"/>
    </row>
    <row r="634">
      <c r="A634" s="79">
        <v>35221.0</v>
      </c>
      <c r="B634" s="74">
        <v>1.3657</v>
      </c>
      <c r="C634" s="1" t="s">
        <v>1949</v>
      </c>
      <c r="G634" s="16"/>
    </row>
    <row r="635">
      <c r="A635" s="79">
        <v>35222.0</v>
      </c>
      <c r="B635" s="74">
        <v>1.3642</v>
      </c>
      <c r="C635" s="1" t="s">
        <v>1949</v>
      </c>
      <c r="G635" s="16"/>
    </row>
    <row r="636">
      <c r="A636" s="79">
        <v>35223.0</v>
      </c>
      <c r="B636" s="74">
        <v>1.3667</v>
      </c>
      <c r="C636" s="1" t="s">
        <v>1949</v>
      </c>
      <c r="G636" s="16"/>
    </row>
    <row r="637">
      <c r="A637" s="80">
        <v>35226.0</v>
      </c>
      <c r="B637" s="74">
        <v>1.3638</v>
      </c>
      <c r="C637" s="1" t="s">
        <v>1949</v>
      </c>
      <c r="G637" s="16"/>
    </row>
    <row r="638">
      <c r="A638" s="80">
        <v>35227.0</v>
      </c>
      <c r="B638" s="74">
        <v>1.3653</v>
      </c>
      <c r="C638" s="1" t="s">
        <v>1949</v>
      </c>
      <c r="G638" s="16"/>
    </row>
    <row r="639">
      <c r="A639" s="80">
        <v>35228.0</v>
      </c>
      <c r="B639" s="74">
        <v>1.3666</v>
      </c>
      <c r="C639" s="1" t="s">
        <v>1949</v>
      </c>
      <c r="G639" s="16"/>
    </row>
    <row r="640">
      <c r="A640" s="80">
        <v>35229.0</v>
      </c>
      <c r="B640" s="74">
        <v>1.3687</v>
      </c>
      <c r="C640" s="1" t="s">
        <v>1949</v>
      </c>
      <c r="G640" s="16"/>
    </row>
    <row r="641">
      <c r="A641" s="80">
        <v>35230.0</v>
      </c>
      <c r="B641" s="74">
        <v>1.3661</v>
      </c>
      <c r="C641" s="1" t="s">
        <v>1949</v>
      </c>
      <c r="G641" s="16"/>
    </row>
    <row r="642">
      <c r="A642" s="80">
        <v>35233.0</v>
      </c>
      <c r="B642" s="74">
        <v>1.3663</v>
      </c>
      <c r="C642" s="1" t="s">
        <v>1949</v>
      </c>
      <c r="G642" s="16"/>
    </row>
    <row r="643">
      <c r="A643" s="80">
        <v>35234.0</v>
      </c>
      <c r="B643" s="74">
        <v>1.3688</v>
      </c>
      <c r="C643" s="1" t="s">
        <v>1949</v>
      </c>
      <c r="G643" s="16"/>
    </row>
    <row r="644">
      <c r="A644" s="80">
        <v>35235.0</v>
      </c>
      <c r="B644" s="74">
        <v>1.368</v>
      </c>
      <c r="C644" s="1" t="s">
        <v>1949</v>
      </c>
      <c r="G644" s="16"/>
    </row>
    <row r="645">
      <c r="A645" s="80">
        <v>35236.0</v>
      </c>
      <c r="B645" s="74">
        <v>1.3672</v>
      </c>
      <c r="C645" s="1" t="s">
        <v>1949</v>
      </c>
      <c r="G645" s="16"/>
    </row>
    <row r="646">
      <c r="A646" s="80">
        <v>35237.0</v>
      </c>
      <c r="B646" s="74">
        <v>1.3652</v>
      </c>
      <c r="C646" s="1" t="s">
        <v>1949</v>
      </c>
      <c r="G646" s="16"/>
    </row>
    <row r="647">
      <c r="A647" s="80">
        <v>35240.0</v>
      </c>
      <c r="B647" s="74">
        <v>1.3611</v>
      </c>
      <c r="C647" s="1" t="s">
        <v>1949</v>
      </c>
      <c r="G647" s="16"/>
    </row>
    <row r="648">
      <c r="A648" s="80">
        <v>35241.0</v>
      </c>
      <c r="B648" s="74">
        <v>1.3595</v>
      </c>
      <c r="C648" s="1" t="s">
        <v>1949</v>
      </c>
      <c r="G648" s="16"/>
    </row>
    <row r="649">
      <c r="A649" s="80">
        <v>35242.0</v>
      </c>
      <c r="B649" s="74">
        <v>1.3609</v>
      </c>
      <c r="C649" s="1" t="s">
        <v>1949</v>
      </c>
      <c r="G649" s="16"/>
    </row>
    <row r="650">
      <c r="A650" s="80">
        <v>35243.0</v>
      </c>
      <c r="B650" s="74">
        <v>1.3628</v>
      </c>
      <c r="C650" s="1" t="s">
        <v>1949</v>
      </c>
      <c r="G650" s="16"/>
    </row>
    <row r="651">
      <c r="A651" s="80">
        <v>35244.0</v>
      </c>
      <c r="B651" s="13"/>
      <c r="C651" s="1" t="s">
        <v>1949</v>
      </c>
      <c r="G651" s="16"/>
    </row>
    <row r="652">
      <c r="A652" s="79">
        <v>35247.0</v>
      </c>
      <c r="B652" s="13"/>
      <c r="C652" s="1" t="s">
        <v>1949</v>
      </c>
      <c r="G652" s="16"/>
    </row>
    <row r="653">
      <c r="A653" s="79">
        <v>35248.0</v>
      </c>
      <c r="B653" s="74">
        <v>1.3633</v>
      </c>
      <c r="C653" s="1" t="s">
        <v>1949</v>
      </c>
      <c r="G653" s="16"/>
    </row>
    <row r="654">
      <c r="A654" s="79">
        <v>35249.0</v>
      </c>
      <c r="B654" s="74">
        <v>1.3608</v>
      </c>
      <c r="C654" s="1" t="s">
        <v>1949</v>
      </c>
      <c r="G654" s="16"/>
    </row>
    <row r="655">
      <c r="A655" s="79">
        <v>35250.0</v>
      </c>
      <c r="B655" s="74">
        <v>1.3592</v>
      </c>
      <c r="C655" s="1" t="s">
        <v>1949</v>
      </c>
      <c r="G655" s="16"/>
    </row>
    <row r="656">
      <c r="A656" s="79">
        <v>35251.0</v>
      </c>
      <c r="B656" s="74">
        <v>1.3679</v>
      </c>
      <c r="C656" s="1" t="s">
        <v>1949</v>
      </c>
      <c r="G656" s="16"/>
    </row>
    <row r="657">
      <c r="A657" s="79">
        <v>35254.0</v>
      </c>
      <c r="B657" s="74">
        <v>1.3708</v>
      </c>
      <c r="C657" s="1" t="s">
        <v>1949</v>
      </c>
      <c r="G657" s="16"/>
    </row>
    <row r="658">
      <c r="A658" s="79">
        <v>35255.0</v>
      </c>
      <c r="B658" s="74">
        <v>1.3693</v>
      </c>
      <c r="C658" s="1" t="s">
        <v>1949</v>
      </c>
      <c r="G658" s="16"/>
    </row>
    <row r="659">
      <c r="A659" s="80">
        <v>35256.0</v>
      </c>
      <c r="B659" s="74">
        <v>1.3689</v>
      </c>
      <c r="C659" s="1" t="s">
        <v>1949</v>
      </c>
      <c r="G659" s="16"/>
    </row>
    <row r="660">
      <c r="A660" s="80">
        <v>35257.0</v>
      </c>
      <c r="B660" s="74">
        <v>1.3603</v>
      </c>
      <c r="C660" s="1" t="s">
        <v>1949</v>
      </c>
      <c r="G660" s="16"/>
    </row>
    <row r="661">
      <c r="A661" s="80">
        <v>35258.0</v>
      </c>
      <c r="B661" s="74">
        <v>1.3693</v>
      </c>
      <c r="C661" s="1" t="s">
        <v>1949</v>
      </c>
      <c r="G661" s="16"/>
    </row>
    <row r="662">
      <c r="A662" s="80">
        <v>35261.0</v>
      </c>
      <c r="B662" s="74">
        <v>1.3695</v>
      </c>
      <c r="C662" s="1" t="s">
        <v>1949</v>
      </c>
      <c r="G662" s="16"/>
    </row>
    <row r="663">
      <c r="A663" s="80">
        <v>35262.0</v>
      </c>
      <c r="B663" s="74">
        <v>1.3714</v>
      </c>
      <c r="C663" s="1" t="s">
        <v>1949</v>
      </c>
      <c r="G663" s="16"/>
    </row>
    <row r="664">
      <c r="A664" s="80">
        <v>35263.0</v>
      </c>
      <c r="B664" s="74">
        <v>1.3725</v>
      </c>
      <c r="C664" s="1" t="s">
        <v>1949</v>
      </c>
      <c r="G664" s="16"/>
    </row>
    <row r="665">
      <c r="A665" s="80">
        <v>35264.0</v>
      </c>
      <c r="B665" s="74">
        <v>1.367</v>
      </c>
      <c r="C665" s="1" t="s">
        <v>1949</v>
      </c>
      <c r="G665" s="16"/>
    </row>
    <row r="666">
      <c r="A666" s="80">
        <v>35265.0</v>
      </c>
      <c r="B666" s="74">
        <v>1.3673</v>
      </c>
      <c r="C666" s="1" t="s">
        <v>1949</v>
      </c>
      <c r="G666" s="16"/>
    </row>
    <row r="667">
      <c r="A667" s="80">
        <v>35268.0</v>
      </c>
      <c r="B667" s="74">
        <v>1.3674</v>
      </c>
      <c r="C667" s="1" t="s">
        <v>1949</v>
      </c>
      <c r="G667" s="16"/>
    </row>
    <row r="668">
      <c r="A668" s="80">
        <v>35269.0</v>
      </c>
      <c r="B668" s="74">
        <v>1.3715</v>
      </c>
      <c r="C668" s="1" t="s">
        <v>1949</v>
      </c>
      <c r="G668" s="16"/>
    </row>
    <row r="669">
      <c r="A669" s="80">
        <v>35270.0</v>
      </c>
      <c r="B669" s="74">
        <v>1.3717</v>
      </c>
      <c r="C669" s="1" t="s">
        <v>1949</v>
      </c>
      <c r="G669" s="16"/>
    </row>
    <row r="670">
      <c r="A670" s="80">
        <v>35271.0</v>
      </c>
      <c r="B670" s="74">
        <v>1.3725</v>
      </c>
      <c r="C670" s="1" t="s">
        <v>1949</v>
      </c>
      <c r="G670" s="16"/>
    </row>
    <row r="671">
      <c r="A671" s="80">
        <v>35272.0</v>
      </c>
      <c r="B671" s="74">
        <v>1.3744</v>
      </c>
      <c r="C671" s="1" t="s">
        <v>1949</v>
      </c>
      <c r="G671" s="16"/>
    </row>
    <row r="672">
      <c r="A672" s="80">
        <v>35275.0</v>
      </c>
      <c r="B672" s="74">
        <v>1.3722</v>
      </c>
      <c r="C672" s="1" t="s">
        <v>1949</v>
      </c>
      <c r="G672" s="16"/>
    </row>
    <row r="673">
      <c r="A673" s="80">
        <v>35276.0</v>
      </c>
      <c r="B673" s="74">
        <v>1.3736</v>
      </c>
      <c r="C673" s="1" t="s">
        <v>1949</v>
      </c>
      <c r="G673" s="16"/>
    </row>
    <row r="674">
      <c r="A674" s="80">
        <v>35277.0</v>
      </c>
      <c r="B674" s="74">
        <v>1.3748</v>
      </c>
      <c r="C674" s="1" t="s">
        <v>1949</v>
      </c>
      <c r="G674" s="16"/>
    </row>
    <row r="675">
      <c r="A675" s="79">
        <v>35278.0</v>
      </c>
      <c r="B675" s="74">
        <v>1.3712</v>
      </c>
      <c r="C675" s="1" t="s">
        <v>1949</v>
      </c>
      <c r="G675" s="16"/>
    </row>
    <row r="676">
      <c r="A676" s="79">
        <v>35279.0</v>
      </c>
      <c r="B676" s="74">
        <v>1.375</v>
      </c>
      <c r="C676" s="1" t="s">
        <v>1949</v>
      </c>
      <c r="G676" s="16"/>
    </row>
    <row r="677">
      <c r="A677" s="79">
        <v>35282.0</v>
      </c>
      <c r="B677" s="13"/>
      <c r="C677" s="1" t="s">
        <v>1949</v>
      </c>
      <c r="G677" s="16"/>
    </row>
    <row r="678">
      <c r="A678" s="79">
        <v>35283.0</v>
      </c>
      <c r="B678" s="74">
        <v>1.3742</v>
      </c>
      <c r="C678" s="1" t="s">
        <v>1949</v>
      </c>
      <c r="G678" s="16"/>
    </row>
    <row r="679">
      <c r="A679" s="79">
        <v>35284.0</v>
      </c>
      <c r="B679" s="74">
        <v>1.372</v>
      </c>
      <c r="C679" s="1" t="s">
        <v>1949</v>
      </c>
      <c r="G679" s="16"/>
    </row>
    <row r="680">
      <c r="A680" s="79">
        <v>35285.0</v>
      </c>
      <c r="B680" s="74">
        <v>1.3721</v>
      </c>
      <c r="C680" s="1" t="s">
        <v>1949</v>
      </c>
      <c r="G680" s="16"/>
    </row>
    <row r="681">
      <c r="A681" s="79">
        <v>35286.0</v>
      </c>
      <c r="B681" s="74">
        <v>1.3713</v>
      </c>
      <c r="C681" s="1" t="s">
        <v>1949</v>
      </c>
      <c r="G681" s="16"/>
    </row>
    <row r="682">
      <c r="A682" s="80">
        <v>35289.0</v>
      </c>
      <c r="B682" s="74">
        <v>1.3712</v>
      </c>
      <c r="C682" s="1" t="s">
        <v>1949</v>
      </c>
      <c r="G682" s="16"/>
    </row>
    <row r="683">
      <c r="A683" s="80">
        <v>35290.0</v>
      </c>
      <c r="B683" s="74">
        <v>1.3746</v>
      </c>
      <c r="C683" s="1" t="s">
        <v>1949</v>
      </c>
      <c r="G683" s="16"/>
    </row>
    <row r="684">
      <c r="A684" s="80">
        <v>35291.0</v>
      </c>
      <c r="B684" s="74">
        <v>1.3745</v>
      </c>
      <c r="C684" s="1" t="s">
        <v>1949</v>
      </c>
      <c r="G684" s="16"/>
    </row>
    <row r="685">
      <c r="A685" s="80">
        <v>35292.0</v>
      </c>
      <c r="B685" s="74">
        <v>1.3773</v>
      </c>
      <c r="C685" s="1" t="s">
        <v>1949</v>
      </c>
      <c r="G685" s="16"/>
    </row>
    <row r="686">
      <c r="A686" s="80">
        <v>35293.0</v>
      </c>
      <c r="B686" s="74">
        <v>1.3738</v>
      </c>
      <c r="C686" s="1" t="s">
        <v>1949</v>
      </c>
      <c r="G686" s="16"/>
    </row>
    <row r="687">
      <c r="A687" s="80">
        <v>35296.0</v>
      </c>
      <c r="B687" s="74">
        <v>1.3735</v>
      </c>
      <c r="C687" s="1" t="s">
        <v>1949</v>
      </c>
      <c r="G687" s="16"/>
    </row>
    <row r="688">
      <c r="A688" s="80">
        <v>35297.0</v>
      </c>
      <c r="B688" s="74">
        <v>1.3733</v>
      </c>
      <c r="C688" s="1" t="s">
        <v>1949</v>
      </c>
      <c r="G688" s="16"/>
    </row>
    <row r="689">
      <c r="A689" s="80">
        <v>35298.0</v>
      </c>
      <c r="B689" s="74">
        <v>1.374</v>
      </c>
      <c r="C689" s="1" t="s">
        <v>1949</v>
      </c>
      <c r="G689" s="16"/>
    </row>
    <row r="690">
      <c r="A690" s="80">
        <v>35299.0</v>
      </c>
      <c r="B690" s="74">
        <v>1.3714</v>
      </c>
      <c r="C690" s="1" t="s">
        <v>1949</v>
      </c>
      <c r="G690" s="16"/>
    </row>
    <row r="691">
      <c r="A691" s="80">
        <v>35300.0</v>
      </c>
      <c r="B691" s="74">
        <v>1.3697</v>
      </c>
      <c r="C691" s="1" t="s">
        <v>1949</v>
      </c>
      <c r="G691" s="16"/>
    </row>
    <row r="692">
      <c r="A692" s="80">
        <v>35303.0</v>
      </c>
      <c r="B692" s="74">
        <v>1.3706</v>
      </c>
      <c r="C692" s="1" t="s">
        <v>1949</v>
      </c>
      <c r="G692" s="16"/>
    </row>
    <row r="693">
      <c r="A693" s="80">
        <v>35304.0</v>
      </c>
      <c r="B693" s="74">
        <v>1.3675</v>
      </c>
      <c r="C693" s="1" t="s">
        <v>1949</v>
      </c>
      <c r="G693" s="16"/>
    </row>
    <row r="694">
      <c r="A694" s="80">
        <v>35305.0</v>
      </c>
      <c r="B694" s="74">
        <v>1.3662</v>
      </c>
      <c r="C694" s="1" t="s">
        <v>1949</v>
      </c>
      <c r="G694" s="16"/>
    </row>
    <row r="695">
      <c r="A695" s="80">
        <v>35306.0</v>
      </c>
      <c r="B695" s="74">
        <v>1.3666</v>
      </c>
      <c r="C695" s="1" t="s">
        <v>1949</v>
      </c>
      <c r="G695" s="16"/>
    </row>
    <row r="696">
      <c r="A696" s="80">
        <v>35307.0</v>
      </c>
      <c r="B696" s="74">
        <v>1.3684</v>
      </c>
      <c r="C696" s="1" t="s">
        <v>1949</v>
      </c>
      <c r="G696" s="16"/>
    </row>
    <row r="697">
      <c r="A697" s="79">
        <v>35310.0</v>
      </c>
      <c r="B697" s="13"/>
      <c r="C697" s="1" t="s">
        <v>1949</v>
      </c>
      <c r="G697" s="16"/>
    </row>
    <row r="698">
      <c r="A698" s="79">
        <v>35311.0</v>
      </c>
      <c r="B698" s="74">
        <v>1.3698</v>
      </c>
      <c r="C698" s="1" t="s">
        <v>1949</v>
      </c>
      <c r="G698" s="16"/>
    </row>
    <row r="699">
      <c r="A699" s="79">
        <v>35312.0</v>
      </c>
      <c r="B699" s="74">
        <v>1.3699</v>
      </c>
      <c r="C699" s="1" t="s">
        <v>1949</v>
      </c>
      <c r="G699" s="16"/>
    </row>
    <row r="700">
      <c r="A700" s="79">
        <v>35313.0</v>
      </c>
      <c r="B700" s="74">
        <v>1.37</v>
      </c>
      <c r="C700" s="1" t="s">
        <v>1949</v>
      </c>
      <c r="G700" s="16"/>
    </row>
    <row r="701">
      <c r="A701" s="79">
        <v>35314.0</v>
      </c>
      <c r="B701" s="74">
        <v>1.3735</v>
      </c>
      <c r="C701" s="1" t="s">
        <v>1949</v>
      </c>
      <c r="G701" s="16"/>
    </row>
    <row r="702">
      <c r="A702" s="79">
        <v>35317.0</v>
      </c>
      <c r="B702" s="74">
        <v>1.3725</v>
      </c>
      <c r="C702" s="1" t="s">
        <v>1949</v>
      </c>
      <c r="G702" s="16"/>
    </row>
    <row r="703">
      <c r="A703" s="80">
        <v>35318.0</v>
      </c>
      <c r="B703" s="74">
        <v>1.3708</v>
      </c>
      <c r="C703" s="1" t="s">
        <v>1949</v>
      </c>
      <c r="G703" s="16"/>
    </row>
    <row r="704">
      <c r="A704" s="80">
        <v>35319.0</v>
      </c>
      <c r="B704" s="74">
        <v>1.3716</v>
      </c>
      <c r="C704" s="1" t="s">
        <v>1949</v>
      </c>
      <c r="G704" s="16"/>
    </row>
    <row r="705">
      <c r="A705" s="80">
        <v>35320.0</v>
      </c>
      <c r="B705" s="74">
        <v>1.3713</v>
      </c>
      <c r="C705" s="1" t="s">
        <v>1949</v>
      </c>
      <c r="G705" s="16"/>
    </row>
    <row r="706">
      <c r="A706" s="80">
        <v>35321.0</v>
      </c>
      <c r="B706" s="74">
        <v>1.3703</v>
      </c>
      <c r="C706" s="1" t="s">
        <v>1949</v>
      </c>
      <c r="G706" s="16"/>
    </row>
    <row r="707">
      <c r="A707" s="80">
        <v>35324.0</v>
      </c>
      <c r="B707" s="74">
        <v>1.3704</v>
      </c>
      <c r="C707" s="1" t="s">
        <v>1949</v>
      </c>
      <c r="G707" s="16"/>
    </row>
    <row r="708">
      <c r="A708" s="80">
        <v>35325.0</v>
      </c>
      <c r="B708" s="74">
        <v>1.3709</v>
      </c>
      <c r="C708" s="1" t="s">
        <v>1949</v>
      </c>
      <c r="G708" s="16"/>
    </row>
    <row r="709">
      <c r="A709" s="80">
        <v>35326.0</v>
      </c>
      <c r="B709" s="74">
        <v>1.3718</v>
      </c>
      <c r="C709" s="1" t="s">
        <v>1949</v>
      </c>
      <c r="G709" s="16"/>
    </row>
    <row r="710">
      <c r="A710" s="80">
        <v>35327.0</v>
      </c>
      <c r="B710" s="74">
        <v>1.371</v>
      </c>
      <c r="C710" s="1" t="s">
        <v>1949</v>
      </c>
      <c r="G710" s="16"/>
    </row>
    <row r="711">
      <c r="A711" s="80">
        <v>35328.0</v>
      </c>
      <c r="B711" s="74">
        <v>1.3678</v>
      </c>
      <c r="C711" s="1" t="s">
        <v>1949</v>
      </c>
      <c r="G711" s="16"/>
    </row>
    <row r="712">
      <c r="A712" s="80">
        <v>35331.0</v>
      </c>
      <c r="B712" s="74">
        <v>1.3662</v>
      </c>
      <c r="C712" s="1" t="s">
        <v>1949</v>
      </c>
      <c r="G712" s="16"/>
    </row>
    <row r="713">
      <c r="A713" s="80">
        <v>35332.0</v>
      </c>
      <c r="B713" s="74">
        <v>1.3675</v>
      </c>
      <c r="C713" s="1" t="s">
        <v>1949</v>
      </c>
      <c r="G713" s="16"/>
    </row>
    <row r="714">
      <c r="A714" s="80">
        <v>35333.0</v>
      </c>
      <c r="B714" s="74">
        <v>1.3665</v>
      </c>
      <c r="C714" s="1" t="s">
        <v>1949</v>
      </c>
      <c r="G714" s="16"/>
    </row>
    <row r="715">
      <c r="A715" s="80">
        <v>35334.0</v>
      </c>
      <c r="B715" s="74">
        <v>1.3676</v>
      </c>
      <c r="C715" s="1" t="s">
        <v>1949</v>
      </c>
      <c r="G715" s="16"/>
    </row>
    <row r="716">
      <c r="A716" s="80">
        <v>35335.0</v>
      </c>
      <c r="B716" s="74">
        <v>1.3633</v>
      </c>
      <c r="C716" s="1" t="s">
        <v>1949</v>
      </c>
      <c r="G716" s="16"/>
    </row>
    <row r="717">
      <c r="A717" s="80">
        <v>35338.0</v>
      </c>
      <c r="B717" s="74">
        <v>1.3622</v>
      </c>
      <c r="C717" s="1" t="s">
        <v>1949</v>
      </c>
      <c r="G717" s="16"/>
    </row>
    <row r="718">
      <c r="A718" s="79">
        <v>35339.0</v>
      </c>
      <c r="B718" s="74">
        <v>1.362</v>
      </c>
      <c r="C718" s="1" t="s">
        <v>1949</v>
      </c>
      <c r="G718" s="16"/>
    </row>
    <row r="719">
      <c r="A719" s="79">
        <v>35340.0</v>
      </c>
      <c r="B719" s="74">
        <v>1.3617</v>
      </c>
      <c r="C719" s="1" t="s">
        <v>1949</v>
      </c>
      <c r="G719" s="16"/>
    </row>
    <row r="720">
      <c r="A720" s="79">
        <v>35341.0</v>
      </c>
      <c r="B720" s="74">
        <v>1.3608</v>
      </c>
      <c r="C720" s="1" t="s">
        <v>1949</v>
      </c>
      <c r="G720" s="16"/>
    </row>
    <row r="721">
      <c r="A721" s="79">
        <v>35342.0</v>
      </c>
      <c r="B721" s="74">
        <v>1.3553</v>
      </c>
      <c r="C721" s="1" t="s">
        <v>1949</v>
      </c>
      <c r="G721" s="16"/>
    </row>
    <row r="722">
      <c r="A722" s="79">
        <v>35345.0</v>
      </c>
      <c r="B722" s="74">
        <v>1.3535</v>
      </c>
      <c r="C722" s="1" t="s">
        <v>1949</v>
      </c>
      <c r="G722" s="16"/>
    </row>
    <row r="723">
      <c r="A723" s="79">
        <v>35346.0</v>
      </c>
      <c r="B723" s="74">
        <v>1.3547</v>
      </c>
      <c r="C723" s="1" t="s">
        <v>1949</v>
      </c>
      <c r="G723" s="16"/>
    </row>
    <row r="724">
      <c r="A724" s="79">
        <v>35347.0</v>
      </c>
      <c r="B724" s="74">
        <v>1.3545</v>
      </c>
      <c r="C724" s="1" t="s">
        <v>1949</v>
      </c>
      <c r="G724" s="16"/>
    </row>
    <row r="725">
      <c r="A725" s="80">
        <v>35348.0</v>
      </c>
      <c r="B725" s="74">
        <v>1.3512</v>
      </c>
      <c r="C725" s="1" t="s">
        <v>1949</v>
      </c>
      <c r="G725" s="16"/>
    </row>
    <row r="726">
      <c r="A726" s="80">
        <v>35349.0</v>
      </c>
      <c r="B726" s="74">
        <v>1.3526</v>
      </c>
      <c r="C726" s="1" t="s">
        <v>1949</v>
      </c>
      <c r="G726" s="16"/>
    </row>
    <row r="727">
      <c r="A727" s="80">
        <v>35352.0</v>
      </c>
      <c r="B727" s="13"/>
      <c r="C727" s="1" t="s">
        <v>1949</v>
      </c>
      <c r="G727" s="16"/>
    </row>
    <row r="728">
      <c r="A728" s="80">
        <v>35353.0</v>
      </c>
      <c r="B728" s="74">
        <v>1.3539</v>
      </c>
      <c r="C728" s="1" t="s">
        <v>1949</v>
      </c>
      <c r="G728" s="16"/>
    </row>
    <row r="729">
      <c r="A729" s="80">
        <v>35354.0</v>
      </c>
      <c r="B729" s="74">
        <v>1.3554</v>
      </c>
      <c r="C729" s="1" t="s">
        <v>1949</v>
      </c>
      <c r="G729" s="16"/>
    </row>
    <row r="730">
      <c r="A730" s="80">
        <v>35355.0</v>
      </c>
      <c r="B730" s="74">
        <v>1.3522</v>
      </c>
      <c r="C730" s="1" t="s">
        <v>1949</v>
      </c>
      <c r="G730" s="16"/>
    </row>
    <row r="731">
      <c r="A731" s="80">
        <v>35356.0</v>
      </c>
      <c r="B731" s="74">
        <v>1.3491</v>
      </c>
      <c r="C731" s="1" t="s">
        <v>1949</v>
      </c>
      <c r="G731" s="16"/>
    </row>
    <row r="732">
      <c r="A732" s="80">
        <v>35359.0</v>
      </c>
      <c r="B732" s="74">
        <v>1.3471</v>
      </c>
      <c r="C732" s="1" t="s">
        <v>1949</v>
      </c>
      <c r="G732" s="16"/>
    </row>
    <row r="733">
      <c r="A733" s="80">
        <v>35360.0</v>
      </c>
      <c r="B733" s="74">
        <v>1.3446</v>
      </c>
      <c r="C733" s="1" t="s">
        <v>1949</v>
      </c>
      <c r="G733" s="16"/>
    </row>
    <row r="734">
      <c r="A734" s="80">
        <v>35361.0</v>
      </c>
      <c r="B734" s="74">
        <v>1.3438</v>
      </c>
      <c r="C734" s="1" t="s">
        <v>1949</v>
      </c>
      <c r="G734" s="16"/>
    </row>
    <row r="735">
      <c r="A735" s="80">
        <v>35362.0</v>
      </c>
      <c r="B735" s="74">
        <v>1.3456</v>
      </c>
      <c r="C735" s="1" t="s">
        <v>1949</v>
      </c>
      <c r="G735" s="16"/>
    </row>
    <row r="736">
      <c r="A736" s="80">
        <v>35363.0</v>
      </c>
      <c r="B736" s="74">
        <v>1.3442</v>
      </c>
      <c r="C736" s="1" t="s">
        <v>1949</v>
      </c>
      <c r="G736" s="16"/>
    </row>
    <row r="737">
      <c r="A737" s="80">
        <v>35366.0</v>
      </c>
      <c r="B737" s="74">
        <v>1.3448</v>
      </c>
      <c r="C737" s="1" t="s">
        <v>1949</v>
      </c>
      <c r="G737" s="16"/>
    </row>
    <row r="738">
      <c r="A738" s="80">
        <v>35367.0</v>
      </c>
      <c r="B738" s="74">
        <v>1.3451</v>
      </c>
      <c r="C738" s="1" t="s">
        <v>1949</v>
      </c>
      <c r="G738" s="16"/>
    </row>
    <row r="739">
      <c r="A739" s="80">
        <v>35368.0</v>
      </c>
      <c r="B739" s="74">
        <v>1.3411</v>
      </c>
      <c r="C739" s="1" t="s">
        <v>1949</v>
      </c>
      <c r="G739" s="16"/>
    </row>
    <row r="740">
      <c r="A740" s="80">
        <v>35369.0</v>
      </c>
      <c r="B740" s="74">
        <v>1.3408</v>
      </c>
      <c r="C740" s="1" t="s">
        <v>1949</v>
      </c>
      <c r="G740" s="16"/>
    </row>
    <row r="741">
      <c r="A741" s="79">
        <v>35370.0</v>
      </c>
      <c r="B741" s="74">
        <v>1.335</v>
      </c>
      <c r="C741" s="1" t="s">
        <v>1949</v>
      </c>
      <c r="G741" s="16"/>
    </row>
    <row r="742">
      <c r="A742" s="79">
        <v>35373.0</v>
      </c>
      <c r="B742" s="74">
        <v>1.3357</v>
      </c>
      <c r="C742" s="1" t="s">
        <v>1949</v>
      </c>
      <c r="G742" s="16"/>
    </row>
    <row r="743">
      <c r="A743" s="79">
        <v>35374.0</v>
      </c>
      <c r="B743" s="74">
        <v>1.3328</v>
      </c>
      <c r="C743" s="1" t="s">
        <v>1949</v>
      </c>
      <c r="G743" s="16"/>
    </row>
    <row r="744">
      <c r="A744" s="79">
        <v>35375.0</v>
      </c>
      <c r="B744" s="74">
        <v>1.3306</v>
      </c>
      <c r="C744" s="1" t="s">
        <v>1949</v>
      </c>
      <c r="G744" s="16"/>
    </row>
    <row r="745">
      <c r="A745" s="79">
        <v>35376.0</v>
      </c>
      <c r="B745" s="74">
        <v>1.3321</v>
      </c>
      <c r="C745" s="1" t="s">
        <v>1949</v>
      </c>
      <c r="G745" s="16"/>
    </row>
    <row r="746">
      <c r="A746" s="79">
        <v>35377.0</v>
      </c>
      <c r="B746" s="74">
        <v>1.3316</v>
      </c>
      <c r="C746" s="1" t="s">
        <v>1949</v>
      </c>
      <c r="G746" s="16"/>
    </row>
    <row r="747">
      <c r="A747" s="80">
        <v>35380.0</v>
      </c>
      <c r="B747" s="13"/>
      <c r="C747" s="1" t="s">
        <v>1949</v>
      </c>
      <c r="G747" s="16"/>
    </row>
    <row r="748">
      <c r="A748" s="80">
        <v>35381.0</v>
      </c>
      <c r="B748" s="74">
        <v>1.3346</v>
      </c>
      <c r="C748" s="1" t="s">
        <v>1949</v>
      </c>
      <c r="G748" s="16"/>
    </row>
    <row r="749">
      <c r="A749" s="80">
        <v>35382.0</v>
      </c>
      <c r="B749" s="74">
        <v>1.3336</v>
      </c>
      <c r="C749" s="1" t="s">
        <v>1949</v>
      </c>
      <c r="G749" s="16"/>
    </row>
    <row r="750">
      <c r="A750" s="80">
        <v>35383.0</v>
      </c>
      <c r="B750" s="74">
        <v>1.3338</v>
      </c>
      <c r="C750" s="1" t="s">
        <v>1949</v>
      </c>
      <c r="G750" s="16"/>
    </row>
    <row r="751">
      <c r="A751" s="80">
        <v>35384.0</v>
      </c>
      <c r="B751" s="74">
        <v>1.3374</v>
      </c>
      <c r="C751" s="1" t="s">
        <v>1949</v>
      </c>
      <c r="G751" s="16"/>
    </row>
    <row r="752">
      <c r="A752" s="80">
        <v>35387.0</v>
      </c>
      <c r="B752" s="74">
        <v>1.3417</v>
      </c>
      <c r="C752" s="1" t="s">
        <v>1949</v>
      </c>
      <c r="G752" s="16"/>
    </row>
    <row r="753">
      <c r="A753" s="80">
        <v>35388.0</v>
      </c>
      <c r="B753" s="74">
        <v>1.3421</v>
      </c>
      <c r="C753" s="1" t="s">
        <v>1949</v>
      </c>
      <c r="G753" s="16"/>
    </row>
    <row r="754">
      <c r="A754" s="80">
        <v>35389.0</v>
      </c>
      <c r="B754" s="74">
        <v>1.3423</v>
      </c>
      <c r="C754" s="1" t="s">
        <v>1949</v>
      </c>
      <c r="G754" s="16"/>
    </row>
    <row r="755">
      <c r="A755" s="80">
        <v>35390.0</v>
      </c>
      <c r="B755" s="74">
        <v>1.339</v>
      </c>
      <c r="C755" s="1" t="s">
        <v>1949</v>
      </c>
      <c r="G755" s="16"/>
    </row>
    <row r="756">
      <c r="A756" s="80">
        <v>35391.0</v>
      </c>
      <c r="B756" s="74">
        <v>1.3393</v>
      </c>
      <c r="C756" s="1" t="s">
        <v>1949</v>
      </c>
      <c r="G756" s="16"/>
    </row>
    <row r="757">
      <c r="A757" s="80">
        <v>35394.0</v>
      </c>
      <c r="B757" s="74">
        <v>1.341</v>
      </c>
      <c r="C757" s="1" t="s">
        <v>1949</v>
      </c>
      <c r="G757" s="16"/>
    </row>
    <row r="758">
      <c r="A758" s="80">
        <v>35395.0</v>
      </c>
      <c r="B758" s="74">
        <v>1.3421</v>
      </c>
      <c r="C758" s="1" t="s">
        <v>1949</v>
      </c>
      <c r="G758" s="16"/>
    </row>
    <row r="759">
      <c r="A759" s="80">
        <v>35396.0</v>
      </c>
      <c r="B759" s="74">
        <v>1.3467</v>
      </c>
      <c r="C759" s="1" t="s">
        <v>1949</v>
      </c>
      <c r="G759" s="16"/>
    </row>
    <row r="760">
      <c r="A760" s="80">
        <v>35397.0</v>
      </c>
      <c r="B760" s="74">
        <v>1.3472</v>
      </c>
      <c r="C760" s="1" t="s">
        <v>1949</v>
      </c>
      <c r="G760" s="16"/>
    </row>
    <row r="761">
      <c r="A761" s="80">
        <v>35398.0</v>
      </c>
      <c r="B761" s="74">
        <v>1.3488</v>
      </c>
      <c r="C761" s="1" t="s">
        <v>1949</v>
      </c>
      <c r="G761" s="16"/>
    </row>
    <row r="762">
      <c r="A762" s="79">
        <v>35401.0</v>
      </c>
      <c r="B762" s="74">
        <v>1.351</v>
      </c>
      <c r="C762" s="1" t="s">
        <v>1949</v>
      </c>
      <c r="G762" s="16"/>
    </row>
    <row r="763">
      <c r="A763" s="79">
        <v>35402.0</v>
      </c>
      <c r="B763" s="74">
        <v>1.3486</v>
      </c>
      <c r="C763" s="1" t="s">
        <v>1949</v>
      </c>
      <c r="G763" s="16"/>
    </row>
    <row r="764">
      <c r="A764" s="79">
        <v>35403.0</v>
      </c>
      <c r="B764" s="74">
        <v>1.352</v>
      </c>
      <c r="C764" s="1" t="s">
        <v>1949</v>
      </c>
      <c r="G764" s="16"/>
    </row>
    <row r="765">
      <c r="A765" s="79">
        <v>35404.0</v>
      </c>
      <c r="B765" s="74">
        <v>1.358</v>
      </c>
      <c r="C765" s="1" t="s">
        <v>1949</v>
      </c>
      <c r="G765" s="16"/>
    </row>
    <row r="766">
      <c r="A766" s="79">
        <v>35405.0</v>
      </c>
      <c r="B766" s="74">
        <v>1.3591</v>
      </c>
      <c r="C766" s="1" t="s">
        <v>1949</v>
      </c>
      <c r="G766" s="16"/>
    </row>
    <row r="767">
      <c r="A767" s="79">
        <v>35408.0</v>
      </c>
      <c r="B767" s="74">
        <v>1.3554</v>
      </c>
      <c r="C767" s="1" t="s">
        <v>1949</v>
      </c>
      <c r="G767" s="16"/>
    </row>
    <row r="768">
      <c r="A768" s="80">
        <v>35409.0</v>
      </c>
      <c r="B768" s="74">
        <v>1.3567</v>
      </c>
      <c r="C768" s="1" t="s">
        <v>1949</v>
      </c>
      <c r="G768" s="16"/>
    </row>
    <row r="769">
      <c r="A769" s="80">
        <v>35410.0</v>
      </c>
      <c r="B769" s="74">
        <v>1.362</v>
      </c>
      <c r="C769" s="1" t="s">
        <v>1949</v>
      </c>
      <c r="G769" s="16"/>
    </row>
    <row r="770">
      <c r="A770" s="80">
        <v>35411.0</v>
      </c>
      <c r="B770" s="74">
        <v>1.3569</v>
      </c>
      <c r="C770" s="1" t="s">
        <v>1949</v>
      </c>
      <c r="G770" s="16"/>
    </row>
    <row r="771">
      <c r="A771" s="80">
        <v>35412.0</v>
      </c>
      <c r="B771" s="74">
        <v>1.3621</v>
      </c>
      <c r="C771" s="1" t="s">
        <v>1949</v>
      </c>
      <c r="G771" s="16"/>
    </row>
    <row r="772">
      <c r="A772" s="80">
        <v>35415.0</v>
      </c>
      <c r="B772" s="74">
        <v>1.3659</v>
      </c>
      <c r="C772" s="1" t="s">
        <v>1949</v>
      </c>
      <c r="G772" s="16"/>
    </row>
    <row r="773">
      <c r="A773" s="80">
        <v>35416.0</v>
      </c>
      <c r="B773" s="74">
        <v>1.3658</v>
      </c>
      <c r="C773" s="1" t="s">
        <v>1949</v>
      </c>
      <c r="G773" s="16"/>
    </row>
    <row r="774">
      <c r="A774" s="80">
        <v>35417.0</v>
      </c>
      <c r="B774" s="74">
        <v>1.3667</v>
      </c>
      <c r="C774" s="1" t="s">
        <v>1949</v>
      </c>
      <c r="G774" s="16"/>
    </row>
    <row r="775">
      <c r="A775" s="80">
        <v>35418.0</v>
      </c>
      <c r="B775" s="74">
        <v>1.3685</v>
      </c>
      <c r="C775" s="1" t="s">
        <v>1949</v>
      </c>
      <c r="G775" s="16"/>
    </row>
    <row r="776">
      <c r="A776" s="80">
        <v>35419.0</v>
      </c>
      <c r="B776" s="74">
        <v>1.3676</v>
      </c>
      <c r="C776" s="1" t="s">
        <v>1949</v>
      </c>
      <c r="G776" s="16"/>
    </row>
    <row r="777">
      <c r="A777" s="80">
        <v>35422.0</v>
      </c>
      <c r="B777" s="74">
        <v>1.3672</v>
      </c>
      <c r="C777" s="1" t="s">
        <v>1949</v>
      </c>
      <c r="G777" s="16"/>
    </row>
    <row r="778">
      <c r="A778" s="80">
        <v>35423.0</v>
      </c>
      <c r="B778" s="74">
        <v>1.3654</v>
      </c>
      <c r="C778" s="1" t="s">
        <v>1949</v>
      </c>
      <c r="G778" s="16"/>
    </row>
    <row r="779">
      <c r="A779" s="80">
        <v>35424.0</v>
      </c>
      <c r="B779" s="13"/>
      <c r="C779" s="1" t="s">
        <v>1949</v>
      </c>
      <c r="G779" s="16"/>
    </row>
    <row r="780">
      <c r="A780" s="80">
        <v>35425.0</v>
      </c>
      <c r="B780" s="13"/>
      <c r="C780" s="1" t="s">
        <v>1949</v>
      </c>
      <c r="G780" s="16"/>
    </row>
    <row r="781">
      <c r="A781" s="80">
        <v>35426.0</v>
      </c>
      <c r="B781" s="74">
        <v>1.3695</v>
      </c>
      <c r="C781" s="1" t="s">
        <v>1949</v>
      </c>
      <c r="G781" s="16"/>
    </row>
    <row r="782">
      <c r="A782" s="80">
        <v>35429.0</v>
      </c>
      <c r="B782" s="74">
        <v>1.3683</v>
      </c>
      <c r="C782" s="1" t="s">
        <v>1949</v>
      </c>
      <c r="G782" s="16"/>
    </row>
    <row r="783">
      <c r="A783" s="80">
        <v>35430.0</v>
      </c>
      <c r="B783" s="74">
        <v>1.3696</v>
      </c>
      <c r="C783" s="1" t="s">
        <v>1949</v>
      </c>
      <c r="G783" s="16"/>
    </row>
    <row r="784">
      <c r="A784" s="79">
        <v>35432.0</v>
      </c>
      <c r="B784" s="74">
        <v>1.3737</v>
      </c>
      <c r="C784" s="1" t="s">
        <v>1949</v>
      </c>
      <c r="G784" s="16"/>
    </row>
    <row r="785">
      <c r="A785" s="79">
        <v>35433.0</v>
      </c>
      <c r="B785" s="74">
        <v>1.3738</v>
      </c>
      <c r="C785" s="1" t="s">
        <v>1949</v>
      </c>
      <c r="G785" s="16"/>
    </row>
    <row r="786">
      <c r="A786" s="79">
        <v>35436.0</v>
      </c>
      <c r="B786" s="74">
        <v>1.3679</v>
      </c>
      <c r="C786" s="1" t="s">
        <v>1949</v>
      </c>
      <c r="G786" s="16"/>
    </row>
    <row r="787">
      <c r="A787" s="79">
        <v>35437.0</v>
      </c>
      <c r="B787" s="74">
        <v>1.3568</v>
      </c>
      <c r="C787" s="1" t="s">
        <v>1949</v>
      </c>
      <c r="G787" s="16"/>
    </row>
    <row r="788">
      <c r="A788" s="79">
        <v>35438.0</v>
      </c>
      <c r="B788" s="74">
        <v>1.3533</v>
      </c>
      <c r="C788" s="1" t="s">
        <v>1949</v>
      </c>
      <c r="G788" s="16"/>
    </row>
    <row r="789">
      <c r="A789" s="79">
        <v>35439.0</v>
      </c>
      <c r="B789" s="74">
        <v>1.3516</v>
      </c>
      <c r="C789" s="1" t="s">
        <v>1949</v>
      </c>
      <c r="G789" s="16"/>
    </row>
    <row r="790">
      <c r="A790" s="80">
        <v>35440.0</v>
      </c>
      <c r="B790" s="74">
        <v>1.3478</v>
      </c>
      <c r="C790" s="1" t="s">
        <v>1949</v>
      </c>
      <c r="G790" s="16"/>
    </row>
    <row r="791">
      <c r="A791" s="80">
        <v>35443.0</v>
      </c>
      <c r="B791" s="74">
        <v>1.3487</v>
      </c>
      <c r="C791" s="1" t="s">
        <v>1949</v>
      </c>
      <c r="G791" s="16"/>
    </row>
    <row r="792">
      <c r="A792" s="80">
        <v>35444.0</v>
      </c>
      <c r="B792" s="74">
        <v>1.3503</v>
      </c>
      <c r="C792" s="1" t="s">
        <v>1949</v>
      </c>
      <c r="G792" s="16"/>
    </row>
    <row r="793">
      <c r="A793" s="80">
        <v>35445.0</v>
      </c>
      <c r="B793" s="74">
        <v>1.3419</v>
      </c>
      <c r="C793" s="1" t="s">
        <v>1949</v>
      </c>
      <c r="G793" s="16"/>
    </row>
    <row r="794">
      <c r="A794" s="80">
        <v>35446.0</v>
      </c>
      <c r="B794" s="74">
        <v>1.3389</v>
      </c>
      <c r="C794" s="1" t="s">
        <v>1949</v>
      </c>
      <c r="G794" s="16"/>
    </row>
    <row r="795">
      <c r="A795" s="80">
        <v>35447.0</v>
      </c>
      <c r="B795" s="74">
        <v>1.3395</v>
      </c>
      <c r="C795" s="1" t="s">
        <v>1949</v>
      </c>
      <c r="G795" s="16"/>
    </row>
    <row r="796">
      <c r="A796" s="80">
        <v>35450.0</v>
      </c>
      <c r="B796" s="74">
        <v>1.3368</v>
      </c>
      <c r="C796" s="1" t="s">
        <v>1949</v>
      </c>
      <c r="G796" s="16"/>
    </row>
    <row r="797">
      <c r="A797" s="80">
        <v>35451.0</v>
      </c>
      <c r="B797" s="74">
        <v>1.3386</v>
      </c>
      <c r="C797" s="1" t="s">
        <v>1949</v>
      </c>
      <c r="G797" s="16"/>
    </row>
    <row r="798">
      <c r="A798" s="80">
        <v>35452.0</v>
      </c>
      <c r="B798" s="74">
        <v>1.3353</v>
      </c>
      <c r="C798" s="1" t="s">
        <v>1949</v>
      </c>
      <c r="G798" s="16"/>
    </row>
    <row r="799">
      <c r="A799" s="80">
        <v>35453.0</v>
      </c>
      <c r="B799" s="74">
        <v>1.3414</v>
      </c>
      <c r="C799" s="1" t="s">
        <v>1949</v>
      </c>
      <c r="G799" s="16"/>
    </row>
    <row r="800">
      <c r="A800" s="80">
        <v>35454.0</v>
      </c>
      <c r="B800" s="74">
        <v>1.3485</v>
      </c>
      <c r="C800" s="1" t="s">
        <v>1949</v>
      </c>
      <c r="G800" s="16"/>
    </row>
    <row r="801">
      <c r="A801" s="80">
        <v>35457.0</v>
      </c>
      <c r="B801" s="74">
        <v>1.3439</v>
      </c>
      <c r="C801" s="1" t="s">
        <v>1949</v>
      </c>
      <c r="G801" s="16"/>
    </row>
    <row r="802">
      <c r="A802" s="80">
        <v>35458.0</v>
      </c>
      <c r="B802" s="74">
        <v>1.3403</v>
      </c>
      <c r="C802" s="1" t="s">
        <v>1949</v>
      </c>
      <c r="G802" s="16"/>
    </row>
    <row r="803">
      <c r="A803" s="80">
        <v>35459.0</v>
      </c>
      <c r="B803" s="74">
        <v>1.3453</v>
      </c>
      <c r="C803" s="1" t="s">
        <v>1949</v>
      </c>
      <c r="G803" s="16"/>
    </row>
    <row r="804">
      <c r="A804" s="80">
        <v>35460.0</v>
      </c>
      <c r="B804" s="74">
        <v>1.3479</v>
      </c>
      <c r="C804" s="1" t="s">
        <v>1949</v>
      </c>
      <c r="G804" s="16"/>
    </row>
    <row r="805">
      <c r="A805" s="80">
        <v>35461.0</v>
      </c>
      <c r="B805" s="74">
        <v>1.3473</v>
      </c>
      <c r="C805" s="1" t="s">
        <v>1949</v>
      </c>
      <c r="G805" s="16"/>
    </row>
    <row r="806">
      <c r="A806" s="79">
        <v>35464.0</v>
      </c>
      <c r="B806" s="74">
        <v>1.3432</v>
      </c>
      <c r="C806" s="1" t="s">
        <v>1949</v>
      </c>
      <c r="G806" s="16"/>
    </row>
    <row r="807">
      <c r="A807" s="79">
        <v>35465.0</v>
      </c>
      <c r="B807" s="74">
        <v>1.3431</v>
      </c>
      <c r="C807" s="1" t="s">
        <v>1949</v>
      </c>
      <c r="G807" s="16"/>
    </row>
    <row r="808">
      <c r="A808" s="79">
        <v>35466.0</v>
      </c>
      <c r="B808" s="74">
        <v>1.3431</v>
      </c>
      <c r="C808" s="1" t="s">
        <v>1949</v>
      </c>
      <c r="G808" s="16"/>
    </row>
    <row r="809">
      <c r="A809" s="79">
        <v>35467.0</v>
      </c>
      <c r="B809" s="74">
        <v>1.3482</v>
      </c>
      <c r="C809" s="1" t="s">
        <v>1949</v>
      </c>
      <c r="G809" s="16"/>
    </row>
    <row r="810">
      <c r="A810" s="79">
        <v>35468.0</v>
      </c>
      <c r="B810" s="74">
        <v>1.3492</v>
      </c>
      <c r="C810" s="1" t="s">
        <v>1949</v>
      </c>
      <c r="G810" s="16"/>
    </row>
    <row r="811">
      <c r="A811" s="80">
        <v>35471.0</v>
      </c>
      <c r="B811" s="74">
        <v>1.3518</v>
      </c>
      <c r="C811" s="1" t="s">
        <v>1949</v>
      </c>
      <c r="G811" s="16"/>
    </row>
    <row r="812">
      <c r="A812" s="80">
        <v>35472.0</v>
      </c>
      <c r="B812" s="74">
        <v>1.3556</v>
      </c>
      <c r="C812" s="1" t="s">
        <v>1949</v>
      </c>
      <c r="G812" s="16"/>
    </row>
    <row r="813">
      <c r="A813" s="80">
        <v>35473.0</v>
      </c>
      <c r="B813" s="74">
        <v>1.3554</v>
      </c>
      <c r="C813" s="1" t="s">
        <v>1949</v>
      </c>
      <c r="G813" s="16"/>
    </row>
    <row r="814">
      <c r="A814" s="80">
        <v>35474.0</v>
      </c>
      <c r="B814" s="74">
        <v>1.3529</v>
      </c>
      <c r="C814" s="1" t="s">
        <v>1949</v>
      </c>
      <c r="G814" s="16"/>
    </row>
    <row r="815">
      <c r="A815" s="80">
        <v>35475.0</v>
      </c>
      <c r="B815" s="74">
        <v>1.3498</v>
      </c>
      <c r="C815" s="1" t="s">
        <v>1949</v>
      </c>
      <c r="G815" s="16"/>
    </row>
    <row r="816">
      <c r="A816" s="80">
        <v>35478.0</v>
      </c>
      <c r="B816" s="74">
        <v>1.3516</v>
      </c>
      <c r="C816" s="1" t="s">
        <v>1949</v>
      </c>
      <c r="G816" s="16"/>
    </row>
    <row r="817">
      <c r="A817" s="80">
        <v>35479.0</v>
      </c>
      <c r="B817" s="74">
        <v>1.3575</v>
      </c>
      <c r="C817" s="1" t="s">
        <v>1949</v>
      </c>
      <c r="G817" s="16"/>
    </row>
    <row r="818">
      <c r="A818" s="80">
        <v>35480.0</v>
      </c>
      <c r="B818" s="74">
        <v>1.3595</v>
      </c>
      <c r="C818" s="1" t="s">
        <v>1949</v>
      </c>
      <c r="G818" s="16"/>
    </row>
    <row r="819">
      <c r="A819" s="80">
        <v>35481.0</v>
      </c>
      <c r="B819" s="74">
        <v>1.3596</v>
      </c>
      <c r="C819" s="1" t="s">
        <v>1949</v>
      </c>
      <c r="G819" s="16"/>
    </row>
    <row r="820">
      <c r="A820" s="80">
        <v>35482.0</v>
      </c>
      <c r="B820" s="74">
        <v>1.3622</v>
      </c>
      <c r="C820" s="1" t="s">
        <v>1949</v>
      </c>
      <c r="G820" s="16"/>
    </row>
    <row r="821">
      <c r="A821" s="80">
        <v>35485.0</v>
      </c>
      <c r="B821" s="74">
        <v>1.3619</v>
      </c>
      <c r="C821" s="1" t="s">
        <v>1949</v>
      </c>
      <c r="G821" s="16"/>
    </row>
    <row r="822">
      <c r="A822" s="80">
        <v>35486.0</v>
      </c>
      <c r="B822" s="74">
        <v>1.3596</v>
      </c>
      <c r="C822" s="1" t="s">
        <v>1949</v>
      </c>
      <c r="G822" s="16"/>
    </row>
    <row r="823">
      <c r="A823" s="80">
        <v>35487.0</v>
      </c>
      <c r="B823" s="74">
        <v>1.3659</v>
      </c>
      <c r="C823" s="1" t="s">
        <v>1949</v>
      </c>
      <c r="G823" s="16"/>
    </row>
    <row r="824">
      <c r="A824" s="80">
        <v>35488.0</v>
      </c>
      <c r="B824" s="74">
        <v>1.3674</v>
      </c>
      <c r="C824" s="1" t="s">
        <v>1949</v>
      </c>
      <c r="G824" s="16"/>
    </row>
    <row r="825">
      <c r="A825" s="80">
        <v>35489.0</v>
      </c>
      <c r="B825" s="74">
        <v>1.3665</v>
      </c>
      <c r="C825" s="1" t="s">
        <v>1949</v>
      </c>
      <c r="G825" s="16"/>
    </row>
    <row r="826">
      <c r="A826" s="79">
        <v>35492.0</v>
      </c>
      <c r="B826" s="74">
        <v>1.3672</v>
      </c>
      <c r="C826" s="1" t="s">
        <v>1949</v>
      </c>
      <c r="G826" s="16"/>
    </row>
    <row r="827">
      <c r="A827" s="79">
        <v>35493.0</v>
      </c>
      <c r="B827" s="74">
        <v>1.3699</v>
      </c>
      <c r="C827" s="1" t="s">
        <v>1949</v>
      </c>
      <c r="G827" s="16"/>
    </row>
    <row r="828">
      <c r="A828" s="79">
        <v>35494.0</v>
      </c>
      <c r="B828" s="74">
        <v>1.3681</v>
      </c>
      <c r="C828" s="1" t="s">
        <v>1949</v>
      </c>
      <c r="G828" s="16"/>
    </row>
    <row r="829">
      <c r="A829" s="79">
        <v>35495.0</v>
      </c>
      <c r="B829" s="74">
        <v>1.3644</v>
      </c>
      <c r="C829" s="1" t="s">
        <v>1949</v>
      </c>
      <c r="G829" s="16"/>
    </row>
    <row r="830">
      <c r="A830" s="79">
        <v>35496.0</v>
      </c>
      <c r="B830" s="74">
        <v>1.368</v>
      </c>
      <c r="C830" s="1" t="s">
        <v>1949</v>
      </c>
      <c r="G830" s="16"/>
    </row>
    <row r="831">
      <c r="A831" s="80">
        <v>35499.0</v>
      </c>
      <c r="B831" s="74">
        <v>1.371</v>
      </c>
      <c r="C831" s="1" t="s">
        <v>1949</v>
      </c>
      <c r="G831" s="16"/>
    </row>
    <row r="832">
      <c r="A832" s="80">
        <v>35500.0</v>
      </c>
      <c r="B832" s="74">
        <v>1.3666</v>
      </c>
      <c r="C832" s="1" t="s">
        <v>1949</v>
      </c>
      <c r="G832" s="16"/>
    </row>
    <row r="833">
      <c r="A833" s="80">
        <v>35501.0</v>
      </c>
      <c r="B833" s="74">
        <v>1.3636</v>
      </c>
      <c r="C833" s="1" t="s">
        <v>1949</v>
      </c>
      <c r="G833" s="16"/>
    </row>
    <row r="834">
      <c r="A834" s="80">
        <v>35502.0</v>
      </c>
      <c r="B834" s="74">
        <v>1.3631</v>
      </c>
      <c r="C834" s="1" t="s">
        <v>1949</v>
      </c>
      <c r="G834" s="16"/>
    </row>
    <row r="835">
      <c r="A835" s="80">
        <v>35503.0</v>
      </c>
      <c r="B835" s="74">
        <v>1.3632</v>
      </c>
      <c r="C835" s="1" t="s">
        <v>1949</v>
      </c>
      <c r="G835" s="16"/>
    </row>
    <row r="836">
      <c r="A836" s="80">
        <v>35506.0</v>
      </c>
      <c r="B836" s="74">
        <v>1.3694</v>
      </c>
      <c r="C836" s="1" t="s">
        <v>1949</v>
      </c>
      <c r="G836" s="16"/>
    </row>
    <row r="837">
      <c r="A837" s="80">
        <v>35507.0</v>
      </c>
      <c r="B837" s="74">
        <v>1.3739</v>
      </c>
      <c r="C837" s="1" t="s">
        <v>1949</v>
      </c>
      <c r="G837" s="16"/>
    </row>
    <row r="838">
      <c r="A838" s="80">
        <v>35508.0</v>
      </c>
      <c r="B838" s="74">
        <v>1.3785</v>
      </c>
      <c r="C838" s="1" t="s">
        <v>1949</v>
      </c>
      <c r="G838" s="16"/>
    </row>
    <row r="839">
      <c r="A839" s="80">
        <v>35509.0</v>
      </c>
      <c r="B839" s="74">
        <v>1.3788</v>
      </c>
      <c r="C839" s="1" t="s">
        <v>1949</v>
      </c>
      <c r="G839" s="16"/>
    </row>
    <row r="840">
      <c r="A840" s="80">
        <v>35510.0</v>
      </c>
      <c r="B840" s="74">
        <v>1.3799</v>
      </c>
      <c r="C840" s="1" t="s">
        <v>1949</v>
      </c>
      <c r="G840" s="16"/>
    </row>
    <row r="841">
      <c r="A841" s="80">
        <v>35513.0</v>
      </c>
      <c r="B841" s="74">
        <v>1.378</v>
      </c>
      <c r="C841" s="1" t="s">
        <v>1949</v>
      </c>
      <c r="G841" s="16"/>
    </row>
    <row r="842">
      <c r="A842" s="80">
        <v>35514.0</v>
      </c>
      <c r="B842" s="74">
        <v>1.3775</v>
      </c>
      <c r="C842" s="1" t="s">
        <v>1949</v>
      </c>
      <c r="G842" s="16"/>
    </row>
    <row r="843">
      <c r="A843" s="80">
        <v>35515.0</v>
      </c>
      <c r="B843" s="74">
        <v>1.3742</v>
      </c>
      <c r="C843" s="1" t="s">
        <v>1949</v>
      </c>
      <c r="G843" s="16"/>
    </row>
    <row r="844">
      <c r="A844" s="80">
        <v>35516.0</v>
      </c>
      <c r="B844" s="74">
        <v>1.3771</v>
      </c>
      <c r="C844" s="1" t="s">
        <v>1949</v>
      </c>
      <c r="G844" s="16"/>
    </row>
    <row r="845">
      <c r="A845" s="80">
        <v>35517.0</v>
      </c>
      <c r="B845" s="13"/>
      <c r="C845" s="1" t="s">
        <v>1949</v>
      </c>
      <c r="G845" s="16"/>
    </row>
    <row r="846">
      <c r="A846" s="80">
        <v>35520.0</v>
      </c>
      <c r="B846" s="74">
        <v>1.3843</v>
      </c>
      <c r="C846" s="1" t="s">
        <v>1949</v>
      </c>
      <c r="G846" s="16"/>
    </row>
    <row r="847">
      <c r="A847" s="79">
        <v>35521.0</v>
      </c>
      <c r="B847" s="74">
        <v>1.3862</v>
      </c>
      <c r="C847" s="1" t="s">
        <v>1949</v>
      </c>
      <c r="G847" s="16"/>
    </row>
    <row r="848">
      <c r="A848" s="79">
        <v>35522.0</v>
      </c>
      <c r="B848" s="74">
        <v>1.3875</v>
      </c>
      <c r="C848" s="1" t="s">
        <v>1949</v>
      </c>
      <c r="G848" s="16"/>
    </row>
    <row r="849">
      <c r="A849" s="79">
        <v>35523.0</v>
      </c>
      <c r="B849" s="74">
        <v>1.3886</v>
      </c>
      <c r="C849" s="1" t="s">
        <v>1949</v>
      </c>
      <c r="G849" s="16"/>
    </row>
    <row r="850">
      <c r="A850" s="79">
        <v>35524.0</v>
      </c>
      <c r="B850" s="74">
        <v>1.392</v>
      </c>
      <c r="C850" s="1" t="s">
        <v>1949</v>
      </c>
      <c r="G850" s="16"/>
    </row>
    <row r="851">
      <c r="A851" s="79">
        <v>35527.0</v>
      </c>
      <c r="B851" s="74">
        <v>1.3893</v>
      </c>
      <c r="C851" s="1" t="s">
        <v>1949</v>
      </c>
      <c r="G851" s="16"/>
    </row>
    <row r="852">
      <c r="A852" s="79">
        <v>35528.0</v>
      </c>
      <c r="B852" s="74">
        <v>1.3878</v>
      </c>
      <c r="C852" s="1" t="s">
        <v>1949</v>
      </c>
      <c r="G852" s="16"/>
    </row>
    <row r="853">
      <c r="A853" s="79">
        <v>35529.0</v>
      </c>
      <c r="B853" s="74">
        <v>1.3876</v>
      </c>
      <c r="C853" s="1" t="s">
        <v>1949</v>
      </c>
      <c r="G853" s="16"/>
    </row>
    <row r="854">
      <c r="A854" s="80">
        <v>35530.0</v>
      </c>
      <c r="B854" s="74">
        <v>1.3914</v>
      </c>
      <c r="C854" s="1" t="s">
        <v>1949</v>
      </c>
      <c r="G854" s="16"/>
    </row>
    <row r="855">
      <c r="A855" s="80">
        <v>35531.0</v>
      </c>
      <c r="B855" s="74">
        <v>1.3976</v>
      </c>
      <c r="C855" s="1" t="s">
        <v>1949</v>
      </c>
      <c r="G855" s="16"/>
    </row>
    <row r="856">
      <c r="A856" s="80">
        <v>35534.0</v>
      </c>
      <c r="B856" s="74">
        <v>1.3985</v>
      </c>
      <c r="C856" s="1" t="s">
        <v>1949</v>
      </c>
      <c r="G856" s="16"/>
    </row>
    <row r="857">
      <c r="A857" s="80">
        <v>35535.0</v>
      </c>
      <c r="B857" s="74">
        <v>1.3966</v>
      </c>
      <c r="C857" s="1" t="s">
        <v>1949</v>
      </c>
      <c r="G857" s="16"/>
    </row>
    <row r="858">
      <c r="A858" s="80">
        <v>35536.0</v>
      </c>
      <c r="B858" s="74">
        <v>1.3975</v>
      </c>
      <c r="C858" s="1" t="s">
        <v>1949</v>
      </c>
      <c r="G858" s="16"/>
    </row>
    <row r="859">
      <c r="A859" s="80">
        <v>35537.0</v>
      </c>
      <c r="B859" s="74">
        <v>1.3973</v>
      </c>
      <c r="C859" s="1" t="s">
        <v>1949</v>
      </c>
      <c r="G859" s="16"/>
    </row>
    <row r="860">
      <c r="A860" s="80">
        <v>35538.0</v>
      </c>
      <c r="B860" s="74">
        <v>1.3993</v>
      </c>
      <c r="C860" s="1" t="s">
        <v>1949</v>
      </c>
      <c r="G860" s="16"/>
    </row>
    <row r="861">
      <c r="A861" s="80">
        <v>35541.0</v>
      </c>
      <c r="B861" s="74">
        <v>1.3976</v>
      </c>
      <c r="C861" s="1" t="s">
        <v>1949</v>
      </c>
      <c r="G861" s="16"/>
    </row>
    <row r="862">
      <c r="A862" s="80">
        <v>35542.0</v>
      </c>
      <c r="B862" s="74">
        <v>1.3955</v>
      </c>
      <c r="C862" s="1" t="s">
        <v>1949</v>
      </c>
      <c r="G862" s="16"/>
    </row>
    <row r="863">
      <c r="A863" s="80">
        <v>35543.0</v>
      </c>
      <c r="B863" s="74">
        <v>1.394</v>
      </c>
      <c r="C863" s="1" t="s">
        <v>1949</v>
      </c>
      <c r="G863" s="16"/>
    </row>
    <row r="864">
      <c r="A864" s="80">
        <v>35544.0</v>
      </c>
      <c r="B864" s="74">
        <v>1.3927</v>
      </c>
      <c r="C864" s="1" t="s">
        <v>1949</v>
      </c>
      <c r="G864" s="16"/>
    </row>
    <row r="865">
      <c r="A865" s="80">
        <v>35545.0</v>
      </c>
      <c r="B865" s="74">
        <v>1.3965</v>
      </c>
      <c r="C865" s="1" t="s">
        <v>1949</v>
      </c>
      <c r="G865" s="16"/>
    </row>
    <row r="866">
      <c r="A866" s="80">
        <v>35548.0</v>
      </c>
      <c r="B866" s="74">
        <v>1.3995</v>
      </c>
      <c r="C866" s="1" t="s">
        <v>1949</v>
      </c>
      <c r="G866" s="16"/>
    </row>
    <row r="867">
      <c r="A867" s="80">
        <v>35549.0</v>
      </c>
      <c r="B867" s="74">
        <v>1.3976</v>
      </c>
      <c r="C867" s="1" t="s">
        <v>1949</v>
      </c>
      <c r="G867" s="16"/>
    </row>
    <row r="868">
      <c r="A868" s="80">
        <v>35550.0</v>
      </c>
      <c r="B868" s="74">
        <v>1.397</v>
      </c>
      <c r="C868" s="1" t="s">
        <v>1949</v>
      </c>
      <c r="G868" s="16"/>
    </row>
    <row r="869">
      <c r="A869" s="81">
        <v>35551.0</v>
      </c>
      <c r="B869" s="74">
        <v>1.3884</v>
      </c>
      <c r="C869" s="1" t="s">
        <v>1949</v>
      </c>
      <c r="G869" s="16"/>
    </row>
    <row r="870">
      <c r="A870" s="81">
        <v>35552.0</v>
      </c>
      <c r="B870" s="74">
        <v>1.3831</v>
      </c>
      <c r="C870" s="1" t="s">
        <v>1949</v>
      </c>
      <c r="G870" s="16"/>
    </row>
    <row r="871">
      <c r="A871" s="81">
        <v>35555.0</v>
      </c>
      <c r="B871" s="74">
        <v>1.3811</v>
      </c>
      <c r="C871" s="1" t="s">
        <v>1949</v>
      </c>
      <c r="G871" s="16"/>
    </row>
    <row r="872">
      <c r="A872" s="81">
        <v>35556.0</v>
      </c>
      <c r="B872" s="74">
        <v>1.3778</v>
      </c>
      <c r="C872" s="1" t="s">
        <v>1949</v>
      </c>
      <c r="G872" s="16"/>
    </row>
    <row r="873">
      <c r="A873" s="81">
        <v>35557.0</v>
      </c>
      <c r="B873" s="74">
        <v>1.3816</v>
      </c>
      <c r="C873" s="1" t="s">
        <v>1949</v>
      </c>
      <c r="G873" s="16"/>
    </row>
    <row r="874">
      <c r="A874" s="81">
        <v>35558.0</v>
      </c>
      <c r="B874" s="74">
        <v>1.3831</v>
      </c>
      <c r="C874" s="1" t="s">
        <v>1949</v>
      </c>
      <c r="G874" s="16"/>
    </row>
    <row r="875">
      <c r="A875" s="81">
        <v>35559.0</v>
      </c>
      <c r="B875" s="74">
        <v>1.3916</v>
      </c>
      <c r="C875" s="1" t="s">
        <v>1949</v>
      </c>
      <c r="G875" s="16"/>
    </row>
    <row r="876">
      <c r="A876" s="82">
        <v>35562.0</v>
      </c>
      <c r="B876" s="74">
        <v>1.3896</v>
      </c>
      <c r="C876" s="1" t="s">
        <v>1949</v>
      </c>
      <c r="G876" s="16"/>
    </row>
    <row r="877">
      <c r="A877" s="82">
        <v>35563.0</v>
      </c>
      <c r="B877" s="74">
        <v>1.3859</v>
      </c>
      <c r="C877" s="1" t="s">
        <v>1949</v>
      </c>
      <c r="G877" s="16"/>
    </row>
    <row r="878">
      <c r="A878" s="82">
        <v>35564.0</v>
      </c>
      <c r="B878" s="74">
        <v>1.3853</v>
      </c>
      <c r="C878" s="1" t="s">
        <v>1949</v>
      </c>
      <c r="G878" s="16"/>
    </row>
    <row r="879">
      <c r="A879" s="82">
        <v>35565.0</v>
      </c>
      <c r="B879" s="74">
        <v>1.379</v>
      </c>
      <c r="C879" s="1" t="s">
        <v>1949</v>
      </c>
      <c r="G879" s="16"/>
    </row>
    <row r="880">
      <c r="A880" s="82">
        <v>35566.0</v>
      </c>
      <c r="B880" s="74">
        <v>1.37</v>
      </c>
      <c r="C880" s="1" t="s">
        <v>1949</v>
      </c>
      <c r="G880" s="16"/>
    </row>
    <row r="881">
      <c r="A881" s="82">
        <v>35569.0</v>
      </c>
      <c r="B881" s="13"/>
      <c r="C881" s="1" t="s">
        <v>1949</v>
      </c>
      <c r="G881" s="16"/>
    </row>
    <row r="882">
      <c r="A882" s="82">
        <v>35570.0</v>
      </c>
      <c r="B882" s="74">
        <v>1.3754</v>
      </c>
      <c r="C882" s="1" t="s">
        <v>1949</v>
      </c>
      <c r="G882" s="16"/>
    </row>
    <row r="883">
      <c r="A883" s="82">
        <v>35571.0</v>
      </c>
      <c r="B883" s="74">
        <v>1.3669</v>
      </c>
      <c r="C883" s="1" t="s">
        <v>1949</v>
      </c>
      <c r="G883" s="16"/>
    </row>
    <row r="884">
      <c r="A884" s="82">
        <v>35572.0</v>
      </c>
      <c r="B884" s="74">
        <v>1.3716</v>
      </c>
      <c r="C884" s="1" t="s">
        <v>1949</v>
      </c>
      <c r="G884" s="16"/>
    </row>
    <row r="885">
      <c r="A885" s="82">
        <v>35573.0</v>
      </c>
      <c r="B885" s="74">
        <v>1.3749</v>
      </c>
      <c r="C885" s="1" t="s">
        <v>1949</v>
      </c>
      <c r="G885" s="16"/>
    </row>
    <row r="886">
      <c r="A886" s="82">
        <v>35576.0</v>
      </c>
      <c r="B886" s="74">
        <v>1.3768</v>
      </c>
      <c r="C886" s="1" t="s">
        <v>1949</v>
      </c>
      <c r="G886" s="16"/>
    </row>
    <row r="887">
      <c r="A887" s="82">
        <v>35577.0</v>
      </c>
      <c r="B887" s="74">
        <v>1.3822</v>
      </c>
      <c r="C887" s="1" t="s">
        <v>1949</v>
      </c>
      <c r="G887" s="16"/>
    </row>
    <row r="888">
      <c r="A888" s="82">
        <v>35578.0</v>
      </c>
      <c r="B888" s="74">
        <v>1.3837</v>
      </c>
      <c r="C888" s="1" t="s">
        <v>1949</v>
      </c>
      <c r="G888" s="16"/>
    </row>
    <row r="889">
      <c r="A889" s="82">
        <v>35579.0</v>
      </c>
      <c r="B889" s="74">
        <v>1.381</v>
      </c>
      <c r="C889" s="1" t="s">
        <v>1949</v>
      </c>
      <c r="G889" s="16"/>
    </row>
    <row r="890">
      <c r="A890" s="82">
        <v>35580.0</v>
      </c>
      <c r="B890" s="74">
        <v>1.3809</v>
      </c>
      <c r="C890" s="1" t="s">
        <v>1949</v>
      </c>
      <c r="G890" s="16"/>
    </row>
    <row r="891">
      <c r="A891" s="79">
        <v>35583.0</v>
      </c>
      <c r="B891" s="74">
        <v>1.3776</v>
      </c>
      <c r="C891" s="1" t="s">
        <v>1949</v>
      </c>
      <c r="G891" s="16"/>
    </row>
    <row r="892">
      <c r="A892" s="79">
        <v>35584.0</v>
      </c>
      <c r="B892" s="74">
        <v>1.3738</v>
      </c>
      <c r="C892" s="1" t="s">
        <v>1949</v>
      </c>
      <c r="G892" s="16"/>
    </row>
    <row r="893">
      <c r="A893" s="79">
        <v>35585.0</v>
      </c>
      <c r="B893" s="74">
        <v>1.3757</v>
      </c>
      <c r="C893" s="1" t="s">
        <v>1949</v>
      </c>
      <c r="G893" s="16"/>
    </row>
    <row r="894">
      <c r="A894" s="79">
        <v>35586.0</v>
      </c>
      <c r="B894" s="74">
        <v>1.3761</v>
      </c>
      <c r="C894" s="1" t="s">
        <v>1949</v>
      </c>
      <c r="G894" s="16"/>
    </row>
    <row r="895">
      <c r="A895" s="79">
        <v>35587.0</v>
      </c>
      <c r="B895" s="74">
        <v>1.3839</v>
      </c>
      <c r="C895" s="1" t="s">
        <v>1949</v>
      </c>
      <c r="G895" s="16"/>
    </row>
    <row r="896">
      <c r="A896" s="79">
        <v>35590.0</v>
      </c>
      <c r="B896" s="74">
        <v>1.3865</v>
      </c>
      <c r="C896" s="1" t="s">
        <v>1949</v>
      </c>
      <c r="G896" s="16"/>
    </row>
    <row r="897">
      <c r="A897" s="80">
        <v>35591.0</v>
      </c>
      <c r="B897" s="74">
        <v>1.3863</v>
      </c>
      <c r="C897" s="1" t="s">
        <v>1949</v>
      </c>
      <c r="G897" s="16"/>
    </row>
    <row r="898">
      <c r="A898" s="80">
        <v>35592.0</v>
      </c>
      <c r="B898" s="74">
        <v>1.3869</v>
      </c>
      <c r="C898" s="1" t="s">
        <v>1949</v>
      </c>
      <c r="G898" s="16"/>
    </row>
    <row r="899">
      <c r="A899" s="80">
        <v>35593.0</v>
      </c>
      <c r="B899" s="74">
        <v>1.3823</v>
      </c>
      <c r="C899" s="1" t="s">
        <v>1949</v>
      </c>
      <c r="G899" s="16"/>
    </row>
    <row r="900">
      <c r="A900" s="80">
        <v>35594.0</v>
      </c>
      <c r="B900" s="74">
        <v>1.3785</v>
      </c>
      <c r="C900" s="1" t="s">
        <v>1949</v>
      </c>
      <c r="G900" s="16"/>
    </row>
    <row r="901">
      <c r="A901" s="80">
        <v>35597.0</v>
      </c>
      <c r="B901" s="74">
        <v>1.3842</v>
      </c>
      <c r="C901" s="1" t="s">
        <v>1949</v>
      </c>
      <c r="G901" s="16"/>
    </row>
    <row r="902">
      <c r="A902" s="80">
        <v>35598.0</v>
      </c>
      <c r="B902" s="74">
        <v>1.3857</v>
      </c>
      <c r="C902" s="1" t="s">
        <v>1949</v>
      </c>
      <c r="G902" s="16"/>
    </row>
    <row r="903">
      <c r="A903" s="80">
        <v>35599.0</v>
      </c>
      <c r="B903" s="74">
        <v>1.3869</v>
      </c>
      <c r="C903" s="1" t="s">
        <v>1949</v>
      </c>
      <c r="G903" s="16"/>
    </row>
    <row r="904">
      <c r="A904" s="80">
        <v>35600.0</v>
      </c>
      <c r="B904" s="74">
        <v>1.3882</v>
      </c>
      <c r="C904" s="1" t="s">
        <v>1949</v>
      </c>
      <c r="G904" s="16"/>
    </row>
    <row r="905">
      <c r="A905" s="80">
        <v>35601.0</v>
      </c>
      <c r="B905" s="74">
        <v>1.3926</v>
      </c>
      <c r="C905" s="1" t="s">
        <v>1949</v>
      </c>
      <c r="G905" s="16"/>
    </row>
    <row r="906">
      <c r="A906" s="80">
        <v>35604.0</v>
      </c>
      <c r="B906" s="74">
        <v>1.3892</v>
      </c>
      <c r="C906" s="1" t="s">
        <v>1949</v>
      </c>
      <c r="G906" s="16"/>
    </row>
    <row r="907">
      <c r="A907" s="80">
        <v>35605.0</v>
      </c>
      <c r="B907" s="74">
        <v>1.3908</v>
      </c>
      <c r="C907" s="1" t="s">
        <v>1949</v>
      </c>
      <c r="G907" s="16"/>
    </row>
    <row r="908">
      <c r="A908" s="80">
        <v>35606.0</v>
      </c>
      <c r="B908" s="74">
        <v>1.3948</v>
      </c>
      <c r="C908" s="1" t="s">
        <v>1949</v>
      </c>
      <c r="G908" s="16"/>
    </row>
    <row r="909">
      <c r="A909" s="80">
        <v>35607.0</v>
      </c>
      <c r="B909" s="74">
        <v>1.3813</v>
      </c>
      <c r="C909" s="1" t="s">
        <v>1949</v>
      </c>
      <c r="G909" s="16"/>
    </row>
    <row r="910">
      <c r="A910" s="80">
        <v>35608.0</v>
      </c>
      <c r="B910" s="74">
        <v>1.3812</v>
      </c>
      <c r="C910" s="1" t="s">
        <v>1949</v>
      </c>
      <c r="G910" s="16"/>
    </row>
    <row r="911">
      <c r="A911" s="80">
        <v>35611.0</v>
      </c>
      <c r="B911" s="74">
        <v>1.3811</v>
      </c>
      <c r="C911" s="1" t="s">
        <v>1949</v>
      </c>
      <c r="G911" s="16"/>
    </row>
    <row r="912">
      <c r="A912" s="79">
        <v>35612.0</v>
      </c>
      <c r="B912" s="13"/>
      <c r="C912" s="1" t="s">
        <v>1949</v>
      </c>
      <c r="G912" s="16"/>
    </row>
    <row r="913">
      <c r="A913" s="79">
        <v>35613.0</v>
      </c>
      <c r="B913" s="74">
        <v>1.3773</v>
      </c>
      <c r="C913" s="1" t="s">
        <v>1949</v>
      </c>
      <c r="G913" s="16"/>
    </row>
    <row r="914">
      <c r="A914" s="79">
        <v>35614.0</v>
      </c>
      <c r="B914" s="74">
        <v>1.3732</v>
      </c>
      <c r="C914" s="1" t="s">
        <v>1949</v>
      </c>
      <c r="G914" s="16"/>
    </row>
    <row r="915">
      <c r="A915" s="79">
        <v>35615.0</v>
      </c>
      <c r="B915" s="74">
        <v>1.3742</v>
      </c>
      <c r="C915" s="1" t="s">
        <v>1949</v>
      </c>
      <c r="G915" s="16"/>
    </row>
    <row r="916">
      <c r="A916" s="79">
        <v>35618.0</v>
      </c>
      <c r="B916" s="74">
        <v>1.3761</v>
      </c>
      <c r="C916" s="1" t="s">
        <v>1949</v>
      </c>
      <c r="G916" s="16"/>
    </row>
    <row r="917">
      <c r="A917" s="79">
        <v>35619.0</v>
      </c>
      <c r="B917" s="74">
        <v>1.3743</v>
      </c>
      <c r="C917" s="1" t="s">
        <v>1949</v>
      </c>
      <c r="G917" s="16"/>
    </row>
    <row r="918">
      <c r="A918" s="79">
        <v>35620.0</v>
      </c>
      <c r="B918" s="74">
        <v>1.3728</v>
      </c>
      <c r="C918" s="1" t="s">
        <v>1949</v>
      </c>
      <c r="G918" s="16"/>
    </row>
    <row r="919">
      <c r="A919" s="80">
        <v>35621.0</v>
      </c>
      <c r="B919" s="74">
        <v>1.3734</v>
      </c>
      <c r="C919" s="1" t="s">
        <v>1949</v>
      </c>
      <c r="G919" s="16"/>
    </row>
    <row r="920">
      <c r="A920" s="80">
        <v>35622.0</v>
      </c>
      <c r="B920" s="74">
        <v>1.3704</v>
      </c>
      <c r="C920" s="1" t="s">
        <v>1949</v>
      </c>
      <c r="G920" s="16"/>
    </row>
    <row r="921">
      <c r="A921" s="80">
        <v>35625.0</v>
      </c>
      <c r="B921" s="74">
        <v>1.3685</v>
      </c>
      <c r="C921" s="1" t="s">
        <v>1949</v>
      </c>
      <c r="G921" s="16"/>
    </row>
    <row r="922">
      <c r="A922" s="80">
        <v>35626.0</v>
      </c>
      <c r="B922" s="74">
        <v>1.3704</v>
      </c>
      <c r="C922" s="1" t="s">
        <v>1949</v>
      </c>
      <c r="G922" s="16"/>
    </row>
    <row r="923">
      <c r="A923" s="80">
        <v>35627.0</v>
      </c>
      <c r="B923" s="74">
        <v>1.3735</v>
      </c>
      <c r="C923" s="1" t="s">
        <v>1949</v>
      </c>
      <c r="G923" s="16"/>
    </row>
    <row r="924">
      <c r="A924" s="80">
        <v>35628.0</v>
      </c>
      <c r="B924" s="74">
        <v>1.3781</v>
      </c>
      <c r="C924" s="1" t="s">
        <v>1949</v>
      </c>
      <c r="G924" s="16"/>
    </row>
    <row r="925">
      <c r="A925" s="80">
        <v>35629.0</v>
      </c>
      <c r="B925" s="74">
        <v>1.3743</v>
      </c>
      <c r="C925" s="1" t="s">
        <v>1949</v>
      </c>
      <c r="G925" s="16"/>
    </row>
    <row r="926">
      <c r="A926" s="80">
        <v>35632.0</v>
      </c>
      <c r="B926" s="74">
        <v>1.3745</v>
      </c>
      <c r="C926" s="1" t="s">
        <v>1949</v>
      </c>
      <c r="G926" s="16"/>
    </row>
    <row r="927">
      <c r="A927" s="80">
        <v>35633.0</v>
      </c>
      <c r="B927" s="74">
        <v>1.3817</v>
      </c>
      <c r="C927" s="1" t="s">
        <v>1949</v>
      </c>
      <c r="G927" s="16"/>
    </row>
    <row r="928">
      <c r="A928" s="80">
        <v>35634.0</v>
      </c>
      <c r="B928" s="74">
        <v>1.3811</v>
      </c>
      <c r="C928" s="1" t="s">
        <v>1949</v>
      </c>
      <c r="G928" s="16"/>
    </row>
    <row r="929">
      <c r="A929" s="80">
        <v>35635.0</v>
      </c>
      <c r="B929" s="74">
        <v>1.3832</v>
      </c>
      <c r="C929" s="1" t="s">
        <v>1949</v>
      </c>
      <c r="G929" s="16"/>
    </row>
    <row r="930">
      <c r="A930" s="80">
        <v>35636.0</v>
      </c>
      <c r="B930" s="74">
        <v>1.3849</v>
      </c>
      <c r="C930" s="1" t="s">
        <v>1949</v>
      </c>
      <c r="G930" s="16"/>
    </row>
    <row r="931">
      <c r="A931" s="80">
        <v>35639.0</v>
      </c>
      <c r="B931" s="74">
        <v>1.3865</v>
      </c>
      <c r="C931" s="1" t="s">
        <v>1949</v>
      </c>
      <c r="G931" s="16"/>
    </row>
    <row r="932">
      <c r="A932" s="80">
        <v>35640.0</v>
      </c>
      <c r="B932" s="74">
        <v>1.3853</v>
      </c>
      <c r="C932" s="1" t="s">
        <v>1949</v>
      </c>
      <c r="G932" s="16"/>
    </row>
    <row r="933">
      <c r="A933" s="80">
        <v>35641.0</v>
      </c>
      <c r="B933" s="74">
        <v>1.3812</v>
      </c>
      <c r="C933" s="1" t="s">
        <v>1949</v>
      </c>
      <c r="G933" s="16"/>
    </row>
    <row r="934">
      <c r="A934" s="80">
        <v>35642.0</v>
      </c>
      <c r="B934" s="74">
        <v>1.3814</v>
      </c>
      <c r="C934" s="1" t="s">
        <v>1949</v>
      </c>
      <c r="G934" s="16"/>
    </row>
    <row r="935">
      <c r="A935" s="79">
        <v>35643.0</v>
      </c>
      <c r="B935" s="74">
        <v>1.3794</v>
      </c>
      <c r="C935" s="1" t="s">
        <v>1949</v>
      </c>
      <c r="G935" s="16"/>
    </row>
    <row r="936">
      <c r="A936" s="79">
        <v>35646.0</v>
      </c>
      <c r="B936" s="13"/>
      <c r="C936" s="1" t="s">
        <v>1949</v>
      </c>
      <c r="G936" s="16"/>
    </row>
    <row r="937">
      <c r="A937" s="79">
        <v>35647.0</v>
      </c>
      <c r="B937" s="74">
        <v>1.3812</v>
      </c>
      <c r="C937" s="1" t="s">
        <v>1949</v>
      </c>
      <c r="G937" s="16"/>
    </row>
    <row r="938">
      <c r="A938" s="79">
        <v>35648.0</v>
      </c>
      <c r="B938" s="74">
        <v>1.3867</v>
      </c>
      <c r="C938" s="1" t="s">
        <v>1949</v>
      </c>
      <c r="G938" s="16"/>
    </row>
    <row r="939">
      <c r="A939" s="79">
        <v>35649.0</v>
      </c>
      <c r="B939" s="74">
        <v>1.3873</v>
      </c>
      <c r="C939" s="1" t="s">
        <v>1949</v>
      </c>
      <c r="G939" s="16"/>
    </row>
    <row r="940">
      <c r="A940" s="79">
        <v>35650.0</v>
      </c>
      <c r="B940" s="74">
        <v>1.3927</v>
      </c>
      <c r="C940" s="1" t="s">
        <v>1949</v>
      </c>
      <c r="G940" s="16"/>
    </row>
    <row r="941">
      <c r="A941" s="80">
        <v>35653.0</v>
      </c>
      <c r="B941" s="74">
        <v>1.393</v>
      </c>
      <c r="C941" s="1" t="s">
        <v>1949</v>
      </c>
      <c r="G941" s="16"/>
    </row>
    <row r="942">
      <c r="A942" s="80">
        <v>35654.0</v>
      </c>
      <c r="B942" s="74">
        <v>1.3931</v>
      </c>
      <c r="C942" s="1" t="s">
        <v>1949</v>
      </c>
      <c r="G942" s="16"/>
    </row>
    <row r="943">
      <c r="A943" s="80">
        <v>35655.0</v>
      </c>
      <c r="B943" s="74">
        <v>1.3942</v>
      </c>
      <c r="C943" s="1" t="s">
        <v>1949</v>
      </c>
      <c r="G943" s="16"/>
    </row>
    <row r="944">
      <c r="A944" s="80">
        <v>35656.0</v>
      </c>
      <c r="B944" s="74">
        <v>1.3905</v>
      </c>
      <c r="C944" s="1" t="s">
        <v>1949</v>
      </c>
      <c r="G944" s="16"/>
    </row>
    <row r="945">
      <c r="A945" s="80">
        <v>35657.0</v>
      </c>
      <c r="B945" s="74">
        <v>1.3903</v>
      </c>
      <c r="C945" s="1" t="s">
        <v>1949</v>
      </c>
      <c r="G945" s="16"/>
    </row>
    <row r="946">
      <c r="A946" s="80">
        <v>35660.0</v>
      </c>
      <c r="B946" s="74">
        <v>1.3882</v>
      </c>
      <c r="C946" s="1" t="s">
        <v>1949</v>
      </c>
      <c r="G946" s="16"/>
    </row>
    <row r="947">
      <c r="A947" s="80">
        <v>35661.0</v>
      </c>
      <c r="B947" s="74">
        <v>1.3944</v>
      </c>
      <c r="C947" s="1" t="s">
        <v>1949</v>
      </c>
      <c r="G947" s="16"/>
    </row>
    <row r="948">
      <c r="A948" s="80">
        <v>35662.0</v>
      </c>
      <c r="B948" s="74">
        <v>1.3938</v>
      </c>
      <c r="C948" s="1" t="s">
        <v>1949</v>
      </c>
      <c r="G948" s="16"/>
    </row>
    <row r="949">
      <c r="A949" s="80">
        <v>35663.0</v>
      </c>
      <c r="B949" s="74">
        <v>1.3953</v>
      </c>
      <c r="C949" s="1" t="s">
        <v>1949</v>
      </c>
      <c r="G949" s="16"/>
    </row>
    <row r="950">
      <c r="A950" s="80">
        <v>35664.0</v>
      </c>
      <c r="B950" s="74">
        <v>1.3948</v>
      </c>
      <c r="C950" s="1" t="s">
        <v>1949</v>
      </c>
      <c r="G950" s="16"/>
    </row>
    <row r="951">
      <c r="A951" s="80">
        <v>35667.0</v>
      </c>
      <c r="B951" s="74">
        <v>1.3915</v>
      </c>
      <c r="C951" s="1" t="s">
        <v>1949</v>
      </c>
      <c r="G951" s="16"/>
    </row>
    <row r="952">
      <c r="A952" s="80">
        <v>35668.0</v>
      </c>
      <c r="B952" s="74">
        <v>1.3947</v>
      </c>
      <c r="C952" s="1" t="s">
        <v>1949</v>
      </c>
      <c r="G952" s="16"/>
    </row>
    <row r="953">
      <c r="A953" s="80">
        <v>35669.0</v>
      </c>
      <c r="B953" s="74">
        <v>1.3918</v>
      </c>
      <c r="C953" s="1" t="s">
        <v>1949</v>
      </c>
      <c r="G953" s="16"/>
    </row>
    <row r="954">
      <c r="A954" s="80">
        <v>35670.0</v>
      </c>
      <c r="B954" s="74">
        <v>1.3876</v>
      </c>
      <c r="C954" s="1" t="s">
        <v>1949</v>
      </c>
      <c r="G954" s="16"/>
    </row>
    <row r="955">
      <c r="A955" s="80">
        <v>35671.0</v>
      </c>
      <c r="B955" s="74">
        <v>1.3885</v>
      </c>
      <c r="C955" s="1" t="s">
        <v>1949</v>
      </c>
      <c r="G955" s="16"/>
    </row>
    <row r="956">
      <c r="A956" s="79">
        <v>35674.0</v>
      </c>
      <c r="B956" s="13"/>
      <c r="C956" s="1" t="s">
        <v>1949</v>
      </c>
      <c r="G956" s="16"/>
    </row>
    <row r="957">
      <c r="A957" s="79">
        <v>35675.0</v>
      </c>
      <c r="B957" s="74">
        <v>1.3842</v>
      </c>
      <c r="C957" s="1" t="s">
        <v>1949</v>
      </c>
      <c r="G957" s="16"/>
    </row>
    <row r="958">
      <c r="A958" s="79">
        <v>35676.0</v>
      </c>
      <c r="B958" s="74">
        <v>1.3831</v>
      </c>
      <c r="C958" s="1" t="s">
        <v>1949</v>
      </c>
      <c r="G958" s="16"/>
    </row>
    <row r="959">
      <c r="A959" s="79">
        <v>35677.0</v>
      </c>
      <c r="B959" s="74">
        <v>1.3853</v>
      </c>
      <c r="C959" s="1" t="s">
        <v>1949</v>
      </c>
      <c r="G959" s="16"/>
    </row>
    <row r="960">
      <c r="A960" s="79">
        <v>35678.0</v>
      </c>
      <c r="B960" s="74">
        <v>1.3822</v>
      </c>
      <c r="C960" s="1" t="s">
        <v>1949</v>
      </c>
      <c r="G960" s="16"/>
    </row>
    <row r="961">
      <c r="A961" s="79">
        <v>35681.0</v>
      </c>
      <c r="B961" s="74">
        <v>1.3829</v>
      </c>
      <c r="C961" s="1" t="s">
        <v>1949</v>
      </c>
      <c r="G961" s="16"/>
    </row>
    <row r="962">
      <c r="A962" s="79">
        <v>35682.0</v>
      </c>
      <c r="B962" s="74">
        <v>1.3843</v>
      </c>
      <c r="C962" s="1" t="s">
        <v>1949</v>
      </c>
      <c r="G962" s="16"/>
    </row>
    <row r="963">
      <c r="A963" s="80">
        <v>35683.0</v>
      </c>
      <c r="B963" s="74">
        <v>1.3849</v>
      </c>
      <c r="C963" s="1" t="s">
        <v>1949</v>
      </c>
      <c r="G963" s="16"/>
    </row>
    <row r="964">
      <c r="A964" s="80">
        <v>35684.0</v>
      </c>
      <c r="B964" s="74">
        <v>1.3917</v>
      </c>
      <c r="C964" s="1" t="s">
        <v>1949</v>
      </c>
      <c r="G964" s="16"/>
    </row>
    <row r="965">
      <c r="A965" s="80">
        <v>35685.0</v>
      </c>
      <c r="B965" s="74">
        <v>1.3933</v>
      </c>
      <c r="C965" s="1" t="s">
        <v>1949</v>
      </c>
      <c r="G965" s="16"/>
    </row>
    <row r="966">
      <c r="A966" s="80">
        <v>35688.0</v>
      </c>
      <c r="B966" s="74">
        <v>1.3918</v>
      </c>
      <c r="C966" s="1" t="s">
        <v>1949</v>
      </c>
      <c r="G966" s="16"/>
    </row>
    <row r="967">
      <c r="A967" s="80">
        <v>35689.0</v>
      </c>
      <c r="B967" s="74">
        <v>1.3916</v>
      </c>
      <c r="C967" s="1" t="s">
        <v>1949</v>
      </c>
      <c r="G967" s="16"/>
    </row>
    <row r="968">
      <c r="A968" s="80">
        <v>35690.0</v>
      </c>
      <c r="B968" s="74">
        <v>1.3885</v>
      </c>
      <c r="C968" s="1" t="s">
        <v>1949</v>
      </c>
      <c r="G968" s="16"/>
    </row>
    <row r="969">
      <c r="A969" s="80">
        <v>35691.0</v>
      </c>
      <c r="B969" s="74">
        <v>1.3915</v>
      </c>
      <c r="C969" s="1" t="s">
        <v>1949</v>
      </c>
      <c r="G969" s="16"/>
    </row>
    <row r="970">
      <c r="A970" s="80">
        <v>35692.0</v>
      </c>
      <c r="B970" s="74">
        <v>1.39</v>
      </c>
      <c r="C970" s="1" t="s">
        <v>1949</v>
      </c>
      <c r="G970" s="16"/>
    </row>
    <row r="971">
      <c r="A971" s="80">
        <v>35695.0</v>
      </c>
      <c r="B971" s="74">
        <v>1.3884</v>
      </c>
      <c r="C971" s="1" t="s">
        <v>1949</v>
      </c>
      <c r="G971" s="16"/>
    </row>
    <row r="972">
      <c r="A972" s="80">
        <v>35696.0</v>
      </c>
      <c r="B972" s="74">
        <v>1.39</v>
      </c>
      <c r="C972" s="1" t="s">
        <v>1949</v>
      </c>
      <c r="G972" s="16"/>
    </row>
    <row r="973">
      <c r="A973" s="80">
        <v>35697.0</v>
      </c>
      <c r="B973" s="74">
        <v>1.3873</v>
      </c>
      <c r="C973" s="1" t="s">
        <v>1949</v>
      </c>
      <c r="G973" s="16"/>
    </row>
    <row r="974">
      <c r="A974" s="80">
        <v>35698.0</v>
      </c>
      <c r="B974" s="74">
        <v>1.384</v>
      </c>
      <c r="C974" s="1" t="s">
        <v>1949</v>
      </c>
      <c r="G974" s="16"/>
    </row>
    <row r="975">
      <c r="A975" s="80">
        <v>35699.0</v>
      </c>
      <c r="B975" s="74">
        <v>1.3837</v>
      </c>
      <c r="C975" s="1" t="s">
        <v>1949</v>
      </c>
      <c r="G975" s="16"/>
    </row>
    <row r="976">
      <c r="A976" s="80">
        <v>35702.0</v>
      </c>
      <c r="B976" s="74">
        <v>1.3844</v>
      </c>
      <c r="C976" s="1" t="s">
        <v>1949</v>
      </c>
      <c r="G976" s="16"/>
    </row>
    <row r="977">
      <c r="A977" s="80">
        <v>35703.0</v>
      </c>
      <c r="B977" s="74">
        <v>1.382</v>
      </c>
      <c r="C977" s="1" t="s">
        <v>1949</v>
      </c>
      <c r="G977" s="16"/>
    </row>
    <row r="978">
      <c r="A978" s="79">
        <v>35704.0</v>
      </c>
      <c r="B978" s="74">
        <v>1.3788</v>
      </c>
      <c r="C978" s="1" t="s">
        <v>1949</v>
      </c>
      <c r="G978" s="16"/>
    </row>
    <row r="979">
      <c r="A979" s="79">
        <v>35705.0</v>
      </c>
      <c r="B979" s="74">
        <v>1.3743</v>
      </c>
      <c r="C979" s="1" t="s">
        <v>1949</v>
      </c>
      <c r="G979" s="16"/>
    </row>
    <row r="980">
      <c r="A980" s="79">
        <v>35706.0</v>
      </c>
      <c r="B980" s="74">
        <v>1.3715</v>
      </c>
      <c r="C980" s="1" t="s">
        <v>1949</v>
      </c>
      <c r="G980" s="16"/>
    </row>
    <row r="981">
      <c r="A981" s="79">
        <v>35709.0</v>
      </c>
      <c r="B981" s="74">
        <v>1.3714</v>
      </c>
      <c r="C981" s="1" t="s">
        <v>1949</v>
      </c>
      <c r="G981" s="16"/>
    </row>
    <row r="982">
      <c r="A982" s="79">
        <v>35710.0</v>
      </c>
      <c r="B982" s="74">
        <v>1.3727</v>
      </c>
      <c r="C982" s="1" t="s">
        <v>1949</v>
      </c>
      <c r="G982" s="16"/>
    </row>
    <row r="983">
      <c r="A983" s="79">
        <v>35711.0</v>
      </c>
      <c r="B983" s="74">
        <v>1.3724</v>
      </c>
      <c r="C983" s="1" t="s">
        <v>1949</v>
      </c>
      <c r="G983" s="16"/>
    </row>
    <row r="984">
      <c r="A984" s="79">
        <v>35712.0</v>
      </c>
      <c r="B984" s="74">
        <v>1.3748</v>
      </c>
      <c r="C984" s="1" t="s">
        <v>1949</v>
      </c>
      <c r="G984" s="16"/>
    </row>
    <row r="985">
      <c r="A985" s="80">
        <v>35713.0</v>
      </c>
      <c r="B985" s="74">
        <v>1.3792</v>
      </c>
      <c r="C985" s="1" t="s">
        <v>1949</v>
      </c>
      <c r="G985" s="16"/>
    </row>
    <row r="986">
      <c r="A986" s="80">
        <v>35716.0</v>
      </c>
      <c r="B986" s="13"/>
      <c r="C986" s="1" t="s">
        <v>1949</v>
      </c>
      <c r="G986" s="16"/>
    </row>
    <row r="987">
      <c r="A987" s="80">
        <v>35717.0</v>
      </c>
      <c r="B987" s="74">
        <v>1.382</v>
      </c>
      <c r="C987" s="1" t="s">
        <v>1949</v>
      </c>
      <c r="G987" s="16"/>
    </row>
    <row r="988">
      <c r="A988" s="80">
        <v>35718.0</v>
      </c>
      <c r="B988" s="74">
        <v>1.3862</v>
      </c>
      <c r="C988" s="1" t="s">
        <v>1949</v>
      </c>
      <c r="G988" s="16"/>
    </row>
    <row r="989">
      <c r="A989" s="80">
        <v>35719.0</v>
      </c>
      <c r="B989" s="74">
        <v>1.3866</v>
      </c>
      <c r="C989" s="1" t="s">
        <v>1949</v>
      </c>
      <c r="G989" s="16"/>
    </row>
    <row r="990">
      <c r="A990" s="80">
        <v>35720.0</v>
      </c>
      <c r="B990" s="74">
        <v>1.3859</v>
      </c>
      <c r="C990" s="1" t="s">
        <v>1949</v>
      </c>
      <c r="G990" s="16"/>
    </row>
    <row r="991">
      <c r="A991" s="80">
        <v>35723.0</v>
      </c>
      <c r="B991" s="74">
        <v>1.3848</v>
      </c>
      <c r="C991" s="1" t="s">
        <v>1949</v>
      </c>
      <c r="G991" s="16"/>
    </row>
    <row r="992">
      <c r="A992" s="80">
        <v>35724.0</v>
      </c>
      <c r="B992" s="74">
        <v>1.3888</v>
      </c>
      <c r="C992" s="1" t="s">
        <v>1949</v>
      </c>
      <c r="G992" s="16"/>
    </row>
    <row r="993">
      <c r="A993" s="80">
        <v>35725.0</v>
      </c>
      <c r="B993" s="74">
        <v>1.3911</v>
      </c>
      <c r="C993" s="1" t="s">
        <v>1949</v>
      </c>
      <c r="G993" s="16"/>
    </row>
    <row r="994">
      <c r="A994" s="80">
        <v>35726.0</v>
      </c>
      <c r="B994" s="74">
        <v>1.3895</v>
      </c>
      <c r="C994" s="1" t="s">
        <v>1949</v>
      </c>
      <c r="G994" s="16"/>
    </row>
    <row r="995">
      <c r="A995" s="80">
        <v>35727.0</v>
      </c>
      <c r="B995" s="74">
        <v>1.3916</v>
      </c>
      <c r="C995" s="1" t="s">
        <v>1949</v>
      </c>
      <c r="G995" s="16"/>
    </row>
    <row r="996">
      <c r="A996" s="80">
        <v>35730.0</v>
      </c>
      <c r="B996" s="74">
        <v>1.3978</v>
      </c>
      <c r="C996" s="1" t="s">
        <v>1949</v>
      </c>
      <c r="G996" s="16"/>
    </row>
    <row r="997">
      <c r="A997" s="80">
        <v>35731.0</v>
      </c>
      <c r="B997" s="74">
        <v>1.4088</v>
      </c>
      <c r="C997" s="1" t="s">
        <v>1949</v>
      </c>
      <c r="G997" s="16"/>
    </row>
    <row r="998">
      <c r="A998" s="80">
        <v>35732.0</v>
      </c>
      <c r="B998" s="74">
        <v>1.4025</v>
      </c>
      <c r="C998" s="1" t="s">
        <v>1949</v>
      </c>
      <c r="G998" s="16"/>
    </row>
    <row r="999">
      <c r="A999" s="80">
        <v>35733.0</v>
      </c>
      <c r="B999" s="74">
        <v>1.407</v>
      </c>
      <c r="C999" s="1" t="s">
        <v>1949</v>
      </c>
      <c r="G999" s="16"/>
    </row>
    <row r="1000">
      <c r="A1000" s="80">
        <v>35734.0</v>
      </c>
      <c r="B1000" s="74">
        <v>1.4092</v>
      </c>
      <c r="C1000" s="1" t="s">
        <v>1949</v>
      </c>
      <c r="G1000" s="16"/>
    </row>
    <row r="1001">
      <c r="A1001" s="79">
        <v>35737.0</v>
      </c>
      <c r="B1001" s="74">
        <v>1.4068</v>
      </c>
      <c r="C1001" s="1" t="s">
        <v>1949</v>
      </c>
      <c r="G1001" s="16"/>
    </row>
    <row r="1002">
      <c r="A1002" s="79">
        <v>35738.0</v>
      </c>
      <c r="B1002" s="74">
        <v>1.4037</v>
      </c>
      <c r="C1002" s="1" t="s">
        <v>1949</v>
      </c>
      <c r="G1002" s="16"/>
    </row>
    <row r="1003">
      <c r="A1003" s="79">
        <v>35739.0</v>
      </c>
      <c r="B1003" s="74">
        <v>1.4002</v>
      </c>
      <c r="C1003" s="1" t="s">
        <v>1949</v>
      </c>
      <c r="G1003" s="16"/>
    </row>
    <row r="1004">
      <c r="A1004" s="79">
        <v>35740.0</v>
      </c>
      <c r="B1004" s="74">
        <v>1.4018</v>
      </c>
      <c r="C1004" s="1" t="s">
        <v>1949</v>
      </c>
      <c r="G1004" s="16"/>
    </row>
    <row r="1005">
      <c r="A1005" s="79">
        <v>35741.0</v>
      </c>
      <c r="B1005" s="74">
        <v>1.4094</v>
      </c>
      <c r="C1005" s="1" t="s">
        <v>1949</v>
      </c>
      <c r="G1005" s="16"/>
    </row>
    <row r="1006">
      <c r="A1006" s="80">
        <v>35744.0</v>
      </c>
      <c r="B1006" s="74">
        <v>1.4073</v>
      </c>
      <c r="C1006" s="1" t="s">
        <v>1949</v>
      </c>
      <c r="G1006" s="16"/>
    </row>
    <row r="1007">
      <c r="A1007" s="80">
        <v>35745.0</v>
      </c>
      <c r="B1007" s="13"/>
      <c r="C1007" s="1" t="s">
        <v>1949</v>
      </c>
      <c r="G1007" s="16"/>
    </row>
    <row r="1008">
      <c r="A1008" s="80">
        <v>35746.0</v>
      </c>
      <c r="B1008" s="74">
        <v>1.4088</v>
      </c>
      <c r="C1008" s="1" t="s">
        <v>1949</v>
      </c>
      <c r="G1008" s="16"/>
    </row>
    <row r="1009">
      <c r="A1009" s="80">
        <v>35747.0</v>
      </c>
      <c r="B1009" s="74">
        <v>1.4079</v>
      </c>
      <c r="C1009" s="1" t="s">
        <v>1949</v>
      </c>
      <c r="G1009" s="16"/>
    </row>
    <row r="1010">
      <c r="A1010" s="80">
        <v>35748.0</v>
      </c>
      <c r="B1010" s="74">
        <v>1.4125</v>
      </c>
      <c r="C1010" s="1" t="s">
        <v>1949</v>
      </c>
      <c r="G1010" s="16"/>
    </row>
    <row r="1011">
      <c r="A1011" s="80">
        <v>35751.0</v>
      </c>
      <c r="B1011" s="74">
        <v>1.4146</v>
      </c>
      <c r="C1011" s="1" t="s">
        <v>1949</v>
      </c>
      <c r="G1011" s="16"/>
    </row>
    <row r="1012">
      <c r="A1012" s="80">
        <v>35752.0</v>
      </c>
      <c r="B1012" s="74">
        <v>1.4142</v>
      </c>
      <c r="C1012" s="1" t="s">
        <v>1949</v>
      </c>
      <c r="G1012" s="16"/>
    </row>
    <row r="1013">
      <c r="A1013" s="80">
        <v>35753.0</v>
      </c>
      <c r="B1013" s="74">
        <v>1.415</v>
      </c>
      <c r="C1013" s="1" t="s">
        <v>1949</v>
      </c>
      <c r="G1013" s="16"/>
    </row>
    <row r="1014">
      <c r="A1014" s="80">
        <v>35754.0</v>
      </c>
      <c r="B1014" s="74">
        <v>1.4208</v>
      </c>
      <c r="C1014" s="1" t="s">
        <v>1949</v>
      </c>
      <c r="G1014" s="16"/>
    </row>
    <row r="1015">
      <c r="A1015" s="80">
        <v>35755.0</v>
      </c>
      <c r="B1015" s="74">
        <v>1.4167</v>
      </c>
      <c r="C1015" s="1" t="s">
        <v>1949</v>
      </c>
      <c r="G1015" s="16"/>
    </row>
    <row r="1016">
      <c r="A1016" s="80">
        <v>35758.0</v>
      </c>
      <c r="B1016" s="74">
        <v>1.4209</v>
      </c>
      <c r="C1016" s="1" t="s">
        <v>1949</v>
      </c>
      <c r="G1016" s="16"/>
    </row>
    <row r="1017">
      <c r="A1017" s="80">
        <v>35759.0</v>
      </c>
      <c r="B1017" s="74">
        <v>1.4178</v>
      </c>
      <c r="C1017" s="1" t="s">
        <v>1949</v>
      </c>
      <c r="G1017" s="16"/>
    </row>
    <row r="1018">
      <c r="A1018" s="80">
        <v>35760.0</v>
      </c>
      <c r="B1018" s="74">
        <v>1.4248</v>
      </c>
      <c r="C1018" s="1" t="s">
        <v>1949</v>
      </c>
      <c r="G1018" s="16"/>
    </row>
    <row r="1019">
      <c r="A1019" s="80">
        <v>35761.0</v>
      </c>
      <c r="B1019" s="74">
        <v>1.4244</v>
      </c>
      <c r="C1019" s="1" t="s">
        <v>1949</v>
      </c>
      <c r="G1019" s="16"/>
    </row>
    <row r="1020">
      <c r="A1020" s="80">
        <v>35762.0</v>
      </c>
      <c r="B1020" s="74">
        <v>1.4242</v>
      </c>
      <c r="C1020" s="1" t="s">
        <v>1949</v>
      </c>
      <c r="G1020" s="16"/>
    </row>
    <row r="1021">
      <c r="A1021" s="79">
        <v>35765.0</v>
      </c>
      <c r="B1021" s="74">
        <v>1.4246</v>
      </c>
      <c r="C1021" s="1" t="s">
        <v>1949</v>
      </c>
      <c r="G1021" s="16"/>
    </row>
    <row r="1022">
      <c r="A1022" s="79">
        <v>35766.0</v>
      </c>
      <c r="B1022" s="74">
        <v>1.4216</v>
      </c>
      <c r="C1022" s="1" t="s">
        <v>1949</v>
      </c>
      <c r="G1022" s="16"/>
    </row>
    <row r="1023">
      <c r="A1023" s="79">
        <v>35767.0</v>
      </c>
      <c r="B1023" s="74">
        <v>1.4178</v>
      </c>
      <c r="C1023" s="1" t="s">
        <v>1949</v>
      </c>
      <c r="G1023" s="16"/>
    </row>
    <row r="1024">
      <c r="A1024" s="79">
        <v>35768.0</v>
      </c>
      <c r="B1024" s="74">
        <v>1.4224</v>
      </c>
      <c r="C1024" s="1" t="s">
        <v>1949</v>
      </c>
      <c r="G1024" s="16"/>
    </row>
    <row r="1025">
      <c r="A1025" s="79">
        <v>35769.0</v>
      </c>
      <c r="B1025" s="13"/>
      <c r="C1025" s="1" t="s">
        <v>1949</v>
      </c>
      <c r="G1025" s="16"/>
    </row>
    <row r="1026">
      <c r="A1026" s="79">
        <v>35772.0</v>
      </c>
      <c r="B1026" s="74">
        <v>1.4227</v>
      </c>
      <c r="C1026" s="1" t="s">
        <v>1949</v>
      </c>
      <c r="G1026" s="16"/>
    </row>
    <row r="1027">
      <c r="A1027" s="79">
        <v>35773.0</v>
      </c>
      <c r="B1027" s="74">
        <v>1.4223</v>
      </c>
      <c r="C1027" s="1" t="s">
        <v>1949</v>
      </c>
      <c r="G1027" s="16"/>
    </row>
    <row r="1028">
      <c r="A1028" s="80">
        <v>35774.0</v>
      </c>
      <c r="B1028" s="74">
        <v>1.424</v>
      </c>
      <c r="C1028" s="1" t="s">
        <v>1949</v>
      </c>
      <c r="G1028" s="16"/>
    </row>
    <row r="1029">
      <c r="A1029" s="80">
        <v>35775.0</v>
      </c>
      <c r="B1029" s="74">
        <v>1.4276</v>
      </c>
      <c r="C1029" s="1" t="s">
        <v>1949</v>
      </c>
      <c r="G1029" s="16"/>
    </row>
    <row r="1030">
      <c r="A1030" s="80">
        <v>35776.0</v>
      </c>
      <c r="B1030" s="74">
        <v>1.4207</v>
      </c>
      <c r="C1030" s="1" t="s">
        <v>1949</v>
      </c>
      <c r="G1030" s="16"/>
    </row>
    <row r="1031">
      <c r="A1031" s="80">
        <v>35779.0</v>
      </c>
      <c r="B1031" s="74">
        <v>1.4209</v>
      </c>
      <c r="C1031" s="1" t="s">
        <v>1949</v>
      </c>
      <c r="G1031" s="16"/>
    </row>
    <row r="1032">
      <c r="A1032" s="80">
        <v>35780.0</v>
      </c>
      <c r="B1032" s="74">
        <v>1.4236</v>
      </c>
      <c r="C1032" s="1" t="s">
        <v>1949</v>
      </c>
      <c r="G1032" s="16"/>
    </row>
    <row r="1033">
      <c r="A1033" s="80">
        <v>35781.0</v>
      </c>
      <c r="B1033" s="74">
        <v>1.4228</v>
      </c>
      <c r="C1033" s="1" t="s">
        <v>1949</v>
      </c>
      <c r="G1033" s="16"/>
    </row>
    <row r="1034">
      <c r="A1034" s="80">
        <v>35782.0</v>
      </c>
      <c r="B1034" s="74">
        <v>1.4243</v>
      </c>
      <c r="C1034" s="1" t="s">
        <v>1949</v>
      </c>
      <c r="G1034" s="16"/>
    </row>
    <row r="1035">
      <c r="A1035" s="80">
        <v>35783.0</v>
      </c>
      <c r="B1035" s="74">
        <v>1.4332</v>
      </c>
      <c r="C1035" s="1" t="s">
        <v>1949</v>
      </c>
      <c r="G1035" s="16"/>
    </row>
    <row r="1036">
      <c r="A1036" s="80">
        <v>35786.0</v>
      </c>
      <c r="B1036" s="74">
        <v>1.4345</v>
      </c>
      <c r="C1036" s="1" t="s">
        <v>1949</v>
      </c>
      <c r="G1036" s="16"/>
    </row>
    <row r="1037">
      <c r="A1037" s="80">
        <v>35787.0</v>
      </c>
      <c r="B1037" s="74">
        <v>1.4358</v>
      </c>
      <c r="C1037" s="1" t="s">
        <v>1949</v>
      </c>
      <c r="G1037" s="16"/>
    </row>
    <row r="1038">
      <c r="A1038" s="80">
        <v>35788.0</v>
      </c>
      <c r="B1038" s="74">
        <v>1.4352</v>
      </c>
      <c r="C1038" s="1" t="s">
        <v>1949</v>
      </c>
      <c r="G1038" s="16"/>
    </row>
    <row r="1039">
      <c r="A1039" s="80">
        <v>35789.0</v>
      </c>
      <c r="B1039" s="13"/>
      <c r="G1039" s="16"/>
    </row>
    <row r="1040">
      <c r="A1040" s="80">
        <v>35790.0</v>
      </c>
      <c r="B1040" s="13"/>
      <c r="C1040" s="1" t="s">
        <v>1949</v>
      </c>
      <c r="G1040" s="16"/>
    </row>
    <row r="1041">
      <c r="A1041" s="80">
        <v>35793.0</v>
      </c>
      <c r="B1041" s="74">
        <v>1.4392</v>
      </c>
      <c r="C1041" s="1" t="s">
        <v>1949</v>
      </c>
      <c r="G1041" s="16"/>
    </row>
    <row r="1042">
      <c r="A1042" s="80">
        <v>35794.0</v>
      </c>
      <c r="B1042" s="74">
        <v>1.4365</v>
      </c>
      <c r="C1042" s="1" t="s">
        <v>1949</v>
      </c>
      <c r="G1042" s="16"/>
    </row>
    <row r="1043">
      <c r="A1043" s="80">
        <v>35795.0</v>
      </c>
      <c r="B1043" s="74">
        <v>1.4291</v>
      </c>
      <c r="C1043" s="1" t="s">
        <v>1949</v>
      </c>
      <c r="G1043" s="16"/>
    </row>
    <row r="1044">
      <c r="A1044" s="79">
        <v>35797.0</v>
      </c>
      <c r="B1044" s="74">
        <v>1.425</v>
      </c>
      <c r="C1044" s="1" t="s">
        <v>1949</v>
      </c>
      <c r="G1044" s="16"/>
    </row>
    <row r="1045">
      <c r="A1045" s="79">
        <v>35800.0</v>
      </c>
      <c r="B1045" s="74">
        <v>1.4268</v>
      </c>
      <c r="C1045" s="1" t="s">
        <v>1949</v>
      </c>
      <c r="G1045" s="16"/>
    </row>
    <row r="1046">
      <c r="A1046" s="79">
        <v>35801.0</v>
      </c>
      <c r="B1046" s="74">
        <v>1.4311</v>
      </c>
      <c r="C1046" s="1" t="s">
        <v>1949</v>
      </c>
      <c r="G1046" s="16"/>
    </row>
    <row r="1047">
      <c r="A1047" s="79">
        <v>35802.0</v>
      </c>
      <c r="B1047" s="74">
        <v>1.4302</v>
      </c>
      <c r="C1047" s="1" t="s">
        <v>1949</v>
      </c>
      <c r="G1047" s="16"/>
    </row>
    <row r="1048">
      <c r="A1048" s="79">
        <v>35803.0</v>
      </c>
      <c r="B1048" s="74">
        <v>1.4312</v>
      </c>
      <c r="C1048" s="1" t="s">
        <v>1949</v>
      </c>
      <c r="G1048" s="16"/>
    </row>
    <row r="1049">
      <c r="A1049" s="79">
        <v>35804.0</v>
      </c>
      <c r="B1049" s="74">
        <v>1.4264</v>
      </c>
      <c r="C1049" s="1" t="s">
        <v>1949</v>
      </c>
      <c r="G1049" s="16"/>
    </row>
    <row r="1050">
      <c r="A1050" s="80">
        <v>35807.0</v>
      </c>
      <c r="B1050" s="74">
        <v>1.4343</v>
      </c>
      <c r="C1050" s="1" t="s">
        <v>1949</v>
      </c>
      <c r="G1050" s="16"/>
    </row>
    <row r="1051">
      <c r="A1051" s="80">
        <v>35808.0</v>
      </c>
      <c r="B1051" s="74">
        <v>1.436</v>
      </c>
      <c r="C1051" s="1" t="s">
        <v>1949</v>
      </c>
      <c r="G1051" s="16"/>
    </row>
    <row r="1052">
      <c r="A1052" s="80">
        <v>35809.0</v>
      </c>
      <c r="B1052" s="74">
        <v>1.4345</v>
      </c>
      <c r="C1052" s="1" t="s">
        <v>1949</v>
      </c>
      <c r="G1052" s="16"/>
    </row>
    <row r="1053">
      <c r="A1053" s="80">
        <v>35810.0</v>
      </c>
      <c r="B1053" s="74">
        <v>1.4367</v>
      </c>
      <c r="C1053" s="1" t="s">
        <v>1949</v>
      </c>
      <c r="G1053" s="16"/>
    </row>
    <row r="1054">
      <c r="A1054" s="80">
        <v>35811.0</v>
      </c>
      <c r="B1054" s="74">
        <v>1.4363</v>
      </c>
      <c r="C1054" s="1" t="s">
        <v>1949</v>
      </c>
      <c r="G1054" s="16"/>
    </row>
    <row r="1055">
      <c r="A1055" s="80">
        <v>35814.0</v>
      </c>
      <c r="B1055" s="74">
        <v>1.4382</v>
      </c>
      <c r="C1055" s="1" t="s">
        <v>1949</v>
      </c>
      <c r="G1055" s="16"/>
    </row>
    <row r="1056">
      <c r="A1056" s="80">
        <v>35815.0</v>
      </c>
      <c r="B1056" s="74">
        <v>1.4391</v>
      </c>
      <c r="C1056" s="1" t="s">
        <v>1949</v>
      </c>
      <c r="G1056" s="16"/>
    </row>
    <row r="1057">
      <c r="A1057" s="80">
        <v>35816.0</v>
      </c>
      <c r="B1057" s="74">
        <v>1.4438</v>
      </c>
      <c r="C1057" s="1" t="s">
        <v>1949</v>
      </c>
      <c r="G1057" s="16"/>
    </row>
    <row r="1058">
      <c r="A1058" s="80">
        <v>35817.0</v>
      </c>
      <c r="B1058" s="74">
        <v>1.4508</v>
      </c>
      <c r="C1058" s="1" t="s">
        <v>1949</v>
      </c>
      <c r="G1058" s="16"/>
    </row>
    <row r="1059">
      <c r="A1059" s="80">
        <v>35818.0</v>
      </c>
      <c r="B1059" s="74">
        <v>1.4555</v>
      </c>
      <c r="C1059" s="1" t="s">
        <v>1949</v>
      </c>
      <c r="G1059" s="16"/>
    </row>
    <row r="1060">
      <c r="A1060" s="80">
        <v>35821.0</v>
      </c>
      <c r="B1060" s="74">
        <v>1.45</v>
      </c>
      <c r="C1060" s="1" t="s">
        <v>1949</v>
      </c>
      <c r="G1060" s="16"/>
    </row>
    <row r="1061">
      <c r="A1061" s="80">
        <v>35822.0</v>
      </c>
      <c r="B1061" s="74">
        <v>1.4542</v>
      </c>
      <c r="C1061" s="1" t="s">
        <v>1949</v>
      </c>
      <c r="G1061" s="16"/>
    </row>
    <row r="1062">
      <c r="A1062" s="80">
        <v>35823.0</v>
      </c>
      <c r="B1062" s="74">
        <v>1.4567</v>
      </c>
      <c r="C1062" s="1" t="s">
        <v>1949</v>
      </c>
      <c r="G1062" s="16"/>
    </row>
    <row r="1063">
      <c r="A1063" s="80">
        <v>35824.0</v>
      </c>
      <c r="B1063" s="74">
        <v>1.4639</v>
      </c>
      <c r="C1063" s="1" t="s">
        <v>1949</v>
      </c>
      <c r="G1063" s="16"/>
    </row>
    <row r="1064">
      <c r="A1064" s="80">
        <v>35825.0</v>
      </c>
      <c r="B1064" s="74">
        <v>1.4563</v>
      </c>
      <c r="C1064" s="1" t="s">
        <v>1949</v>
      </c>
      <c r="G1064" s="16"/>
    </row>
    <row r="1065">
      <c r="A1065" s="79">
        <v>35828.0</v>
      </c>
      <c r="B1065" s="74">
        <v>1.4526</v>
      </c>
      <c r="C1065" s="1" t="s">
        <v>1949</v>
      </c>
      <c r="G1065" s="16"/>
    </row>
    <row r="1066">
      <c r="A1066" s="79">
        <v>35829.0</v>
      </c>
      <c r="B1066" s="74">
        <v>1.4509</v>
      </c>
      <c r="C1066" s="1" t="s">
        <v>1949</v>
      </c>
      <c r="G1066" s="16"/>
    </row>
    <row r="1067">
      <c r="A1067" s="79">
        <v>35830.0</v>
      </c>
      <c r="B1067" s="74">
        <v>1.4471</v>
      </c>
      <c r="C1067" s="1" t="s">
        <v>1949</v>
      </c>
      <c r="G1067" s="16"/>
    </row>
    <row r="1068">
      <c r="A1068" s="79">
        <v>35831.0</v>
      </c>
      <c r="B1068" s="74">
        <v>1.4391</v>
      </c>
      <c r="C1068" s="1" t="s">
        <v>1949</v>
      </c>
      <c r="G1068" s="16"/>
    </row>
    <row r="1069">
      <c r="A1069" s="79">
        <v>35832.0</v>
      </c>
      <c r="B1069" s="74">
        <v>1.4285</v>
      </c>
      <c r="C1069" s="1" t="s">
        <v>1949</v>
      </c>
      <c r="G1069" s="16"/>
    </row>
    <row r="1070">
      <c r="A1070" s="79">
        <v>35835.0</v>
      </c>
      <c r="B1070" s="74">
        <v>1.4355</v>
      </c>
      <c r="C1070" s="1" t="s">
        <v>1949</v>
      </c>
      <c r="G1070" s="16"/>
    </row>
    <row r="1071">
      <c r="A1071" s="80">
        <v>35836.0</v>
      </c>
      <c r="B1071" s="74">
        <v>1.429</v>
      </c>
      <c r="C1071" s="1" t="s">
        <v>1949</v>
      </c>
      <c r="G1071" s="16"/>
    </row>
    <row r="1072">
      <c r="A1072" s="80">
        <v>35837.0</v>
      </c>
      <c r="B1072" s="74">
        <v>1.4365</v>
      </c>
      <c r="C1072" s="1" t="s">
        <v>1949</v>
      </c>
      <c r="G1072" s="16"/>
    </row>
    <row r="1073">
      <c r="A1073" s="80">
        <v>35838.0</v>
      </c>
      <c r="B1073" s="74">
        <v>1.4383</v>
      </c>
      <c r="C1073" s="1" t="s">
        <v>1949</v>
      </c>
      <c r="G1073" s="16"/>
    </row>
    <row r="1074">
      <c r="A1074" s="80">
        <v>35839.0</v>
      </c>
      <c r="B1074" s="74">
        <v>1.443</v>
      </c>
      <c r="C1074" s="1" t="s">
        <v>1949</v>
      </c>
      <c r="G1074" s="16"/>
    </row>
    <row r="1075">
      <c r="A1075" s="80">
        <v>35842.0</v>
      </c>
      <c r="B1075" s="74">
        <v>1.4455</v>
      </c>
      <c r="C1075" s="1" t="s">
        <v>1949</v>
      </c>
      <c r="G1075" s="16"/>
    </row>
    <row r="1076">
      <c r="A1076" s="80">
        <v>35843.0</v>
      </c>
      <c r="B1076" s="74">
        <v>1.4402</v>
      </c>
      <c r="C1076" s="1" t="s">
        <v>1949</v>
      </c>
      <c r="G1076" s="16"/>
    </row>
    <row r="1077">
      <c r="A1077" s="80">
        <v>35844.0</v>
      </c>
      <c r="B1077" s="74">
        <v>1.4348</v>
      </c>
      <c r="C1077" s="1" t="s">
        <v>1949</v>
      </c>
      <c r="G1077" s="16"/>
    </row>
    <row r="1078">
      <c r="A1078" s="80">
        <v>35845.0</v>
      </c>
      <c r="B1078" s="74">
        <v>1.423</v>
      </c>
      <c r="C1078" s="1" t="s">
        <v>1949</v>
      </c>
      <c r="G1078" s="16"/>
    </row>
    <row r="1079">
      <c r="A1079" s="80">
        <v>35846.0</v>
      </c>
      <c r="B1079" s="74">
        <v>1.4203</v>
      </c>
      <c r="C1079" s="1" t="s">
        <v>1949</v>
      </c>
      <c r="G1079" s="16"/>
    </row>
    <row r="1080">
      <c r="A1080" s="80">
        <v>35849.0</v>
      </c>
      <c r="B1080" s="74">
        <v>1.4244</v>
      </c>
      <c r="C1080" s="1" t="s">
        <v>1949</v>
      </c>
      <c r="G1080" s="16"/>
    </row>
    <row r="1081">
      <c r="A1081" s="80">
        <v>35850.0</v>
      </c>
      <c r="B1081" s="74">
        <v>1.4222</v>
      </c>
      <c r="C1081" s="1" t="s">
        <v>1949</v>
      </c>
      <c r="G1081" s="16"/>
    </row>
    <row r="1082">
      <c r="A1082" s="80">
        <v>35851.0</v>
      </c>
      <c r="B1082" s="74">
        <v>1.4236</v>
      </c>
      <c r="C1082" s="1" t="s">
        <v>1949</v>
      </c>
      <c r="G1082" s="16"/>
    </row>
    <row r="1083">
      <c r="A1083" s="80">
        <v>35852.0</v>
      </c>
      <c r="B1083" s="74">
        <v>1.4214</v>
      </c>
      <c r="C1083" s="1" t="s">
        <v>1949</v>
      </c>
      <c r="G1083" s="16"/>
    </row>
    <row r="1084">
      <c r="A1084" s="80">
        <v>35853.0</v>
      </c>
      <c r="B1084" s="74">
        <v>1.4235</v>
      </c>
      <c r="C1084" s="1" t="s">
        <v>1949</v>
      </c>
      <c r="G1084" s="16"/>
    </row>
    <row r="1085">
      <c r="A1085" s="79">
        <v>35856.0</v>
      </c>
      <c r="B1085" s="74">
        <v>1.4216</v>
      </c>
      <c r="C1085" s="1" t="s">
        <v>1949</v>
      </c>
      <c r="G1085" s="16"/>
    </row>
    <row r="1086">
      <c r="A1086" s="79">
        <v>35857.0</v>
      </c>
      <c r="B1086" s="74">
        <v>1.4184</v>
      </c>
      <c r="C1086" s="1" t="s">
        <v>1949</v>
      </c>
      <c r="G1086" s="16"/>
    </row>
    <row r="1087">
      <c r="A1087" s="79">
        <v>35858.0</v>
      </c>
      <c r="B1087" s="74">
        <v>1.4219</v>
      </c>
      <c r="C1087" s="1" t="s">
        <v>1949</v>
      </c>
      <c r="G1087" s="16"/>
    </row>
    <row r="1088">
      <c r="A1088" s="79">
        <v>35859.0</v>
      </c>
      <c r="B1088" s="74">
        <v>1.4204</v>
      </c>
      <c r="C1088" s="1" t="s">
        <v>1949</v>
      </c>
      <c r="G1088" s="16"/>
    </row>
    <row r="1089">
      <c r="A1089" s="79">
        <v>35860.0</v>
      </c>
      <c r="B1089" s="74">
        <v>1.4182</v>
      </c>
      <c r="C1089" s="1" t="s">
        <v>1949</v>
      </c>
      <c r="G1089" s="16"/>
    </row>
    <row r="1090">
      <c r="A1090" s="79">
        <v>35863.0</v>
      </c>
      <c r="B1090" s="74">
        <v>1.4143</v>
      </c>
      <c r="C1090" s="1" t="s">
        <v>1949</v>
      </c>
      <c r="G1090" s="16"/>
    </row>
    <row r="1091">
      <c r="A1091" s="80">
        <v>35864.0</v>
      </c>
      <c r="B1091" s="74">
        <v>1.414</v>
      </c>
      <c r="C1091" s="1" t="s">
        <v>1949</v>
      </c>
      <c r="G1091" s="16"/>
    </row>
    <row r="1092">
      <c r="A1092" s="80">
        <v>35865.0</v>
      </c>
      <c r="B1092" s="74">
        <v>1.4075</v>
      </c>
      <c r="C1092" s="1" t="s">
        <v>1949</v>
      </c>
      <c r="G1092" s="16"/>
    </row>
    <row r="1093">
      <c r="A1093" s="80">
        <v>35866.0</v>
      </c>
      <c r="B1093" s="74">
        <v>1.411</v>
      </c>
      <c r="C1093" s="1" t="s">
        <v>1949</v>
      </c>
      <c r="G1093" s="16"/>
    </row>
    <row r="1094">
      <c r="A1094" s="80">
        <v>35867.0</v>
      </c>
      <c r="B1094" s="74">
        <v>1.4096</v>
      </c>
      <c r="C1094" s="1" t="s">
        <v>1949</v>
      </c>
      <c r="G1094" s="16"/>
    </row>
    <row r="1095">
      <c r="A1095" s="80">
        <v>35870.0</v>
      </c>
      <c r="B1095" s="74">
        <v>1.4135</v>
      </c>
      <c r="C1095" s="1" t="s">
        <v>1949</v>
      </c>
      <c r="G1095" s="16"/>
    </row>
    <row r="1096">
      <c r="A1096" s="80">
        <v>35871.0</v>
      </c>
      <c r="B1096" s="74">
        <v>1.4165</v>
      </c>
      <c r="C1096" s="1" t="s">
        <v>1949</v>
      </c>
      <c r="G1096" s="16"/>
    </row>
    <row r="1097">
      <c r="A1097" s="80">
        <v>35872.0</v>
      </c>
      <c r="B1097" s="74">
        <v>1.4186</v>
      </c>
      <c r="C1097" s="1" t="s">
        <v>1949</v>
      </c>
      <c r="G1097" s="16"/>
    </row>
    <row r="1098">
      <c r="A1098" s="80">
        <v>35873.0</v>
      </c>
      <c r="B1098" s="74">
        <v>1.4178</v>
      </c>
      <c r="C1098" s="1" t="s">
        <v>1949</v>
      </c>
      <c r="G1098" s="16"/>
    </row>
    <row r="1099">
      <c r="A1099" s="80">
        <v>35874.0</v>
      </c>
      <c r="B1099" s="74">
        <v>1.418</v>
      </c>
      <c r="C1099" s="1" t="s">
        <v>1949</v>
      </c>
      <c r="G1099" s="16"/>
    </row>
    <row r="1100">
      <c r="A1100" s="80">
        <v>35877.0</v>
      </c>
      <c r="B1100" s="74">
        <v>1.4217</v>
      </c>
      <c r="C1100" s="1" t="s">
        <v>1949</v>
      </c>
      <c r="G1100" s="16"/>
    </row>
    <row r="1101">
      <c r="A1101" s="80">
        <v>35878.0</v>
      </c>
      <c r="B1101" s="74">
        <v>1.4191</v>
      </c>
      <c r="C1101" s="1" t="s">
        <v>1949</v>
      </c>
      <c r="G1101" s="16"/>
    </row>
    <row r="1102">
      <c r="A1102" s="80">
        <v>35879.0</v>
      </c>
      <c r="B1102" s="74">
        <v>1.41</v>
      </c>
      <c r="C1102" s="1" t="s">
        <v>1949</v>
      </c>
      <c r="G1102" s="16"/>
    </row>
    <row r="1103">
      <c r="A1103" s="80">
        <v>35880.0</v>
      </c>
      <c r="B1103" s="74">
        <v>1.4121</v>
      </c>
      <c r="C1103" s="1" t="s">
        <v>1949</v>
      </c>
      <c r="G1103" s="16"/>
    </row>
    <row r="1104">
      <c r="A1104" s="80">
        <v>35881.0</v>
      </c>
      <c r="B1104" s="74">
        <v>1.415</v>
      </c>
      <c r="C1104" s="1" t="s">
        <v>1949</v>
      </c>
      <c r="G1104" s="16"/>
    </row>
    <row r="1105">
      <c r="A1105" s="80">
        <v>35884.0</v>
      </c>
      <c r="B1105" s="74">
        <v>1.4223</v>
      </c>
      <c r="C1105" s="1" t="s">
        <v>1949</v>
      </c>
      <c r="G1105" s="16"/>
    </row>
    <row r="1106">
      <c r="A1106" s="80">
        <v>35885.0</v>
      </c>
      <c r="B1106" s="74">
        <v>1.4166</v>
      </c>
      <c r="C1106" s="1" t="s">
        <v>1949</v>
      </c>
      <c r="G1106" s="16"/>
    </row>
    <row r="1107">
      <c r="A1107" s="79">
        <v>35886.0</v>
      </c>
      <c r="B1107" s="74">
        <v>1.4173</v>
      </c>
      <c r="C1107" s="1" t="s">
        <v>1949</v>
      </c>
      <c r="G1107" s="16"/>
    </row>
    <row r="1108">
      <c r="A1108" s="79">
        <v>35887.0</v>
      </c>
      <c r="B1108" s="74">
        <v>1.419</v>
      </c>
      <c r="C1108" s="1" t="s">
        <v>1949</v>
      </c>
      <c r="G1108" s="16"/>
    </row>
    <row r="1109">
      <c r="A1109" s="79">
        <v>35888.0</v>
      </c>
      <c r="B1109" s="74">
        <v>1.4209</v>
      </c>
      <c r="C1109" s="1" t="s">
        <v>1949</v>
      </c>
      <c r="G1109" s="16"/>
    </row>
    <row r="1110">
      <c r="A1110" s="79">
        <v>35891.0</v>
      </c>
      <c r="B1110" s="74">
        <v>1.4184</v>
      </c>
      <c r="C1110" s="1" t="s">
        <v>1949</v>
      </c>
      <c r="G1110" s="16"/>
    </row>
    <row r="1111">
      <c r="A1111" s="79">
        <v>35892.0</v>
      </c>
      <c r="B1111" s="74">
        <v>1.4222</v>
      </c>
      <c r="C1111" s="1" t="s">
        <v>1949</v>
      </c>
      <c r="G1111" s="16"/>
    </row>
    <row r="1112">
      <c r="A1112" s="79">
        <v>35893.0</v>
      </c>
      <c r="B1112" s="74">
        <v>1.4245</v>
      </c>
      <c r="C1112" s="1" t="s">
        <v>1949</v>
      </c>
      <c r="G1112" s="16"/>
    </row>
    <row r="1113">
      <c r="A1113" s="79">
        <v>35894.0</v>
      </c>
      <c r="B1113" s="74">
        <v>1.425</v>
      </c>
      <c r="C1113" s="1" t="s">
        <v>1949</v>
      </c>
      <c r="G1113" s="16"/>
    </row>
    <row r="1114">
      <c r="A1114" s="80">
        <v>35895.0</v>
      </c>
      <c r="B1114" s="13"/>
      <c r="C1114" s="1" t="s">
        <v>1949</v>
      </c>
      <c r="G1114" s="16"/>
    </row>
    <row r="1115">
      <c r="A1115" s="80">
        <v>35898.0</v>
      </c>
      <c r="B1115" s="74">
        <v>1.4321</v>
      </c>
      <c r="C1115" s="1" t="s">
        <v>1949</v>
      </c>
      <c r="G1115" s="16"/>
    </row>
    <row r="1116">
      <c r="A1116" s="80">
        <v>35899.0</v>
      </c>
      <c r="B1116" s="74">
        <v>1.4348</v>
      </c>
      <c r="C1116" s="1" t="s">
        <v>1949</v>
      </c>
      <c r="G1116" s="16"/>
    </row>
    <row r="1117">
      <c r="A1117" s="80">
        <v>35900.0</v>
      </c>
      <c r="B1117" s="74">
        <v>1.4393</v>
      </c>
      <c r="C1117" s="1" t="s">
        <v>1949</v>
      </c>
      <c r="G1117" s="16"/>
    </row>
    <row r="1118">
      <c r="A1118" s="80">
        <v>35901.0</v>
      </c>
      <c r="B1118" s="74">
        <v>1.4367</v>
      </c>
      <c r="C1118" s="1" t="s">
        <v>1949</v>
      </c>
      <c r="G1118" s="16"/>
    </row>
    <row r="1119">
      <c r="A1119" s="80">
        <v>35902.0</v>
      </c>
      <c r="B1119" s="74">
        <v>1.4295</v>
      </c>
      <c r="C1119" s="1" t="s">
        <v>1949</v>
      </c>
      <c r="G1119" s="16"/>
    </row>
    <row r="1120">
      <c r="A1120" s="80">
        <v>35905.0</v>
      </c>
      <c r="B1120" s="74">
        <v>1.4279</v>
      </c>
      <c r="C1120" s="1" t="s">
        <v>1949</v>
      </c>
      <c r="G1120" s="16"/>
    </row>
    <row r="1121">
      <c r="A1121" s="80">
        <v>35906.0</v>
      </c>
      <c r="B1121" s="74">
        <v>1.4309</v>
      </c>
      <c r="C1121" s="1" t="s">
        <v>1949</v>
      </c>
      <c r="G1121" s="16"/>
    </row>
    <row r="1122">
      <c r="A1122" s="80">
        <v>35907.0</v>
      </c>
      <c r="B1122" s="74">
        <v>1.4325</v>
      </c>
      <c r="C1122" s="1" t="s">
        <v>1949</v>
      </c>
      <c r="G1122" s="16"/>
    </row>
    <row r="1123">
      <c r="A1123" s="80">
        <v>35908.0</v>
      </c>
      <c r="B1123" s="74">
        <v>1.4345</v>
      </c>
      <c r="C1123" s="1" t="s">
        <v>1949</v>
      </c>
      <c r="G1123" s="16"/>
    </row>
    <row r="1124">
      <c r="A1124" s="80">
        <v>35909.0</v>
      </c>
      <c r="B1124" s="74">
        <v>1.4353</v>
      </c>
      <c r="C1124" s="1" t="s">
        <v>1949</v>
      </c>
      <c r="G1124" s="16"/>
    </row>
    <row r="1125">
      <c r="A1125" s="80">
        <v>35912.0</v>
      </c>
      <c r="B1125" s="74">
        <v>1.4387</v>
      </c>
      <c r="C1125" s="1" t="s">
        <v>1949</v>
      </c>
      <c r="G1125" s="16"/>
    </row>
    <row r="1126">
      <c r="A1126" s="80">
        <v>35913.0</v>
      </c>
      <c r="B1126" s="74">
        <v>1.4387</v>
      </c>
      <c r="C1126" s="1" t="s">
        <v>1949</v>
      </c>
      <c r="G1126" s="16"/>
    </row>
    <row r="1127">
      <c r="A1127" s="80">
        <v>35914.0</v>
      </c>
      <c r="B1127" s="74">
        <v>1.4376</v>
      </c>
      <c r="C1127" s="1" t="s">
        <v>1949</v>
      </c>
      <c r="G1127" s="16"/>
    </row>
    <row r="1128">
      <c r="A1128" s="80">
        <v>35915.0</v>
      </c>
      <c r="B1128" s="74">
        <v>1.4302</v>
      </c>
      <c r="C1128" s="1" t="s">
        <v>1949</v>
      </c>
      <c r="G1128" s="16"/>
    </row>
    <row r="1129">
      <c r="A1129" s="81">
        <v>35916.0</v>
      </c>
      <c r="B1129" s="74">
        <v>1.4336</v>
      </c>
      <c r="C1129" s="1" t="s">
        <v>1949</v>
      </c>
      <c r="G1129" s="16"/>
    </row>
    <row r="1130">
      <c r="A1130" s="81">
        <v>35919.0</v>
      </c>
      <c r="B1130" s="74">
        <v>1.4349</v>
      </c>
      <c r="C1130" s="1" t="s">
        <v>1949</v>
      </c>
      <c r="G1130" s="16"/>
    </row>
    <row r="1131">
      <c r="A1131" s="81">
        <v>35920.0</v>
      </c>
      <c r="B1131" s="74">
        <v>1.4387</v>
      </c>
      <c r="C1131" s="1" t="s">
        <v>1949</v>
      </c>
      <c r="G1131" s="16"/>
    </row>
    <row r="1132">
      <c r="A1132" s="81">
        <v>35921.0</v>
      </c>
      <c r="B1132" s="74">
        <v>1.4387</v>
      </c>
      <c r="C1132" s="1" t="s">
        <v>1949</v>
      </c>
      <c r="G1132" s="16"/>
    </row>
    <row r="1133">
      <c r="A1133" s="81">
        <v>35922.0</v>
      </c>
      <c r="B1133" s="74">
        <v>1.4399</v>
      </c>
      <c r="C1133" s="1" t="s">
        <v>1949</v>
      </c>
      <c r="G1133" s="16"/>
    </row>
    <row r="1134">
      <c r="A1134" s="81">
        <v>35923.0</v>
      </c>
      <c r="B1134" s="74">
        <v>1.4368</v>
      </c>
      <c r="C1134" s="1" t="s">
        <v>1949</v>
      </c>
      <c r="G1134" s="16"/>
    </row>
    <row r="1135">
      <c r="A1135" s="82">
        <v>35926.0</v>
      </c>
      <c r="B1135" s="74">
        <v>1.4334</v>
      </c>
      <c r="C1135" s="1" t="s">
        <v>1949</v>
      </c>
      <c r="G1135" s="16"/>
    </row>
    <row r="1136">
      <c r="A1136" s="82">
        <v>35927.0</v>
      </c>
      <c r="B1136" s="74">
        <v>1.432</v>
      </c>
      <c r="C1136" s="1" t="s">
        <v>1949</v>
      </c>
      <c r="G1136" s="16"/>
    </row>
    <row r="1137">
      <c r="A1137" s="82">
        <v>35928.0</v>
      </c>
      <c r="B1137" s="74">
        <v>1.4444</v>
      </c>
      <c r="C1137" s="1" t="s">
        <v>1949</v>
      </c>
      <c r="G1137" s="16"/>
    </row>
    <row r="1138">
      <c r="A1138" s="82">
        <v>35929.0</v>
      </c>
      <c r="B1138" s="74">
        <v>1.4478</v>
      </c>
      <c r="C1138" s="1" t="s">
        <v>1949</v>
      </c>
      <c r="G1138" s="16"/>
    </row>
    <row r="1139">
      <c r="A1139" s="82">
        <v>35930.0</v>
      </c>
      <c r="B1139" s="74">
        <v>1.4505</v>
      </c>
      <c r="C1139" s="1" t="s">
        <v>1949</v>
      </c>
      <c r="G1139" s="16"/>
    </row>
    <row r="1140">
      <c r="A1140" s="82">
        <v>35933.0</v>
      </c>
      <c r="B1140" s="13"/>
      <c r="C1140" s="1" t="s">
        <v>1949</v>
      </c>
      <c r="G1140" s="16"/>
    </row>
    <row r="1141">
      <c r="A1141" s="82">
        <v>35934.0</v>
      </c>
      <c r="B1141" s="74">
        <v>1.45</v>
      </c>
      <c r="C1141" s="1" t="s">
        <v>1949</v>
      </c>
      <c r="G1141" s="16"/>
    </row>
    <row r="1142">
      <c r="A1142" s="82">
        <v>35935.0</v>
      </c>
      <c r="B1142" s="74">
        <v>1.4498</v>
      </c>
      <c r="C1142" s="1" t="s">
        <v>1949</v>
      </c>
      <c r="G1142" s="16"/>
    </row>
    <row r="1143">
      <c r="A1143" s="82">
        <v>35936.0</v>
      </c>
      <c r="B1143" s="74">
        <v>1.4473</v>
      </c>
      <c r="C1143" s="1" t="s">
        <v>1949</v>
      </c>
      <c r="G1143" s="16"/>
    </row>
    <row r="1144">
      <c r="A1144" s="82">
        <v>35937.0</v>
      </c>
      <c r="B1144" s="74">
        <v>1.4496</v>
      </c>
      <c r="C1144" s="1" t="s">
        <v>1949</v>
      </c>
      <c r="G1144" s="16"/>
    </row>
    <row r="1145">
      <c r="A1145" s="82">
        <v>35940.0</v>
      </c>
      <c r="B1145" s="74">
        <v>1.4493</v>
      </c>
      <c r="C1145" s="1" t="s">
        <v>1949</v>
      </c>
      <c r="G1145" s="16"/>
    </row>
    <row r="1146">
      <c r="A1146" s="82">
        <v>35941.0</v>
      </c>
      <c r="B1146" s="74">
        <v>1.4543</v>
      </c>
      <c r="C1146" s="1" t="s">
        <v>1949</v>
      </c>
      <c r="G1146" s="16"/>
    </row>
    <row r="1147">
      <c r="A1147" s="82">
        <v>35942.0</v>
      </c>
      <c r="B1147" s="74">
        <v>1.4565</v>
      </c>
      <c r="C1147" s="1" t="s">
        <v>1949</v>
      </c>
      <c r="G1147" s="16"/>
    </row>
    <row r="1148">
      <c r="A1148" s="82">
        <v>35943.0</v>
      </c>
      <c r="B1148" s="74">
        <v>1.4553</v>
      </c>
      <c r="C1148" s="1" t="s">
        <v>1949</v>
      </c>
      <c r="G1148" s="16"/>
    </row>
    <row r="1149">
      <c r="A1149" s="82">
        <v>35944.0</v>
      </c>
      <c r="B1149" s="74">
        <v>1.4571</v>
      </c>
      <c r="C1149" s="1" t="s">
        <v>1949</v>
      </c>
      <c r="G1149" s="16"/>
    </row>
    <row r="1150">
      <c r="A1150" s="79">
        <v>35947.0</v>
      </c>
      <c r="B1150" s="74">
        <v>1.4565</v>
      </c>
      <c r="C1150" s="1" t="s">
        <v>1949</v>
      </c>
      <c r="G1150" s="16"/>
    </row>
    <row r="1151">
      <c r="A1151" s="79">
        <v>35948.0</v>
      </c>
      <c r="B1151" s="74">
        <v>1.454</v>
      </c>
      <c r="C1151" s="1" t="s">
        <v>1949</v>
      </c>
      <c r="G1151" s="16"/>
    </row>
    <row r="1152">
      <c r="A1152" s="79">
        <v>35949.0</v>
      </c>
      <c r="B1152" s="74">
        <v>1.453</v>
      </c>
      <c r="C1152" s="1" t="s">
        <v>1949</v>
      </c>
      <c r="G1152" s="16"/>
    </row>
    <row r="1153">
      <c r="A1153" s="79">
        <v>35950.0</v>
      </c>
      <c r="B1153" s="74">
        <v>1.4555</v>
      </c>
      <c r="C1153" s="1" t="s">
        <v>1949</v>
      </c>
      <c r="G1153" s="16"/>
    </row>
    <row r="1154">
      <c r="A1154" s="79">
        <v>35951.0</v>
      </c>
      <c r="B1154" s="74">
        <v>1.4584</v>
      </c>
      <c r="C1154" s="1" t="s">
        <v>1949</v>
      </c>
      <c r="G1154" s="16"/>
    </row>
    <row r="1155">
      <c r="A1155" s="79">
        <v>35954.0</v>
      </c>
      <c r="B1155" s="74">
        <v>1.4588</v>
      </c>
      <c r="C1155" s="1" t="s">
        <v>1949</v>
      </c>
      <c r="G1155" s="16"/>
    </row>
    <row r="1156">
      <c r="A1156" s="79">
        <v>35955.0</v>
      </c>
      <c r="B1156" s="74">
        <v>1.4602</v>
      </c>
      <c r="C1156" s="1" t="s">
        <v>1949</v>
      </c>
      <c r="G1156" s="16"/>
    </row>
    <row r="1157">
      <c r="A1157" s="80">
        <v>35956.0</v>
      </c>
      <c r="B1157" s="74">
        <v>1.4666</v>
      </c>
      <c r="C1157" s="1" t="s">
        <v>1949</v>
      </c>
      <c r="G1157" s="16"/>
    </row>
    <row r="1158">
      <c r="A1158" s="80">
        <v>35957.0</v>
      </c>
      <c r="B1158" s="74">
        <v>1.4699</v>
      </c>
      <c r="C1158" s="1" t="s">
        <v>1949</v>
      </c>
      <c r="G1158" s="16"/>
    </row>
    <row r="1159">
      <c r="A1159" s="80">
        <v>35958.0</v>
      </c>
      <c r="B1159" s="74">
        <v>1.4684</v>
      </c>
      <c r="C1159" s="1" t="s">
        <v>1949</v>
      </c>
      <c r="G1159" s="16"/>
    </row>
    <row r="1160">
      <c r="A1160" s="80">
        <v>35961.0</v>
      </c>
      <c r="B1160" s="74">
        <v>1.4736</v>
      </c>
      <c r="C1160" s="1" t="s">
        <v>1949</v>
      </c>
      <c r="G1160" s="16"/>
    </row>
    <row r="1161">
      <c r="A1161" s="80">
        <v>35962.0</v>
      </c>
      <c r="B1161" s="74">
        <v>1.4705</v>
      </c>
      <c r="C1161" s="1" t="s">
        <v>1949</v>
      </c>
      <c r="G1161" s="16"/>
    </row>
    <row r="1162">
      <c r="A1162" s="80">
        <v>35963.0</v>
      </c>
      <c r="B1162" s="74">
        <v>1.4634</v>
      </c>
      <c r="C1162" s="1" t="s">
        <v>1949</v>
      </c>
      <c r="G1162" s="16"/>
    </row>
    <row r="1163">
      <c r="A1163" s="80">
        <v>35964.0</v>
      </c>
      <c r="B1163" s="74">
        <v>1.4685</v>
      </c>
      <c r="C1163" s="1" t="s">
        <v>1949</v>
      </c>
      <c r="G1163" s="16"/>
    </row>
    <row r="1164">
      <c r="A1164" s="80">
        <v>35965.0</v>
      </c>
      <c r="B1164" s="74">
        <v>1.4697</v>
      </c>
      <c r="C1164" s="1" t="s">
        <v>1949</v>
      </c>
      <c r="G1164" s="16"/>
    </row>
    <row r="1165">
      <c r="A1165" s="80">
        <v>35968.0</v>
      </c>
      <c r="B1165" s="74">
        <v>1.4711</v>
      </c>
      <c r="C1165" s="1" t="s">
        <v>1949</v>
      </c>
      <c r="G1165" s="16"/>
    </row>
    <row r="1166">
      <c r="A1166" s="80">
        <v>35969.0</v>
      </c>
      <c r="B1166" s="74">
        <v>1.4696</v>
      </c>
      <c r="C1166" s="1" t="s">
        <v>1949</v>
      </c>
      <c r="G1166" s="16"/>
    </row>
    <row r="1167">
      <c r="A1167" s="80">
        <v>35970.0</v>
      </c>
      <c r="B1167" s="74">
        <v>1.4697</v>
      </c>
      <c r="C1167" s="1" t="s">
        <v>1949</v>
      </c>
      <c r="G1167" s="16"/>
    </row>
    <row r="1168">
      <c r="A1168" s="80">
        <v>35971.0</v>
      </c>
      <c r="B1168" s="74">
        <v>1.4666</v>
      </c>
      <c r="C1168" s="1" t="s">
        <v>1949</v>
      </c>
      <c r="G1168" s="16"/>
    </row>
    <row r="1169">
      <c r="A1169" s="80">
        <v>35972.0</v>
      </c>
      <c r="B1169" s="74">
        <v>1.4693</v>
      </c>
      <c r="C1169" s="1" t="s">
        <v>1949</v>
      </c>
      <c r="G1169" s="16"/>
    </row>
    <row r="1170">
      <c r="A1170" s="80">
        <v>35975.0</v>
      </c>
      <c r="B1170" s="74">
        <v>1.4718</v>
      </c>
      <c r="C1170" s="1" t="s">
        <v>1949</v>
      </c>
      <c r="G1170" s="16"/>
    </row>
    <row r="1171">
      <c r="A1171" s="80">
        <v>35976.0</v>
      </c>
      <c r="B1171" s="74">
        <v>1.4716</v>
      </c>
      <c r="C1171" s="1" t="s">
        <v>1949</v>
      </c>
      <c r="G1171" s="16"/>
    </row>
    <row r="1172">
      <c r="A1172" s="79">
        <v>35977.0</v>
      </c>
      <c r="B1172" s="13"/>
      <c r="C1172" s="1" t="s">
        <v>1949</v>
      </c>
      <c r="G1172" s="16"/>
    </row>
    <row r="1173">
      <c r="A1173" s="79">
        <v>35978.0</v>
      </c>
      <c r="B1173" s="74">
        <v>1.4677</v>
      </c>
      <c r="C1173" s="1" t="s">
        <v>1949</v>
      </c>
      <c r="G1173" s="16"/>
    </row>
    <row r="1174">
      <c r="A1174" s="79">
        <v>35979.0</v>
      </c>
      <c r="B1174" s="74">
        <v>1.4673</v>
      </c>
      <c r="C1174" s="1" t="s">
        <v>1949</v>
      </c>
      <c r="G1174" s="16"/>
    </row>
    <row r="1175">
      <c r="A1175" s="79">
        <v>35982.0</v>
      </c>
      <c r="B1175" s="74">
        <v>1.4732</v>
      </c>
      <c r="C1175" s="1" t="s">
        <v>1949</v>
      </c>
      <c r="G1175" s="16"/>
    </row>
    <row r="1176">
      <c r="A1176" s="79">
        <v>35983.0</v>
      </c>
      <c r="B1176" s="74">
        <v>1.4728</v>
      </c>
      <c r="C1176" s="1" t="s">
        <v>1949</v>
      </c>
      <c r="G1176" s="16"/>
    </row>
    <row r="1177">
      <c r="A1177" s="79">
        <v>35984.0</v>
      </c>
      <c r="B1177" s="74">
        <v>1.4745</v>
      </c>
      <c r="C1177" s="1" t="s">
        <v>1949</v>
      </c>
      <c r="G1177" s="16"/>
    </row>
    <row r="1178">
      <c r="A1178" s="79">
        <v>35985.0</v>
      </c>
      <c r="B1178" s="74">
        <v>1.476</v>
      </c>
      <c r="C1178" s="1" t="s">
        <v>1949</v>
      </c>
      <c r="G1178" s="16"/>
    </row>
    <row r="1179">
      <c r="A1179" s="80">
        <v>35986.0</v>
      </c>
      <c r="B1179" s="74">
        <v>1.4795</v>
      </c>
      <c r="C1179" s="1" t="s">
        <v>1949</v>
      </c>
      <c r="G1179" s="16"/>
    </row>
    <row r="1180">
      <c r="A1180" s="80">
        <v>35989.0</v>
      </c>
      <c r="B1180" s="74">
        <v>1.4785</v>
      </c>
      <c r="C1180" s="1" t="s">
        <v>1949</v>
      </c>
      <c r="G1180" s="16"/>
    </row>
    <row r="1181">
      <c r="A1181" s="80">
        <v>35990.0</v>
      </c>
      <c r="B1181" s="74">
        <v>1.4789</v>
      </c>
      <c r="C1181" s="1" t="s">
        <v>1949</v>
      </c>
      <c r="G1181" s="16"/>
    </row>
    <row r="1182">
      <c r="A1182" s="80">
        <v>35991.0</v>
      </c>
      <c r="B1182" s="74">
        <v>1.4848</v>
      </c>
      <c r="C1182" s="1" t="s">
        <v>1949</v>
      </c>
      <c r="G1182" s="16"/>
    </row>
    <row r="1183">
      <c r="A1183" s="80">
        <v>35992.0</v>
      </c>
      <c r="B1183" s="74">
        <v>1.4888</v>
      </c>
      <c r="C1183" s="1" t="s">
        <v>1949</v>
      </c>
      <c r="G1183" s="16"/>
    </row>
    <row r="1184">
      <c r="A1184" s="80">
        <v>35993.0</v>
      </c>
      <c r="B1184" s="74">
        <v>1.4883</v>
      </c>
      <c r="C1184" s="1" t="s">
        <v>1949</v>
      </c>
      <c r="G1184" s="16"/>
    </row>
    <row r="1185">
      <c r="A1185" s="80">
        <v>35996.0</v>
      </c>
      <c r="B1185" s="74">
        <v>1.4878</v>
      </c>
      <c r="C1185" s="1" t="s">
        <v>1949</v>
      </c>
      <c r="G1185" s="16"/>
    </row>
    <row r="1186">
      <c r="A1186" s="80">
        <v>35997.0</v>
      </c>
      <c r="B1186" s="74">
        <v>1.492</v>
      </c>
      <c r="C1186" s="1" t="s">
        <v>1949</v>
      </c>
      <c r="G1186" s="16"/>
    </row>
    <row r="1187">
      <c r="A1187" s="80">
        <v>35998.0</v>
      </c>
      <c r="B1187" s="74">
        <v>1.4954</v>
      </c>
      <c r="C1187" s="1" t="s">
        <v>1949</v>
      </c>
      <c r="G1187" s="16"/>
    </row>
    <row r="1188">
      <c r="A1188" s="80">
        <v>35999.0</v>
      </c>
      <c r="B1188" s="74">
        <v>1.4955</v>
      </c>
      <c r="C1188" s="1" t="s">
        <v>1949</v>
      </c>
      <c r="G1188" s="16"/>
    </row>
    <row r="1189">
      <c r="A1189" s="80">
        <v>36000.0</v>
      </c>
      <c r="B1189" s="74">
        <v>1.498</v>
      </c>
      <c r="C1189" s="1" t="s">
        <v>1949</v>
      </c>
      <c r="G1189" s="16"/>
    </row>
    <row r="1190">
      <c r="A1190" s="80">
        <v>36003.0</v>
      </c>
      <c r="B1190" s="74">
        <v>1.5035</v>
      </c>
      <c r="C1190" s="1" t="s">
        <v>1949</v>
      </c>
      <c r="G1190" s="16"/>
    </row>
    <row r="1191">
      <c r="A1191" s="80">
        <v>36004.0</v>
      </c>
      <c r="B1191" s="74">
        <v>1.5025</v>
      </c>
      <c r="C1191" s="1" t="s">
        <v>1949</v>
      </c>
      <c r="G1191" s="16"/>
    </row>
    <row r="1192">
      <c r="A1192" s="80">
        <v>36005.0</v>
      </c>
      <c r="B1192" s="74">
        <v>1.5034</v>
      </c>
      <c r="C1192" s="1" t="s">
        <v>1949</v>
      </c>
      <c r="G1192" s="16"/>
    </row>
    <row r="1193">
      <c r="A1193" s="80">
        <v>36006.0</v>
      </c>
      <c r="B1193" s="74">
        <v>1.5083</v>
      </c>
      <c r="C1193" s="1" t="s">
        <v>1949</v>
      </c>
      <c r="G1193" s="16"/>
    </row>
    <row r="1194">
      <c r="A1194" s="80">
        <v>36007.0</v>
      </c>
      <c r="B1194" s="74">
        <v>1.5111</v>
      </c>
      <c r="C1194" s="1" t="s">
        <v>1949</v>
      </c>
      <c r="G1194" s="16"/>
    </row>
    <row r="1195">
      <c r="A1195" s="79">
        <v>36010.0</v>
      </c>
      <c r="B1195" s="13"/>
      <c r="C1195" s="1" t="s">
        <v>1949</v>
      </c>
      <c r="G1195" s="16"/>
    </row>
    <row r="1196">
      <c r="A1196" s="79">
        <v>36011.0</v>
      </c>
      <c r="B1196" s="74">
        <v>1.5138</v>
      </c>
      <c r="C1196" s="1" t="s">
        <v>1949</v>
      </c>
      <c r="G1196" s="16"/>
    </row>
    <row r="1197">
      <c r="A1197" s="79">
        <v>36012.0</v>
      </c>
      <c r="B1197" s="74">
        <v>1.516</v>
      </c>
      <c r="C1197" s="1" t="s">
        <v>1949</v>
      </c>
      <c r="G1197" s="16"/>
    </row>
    <row r="1198">
      <c r="A1198" s="79">
        <v>36013.0</v>
      </c>
      <c r="B1198" s="74">
        <v>1.5287</v>
      </c>
      <c r="C1198" s="1" t="s">
        <v>1949</v>
      </c>
      <c r="G1198" s="16"/>
    </row>
    <row r="1199">
      <c r="A1199" s="79">
        <v>36014.0</v>
      </c>
      <c r="B1199" s="74">
        <v>1.522</v>
      </c>
      <c r="C1199" s="1" t="s">
        <v>1949</v>
      </c>
      <c r="G1199" s="16"/>
    </row>
    <row r="1200">
      <c r="A1200" s="80">
        <v>36017.0</v>
      </c>
      <c r="B1200" s="74">
        <v>1.5176</v>
      </c>
      <c r="C1200" s="1" t="s">
        <v>1949</v>
      </c>
      <c r="G1200" s="16"/>
    </row>
    <row r="1201">
      <c r="A1201" s="80">
        <v>36018.0</v>
      </c>
      <c r="B1201" s="74">
        <v>1.5211</v>
      </c>
      <c r="C1201" s="1" t="s">
        <v>1949</v>
      </c>
      <c r="G1201" s="16"/>
    </row>
    <row r="1202">
      <c r="A1202" s="80">
        <v>36019.0</v>
      </c>
      <c r="B1202" s="74">
        <v>1.515</v>
      </c>
      <c r="C1202" s="1" t="s">
        <v>1949</v>
      </c>
      <c r="G1202" s="16"/>
    </row>
    <row r="1203">
      <c r="A1203" s="80">
        <v>36020.0</v>
      </c>
      <c r="B1203" s="74">
        <v>1.5172</v>
      </c>
      <c r="C1203" s="1" t="s">
        <v>1949</v>
      </c>
      <c r="G1203" s="16"/>
    </row>
    <row r="1204">
      <c r="A1204" s="80">
        <v>36021.0</v>
      </c>
      <c r="B1204" s="74">
        <v>1.5187</v>
      </c>
      <c r="C1204" s="1" t="s">
        <v>1949</v>
      </c>
      <c r="G1204" s="16"/>
    </row>
    <row r="1205">
      <c r="A1205" s="80">
        <v>36024.0</v>
      </c>
      <c r="B1205" s="74">
        <v>1.524</v>
      </c>
      <c r="C1205" s="1" t="s">
        <v>1949</v>
      </c>
      <c r="G1205" s="16"/>
    </row>
    <row r="1206">
      <c r="A1206" s="80">
        <v>36025.0</v>
      </c>
      <c r="B1206" s="74">
        <v>1.5285</v>
      </c>
      <c r="C1206" s="1" t="s">
        <v>1949</v>
      </c>
      <c r="G1206" s="16"/>
    </row>
    <row r="1207">
      <c r="A1207" s="80">
        <v>36026.0</v>
      </c>
      <c r="B1207" s="74">
        <v>1.5332</v>
      </c>
      <c r="C1207" s="1" t="s">
        <v>1949</v>
      </c>
      <c r="G1207" s="16"/>
    </row>
    <row r="1208">
      <c r="A1208" s="80">
        <v>36027.0</v>
      </c>
      <c r="B1208" s="74">
        <v>1.5297</v>
      </c>
      <c r="C1208" s="1" t="s">
        <v>1949</v>
      </c>
      <c r="G1208" s="16"/>
    </row>
    <row r="1209">
      <c r="A1209" s="80">
        <v>36028.0</v>
      </c>
      <c r="B1209" s="74">
        <v>1.5418</v>
      </c>
      <c r="C1209" s="1" t="s">
        <v>1949</v>
      </c>
      <c r="G1209" s="16"/>
    </row>
    <row r="1210">
      <c r="A1210" s="80">
        <v>36031.0</v>
      </c>
      <c r="B1210" s="74">
        <v>1.549</v>
      </c>
      <c r="C1210" s="1" t="s">
        <v>1949</v>
      </c>
      <c r="G1210" s="16"/>
    </row>
    <row r="1211">
      <c r="A1211" s="80">
        <v>36032.0</v>
      </c>
      <c r="B1211" s="74">
        <v>1.5506</v>
      </c>
      <c r="C1211" s="1" t="s">
        <v>1949</v>
      </c>
      <c r="G1211" s="16"/>
    </row>
    <row r="1212">
      <c r="A1212" s="80">
        <v>36033.0</v>
      </c>
      <c r="B1212" s="74">
        <v>1.5622</v>
      </c>
      <c r="C1212" s="1" t="s">
        <v>1949</v>
      </c>
      <c r="G1212" s="16"/>
    </row>
    <row r="1213">
      <c r="A1213" s="80">
        <v>36034.0</v>
      </c>
      <c r="B1213" s="74">
        <v>1.5765</v>
      </c>
      <c r="C1213" s="1" t="s">
        <v>1949</v>
      </c>
      <c r="G1213" s="16"/>
    </row>
    <row r="1214">
      <c r="A1214" s="80">
        <v>36035.0</v>
      </c>
      <c r="B1214" s="74">
        <v>1.568</v>
      </c>
      <c r="C1214" s="1" t="s">
        <v>1949</v>
      </c>
      <c r="G1214" s="16"/>
    </row>
    <row r="1215">
      <c r="A1215" s="80">
        <v>36038.0</v>
      </c>
      <c r="B1215" s="74">
        <v>1.5722</v>
      </c>
      <c r="C1215" s="1" t="s">
        <v>1949</v>
      </c>
      <c r="G1215" s="16"/>
    </row>
    <row r="1216">
      <c r="A1216" s="79">
        <v>36039.0</v>
      </c>
      <c r="B1216" s="74">
        <v>1.5533</v>
      </c>
      <c r="C1216" s="1" t="s">
        <v>1949</v>
      </c>
      <c r="G1216" s="16"/>
    </row>
    <row r="1217">
      <c r="A1217" s="79">
        <v>36040.0</v>
      </c>
      <c r="B1217" s="74">
        <v>1.537</v>
      </c>
      <c r="C1217" s="1" t="s">
        <v>1949</v>
      </c>
      <c r="G1217" s="16"/>
    </row>
    <row r="1218">
      <c r="A1218" s="79">
        <v>36041.0</v>
      </c>
      <c r="B1218" s="74">
        <v>1.5392</v>
      </c>
      <c r="C1218" s="1" t="s">
        <v>1949</v>
      </c>
      <c r="G1218" s="16"/>
    </row>
    <row r="1219">
      <c r="A1219" s="79">
        <v>36042.0</v>
      </c>
      <c r="B1219" s="74">
        <v>1.5257</v>
      </c>
      <c r="C1219" s="1" t="s">
        <v>1949</v>
      </c>
      <c r="G1219" s="16"/>
    </row>
    <row r="1220">
      <c r="A1220" s="79">
        <v>36045.0</v>
      </c>
      <c r="B1220" s="13"/>
      <c r="C1220" s="1" t="s">
        <v>1949</v>
      </c>
      <c r="G1220" s="16"/>
    </row>
    <row r="1221">
      <c r="A1221" s="79">
        <v>36046.0</v>
      </c>
      <c r="B1221" s="74">
        <v>1.5259</v>
      </c>
      <c r="C1221" s="1" t="s">
        <v>1949</v>
      </c>
      <c r="G1221" s="16"/>
    </row>
    <row r="1222">
      <c r="A1222" s="79">
        <v>36047.0</v>
      </c>
      <c r="B1222" s="74">
        <v>1.5204</v>
      </c>
      <c r="C1222" s="1" t="s">
        <v>1949</v>
      </c>
      <c r="G1222" s="16"/>
    </row>
    <row r="1223">
      <c r="A1223" s="80">
        <v>36048.0</v>
      </c>
      <c r="B1223" s="74">
        <v>1.514</v>
      </c>
      <c r="C1223" s="1" t="s">
        <v>1949</v>
      </c>
      <c r="G1223" s="16"/>
    </row>
    <row r="1224">
      <c r="A1224" s="80">
        <v>36049.0</v>
      </c>
      <c r="B1224" s="74">
        <v>1.5128</v>
      </c>
      <c r="C1224" s="1" t="s">
        <v>1949</v>
      </c>
      <c r="G1224" s="16"/>
    </row>
    <row r="1225">
      <c r="A1225" s="80">
        <v>36052.0</v>
      </c>
      <c r="B1225" s="74">
        <v>1.5161</v>
      </c>
      <c r="C1225" s="1" t="s">
        <v>1949</v>
      </c>
      <c r="G1225" s="16"/>
    </row>
    <row r="1226">
      <c r="A1226" s="80">
        <v>36053.0</v>
      </c>
      <c r="B1226" s="74">
        <v>1.4997</v>
      </c>
      <c r="C1226" s="1" t="s">
        <v>1949</v>
      </c>
      <c r="G1226" s="16"/>
    </row>
    <row r="1227">
      <c r="A1227" s="80">
        <v>36054.0</v>
      </c>
      <c r="B1227" s="74">
        <v>1.5034</v>
      </c>
      <c r="C1227" s="1" t="s">
        <v>1949</v>
      </c>
      <c r="G1227" s="16"/>
    </row>
    <row r="1228">
      <c r="A1228" s="80">
        <v>36055.0</v>
      </c>
      <c r="B1228" s="74">
        <v>1.5259</v>
      </c>
      <c r="C1228" s="1" t="s">
        <v>1949</v>
      </c>
      <c r="G1228" s="16"/>
    </row>
    <row r="1229">
      <c r="A1229" s="80">
        <v>36056.0</v>
      </c>
      <c r="B1229" s="74">
        <v>1.5293</v>
      </c>
      <c r="C1229" s="1" t="s">
        <v>1949</v>
      </c>
      <c r="G1229" s="16"/>
    </row>
    <row r="1230">
      <c r="A1230" s="80">
        <v>36059.0</v>
      </c>
      <c r="B1230" s="74">
        <v>1.5273</v>
      </c>
      <c r="C1230" s="1" t="s">
        <v>1949</v>
      </c>
      <c r="G1230" s="16"/>
    </row>
    <row r="1231">
      <c r="A1231" s="80">
        <v>36060.0</v>
      </c>
      <c r="B1231" s="74">
        <v>1.5294</v>
      </c>
      <c r="C1231" s="1" t="s">
        <v>1949</v>
      </c>
      <c r="G1231" s="16"/>
    </row>
    <row r="1232">
      <c r="A1232" s="80">
        <v>36061.0</v>
      </c>
      <c r="B1232" s="74">
        <v>1.5268</v>
      </c>
      <c r="C1232" s="1" t="s">
        <v>1949</v>
      </c>
      <c r="G1232" s="16"/>
    </row>
    <row r="1233">
      <c r="A1233" s="80">
        <v>36062.0</v>
      </c>
      <c r="B1233" s="74">
        <v>1.5118</v>
      </c>
      <c r="C1233" s="1" t="s">
        <v>1949</v>
      </c>
      <c r="G1233" s="16"/>
    </row>
    <row r="1234">
      <c r="A1234" s="80">
        <v>36063.0</v>
      </c>
      <c r="B1234" s="74">
        <v>1.5125</v>
      </c>
      <c r="C1234" s="1" t="s">
        <v>1949</v>
      </c>
      <c r="G1234" s="16"/>
    </row>
    <row r="1235">
      <c r="A1235" s="80">
        <v>36066.0</v>
      </c>
      <c r="B1235" s="74">
        <v>1.511</v>
      </c>
      <c r="C1235" s="1" t="s">
        <v>1949</v>
      </c>
      <c r="G1235" s="16"/>
    </row>
    <row r="1236">
      <c r="A1236" s="80">
        <v>36067.0</v>
      </c>
      <c r="B1236" s="74">
        <v>1.5009</v>
      </c>
      <c r="C1236" s="1" t="s">
        <v>1949</v>
      </c>
      <c r="G1236" s="16"/>
    </row>
    <row r="1237">
      <c r="A1237" s="80">
        <v>36068.0</v>
      </c>
      <c r="B1237" s="74">
        <v>1.5259</v>
      </c>
      <c r="C1237" s="1" t="s">
        <v>1949</v>
      </c>
      <c r="G1237" s="16"/>
    </row>
    <row r="1238">
      <c r="A1238" s="79">
        <v>36069.0</v>
      </c>
      <c r="B1238" s="74">
        <v>1.536</v>
      </c>
      <c r="C1238" s="1" t="s">
        <v>1949</v>
      </c>
      <c r="G1238" s="16"/>
    </row>
    <row r="1239">
      <c r="A1239" s="79">
        <v>36070.0</v>
      </c>
      <c r="B1239" s="74">
        <v>1.5508</v>
      </c>
      <c r="C1239" s="1" t="s">
        <v>1949</v>
      </c>
      <c r="G1239" s="16"/>
    </row>
    <row r="1240">
      <c r="A1240" s="79">
        <v>36073.0</v>
      </c>
      <c r="B1240" s="74">
        <v>1.5578</v>
      </c>
      <c r="C1240" s="1" t="s">
        <v>1949</v>
      </c>
      <c r="G1240" s="16"/>
    </row>
    <row r="1241">
      <c r="A1241" s="79">
        <v>36074.0</v>
      </c>
      <c r="B1241" s="74">
        <v>1.5517</v>
      </c>
      <c r="C1241" s="1" t="s">
        <v>1949</v>
      </c>
      <c r="G1241" s="16"/>
    </row>
    <row r="1242">
      <c r="A1242" s="79">
        <v>36075.0</v>
      </c>
      <c r="B1242" s="74">
        <v>1.5288</v>
      </c>
      <c r="C1242" s="1" t="s">
        <v>1949</v>
      </c>
      <c r="G1242" s="16"/>
    </row>
    <row r="1243">
      <c r="A1243" s="79">
        <v>36076.0</v>
      </c>
      <c r="B1243" s="74">
        <v>1.5428</v>
      </c>
      <c r="C1243" s="1" t="s">
        <v>1949</v>
      </c>
      <c r="G1243" s="16"/>
    </row>
    <row r="1244">
      <c r="A1244" s="79">
        <v>36077.0</v>
      </c>
      <c r="B1244" s="74">
        <v>1.5465</v>
      </c>
      <c r="C1244" s="1" t="s">
        <v>1949</v>
      </c>
      <c r="G1244" s="16"/>
    </row>
    <row r="1245">
      <c r="A1245" s="80">
        <v>36080.0</v>
      </c>
      <c r="B1245" s="13"/>
      <c r="C1245" s="1" t="s">
        <v>1949</v>
      </c>
      <c r="G1245" s="16"/>
    </row>
    <row r="1246">
      <c r="A1246" s="80">
        <v>36081.0</v>
      </c>
      <c r="B1246" s="74">
        <v>1.548</v>
      </c>
      <c r="C1246" s="1" t="s">
        <v>1949</v>
      </c>
      <c r="G1246" s="16"/>
    </row>
    <row r="1247">
      <c r="A1247" s="80">
        <v>36082.0</v>
      </c>
      <c r="B1247" s="74">
        <v>1.5455</v>
      </c>
      <c r="C1247" s="1" t="s">
        <v>1949</v>
      </c>
      <c r="G1247" s="16"/>
    </row>
    <row r="1248">
      <c r="A1248" s="80">
        <v>36083.0</v>
      </c>
      <c r="B1248" s="74">
        <v>1.546</v>
      </c>
      <c r="C1248" s="1" t="s">
        <v>1949</v>
      </c>
      <c r="G1248" s="16"/>
    </row>
    <row r="1249">
      <c r="A1249" s="80">
        <v>36084.0</v>
      </c>
      <c r="B1249" s="74">
        <v>1.543</v>
      </c>
      <c r="C1249" s="1" t="s">
        <v>1949</v>
      </c>
      <c r="G1249" s="16"/>
    </row>
    <row r="1250">
      <c r="A1250" s="80">
        <v>36087.0</v>
      </c>
      <c r="B1250" s="74">
        <v>1.549</v>
      </c>
      <c r="C1250" s="1" t="s">
        <v>1949</v>
      </c>
      <c r="G1250" s="16"/>
    </row>
    <row r="1251">
      <c r="A1251" s="80">
        <v>36088.0</v>
      </c>
      <c r="B1251" s="74">
        <v>1.5385</v>
      </c>
      <c r="C1251" s="1" t="s">
        <v>1949</v>
      </c>
      <c r="G1251" s="16"/>
    </row>
    <row r="1252">
      <c r="A1252" s="80">
        <v>36089.0</v>
      </c>
      <c r="B1252" s="74">
        <v>1.554</v>
      </c>
      <c r="C1252" s="1" t="s">
        <v>1949</v>
      </c>
      <c r="G1252" s="16"/>
    </row>
    <row r="1253">
      <c r="A1253" s="80">
        <v>36090.0</v>
      </c>
      <c r="B1253" s="74">
        <v>1.5433</v>
      </c>
      <c r="C1253" s="1" t="s">
        <v>1949</v>
      </c>
      <c r="G1253" s="16"/>
    </row>
    <row r="1254">
      <c r="A1254" s="80">
        <v>36091.0</v>
      </c>
      <c r="B1254" s="74">
        <v>1.5446</v>
      </c>
      <c r="C1254" s="1" t="s">
        <v>1949</v>
      </c>
      <c r="G1254" s="16"/>
    </row>
    <row r="1255">
      <c r="A1255" s="80">
        <v>36094.0</v>
      </c>
      <c r="B1255" s="74">
        <v>1.545</v>
      </c>
      <c r="C1255" s="1" t="s">
        <v>1949</v>
      </c>
      <c r="G1255" s="16"/>
    </row>
    <row r="1256">
      <c r="A1256" s="80">
        <v>36095.0</v>
      </c>
      <c r="B1256" s="74">
        <v>1.5405</v>
      </c>
      <c r="C1256" s="1" t="s">
        <v>1949</v>
      </c>
      <c r="G1256" s="16"/>
    </row>
    <row r="1257">
      <c r="A1257" s="80">
        <v>36096.0</v>
      </c>
      <c r="B1257" s="74">
        <v>1.5421</v>
      </c>
      <c r="C1257" s="1" t="s">
        <v>1949</v>
      </c>
      <c r="G1257" s="16"/>
    </row>
    <row r="1258">
      <c r="A1258" s="80">
        <v>36097.0</v>
      </c>
      <c r="B1258" s="74">
        <v>1.5495</v>
      </c>
      <c r="C1258" s="1" t="s">
        <v>1949</v>
      </c>
      <c r="G1258" s="16"/>
    </row>
    <row r="1259">
      <c r="A1259" s="80">
        <v>36098.0</v>
      </c>
      <c r="B1259" s="74">
        <v>1.5425</v>
      </c>
      <c r="C1259" s="1" t="s">
        <v>1949</v>
      </c>
      <c r="G1259" s="16"/>
    </row>
    <row r="1260">
      <c r="A1260" s="79">
        <v>36101.0</v>
      </c>
      <c r="B1260" s="74">
        <v>1.5318</v>
      </c>
      <c r="C1260" s="1" t="s">
        <v>1949</v>
      </c>
      <c r="G1260" s="16"/>
    </row>
    <row r="1261">
      <c r="A1261" s="79">
        <v>36102.0</v>
      </c>
      <c r="B1261" s="74">
        <v>1.5238</v>
      </c>
      <c r="C1261" s="1" t="s">
        <v>1949</v>
      </c>
      <c r="G1261" s="16"/>
    </row>
    <row r="1262">
      <c r="A1262" s="79">
        <v>36103.0</v>
      </c>
      <c r="B1262" s="74">
        <v>1.5238</v>
      </c>
      <c r="C1262" s="1" t="s">
        <v>1949</v>
      </c>
      <c r="G1262" s="16"/>
    </row>
    <row r="1263">
      <c r="A1263" s="79">
        <v>36104.0</v>
      </c>
      <c r="B1263" s="74">
        <v>1.5176</v>
      </c>
      <c r="C1263" s="1" t="s">
        <v>1949</v>
      </c>
      <c r="G1263" s="16"/>
    </row>
    <row r="1264">
      <c r="A1264" s="79">
        <v>36105.0</v>
      </c>
      <c r="B1264" s="74">
        <v>1.5315</v>
      </c>
      <c r="C1264" s="1" t="s">
        <v>1949</v>
      </c>
      <c r="G1264" s="16"/>
    </row>
    <row r="1265">
      <c r="A1265" s="79">
        <v>36108.0</v>
      </c>
      <c r="B1265" s="74">
        <v>1.5347</v>
      </c>
      <c r="C1265" s="1" t="s">
        <v>1949</v>
      </c>
      <c r="G1265" s="16"/>
    </row>
    <row r="1266">
      <c r="A1266" s="80">
        <v>36109.0</v>
      </c>
      <c r="B1266" s="74">
        <v>1.5457</v>
      </c>
      <c r="C1266" s="1" t="s">
        <v>1949</v>
      </c>
      <c r="G1266" s="16"/>
    </row>
    <row r="1267">
      <c r="A1267" s="80">
        <v>36110.0</v>
      </c>
      <c r="B1267" s="13"/>
      <c r="C1267" s="1" t="s">
        <v>1949</v>
      </c>
      <c r="G1267" s="16"/>
    </row>
    <row r="1268">
      <c r="A1268" s="80">
        <v>36111.0</v>
      </c>
      <c r="B1268" s="74">
        <v>1.5482</v>
      </c>
      <c r="C1268" s="1" t="s">
        <v>1949</v>
      </c>
      <c r="G1268" s="16"/>
    </row>
    <row r="1269">
      <c r="A1269" s="80">
        <v>36112.0</v>
      </c>
      <c r="B1269" s="74">
        <v>1.5522</v>
      </c>
      <c r="C1269" s="1" t="s">
        <v>1949</v>
      </c>
      <c r="G1269" s="16"/>
    </row>
    <row r="1270">
      <c r="A1270" s="80">
        <v>36115.0</v>
      </c>
      <c r="B1270" s="74">
        <v>1.5533</v>
      </c>
      <c r="C1270" s="1" t="s">
        <v>1949</v>
      </c>
      <c r="G1270" s="16"/>
    </row>
    <row r="1271">
      <c r="A1271" s="80">
        <v>36116.0</v>
      </c>
      <c r="B1271" s="74">
        <v>1.5492</v>
      </c>
      <c r="C1271" s="1" t="s">
        <v>1949</v>
      </c>
      <c r="G1271" s="16"/>
    </row>
    <row r="1272">
      <c r="A1272" s="80">
        <v>36117.0</v>
      </c>
      <c r="B1272" s="74">
        <v>1.5555</v>
      </c>
      <c r="C1272" s="1" t="s">
        <v>1949</v>
      </c>
      <c r="G1272" s="16"/>
    </row>
    <row r="1273">
      <c r="A1273" s="80">
        <v>36118.0</v>
      </c>
      <c r="B1273" s="74">
        <v>1.5494</v>
      </c>
      <c r="C1273" s="1" t="s">
        <v>1949</v>
      </c>
      <c r="G1273" s="16"/>
    </row>
    <row r="1274">
      <c r="A1274" s="80">
        <v>36119.0</v>
      </c>
      <c r="B1274" s="74">
        <v>1.5448</v>
      </c>
      <c r="C1274" s="1" t="s">
        <v>1949</v>
      </c>
      <c r="G1274" s="16"/>
    </row>
    <row r="1275">
      <c r="A1275" s="80">
        <v>36122.0</v>
      </c>
      <c r="B1275" s="74">
        <v>1.5468</v>
      </c>
      <c r="C1275" s="1" t="s">
        <v>1949</v>
      </c>
      <c r="G1275" s="16"/>
    </row>
    <row r="1276">
      <c r="A1276" s="80">
        <v>36123.0</v>
      </c>
      <c r="B1276" s="74">
        <v>1.5479</v>
      </c>
      <c r="C1276" s="1" t="s">
        <v>1949</v>
      </c>
      <c r="G1276" s="16"/>
    </row>
    <row r="1277">
      <c r="A1277" s="80">
        <v>36124.0</v>
      </c>
      <c r="B1277" s="74">
        <v>1.5445</v>
      </c>
      <c r="C1277" s="1" t="s">
        <v>1949</v>
      </c>
      <c r="G1277" s="16"/>
    </row>
    <row r="1278">
      <c r="A1278" s="80">
        <v>36125.0</v>
      </c>
      <c r="B1278" s="74">
        <v>1.527</v>
      </c>
      <c r="C1278" s="1" t="s">
        <v>1949</v>
      </c>
      <c r="G1278" s="16"/>
    </row>
    <row r="1279">
      <c r="A1279" s="80">
        <v>36126.0</v>
      </c>
      <c r="B1279" s="74">
        <v>1.536</v>
      </c>
      <c r="C1279" s="1" t="s">
        <v>1949</v>
      </c>
      <c r="G1279" s="16"/>
    </row>
    <row r="1280">
      <c r="A1280" s="80">
        <v>36129.0</v>
      </c>
      <c r="B1280" s="74">
        <v>1.5237</v>
      </c>
      <c r="C1280" s="1" t="s">
        <v>1949</v>
      </c>
      <c r="G1280" s="16"/>
    </row>
    <row r="1281">
      <c r="A1281" s="79">
        <v>36130.0</v>
      </c>
      <c r="B1281" s="74">
        <v>1.533</v>
      </c>
      <c r="C1281" s="1" t="s">
        <v>1949</v>
      </c>
      <c r="G1281" s="16"/>
    </row>
    <row r="1282">
      <c r="A1282" s="79">
        <v>36131.0</v>
      </c>
      <c r="B1282" s="74">
        <v>1.5367</v>
      </c>
      <c r="C1282" s="1" t="s">
        <v>1949</v>
      </c>
      <c r="G1282" s="16"/>
    </row>
    <row r="1283">
      <c r="A1283" s="79">
        <v>36132.0</v>
      </c>
      <c r="B1283" s="74">
        <v>1.5335</v>
      </c>
      <c r="C1283" s="1" t="s">
        <v>1949</v>
      </c>
      <c r="G1283" s="16"/>
    </row>
    <row r="1284">
      <c r="A1284" s="79">
        <v>36133.0</v>
      </c>
      <c r="B1284" s="74">
        <v>1.534</v>
      </c>
      <c r="C1284" s="1" t="s">
        <v>1949</v>
      </c>
      <c r="G1284" s="16"/>
    </row>
    <row r="1285">
      <c r="A1285" s="79">
        <v>36136.0</v>
      </c>
      <c r="B1285" s="74">
        <v>1.5373</v>
      </c>
      <c r="C1285" s="1" t="s">
        <v>1949</v>
      </c>
      <c r="G1285" s="16"/>
    </row>
    <row r="1286">
      <c r="A1286" s="79">
        <v>36137.0</v>
      </c>
      <c r="B1286" s="74">
        <v>1.5446</v>
      </c>
      <c r="C1286" s="1" t="s">
        <v>1949</v>
      </c>
      <c r="G1286" s="16"/>
    </row>
    <row r="1287">
      <c r="A1287" s="79">
        <v>36138.0</v>
      </c>
      <c r="B1287" s="74">
        <v>1.543</v>
      </c>
      <c r="C1287" s="1" t="s">
        <v>1949</v>
      </c>
      <c r="G1287" s="16"/>
    </row>
    <row r="1288">
      <c r="A1288" s="80">
        <v>36139.0</v>
      </c>
      <c r="B1288" s="74">
        <v>1.5409</v>
      </c>
      <c r="C1288" s="1" t="s">
        <v>1949</v>
      </c>
      <c r="G1288" s="16"/>
    </row>
    <row r="1289">
      <c r="A1289" s="80">
        <v>36140.0</v>
      </c>
      <c r="B1289" s="74">
        <v>1.5414</v>
      </c>
      <c r="C1289" s="1" t="s">
        <v>1949</v>
      </c>
      <c r="G1289" s="16"/>
    </row>
    <row r="1290">
      <c r="A1290" s="80">
        <v>36143.0</v>
      </c>
      <c r="B1290" s="74">
        <v>1.54</v>
      </c>
      <c r="C1290" s="1" t="s">
        <v>1949</v>
      </c>
      <c r="G1290" s="16"/>
    </row>
    <row r="1291">
      <c r="A1291" s="80">
        <v>36144.0</v>
      </c>
      <c r="B1291" s="74">
        <v>1.5418</v>
      </c>
      <c r="C1291" s="1" t="s">
        <v>1949</v>
      </c>
      <c r="G1291" s="16"/>
    </row>
    <row r="1292">
      <c r="A1292" s="80">
        <v>36145.0</v>
      </c>
      <c r="B1292" s="74">
        <v>1.5387</v>
      </c>
      <c r="C1292" s="1" t="s">
        <v>1949</v>
      </c>
      <c r="G1292" s="16"/>
    </row>
    <row r="1293">
      <c r="A1293" s="80">
        <v>36146.0</v>
      </c>
      <c r="B1293" s="74">
        <v>1.5423</v>
      </c>
      <c r="C1293" s="1" t="s">
        <v>1949</v>
      </c>
      <c r="G1293" s="16"/>
    </row>
    <row r="1294">
      <c r="A1294" s="80">
        <v>36147.0</v>
      </c>
      <c r="B1294" s="74">
        <v>1.5445</v>
      </c>
      <c r="C1294" s="1" t="s">
        <v>1949</v>
      </c>
      <c r="G1294" s="16"/>
    </row>
    <row r="1295">
      <c r="A1295" s="80">
        <v>36150.0</v>
      </c>
      <c r="B1295" s="74">
        <v>1.5433</v>
      </c>
      <c r="C1295" s="1" t="s">
        <v>1949</v>
      </c>
      <c r="G1295" s="16"/>
    </row>
    <row r="1296">
      <c r="A1296" s="80">
        <v>36151.0</v>
      </c>
      <c r="B1296" s="74">
        <v>1.5527</v>
      </c>
      <c r="C1296" s="1" t="s">
        <v>1949</v>
      </c>
      <c r="G1296" s="16"/>
    </row>
    <row r="1297">
      <c r="A1297" s="80">
        <v>36152.0</v>
      </c>
      <c r="B1297" s="74">
        <v>1.5515</v>
      </c>
      <c r="C1297" s="1" t="s">
        <v>1949</v>
      </c>
      <c r="G1297" s="16"/>
    </row>
    <row r="1298">
      <c r="A1298" s="80">
        <v>36153.0</v>
      </c>
      <c r="B1298" s="74">
        <v>1.5512</v>
      </c>
      <c r="C1298" s="1" t="s">
        <v>1949</v>
      </c>
      <c r="G1298" s="16"/>
    </row>
    <row r="1299">
      <c r="A1299" s="80">
        <v>36154.0</v>
      </c>
      <c r="B1299" s="13"/>
      <c r="G1299" s="16"/>
    </row>
    <row r="1300">
      <c r="A1300" s="80">
        <v>36157.0</v>
      </c>
      <c r="B1300" s="13"/>
      <c r="C1300" s="1" t="s">
        <v>1949</v>
      </c>
      <c r="G1300" s="16"/>
    </row>
    <row r="1301">
      <c r="A1301" s="80">
        <v>36158.0</v>
      </c>
      <c r="B1301" s="74">
        <v>1.5514</v>
      </c>
      <c r="C1301" s="1" t="s">
        <v>1949</v>
      </c>
      <c r="G1301" s="16"/>
    </row>
    <row r="1302">
      <c r="A1302" s="80">
        <v>36159.0</v>
      </c>
      <c r="B1302" s="74">
        <v>1.5488</v>
      </c>
      <c r="C1302" s="1" t="s">
        <v>1949</v>
      </c>
      <c r="G1302" s="16"/>
    </row>
    <row r="1303">
      <c r="A1303" s="80">
        <v>36160.0</v>
      </c>
      <c r="B1303" s="74">
        <v>1.5305</v>
      </c>
      <c r="C1303" s="1" t="s">
        <v>1949</v>
      </c>
      <c r="G1303" s="16"/>
    </row>
    <row r="1304">
      <c r="A1304" s="79">
        <v>36164.0</v>
      </c>
      <c r="B1304" s="74">
        <v>1.5263</v>
      </c>
      <c r="C1304" s="1" t="s">
        <v>1949</v>
      </c>
      <c r="G1304" s="16"/>
    </row>
    <row r="1305">
      <c r="A1305" s="79">
        <v>36165.0</v>
      </c>
      <c r="B1305" s="74">
        <v>1.5199</v>
      </c>
      <c r="C1305" s="1" t="s">
        <v>1949</v>
      </c>
      <c r="G1305" s="16"/>
    </row>
    <row r="1306">
      <c r="A1306" s="79">
        <v>36166.0</v>
      </c>
      <c r="B1306" s="74">
        <v>1.5103</v>
      </c>
      <c r="C1306" s="1" t="s">
        <v>1949</v>
      </c>
      <c r="G1306" s="16"/>
    </row>
    <row r="1307">
      <c r="A1307" s="79">
        <v>36167.0</v>
      </c>
      <c r="B1307" s="74">
        <v>1.5118</v>
      </c>
      <c r="C1307" s="1" t="s">
        <v>1949</v>
      </c>
      <c r="G1307" s="16"/>
    </row>
    <row r="1308">
      <c r="A1308" s="79">
        <v>36168.0</v>
      </c>
      <c r="B1308" s="74">
        <v>1.5135</v>
      </c>
      <c r="C1308" s="1" t="s">
        <v>1949</v>
      </c>
      <c r="G1308" s="16"/>
    </row>
    <row r="1309">
      <c r="A1309" s="80">
        <v>36171.0</v>
      </c>
      <c r="B1309" s="74">
        <v>1.5058</v>
      </c>
      <c r="C1309" s="1" t="s">
        <v>1949</v>
      </c>
      <c r="G1309" s="16"/>
    </row>
    <row r="1310">
      <c r="A1310" s="80">
        <v>36172.0</v>
      </c>
      <c r="B1310" s="74">
        <v>1.5089</v>
      </c>
      <c r="C1310" s="1" t="s">
        <v>1949</v>
      </c>
      <c r="G1310" s="16"/>
    </row>
    <row r="1311">
      <c r="A1311" s="80">
        <v>36173.0</v>
      </c>
      <c r="B1311" s="74">
        <v>1.5288</v>
      </c>
      <c r="C1311" s="1" t="s">
        <v>1949</v>
      </c>
      <c r="G1311" s="16"/>
    </row>
    <row r="1312">
      <c r="A1312" s="80">
        <v>36174.0</v>
      </c>
      <c r="B1312" s="74">
        <v>1.529</v>
      </c>
      <c r="C1312" s="1" t="s">
        <v>1949</v>
      </c>
      <c r="G1312" s="16"/>
    </row>
    <row r="1313">
      <c r="A1313" s="80">
        <v>36175.0</v>
      </c>
      <c r="B1313" s="74">
        <v>1.5284</v>
      </c>
      <c r="C1313" s="1" t="s">
        <v>1949</v>
      </c>
      <c r="G1313" s="16"/>
    </row>
    <row r="1314">
      <c r="A1314" s="80">
        <v>36178.0</v>
      </c>
      <c r="B1314" s="74">
        <v>1.5294</v>
      </c>
      <c r="C1314" s="1" t="s">
        <v>1949</v>
      </c>
      <c r="G1314" s="16"/>
    </row>
    <row r="1315">
      <c r="A1315" s="80">
        <v>36179.0</v>
      </c>
      <c r="B1315" s="74">
        <v>1.5298</v>
      </c>
      <c r="C1315" s="1" t="s">
        <v>1949</v>
      </c>
      <c r="G1315" s="16"/>
    </row>
    <row r="1316">
      <c r="A1316" s="80">
        <v>36180.0</v>
      </c>
      <c r="B1316" s="74">
        <v>1.5223</v>
      </c>
      <c r="C1316" s="1" t="s">
        <v>1949</v>
      </c>
      <c r="G1316" s="16"/>
    </row>
    <row r="1317">
      <c r="A1317" s="80">
        <v>36181.0</v>
      </c>
      <c r="B1317" s="74">
        <v>1.5132</v>
      </c>
      <c r="C1317" s="1" t="s">
        <v>1949</v>
      </c>
      <c r="G1317" s="16"/>
    </row>
    <row r="1318">
      <c r="A1318" s="80">
        <v>36182.0</v>
      </c>
      <c r="B1318" s="74">
        <v>1.5178</v>
      </c>
      <c r="C1318" s="1" t="s">
        <v>1949</v>
      </c>
      <c r="G1318" s="16"/>
    </row>
    <row r="1319">
      <c r="A1319" s="80">
        <v>36185.0</v>
      </c>
      <c r="B1319" s="74">
        <v>1.5145</v>
      </c>
      <c r="C1319" s="1" t="s">
        <v>1949</v>
      </c>
      <c r="G1319" s="16"/>
    </row>
    <row r="1320">
      <c r="A1320" s="80">
        <v>36186.0</v>
      </c>
      <c r="B1320" s="74">
        <v>1.5203</v>
      </c>
      <c r="C1320" s="1" t="s">
        <v>1949</v>
      </c>
      <c r="G1320" s="16"/>
    </row>
    <row r="1321">
      <c r="A1321" s="80">
        <v>36187.0</v>
      </c>
      <c r="B1321" s="74">
        <v>1.5207</v>
      </c>
      <c r="C1321" s="1" t="s">
        <v>1949</v>
      </c>
      <c r="G1321" s="16"/>
    </row>
    <row r="1322">
      <c r="A1322" s="80">
        <v>36188.0</v>
      </c>
      <c r="B1322" s="74">
        <v>1.526</v>
      </c>
      <c r="C1322" s="1" t="s">
        <v>1949</v>
      </c>
      <c r="G1322" s="16"/>
    </row>
    <row r="1323">
      <c r="A1323" s="80">
        <v>36189.0</v>
      </c>
      <c r="B1323" s="74">
        <v>1.5074</v>
      </c>
      <c r="C1323" s="1" t="s">
        <v>1949</v>
      </c>
      <c r="G1323" s="16"/>
    </row>
    <row r="1324">
      <c r="A1324" s="79">
        <v>36192.0</v>
      </c>
      <c r="B1324" s="74">
        <v>1.5084</v>
      </c>
      <c r="C1324" s="1" t="s">
        <v>1949</v>
      </c>
      <c r="G1324" s="16"/>
    </row>
    <row r="1325">
      <c r="A1325" s="79">
        <v>36193.0</v>
      </c>
      <c r="B1325" s="74">
        <v>1.5123</v>
      </c>
      <c r="C1325" s="1" t="s">
        <v>1949</v>
      </c>
      <c r="G1325" s="16"/>
    </row>
    <row r="1326">
      <c r="A1326" s="79">
        <v>36194.0</v>
      </c>
      <c r="B1326" s="74">
        <v>1.5134</v>
      </c>
      <c r="C1326" s="1" t="s">
        <v>1949</v>
      </c>
      <c r="G1326" s="16"/>
    </row>
    <row r="1327">
      <c r="A1327" s="79">
        <v>36195.0</v>
      </c>
      <c r="B1327" s="74">
        <v>1.4932</v>
      </c>
      <c r="C1327" s="1" t="s">
        <v>1949</v>
      </c>
      <c r="G1327" s="16"/>
    </row>
    <row r="1328">
      <c r="A1328" s="79">
        <v>36196.0</v>
      </c>
      <c r="B1328" s="74">
        <v>1.4878</v>
      </c>
      <c r="C1328" s="1" t="s">
        <v>1949</v>
      </c>
      <c r="G1328" s="16"/>
    </row>
    <row r="1329">
      <c r="A1329" s="79">
        <v>36199.0</v>
      </c>
      <c r="B1329" s="74">
        <v>1.4876</v>
      </c>
      <c r="C1329" s="1" t="s">
        <v>1949</v>
      </c>
      <c r="G1329" s="16"/>
    </row>
    <row r="1330">
      <c r="A1330" s="79">
        <v>36200.0</v>
      </c>
      <c r="B1330" s="74">
        <v>1.4932</v>
      </c>
      <c r="C1330" s="1" t="s">
        <v>1949</v>
      </c>
      <c r="G1330" s="16"/>
    </row>
    <row r="1331">
      <c r="A1331" s="80">
        <v>36201.0</v>
      </c>
      <c r="B1331" s="74">
        <v>1.4935</v>
      </c>
      <c r="C1331" s="1" t="s">
        <v>1949</v>
      </c>
      <c r="G1331" s="16"/>
    </row>
    <row r="1332">
      <c r="A1332" s="80">
        <v>36202.0</v>
      </c>
      <c r="B1332" s="74">
        <v>1.489</v>
      </c>
      <c r="C1332" s="1" t="s">
        <v>1949</v>
      </c>
      <c r="G1332" s="16"/>
    </row>
    <row r="1333">
      <c r="A1333" s="80">
        <v>36203.0</v>
      </c>
      <c r="B1333" s="74">
        <v>1.4921</v>
      </c>
      <c r="C1333" s="1" t="s">
        <v>1949</v>
      </c>
      <c r="G1333" s="16"/>
    </row>
    <row r="1334">
      <c r="A1334" s="80">
        <v>36206.0</v>
      </c>
      <c r="B1334" s="74">
        <v>1.4938</v>
      </c>
      <c r="C1334" s="1" t="s">
        <v>1949</v>
      </c>
      <c r="G1334" s="16"/>
    </row>
    <row r="1335">
      <c r="A1335" s="80">
        <v>36207.0</v>
      </c>
      <c r="B1335" s="74">
        <v>1.4995</v>
      </c>
      <c r="C1335" s="1" t="s">
        <v>1949</v>
      </c>
      <c r="G1335" s="16"/>
    </row>
    <row r="1336">
      <c r="A1336" s="80">
        <v>36208.0</v>
      </c>
      <c r="B1336" s="74">
        <v>1.4993</v>
      </c>
      <c r="C1336" s="1" t="s">
        <v>1949</v>
      </c>
      <c r="G1336" s="16"/>
    </row>
    <row r="1337">
      <c r="A1337" s="80">
        <v>36209.0</v>
      </c>
      <c r="B1337" s="74">
        <v>1.487</v>
      </c>
      <c r="C1337" s="1" t="s">
        <v>1949</v>
      </c>
      <c r="G1337" s="16"/>
    </row>
    <row r="1338">
      <c r="A1338" s="80">
        <v>36210.0</v>
      </c>
      <c r="B1338" s="74">
        <v>1.4903</v>
      </c>
      <c r="C1338" s="1" t="s">
        <v>1949</v>
      </c>
      <c r="G1338" s="16"/>
    </row>
    <row r="1339">
      <c r="A1339" s="80">
        <v>36213.0</v>
      </c>
      <c r="B1339" s="74">
        <v>1.4968</v>
      </c>
      <c r="C1339" s="1" t="s">
        <v>1949</v>
      </c>
      <c r="G1339" s="16"/>
    </row>
    <row r="1340">
      <c r="A1340" s="80">
        <v>36214.0</v>
      </c>
      <c r="B1340" s="74">
        <v>1.4966</v>
      </c>
      <c r="C1340" s="1" t="s">
        <v>1949</v>
      </c>
      <c r="G1340" s="16"/>
    </row>
    <row r="1341">
      <c r="A1341" s="80">
        <v>36215.0</v>
      </c>
      <c r="B1341" s="74">
        <v>1.4986</v>
      </c>
      <c r="C1341" s="1" t="s">
        <v>1949</v>
      </c>
      <c r="G1341" s="16"/>
    </row>
    <row r="1342">
      <c r="A1342" s="80">
        <v>36216.0</v>
      </c>
      <c r="B1342" s="74">
        <v>1.5057</v>
      </c>
      <c r="C1342" s="1" t="s">
        <v>1949</v>
      </c>
      <c r="G1342" s="16"/>
    </row>
    <row r="1343">
      <c r="A1343" s="80">
        <v>36217.0</v>
      </c>
      <c r="B1343" s="74">
        <v>1.5074</v>
      </c>
      <c r="C1343" s="1" t="s">
        <v>1949</v>
      </c>
      <c r="G1343" s="16"/>
    </row>
    <row r="1344">
      <c r="A1344" s="79">
        <v>36220.0</v>
      </c>
      <c r="B1344" s="74">
        <v>1.5229</v>
      </c>
      <c r="C1344" s="1" t="s">
        <v>1949</v>
      </c>
      <c r="G1344" s="16"/>
    </row>
    <row r="1345">
      <c r="A1345" s="79">
        <v>36221.0</v>
      </c>
      <c r="B1345" s="74">
        <v>1.52</v>
      </c>
      <c r="C1345" s="1" t="s">
        <v>1949</v>
      </c>
      <c r="G1345" s="16"/>
    </row>
    <row r="1346">
      <c r="A1346" s="79">
        <v>36222.0</v>
      </c>
      <c r="B1346" s="74">
        <v>1.527</v>
      </c>
      <c r="C1346" s="1" t="s">
        <v>1949</v>
      </c>
      <c r="G1346" s="16"/>
    </row>
    <row r="1347">
      <c r="A1347" s="79">
        <v>36223.0</v>
      </c>
      <c r="B1347" s="74">
        <v>1.5254</v>
      </c>
      <c r="C1347" s="1" t="s">
        <v>1949</v>
      </c>
      <c r="G1347" s="16"/>
    </row>
    <row r="1348">
      <c r="A1348" s="79">
        <v>36224.0</v>
      </c>
      <c r="B1348" s="74">
        <v>1.52</v>
      </c>
      <c r="C1348" s="1" t="s">
        <v>1949</v>
      </c>
      <c r="G1348" s="16"/>
    </row>
    <row r="1349">
      <c r="A1349" s="79">
        <v>36227.0</v>
      </c>
      <c r="B1349" s="74">
        <v>1.5155</v>
      </c>
      <c r="C1349" s="1" t="s">
        <v>1949</v>
      </c>
      <c r="G1349" s="16"/>
    </row>
    <row r="1350">
      <c r="A1350" s="79">
        <v>36228.0</v>
      </c>
      <c r="B1350" s="74">
        <v>1.5169</v>
      </c>
      <c r="C1350" s="1" t="s">
        <v>1949</v>
      </c>
      <c r="G1350" s="16"/>
    </row>
    <row r="1351">
      <c r="A1351" s="80">
        <v>36229.0</v>
      </c>
      <c r="B1351" s="74">
        <v>1.5239</v>
      </c>
      <c r="C1351" s="1" t="s">
        <v>1949</v>
      </c>
      <c r="G1351" s="16"/>
    </row>
    <row r="1352">
      <c r="A1352" s="80">
        <v>36230.0</v>
      </c>
      <c r="B1352" s="74">
        <v>1.5225</v>
      </c>
      <c r="C1352" s="1" t="s">
        <v>1949</v>
      </c>
      <c r="G1352" s="16"/>
    </row>
    <row r="1353">
      <c r="A1353" s="80">
        <v>36231.0</v>
      </c>
      <c r="B1353" s="74">
        <v>1.5238</v>
      </c>
      <c r="C1353" s="1" t="s">
        <v>1949</v>
      </c>
      <c r="G1353" s="16"/>
    </row>
    <row r="1354">
      <c r="A1354" s="80">
        <v>36234.0</v>
      </c>
      <c r="B1354" s="74">
        <v>1.5275</v>
      </c>
      <c r="C1354" s="1" t="s">
        <v>1949</v>
      </c>
      <c r="G1354" s="16"/>
    </row>
    <row r="1355">
      <c r="A1355" s="80">
        <v>36235.0</v>
      </c>
      <c r="B1355" s="74">
        <v>1.5285</v>
      </c>
      <c r="C1355" s="1" t="s">
        <v>1949</v>
      </c>
      <c r="G1355" s="16"/>
    </row>
    <row r="1356">
      <c r="A1356" s="80">
        <v>36236.0</v>
      </c>
      <c r="B1356" s="74">
        <v>1.5217</v>
      </c>
      <c r="C1356" s="1" t="s">
        <v>1949</v>
      </c>
      <c r="G1356" s="16"/>
    </row>
    <row r="1357">
      <c r="A1357" s="80">
        <v>36237.0</v>
      </c>
      <c r="B1357" s="74">
        <v>1.5197</v>
      </c>
      <c r="C1357" s="1" t="s">
        <v>1949</v>
      </c>
      <c r="G1357" s="16"/>
    </row>
    <row r="1358">
      <c r="A1358" s="80">
        <v>36238.0</v>
      </c>
      <c r="B1358" s="74">
        <v>1.5153</v>
      </c>
      <c r="C1358" s="1" t="s">
        <v>1949</v>
      </c>
      <c r="G1358" s="16"/>
    </row>
    <row r="1359">
      <c r="A1359" s="80">
        <v>36241.0</v>
      </c>
      <c r="B1359" s="74">
        <v>1.507</v>
      </c>
      <c r="C1359" s="1" t="s">
        <v>1949</v>
      </c>
      <c r="G1359" s="16"/>
    </row>
    <row r="1360">
      <c r="A1360" s="80">
        <v>36242.0</v>
      </c>
      <c r="B1360" s="74">
        <v>1.5063</v>
      </c>
      <c r="C1360" s="1" t="s">
        <v>1949</v>
      </c>
      <c r="G1360" s="16"/>
    </row>
    <row r="1361">
      <c r="A1361" s="80">
        <v>36243.0</v>
      </c>
      <c r="B1361" s="74">
        <v>1.5039</v>
      </c>
      <c r="C1361" s="1" t="s">
        <v>1949</v>
      </c>
      <c r="G1361" s="16"/>
    </row>
    <row r="1362">
      <c r="A1362" s="80">
        <v>36244.0</v>
      </c>
      <c r="B1362" s="74">
        <v>1.5102</v>
      </c>
      <c r="C1362" s="1" t="s">
        <v>1949</v>
      </c>
      <c r="G1362" s="16"/>
    </row>
    <row r="1363">
      <c r="A1363" s="80">
        <v>36245.0</v>
      </c>
      <c r="B1363" s="74">
        <v>1.5134</v>
      </c>
      <c r="C1363" s="1" t="s">
        <v>1949</v>
      </c>
      <c r="G1363" s="16"/>
    </row>
    <row r="1364">
      <c r="A1364" s="80">
        <v>36248.0</v>
      </c>
      <c r="B1364" s="74">
        <v>1.5126</v>
      </c>
      <c r="C1364" s="1" t="s">
        <v>1949</v>
      </c>
      <c r="G1364" s="16"/>
    </row>
    <row r="1365">
      <c r="A1365" s="80">
        <v>36249.0</v>
      </c>
      <c r="B1365" s="74">
        <v>1.5125</v>
      </c>
      <c r="C1365" s="1" t="s">
        <v>1949</v>
      </c>
      <c r="G1365" s="16"/>
    </row>
    <row r="1366">
      <c r="A1366" s="80">
        <v>36250.0</v>
      </c>
      <c r="B1366" s="74">
        <v>1.5092</v>
      </c>
      <c r="C1366" s="1" t="s">
        <v>1949</v>
      </c>
      <c r="G1366" s="16"/>
    </row>
    <row r="1367">
      <c r="A1367" s="79">
        <v>36251.0</v>
      </c>
      <c r="B1367" s="74">
        <v>1.5008</v>
      </c>
      <c r="C1367" s="1" t="s">
        <v>1949</v>
      </c>
      <c r="G1367" s="16"/>
    </row>
    <row r="1368">
      <c r="A1368" s="79">
        <v>36252.0</v>
      </c>
      <c r="B1368" s="13"/>
      <c r="C1368" s="1" t="s">
        <v>1949</v>
      </c>
      <c r="G1368" s="16"/>
    </row>
    <row r="1369">
      <c r="A1369" s="79">
        <v>36255.0</v>
      </c>
      <c r="B1369" s="74">
        <v>1.499</v>
      </c>
      <c r="C1369" s="1" t="s">
        <v>1949</v>
      </c>
      <c r="G1369" s="16"/>
    </row>
    <row r="1370">
      <c r="A1370" s="79">
        <v>36256.0</v>
      </c>
      <c r="B1370" s="74">
        <v>1.5034</v>
      </c>
      <c r="C1370" s="1" t="s">
        <v>1949</v>
      </c>
      <c r="G1370" s="16"/>
    </row>
    <row r="1371">
      <c r="A1371" s="79">
        <v>36257.0</v>
      </c>
      <c r="B1371" s="74">
        <v>1.5006</v>
      </c>
      <c r="C1371" s="1" t="s">
        <v>1949</v>
      </c>
      <c r="G1371" s="16"/>
    </row>
    <row r="1372">
      <c r="A1372" s="79">
        <v>36258.0</v>
      </c>
      <c r="B1372" s="74">
        <v>1.4989</v>
      </c>
      <c r="C1372" s="1" t="s">
        <v>1949</v>
      </c>
      <c r="G1372" s="16"/>
    </row>
    <row r="1373">
      <c r="A1373" s="79">
        <v>36259.0</v>
      </c>
      <c r="B1373" s="74">
        <v>1.502</v>
      </c>
      <c r="C1373" s="1" t="s">
        <v>1949</v>
      </c>
      <c r="G1373" s="16"/>
    </row>
    <row r="1374">
      <c r="A1374" s="80">
        <v>36262.0</v>
      </c>
      <c r="B1374" s="74">
        <v>1.4942</v>
      </c>
      <c r="C1374" s="1" t="s">
        <v>1949</v>
      </c>
      <c r="G1374" s="16"/>
    </row>
    <row r="1375">
      <c r="A1375" s="80">
        <v>36263.0</v>
      </c>
      <c r="B1375" s="74">
        <v>1.4901</v>
      </c>
      <c r="C1375" s="1" t="s">
        <v>1949</v>
      </c>
      <c r="G1375" s="16"/>
    </row>
    <row r="1376">
      <c r="A1376" s="80">
        <v>36264.0</v>
      </c>
      <c r="B1376" s="74">
        <v>1.4929</v>
      </c>
      <c r="C1376" s="1" t="s">
        <v>1949</v>
      </c>
      <c r="G1376" s="16"/>
    </row>
    <row r="1377">
      <c r="A1377" s="80">
        <v>36265.0</v>
      </c>
      <c r="B1377" s="74">
        <v>1.4905</v>
      </c>
      <c r="C1377" s="1" t="s">
        <v>1949</v>
      </c>
      <c r="G1377" s="16"/>
    </row>
    <row r="1378">
      <c r="A1378" s="80">
        <v>36266.0</v>
      </c>
      <c r="B1378" s="74">
        <v>1.4854</v>
      </c>
      <c r="C1378" s="1" t="s">
        <v>1949</v>
      </c>
      <c r="G1378" s="16"/>
    </row>
    <row r="1379">
      <c r="A1379" s="80">
        <v>36269.0</v>
      </c>
      <c r="B1379" s="74">
        <v>1.4826</v>
      </c>
      <c r="C1379" s="1" t="s">
        <v>1949</v>
      </c>
      <c r="G1379" s="16"/>
    </row>
    <row r="1380">
      <c r="A1380" s="80">
        <v>36270.0</v>
      </c>
      <c r="B1380" s="74">
        <v>1.4895</v>
      </c>
      <c r="C1380" s="1" t="s">
        <v>1949</v>
      </c>
      <c r="G1380" s="16"/>
    </row>
    <row r="1381">
      <c r="A1381" s="80">
        <v>36271.0</v>
      </c>
      <c r="B1381" s="74">
        <v>1.4891</v>
      </c>
      <c r="C1381" s="1" t="s">
        <v>1949</v>
      </c>
      <c r="G1381" s="16"/>
    </row>
    <row r="1382">
      <c r="A1382" s="80">
        <v>36272.0</v>
      </c>
      <c r="B1382" s="74">
        <v>1.4811</v>
      </c>
      <c r="C1382" s="1" t="s">
        <v>1949</v>
      </c>
      <c r="G1382" s="16"/>
    </row>
    <row r="1383">
      <c r="A1383" s="80">
        <v>36273.0</v>
      </c>
      <c r="B1383" s="74">
        <v>1.4764</v>
      </c>
      <c r="C1383" s="1" t="s">
        <v>1949</v>
      </c>
      <c r="G1383" s="16"/>
    </row>
    <row r="1384">
      <c r="A1384" s="80">
        <v>36276.0</v>
      </c>
      <c r="B1384" s="74">
        <v>1.479</v>
      </c>
      <c r="C1384" s="1" t="s">
        <v>1949</v>
      </c>
      <c r="G1384" s="16"/>
    </row>
    <row r="1385">
      <c r="A1385" s="80">
        <v>36277.0</v>
      </c>
      <c r="B1385" s="74">
        <v>1.4786</v>
      </c>
      <c r="C1385" s="1" t="s">
        <v>1949</v>
      </c>
      <c r="G1385" s="16"/>
    </row>
    <row r="1386">
      <c r="A1386" s="80">
        <v>36278.0</v>
      </c>
      <c r="B1386" s="74">
        <v>1.4765</v>
      </c>
      <c r="C1386" s="1" t="s">
        <v>1949</v>
      </c>
      <c r="G1386" s="16"/>
    </row>
    <row r="1387">
      <c r="A1387" s="80">
        <v>36279.0</v>
      </c>
      <c r="B1387" s="74">
        <v>1.4667</v>
      </c>
      <c r="C1387" s="1" t="s">
        <v>1949</v>
      </c>
      <c r="G1387" s="16"/>
    </row>
    <row r="1388">
      <c r="A1388" s="80">
        <v>36280.0</v>
      </c>
      <c r="B1388" s="74">
        <v>1.4576</v>
      </c>
      <c r="C1388" s="1" t="s">
        <v>1949</v>
      </c>
      <c r="G1388" s="16"/>
    </row>
    <row r="1389">
      <c r="A1389" s="81">
        <v>36283.0</v>
      </c>
      <c r="B1389" s="74">
        <v>1.4505</v>
      </c>
      <c r="C1389" s="1" t="s">
        <v>1949</v>
      </c>
      <c r="G1389" s="16"/>
    </row>
    <row r="1390">
      <c r="A1390" s="81">
        <v>36284.0</v>
      </c>
      <c r="B1390" s="74">
        <v>1.4532</v>
      </c>
      <c r="C1390" s="1" t="s">
        <v>1949</v>
      </c>
      <c r="G1390" s="16"/>
    </row>
    <row r="1391">
      <c r="A1391" s="81">
        <v>36285.0</v>
      </c>
      <c r="B1391" s="74">
        <v>1.456</v>
      </c>
      <c r="C1391" s="1" t="s">
        <v>1949</v>
      </c>
      <c r="G1391" s="16"/>
    </row>
    <row r="1392">
      <c r="A1392" s="81">
        <v>36286.0</v>
      </c>
      <c r="B1392" s="74">
        <v>1.456</v>
      </c>
      <c r="C1392" s="1" t="s">
        <v>1949</v>
      </c>
      <c r="G1392" s="16"/>
    </row>
    <row r="1393">
      <c r="A1393" s="81">
        <v>36287.0</v>
      </c>
      <c r="B1393" s="74">
        <v>1.4583</v>
      </c>
      <c r="C1393" s="1" t="s">
        <v>1949</v>
      </c>
      <c r="G1393" s="16"/>
    </row>
    <row r="1394">
      <c r="A1394" s="82">
        <v>36290.0</v>
      </c>
      <c r="B1394" s="74">
        <v>1.4597</v>
      </c>
      <c r="C1394" s="1" t="s">
        <v>1949</v>
      </c>
      <c r="G1394" s="16"/>
    </row>
    <row r="1395">
      <c r="A1395" s="82">
        <v>36291.0</v>
      </c>
      <c r="B1395" s="74">
        <v>1.4545</v>
      </c>
      <c r="C1395" s="1" t="s">
        <v>1949</v>
      </c>
      <c r="G1395" s="16"/>
    </row>
    <row r="1396">
      <c r="A1396" s="82">
        <v>36292.0</v>
      </c>
      <c r="B1396" s="74">
        <v>1.4608</v>
      </c>
      <c r="C1396" s="1" t="s">
        <v>1949</v>
      </c>
      <c r="G1396" s="16"/>
    </row>
    <row r="1397">
      <c r="A1397" s="82">
        <v>36293.0</v>
      </c>
      <c r="B1397" s="74">
        <v>1.4599</v>
      </c>
      <c r="C1397" s="1" t="s">
        <v>1949</v>
      </c>
      <c r="G1397" s="16"/>
    </row>
    <row r="1398">
      <c r="A1398" s="82">
        <v>36294.0</v>
      </c>
      <c r="B1398" s="74">
        <v>1.4638</v>
      </c>
      <c r="C1398" s="1" t="s">
        <v>1949</v>
      </c>
      <c r="G1398" s="16"/>
    </row>
    <row r="1399">
      <c r="A1399" s="82">
        <v>36297.0</v>
      </c>
      <c r="B1399" s="74">
        <v>1.4603</v>
      </c>
      <c r="C1399" s="1" t="s">
        <v>1949</v>
      </c>
      <c r="G1399" s="16"/>
    </row>
    <row r="1400">
      <c r="A1400" s="82">
        <v>36298.0</v>
      </c>
      <c r="B1400" s="74">
        <v>1.4605</v>
      </c>
      <c r="C1400" s="1" t="s">
        <v>1949</v>
      </c>
      <c r="G1400" s="16"/>
    </row>
    <row r="1401">
      <c r="A1401" s="82">
        <v>36299.0</v>
      </c>
      <c r="B1401" s="74">
        <v>1.4659</v>
      </c>
      <c r="C1401" s="1" t="s">
        <v>1949</v>
      </c>
      <c r="G1401" s="16"/>
    </row>
    <row r="1402">
      <c r="A1402" s="82">
        <v>36300.0</v>
      </c>
      <c r="B1402" s="74">
        <v>1.4657</v>
      </c>
      <c r="C1402" s="1" t="s">
        <v>1949</v>
      </c>
      <c r="G1402" s="16"/>
    </row>
    <row r="1403">
      <c r="A1403" s="82">
        <v>36301.0</v>
      </c>
      <c r="B1403" s="74">
        <v>1.4595</v>
      </c>
      <c r="C1403" s="1" t="s">
        <v>1949</v>
      </c>
      <c r="G1403" s="16"/>
    </row>
    <row r="1404">
      <c r="A1404" s="82">
        <v>36304.0</v>
      </c>
      <c r="B1404" s="13"/>
      <c r="C1404" s="1" t="s">
        <v>1949</v>
      </c>
      <c r="G1404" s="16"/>
    </row>
    <row r="1405">
      <c r="A1405" s="82">
        <v>36305.0</v>
      </c>
      <c r="B1405" s="74">
        <v>1.4598</v>
      </c>
      <c r="C1405" s="1" t="s">
        <v>1949</v>
      </c>
      <c r="G1405" s="16"/>
    </row>
    <row r="1406">
      <c r="A1406" s="82">
        <v>36306.0</v>
      </c>
      <c r="B1406" s="74">
        <v>1.4724</v>
      </c>
      <c r="C1406" s="1" t="s">
        <v>1949</v>
      </c>
      <c r="G1406" s="16"/>
    </row>
    <row r="1407">
      <c r="A1407" s="82">
        <v>36307.0</v>
      </c>
      <c r="B1407" s="74">
        <v>1.4751</v>
      </c>
      <c r="C1407" s="1" t="s">
        <v>1949</v>
      </c>
      <c r="G1407" s="16"/>
    </row>
    <row r="1408">
      <c r="A1408" s="82">
        <v>36308.0</v>
      </c>
      <c r="B1408" s="74">
        <v>1.472</v>
      </c>
      <c r="C1408" s="1" t="s">
        <v>1949</v>
      </c>
      <c r="G1408" s="16"/>
    </row>
    <row r="1409">
      <c r="A1409" s="82">
        <v>36311.0</v>
      </c>
      <c r="B1409" s="74">
        <v>1.477</v>
      </c>
      <c r="C1409" s="1" t="s">
        <v>1949</v>
      </c>
      <c r="G1409" s="16"/>
    </row>
    <row r="1410">
      <c r="A1410" s="79">
        <v>36312.0</v>
      </c>
      <c r="B1410" s="74">
        <v>1.4835</v>
      </c>
      <c r="C1410" s="1" t="s">
        <v>1949</v>
      </c>
      <c r="G1410" s="16"/>
    </row>
    <row r="1411">
      <c r="A1411" s="79">
        <v>36313.0</v>
      </c>
      <c r="B1411" s="74">
        <v>1.4801</v>
      </c>
      <c r="C1411" s="1" t="s">
        <v>1949</v>
      </c>
      <c r="G1411" s="16"/>
    </row>
    <row r="1412">
      <c r="A1412" s="79">
        <v>36314.0</v>
      </c>
      <c r="B1412" s="74">
        <v>1.4762</v>
      </c>
      <c r="C1412" s="1" t="s">
        <v>1949</v>
      </c>
      <c r="G1412" s="16"/>
    </row>
    <row r="1413">
      <c r="A1413" s="79">
        <v>36315.0</v>
      </c>
      <c r="B1413" s="74">
        <v>1.4697</v>
      </c>
      <c r="C1413" s="1" t="s">
        <v>1949</v>
      </c>
      <c r="G1413" s="16"/>
    </row>
    <row r="1414">
      <c r="A1414" s="79">
        <v>36318.0</v>
      </c>
      <c r="B1414" s="74">
        <v>1.473</v>
      </c>
      <c r="C1414" s="1" t="s">
        <v>1949</v>
      </c>
      <c r="G1414" s="16"/>
    </row>
    <row r="1415">
      <c r="A1415" s="79">
        <v>36319.0</v>
      </c>
      <c r="B1415" s="74">
        <v>1.4698</v>
      </c>
      <c r="C1415" s="1" t="s">
        <v>1949</v>
      </c>
      <c r="G1415" s="16"/>
    </row>
    <row r="1416">
      <c r="A1416" s="79">
        <v>36320.0</v>
      </c>
      <c r="B1416" s="74">
        <v>1.4722</v>
      </c>
      <c r="C1416" s="1" t="s">
        <v>1949</v>
      </c>
      <c r="G1416" s="16"/>
    </row>
    <row r="1417">
      <c r="A1417" s="80">
        <v>36321.0</v>
      </c>
      <c r="B1417" s="74">
        <v>1.4602</v>
      </c>
      <c r="C1417" s="1" t="s">
        <v>1949</v>
      </c>
      <c r="G1417" s="16"/>
    </row>
    <row r="1418">
      <c r="A1418" s="80">
        <v>36322.0</v>
      </c>
      <c r="B1418" s="74">
        <v>1.4604</v>
      </c>
      <c r="C1418" s="1" t="s">
        <v>1949</v>
      </c>
      <c r="G1418" s="16"/>
    </row>
    <row r="1419">
      <c r="A1419" s="80">
        <v>36325.0</v>
      </c>
      <c r="B1419" s="74">
        <v>1.4598</v>
      </c>
      <c r="C1419" s="1" t="s">
        <v>1949</v>
      </c>
      <c r="G1419" s="16"/>
    </row>
    <row r="1420">
      <c r="A1420" s="80">
        <v>36326.0</v>
      </c>
      <c r="B1420" s="74">
        <v>1.4645</v>
      </c>
      <c r="C1420" s="1" t="s">
        <v>1949</v>
      </c>
      <c r="G1420" s="16"/>
    </row>
    <row r="1421">
      <c r="A1421" s="80">
        <v>36327.0</v>
      </c>
      <c r="B1421" s="74">
        <v>1.4587</v>
      </c>
      <c r="C1421" s="1" t="s">
        <v>1949</v>
      </c>
      <c r="G1421" s="16"/>
    </row>
    <row r="1422">
      <c r="A1422" s="80">
        <v>36328.0</v>
      </c>
      <c r="B1422" s="74">
        <v>1.461</v>
      </c>
      <c r="C1422" s="1" t="s">
        <v>1949</v>
      </c>
      <c r="G1422" s="16"/>
    </row>
    <row r="1423">
      <c r="A1423" s="80">
        <v>36329.0</v>
      </c>
      <c r="B1423" s="74">
        <v>1.4642</v>
      </c>
      <c r="C1423" s="1" t="s">
        <v>1949</v>
      </c>
      <c r="G1423" s="16"/>
    </row>
    <row r="1424">
      <c r="A1424" s="80">
        <v>36332.0</v>
      </c>
      <c r="B1424" s="74">
        <v>1.4725</v>
      </c>
      <c r="C1424" s="1" t="s">
        <v>1949</v>
      </c>
      <c r="G1424" s="16"/>
    </row>
    <row r="1425">
      <c r="A1425" s="80">
        <v>36333.0</v>
      </c>
      <c r="B1425" s="74">
        <v>1.47</v>
      </c>
      <c r="C1425" s="1" t="s">
        <v>1949</v>
      </c>
      <c r="G1425" s="16"/>
    </row>
    <row r="1426">
      <c r="A1426" s="80">
        <v>36334.0</v>
      </c>
      <c r="B1426" s="74">
        <v>1.4733</v>
      </c>
      <c r="C1426" s="1" t="s">
        <v>1949</v>
      </c>
      <c r="G1426" s="16"/>
    </row>
    <row r="1427">
      <c r="A1427" s="80">
        <v>36335.0</v>
      </c>
      <c r="B1427" s="74">
        <v>1.4707</v>
      </c>
      <c r="C1427" s="1" t="s">
        <v>1949</v>
      </c>
      <c r="G1427" s="16"/>
    </row>
    <row r="1428">
      <c r="A1428" s="80">
        <v>36336.0</v>
      </c>
      <c r="B1428" s="74">
        <v>1.4632</v>
      </c>
      <c r="C1428" s="1" t="s">
        <v>1949</v>
      </c>
      <c r="G1428" s="16"/>
    </row>
    <row r="1429">
      <c r="A1429" s="80">
        <v>36339.0</v>
      </c>
      <c r="B1429" s="74">
        <v>1.4694</v>
      </c>
      <c r="C1429" s="1" t="s">
        <v>1949</v>
      </c>
      <c r="G1429" s="16"/>
    </row>
    <row r="1430">
      <c r="A1430" s="80">
        <v>36340.0</v>
      </c>
      <c r="B1430" s="74">
        <v>1.4757</v>
      </c>
      <c r="C1430" s="1" t="s">
        <v>1949</v>
      </c>
      <c r="G1430" s="16"/>
    </row>
    <row r="1431">
      <c r="A1431" s="80">
        <v>36341.0</v>
      </c>
      <c r="B1431" s="74">
        <v>1.472</v>
      </c>
      <c r="C1431" s="1" t="s">
        <v>1949</v>
      </c>
      <c r="G1431" s="16"/>
    </row>
    <row r="1432">
      <c r="A1432" s="79">
        <v>36342.0</v>
      </c>
      <c r="B1432" s="13"/>
      <c r="C1432" s="1" t="s">
        <v>1949</v>
      </c>
      <c r="G1432" s="16"/>
    </row>
    <row r="1433">
      <c r="A1433" s="79">
        <v>36343.0</v>
      </c>
      <c r="B1433" s="74">
        <v>1.4645</v>
      </c>
      <c r="C1433" s="1" t="s">
        <v>1949</v>
      </c>
      <c r="G1433" s="16"/>
    </row>
    <row r="1434">
      <c r="A1434" s="79">
        <v>36346.0</v>
      </c>
      <c r="B1434" s="74">
        <v>1.4673</v>
      </c>
      <c r="C1434" s="1" t="s">
        <v>1949</v>
      </c>
      <c r="G1434" s="16"/>
    </row>
    <row r="1435">
      <c r="A1435" s="79">
        <v>36347.0</v>
      </c>
      <c r="B1435" s="74">
        <v>1.4682</v>
      </c>
      <c r="C1435" s="1" t="s">
        <v>1949</v>
      </c>
      <c r="G1435" s="16"/>
    </row>
    <row r="1436">
      <c r="A1436" s="79">
        <v>36348.0</v>
      </c>
      <c r="B1436" s="74">
        <v>1.47</v>
      </c>
      <c r="C1436" s="1" t="s">
        <v>1949</v>
      </c>
      <c r="G1436" s="16"/>
    </row>
    <row r="1437">
      <c r="A1437" s="79">
        <v>36349.0</v>
      </c>
      <c r="B1437" s="74">
        <v>1.4697</v>
      </c>
      <c r="C1437" s="1" t="s">
        <v>1949</v>
      </c>
      <c r="G1437" s="16"/>
    </row>
    <row r="1438">
      <c r="A1438" s="79">
        <v>36350.0</v>
      </c>
      <c r="B1438" s="74">
        <v>1.4731</v>
      </c>
      <c r="C1438" s="1" t="s">
        <v>1949</v>
      </c>
      <c r="G1438" s="16"/>
    </row>
    <row r="1439">
      <c r="A1439" s="80">
        <v>36353.0</v>
      </c>
      <c r="B1439" s="74">
        <v>1.4813</v>
      </c>
      <c r="C1439" s="1" t="s">
        <v>1949</v>
      </c>
      <c r="G1439" s="16"/>
    </row>
    <row r="1440">
      <c r="A1440" s="80">
        <v>36354.0</v>
      </c>
      <c r="B1440" s="74">
        <v>1.4825</v>
      </c>
      <c r="C1440" s="1" t="s">
        <v>1949</v>
      </c>
      <c r="G1440" s="16"/>
    </row>
    <row r="1441">
      <c r="A1441" s="80">
        <v>36355.0</v>
      </c>
      <c r="B1441" s="74">
        <v>1.4807</v>
      </c>
      <c r="C1441" s="1" t="s">
        <v>1949</v>
      </c>
      <c r="G1441" s="16"/>
    </row>
    <row r="1442">
      <c r="A1442" s="80">
        <v>36356.0</v>
      </c>
      <c r="B1442" s="74">
        <v>1.4824</v>
      </c>
      <c r="C1442" s="1" t="s">
        <v>1949</v>
      </c>
      <c r="G1442" s="16"/>
    </row>
    <row r="1443">
      <c r="A1443" s="80">
        <v>36357.0</v>
      </c>
      <c r="B1443" s="74">
        <v>1.4824</v>
      </c>
      <c r="C1443" s="1" t="s">
        <v>1949</v>
      </c>
      <c r="G1443" s="16"/>
    </row>
    <row r="1444">
      <c r="A1444" s="80">
        <v>36360.0</v>
      </c>
      <c r="B1444" s="74">
        <v>1.4916</v>
      </c>
      <c r="C1444" s="1" t="s">
        <v>1949</v>
      </c>
      <c r="G1444" s="16"/>
    </row>
    <row r="1445">
      <c r="A1445" s="80">
        <v>36361.0</v>
      </c>
      <c r="B1445" s="74">
        <v>1.4914</v>
      </c>
      <c r="C1445" s="1" t="s">
        <v>1949</v>
      </c>
      <c r="G1445" s="16"/>
    </row>
    <row r="1446">
      <c r="A1446" s="80">
        <v>36362.0</v>
      </c>
      <c r="B1446" s="74">
        <v>1.501</v>
      </c>
      <c r="C1446" s="1" t="s">
        <v>1949</v>
      </c>
      <c r="G1446" s="16"/>
    </row>
    <row r="1447">
      <c r="A1447" s="80">
        <v>36363.0</v>
      </c>
      <c r="B1447" s="74">
        <v>1.5025</v>
      </c>
      <c r="C1447" s="1" t="s">
        <v>1949</v>
      </c>
      <c r="G1447" s="16"/>
    </row>
    <row r="1448">
      <c r="A1448" s="80">
        <v>36364.0</v>
      </c>
      <c r="B1448" s="74">
        <v>1.5075</v>
      </c>
      <c r="C1448" s="1" t="s">
        <v>1949</v>
      </c>
      <c r="G1448" s="16"/>
    </row>
    <row r="1449">
      <c r="A1449" s="80">
        <v>36367.0</v>
      </c>
      <c r="B1449" s="74">
        <v>1.5098</v>
      </c>
      <c r="C1449" s="1" t="s">
        <v>1949</v>
      </c>
      <c r="G1449" s="16"/>
    </row>
    <row r="1450">
      <c r="A1450" s="80">
        <v>36368.0</v>
      </c>
      <c r="B1450" s="74">
        <v>1.5132</v>
      </c>
      <c r="C1450" s="1" t="s">
        <v>1949</v>
      </c>
      <c r="G1450" s="16"/>
    </row>
    <row r="1451">
      <c r="A1451" s="80">
        <v>36369.0</v>
      </c>
      <c r="B1451" s="74">
        <v>1.511</v>
      </c>
      <c r="C1451" s="1" t="s">
        <v>1949</v>
      </c>
      <c r="G1451" s="16"/>
    </row>
    <row r="1452">
      <c r="A1452" s="80">
        <v>36370.0</v>
      </c>
      <c r="B1452" s="74">
        <v>1.508</v>
      </c>
      <c r="C1452" s="1" t="s">
        <v>1949</v>
      </c>
      <c r="G1452" s="16"/>
    </row>
    <row r="1453">
      <c r="A1453" s="80">
        <v>36371.0</v>
      </c>
      <c r="B1453" s="74">
        <v>1.5063</v>
      </c>
      <c r="C1453" s="1" t="s">
        <v>1949</v>
      </c>
      <c r="G1453" s="16"/>
    </row>
    <row r="1454">
      <c r="A1454" s="79">
        <v>36374.0</v>
      </c>
      <c r="B1454" s="13"/>
      <c r="C1454" s="1" t="s">
        <v>1949</v>
      </c>
      <c r="G1454" s="16"/>
    </row>
    <row r="1455">
      <c r="A1455" s="79">
        <v>36375.0</v>
      </c>
      <c r="B1455" s="74">
        <v>1.4945</v>
      </c>
      <c r="C1455" s="1" t="s">
        <v>1949</v>
      </c>
      <c r="G1455" s="16"/>
    </row>
    <row r="1456">
      <c r="A1456" s="79">
        <v>36376.0</v>
      </c>
      <c r="B1456" s="74">
        <v>1.4895</v>
      </c>
      <c r="C1456" s="1" t="s">
        <v>1949</v>
      </c>
      <c r="G1456" s="16"/>
    </row>
    <row r="1457">
      <c r="A1457" s="79">
        <v>36377.0</v>
      </c>
      <c r="B1457" s="74">
        <v>1.4945</v>
      </c>
      <c r="C1457" s="1" t="s">
        <v>1949</v>
      </c>
      <c r="G1457" s="16"/>
    </row>
    <row r="1458">
      <c r="A1458" s="79">
        <v>36378.0</v>
      </c>
      <c r="B1458" s="74">
        <v>1.5038</v>
      </c>
      <c r="C1458" s="1" t="s">
        <v>1949</v>
      </c>
      <c r="G1458" s="16"/>
    </row>
    <row r="1459">
      <c r="A1459" s="79">
        <v>36381.0</v>
      </c>
      <c r="B1459" s="74">
        <v>1.5031</v>
      </c>
      <c r="C1459" s="1" t="s">
        <v>1949</v>
      </c>
      <c r="G1459" s="16"/>
    </row>
    <row r="1460">
      <c r="A1460" s="80">
        <v>36382.0</v>
      </c>
      <c r="B1460" s="74">
        <v>1.5</v>
      </c>
      <c r="C1460" s="1" t="s">
        <v>1949</v>
      </c>
      <c r="G1460" s="16"/>
    </row>
    <row r="1461">
      <c r="A1461" s="80">
        <v>36383.0</v>
      </c>
      <c r="B1461" s="74">
        <v>1.4907</v>
      </c>
      <c r="C1461" s="1" t="s">
        <v>1949</v>
      </c>
      <c r="G1461" s="16"/>
    </row>
    <row r="1462">
      <c r="A1462" s="80">
        <v>36384.0</v>
      </c>
      <c r="B1462" s="74">
        <v>1.4847</v>
      </c>
      <c r="C1462" s="1" t="s">
        <v>1949</v>
      </c>
      <c r="G1462" s="16"/>
    </row>
    <row r="1463">
      <c r="A1463" s="80">
        <v>36385.0</v>
      </c>
      <c r="B1463" s="74">
        <v>1.4777</v>
      </c>
      <c r="C1463" s="1" t="s">
        <v>1949</v>
      </c>
      <c r="G1463" s="16"/>
    </row>
    <row r="1464">
      <c r="A1464" s="80">
        <v>36388.0</v>
      </c>
      <c r="B1464" s="74">
        <v>1.4813</v>
      </c>
      <c r="C1464" s="1" t="s">
        <v>1949</v>
      </c>
      <c r="G1464" s="16"/>
    </row>
    <row r="1465">
      <c r="A1465" s="80">
        <v>36389.0</v>
      </c>
      <c r="B1465" s="74">
        <v>1.4787</v>
      </c>
      <c r="C1465" s="1" t="s">
        <v>1949</v>
      </c>
      <c r="G1465" s="16"/>
    </row>
    <row r="1466">
      <c r="A1466" s="80">
        <v>36390.0</v>
      </c>
      <c r="B1466" s="74">
        <v>1.483</v>
      </c>
      <c r="C1466" s="1" t="s">
        <v>1949</v>
      </c>
      <c r="G1466" s="16"/>
    </row>
    <row r="1467">
      <c r="A1467" s="80">
        <v>36391.0</v>
      </c>
      <c r="B1467" s="74">
        <v>1.4935</v>
      </c>
      <c r="C1467" s="1" t="s">
        <v>1949</v>
      </c>
      <c r="G1467" s="16"/>
    </row>
    <row r="1468">
      <c r="A1468" s="80">
        <v>36392.0</v>
      </c>
      <c r="B1468" s="74">
        <v>1.4941</v>
      </c>
      <c r="C1468" s="1" t="s">
        <v>1949</v>
      </c>
      <c r="G1468" s="16"/>
    </row>
    <row r="1469">
      <c r="A1469" s="80">
        <v>36395.0</v>
      </c>
      <c r="B1469" s="74">
        <v>1.4955</v>
      </c>
      <c r="C1469" s="1" t="s">
        <v>1949</v>
      </c>
      <c r="G1469" s="16"/>
    </row>
    <row r="1470">
      <c r="A1470" s="80">
        <v>36396.0</v>
      </c>
      <c r="B1470" s="74">
        <v>1.4957</v>
      </c>
      <c r="C1470" s="1" t="s">
        <v>1949</v>
      </c>
      <c r="G1470" s="16"/>
    </row>
    <row r="1471">
      <c r="A1471" s="80">
        <v>36397.0</v>
      </c>
      <c r="B1471" s="74">
        <v>1.4959</v>
      </c>
      <c r="C1471" s="1" t="s">
        <v>1949</v>
      </c>
      <c r="G1471" s="16"/>
    </row>
    <row r="1472">
      <c r="A1472" s="80">
        <v>36398.0</v>
      </c>
      <c r="B1472" s="74">
        <v>1.5026</v>
      </c>
      <c r="C1472" s="1" t="s">
        <v>1949</v>
      </c>
      <c r="G1472" s="16"/>
    </row>
    <row r="1473">
      <c r="A1473" s="80">
        <v>36399.0</v>
      </c>
      <c r="B1473" s="74">
        <v>1.492</v>
      </c>
      <c r="C1473" s="1" t="s">
        <v>1949</v>
      </c>
      <c r="G1473" s="16"/>
    </row>
    <row r="1474">
      <c r="A1474" s="80">
        <v>36402.0</v>
      </c>
      <c r="B1474" s="74">
        <v>1.4927</v>
      </c>
      <c r="C1474" s="1" t="s">
        <v>1949</v>
      </c>
      <c r="G1474" s="16"/>
    </row>
    <row r="1475">
      <c r="A1475" s="80">
        <v>36403.0</v>
      </c>
      <c r="B1475" s="74">
        <v>1.4958</v>
      </c>
      <c r="C1475" s="1" t="s">
        <v>1949</v>
      </c>
      <c r="G1475" s="16"/>
    </row>
    <row r="1476">
      <c r="A1476" s="79">
        <v>36404.0</v>
      </c>
      <c r="B1476" s="74">
        <v>1.4857</v>
      </c>
      <c r="C1476" s="1" t="s">
        <v>1949</v>
      </c>
      <c r="G1476" s="16"/>
    </row>
    <row r="1477">
      <c r="A1477" s="79">
        <v>36405.0</v>
      </c>
      <c r="B1477" s="74">
        <v>1.4942</v>
      </c>
      <c r="C1477" s="1" t="s">
        <v>1949</v>
      </c>
      <c r="G1477" s="16"/>
    </row>
    <row r="1478">
      <c r="A1478" s="79">
        <v>36406.0</v>
      </c>
      <c r="B1478" s="74">
        <v>1.4908</v>
      </c>
      <c r="C1478" s="1" t="s">
        <v>1949</v>
      </c>
      <c r="G1478" s="16"/>
    </row>
    <row r="1479">
      <c r="A1479" s="79">
        <v>36409.0</v>
      </c>
      <c r="B1479" s="13"/>
      <c r="C1479" s="1" t="s">
        <v>1949</v>
      </c>
      <c r="G1479" s="16"/>
    </row>
    <row r="1480">
      <c r="A1480" s="79">
        <v>36410.0</v>
      </c>
      <c r="B1480" s="74">
        <v>1.4934</v>
      </c>
      <c r="C1480" s="1" t="s">
        <v>1949</v>
      </c>
      <c r="G1480" s="16"/>
    </row>
    <row r="1481">
      <c r="A1481" s="79">
        <v>36411.0</v>
      </c>
      <c r="B1481" s="74">
        <v>1.4874</v>
      </c>
      <c r="C1481" s="1" t="s">
        <v>1949</v>
      </c>
      <c r="G1481" s="16"/>
    </row>
    <row r="1482">
      <c r="A1482" s="79">
        <v>36412.0</v>
      </c>
      <c r="B1482" s="74">
        <v>1.4803</v>
      </c>
      <c r="C1482" s="1" t="s">
        <v>1949</v>
      </c>
      <c r="G1482" s="16"/>
    </row>
    <row r="1483">
      <c r="A1483" s="80">
        <v>36413.0</v>
      </c>
      <c r="B1483" s="74">
        <v>1.4748</v>
      </c>
      <c r="C1483" s="1" t="s">
        <v>1949</v>
      </c>
      <c r="G1483" s="16"/>
    </row>
    <row r="1484">
      <c r="A1484" s="80">
        <v>36416.0</v>
      </c>
      <c r="B1484" s="74">
        <v>1.47</v>
      </c>
      <c r="C1484" s="1" t="s">
        <v>1949</v>
      </c>
      <c r="G1484" s="16"/>
    </row>
    <row r="1485">
      <c r="A1485" s="80">
        <v>36417.0</v>
      </c>
      <c r="B1485" s="74">
        <v>1.4737</v>
      </c>
      <c r="C1485" s="1" t="s">
        <v>1949</v>
      </c>
      <c r="G1485" s="16"/>
    </row>
    <row r="1486">
      <c r="A1486" s="80">
        <v>36418.0</v>
      </c>
      <c r="B1486" s="74">
        <v>1.4754</v>
      </c>
      <c r="C1486" s="1" t="s">
        <v>1949</v>
      </c>
      <c r="G1486" s="16"/>
    </row>
    <row r="1487">
      <c r="A1487" s="80">
        <v>36419.0</v>
      </c>
      <c r="B1487" s="74">
        <v>1.476</v>
      </c>
      <c r="C1487" s="1" t="s">
        <v>1949</v>
      </c>
      <c r="G1487" s="16"/>
    </row>
    <row r="1488">
      <c r="A1488" s="80">
        <v>36420.0</v>
      </c>
      <c r="B1488" s="74">
        <v>1.474</v>
      </c>
      <c r="C1488" s="1" t="s">
        <v>1949</v>
      </c>
      <c r="G1488" s="16"/>
    </row>
    <row r="1489">
      <c r="A1489" s="80">
        <v>36423.0</v>
      </c>
      <c r="B1489" s="74">
        <v>1.479</v>
      </c>
      <c r="C1489" s="1" t="s">
        <v>1949</v>
      </c>
      <c r="G1489" s="16"/>
    </row>
    <row r="1490">
      <c r="A1490" s="80">
        <v>36424.0</v>
      </c>
      <c r="B1490" s="74">
        <v>1.4722</v>
      </c>
      <c r="C1490" s="1" t="s">
        <v>1949</v>
      </c>
      <c r="G1490" s="16"/>
    </row>
    <row r="1491">
      <c r="A1491" s="80">
        <v>36425.0</v>
      </c>
      <c r="B1491" s="74">
        <v>1.4682</v>
      </c>
      <c r="C1491" s="1" t="s">
        <v>1949</v>
      </c>
      <c r="G1491" s="16"/>
    </row>
    <row r="1492">
      <c r="A1492" s="80">
        <v>36426.0</v>
      </c>
      <c r="B1492" s="74">
        <v>1.4753</v>
      </c>
      <c r="C1492" s="1" t="s">
        <v>1949</v>
      </c>
      <c r="G1492" s="16"/>
    </row>
    <row r="1493">
      <c r="A1493" s="80">
        <v>36427.0</v>
      </c>
      <c r="B1493" s="74">
        <v>1.4736</v>
      </c>
      <c r="C1493" s="1" t="s">
        <v>1949</v>
      </c>
      <c r="G1493" s="16"/>
    </row>
    <row r="1494">
      <c r="A1494" s="80">
        <v>36430.0</v>
      </c>
      <c r="B1494" s="74">
        <v>1.4713</v>
      </c>
      <c r="C1494" s="1" t="s">
        <v>1949</v>
      </c>
      <c r="G1494" s="16"/>
    </row>
    <row r="1495">
      <c r="A1495" s="80">
        <v>36431.0</v>
      </c>
      <c r="B1495" s="74">
        <v>1.4643</v>
      </c>
      <c r="C1495" s="1" t="s">
        <v>1949</v>
      </c>
      <c r="G1495" s="16"/>
    </row>
    <row r="1496">
      <c r="A1496" s="80">
        <v>36432.0</v>
      </c>
      <c r="B1496" s="74">
        <v>1.4637</v>
      </c>
      <c r="C1496" s="1" t="s">
        <v>1949</v>
      </c>
      <c r="G1496" s="16"/>
    </row>
    <row r="1497">
      <c r="A1497" s="80">
        <v>36433.0</v>
      </c>
      <c r="B1497" s="74">
        <v>1.47</v>
      </c>
      <c r="C1497" s="1" t="s">
        <v>1949</v>
      </c>
      <c r="G1497" s="16"/>
    </row>
    <row r="1498">
      <c r="A1498" s="79">
        <v>36434.0</v>
      </c>
      <c r="B1498" s="74">
        <v>1.4723</v>
      </c>
      <c r="C1498" s="1" t="s">
        <v>1949</v>
      </c>
      <c r="G1498" s="16"/>
    </row>
    <row r="1499">
      <c r="A1499" s="79">
        <v>36437.0</v>
      </c>
      <c r="B1499" s="74">
        <v>1.4698</v>
      </c>
      <c r="C1499" s="1" t="s">
        <v>1949</v>
      </c>
      <c r="G1499" s="16"/>
    </row>
    <row r="1500">
      <c r="A1500" s="79">
        <v>36438.0</v>
      </c>
      <c r="B1500" s="74">
        <v>1.4686</v>
      </c>
      <c r="C1500" s="1" t="s">
        <v>1949</v>
      </c>
      <c r="G1500" s="16"/>
    </row>
    <row r="1501">
      <c r="A1501" s="79">
        <v>36439.0</v>
      </c>
      <c r="B1501" s="74">
        <v>1.4695</v>
      </c>
      <c r="C1501" s="1" t="s">
        <v>1949</v>
      </c>
      <c r="G1501" s="16"/>
    </row>
    <row r="1502">
      <c r="A1502" s="79">
        <v>36440.0</v>
      </c>
      <c r="B1502" s="74">
        <v>1.4713</v>
      </c>
      <c r="C1502" s="1" t="s">
        <v>1949</v>
      </c>
      <c r="G1502" s="16"/>
    </row>
    <row r="1503">
      <c r="A1503" s="79">
        <v>36441.0</v>
      </c>
      <c r="B1503" s="74">
        <v>1.4737</v>
      </c>
      <c r="C1503" s="1" t="s">
        <v>1949</v>
      </c>
      <c r="G1503" s="16"/>
    </row>
    <row r="1504">
      <c r="A1504" s="80">
        <v>36444.0</v>
      </c>
      <c r="B1504" s="13"/>
      <c r="C1504" s="1" t="s">
        <v>1949</v>
      </c>
      <c r="G1504" s="16"/>
    </row>
    <row r="1505">
      <c r="A1505" s="80">
        <v>36445.0</v>
      </c>
      <c r="B1505" s="74">
        <v>1.475</v>
      </c>
      <c r="C1505" s="1" t="s">
        <v>1949</v>
      </c>
      <c r="G1505" s="16"/>
    </row>
    <row r="1506">
      <c r="A1506" s="80">
        <v>36446.0</v>
      </c>
      <c r="B1506" s="74">
        <v>1.4812</v>
      </c>
      <c r="C1506" s="1" t="s">
        <v>1949</v>
      </c>
      <c r="G1506" s="16"/>
    </row>
    <row r="1507">
      <c r="A1507" s="80">
        <v>36447.0</v>
      </c>
      <c r="B1507" s="74">
        <v>1.4819</v>
      </c>
      <c r="C1507" s="1" t="s">
        <v>1949</v>
      </c>
      <c r="G1507" s="16"/>
    </row>
    <row r="1508">
      <c r="A1508" s="80">
        <v>36448.0</v>
      </c>
      <c r="B1508" s="74">
        <v>1.4852</v>
      </c>
      <c r="C1508" s="1" t="s">
        <v>1949</v>
      </c>
      <c r="G1508" s="16"/>
    </row>
    <row r="1509">
      <c r="A1509" s="80">
        <v>36451.0</v>
      </c>
      <c r="B1509" s="74">
        <v>1.4949</v>
      </c>
      <c r="C1509" s="1" t="s">
        <v>1949</v>
      </c>
      <c r="G1509" s="16"/>
    </row>
    <row r="1510">
      <c r="A1510" s="80">
        <v>36452.0</v>
      </c>
      <c r="B1510" s="74">
        <v>1.4908</v>
      </c>
      <c r="C1510" s="1" t="s">
        <v>1949</v>
      </c>
      <c r="G1510" s="16"/>
    </row>
    <row r="1511">
      <c r="A1511" s="80">
        <v>36453.0</v>
      </c>
      <c r="B1511" s="74">
        <v>1.4902</v>
      </c>
      <c r="C1511" s="1" t="s">
        <v>1949</v>
      </c>
      <c r="G1511" s="16"/>
    </row>
    <row r="1512">
      <c r="A1512" s="80">
        <v>36454.0</v>
      </c>
      <c r="B1512" s="74">
        <v>1.4849</v>
      </c>
      <c r="C1512" s="1" t="s">
        <v>1949</v>
      </c>
      <c r="G1512" s="16"/>
    </row>
    <row r="1513">
      <c r="A1513" s="80">
        <v>36455.0</v>
      </c>
      <c r="B1513" s="74">
        <v>1.4764</v>
      </c>
      <c r="C1513" s="1" t="s">
        <v>1949</v>
      </c>
      <c r="G1513" s="16"/>
    </row>
    <row r="1514">
      <c r="A1514" s="80">
        <v>36458.0</v>
      </c>
      <c r="B1514" s="74">
        <v>1.4742</v>
      </c>
      <c r="C1514" s="1" t="s">
        <v>1949</v>
      </c>
      <c r="G1514" s="16"/>
    </row>
    <row r="1515">
      <c r="A1515" s="80">
        <v>36459.0</v>
      </c>
      <c r="B1515" s="74">
        <v>1.4713</v>
      </c>
      <c r="C1515" s="1" t="s">
        <v>1949</v>
      </c>
      <c r="G1515" s="16"/>
    </row>
    <row r="1516">
      <c r="A1516" s="80">
        <v>36460.0</v>
      </c>
      <c r="B1516" s="74">
        <v>1.4709</v>
      </c>
      <c r="C1516" s="1" t="s">
        <v>1949</v>
      </c>
      <c r="G1516" s="16"/>
    </row>
    <row r="1517">
      <c r="A1517" s="80">
        <v>36461.0</v>
      </c>
      <c r="B1517" s="74">
        <v>1.4722</v>
      </c>
      <c r="C1517" s="1" t="s">
        <v>1949</v>
      </c>
      <c r="G1517" s="16"/>
    </row>
    <row r="1518">
      <c r="A1518" s="80">
        <v>36462.0</v>
      </c>
      <c r="B1518" s="74">
        <v>1.4718</v>
      </c>
      <c r="C1518" s="1" t="s">
        <v>1949</v>
      </c>
      <c r="G1518" s="16"/>
    </row>
    <row r="1519">
      <c r="A1519" s="79">
        <v>36465.0</v>
      </c>
      <c r="B1519" s="74">
        <v>1.4683</v>
      </c>
      <c r="C1519" s="1" t="s">
        <v>1949</v>
      </c>
      <c r="G1519" s="16"/>
    </row>
    <row r="1520">
      <c r="A1520" s="79">
        <v>36466.0</v>
      </c>
      <c r="B1520" s="74">
        <v>1.4687</v>
      </c>
      <c r="C1520" s="1" t="s">
        <v>1949</v>
      </c>
      <c r="G1520" s="16"/>
    </row>
    <row r="1521">
      <c r="A1521" s="79">
        <v>36467.0</v>
      </c>
      <c r="B1521" s="74">
        <v>1.4687</v>
      </c>
      <c r="C1521" s="1" t="s">
        <v>1949</v>
      </c>
      <c r="G1521" s="16"/>
    </row>
    <row r="1522">
      <c r="A1522" s="79">
        <v>36468.0</v>
      </c>
      <c r="B1522" s="74">
        <v>1.4649</v>
      </c>
      <c r="C1522" s="1" t="s">
        <v>1949</v>
      </c>
      <c r="G1522" s="16"/>
    </row>
    <row r="1523">
      <c r="A1523" s="79">
        <v>36469.0</v>
      </c>
      <c r="B1523" s="74">
        <v>1.4629</v>
      </c>
      <c r="C1523" s="1" t="s">
        <v>1949</v>
      </c>
      <c r="G1523" s="16"/>
    </row>
    <row r="1524">
      <c r="A1524" s="79">
        <v>36472.0</v>
      </c>
      <c r="B1524" s="74">
        <v>1.4685</v>
      </c>
      <c r="C1524" s="1" t="s">
        <v>1949</v>
      </c>
      <c r="G1524" s="16"/>
    </row>
    <row r="1525">
      <c r="A1525" s="79">
        <v>36473.0</v>
      </c>
      <c r="B1525" s="74">
        <v>1.4738</v>
      </c>
      <c r="C1525" s="1" t="s">
        <v>1949</v>
      </c>
      <c r="G1525" s="16"/>
    </row>
    <row r="1526">
      <c r="A1526" s="80">
        <v>36474.0</v>
      </c>
      <c r="B1526" s="74">
        <v>1.4714</v>
      </c>
      <c r="C1526" s="1" t="s">
        <v>1949</v>
      </c>
      <c r="G1526" s="16"/>
    </row>
    <row r="1527">
      <c r="A1527" s="80">
        <v>36475.0</v>
      </c>
      <c r="B1527" s="74">
        <v>1.4714</v>
      </c>
      <c r="C1527" s="1" t="s">
        <v>1949</v>
      </c>
      <c r="G1527" s="16"/>
    </row>
    <row r="1528">
      <c r="A1528" s="80">
        <v>36476.0</v>
      </c>
      <c r="B1528" s="74">
        <v>1.4617</v>
      </c>
      <c r="C1528" s="1" t="s">
        <v>1949</v>
      </c>
      <c r="G1528" s="16"/>
    </row>
    <row r="1529">
      <c r="A1529" s="80">
        <v>36479.0</v>
      </c>
      <c r="B1529" s="74">
        <v>1.465</v>
      </c>
      <c r="C1529" s="1" t="s">
        <v>1949</v>
      </c>
      <c r="G1529" s="16"/>
    </row>
    <row r="1530">
      <c r="A1530" s="80">
        <v>36480.0</v>
      </c>
      <c r="B1530" s="74">
        <v>1.4694</v>
      </c>
      <c r="C1530" s="1" t="s">
        <v>1949</v>
      </c>
      <c r="G1530" s="16"/>
    </row>
    <row r="1531">
      <c r="A1531" s="80">
        <v>36481.0</v>
      </c>
      <c r="B1531" s="74">
        <v>1.4674</v>
      </c>
      <c r="C1531" s="1" t="s">
        <v>1949</v>
      </c>
      <c r="G1531" s="16"/>
    </row>
    <row r="1532">
      <c r="A1532" s="80">
        <v>36482.0</v>
      </c>
      <c r="B1532" s="74">
        <v>1.464</v>
      </c>
      <c r="C1532" s="1" t="s">
        <v>1949</v>
      </c>
      <c r="G1532" s="16"/>
    </row>
    <row r="1533">
      <c r="A1533" s="80">
        <v>36483.0</v>
      </c>
      <c r="B1533" s="74">
        <v>1.4623</v>
      </c>
      <c r="C1533" s="1" t="s">
        <v>1949</v>
      </c>
      <c r="G1533" s="16"/>
    </row>
    <row r="1534">
      <c r="A1534" s="80">
        <v>36486.0</v>
      </c>
      <c r="B1534" s="74">
        <v>1.4618</v>
      </c>
      <c r="C1534" s="1" t="s">
        <v>1949</v>
      </c>
      <c r="G1534" s="16"/>
    </row>
    <row r="1535">
      <c r="A1535" s="80">
        <v>36487.0</v>
      </c>
      <c r="B1535" s="74">
        <v>1.4647</v>
      </c>
      <c r="C1535" s="1" t="s">
        <v>1949</v>
      </c>
      <c r="G1535" s="16"/>
    </row>
    <row r="1536">
      <c r="A1536" s="80">
        <v>36488.0</v>
      </c>
      <c r="B1536" s="74">
        <v>1.4687</v>
      </c>
      <c r="C1536" s="1" t="s">
        <v>1949</v>
      </c>
      <c r="G1536" s="16"/>
    </row>
    <row r="1537">
      <c r="A1537" s="80">
        <v>36489.0</v>
      </c>
      <c r="B1537" s="74">
        <v>1.4685</v>
      </c>
      <c r="C1537" s="1" t="s">
        <v>1949</v>
      </c>
      <c r="G1537" s="16"/>
    </row>
    <row r="1538">
      <c r="A1538" s="80">
        <v>36490.0</v>
      </c>
      <c r="B1538" s="74">
        <v>1.4682</v>
      </c>
      <c r="C1538" s="1" t="s">
        <v>1949</v>
      </c>
      <c r="G1538" s="16"/>
    </row>
    <row r="1539">
      <c r="A1539" s="80">
        <v>36493.0</v>
      </c>
      <c r="B1539" s="74">
        <v>1.4748</v>
      </c>
      <c r="C1539" s="1" t="s">
        <v>1949</v>
      </c>
      <c r="G1539" s="16"/>
    </row>
    <row r="1540">
      <c r="A1540" s="80">
        <v>36494.0</v>
      </c>
      <c r="B1540" s="74">
        <v>1.4728</v>
      </c>
      <c r="C1540" s="1" t="s">
        <v>1949</v>
      </c>
      <c r="G1540" s="16"/>
    </row>
    <row r="1541">
      <c r="A1541" s="79">
        <v>36495.0</v>
      </c>
      <c r="B1541" s="74">
        <v>1.4742</v>
      </c>
      <c r="C1541" s="1" t="s">
        <v>1949</v>
      </c>
      <c r="G1541" s="16"/>
    </row>
    <row r="1542">
      <c r="A1542" s="79">
        <v>36496.0</v>
      </c>
      <c r="B1542" s="74">
        <v>1.4799</v>
      </c>
      <c r="C1542" s="1" t="s">
        <v>1949</v>
      </c>
      <c r="G1542" s="16"/>
    </row>
    <row r="1543">
      <c r="A1543" s="79">
        <v>36497.0</v>
      </c>
      <c r="B1543" s="74">
        <v>1.4791</v>
      </c>
      <c r="C1543" s="1" t="s">
        <v>1949</v>
      </c>
      <c r="G1543" s="16"/>
    </row>
    <row r="1544">
      <c r="A1544" s="79">
        <v>36500.0</v>
      </c>
      <c r="B1544" s="74">
        <v>1.4742</v>
      </c>
      <c r="C1544" s="1" t="s">
        <v>1949</v>
      </c>
      <c r="G1544" s="16"/>
    </row>
    <row r="1545">
      <c r="A1545" s="79">
        <v>36501.0</v>
      </c>
      <c r="B1545" s="74">
        <v>1.4749</v>
      </c>
      <c r="C1545" s="1" t="s">
        <v>1949</v>
      </c>
      <c r="G1545" s="16"/>
    </row>
    <row r="1546">
      <c r="A1546" s="79">
        <v>36502.0</v>
      </c>
      <c r="B1546" s="74">
        <v>1.4793</v>
      </c>
      <c r="C1546" s="1" t="s">
        <v>1949</v>
      </c>
      <c r="G1546" s="16"/>
    </row>
    <row r="1547">
      <c r="A1547" s="79">
        <v>36503.0</v>
      </c>
      <c r="B1547" s="74">
        <v>1.474</v>
      </c>
      <c r="C1547" s="1" t="s">
        <v>1949</v>
      </c>
      <c r="G1547" s="16"/>
    </row>
    <row r="1548">
      <c r="A1548" s="80">
        <v>36504.0</v>
      </c>
      <c r="B1548" s="74">
        <v>1.4783</v>
      </c>
      <c r="C1548" s="1" t="s">
        <v>1949</v>
      </c>
      <c r="G1548" s="16"/>
    </row>
    <row r="1549">
      <c r="A1549" s="80">
        <v>36507.0</v>
      </c>
      <c r="B1549" s="74">
        <v>1.4796</v>
      </c>
      <c r="C1549" s="1" t="s">
        <v>1949</v>
      </c>
      <c r="G1549" s="16"/>
    </row>
    <row r="1550">
      <c r="A1550" s="80">
        <v>36508.0</v>
      </c>
      <c r="B1550" s="74">
        <v>1.482</v>
      </c>
      <c r="C1550" s="1" t="s">
        <v>1949</v>
      </c>
      <c r="G1550" s="16"/>
    </row>
    <row r="1551">
      <c r="A1551" s="80">
        <v>36509.0</v>
      </c>
      <c r="B1551" s="74">
        <v>1.4832</v>
      </c>
      <c r="C1551" s="1" t="s">
        <v>1949</v>
      </c>
      <c r="G1551" s="16"/>
    </row>
    <row r="1552">
      <c r="A1552" s="80">
        <v>36510.0</v>
      </c>
      <c r="B1552" s="74">
        <v>1.4785</v>
      </c>
      <c r="C1552" s="1" t="s">
        <v>1949</v>
      </c>
      <c r="G1552" s="16"/>
    </row>
    <row r="1553">
      <c r="A1553" s="80">
        <v>36511.0</v>
      </c>
      <c r="B1553" s="74">
        <v>1.4776</v>
      </c>
      <c r="C1553" s="1" t="s">
        <v>1949</v>
      </c>
      <c r="G1553" s="16"/>
    </row>
    <row r="1554">
      <c r="A1554" s="80">
        <v>36514.0</v>
      </c>
      <c r="B1554" s="74">
        <v>1.4797</v>
      </c>
      <c r="C1554" s="1" t="s">
        <v>1949</v>
      </c>
      <c r="G1554" s="16"/>
    </row>
    <row r="1555">
      <c r="A1555" s="80">
        <v>36515.0</v>
      </c>
      <c r="B1555" s="74">
        <v>1.4786</v>
      </c>
      <c r="C1555" s="1" t="s">
        <v>1949</v>
      </c>
      <c r="G1555" s="16"/>
    </row>
    <row r="1556">
      <c r="A1556" s="80">
        <v>36516.0</v>
      </c>
      <c r="B1556" s="74">
        <v>1.4765</v>
      </c>
      <c r="C1556" s="1" t="s">
        <v>1949</v>
      </c>
      <c r="G1556" s="16"/>
    </row>
    <row r="1557">
      <c r="A1557" s="80">
        <v>36517.0</v>
      </c>
      <c r="B1557" s="74">
        <v>1.4735</v>
      </c>
      <c r="C1557" s="1" t="s">
        <v>1949</v>
      </c>
      <c r="G1557" s="16"/>
    </row>
    <row r="1558">
      <c r="A1558" s="80">
        <v>36518.0</v>
      </c>
      <c r="B1558" s="74">
        <v>1.4682</v>
      </c>
      <c r="C1558" s="1" t="s">
        <v>1949</v>
      </c>
      <c r="G1558" s="16"/>
    </row>
    <row r="1559">
      <c r="A1559" s="80">
        <v>36521.0</v>
      </c>
      <c r="B1559" s="13"/>
      <c r="C1559" s="1" t="s">
        <v>1949</v>
      </c>
      <c r="G1559" s="16"/>
    </row>
    <row r="1560">
      <c r="A1560" s="80">
        <v>36522.0</v>
      </c>
      <c r="B1560" s="13"/>
      <c r="C1560" s="1" t="s">
        <v>1949</v>
      </c>
      <c r="G1560" s="16"/>
    </row>
    <row r="1561">
      <c r="A1561" s="80">
        <v>36523.0</v>
      </c>
      <c r="B1561" s="74">
        <v>1.4507</v>
      </c>
      <c r="C1561" s="1" t="s">
        <v>1949</v>
      </c>
      <c r="G1561" s="16"/>
    </row>
    <row r="1562">
      <c r="A1562" s="80">
        <v>36524.0</v>
      </c>
      <c r="B1562" s="74">
        <v>1.453</v>
      </c>
      <c r="C1562" s="1" t="s">
        <v>1949</v>
      </c>
      <c r="G1562" s="16"/>
    </row>
    <row r="1563">
      <c r="A1563" s="80">
        <v>36525.0</v>
      </c>
      <c r="B1563" s="74">
        <v>1.4433</v>
      </c>
      <c r="C1563" s="1" t="s">
        <v>1949</v>
      </c>
      <c r="G1563" s="16"/>
    </row>
    <row r="1564">
      <c r="A1564" s="79">
        <v>36528.0</v>
      </c>
      <c r="B1564" s="13"/>
      <c r="C1564" s="1" t="s">
        <v>1949</v>
      </c>
      <c r="G1564" s="16"/>
    </row>
    <row r="1565">
      <c r="A1565" s="79">
        <v>36529.0</v>
      </c>
      <c r="B1565" s="74">
        <v>1.452</v>
      </c>
      <c r="C1565" s="1" t="s">
        <v>1949</v>
      </c>
      <c r="G1565" s="16"/>
    </row>
    <row r="1566">
      <c r="A1566" s="79">
        <v>36530.0</v>
      </c>
      <c r="B1566" s="74">
        <v>1.4513</v>
      </c>
      <c r="C1566" s="1" t="s">
        <v>1949</v>
      </c>
      <c r="G1566" s="16"/>
    </row>
    <row r="1567">
      <c r="A1567" s="79">
        <v>36531.0</v>
      </c>
      <c r="B1567" s="74">
        <v>1.4571</v>
      </c>
      <c r="C1567" s="1" t="s">
        <v>1949</v>
      </c>
      <c r="G1567" s="16"/>
    </row>
    <row r="1568">
      <c r="A1568" s="79">
        <v>36532.0</v>
      </c>
      <c r="B1568" s="74">
        <v>1.46</v>
      </c>
      <c r="C1568" s="1" t="s">
        <v>1949</v>
      </c>
      <c r="G1568" s="16"/>
    </row>
    <row r="1569">
      <c r="A1569" s="80">
        <v>36535.0</v>
      </c>
      <c r="B1569" s="74">
        <v>1.4564</v>
      </c>
      <c r="C1569" s="1" t="s">
        <v>1949</v>
      </c>
      <c r="G1569" s="16"/>
    </row>
    <row r="1570">
      <c r="A1570" s="80">
        <v>36536.0</v>
      </c>
      <c r="B1570" s="74">
        <v>1.4573</v>
      </c>
      <c r="C1570" s="1" t="s">
        <v>1949</v>
      </c>
      <c r="G1570" s="16"/>
    </row>
    <row r="1571">
      <c r="A1571" s="80">
        <v>36537.0</v>
      </c>
      <c r="B1571" s="74">
        <v>1.4547</v>
      </c>
      <c r="C1571" s="1" t="s">
        <v>1949</v>
      </c>
      <c r="G1571" s="16"/>
    </row>
    <row r="1572">
      <c r="A1572" s="80">
        <v>36538.0</v>
      </c>
      <c r="B1572" s="74">
        <v>1.4494</v>
      </c>
      <c r="C1572" s="1" t="s">
        <v>1949</v>
      </c>
      <c r="G1572" s="16"/>
    </row>
    <row r="1573">
      <c r="A1573" s="80">
        <v>36539.0</v>
      </c>
      <c r="B1573" s="74">
        <v>1.4493</v>
      </c>
      <c r="C1573" s="1" t="s">
        <v>1949</v>
      </c>
      <c r="G1573" s="16"/>
    </row>
    <row r="1574">
      <c r="A1574" s="80">
        <v>36542.0</v>
      </c>
      <c r="B1574" s="74">
        <v>1.4508</v>
      </c>
      <c r="C1574" s="1" t="s">
        <v>1949</v>
      </c>
      <c r="G1574" s="16"/>
    </row>
    <row r="1575">
      <c r="A1575" s="80">
        <v>36543.0</v>
      </c>
      <c r="B1575" s="74">
        <v>1.4501</v>
      </c>
      <c r="C1575" s="1" t="s">
        <v>1949</v>
      </c>
      <c r="G1575" s="16"/>
    </row>
    <row r="1576">
      <c r="A1576" s="80">
        <v>36544.0</v>
      </c>
      <c r="B1576" s="74">
        <v>1.4523</v>
      </c>
      <c r="C1576" s="1" t="s">
        <v>1949</v>
      </c>
      <c r="G1576" s="16"/>
    </row>
    <row r="1577">
      <c r="A1577" s="80">
        <v>36545.0</v>
      </c>
      <c r="B1577" s="74">
        <v>1.448</v>
      </c>
      <c r="C1577" s="1" t="s">
        <v>1949</v>
      </c>
      <c r="G1577" s="16"/>
    </row>
    <row r="1578">
      <c r="A1578" s="80">
        <v>36546.0</v>
      </c>
      <c r="B1578" s="74">
        <v>1.4395</v>
      </c>
      <c r="C1578" s="1" t="s">
        <v>1949</v>
      </c>
      <c r="G1578" s="16"/>
    </row>
    <row r="1579">
      <c r="A1579" s="80">
        <v>36549.0</v>
      </c>
      <c r="B1579" s="74">
        <v>1.44</v>
      </c>
      <c r="C1579" s="1" t="s">
        <v>1949</v>
      </c>
      <c r="G1579" s="16"/>
    </row>
    <row r="1580">
      <c r="A1580" s="80">
        <v>36550.0</v>
      </c>
      <c r="B1580" s="74">
        <v>1.439</v>
      </c>
      <c r="C1580" s="1" t="s">
        <v>1949</v>
      </c>
      <c r="G1580" s="16"/>
    </row>
    <row r="1581">
      <c r="A1581" s="80">
        <v>36551.0</v>
      </c>
      <c r="B1581" s="74">
        <v>1.4378</v>
      </c>
      <c r="C1581" s="1" t="s">
        <v>1949</v>
      </c>
      <c r="G1581" s="16"/>
    </row>
    <row r="1582">
      <c r="A1582" s="80">
        <v>36552.0</v>
      </c>
      <c r="B1582" s="74">
        <v>1.4341</v>
      </c>
      <c r="C1582" s="1" t="s">
        <v>1949</v>
      </c>
      <c r="G1582" s="16"/>
    </row>
    <row r="1583">
      <c r="A1583" s="80">
        <v>36553.0</v>
      </c>
      <c r="B1583" s="74">
        <v>1.4483</v>
      </c>
      <c r="C1583" s="1" t="s">
        <v>1949</v>
      </c>
      <c r="G1583" s="16"/>
    </row>
    <row r="1584">
      <c r="A1584" s="80">
        <v>36556.0</v>
      </c>
      <c r="B1584" s="74">
        <v>1.4512</v>
      </c>
      <c r="C1584" s="1" t="s">
        <v>1949</v>
      </c>
      <c r="G1584" s="16"/>
    </row>
    <row r="1585">
      <c r="A1585" s="79">
        <v>36557.0</v>
      </c>
      <c r="B1585" s="74">
        <v>1.4479</v>
      </c>
      <c r="C1585" s="1" t="s">
        <v>1949</v>
      </c>
      <c r="G1585" s="16"/>
    </row>
    <row r="1586">
      <c r="A1586" s="79">
        <v>36558.0</v>
      </c>
      <c r="B1586" s="74">
        <v>1.443</v>
      </c>
      <c r="C1586" s="1" t="s">
        <v>1949</v>
      </c>
      <c r="G1586" s="16"/>
    </row>
    <row r="1587">
      <c r="A1587" s="79">
        <v>36559.0</v>
      </c>
      <c r="B1587" s="74">
        <v>1.4413</v>
      </c>
      <c r="C1587" s="1" t="s">
        <v>1949</v>
      </c>
      <c r="G1587" s="16"/>
    </row>
    <row r="1588">
      <c r="A1588" s="79">
        <v>36560.0</v>
      </c>
      <c r="B1588" s="74">
        <v>1.4465</v>
      </c>
      <c r="C1588" s="1" t="s">
        <v>1949</v>
      </c>
      <c r="G1588" s="16"/>
    </row>
    <row r="1589">
      <c r="A1589" s="79">
        <v>36563.0</v>
      </c>
      <c r="B1589" s="74">
        <v>1.4455</v>
      </c>
      <c r="C1589" s="1" t="s">
        <v>1949</v>
      </c>
      <c r="G1589" s="16"/>
    </row>
    <row r="1590">
      <c r="A1590" s="79">
        <v>36564.0</v>
      </c>
      <c r="B1590" s="74">
        <v>1.4475</v>
      </c>
      <c r="C1590" s="1" t="s">
        <v>1949</v>
      </c>
      <c r="G1590" s="16"/>
    </row>
    <row r="1591">
      <c r="A1591" s="79">
        <v>36565.0</v>
      </c>
      <c r="B1591" s="74">
        <v>1.4444</v>
      </c>
      <c r="C1591" s="1" t="s">
        <v>1949</v>
      </c>
      <c r="G1591" s="16"/>
    </row>
    <row r="1592">
      <c r="A1592" s="80">
        <v>36566.0</v>
      </c>
      <c r="B1592" s="74">
        <v>1.45</v>
      </c>
      <c r="C1592" s="1" t="s">
        <v>1949</v>
      </c>
      <c r="G1592" s="16"/>
    </row>
    <row r="1593">
      <c r="A1593" s="80">
        <v>36567.0</v>
      </c>
      <c r="B1593" s="74">
        <v>1.4512</v>
      </c>
      <c r="C1593" s="1" t="s">
        <v>1949</v>
      </c>
      <c r="G1593" s="16"/>
    </row>
    <row r="1594">
      <c r="A1594" s="80">
        <v>36570.0</v>
      </c>
      <c r="B1594" s="74">
        <v>1.4546</v>
      </c>
      <c r="C1594" s="1" t="s">
        <v>1949</v>
      </c>
      <c r="G1594" s="16"/>
    </row>
    <row r="1595">
      <c r="A1595" s="80">
        <v>36571.0</v>
      </c>
      <c r="B1595" s="74">
        <v>1.4582</v>
      </c>
      <c r="C1595" s="1" t="s">
        <v>1949</v>
      </c>
      <c r="G1595" s="16"/>
    </row>
    <row r="1596">
      <c r="A1596" s="80">
        <v>36572.0</v>
      </c>
      <c r="B1596" s="74">
        <v>1.4516</v>
      </c>
      <c r="C1596" s="1" t="s">
        <v>1949</v>
      </c>
      <c r="G1596" s="16"/>
    </row>
    <row r="1597">
      <c r="A1597" s="80">
        <v>36573.0</v>
      </c>
      <c r="B1597" s="74">
        <v>1.4522</v>
      </c>
      <c r="C1597" s="1" t="s">
        <v>1949</v>
      </c>
      <c r="G1597" s="16"/>
    </row>
    <row r="1598">
      <c r="A1598" s="80">
        <v>36574.0</v>
      </c>
      <c r="B1598" s="74">
        <v>1.4508</v>
      </c>
      <c r="C1598" s="1" t="s">
        <v>1949</v>
      </c>
      <c r="G1598" s="16"/>
    </row>
    <row r="1599">
      <c r="A1599" s="80">
        <v>36577.0</v>
      </c>
      <c r="B1599" s="74">
        <v>1.4533</v>
      </c>
      <c r="C1599" s="1" t="s">
        <v>1949</v>
      </c>
      <c r="G1599" s="16"/>
    </row>
    <row r="1600">
      <c r="A1600" s="80">
        <v>36578.0</v>
      </c>
      <c r="B1600" s="74">
        <v>1.4587</v>
      </c>
      <c r="C1600" s="1" t="s">
        <v>1949</v>
      </c>
      <c r="G1600" s="16"/>
    </row>
    <row r="1601">
      <c r="A1601" s="80">
        <v>36579.0</v>
      </c>
      <c r="B1601" s="74">
        <v>1.4644</v>
      </c>
      <c r="C1601" s="1" t="s">
        <v>1949</v>
      </c>
      <c r="G1601" s="16"/>
    </row>
    <row r="1602">
      <c r="A1602" s="80">
        <v>36580.0</v>
      </c>
      <c r="B1602" s="74">
        <v>1.4579</v>
      </c>
      <c r="C1602" s="1" t="s">
        <v>1949</v>
      </c>
      <c r="G1602" s="16"/>
    </row>
    <row r="1603">
      <c r="A1603" s="80">
        <v>36581.0</v>
      </c>
      <c r="B1603" s="74">
        <v>1.4504</v>
      </c>
      <c r="C1603" s="1" t="s">
        <v>1949</v>
      </c>
      <c r="G1603" s="16"/>
    </row>
    <row r="1604">
      <c r="A1604" s="80">
        <v>36584.0</v>
      </c>
      <c r="B1604" s="74">
        <v>1.4542</v>
      </c>
      <c r="C1604" s="1" t="s">
        <v>1949</v>
      </c>
      <c r="G1604" s="16"/>
    </row>
    <row r="1605">
      <c r="A1605" s="80">
        <v>36585.0</v>
      </c>
      <c r="B1605" s="74">
        <v>1.4488</v>
      </c>
      <c r="C1605" s="1" t="s">
        <v>1949</v>
      </c>
      <c r="G1605" s="16"/>
    </row>
    <row r="1606">
      <c r="A1606" s="79">
        <v>36586.0</v>
      </c>
      <c r="B1606" s="74">
        <v>1.4473</v>
      </c>
      <c r="C1606" s="1" t="s">
        <v>1949</v>
      </c>
      <c r="G1606" s="16"/>
    </row>
    <row r="1607">
      <c r="A1607" s="79">
        <v>36587.0</v>
      </c>
      <c r="B1607" s="74">
        <v>1.4537</v>
      </c>
      <c r="C1607" s="1" t="s">
        <v>1949</v>
      </c>
      <c r="G1607" s="16"/>
    </row>
    <row r="1608">
      <c r="A1608" s="79">
        <v>36588.0</v>
      </c>
      <c r="B1608" s="74">
        <v>1.4507</v>
      </c>
      <c r="C1608" s="1" t="s">
        <v>1949</v>
      </c>
      <c r="G1608" s="16"/>
    </row>
    <row r="1609">
      <c r="A1609" s="79">
        <v>36591.0</v>
      </c>
      <c r="B1609" s="74">
        <v>1.455</v>
      </c>
      <c r="C1609" s="1" t="s">
        <v>1949</v>
      </c>
      <c r="G1609" s="16"/>
    </row>
    <row r="1610">
      <c r="A1610" s="79">
        <v>36592.0</v>
      </c>
      <c r="B1610" s="74">
        <v>1.4527</v>
      </c>
      <c r="C1610" s="1" t="s">
        <v>1949</v>
      </c>
      <c r="G1610" s="16"/>
    </row>
    <row r="1611">
      <c r="A1611" s="79">
        <v>36593.0</v>
      </c>
      <c r="B1611" s="74">
        <v>1.4589</v>
      </c>
      <c r="C1611" s="1" t="s">
        <v>1949</v>
      </c>
      <c r="G1611" s="16"/>
    </row>
    <row r="1612">
      <c r="A1612" s="79">
        <v>36594.0</v>
      </c>
      <c r="B1612" s="74">
        <v>1.4571</v>
      </c>
      <c r="C1612" s="1" t="s">
        <v>1949</v>
      </c>
      <c r="G1612" s="16"/>
    </row>
    <row r="1613">
      <c r="A1613" s="80">
        <v>36595.0</v>
      </c>
      <c r="B1613" s="74">
        <v>1.4574</v>
      </c>
      <c r="C1613" s="1" t="s">
        <v>1949</v>
      </c>
      <c r="G1613" s="16"/>
    </row>
    <row r="1614">
      <c r="A1614" s="80">
        <v>36598.0</v>
      </c>
      <c r="B1614" s="74">
        <v>1.4611</v>
      </c>
      <c r="C1614" s="1" t="s">
        <v>1949</v>
      </c>
      <c r="G1614" s="16"/>
    </row>
    <row r="1615">
      <c r="A1615" s="80">
        <v>36599.0</v>
      </c>
      <c r="B1615" s="74">
        <v>1.4629</v>
      </c>
      <c r="C1615" s="1" t="s">
        <v>1949</v>
      </c>
      <c r="G1615" s="16"/>
    </row>
    <row r="1616">
      <c r="A1616" s="80">
        <v>36600.0</v>
      </c>
      <c r="B1616" s="74">
        <v>1.4679</v>
      </c>
      <c r="C1616" s="1" t="s">
        <v>1949</v>
      </c>
      <c r="G1616" s="16"/>
    </row>
    <row r="1617">
      <c r="A1617" s="80">
        <v>36601.0</v>
      </c>
      <c r="B1617" s="74">
        <v>1.4721</v>
      </c>
      <c r="C1617" s="1" t="s">
        <v>1949</v>
      </c>
      <c r="G1617" s="16"/>
    </row>
    <row r="1618">
      <c r="A1618" s="80">
        <v>36602.0</v>
      </c>
      <c r="B1618" s="74">
        <v>1.4732</v>
      </c>
      <c r="C1618" s="1" t="s">
        <v>1949</v>
      </c>
      <c r="G1618" s="16"/>
    </row>
    <row r="1619">
      <c r="A1619" s="80">
        <v>36605.0</v>
      </c>
      <c r="B1619" s="74">
        <v>1.4701</v>
      </c>
      <c r="C1619" s="1" t="s">
        <v>1949</v>
      </c>
      <c r="G1619" s="16"/>
    </row>
    <row r="1620">
      <c r="A1620" s="80">
        <v>36606.0</v>
      </c>
      <c r="B1620" s="74">
        <v>1.466</v>
      </c>
      <c r="C1620" s="1" t="s">
        <v>1949</v>
      </c>
      <c r="G1620" s="16"/>
    </row>
    <row r="1621">
      <c r="A1621" s="80">
        <v>36607.0</v>
      </c>
      <c r="B1621" s="74">
        <v>1.4718</v>
      </c>
      <c r="C1621" s="1" t="s">
        <v>1949</v>
      </c>
      <c r="G1621" s="16"/>
    </row>
    <row r="1622">
      <c r="A1622" s="80">
        <v>36608.0</v>
      </c>
      <c r="B1622" s="74">
        <v>1.4727</v>
      </c>
      <c r="C1622" s="1" t="s">
        <v>1949</v>
      </c>
      <c r="G1622" s="16"/>
    </row>
    <row r="1623">
      <c r="A1623" s="80">
        <v>36609.0</v>
      </c>
      <c r="B1623" s="74">
        <v>1.4649</v>
      </c>
      <c r="C1623" s="1" t="s">
        <v>1949</v>
      </c>
      <c r="G1623" s="16"/>
    </row>
    <row r="1624">
      <c r="A1624" s="80">
        <v>36612.0</v>
      </c>
      <c r="B1624" s="74">
        <v>1.4603</v>
      </c>
      <c r="C1624" s="1" t="s">
        <v>1949</v>
      </c>
      <c r="G1624" s="16"/>
    </row>
    <row r="1625">
      <c r="A1625" s="80">
        <v>36613.0</v>
      </c>
      <c r="B1625" s="74">
        <v>1.454</v>
      </c>
      <c r="C1625" s="1" t="s">
        <v>1949</v>
      </c>
      <c r="G1625" s="16"/>
    </row>
    <row r="1626">
      <c r="A1626" s="80">
        <v>36614.0</v>
      </c>
      <c r="B1626" s="74">
        <v>1.4553</v>
      </c>
      <c r="C1626" s="1" t="s">
        <v>1949</v>
      </c>
      <c r="G1626" s="16"/>
    </row>
    <row r="1627">
      <c r="A1627" s="80">
        <v>36615.0</v>
      </c>
      <c r="B1627" s="74">
        <v>1.4548</v>
      </c>
      <c r="C1627" s="1" t="s">
        <v>1949</v>
      </c>
      <c r="G1627" s="16"/>
    </row>
    <row r="1628">
      <c r="A1628" s="80">
        <v>36616.0</v>
      </c>
      <c r="B1628" s="74">
        <v>1.4535</v>
      </c>
      <c r="C1628" s="1" t="s">
        <v>1949</v>
      </c>
      <c r="G1628" s="16"/>
    </row>
    <row r="1629">
      <c r="A1629" s="79">
        <v>36619.0</v>
      </c>
      <c r="B1629" s="74">
        <v>1.4547</v>
      </c>
      <c r="C1629" s="1" t="s">
        <v>1949</v>
      </c>
      <c r="G1629" s="16"/>
    </row>
    <row r="1630">
      <c r="A1630" s="79">
        <v>36620.0</v>
      </c>
      <c r="B1630" s="74">
        <v>1.4529</v>
      </c>
      <c r="C1630" s="1" t="s">
        <v>1949</v>
      </c>
      <c r="G1630" s="16"/>
    </row>
    <row r="1631">
      <c r="A1631" s="79">
        <v>36621.0</v>
      </c>
      <c r="B1631" s="74">
        <v>1.4545</v>
      </c>
      <c r="C1631" s="1" t="s">
        <v>1949</v>
      </c>
      <c r="G1631" s="16"/>
    </row>
    <row r="1632">
      <c r="A1632" s="79">
        <v>36622.0</v>
      </c>
      <c r="B1632" s="74">
        <v>1.4518</v>
      </c>
      <c r="C1632" s="1" t="s">
        <v>1949</v>
      </c>
      <c r="G1632" s="16"/>
    </row>
    <row r="1633">
      <c r="A1633" s="79">
        <v>36623.0</v>
      </c>
      <c r="B1633" s="74">
        <v>1.4575</v>
      </c>
      <c r="C1633" s="1" t="s">
        <v>1949</v>
      </c>
      <c r="G1633" s="16"/>
    </row>
    <row r="1634">
      <c r="A1634" s="80">
        <v>36626.0</v>
      </c>
      <c r="B1634" s="74">
        <v>1.4611</v>
      </c>
      <c r="C1634" s="1" t="s">
        <v>1949</v>
      </c>
      <c r="G1634" s="16"/>
    </row>
    <row r="1635">
      <c r="A1635" s="80">
        <v>36627.0</v>
      </c>
      <c r="B1635" s="74">
        <v>1.4639</v>
      </c>
      <c r="C1635" s="1" t="s">
        <v>1949</v>
      </c>
      <c r="G1635" s="16"/>
    </row>
    <row r="1636">
      <c r="A1636" s="80">
        <v>36628.0</v>
      </c>
      <c r="B1636" s="74">
        <v>1.4622</v>
      </c>
      <c r="C1636" s="1" t="s">
        <v>1949</v>
      </c>
      <c r="G1636" s="16"/>
    </row>
    <row r="1637">
      <c r="A1637" s="80">
        <v>36629.0</v>
      </c>
      <c r="B1637" s="74">
        <v>1.466</v>
      </c>
      <c r="C1637" s="1" t="s">
        <v>1949</v>
      </c>
      <c r="G1637" s="16"/>
    </row>
    <row r="1638">
      <c r="A1638" s="80">
        <v>36630.0</v>
      </c>
      <c r="B1638" s="74">
        <v>1.4764</v>
      </c>
      <c r="C1638" s="1" t="s">
        <v>1949</v>
      </c>
      <c r="G1638" s="16"/>
    </row>
    <row r="1639">
      <c r="A1639" s="80">
        <v>36633.0</v>
      </c>
      <c r="B1639" s="74">
        <v>1.4848</v>
      </c>
      <c r="C1639" s="1" t="s">
        <v>1949</v>
      </c>
      <c r="G1639" s="16"/>
    </row>
    <row r="1640">
      <c r="A1640" s="80">
        <v>36634.0</v>
      </c>
      <c r="B1640" s="74">
        <v>1.4839</v>
      </c>
      <c r="C1640" s="1" t="s">
        <v>1949</v>
      </c>
      <c r="G1640" s="16"/>
    </row>
    <row r="1641">
      <c r="A1641" s="80">
        <v>36635.0</v>
      </c>
      <c r="B1641" s="74">
        <v>1.476</v>
      </c>
      <c r="C1641" s="1" t="s">
        <v>1949</v>
      </c>
      <c r="G1641" s="16"/>
    </row>
    <row r="1642">
      <c r="A1642" s="80">
        <v>36636.0</v>
      </c>
      <c r="B1642" s="74">
        <v>1.4726</v>
      </c>
      <c r="C1642" s="1" t="s">
        <v>1949</v>
      </c>
      <c r="G1642" s="16"/>
    </row>
    <row r="1643">
      <c r="A1643" s="80">
        <v>36637.0</v>
      </c>
      <c r="B1643" s="13"/>
      <c r="C1643" s="1" t="s">
        <v>1949</v>
      </c>
      <c r="G1643" s="16"/>
    </row>
    <row r="1644">
      <c r="A1644" s="80">
        <v>36640.0</v>
      </c>
      <c r="B1644" s="74">
        <v>1.476</v>
      </c>
      <c r="C1644" s="1" t="s">
        <v>1949</v>
      </c>
      <c r="G1644" s="16"/>
    </row>
    <row r="1645">
      <c r="A1645" s="80">
        <v>36641.0</v>
      </c>
      <c r="B1645" s="74">
        <v>1.4699</v>
      </c>
      <c r="C1645" s="1" t="s">
        <v>1949</v>
      </c>
      <c r="G1645" s="16"/>
    </row>
    <row r="1646">
      <c r="A1646" s="80">
        <v>36642.0</v>
      </c>
      <c r="B1646" s="74">
        <v>1.4756</v>
      </c>
      <c r="C1646" s="1" t="s">
        <v>1949</v>
      </c>
      <c r="G1646" s="16"/>
    </row>
    <row r="1647">
      <c r="A1647" s="80">
        <v>36643.0</v>
      </c>
      <c r="B1647" s="74">
        <v>1.479</v>
      </c>
      <c r="C1647" s="1" t="s">
        <v>1949</v>
      </c>
      <c r="G1647" s="16"/>
    </row>
    <row r="1648">
      <c r="A1648" s="80">
        <v>36644.0</v>
      </c>
      <c r="B1648" s="74">
        <v>1.4811</v>
      </c>
      <c r="C1648" s="1" t="s">
        <v>1949</v>
      </c>
      <c r="G1648" s="16"/>
    </row>
    <row r="1649">
      <c r="A1649" s="81">
        <v>36647.0</v>
      </c>
      <c r="B1649" s="74">
        <v>1.4783</v>
      </c>
      <c r="C1649" s="1" t="s">
        <v>1949</v>
      </c>
      <c r="G1649" s="16"/>
    </row>
    <row r="1650">
      <c r="A1650" s="81">
        <v>36648.0</v>
      </c>
      <c r="B1650" s="74">
        <v>1.4854</v>
      </c>
      <c r="C1650" s="1" t="s">
        <v>1949</v>
      </c>
      <c r="G1650" s="16"/>
    </row>
    <row r="1651">
      <c r="A1651" s="81">
        <v>36649.0</v>
      </c>
      <c r="B1651" s="74">
        <v>1.492</v>
      </c>
      <c r="C1651" s="1" t="s">
        <v>1949</v>
      </c>
      <c r="G1651" s="16"/>
    </row>
    <row r="1652">
      <c r="A1652" s="81">
        <v>36650.0</v>
      </c>
      <c r="B1652" s="74">
        <v>1.4976</v>
      </c>
      <c r="C1652" s="1" t="s">
        <v>1949</v>
      </c>
      <c r="G1652" s="16"/>
    </row>
    <row r="1653">
      <c r="A1653" s="81">
        <v>36651.0</v>
      </c>
      <c r="B1653" s="74">
        <v>1.4976</v>
      </c>
      <c r="C1653" s="1" t="s">
        <v>1949</v>
      </c>
      <c r="G1653" s="16"/>
    </row>
    <row r="1654">
      <c r="A1654" s="81">
        <v>36654.0</v>
      </c>
      <c r="B1654" s="74">
        <v>1.4925</v>
      </c>
      <c r="C1654" s="1" t="s">
        <v>1949</v>
      </c>
      <c r="G1654" s="16"/>
    </row>
    <row r="1655">
      <c r="A1655" s="81">
        <v>36655.0</v>
      </c>
      <c r="B1655" s="74">
        <v>1.4945</v>
      </c>
      <c r="C1655" s="1" t="s">
        <v>1949</v>
      </c>
      <c r="G1655" s="16"/>
    </row>
    <row r="1656">
      <c r="A1656" s="82">
        <v>36656.0</v>
      </c>
      <c r="B1656" s="74">
        <v>1.4957</v>
      </c>
      <c r="C1656" s="1" t="s">
        <v>1949</v>
      </c>
      <c r="G1656" s="16"/>
    </row>
    <row r="1657">
      <c r="A1657" s="82">
        <v>36657.0</v>
      </c>
      <c r="B1657" s="74">
        <v>1.4894</v>
      </c>
      <c r="C1657" s="1" t="s">
        <v>1949</v>
      </c>
      <c r="G1657" s="16"/>
    </row>
    <row r="1658">
      <c r="A1658" s="82">
        <v>36658.0</v>
      </c>
      <c r="B1658" s="74">
        <v>1.487</v>
      </c>
      <c r="C1658" s="1" t="s">
        <v>1949</v>
      </c>
      <c r="G1658" s="16"/>
    </row>
    <row r="1659">
      <c r="A1659" s="82">
        <v>36661.0</v>
      </c>
      <c r="B1659" s="74">
        <v>1.489</v>
      </c>
      <c r="C1659" s="1" t="s">
        <v>1949</v>
      </c>
      <c r="G1659" s="16"/>
    </row>
    <row r="1660">
      <c r="A1660" s="82">
        <v>36662.0</v>
      </c>
      <c r="B1660" s="74">
        <v>1.4858</v>
      </c>
      <c r="C1660" s="1" t="s">
        <v>1949</v>
      </c>
      <c r="G1660" s="16"/>
    </row>
    <row r="1661">
      <c r="A1661" s="82">
        <v>36663.0</v>
      </c>
      <c r="B1661" s="74">
        <v>1.4987</v>
      </c>
      <c r="C1661" s="1" t="s">
        <v>1949</v>
      </c>
      <c r="G1661" s="16"/>
    </row>
    <row r="1662">
      <c r="A1662" s="82">
        <v>36664.0</v>
      </c>
      <c r="B1662" s="74">
        <v>1.5005</v>
      </c>
      <c r="C1662" s="1" t="s">
        <v>1949</v>
      </c>
      <c r="G1662" s="16"/>
    </row>
    <row r="1663">
      <c r="A1663" s="82">
        <v>36665.0</v>
      </c>
      <c r="B1663" s="74">
        <v>1.4953</v>
      </c>
      <c r="C1663" s="1" t="s">
        <v>1949</v>
      </c>
      <c r="G1663" s="16"/>
    </row>
    <row r="1664">
      <c r="A1664" s="82">
        <v>36668.0</v>
      </c>
      <c r="B1664" s="13"/>
      <c r="C1664" s="1" t="s">
        <v>1949</v>
      </c>
      <c r="G1664" s="16"/>
    </row>
    <row r="1665">
      <c r="A1665" s="82">
        <v>36669.0</v>
      </c>
      <c r="B1665" s="74">
        <v>1.5035</v>
      </c>
      <c r="C1665" s="1" t="s">
        <v>1949</v>
      </c>
      <c r="G1665" s="16"/>
    </row>
    <row r="1666">
      <c r="A1666" s="82">
        <v>36670.0</v>
      </c>
      <c r="B1666" s="74">
        <v>1.5081</v>
      </c>
      <c r="C1666" s="1" t="s">
        <v>1949</v>
      </c>
      <c r="G1666" s="16"/>
    </row>
    <row r="1667">
      <c r="A1667" s="82">
        <v>36671.0</v>
      </c>
      <c r="B1667" s="74">
        <v>1.5057</v>
      </c>
      <c r="C1667" s="1" t="s">
        <v>1949</v>
      </c>
      <c r="G1667" s="16"/>
    </row>
    <row r="1668">
      <c r="A1668" s="82">
        <v>36672.0</v>
      </c>
      <c r="B1668" s="74">
        <v>1.504</v>
      </c>
      <c r="C1668" s="1" t="s">
        <v>1949</v>
      </c>
      <c r="G1668" s="16"/>
    </row>
    <row r="1669">
      <c r="A1669" s="82">
        <v>36675.0</v>
      </c>
      <c r="B1669" s="74">
        <v>1.4984</v>
      </c>
      <c r="C1669" s="1" t="s">
        <v>1949</v>
      </c>
      <c r="G1669" s="16"/>
    </row>
    <row r="1670">
      <c r="A1670" s="82">
        <v>36676.0</v>
      </c>
      <c r="B1670" s="74">
        <v>1.5035</v>
      </c>
      <c r="C1670" s="1" t="s">
        <v>1949</v>
      </c>
      <c r="G1670" s="16"/>
    </row>
    <row r="1671">
      <c r="A1671" s="82">
        <v>36677.0</v>
      </c>
      <c r="B1671" s="74">
        <v>1.4978</v>
      </c>
      <c r="C1671" s="1" t="s">
        <v>1949</v>
      </c>
      <c r="G1671" s="16"/>
    </row>
    <row r="1672">
      <c r="A1672" s="79">
        <v>36678.0</v>
      </c>
      <c r="B1672" s="74">
        <v>1.4911</v>
      </c>
      <c r="C1672" s="1" t="s">
        <v>1949</v>
      </c>
      <c r="G1672" s="16"/>
    </row>
    <row r="1673">
      <c r="A1673" s="79">
        <v>36679.0</v>
      </c>
      <c r="B1673" s="74">
        <v>1.478</v>
      </c>
      <c r="C1673" s="1" t="s">
        <v>1949</v>
      </c>
      <c r="G1673" s="16"/>
    </row>
    <row r="1674">
      <c r="A1674" s="79">
        <v>36682.0</v>
      </c>
      <c r="B1674" s="74">
        <v>1.478</v>
      </c>
      <c r="C1674" s="1" t="s">
        <v>1949</v>
      </c>
      <c r="G1674" s="16"/>
    </row>
    <row r="1675">
      <c r="A1675" s="79">
        <v>36683.0</v>
      </c>
      <c r="B1675" s="74">
        <v>1.4777</v>
      </c>
      <c r="C1675" s="1" t="s">
        <v>1949</v>
      </c>
      <c r="G1675" s="16"/>
    </row>
    <row r="1676">
      <c r="A1676" s="79">
        <v>36684.0</v>
      </c>
      <c r="B1676" s="74">
        <v>1.4784</v>
      </c>
      <c r="C1676" s="1" t="s">
        <v>1949</v>
      </c>
      <c r="G1676" s="16"/>
    </row>
    <row r="1677">
      <c r="A1677" s="79">
        <v>36685.0</v>
      </c>
      <c r="B1677" s="74">
        <v>1.4802</v>
      </c>
      <c r="C1677" s="1" t="s">
        <v>1949</v>
      </c>
      <c r="G1677" s="16"/>
    </row>
    <row r="1678">
      <c r="A1678" s="79">
        <v>36686.0</v>
      </c>
      <c r="B1678" s="74">
        <v>1.4763</v>
      </c>
      <c r="C1678" s="1" t="s">
        <v>1949</v>
      </c>
      <c r="G1678" s="16"/>
    </row>
    <row r="1679">
      <c r="A1679" s="80">
        <v>36689.0</v>
      </c>
      <c r="B1679" s="74">
        <v>1.4761</v>
      </c>
      <c r="C1679" s="1" t="s">
        <v>1949</v>
      </c>
      <c r="G1679" s="16"/>
    </row>
    <row r="1680">
      <c r="A1680" s="80">
        <v>36690.0</v>
      </c>
      <c r="B1680" s="74">
        <v>1.4691</v>
      </c>
      <c r="C1680" s="1" t="s">
        <v>1949</v>
      </c>
      <c r="G1680" s="16"/>
    </row>
    <row r="1681">
      <c r="A1681" s="80">
        <v>36691.0</v>
      </c>
      <c r="B1681" s="74">
        <v>1.4694</v>
      </c>
      <c r="C1681" s="1" t="s">
        <v>1949</v>
      </c>
      <c r="G1681" s="16"/>
    </row>
    <row r="1682">
      <c r="A1682" s="80">
        <v>36692.0</v>
      </c>
      <c r="B1682" s="74">
        <v>1.4756</v>
      </c>
      <c r="C1682" s="1" t="s">
        <v>1949</v>
      </c>
      <c r="G1682" s="16"/>
    </row>
    <row r="1683">
      <c r="A1683" s="80">
        <v>36693.0</v>
      </c>
      <c r="B1683" s="74">
        <v>1.4704</v>
      </c>
      <c r="C1683" s="1" t="s">
        <v>1949</v>
      </c>
      <c r="G1683" s="16"/>
    </row>
    <row r="1684">
      <c r="A1684" s="80">
        <v>36696.0</v>
      </c>
      <c r="B1684" s="74">
        <v>1.4653</v>
      </c>
      <c r="C1684" s="1" t="s">
        <v>1949</v>
      </c>
      <c r="G1684" s="16"/>
    </row>
    <row r="1685">
      <c r="A1685" s="80">
        <v>36697.0</v>
      </c>
      <c r="B1685" s="74">
        <v>1.4706</v>
      </c>
      <c r="C1685" s="1" t="s">
        <v>1949</v>
      </c>
      <c r="G1685" s="16"/>
    </row>
    <row r="1686">
      <c r="A1686" s="80">
        <v>36698.0</v>
      </c>
      <c r="B1686" s="74">
        <v>1.473</v>
      </c>
      <c r="C1686" s="1" t="s">
        <v>1949</v>
      </c>
      <c r="G1686" s="16"/>
    </row>
    <row r="1687">
      <c r="A1687" s="80">
        <v>36699.0</v>
      </c>
      <c r="B1687" s="74">
        <v>1.473</v>
      </c>
      <c r="C1687" s="1" t="s">
        <v>1949</v>
      </c>
      <c r="G1687" s="16"/>
    </row>
    <row r="1688">
      <c r="A1688" s="80">
        <v>36700.0</v>
      </c>
      <c r="B1688" s="74">
        <v>1.4792</v>
      </c>
      <c r="C1688" s="1" t="s">
        <v>1949</v>
      </c>
      <c r="G1688" s="16"/>
    </row>
    <row r="1689">
      <c r="A1689" s="80">
        <v>36703.0</v>
      </c>
      <c r="B1689" s="74">
        <v>1.4821</v>
      </c>
      <c r="C1689" s="1" t="s">
        <v>1949</v>
      </c>
      <c r="G1689" s="16"/>
    </row>
    <row r="1690">
      <c r="A1690" s="80">
        <v>36704.0</v>
      </c>
      <c r="B1690" s="74">
        <v>1.4825</v>
      </c>
      <c r="C1690" s="1" t="s">
        <v>1949</v>
      </c>
      <c r="G1690" s="16"/>
    </row>
    <row r="1691">
      <c r="A1691" s="80">
        <v>36705.0</v>
      </c>
      <c r="B1691" s="74">
        <v>1.4835</v>
      </c>
      <c r="C1691" s="1" t="s">
        <v>1949</v>
      </c>
      <c r="G1691" s="16"/>
    </row>
    <row r="1692">
      <c r="A1692" s="80">
        <v>36706.0</v>
      </c>
      <c r="B1692" s="74">
        <v>1.4817</v>
      </c>
      <c r="C1692" s="1" t="s">
        <v>1949</v>
      </c>
      <c r="G1692" s="16"/>
    </row>
    <row r="1693">
      <c r="A1693" s="80">
        <v>36707.0</v>
      </c>
      <c r="B1693" s="74">
        <v>1.4793</v>
      </c>
      <c r="C1693" s="1" t="s">
        <v>1949</v>
      </c>
      <c r="G1693" s="16"/>
    </row>
    <row r="1694">
      <c r="A1694" s="79">
        <v>36710.0</v>
      </c>
      <c r="B1694" s="13"/>
      <c r="C1694" s="1" t="s">
        <v>1949</v>
      </c>
      <c r="G1694" s="16"/>
    </row>
    <row r="1695">
      <c r="A1695" s="79">
        <v>36711.0</v>
      </c>
      <c r="B1695" s="74">
        <v>1.4839</v>
      </c>
      <c r="C1695" s="1" t="s">
        <v>1949</v>
      </c>
      <c r="G1695" s="16"/>
    </row>
    <row r="1696">
      <c r="A1696" s="79">
        <v>36712.0</v>
      </c>
      <c r="B1696" s="74">
        <v>1.4907</v>
      </c>
      <c r="C1696" s="1" t="s">
        <v>1949</v>
      </c>
      <c r="G1696" s="16"/>
    </row>
    <row r="1697">
      <c r="A1697" s="79">
        <v>36713.0</v>
      </c>
      <c r="B1697" s="74">
        <v>1.4853</v>
      </c>
      <c r="C1697" s="1" t="s">
        <v>1949</v>
      </c>
      <c r="G1697" s="16"/>
    </row>
    <row r="1698">
      <c r="A1698" s="79">
        <v>36714.0</v>
      </c>
      <c r="B1698" s="74">
        <v>1.4811</v>
      </c>
      <c r="C1698" s="1" t="s">
        <v>1949</v>
      </c>
      <c r="G1698" s="16"/>
    </row>
    <row r="1699">
      <c r="A1699" s="80">
        <v>36717.0</v>
      </c>
      <c r="B1699" s="74">
        <v>1.48</v>
      </c>
      <c r="C1699" s="1" t="s">
        <v>1949</v>
      </c>
      <c r="G1699" s="16"/>
    </row>
    <row r="1700">
      <c r="A1700" s="80">
        <v>36718.0</v>
      </c>
      <c r="B1700" s="74">
        <v>1.4782</v>
      </c>
      <c r="C1700" s="1" t="s">
        <v>1949</v>
      </c>
      <c r="G1700" s="16"/>
    </row>
    <row r="1701">
      <c r="A1701" s="80">
        <v>36719.0</v>
      </c>
      <c r="B1701" s="74">
        <v>1.481</v>
      </c>
      <c r="C1701" s="1" t="s">
        <v>1949</v>
      </c>
      <c r="G1701" s="16"/>
    </row>
    <row r="1702">
      <c r="A1702" s="80">
        <v>36720.0</v>
      </c>
      <c r="B1702" s="74">
        <v>1.4806</v>
      </c>
      <c r="C1702" s="1" t="s">
        <v>1949</v>
      </c>
      <c r="G1702" s="16"/>
    </row>
    <row r="1703">
      <c r="A1703" s="80">
        <v>36721.0</v>
      </c>
      <c r="B1703" s="74">
        <v>1.4842</v>
      </c>
      <c r="C1703" s="1" t="s">
        <v>1949</v>
      </c>
      <c r="G1703" s="16"/>
    </row>
    <row r="1704">
      <c r="A1704" s="80">
        <v>36724.0</v>
      </c>
      <c r="B1704" s="74">
        <v>1.481</v>
      </c>
      <c r="C1704" s="1" t="s">
        <v>1949</v>
      </c>
      <c r="G1704" s="16"/>
    </row>
    <row r="1705">
      <c r="A1705" s="80">
        <v>36725.0</v>
      </c>
      <c r="B1705" s="74">
        <v>1.478</v>
      </c>
      <c r="C1705" s="1" t="s">
        <v>1949</v>
      </c>
      <c r="G1705" s="16"/>
    </row>
    <row r="1706">
      <c r="A1706" s="80">
        <v>36726.0</v>
      </c>
      <c r="B1706" s="74">
        <v>1.4756</v>
      </c>
      <c r="C1706" s="1" t="s">
        <v>1949</v>
      </c>
      <c r="G1706" s="16"/>
    </row>
    <row r="1707">
      <c r="A1707" s="80">
        <v>36727.0</v>
      </c>
      <c r="B1707" s="74">
        <v>1.475</v>
      </c>
      <c r="C1707" s="1" t="s">
        <v>1949</v>
      </c>
      <c r="G1707" s="16"/>
    </row>
    <row r="1708">
      <c r="A1708" s="80">
        <v>36728.0</v>
      </c>
      <c r="B1708" s="74">
        <v>1.4715</v>
      </c>
      <c r="C1708" s="1" t="s">
        <v>1949</v>
      </c>
      <c r="G1708" s="16"/>
    </row>
    <row r="1709">
      <c r="A1709" s="80">
        <v>36731.0</v>
      </c>
      <c r="B1709" s="74">
        <v>1.4641</v>
      </c>
      <c r="C1709" s="1" t="s">
        <v>1949</v>
      </c>
      <c r="G1709" s="16"/>
    </row>
    <row r="1710">
      <c r="A1710" s="80">
        <v>36732.0</v>
      </c>
      <c r="B1710" s="74">
        <v>1.4652</v>
      </c>
      <c r="C1710" s="1" t="s">
        <v>1949</v>
      </c>
      <c r="G1710" s="16"/>
    </row>
    <row r="1711">
      <c r="A1711" s="80">
        <v>36733.0</v>
      </c>
      <c r="B1711" s="74">
        <v>1.4664</v>
      </c>
      <c r="C1711" s="1" t="s">
        <v>1949</v>
      </c>
      <c r="G1711" s="16"/>
    </row>
    <row r="1712">
      <c r="A1712" s="80">
        <v>36734.0</v>
      </c>
      <c r="B1712" s="74">
        <v>1.4708</v>
      </c>
      <c r="C1712" s="1" t="s">
        <v>1949</v>
      </c>
      <c r="G1712" s="16"/>
    </row>
    <row r="1713">
      <c r="A1713" s="80">
        <v>36735.0</v>
      </c>
      <c r="B1713" s="74">
        <v>1.4773</v>
      </c>
      <c r="C1713" s="1" t="s">
        <v>1949</v>
      </c>
      <c r="G1713" s="16"/>
    </row>
    <row r="1714">
      <c r="A1714" s="80">
        <v>36738.0</v>
      </c>
      <c r="B1714" s="74">
        <v>1.4872</v>
      </c>
      <c r="C1714" s="1" t="s">
        <v>1949</v>
      </c>
      <c r="G1714" s="16"/>
    </row>
    <row r="1715">
      <c r="A1715" s="79">
        <v>36739.0</v>
      </c>
      <c r="B1715" s="74">
        <v>1.4888</v>
      </c>
      <c r="C1715" s="1" t="s">
        <v>1949</v>
      </c>
      <c r="G1715" s="16"/>
    </row>
    <row r="1716">
      <c r="A1716" s="79">
        <v>36740.0</v>
      </c>
      <c r="B1716" s="74">
        <v>1.4845</v>
      </c>
      <c r="C1716" s="1" t="s">
        <v>1949</v>
      </c>
      <c r="G1716" s="16"/>
    </row>
    <row r="1717">
      <c r="A1717" s="79">
        <v>36741.0</v>
      </c>
      <c r="B1717" s="74">
        <v>1.4841</v>
      </c>
      <c r="C1717" s="1" t="s">
        <v>1949</v>
      </c>
      <c r="G1717" s="16"/>
    </row>
    <row r="1718">
      <c r="A1718" s="79">
        <v>36742.0</v>
      </c>
      <c r="B1718" s="74">
        <v>1.4888</v>
      </c>
      <c r="C1718" s="1" t="s">
        <v>1949</v>
      </c>
      <c r="G1718" s="16"/>
    </row>
    <row r="1719">
      <c r="A1719" s="79">
        <v>36745.0</v>
      </c>
      <c r="B1719" s="74">
        <v>1.4</v>
      </c>
      <c r="C1719" s="1" t="s">
        <v>1949</v>
      </c>
      <c r="G1719" s="16"/>
    </row>
    <row r="1720">
      <c r="A1720" s="79">
        <v>36746.0</v>
      </c>
      <c r="B1720" s="74">
        <v>1.4888</v>
      </c>
      <c r="C1720" s="1" t="s">
        <v>1949</v>
      </c>
      <c r="G1720" s="16"/>
    </row>
    <row r="1721">
      <c r="A1721" s="79">
        <v>36747.0</v>
      </c>
      <c r="B1721" s="74">
        <v>1.485</v>
      </c>
      <c r="C1721" s="1" t="s">
        <v>1949</v>
      </c>
      <c r="G1721" s="16"/>
    </row>
    <row r="1722">
      <c r="A1722" s="80">
        <v>36748.0</v>
      </c>
      <c r="B1722" s="74">
        <v>1.4823</v>
      </c>
      <c r="C1722" s="1" t="s">
        <v>1949</v>
      </c>
      <c r="G1722" s="16"/>
    </row>
    <row r="1723">
      <c r="A1723" s="80">
        <v>36749.0</v>
      </c>
      <c r="B1723" s="74">
        <v>1.4838</v>
      </c>
      <c r="C1723" s="1" t="s">
        <v>1949</v>
      </c>
      <c r="G1723" s="16"/>
    </row>
    <row r="1724">
      <c r="A1724" s="80">
        <v>36752.0</v>
      </c>
      <c r="B1724" s="74">
        <v>1.4848</v>
      </c>
      <c r="C1724" s="1" t="s">
        <v>1949</v>
      </c>
      <c r="G1724" s="16"/>
    </row>
    <row r="1725">
      <c r="A1725" s="80">
        <v>36753.0</v>
      </c>
      <c r="B1725" s="74">
        <v>1.4871</v>
      </c>
      <c r="C1725" s="1" t="s">
        <v>1949</v>
      </c>
      <c r="G1725" s="16"/>
    </row>
    <row r="1726">
      <c r="A1726" s="80">
        <v>36754.0</v>
      </c>
      <c r="B1726" s="74">
        <v>1.477</v>
      </c>
      <c r="C1726" s="1" t="s">
        <v>1949</v>
      </c>
      <c r="G1726" s="16"/>
    </row>
    <row r="1727">
      <c r="A1727" s="80">
        <v>36755.0</v>
      </c>
      <c r="B1727" s="74">
        <v>1.4757</v>
      </c>
      <c r="C1727" s="1" t="s">
        <v>1949</v>
      </c>
      <c r="G1727" s="16"/>
    </row>
    <row r="1728">
      <c r="A1728" s="80">
        <v>36756.0</v>
      </c>
      <c r="B1728" s="74">
        <v>1.4744</v>
      </c>
      <c r="C1728" s="1" t="s">
        <v>1949</v>
      </c>
      <c r="G1728" s="16"/>
    </row>
    <row r="1729">
      <c r="A1729" s="80">
        <v>36759.0</v>
      </c>
      <c r="B1729" s="74">
        <v>1.4769</v>
      </c>
      <c r="C1729" s="1" t="s">
        <v>1949</v>
      </c>
      <c r="G1729" s="16"/>
    </row>
    <row r="1730">
      <c r="A1730" s="80">
        <v>36760.0</v>
      </c>
      <c r="B1730" s="74">
        <v>1.4754</v>
      </c>
      <c r="C1730" s="1" t="s">
        <v>1949</v>
      </c>
      <c r="G1730" s="16"/>
    </row>
    <row r="1731">
      <c r="A1731" s="80">
        <v>36761.0</v>
      </c>
      <c r="B1731" s="74">
        <v>1.4875</v>
      </c>
      <c r="C1731" s="1" t="s">
        <v>1949</v>
      </c>
      <c r="G1731" s="16"/>
    </row>
    <row r="1732">
      <c r="A1732" s="80">
        <v>36762.0</v>
      </c>
      <c r="B1732" s="74">
        <v>1.4869</v>
      </c>
      <c r="C1732" s="1" t="s">
        <v>1949</v>
      </c>
      <c r="G1732" s="16"/>
    </row>
    <row r="1733">
      <c r="A1733" s="80">
        <v>36763.0</v>
      </c>
      <c r="B1733" s="74">
        <v>1.4826</v>
      </c>
      <c r="C1733" s="1" t="s">
        <v>1949</v>
      </c>
      <c r="G1733" s="16"/>
    </row>
    <row r="1734">
      <c r="A1734" s="80">
        <v>36766.0</v>
      </c>
      <c r="B1734" s="74">
        <v>1.4843</v>
      </c>
      <c r="C1734" s="1" t="s">
        <v>1949</v>
      </c>
      <c r="G1734" s="16"/>
    </row>
    <row r="1735">
      <c r="A1735" s="80">
        <v>36767.0</v>
      </c>
      <c r="B1735" s="74">
        <v>1.487</v>
      </c>
      <c r="C1735" s="1" t="s">
        <v>1949</v>
      </c>
      <c r="G1735" s="16"/>
    </row>
    <row r="1736">
      <c r="A1736" s="80">
        <v>36768.0</v>
      </c>
      <c r="B1736" s="74">
        <v>1.4795</v>
      </c>
      <c r="C1736" s="1" t="s">
        <v>1949</v>
      </c>
      <c r="G1736" s="16"/>
    </row>
    <row r="1737">
      <c r="A1737" s="80">
        <v>36769.0</v>
      </c>
      <c r="B1737" s="74">
        <v>1.4722</v>
      </c>
      <c r="C1737" s="1" t="s">
        <v>1949</v>
      </c>
      <c r="G1737" s="16"/>
    </row>
    <row r="1738">
      <c r="A1738" s="79">
        <v>36770.0</v>
      </c>
      <c r="B1738" s="74">
        <v>1.4735</v>
      </c>
      <c r="C1738" s="1" t="s">
        <v>1949</v>
      </c>
      <c r="G1738" s="16"/>
    </row>
    <row r="1739">
      <c r="A1739" s="79">
        <v>36773.0</v>
      </c>
      <c r="B1739" s="13"/>
      <c r="C1739" s="1" t="s">
        <v>1949</v>
      </c>
      <c r="G1739" s="16"/>
    </row>
    <row r="1740">
      <c r="A1740" s="79">
        <v>36774.0</v>
      </c>
      <c r="B1740" s="74">
        <v>1.4755</v>
      </c>
      <c r="C1740" s="1" t="s">
        <v>1949</v>
      </c>
      <c r="G1740" s="16"/>
    </row>
    <row r="1741">
      <c r="A1741" s="79">
        <v>36775.0</v>
      </c>
      <c r="B1741" s="74">
        <v>1.4836</v>
      </c>
      <c r="C1741" s="1" t="s">
        <v>1949</v>
      </c>
      <c r="G1741" s="16"/>
    </row>
    <row r="1742">
      <c r="A1742" s="79">
        <v>36776.0</v>
      </c>
      <c r="B1742" s="74">
        <v>1.4775</v>
      </c>
      <c r="C1742" s="1" t="s">
        <v>1949</v>
      </c>
      <c r="G1742" s="16"/>
    </row>
    <row r="1743">
      <c r="A1743" s="79">
        <v>36777.0</v>
      </c>
      <c r="B1743" s="74">
        <v>1.4777</v>
      </c>
      <c r="C1743" s="1" t="s">
        <v>1949</v>
      </c>
      <c r="G1743" s="16"/>
    </row>
    <row r="1744">
      <c r="A1744" s="80">
        <v>36780.0</v>
      </c>
      <c r="B1744" s="74">
        <v>1.4799</v>
      </c>
      <c r="C1744" s="1" t="s">
        <v>1949</v>
      </c>
      <c r="G1744" s="16"/>
    </row>
    <row r="1745">
      <c r="A1745" s="80">
        <v>36781.0</v>
      </c>
      <c r="B1745" s="74">
        <v>1.4811</v>
      </c>
      <c r="C1745" s="1" t="s">
        <v>1949</v>
      </c>
      <c r="G1745" s="16"/>
    </row>
    <row r="1746">
      <c r="A1746" s="80">
        <v>36782.0</v>
      </c>
      <c r="B1746" s="74">
        <v>1.4835</v>
      </c>
      <c r="C1746" s="1" t="s">
        <v>1949</v>
      </c>
      <c r="G1746" s="16"/>
    </row>
    <row r="1747">
      <c r="A1747" s="80">
        <v>36783.0</v>
      </c>
      <c r="B1747" s="74">
        <v>1.4865</v>
      </c>
      <c r="C1747" s="1" t="s">
        <v>1949</v>
      </c>
      <c r="G1747" s="16"/>
    </row>
    <row r="1748">
      <c r="A1748" s="80">
        <v>36784.0</v>
      </c>
      <c r="B1748" s="74">
        <v>1.4843</v>
      </c>
      <c r="C1748" s="1" t="s">
        <v>1949</v>
      </c>
      <c r="G1748" s="16"/>
    </row>
    <row r="1749">
      <c r="A1749" s="80">
        <v>36787.0</v>
      </c>
      <c r="B1749" s="74">
        <v>1.4891</v>
      </c>
      <c r="C1749" s="1" t="s">
        <v>1949</v>
      </c>
      <c r="G1749" s="16"/>
    </row>
    <row r="1750">
      <c r="A1750" s="80">
        <v>36788.0</v>
      </c>
      <c r="B1750" s="74">
        <v>1.4878</v>
      </c>
      <c r="C1750" s="1" t="s">
        <v>1949</v>
      </c>
      <c r="G1750" s="16"/>
    </row>
    <row r="1751">
      <c r="A1751" s="80">
        <v>36789.0</v>
      </c>
      <c r="B1751" s="74">
        <v>1.483</v>
      </c>
      <c r="C1751" s="1" t="s">
        <v>1949</v>
      </c>
      <c r="G1751" s="16"/>
    </row>
    <row r="1752">
      <c r="A1752" s="80">
        <v>36790.0</v>
      </c>
      <c r="B1752" s="74">
        <v>1.4872</v>
      </c>
      <c r="C1752" s="1" t="s">
        <v>1949</v>
      </c>
      <c r="G1752" s="16"/>
    </row>
    <row r="1753">
      <c r="A1753" s="80">
        <v>36791.0</v>
      </c>
      <c r="B1753" s="74">
        <v>1.4903</v>
      </c>
      <c r="C1753" s="1" t="s">
        <v>1949</v>
      </c>
      <c r="G1753" s="16"/>
    </row>
    <row r="1754">
      <c r="A1754" s="80">
        <v>36794.0</v>
      </c>
      <c r="B1754" s="74">
        <v>1.4889</v>
      </c>
      <c r="C1754" s="1" t="s">
        <v>1949</v>
      </c>
      <c r="G1754" s="16"/>
    </row>
    <row r="1755">
      <c r="A1755" s="80">
        <v>36795.0</v>
      </c>
      <c r="B1755" s="74">
        <v>1.488</v>
      </c>
      <c r="C1755" s="1" t="s">
        <v>1949</v>
      </c>
      <c r="G1755" s="16"/>
    </row>
    <row r="1756">
      <c r="A1756" s="80">
        <v>36796.0</v>
      </c>
      <c r="B1756" s="74">
        <v>1.4959</v>
      </c>
      <c r="C1756" s="1" t="s">
        <v>1949</v>
      </c>
      <c r="G1756" s="16"/>
    </row>
    <row r="1757">
      <c r="A1757" s="80">
        <v>36797.0</v>
      </c>
      <c r="B1757" s="74">
        <v>1.503</v>
      </c>
      <c r="C1757" s="1" t="s">
        <v>1949</v>
      </c>
      <c r="G1757" s="16"/>
    </row>
    <row r="1758">
      <c r="A1758" s="80">
        <v>36798.0</v>
      </c>
      <c r="B1758" s="74">
        <v>1.507</v>
      </c>
      <c r="C1758" s="1" t="s">
        <v>1949</v>
      </c>
      <c r="G1758" s="16"/>
    </row>
    <row r="1759">
      <c r="A1759" s="79">
        <v>36801.0</v>
      </c>
      <c r="B1759" s="74">
        <v>1.5101</v>
      </c>
      <c r="C1759" s="1" t="s">
        <v>1949</v>
      </c>
      <c r="G1759" s="16"/>
    </row>
    <row r="1760">
      <c r="A1760" s="79">
        <v>36802.0</v>
      </c>
      <c r="B1760" s="74">
        <v>1.5055</v>
      </c>
      <c r="C1760" s="1" t="s">
        <v>1949</v>
      </c>
      <c r="G1760" s="16"/>
    </row>
    <row r="1761">
      <c r="A1761" s="79">
        <v>36803.0</v>
      </c>
      <c r="B1761" s="74">
        <v>1.4985</v>
      </c>
      <c r="C1761" s="1" t="s">
        <v>1949</v>
      </c>
      <c r="G1761" s="16"/>
    </row>
    <row r="1762">
      <c r="A1762" s="79">
        <v>36804.0</v>
      </c>
      <c r="B1762" s="74">
        <v>1.4954</v>
      </c>
      <c r="C1762" s="1" t="s">
        <v>1949</v>
      </c>
      <c r="G1762" s="16"/>
    </row>
    <row r="1763">
      <c r="A1763" s="79">
        <v>36805.0</v>
      </c>
      <c r="B1763" s="74">
        <v>1.501</v>
      </c>
      <c r="C1763" s="1" t="s">
        <v>1949</v>
      </c>
      <c r="G1763" s="16"/>
    </row>
    <row r="1764">
      <c r="A1764" s="79">
        <v>36808.0</v>
      </c>
      <c r="B1764" s="13"/>
      <c r="C1764" s="1" t="s">
        <v>1949</v>
      </c>
      <c r="G1764" s="16"/>
    </row>
    <row r="1765">
      <c r="A1765" s="80">
        <v>36809.0</v>
      </c>
      <c r="B1765" s="74">
        <v>1.5011</v>
      </c>
      <c r="C1765" s="1" t="s">
        <v>1949</v>
      </c>
      <c r="G1765" s="16"/>
    </row>
    <row r="1766">
      <c r="A1766" s="80">
        <v>36810.0</v>
      </c>
      <c r="B1766" s="74">
        <v>1.5042</v>
      </c>
      <c r="C1766" s="1" t="s">
        <v>1949</v>
      </c>
      <c r="G1766" s="16"/>
    </row>
    <row r="1767">
      <c r="A1767" s="80">
        <v>36811.0</v>
      </c>
      <c r="B1767" s="74">
        <v>1.5084</v>
      </c>
      <c r="C1767" s="1" t="s">
        <v>1949</v>
      </c>
      <c r="G1767" s="16"/>
    </row>
    <row r="1768">
      <c r="A1768" s="80">
        <v>36812.0</v>
      </c>
      <c r="B1768" s="74">
        <v>1.5133</v>
      </c>
      <c r="C1768" s="1" t="s">
        <v>1949</v>
      </c>
      <c r="G1768" s="16"/>
    </row>
    <row r="1769">
      <c r="A1769" s="80">
        <v>36815.0</v>
      </c>
      <c r="B1769" s="74">
        <v>1.5191</v>
      </c>
      <c r="C1769" s="1" t="s">
        <v>1949</v>
      </c>
      <c r="G1769" s="16"/>
    </row>
    <row r="1770">
      <c r="A1770" s="80">
        <v>36816.0</v>
      </c>
      <c r="B1770" s="74">
        <v>1.5188</v>
      </c>
      <c r="C1770" s="1" t="s">
        <v>1949</v>
      </c>
      <c r="G1770" s="16"/>
    </row>
    <row r="1771">
      <c r="A1771" s="80">
        <v>36817.0</v>
      </c>
      <c r="B1771" s="74">
        <v>1.52</v>
      </c>
      <c r="C1771" s="1" t="s">
        <v>1949</v>
      </c>
      <c r="G1771" s="16"/>
    </row>
    <row r="1772">
      <c r="A1772" s="80">
        <v>36818.0</v>
      </c>
      <c r="B1772" s="74">
        <v>1.5109</v>
      </c>
      <c r="C1772" s="1" t="s">
        <v>1949</v>
      </c>
      <c r="G1772" s="16"/>
    </row>
    <row r="1773">
      <c r="A1773" s="80">
        <v>36819.0</v>
      </c>
      <c r="B1773" s="74">
        <v>1.5129</v>
      </c>
      <c r="C1773" s="1" t="s">
        <v>1949</v>
      </c>
      <c r="G1773" s="16"/>
    </row>
    <row r="1774">
      <c r="A1774" s="80">
        <v>36822.0</v>
      </c>
      <c r="B1774" s="74">
        <v>1.5083</v>
      </c>
      <c r="C1774" s="1" t="s">
        <v>1949</v>
      </c>
      <c r="G1774" s="16"/>
    </row>
    <row r="1775">
      <c r="A1775" s="80">
        <v>36823.0</v>
      </c>
      <c r="B1775" s="74">
        <v>1.5115</v>
      </c>
      <c r="C1775" s="1" t="s">
        <v>1949</v>
      </c>
      <c r="G1775" s="16"/>
    </row>
    <row r="1776">
      <c r="A1776" s="80">
        <v>36824.0</v>
      </c>
      <c r="B1776" s="74">
        <v>1.5154</v>
      </c>
      <c r="C1776" s="1" t="s">
        <v>1949</v>
      </c>
      <c r="G1776" s="16"/>
    </row>
    <row r="1777">
      <c r="A1777" s="80">
        <v>36825.0</v>
      </c>
      <c r="B1777" s="74">
        <v>1.5185</v>
      </c>
      <c r="C1777" s="1" t="s">
        <v>1949</v>
      </c>
      <c r="G1777" s="16"/>
    </row>
    <row r="1778">
      <c r="A1778" s="80">
        <v>36826.0</v>
      </c>
      <c r="B1778" s="74">
        <v>1.5272</v>
      </c>
      <c r="C1778" s="1" t="s">
        <v>1949</v>
      </c>
      <c r="G1778" s="16"/>
    </row>
    <row r="1779">
      <c r="A1779" s="80">
        <v>36829.0</v>
      </c>
      <c r="B1779" s="74">
        <v>1.531</v>
      </c>
      <c r="C1779" s="1" t="s">
        <v>1949</v>
      </c>
      <c r="G1779" s="16"/>
    </row>
    <row r="1780">
      <c r="A1780" s="80">
        <v>36830.0</v>
      </c>
      <c r="B1780" s="74">
        <v>1.5271</v>
      </c>
      <c r="C1780" s="1" t="s">
        <v>1949</v>
      </c>
      <c r="G1780" s="16"/>
    </row>
    <row r="1781">
      <c r="A1781" s="79">
        <v>36831.0</v>
      </c>
      <c r="B1781" s="74">
        <v>1.5265</v>
      </c>
      <c r="C1781" s="1" t="s">
        <v>1949</v>
      </c>
      <c r="G1781" s="16"/>
    </row>
    <row r="1782">
      <c r="A1782" s="79">
        <v>36832.0</v>
      </c>
      <c r="B1782" s="74">
        <v>1.5331</v>
      </c>
      <c r="C1782" s="1" t="s">
        <v>1949</v>
      </c>
      <c r="G1782" s="16"/>
    </row>
    <row r="1783">
      <c r="A1783" s="79">
        <v>36833.0</v>
      </c>
      <c r="B1783" s="74">
        <v>1.5341</v>
      </c>
      <c r="C1783" s="1" t="s">
        <v>1949</v>
      </c>
      <c r="G1783" s="16"/>
    </row>
    <row r="1784">
      <c r="A1784" s="79">
        <v>36836.0</v>
      </c>
      <c r="B1784" s="74">
        <v>1.5298</v>
      </c>
      <c r="C1784" s="1" t="s">
        <v>1949</v>
      </c>
      <c r="G1784" s="16"/>
    </row>
    <row r="1785">
      <c r="A1785" s="79">
        <v>36837.0</v>
      </c>
      <c r="B1785" s="74">
        <v>1.5316</v>
      </c>
      <c r="C1785" s="1" t="s">
        <v>1949</v>
      </c>
      <c r="G1785" s="16"/>
    </row>
    <row r="1786">
      <c r="A1786" s="79">
        <v>36838.0</v>
      </c>
      <c r="B1786" s="74">
        <v>1.5427</v>
      </c>
      <c r="C1786" s="1" t="s">
        <v>1949</v>
      </c>
      <c r="G1786" s="16"/>
    </row>
    <row r="1787">
      <c r="A1787" s="79">
        <v>36839.0</v>
      </c>
      <c r="B1787" s="74">
        <v>1.5454</v>
      </c>
      <c r="C1787" s="1" t="s">
        <v>1949</v>
      </c>
      <c r="G1787" s="16"/>
    </row>
    <row r="1788">
      <c r="A1788" s="80">
        <v>36840.0</v>
      </c>
      <c r="B1788" s="74">
        <v>1.5455</v>
      </c>
      <c r="C1788" s="1" t="s">
        <v>1949</v>
      </c>
      <c r="G1788" s="16"/>
    </row>
    <row r="1789">
      <c r="A1789" s="80">
        <v>36843.0</v>
      </c>
      <c r="B1789" s="13"/>
      <c r="C1789" s="1" t="s">
        <v>1949</v>
      </c>
      <c r="G1789" s="16"/>
    </row>
    <row r="1790">
      <c r="A1790" s="80">
        <v>36844.0</v>
      </c>
      <c r="B1790" s="74">
        <v>1.5446</v>
      </c>
      <c r="C1790" s="1" t="s">
        <v>1949</v>
      </c>
      <c r="G1790" s="16"/>
    </row>
    <row r="1791">
      <c r="A1791" s="80">
        <v>36845.0</v>
      </c>
      <c r="B1791" s="74">
        <v>1.5507</v>
      </c>
      <c r="C1791" s="1" t="s">
        <v>1949</v>
      </c>
      <c r="G1791" s="16"/>
    </row>
    <row r="1792">
      <c r="A1792" s="80">
        <v>36846.0</v>
      </c>
      <c r="B1792" s="74">
        <v>1.5523</v>
      </c>
      <c r="C1792" s="1" t="s">
        <v>1949</v>
      </c>
      <c r="G1792" s="16"/>
    </row>
    <row r="1793">
      <c r="A1793" s="80">
        <v>36847.0</v>
      </c>
      <c r="B1793" s="74">
        <v>1.5593</v>
      </c>
      <c r="C1793" s="1" t="s">
        <v>1949</v>
      </c>
      <c r="G1793" s="16"/>
    </row>
    <row r="1794">
      <c r="A1794" s="80">
        <v>36850.0</v>
      </c>
      <c r="B1794" s="74">
        <v>1.5589</v>
      </c>
      <c r="C1794" s="1" t="s">
        <v>1949</v>
      </c>
      <c r="G1794" s="16"/>
    </row>
    <row r="1795">
      <c r="A1795" s="80">
        <v>36851.0</v>
      </c>
      <c r="B1795" s="74">
        <v>1.5547</v>
      </c>
      <c r="C1795" s="1" t="s">
        <v>1949</v>
      </c>
      <c r="G1795" s="16"/>
    </row>
    <row r="1796">
      <c r="A1796" s="80">
        <v>36852.0</v>
      </c>
      <c r="B1796" s="74">
        <v>1.5476</v>
      </c>
      <c r="C1796" s="1" t="s">
        <v>1949</v>
      </c>
      <c r="G1796" s="16"/>
    </row>
    <row r="1797">
      <c r="A1797" s="80">
        <v>36853.0</v>
      </c>
      <c r="B1797" s="74">
        <v>1.5432</v>
      </c>
      <c r="C1797" s="1" t="s">
        <v>1949</v>
      </c>
      <c r="G1797" s="16"/>
    </row>
    <row r="1798">
      <c r="A1798" s="80">
        <v>36854.0</v>
      </c>
      <c r="B1798" s="74">
        <v>1.5392</v>
      </c>
      <c r="C1798" s="1" t="s">
        <v>1949</v>
      </c>
      <c r="G1798" s="16"/>
    </row>
    <row r="1799">
      <c r="A1799" s="80">
        <v>36857.0</v>
      </c>
      <c r="B1799" s="74">
        <v>1.5346</v>
      </c>
      <c r="C1799" s="1" t="s">
        <v>1949</v>
      </c>
      <c r="G1799" s="16"/>
    </row>
    <row r="1800">
      <c r="A1800" s="80">
        <v>36858.0</v>
      </c>
      <c r="B1800" s="74">
        <v>1.5369</v>
      </c>
      <c r="C1800" s="1" t="s">
        <v>1949</v>
      </c>
      <c r="G1800" s="16"/>
    </row>
    <row r="1801">
      <c r="A1801" s="80">
        <v>36859.0</v>
      </c>
      <c r="B1801" s="74">
        <v>1.5404</v>
      </c>
      <c r="C1801" s="1" t="s">
        <v>1949</v>
      </c>
      <c r="G1801" s="16"/>
    </row>
    <row r="1802">
      <c r="A1802" s="80">
        <v>36860.0</v>
      </c>
      <c r="B1802" s="74">
        <v>1.5356</v>
      </c>
      <c r="C1802" s="1" t="s">
        <v>1949</v>
      </c>
      <c r="G1802" s="16"/>
    </row>
    <row r="1803">
      <c r="A1803" s="79">
        <v>36861.0</v>
      </c>
      <c r="B1803" s="74">
        <v>1.5387</v>
      </c>
      <c r="C1803" s="1" t="s">
        <v>1949</v>
      </c>
      <c r="G1803" s="16"/>
    </row>
    <row r="1804">
      <c r="A1804" s="79">
        <v>36864.0</v>
      </c>
      <c r="B1804" s="74">
        <v>1.5458</v>
      </c>
      <c r="C1804" s="1" t="s">
        <v>1949</v>
      </c>
      <c r="G1804" s="16"/>
    </row>
    <row r="1805">
      <c r="A1805" s="79">
        <v>36865.0</v>
      </c>
      <c r="B1805" s="74">
        <v>1.5435</v>
      </c>
      <c r="C1805" s="1" t="s">
        <v>1949</v>
      </c>
      <c r="G1805" s="16"/>
    </row>
    <row r="1806">
      <c r="A1806" s="79">
        <v>36866.0</v>
      </c>
      <c r="B1806" s="74">
        <v>1.5321</v>
      </c>
      <c r="C1806" s="1" t="s">
        <v>1949</v>
      </c>
      <c r="G1806" s="16"/>
    </row>
    <row r="1807">
      <c r="A1807" s="79">
        <v>36867.0</v>
      </c>
      <c r="B1807" s="74">
        <v>1.5224</v>
      </c>
      <c r="C1807" s="1" t="s">
        <v>1949</v>
      </c>
      <c r="G1807" s="16"/>
    </row>
    <row r="1808">
      <c r="A1808" s="79">
        <v>36868.0</v>
      </c>
      <c r="B1808" s="74">
        <v>1.5193</v>
      </c>
      <c r="C1808" s="1" t="s">
        <v>1949</v>
      </c>
      <c r="G1808" s="16"/>
    </row>
    <row r="1809">
      <c r="A1809" s="80">
        <v>36871.0</v>
      </c>
      <c r="B1809" s="74">
        <v>1.5222</v>
      </c>
      <c r="C1809" s="1" t="s">
        <v>1949</v>
      </c>
      <c r="G1809" s="16"/>
    </row>
    <row r="1810">
      <c r="A1810" s="80">
        <v>36872.0</v>
      </c>
      <c r="B1810" s="74">
        <v>1.5247</v>
      </c>
      <c r="C1810" s="1" t="s">
        <v>1949</v>
      </c>
      <c r="G1810" s="16"/>
    </row>
    <row r="1811">
      <c r="A1811" s="80">
        <v>36873.0</v>
      </c>
      <c r="B1811" s="74">
        <v>1.5207</v>
      </c>
      <c r="C1811" s="1" t="s">
        <v>1949</v>
      </c>
      <c r="G1811" s="16"/>
    </row>
    <row r="1812">
      <c r="A1812" s="80">
        <v>36874.0</v>
      </c>
      <c r="B1812" s="74">
        <v>1.5169</v>
      </c>
      <c r="C1812" s="1" t="s">
        <v>1949</v>
      </c>
      <c r="G1812" s="16"/>
    </row>
    <row r="1813">
      <c r="A1813" s="80">
        <v>36875.0</v>
      </c>
      <c r="B1813" s="74">
        <v>1.5176</v>
      </c>
      <c r="C1813" s="1" t="s">
        <v>1949</v>
      </c>
      <c r="G1813" s="16"/>
    </row>
    <row r="1814">
      <c r="A1814" s="80">
        <v>36878.0</v>
      </c>
      <c r="B1814" s="74">
        <v>1.5254</v>
      </c>
      <c r="C1814" s="1" t="s">
        <v>1949</v>
      </c>
      <c r="G1814" s="16"/>
    </row>
    <row r="1815">
      <c r="A1815" s="80">
        <v>36879.0</v>
      </c>
      <c r="B1815" s="74">
        <v>1.5217</v>
      </c>
      <c r="C1815" s="1" t="s">
        <v>1949</v>
      </c>
      <c r="G1815" s="16"/>
    </row>
    <row r="1816">
      <c r="A1816" s="80">
        <v>36880.0</v>
      </c>
      <c r="B1816" s="74">
        <v>1.5219</v>
      </c>
      <c r="C1816" s="1" t="s">
        <v>1949</v>
      </c>
      <c r="G1816" s="16"/>
    </row>
    <row r="1817">
      <c r="A1817" s="80">
        <v>36881.0</v>
      </c>
      <c r="B1817" s="74">
        <v>1.5185</v>
      </c>
      <c r="C1817" s="1" t="s">
        <v>1949</v>
      </c>
      <c r="G1817" s="16"/>
    </row>
    <row r="1818">
      <c r="A1818" s="80">
        <v>36882.0</v>
      </c>
      <c r="B1818" s="74">
        <v>1.5167</v>
      </c>
      <c r="C1818" s="1" t="s">
        <v>1949</v>
      </c>
      <c r="G1818" s="16"/>
    </row>
    <row r="1819">
      <c r="A1819" s="80">
        <v>36885.0</v>
      </c>
      <c r="B1819" s="13"/>
      <c r="C1819" s="1" t="s">
        <v>1949</v>
      </c>
      <c r="G1819" s="16"/>
    </row>
    <row r="1820">
      <c r="A1820" s="80">
        <v>36886.0</v>
      </c>
      <c r="B1820" s="13"/>
      <c r="C1820" s="1" t="s">
        <v>1949</v>
      </c>
      <c r="G1820" s="16"/>
    </row>
    <row r="1821">
      <c r="A1821" s="80">
        <v>36887.0</v>
      </c>
      <c r="B1821" s="74">
        <v>1.5109</v>
      </c>
      <c r="C1821" s="1" t="s">
        <v>1949</v>
      </c>
      <c r="G1821" s="16"/>
    </row>
    <row r="1822">
      <c r="A1822" s="80">
        <v>36888.0</v>
      </c>
      <c r="B1822" s="74">
        <v>1.5071</v>
      </c>
      <c r="C1822" s="1" t="s">
        <v>1949</v>
      </c>
      <c r="G1822" s="16"/>
    </row>
    <row r="1823">
      <c r="A1823" s="80">
        <v>36889.0</v>
      </c>
      <c r="B1823" s="74">
        <v>1.5002</v>
      </c>
      <c r="C1823" s="1" t="s">
        <v>1949</v>
      </c>
      <c r="G1823" s="16"/>
    </row>
    <row r="1824">
      <c r="A1824" s="79">
        <v>36893.0</v>
      </c>
      <c r="B1824" s="74">
        <v>1.4963</v>
      </c>
      <c r="C1824" s="1" t="s">
        <v>1949</v>
      </c>
      <c r="G1824" s="16"/>
    </row>
    <row r="1825">
      <c r="A1825" s="79">
        <v>36894.0</v>
      </c>
      <c r="B1825" s="74">
        <v>1.4978</v>
      </c>
      <c r="C1825" s="1" t="s">
        <v>1949</v>
      </c>
      <c r="G1825" s="16"/>
    </row>
    <row r="1826">
      <c r="A1826" s="79">
        <v>36895.0</v>
      </c>
      <c r="B1826" s="74">
        <v>1.4983</v>
      </c>
      <c r="C1826" s="1" t="s">
        <v>1949</v>
      </c>
      <c r="G1826" s="16"/>
    </row>
    <row r="1827">
      <c r="A1827" s="79">
        <v>36896.0</v>
      </c>
      <c r="B1827" s="74">
        <v>1.5002</v>
      </c>
      <c r="C1827" s="1" t="s">
        <v>1949</v>
      </c>
      <c r="G1827" s="16"/>
    </row>
    <row r="1828">
      <c r="A1828" s="79">
        <v>36899.0</v>
      </c>
      <c r="B1828" s="74">
        <v>1.4948</v>
      </c>
      <c r="C1828" s="1" t="s">
        <v>1949</v>
      </c>
      <c r="G1828" s="16"/>
    </row>
    <row r="1829">
      <c r="A1829" s="79">
        <v>36900.0</v>
      </c>
      <c r="B1829" s="74">
        <v>1.4974</v>
      </c>
      <c r="C1829" s="1" t="s">
        <v>1949</v>
      </c>
      <c r="G1829" s="16"/>
    </row>
    <row r="1830">
      <c r="A1830" s="80">
        <v>36901.0</v>
      </c>
      <c r="B1830" s="74">
        <v>1.5001</v>
      </c>
      <c r="C1830" s="1" t="s">
        <v>1949</v>
      </c>
      <c r="G1830" s="16"/>
    </row>
    <row r="1831">
      <c r="A1831" s="80">
        <v>36902.0</v>
      </c>
      <c r="B1831" s="74">
        <v>1.4976</v>
      </c>
      <c r="C1831" s="1" t="s">
        <v>1949</v>
      </c>
      <c r="G1831" s="16"/>
    </row>
    <row r="1832">
      <c r="A1832" s="80">
        <v>36903.0</v>
      </c>
      <c r="B1832" s="74">
        <v>1.4966</v>
      </c>
      <c r="C1832" s="1" t="s">
        <v>1949</v>
      </c>
      <c r="G1832" s="16"/>
    </row>
    <row r="1833">
      <c r="A1833" s="80">
        <v>36906.0</v>
      </c>
      <c r="B1833" s="74">
        <v>1.5045</v>
      </c>
      <c r="C1833" s="1" t="s">
        <v>1949</v>
      </c>
      <c r="G1833" s="16"/>
    </row>
    <row r="1834">
      <c r="A1834" s="80">
        <v>36907.0</v>
      </c>
      <c r="B1834" s="74">
        <v>1.5044</v>
      </c>
      <c r="C1834" s="1" t="s">
        <v>1949</v>
      </c>
      <c r="G1834" s="16"/>
    </row>
    <row r="1835">
      <c r="A1835" s="80">
        <v>36908.0</v>
      </c>
      <c r="B1835" s="74">
        <v>1.5121</v>
      </c>
      <c r="C1835" s="1" t="s">
        <v>1949</v>
      </c>
      <c r="G1835" s="16"/>
    </row>
    <row r="1836">
      <c r="A1836" s="80">
        <v>36909.0</v>
      </c>
      <c r="B1836" s="74">
        <v>1.516</v>
      </c>
      <c r="C1836" s="1" t="s">
        <v>1949</v>
      </c>
      <c r="G1836" s="16"/>
    </row>
    <row r="1837">
      <c r="A1837" s="80">
        <v>36910.0</v>
      </c>
      <c r="B1837" s="74">
        <v>1.5144</v>
      </c>
      <c r="C1837" s="1" t="s">
        <v>1949</v>
      </c>
      <c r="G1837" s="16"/>
    </row>
    <row r="1838">
      <c r="A1838" s="80">
        <v>36913.0</v>
      </c>
      <c r="B1838" s="74">
        <v>1.5066</v>
      </c>
      <c r="C1838" s="1" t="s">
        <v>1949</v>
      </c>
      <c r="G1838" s="16"/>
    </row>
    <row r="1839">
      <c r="A1839" s="80">
        <v>36914.0</v>
      </c>
      <c r="B1839" s="74">
        <v>1.5066</v>
      </c>
      <c r="C1839" s="1" t="s">
        <v>1949</v>
      </c>
      <c r="G1839" s="16"/>
    </row>
    <row r="1840">
      <c r="A1840" s="80">
        <v>36915.0</v>
      </c>
      <c r="B1840" s="74">
        <v>1.5124</v>
      </c>
      <c r="C1840" s="1" t="s">
        <v>1949</v>
      </c>
      <c r="G1840" s="16"/>
    </row>
    <row r="1841">
      <c r="A1841" s="80">
        <v>36916.0</v>
      </c>
      <c r="B1841" s="74">
        <v>1.5076</v>
      </c>
      <c r="C1841" s="1" t="s">
        <v>1949</v>
      </c>
      <c r="G1841" s="16"/>
    </row>
    <row r="1842">
      <c r="A1842" s="80">
        <v>36917.0</v>
      </c>
      <c r="B1842" s="74">
        <v>1.5063</v>
      </c>
      <c r="C1842" s="1" t="s">
        <v>1949</v>
      </c>
      <c r="G1842" s="16"/>
    </row>
    <row r="1843">
      <c r="A1843" s="80">
        <v>36920.0</v>
      </c>
      <c r="B1843" s="74">
        <v>1.5009</v>
      </c>
      <c r="C1843" s="1" t="s">
        <v>1949</v>
      </c>
      <c r="G1843" s="16"/>
    </row>
    <row r="1844">
      <c r="A1844" s="80">
        <v>36921.0</v>
      </c>
      <c r="B1844" s="74">
        <v>1.4985</v>
      </c>
      <c r="C1844" s="1" t="s">
        <v>1949</v>
      </c>
      <c r="G1844" s="16"/>
    </row>
    <row r="1845">
      <c r="A1845" s="80">
        <v>36922.0</v>
      </c>
      <c r="B1845" s="74">
        <v>1.5</v>
      </c>
      <c r="C1845" s="1" t="s">
        <v>1949</v>
      </c>
      <c r="G1845" s="16"/>
    </row>
    <row r="1846">
      <c r="A1846" s="79">
        <v>36923.0</v>
      </c>
      <c r="B1846" s="74">
        <v>1.4949</v>
      </c>
      <c r="C1846" s="1" t="s">
        <v>1949</v>
      </c>
      <c r="G1846" s="16"/>
    </row>
    <row r="1847">
      <c r="A1847" s="79">
        <v>36924.0</v>
      </c>
      <c r="B1847" s="74">
        <v>1.4936</v>
      </c>
      <c r="C1847" s="1" t="s">
        <v>1949</v>
      </c>
      <c r="G1847" s="16"/>
    </row>
    <row r="1848">
      <c r="A1848" s="79">
        <v>36927.0</v>
      </c>
      <c r="B1848" s="74">
        <v>1.5046</v>
      </c>
      <c r="C1848" s="1" t="s">
        <v>1949</v>
      </c>
      <c r="G1848" s="16"/>
    </row>
    <row r="1849">
      <c r="A1849" s="79">
        <v>36928.0</v>
      </c>
      <c r="B1849" s="74">
        <v>1.5079</v>
      </c>
      <c r="C1849" s="1" t="s">
        <v>1949</v>
      </c>
      <c r="G1849" s="16"/>
    </row>
    <row r="1850">
      <c r="A1850" s="79">
        <v>36929.0</v>
      </c>
      <c r="B1850" s="74">
        <v>1.5096</v>
      </c>
      <c r="C1850" s="1" t="s">
        <v>1949</v>
      </c>
      <c r="G1850" s="16"/>
    </row>
    <row r="1851">
      <c r="A1851" s="79">
        <v>36930.0</v>
      </c>
      <c r="B1851" s="74">
        <v>1.5112</v>
      </c>
      <c r="C1851" s="1" t="s">
        <v>1949</v>
      </c>
      <c r="G1851" s="16"/>
    </row>
    <row r="1852">
      <c r="A1852" s="79">
        <v>36931.0</v>
      </c>
      <c r="B1852" s="74">
        <v>1.5083</v>
      </c>
      <c r="C1852" s="1" t="s">
        <v>1949</v>
      </c>
      <c r="G1852" s="16"/>
    </row>
    <row r="1853">
      <c r="A1853" s="80">
        <v>36934.0</v>
      </c>
      <c r="B1853" s="74">
        <v>1.5193</v>
      </c>
      <c r="C1853" s="1" t="s">
        <v>1949</v>
      </c>
      <c r="G1853" s="16"/>
    </row>
    <row r="1854">
      <c r="A1854" s="80">
        <v>36935.0</v>
      </c>
      <c r="B1854" s="74">
        <v>1.5212</v>
      </c>
      <c r="C1854" s="1" t="s">
        <v>1949</v>
      </c>
      <c r="G1854" s="16"/>
    </row>
    <row r="1855">
      <c r="A1855" s="80">
        <v>36936.0</v>
      </c>
      <c r="B1855" s="74">
        <v>1.5254</v>
      </c>
      <c r="C1855" s="1" t="s">
        <v>1949</v>
      </c>
      <c r="G1855" s="16"/>
    </row>
    <row r="1856">
      <c r="A1856" s="80">
        <v>36937.0</v>
      </c>
      <c r="B1856" s="74">
        <v>1.5276</v>
      </c>
      <c r="C1856" s="1" t="s">
        <v>1949</v>
      </c>
      <c r="G1856" s="16"/>
    </row>
    <row r="1857">
      <c r="A1857" s="80">
        <v>36938.0</v>
      </c>
      <c r="B1857" s="74">
        <v>1.5368</v>
      </c>
      <c r="C1857" s="1" t="s">
        <v>1949</v>
      </c>
      <c r="G1857" s="16"/>
    </row>
    <row r="1858">
      <c r="A1858" s="80">
        <v>36941.0</v>
      </c>
      <c r="B1858" s="74">
        <v>1.5359</v>
      </c>
      <c r="C1858" s="1" t="s">
        <v>1949</v>
      </c>
      <c r="G1858" s="16"/>
    </row>
    <row r="1859">
      <c r="A1859" s="80">
        <v>36942.0</v>
      </c>
      <c r="B1859" s="74">
        <v>1.5392</v>
      </c>
      <c r="C1859" s="1" t="s">
        <v>1949</v>
      </c>
      <c r="G1859" s="16"/>
    </row>
    <row r="1860">
      <c r="A1860" s="80">
        <v>36943.0</v>
      </c>
      <c r="B1860" s="74">
        <v>1.5366</v>
      </c>
      <c r="C1860" s="1" t="s">
        <v>1949</v>
      </c>
      <c r="G1860" s="16"/>
    </row>
    <row r="1861">
      <c r="A1861" s="80">
        <v>36944.0</v>
      </c>
      <c r="B1861" s="74">
        <v>1.538</v>
      </c>
      <c r="C1861" s="1" t="s">
        <v>1949</v>
      </c>
      <c r="G1861" s="16"/>
    </row>
    <row r="1862">
      <c r="A1862" s="80">
        <v>36945.0</v>
      </c>
      <c r="B1862" s="74">
        <v>1.5374</v>
      </c>
      <c r="C1862" s="1" t="s">
        <v>1949</v>
      </c>
      <c r="G1862" s="16"/>
    </row>
    <row r="1863">
      <c r="A1863" s="80">
        <v>36948.0</v>
      </c>
      <c r="B1863" s="74">
        <v>1.5313</v>
      </c>
      <c r="C1863" s="1" t="s">
        <v>1949</v>
      </c>
      <c r="G1863" s="16"/>
    </row>
    <row r="1864">
      <c r="A1864" s="80">
        <v>36949.0</v>
      </c>
      <c r="B1864" s="74">
        <v>1.5259</v>
      </c>
      <c r="C1864" s="1" t="s">
        <v>1949</v>
      </c>
      <c r="G1864" s="16"/>
    </row>
    <row r="1865">
      <c r="A1865" s="80">
        <v>36950.0</v>
      </c>
      <c r="B1865" s="74">
        <v>1.5316</v>
      </c>
      <c r="C1865" s="1" t="s">
        <v>1949</v>
      </c>
      <c r="G1865" s="16"/>
    </row>
    <row r="1866">
      <c r="A1866" s="79">
        <v>36951.0</v>
      </c>
      <c r="B1866" s="74">
        <v>1.5458</v>
      </c>
      <c r="C1866" s="1" t="s">
        <v>1949</v>
      </c>
      <c r="G1866" s="16"/>
    </row>
    <row r="1867">
      <c r="A1867" s="79">
        <v>36952.0</v>
      </c>
      <c r="B1867" s="74">
        <v>1.5484</v>
      </c>
      <c r="C1867" s="1" t="s">
        <v>1949</v>
      </c>
      <c r="G1867" s="16"/>
    </row>
    <row r="1868">
      <c r="A1868" s="79">
        <v>36955.0</v>
      </c>
      <c r="B1868" s="74">
        <v>1.5473</v>
      </c>
      <c r="C1868" s="1" t="s">
        <v>1949</v>
      </c>
      <c r="G1868" s="16"/>
    </row>
    <row r="1869">
      <c r="A1869" s="79">
        <v>36956.0</v>
      </c>
      <c r="B1869" s="74">
        <v>1.538</v>
      </c>
      <c r="C1869" s="1" t="s">
        <v>1949</v>
      </c>
      <c r="G1869" s="16"/>
    </row>
    <row r="1870">
      <c r="A1870" s="79">
        <v>36957.0</v>
      </c>
      <c r="B1870" s="74">
        <v>1.549</v>
      </c>
      <c r="C1870" s="1" t="s">
        <v>1949</v>
      </c>
      <c r="G1870" s="16"/>
    </row>
    <row r="1871">
      <c r="A1871" s="79">
        <v>36958.0</v>
      </c>
      <c r="B1871" s="74">
        <v>1.5492</v>
      </c>
      <c r="C1871" s="1" t="s">
        <v>1949</v>
      </c>
      <c r="G1871" s="16"/>
    </row>
    <row r="1872">
      <c r="A1872" s="79">
        <v>36959.0</v>
      </c>
      <c r="B1872" s="74">
        <v>1.5483</v>
      </c>
      <c r="C1872" s="1" t="s">
        <v>1949</v>
      </c>
      <c r="G1872" s="16"/>
    </row>
    <row r="1873">
      <c r="A1873" s="80">
        <v>36962.0</v>
      </c>
      <c r="B1873" s="74">
        <v>1.5508</v>
      </c>
      <c r="C1873" s="1" t="s">
        <v>1949</v>
      </c>
      <c r="G1873" s="16"/>
    </row>
    <row r="1874">
      <c r="A1874" s="80">
        <v>36963.0</v>
      </c>
      <c r="B1874" s="74">
        <v>1.5471</v>
      </c>
      <c r="C1874" s="1" t="s">
        <v>1949</v>
      </c>
      <c r="G1874" s="16"/>
    </row>
    <row r="1875">
      <c r="A1875" s="80">
        <v>36964.0</v>
      </c>
      <c r="B1875" s="74">
        <v>1.5533</v>
      </c>
      <c r="C1875" s="1" t="s">
        <v>1949</v>
      </c>
      <c r="G1875" s="16"/>
    </row>
    <row r="1876">
      <c r="A1876" s="80">
        <v>36965.0</v>
      </c>
      <c r="B1876" s="74">
        <v>1.5596</v>
      </c>
      <c r="C1876" s="1" t="s">
        <v>1949</v>
      </c>
      <c r="G1876" s="16"/>
    </row>
    <row r="1877">
      <c r="A1877" s="80">
        <v>36966.0</v>
      </c>
      <c r="B1877" s="74">
        <v>1.567</v>
      </c>
      <c r="C1877" s="1" t="s">
        <v>1949</v>
      </c>
      <c r="G1877" s="16"/>
    </row>
    <row r="1878">
      <c r="A1878" s="80">
        <v>36969.0</v>
      </c>
      <c r="B1878" s="13"/>
      <c r="C1878" s="1" t="s">
        <v>1949</v>
      </c>
      <c r="G1878" s="16"/>
    </row>
    <row r="1879">
      <c r="A1879" s="80">
        <v>36970.0</v>
      </c>
      <c r="B1879" s="74">
        <v>1.5607</v>
      </c>
      <c r="C1879" s="1" t="s">
        <v>1949</v>
      </c>
      <c r="G1879" s="16"/>
    </row>
    <row r="1880">
      <c r="A1880" s="80">
        <v>36971.0</v>
      </c>
      <c r="B1880" s="74">
        <v>1.5726</v>
      </c>
      <c r="C1880" s="1" t="s">
        <v>1949</v>
      </c>
      <c r="G1880" s="16"/>
    </row>
    <row r="1881">
      <c r="A1881" s="80">
        <v>36972.0</v>
      </c>
      <c r="B1881" s="74">
        <v>1.5732</v>
      </c>
      <c r="C1881" s="1" t="s">
        <v>1949</v>
      </c>
      <c r="G1881" s="16"/>
    </row>
    <row r="1882">
      <c r="A1882" s="80">
        <v>36973.0</v>
      </c>
      <c r="B1882" s="74">
        <v>1.5664</v>
      </c>
      <c r="C1882" s="1" t="s">
        <v>1949</v>
      </c>
      <c r="G1882" s="16"/>
    </row>
    <row r="1883">
      <c r="A1883" s="80">
        <v>36976.0</v>
      </c>
      <c r="B1883" s="74">
        <v>1.5547</v>
      </c>
      <c r="C1883" s="1" t="s">
        <v>1949</v>
      </c>
      <c r="G1883" s="16"/>
    </row>
    <row r="1884">
      <c r="A1884" s="80">
        <v>36977.0</v>
      </c>
      <c r="B1884" s="74">
        <v>1.5693</v>
      </c>
      <c r="C1884" s="1" t="s">
        <v>1949</v>
      </c>
      <c r="G1884" s="16"/>
    </row>
    <row r="1885">
      <c r="A1885" s="80">
        <v>36978.0</v>
      </c>
      <c r="B1885" s="74">
        <v>1.567</v>
      </c>
      <c r="C1885" s="1" t="s">
        <v>1949</v>
      </c>
      <c r="G1885" s="16"/>
    </row>
    <row r="1886">
      <c r="A1886" s="80">
        <v>36979.0</v>
      </c>
      <c r="B1886" s="74">
        <v>1.5722</v>
      </c>
      <c r="C1886" s="1" t="s">
        <v>1949</v>
      </c>
      <c r="G1886" s="16"/>
    </row>
    <row r="1887">
      <c r="A1887" s="80">
        <v>36980.0</v>
      </c>
      <c r="B1887" s="74">
        <v>1.5774</v>
      </c>
      <c r="C1887" s="1" t="s">
        <v>1949</v>
      </c>
      <c r="G1887" s="16"/>
    </row>
    <row r="1888">
      <c r="A1888" s="79">
        <v>36983.0</v>
      </c>
      <c r="B1888" s="74">
        <v>1.5749</v>
      </c>
      <c r="C1888" s="1" t="s">
        <v>1949</v>
      </c>
      <c r="G1888" s="16"/>
    </row>
    <row r="1889">
      <c r="A1889" s="79">
        <v>36984.0</v>
      </c>
      <c r="B1889" s="74">
        <v>1.5789</v>
      </c>
      <c r="C1889" s="1" t="s">
        <v>1949</v>
      </c>
      <c r="G1889" s="16"/>
    </row>
    <row r="1890">
      <c r="A1890" s="79">
        <v>36985.0</v>
      </c>
      <c r="B1890" s="74">
        <v>1.5694</v>
      </c>
      <c r="C1890" s="1" t="s">
        <v>1949</v>
      </c>
      <c r="G1890" s="16"/>
    </row>
    <row r="1891">
      <c r="A1891" s="79">
        <v>36986.0</v>
      </c>
      <c r="B1891" s="74">
        <v>1.5787</v>
      </c>
      <c r="C1891" s="1" t="s">
        <v>1949</v>
      </c>
      <c r="G1891" s="16"/>
    </row>
    <row r="1892">
      <c r="A1892" s="79">
        <v>36987.0</v>
      </c>
      <c r="B1892" s="74">
        <v>1.5613</v>
      </c>
      <c r="C1892" s="1" t="s">
        <v>1949</v>
      </c>
      <c r="G1892" s="16"/>
    </row>
    <row r="1893">
      <c r="A1893" s="79">
        <v>36990.0</v>
      </c>
      <c r="B1893" s="74">
        <v>1.5642</v>
      </c>
      <c r="C1893" s="1" t="s">
        <v>1949</v>
      </c>
      <c r="G1893" s="16"/>
    </row>
    <row r="1894">
      <c r="A1894" s="80">
        <v>36991.0</v>
      </c>
      <c r="B1894" s="74">
        <v>1.5562</v>
      </c>
      <c r="C1894" s="1" t="s">
        <v>1949</v>
      </c>
      <c r="G1894" s="16"/>
    </row>
    <row r="1895">
      <c r="A1895" s="80">
        <v>36992.0</v>
      </c>
      <c r="B1895" s="74">
        <v>1.562</v>
      </c>
      <c r="C1895" s="1" t="s">
        <v>1949</v>
      </c>
      <c r="G1895" s="16"/>
    </row>
    <row r="1896">
      <c r="A1896" s="80">
        <v>36993.0</v>
      </c>
      <c r="B1896" s="74">
        <v>1.5599</v>
      </c>
      <c r="C1896" s="1" t="s">
        <v>1949</v>
      </c>
      <c r="G1896" s="16"/>
    </row>
    <row r="1897">
      <c r="A1897" s="80">
        <v>36994.0</v>
      </c>
      <c r="B1897" s="13"/>
      <c r="C1897" s="1" t="s">
        <v>1949</v>
      </c>
      <c r="G1897" s="16"/>
    </row>
    <row r="1898">
      <c r="A1898" s="80">
        <v>36997.0</v>
      </c>
      <c r="B1898" s="74">
        <v>1.5621</v>
      </c>
      <c r="C1898" s="1" t="s">
        <v>1949</v>
      </c>
      <c r="G1898" s="16"/>
    </row>
    <row r="1899">
      <c r="A1899" s="80">
        <v>36998.0</v>
      </c>
      <c r="B1899" s="74">
        <v>1.5579</v>
      </c>
      <c r="C1899" s="1" t="s">
        <v>1949</v>
      </c>
      <c r="G1899" s="16"/>
    </row>
    <row r="1900">
      <c r="A1900" s="80">
        <v>36999.0</v>
      </c>
      <c r="B1900" s="74">
        <v>1.5693</v>
      </c>
      <c r="C1900" s="1" t="s">
        <v>1949</v>
      </c>
      <c r="G1900" s="16"/>
    </row>
    <row r="1901">
      <c r="A1901" s="80">
        <v>37000.0</v>
      </c>
      <c r="B1901" s="74">
        <v>1.5472</v>
      </c>
      <c r="C1901" s="1" t="s">
        <v>1949</v>
      </c>
      <c r="G1901" s="16"/>
    </row>
    <row r="1902">
      <c r="A1902" s="80">
        <v>37001.0</v>
      </c>
      <c r="B1902" s="74">
        <v>1.5434</v>
      </c>
      <c r="C1902" s="1" t="s">
        <v>1949</v>
      </c>
      <c r="G1902" s="16"/>
    </row>
    <row r="1903">
      <c r="A1903" s="80">
        <v>37004.0</v>
      </c>
      <c r="B1903" s="74">
        <v>1.5464</v>
      </c>
      <c r="C1903" s="1" t="s">
        <v>1949</v>
      </c>
      <c r="G1903" s="16"/>
    </row>
    <row r="1904">
      <c r="A1904" s="80">
        <v>37005.0</v>
      </c>
      <c r="B1904" s="74">
        <v>1.5482</v>
      </c>
      <c r="C1904" s="1" t="s">
        <v>1949</v>
      </c>
      <c r="G1904" s="16"/>
    </row>
    <row r="1905">
      <c r="A1905" s="80">
        <v>37006.0</v>
      </c>
      <c r="B1905" s="74">
        <v>1.5473</v>
      </c>
      <c r="C1905" s="1" t="s">
        <v>1949</v>
      </c>
      <c r="G1905" s="16"/>
    </row>
    <row r="1906">
      <c r="A1906" s="80">
        <v>37007.0</v>
      </c>
      <c r="B1906" s="74">
        <v>1.5451</v>
      </c>
      <c r="C1906" s="1" t="s">
        <v>1949</v>
      </c>
      <c r="G1906" s="16"/>
    </row>
    <row r="1907">
      <c r="A1907" s="80">
        <v>37008.0</v>
      </c>
      <c r="B1907" s="74">
        <v>1.5417</v>
      </c>
      <c r="C1907" s="1" t="s">
        <v>1949</v>
      </c>
      <c r="G1907" s="16"/>
    </row>
    <row r="1908">
      <c r="A1908" s="80">
        <v>37011.0</v>
      </c>
      <c r="B1908" s="74">
        <v>1.5356</v>
      </c>
      <c r="C1908" s="1" t="s">
        <v>1949</v>
      </c>
      <c r="G1908" s="16"/>
    </row>
    <row r="1909">
      <c r="A1909" s="81">
        <v>37012.0</v>
      </c>
      <c r="B1909" s="74">
        <v>1.5338</v>
      </c>
      <c r="C1909" s="1" t="s">
        <v>1949</v>
      </c>
      <c r="G1909" s="16"/>
    </row>
    <row r="1910">
      <c r="A1910" s="81">
        <v>37013.0</v>
      </c>
      <c r="B1910" s="74">
        <v>1.5309</v>
      </c>
      <c r="C1910" s="1" t="s">
        <v>1949</v>
      </c>
      <c r="G1910" s="16"/>
    </row>
    <row r="1911">
      <c r="A1911" s="81">
        <v>37014.0</v>
      </c>
      <c r="B1911" s="74">
        <v>1.5329</v>
      </c>
      <c r="C1911" s="1" t="s">
        <v>1949</v>
      </c>
      <c r="G1911" s="16"/>
    </row>
    <row r="1912">
      <c r="A1912" s="81">
        <v>37015.0</v>
      </c>
      <c r="B1912" s="74">
        <v>1.5349</v>
      </c>
      <c r="C1912" s="1" t="s">
        <v>1949</v>
      </c>
      <c r="G1912" s="16"/>
    </row>
    <row r="1913">
      <c r="A1913" s="81">
        <v>37018.0</v>
      </c>
      <c r="B1913" s="74">
        <v>1.5403</v>
      </c>
      <c r="C1913" s="1" t="s">
        <v>1949</v>
      </c>
      <c r="G1913" s="16"/>
    </row>
    <row r="1914">
      <c r="A1914" s="81">
        <v>37019.0</v>
      </c>
      <c r="B1914" s="74">
        <v>1.5444</v>
      </c>
      <c r="C1914" s="1" t="s">
        <v>1949</v>
      </c>
      <c r="G1914" s="16"/>
    </row>
    <row r="1915">
      <c r="A1915" s="81">
        <v>37020.0</v>
      </c>
      <c r="B1915" s="74">
        <v>1.5404</v>
      </c>
      <c r="C1915" s="1" t="s">
        <v>1949</v>
      </c>
      <c r="G1915" s="16"/>
    </row>
    <row r="1916">
      <c r="A1916" s="82">
        <v>37021.0</v>
      </c>
      <c r="B1916" s="74">
        <v>1.539</v>
      </c>
      <c r="C1916" s="1" t="s">
        <v>1949</v>
      </c>
      <c r="G1916" s="16"/>
    </row>
    <row r="1917">
      <c r="A1917" s="82">
        <v>37022.0</v>
      </c>
      <c r="B1917" s="74">
        <v>1.5503</v>
      </c>
      <c r="C1917" s="1" t="s">
        <v>1949</v>
      </c>
      <c r="G1917" s="16"/>
    </row>
    <row r="1918">
      <c r="A1918" s="82">
        <v>37025.0</v>
      </c>
      <c r="B1918" s="74">
        <v>1.554</v>
      </c>
      <c r="C1918" s="1" t="s">
        <v>1949</v>
      </c>
      <c r="G1918" s="16"/>
    </row>
    <row r="1919">
      <c r="A1919" s="82">
        <v>37026.0</v>
      </c>
      <c r="B1919" s="74">
        <v>1.5491</v>
      </c>
      <c r="C1919" s="1" t="s">
        <v>1949</v>
      </c>
      <c r="G1919" s="16"/>
    </row>
    <row r="1920">
      <c r="A1920" s="82">
        <v>37027.0</v>
      </c>
      <c r="B1920" s="74">
        <v>1.5399</v>
      </c>
      <c r="C1920" s="1" t="s">
        <v>1949</v>
      </c>
      <c r="G1920" s="16"/>
    </row>
    <row r="1921">
      <c r="A1921" s="82">
        <v>37028.0</v>
      </c>
      <c r="B1921" s="74">
        <v>1.5358</v>
      </c>
      <c r="C1921" s="1" t="s">
        <v>1949</v>
      </c>
      <c r="G1921" s="16"/>
    </row>
    <row r="1922">
      <c r="A1922" s="82">
        <v>37029.0</v>
      </c>
      <c r="B1922" s="74">
        <v>1.533</v>
      </c>
      <c r="C1922" s="1" t="s">
        <v>1949</v>
      </c>
      <c r="G1922" s="16"/>
    </row>
    <row r="1923">
      <c r="A1923" s="82">
        <v>37032.0</v>
      </c>
      <c r="B1923" s="13"/>
      <c r="C1923" s="1" t="s">
        <v>1949</v>
      </c>
      <c r="G1923" s="16"/>
    </row>
    <row r="1924">
      <c r="A1924" s="82">
        <v>37033.0</v>
      </c>
      <c r="B1924" s="74">
        <v>1.5407</v>
      </c>
      <c r="C1924" s="1" t="s">
        <v>1949</v>
      </c>
      <c r="G1924" s="16"/>
    </row>
    <row r="1925">
      <c r="A1925" s="82">
        <v>37034.0</v>
      </c>
      <c r="B1925" s="74">
        <v>1.5458</v>
      </c>
      <c r="C1925" s="1" t="s">
        <v>1949</v>
      </c>
      <c r="G1925" s="16"/>
    </row>
    <row r="1926">
      <c r="A1926" s="82">
        <v>37035.0</v>
      </c>
      <c r="B1926" s="74">
        <v>1.5473</v>
      </c>
      <c r="C1926" s="1" t="s">
        <v>1949</v>
      </c>
      <c r="G1926" s="16"/>
    </row>
    <row r="1927">
      <c r="A1927" s="82">
        <v>37036.0</v>
      </c>
      <c r="B1927" s="74">
        <v>1.5452</v>
      </c>
      <c r="C1927" s="1" t="s">
        <v>1949</v>
      </c>
      <c r="G1927" s="16"/>
    </row>
    <row r="1928">
      <c r="A1928" s="82">
        <v>37039.0</v>
      </c>
      <c r="B1928" s="74">
        <v>1.5453</v>
      </c>
      <c r="C1928" s="1" t="s">
        <v>1949</v>
      </c>
      <c r="G1928" s="16"/>
    </row>
    <row r="1929">
      <c r="A1929" s="82">
        <v>37040.0</v>
      </c>
      <c r="B1929" s="74">
        <v>1.5373</v>
      </c>
      <c r="C1929" s="1" t="s">
        <v>1949</v>
      </c>
      <c r="G1929" s="16"/>
    </row>
    <row r="1930">
      <c r="A1930" s="82">
        <v>37041.0</v>
      </c>
      <c r="B1930" s="74">
        <v>1.546</v>
      </c>
      <c r="C1930" s="1" t="s">
        <v>1949</v>
      </c>
      <c r="G1930" s="16"/>
    </row>
    <row r="1931">
      <c r="A1931" s="82">
        <v>37042.0</v>
      </c>
      <c r="B1931" s="74">
        <v>1.5457</v>
      </c>
      <c r="C1931" s="1" t="s">
        <v>1949</v>
      </c>
      <c r="G1931" s="16"/>
    </row>
    <row r="1932">
      <c r="A1932" s="79">
        <v>37043.0</v>
      </c>
      <c r="B1932" s="74">
        <v>1.532</v>
      </c>
      <c r="C1932" s="1" t="s">
        <v>1949</v>
      </c>
      <c r="G1932" s="16"/>
    </row>
    <row r="1933">
      <c r="A1933" s="79">
        <v>37046.0</v>
      </c>
      <c r="B1933" s="74">
        <v>1.5357</v>
      </c>
      <c r="C1933" s="1" t="s">
        <v>1949</v>
      </c>
      <c r="G1933" s="16"/>
    </row>
    <row r="1934">
      <c r="A1934" s="79">
        <v>37047.0</v>
      </c>
      <c r="B1934" s="74">
        <v>1.5327</v>
      </c>
      <c r="C1934" s="1" t="s">
        <v>1949</v>
      </c>
      <c r="G1934" s="16"/>
    </row>
    <row r="1935">
      <c r="A1935" s="79">
        <v>37048.0</v>
      </c>
      <c r="B1935" s="74">
        <v>1.5246</v>
      </c>
      <c r="C1935" s="1" t="s">
        <v>1949</v>
      </c>
      <c r="G1935" s="16"/>
    </row>
    <row r="1936">
      <c r="A1936" s="79">
        <v>37049.0</v>
      </c>
      <c r="B1936" s="74">
        <v>1.5209</v>
      </c>
      <c r="C1936" s="1" t="s">
        <v>1949</v>
      </c>
      <c r="G1936" s="16"/>
    </row>
    <row r="1937">
      <c r="A1937" s="79">
        <v>37050.0</v>
      </c>
      <c r="B1937" s="74">
        <v>1.521</v>
      </c>
      <c r="C1937" s="1" t="s">
        <v>1949</v>
      </c>
      <c r="G1937" s="16"/>
    </row>
    <row r="1938">
      <c r="A1938" s="80">
        <v>37053.0</v>
      </c>
      <c r="B1938" s="74">
        <v>1.5161</v>
      </c>
      <c r="C1938" s="1" t="s">
        <v>1949</v>
      </c>
      <c r="G1938" s="16"/>
    </row>
    <row r="1939">
      <c r="A1939" s="80">
        <v>37054.0</v>
      </c>
      <c r="B1939" s="74">
        <v>1.5244</v>
      </c>
      <c r="C1939" s="1" t="s">
        <v>1949</v>
      </c>
      <c r="G1939" s="16"/>
    </row>
    <row r="1940">
      <c r="A1940" s="80">
        <v>37055.0</v>
      </c>
      <c r="B1940" s="74">
        <v>1.5181</v>
      </c>
      <c r="C1940" s="1" t="s">
        <v>1949</v>
      </c>
      <c r="G1940" s="16"/>
    </row>
    <row r="1941">
      <c r="A1941" s="80">
        <v>37056.0</v>
      </c>
      <c r="B1941" s="74">
        <v>1.5214</v>
      </c>
      <c r="C1941" s="1" t="s">
        <v>1949</v>
      </c>
      <c r="G1941" s="16"/>
    </row>
    <row r="1942">
      <c r="A1942" s="80">
        <v>37057.0</v>
      </c>
      <c r="B1942" s="74">
        <v>1.5219</v>
      </c>
      <c r="C1942" s="1" t="s">
        <v>1949</v>
      </c>
      <c r="G1942" s="16"/>
    </row>
    <row r="1943">
      <c r="A1943" s="80">
        <v>37060.0</v>
      </c>
      <c r="B1943" s="74">
        <v>1.5335</v>
      </c>
      <c r="C1943" s="1" t="s">
        <v>1949</v>
      </c>
      <c r="G1943" s="16"/>
    </row>
    <row r="1944">
      <c r="A1944" s="80">
        <v>37061.0</v>
      </c>
      <c r="B1944" s="74">
        <v>1.5329</v>
      </c>
      <c r="C1944" s="1" t="s">
        <v>1949</v>
      </c>
      <c r="G1944" s="16"/>
    </row>
    <row r="1945">
      <c r="A1945" s="80">
        <v>37062.0</v>
      </c>
      <c r="B1945" s="74">
        <v>1.5308</v>
      </c>
      <c r="C1945" s="1" t="s">
        <v>1949</v>
      </c>
      <c r="G1945" s="16"/>
    </row>
    <row r="1946">
      <c r="A1946" s="80">
        <v>37063.0</v>
      </c>
      <c r="B1946" s="74">
        <v>1.5264</v>
      </c>
      <c r="C1946" s="1" t="s">
        <v>1949</v>
      </c>
      <c r="G1946" s="16"/>
    </row>
    <row r="1947">
      <c r="A1947" s="80">
        <v>37064.0</v>
      </c>
      <c r="B1947" s="74">
        <v>1.5289</v>
      </c>
      <c r="C1947" s="1" t="s">
        <v>1949</v>
      </c>
      <c r="G1947" s="16"/>
    </row>
    <row r="1948">
      <c r="A1948" s="80">
        <v>37067.0</v>
      </c>
      <c r="B1948" s="74">
        <v>1.5187</v>
      </c>
      <c r="C1948" s="1" t="s">
        <v>1949</v>
      </c>
      <c r="G1948" s="16"/>
    </row>
    <row r="1949">
      <c r="A1949" s="80">
        <v>37068.0</v>
      </c>
      <c r="B1949" s="74">
        <v>1.5145</v>
      </c>
      <c r="C1949" s="1" t="s">
        <v>1949</v>
      </c>
      <c r="G1949" s="16"/>
    </row>
    <row r="1950">
      <c r="A1950" s="80">
        <v>37069.0</v>
      </c>
      <c r="B1950" s="74">
        <v>1.5169</v>
      </c>
      <c r="C1950" s="1" t="s">
        <v>1949</v>
      </c>
      <c r="G1950" s="16"/>
    </row>
    <row r="1951">
      <c r="A1951" s="80">
        <v>37070.0</v>
      </c>
      <c r="B1951" s="74">
        <v>1.5232</v>
      </c>
      <c r="C1951" s="1" t="s">
        <v>1949</v>
      </c>
      <c r="G1951" s="16"/>
    </row>
    <row r="1952">
      <c r="A1952" s="80">
        <v>37071.0</v>
      </c>
      <c r="B1952" s="74">
        <v>1.5177</v>
      </c>
      <c r="C1952" s="1" t="s">
        <v>1949</v>
      </c>
      <c r="G1952" s="16"/>
    </row>
    <row r="1953">
      <c r="A1953" s="79">
        <v>37074.0</v>
      </c>
      <c r="B1953" s="13"/>
      <c r="C1953" s="1" t="s">
        <v>1949</v>
      </c>
      <c r="G1953" s="16"/>
    </row>
    <row r="1954">
      <c r="A1954" s="79">
        <v>37075.0</v>
      </c>
      <c r="B1954" s="74">
        <v>1.5124</v>
      </c>
      <c r="C1954" s="1" t="s">
        <v>1949</v>
      </c>
      <c r="G1954" s="16"/>
    </row>
    <row r="1955">
      <c r="A1955" s="79">
        <v>37076.0</v>
      </c>
      <c r="B1955" s="74">
        <v>1.511</v>
      </c>
      <c r="C1955" s="1" t="s">
        <v>1949</v>
      </c>
      <c r="G1955" s="16"/>
    </row>
    <row r="1956">
      <c r="A1956" s="79">
        <v>37077.0</v>
      </c>
      <c r="B1956" s="74">
        <v>1.5099</v>
      </c>
      <c r="C1956" s="1" t="s">
        <v>1949</v>
      </c>
      <c r="G1956" s="16"/>
    </row>
    <row r="1957">
      <c r="A1957" s="79">
        <v>37078.0</v>
      </c>
      <c r="B1957" s="74">
        <v>1.5198</v>
      </c>
      <c r="C1957" s="1" t="s">
        <v>1949</v>
      </c>
      <c r="G1957" s="16"/>
    </row>
    <row r="1958">
      <c r="A1958" s="79">
        <v>37081.0</v>
      </c>
      <c r="B1958" s="74">
        <v>1.5211</v>
      </c>
      <c r="C1958" s="1" t="s">
        <v>1949</v>
      </c>
      <c r="G1958" s="16"/>
    </row>
    <row r="1959">
      <c r="A1959" s="80">
        <v>37082.0</v>
      </c>
      <c r="B1959" s="74">
        <v>1.5211</v>
      </c>
      <c r="C1959" s="1" t="s">
        <v>1949</v>
      </c>
      <c r="G1959" s="16"/>
    </row>
    <row r="1960">
      <c r="A1960" s="80">
        <v>37083.0</v>
      </c>
      <c r="B1960" s="74">
        <v>1.5248</v>
      </c>
      <c r="C1960" s="1" t="s">
        <v>1949</v>
      </c>
      <c r="G1960" s="16"/>
    </row>
    <row r="1961">
      <c r="A1961" s="80">
        <v>37084.0</v>
      </c>
      <c r="B1961" s="74">
        <v>1.528</v>
      </c>
      <c r="C1961" s="1" t="s">
        <v>1949</v>
      </c>
      <c r="G1961" s="16"/>
    </row>
    <row r="1962">
      <c r="A1962" s="80">
        <v>37085.0</v>
      </c>
      <c r="B1962" s="74">
        <v>1.5393</v>
      </c>
      <c r="C1962" s="1" t="s">
        <v>1949</v>
      </c>
      <c r="G1962" s="16"/>
    </row>
    <row r="1963">
      <c r="A1963" s="80">
        <v>37088.0</v>
      </c>
      <c r="B1963" s="74">
        <v>1.5397</v>
      </c>
      <c r="C1963" s="1" t="s">
        <v>1949</v>
      </c>
      <c r="G1963" s="16"/>
    </row>
    <row r="1964">
      <c r="A1964" s="80">
        <v>37089.0</v>
      </c>
      <c r="B1964" s="74">
        <v>1.5403</v>
      </c>
      <c r="C1964" s="1" t="s">
        <v>1949</v>
      </c>
      <c r="G1964" s="16"/>
    </row>
    <row r="1965">
      <c r="A1965" s="80">
        <v>37090.0</v>
      </c>
      <c r="B1965" s="74">
        <v>1.535</v>
      </c>
      <c r="C1965" s="1" t="s">
        <v>1949</v>
      </c>
      <c r="G1965" s="16"/>
    </row>
    <row r="1966">
      <c r="A1966" s="80">
        <v>37091.0</v>
      </c>
      <c r="B1966" s="74">
        <v>1.5417</v>
      </c>
      <c r="C1966" s="1" t="s">
        <v>1949</v>
      </c>
      <c r="G1966" s="16"/>
    </row>
    <row r="1967">
      <c r="A1967" s="80">
        <v>37092.0</v>
      </c>
      <c r="B1967" s="74">
        <v>1.5448</v>
      </c>
      <c r="C1967" s="1" t="s">
        <v>1949</v>
      </c>
      <c r="G1967" s="16"/>
    </row>
    <row r="1968">
      <c r="A1968" s="80">
        <v>37095.0</v>
      </c>
      <c r="B1968" s="74">
        <v>1.5446</v>
      </c>
      <c r="C1968" s="1" t="s">
        <v>1949</v>
      </c>
      <c r="G1968" s="16"/>
    </row>
    <row r="1969">
      <c r="A1969" s="80">
        <v>37096.0</v>
      </c>
      <c r="B1969" s="74">
        <v>1.5381</v>
      </c>
      <c r="C1969" s="1" t="s">
        <v>1949</v>
      </c>
      <c r="G1969" s="16"/>
    </row>
    <row r="1970">
      <c r="A1970" s="80">
        <v>37097.0</v>
      </c>
      <c r="B1970" s="74">
        <v>1.5375</v>
      </c>
      <c r="C1970" s="1" t="s">
        <v>1949</v>
      </c>
      <c r="G1970" s="16"/>
    </row>
    <row r="1971">
      <c r="A1971" s="80">
        <v>37098.0</v>
      </c>
      <c r="B1971" s="74">
        <v>1.5335</v>
      </c>
      <c r="C1971" s="1" t="s">
        <v>1949</v>
      </c>
      <c r="G1971" s="16"/>
    </row>
    <row r="1972">
      <c r="A1972" s="80">
        <v>37099.0</v>
      </c>
      <c r="B1972" s="74">
        <v>1.5346</v>
      </c>
      <c r="C1972" s="1" t="s">
        <v>1949</v>
      </c>
      <c r="G1972" s="16"/>
    </row>
    <row r="1973">
      <c r="A1973" s="80">
        <v>37102.0</v>
      </c>
      <c r="B1973" s="74">
        <v>1.5302</v>
      </c>
      <c r="C1973" s="1" t="s">
        <v>1949</v>
      </c>
      <c r="G1973" s="16"/>
    </row>
    <row r="1974">
      <c r="A1974" s="80">
        <v>37103.0</v>
      </c>
      <c r="B1974" s="74">
        <v>1.5303</v>
      </c>
      <c r="C1974" s="1" t="s">
        <v>1949</v>
      </c>
      <c r="G1974" s="16"/>
    </row>
    <row r="1975">
      <c r="A1975" s="79">
        <v>37104.0</v>
      </c>
      <c r="B1975" s="74">
        <v>1.5358</v>
      </c>
      <c r="C1975" s="1" t="s">
        <v>1949</v>
      </c>
      <c r="G1975" s="16"/>
    </row>
    <row r="1976">
      <c r="A1976" s="79">
        <v>37105.0</v>
      </c>
      <c r="B1976" s="74">
        <v>1.5412</v>
      </c>
      <c r="C1976" s="1" t="s">
        <v>1949</v>
      </c>
      <c r="G1976" s="16"/>
    </row>
    <row r="1977">
      <c r="A1977" s="79">
        <v>37106.0</v>
      </c>
      <c r="B1977" s="74">
        <v>1.5348</v>
      </c>
      <c r="C1977" s="1" t="s">
        <v>1949</v>
      </c>
      <c r="G1977" s="16"/>
    </row>
    <row r="1978">
      <c r="A1978" s="79">
        <v>37109.0</v>
      </c>
      <c r="B1978" s="13"/>
      <c r="C1978" s="1" t="s">
        <v>1949</v>
      </c>
      <c r="G1978" s="16"/>
    </row>
    <row r="1979">
      <c r="A1979" s="79">
        <v>37110.0</v>
      </c>
      <c r="B1979" s="74">
        <v>1.534</v>
      </c>
      <c r="C1979" s="1" t="s">
        <v>1949</v>
      </c>
      <c r="G1979" s="16"/>
    </row>
    <row r="1980">
      <c r="A1980" s="79">
        <v>37111.0</v>
      </c>
      <c r="B1980" s="74">
        <v>1.5334</v>
      </c>
      <c r="C1980" s="1" t="s">
        <v>1949</v>
      </c>
      <c r="G1980" s="16"/>
    </row>
    <row r="1981">
      <c r="A1981" s="79">
        <v>37112.0</v>
      </c>
      <c r="B1981" s="74">
        <v>1.5389</v>
      </c>
      <c r="C1981" s="1" t="s">
        <v>1949</v>
      </c>
      <c r="G1981" s="16"/>
    </row>
    <row r="1982">
      <c r="A1982" s="80">
        <v>37113.0</v>
      </c>
      <c r="B1982" s="74">
        <v>1.5402</v>
      </c>
      <c r="C1982" s="1" t="s">
        <v>1949</v>
      </c>
      <c r="G1982" s="16"/>
    </row>
    <row r="1983">
      <c r="A1983" s="80">
        <v>37116.0</v>
      </c>
      <c r="B1983" s="74">
        <v>1.5386</v>
      </c>
      <c r="C1983" s="1" t="s">
        <v>1949</v>
      </c>
      <c r="G1983" s="16"/>
    </row>
    <row r="1984">
      <c r="A1984" s="80">
        <v>37117.0</v>
      </c>
      <c r="B1984" s="74">
        <v>1.541</v>
      </c>
      <c r="C1984" s="1" t="s">
        <v>1949</v>
      </c>
      <c r="G1984" s="16"/>
    </row>
    <row r="1985">
      <c r="A1985" s="80">
        <v>37118.0</v>
      </c>
      <c r="B1985" s="74">
        <v>1.529</v>
      </c>
      <c r="C1985" s="1" t="s">
        <v>1949</v>
      </c>
      <c r="G1985" s="16"/>
    </row>
    <row r="1986">
      <c r="A1986" s="80">
        <v>37119.0</v>
      </c>
      <c r="B1986" s="74">
        <v>1.5311</v>
      </c>
      <c r="C1986" s="1" t="s">
        <v>1949</v>
      </c>
      <c r="G1986" s="16"/>
    </row>
    <row r="1987">
      <c r="A1987" s="80">
        <v>37120.0</v>
      </c>
      <c r="B1987" s="74">
        <v>1.5419</v>
      </c>
      <c r="C1987" s="1" t="s">
        <v>1949</v>
      </c>
      <c r="G1987" s="16"/>
    </row>
    <row r="1988">
      <c r="A1988" s="80">
        <v>37123.0</v>
      </c>
      <c r="B1988" s="74">
        <v>1.5457</v>
      </c>
      <c r="C1988" s="1" t="s">
        <v>1949</v>
      </c>
      <c r="G1988" s="16"/>
    </row>
    <row r="1989">
      <c r="A1989" s="80">
        <v>37124.0</v>
      </c>
      <c r="B1989" s="74">
        <v>1.5488</v>
      </c>
      <c r="C1989" s="1" t="s">
        <v>1949</v>
      </c>
      <c r="G1989" s="16"/>
    </row>
    <row r="1990">
      <c r="A1990" s="80">
        <v>37125.0</v>
      </c>
      <c r="B1990" s="74">
        <v>1.5436</v>
      </c>
      <c r="C1990" s="1" t="s">
        <v>1949</v>
      </c>
      <c r="G1990" s="16"/>
    </row>
    <row r="1991">
      <c r="A1991" s="80">
        <v>37126.0</v>
      </c>
      <c r="B1991" s="74">
        <v>1.5423</v>
      </c>
      <c r="C1991" s="1" t="s">
        <v>1949</v>
      </c>
      <c r="G1991" s="16"/>
    </row>
    <row r="1992">
      <c r="A1992" s="80">
        <v>37127.0</v>
      </c>
      <c r="B1992" s="74">
        <v>1.541</v>
      </c>
      <c r="C1992" s="1" t="s">
        <v>1949</v>
      </c>
      <c r="G1992" s="16"/>
    </row>
    <row r="1993">
      <c r="A1993" s="80">
        <v>37130.0</v>
      </c>
      <c r="B1993" s="74">
        <v>1.5422</v>
      </c>
      <c r="C1993" s="1" t="s">
        <v>1949</v>
      </c>
      <c r="G1993" s="16"/>
    </row>
    <row r="1994">
      <c r="A1994" s="80">
        <v>37131.0</v>
      </c>
      <c r="B1994" s="74">
        <v>1.5401</v>
      </c>
      <c r="C1994" s="1" t="s">
        <v>1949</v>
      </c>
      <c r="G1994" s="16"/>
    </row>
    <row r="1995">
      <c r="A1995" s="80">
        <v>37132.0</v>
      </c>
      <c r="B1995" s="74">
        <v>1.546</v>
      </c>
      <c r="C1995" s="1" t="s">
        <v>1949</v>
      </c>
      <c r="G1995" s="16"/>
    </row>
    <row r="1996">
      <c r="A1996" s="80">
        <v>37133.0</v>
      </c>
      <c r="B1996" s="74">
        <v>1.5462</v>
      </c>
      <c r="C1996" s="1" t="s">
        <v>1949</v>
      </c>
      <c r="G1996" s="16"/>
    </row>
    <row r="1997">
      <c r="A1997" s="80">
        <v>37134.0</v>
      </c>
      <c r="B1997" s="74">
        <v>1.5477</v>
      </c>
      <c r="C1997" s="1" t="s">
        <v>1949</v>
      </c>
      <c r="G1997" s="16"/>
    </row>
    <row r="1998">
      <c r="A1998" s="79">
        <v>37137.0</v>
      </c>
      <c r="B1998" s="13"/>
      <c r="C1998" s="1" t="s">
        <v>1949</v>
      </c>
      <c r="G1998" s="16"/>
    </row>
    <row r="1999">
      <c r="A1999" s="79">
        <v>37138.0</v>
      </c>
      <c r="B1999" s="74">
        <v>1.5528</v>
      </c>
      <c r="C1999" s="1" t="s">
        <v>1949</v>
      </c>
      <c r="G1999" s="16"/>
    </row>
    <row r="2000">
      <c r="A2000" s="79">
        <v>37139.0</v>
      </c>
      <c r="B2000" s="74">
        <v>1.5601</v>
      </c>
      <c r="C2000" s="1" t="s">
        <v>1949</v>
      </c>
      <c r="G2000" s="16"/>
    </row>
    <row r="2001">
      <c r="A2001" s="79">
        <v>37140.0</v>
      </c>
      <c r="B2001" s="74">
        <v>1.5584</v>
      </c>
      <c r="C2001" s="1" t="s">
        <v>1949</v>
      </c>
      <c r="G2001" s="16"/>
    </row>
    <row r="2002">
      <c r="A2002" s="79">
        <v>37141.0</v>
      </c>
      <c r="B2002" s="74">
        <v>1.5677</v>
      </c>
      <c r="C2002" s="1" t="s">
        <v>1949</v>
      </c>
      <c r="G2002" s="16"/>
    </row>
    <row r="2003">
      <c r="A2003" s="80">
        <v>37144.0</v>
      </c>
      <c r="B2003" s="74">
        <v>1.5654</v>
      </c>
      <c r="C2003" s="1" t="s">
        <v>1949</v>
      </c>
      <c r="G2003" s="16"/>
    </row>
    <row r="2004">
      <c r="A2004" s="80">
        <v>37145.0</v>
      </c>
      <c r="B2004" s="13"/>
      <c r="C2004" s="1" t="s">
        <v>1949</v>
      </c>
      <c r="G2004" s="16"/>
    </row>
    <row r="2005">
      <c r="A2005" s="80">
        <v>37146.0</v>
      </c>
      <c r="B2005" s="74">
        <v>1.5592</v>
      </c>
      <c r="C2005" s="1" t="s">
        <v>1949</v>
      </c>
      <c r="G2005" s="16"/>
    </row>
    <row r="2006">
      <c r="A2006" s="80">
        <v>37147.0</v>
      </c>
      <c r="B2006" s="74">
        <v>1.5686</v>
      </c>
      <c r="C2006" s="1" t="s">
        <v>1949</v>
      </c>
      <c r="G2006" s="16"/>
    </row>
    <row r="2007">
      <c r="A2007" s="80">
        <v>37148.0</v>
      </c>
      <c r="B2007" s="74">
        <v>1.5643</v>
      </c>
      <c r="C2007" s="1" t="s">
        <v>1949</v>
      </c>
      <c r="G2007" s="16"/>
    </row>
    <row r="2008">
      <c r="A2008" s="80">
        <v>37151.0</v>
      </c>
      <c r="B2008" s="74">
        <v>1.5689</v>
      </c>
      <c r="C2008" s="1" t="s">
        <v>1949</v>
      </c>
      <c r="G2008" s="16"/>
    </row>
    <row r="2009">
      <c r="A2009" s="80">
        <v>37152.0</v>
      </c>
      <c r="B2009" s="74">
        <v>1.5708</v>
      </c>
      <c r="C2009" s="1" t="s">
        <v>1949</v>
      </c>
      <c r="G2009" s="16"/>
    </row>
    <row r="2010">
      <c r="A2010" s="80">
        <v>37153.0</v>
      </c>
      <c r="B2010" s="74">
        <v>1.5713</v>
      </c>
      <c r="C2010" s="1" t="s">
        <v>1949</v>
      </c>
      <c r="G2010" s="16"/>
    </row>
    <row r="2011">
      <c r="A2011" s="80">
        <v>37154.0</v>
      </c>
      <c r="B2011" s="74">
        <v>1.5703</v>
      </c>
      <c r="C2011" s="1" t="s">
        <v>1949</v>
      </c>
      <c r="G2011" s="16"/>
    </row>
    <row r="2012">
      <c r="A2012" s="80">
        <v>37155.0</v>
      </c>
      <c r="B2012" s="74">
        <v>1.5705</v>
      </c>
      <c r="C2012" s="1" t="s">
        <v>1949</v>
      </c>
      <c r="G2012" s="16"/>
    </row>
    <row r="2013">
      <c r="A2013" s="80">
        <v>37158.0</v>
      </c>
      <c r="B2013" s="74">
        <v>1.5692</v>
      </c>
      <c r="C2013" s="1" t="s">
        <v>1949</v>
      </c>
      <c r="G2013" s="16"/>
    </row>
    <row r="2014">
      <c r="A2014" s="80">
        <v>37159.0</v>
      </c>
      <c r="B2014" s="74">
        <v>1.5712</v>
      </c>
      <c r="C2014" s="1" t="s">
        <v>1949</v>
      </c>
      <c r="G2014" s="16"/>
    </row>
    <row r="2015">
      <c r="A2015" s="80">
        <v>37160.0</v>
      </c>
      <c r="B2015" s="74">
        <v>1.5729</v>
      </c>
      <c r="C2015" s="1" t="s">
        <v>1949</v>
      </c>
      <c r="G2015" s="16"/>
    </row>
    <row r="2016">
      <c r="A2016" s="80">
        <v>37161.0</v>
      </c>
      <c r="B2016" s="74">
        <v>1.5793</v>
      </c>
      <c r="C2016" s="1" t="s">
        <v>1949</v>
      </c>
      <c r="G2016" s="16"/>
    </row>
    <row r="2017">
      <c r="A2017" s="80">
        <v>37162.0</v>
      </c>
      <c r="B2017" s="74">
        <v>1.579</v>
      </c>
      <c r="C2017" s="1" t="s">
        <v>1949</v>
      </c>
      <c r="G2017" s="16"/>
    </row>
    <row r="2018">
      <c r="A2018" s="79">
        <v>37165.0</v>
      </c>
      <c r="B2018" s="74">
        <v>1.5789</v>
      </c>
      <c r="C2018" s="1" t="s">
        <v>1949</v>
      </c>
      <c r="G2018" s="16"/>
    </row>
    <row r="2019">
      <c r="A2019" s="79">
        <v>37166.0</v>
      </c>
      <c r="B2019" s="74">
        <v>1.5688</v>
      </c>
      <c r="C2019" s="1" t="s">
        <v>1949</v>
      </c>
      <c r="G2019" s="16"/>
    </row>
    <row r="2020">
      <c r="A2020" s="79">
        <v>37167.0</v>
      </c>
      <c r="B2020" s="74">
        <v>1.5681</v>
      </c>
      <c r="C2020" s="1" t="s">
        <v>1949</v>
      </c>
      <c r="G2020" s="16"/>
    </row>
    <row r="2021">
      <c r="A2021" s="79">
        <v>37168.0</v>
      </c>
      <c r="B2021" s="74">
        <v>1.5663</v>
      </c>
      <c r="C2021" s="1" t="s">
        <v>1949</v>
      </c>
      <c r="G2021" s="16"/>
    </row>
    <row r="2022">
      <c r="A2022" s="79">
        <v>37169.0</v>
      </c>
      <c r="B2022" s="74">
        <v>1.5616</v>
      </c>
      <c r="C2022" s="1" t="s">
        <v>1949</v>
      </c>
      <c r="G2022" s="16"/>
    </row>
    <row r="2023">
      <c r="A2023" s="79">
        <v>37172.0</v>
      </c>
      <c r="B2023" s="13"/>
      <c r="C2023" s="1" t="s">
        <v>1949</v>
      </c>
      <c r="G2023" s="16"/>
    </row>
    <row r="2024">
      <c r="A2024" s="79">
        <v>37173.0</v>
      </c>
      <c r="B2024" s="74">
        <v>1.5637</v>
      </c>
      <c r="C2024" s="1" t="s">
        <v>1949</v>
      </c>
      <c r="G2024" s="16"/>
    </row>
    <row r="2025">
      <c r="A2025" s="80">
        <v>37174.0</v>
      </c>
      <c r="B2025" s="74">
        <v>1.5679</v>
      </c>
      <c r="C2025" s="1" t="s">
        <v>1949</v>
      </c>
      <c r="G2025" s="16"/>
    </row>
    <row r="2026">
      <c r="A2026" s="80">
        <v>37175.0</v>
      </c>
      <c r="B2026" s="74">
        <v>1.5684</v>
      </c>
      <c r="C2026" s="1" t="s">
        <v>1949</v>
      </c>
      <c r="G2026" s="16"/>
    </row>
    <row r="2027">
      <c r="A2027" s="80">
        <v>37176.0</v>
      </c>
      <c r="B2027" s="74">
        <v>1.5657</v>
      </c>
      <c r="C2027" s="1" t="s">
        <v>1949</v>
      </c>
      <c r="G2027" s="16"/>
    </row>
    <row r="2028">
      <c r="A2028" s="80">
        <v>37179.0</v>
      </c>
      <c r="B2028" s="74">
        <v>1.5579</v>
      </c>
      <c r="C2028" s="1" t="s">
        <v>1949</v>
      </c>
      <c r="G2028" s="16"/>
    </row>
    <row r="2029">
      <c r="A2029" s="80">
        <v>37180.0</v>
      </c>
      <c r="B2029" s="74">
        <v>1.5619</v>
      </c>
      <c r="C2029" s="1" t="s">
        <v>1949</v>
      </c>
      <c r="G2029" s="16"/>
    </row>
    <row r="2030">
      <c r="A2030" s="80">
        <v>37181.0</v>
      </c>
      <c r="B2030" s="74">
        <v>1.5685</v>
      </c>
      <c r="C2030" s="1" t="s">
        <v>1949</v>
      </c>
      <c r="G2030" s="16"/>
    </row>
    <row r="2031">
      <c r="A2031" s="80">
        <v>37182.0</v>
      </c>
      <c r="B2031" s="74">
        <v>1.576</v>
      </c>
      <c r="C2031" s="1" t="s">
        <v>1949</v>
      </c>
      <c r="G2031" s="16"/>
    </row>
    <row r="2032">
      <c r="A2032" s="80">
        <v>37183.0</v>
      </c>
      <c r="B2032" s="74">
        <v>1.5758</v>
      </c>
      <c r="C2032" s="1" t="s">
        <v>1949</v>
      </c>
      <c r="G2032" s="16"/>
    </row>
    <row r="2033">
      <c r="A2033" s="80">
        <v>37186.0</v>
      </c>
      <c r="B2033" s="74">
        <v>1.5783</v>
      </c>
      <c r="C2033" s="1" t="s">
        <v>1949</v>
      </c>
      <c r="G2033" s="16"/>
    </row>
    <row r="2034">
      <c r="A2034" s="80">
        <v>37187.0</v>
      </c>
      <c r="B2034" s="74">
        <v>1.572</v>
      </c>
      <c r="C2034" s="1" t="s">
        <v>1949</v>
      </c>
      <c r="G2034" s="16"/>
    </row>
    <row r="2035">
      <c r="A2035" s="80">
        <v>37188.0</v>
      </c>
      <c r="B2035" s="74">
        <v>1.5745</v>
      </c>
      <c r="C2035" s="1" t="s">
        <v>1949</v>
      </c>
      <c r="G2035" s="16"/>
    </row>
    <row r="2036">
      <c r="A2036" s="80">
        <v>37189.0</v>
      </c>
      <c r="B2036" s="74">
        <v>1.5768</v>
      </c>
      <c r="C2036" s="1" t="s">
        <v>1949</v>
      </c>
      <c r="G2036" s="16"/>
    </row>
    <row r="2037">
      <c r="A2037" s="80">
        <v>37190.0</v>
      </c>
      <c r="B2037" s="74">
        <v>1.5752</v>
      </c>
      <c r="C2037" s="1" t="s">
        <v>1949</v>
      </c>
      <c r="G2037" s="16"/>
    </row>
    <row r="2038">
      <c r="A2038" s="80">
        <v>37193.0</v>
      </c>
      <c r="B2038" s="74">
        <v>1.5746</v>
      </c>
      <c r="C2038" s="1" t="s">
        <v>1949</v>
      </c>
      <c r="G2038" s="16"/>
    </row>
    <row r="2039">
      <c r="A2039" s="80">
        <v>37194.0</v>
      </c>
      <c r="B2039" s="74">
        <v>1.5783</v>
      </c>
      <c r="C2039" s="1" t="s">
        <v>1949</v>
      </c>
      <c r="G2039" s="16"/>
    </row>
    <row r="2040">
      <c r="A2040" s="80">
        <v>37195.0</v>
      </c>
      <c r="B2040" s="74">
        <v>1.5867</v>
      </c>
      <c r="C2040" s="1" t="s">
        <v>1949</v>
      </c>
      <c r="G2040" s="16"/>
    </row>
    <row r="2041">
      <c r="A2041" s="79">
        <v>37196.0</v>
      </c>
      <c r="B2041" s="74">
        <v>1.591</v>
      </c>
      <c r="C2041" s="1" t="s">
        <v>1949</v>
      </c>
      <c r="G2041" s="16"/>
    </row>
    <row r="2042">
      <c r="A2042" s="79">
        <v>37197.0</v>
      </c>
      <c r="B2042" s="74">
        <v>1.5922</v>
      </c>
      <c r="C2042" s="1" t="s">
        <v>1949</v>
      </c>
      <c r="G2042" s="16"/>
    </row>
    <row r="2043">
      <c r="A2043" s="79">
        <v>37200.0</v>
      </c>
      <c r="B2043" s="74">
        <v>1.5956</v>
      </c>
      <c r="C2043" s="1" t="s">
        <v>1949</v>
      </c>
      <c r="G2043" s="16"/>
    </row>
    <row r="2044">
      <c r="A2044" s="79">
        <v>37201.0</v>
      </c>
      <c r="B2044" s="74">
        <v>1.5936</v>
      </c>
      <c r="C2044" s="1" t="s">
        <v>1949</v>
      </c>
      <c r="G2044" s="16"/>
    </row>
    <row r="2045">
      <c r="A2045" s="79">
        <v>37202.0</v>
      </c>
      <c r="B2045" s="74">
        <v>1.5936</v>
      </c>
      <c r="C2045" s="1" t="s">
        <v>1949</v>
      </c>
      <c r="G2045" s="16"/>
    </row>
    <row r="2046">
      <c r="A2046" s="79">
        <v>37203.0</v>
      </c>
      <c r="B2046" s="74">
        <v>1.5981</v>
      </c>
      <c r="C2046" s="1" t="s">
        <v>1949</v>
      </c>
      <c r="G2046" s="16"/>
    </row>
    <row r="2047">
      <c r="A2047" s="79">
        <v>37204.0</v>
      </c>
      <c r="B2047" s="74">
        <v>1.6021</v>
      </c>
      <c r="C2047" s="1" t="s">
        <v>1949</v>
      </c>
      <c r="G2047" s="16"/>
    </row>
    <row r="2048">
      <c r="A2048" s="80">
        <v>37206.0</v>
      </c>
      <c r="B2048" s="13"/>
      <c r="C2048" s="1" t="s">
        <v>1949</v>
      </c>
      <c r="G2048" s="16"/>
    </row>
    <row r="2049">
      <c r="A2049" s="80">
        <v>37207.0</v>
      </c>
      <c r="B2049" s="13"/>
      <c r="C2049" s="1" t="s">
        <v>1949</v>
      </c>
      <c r="G2049" s="16"/>
    </row>
    <row r="2050">
      <c r="A2050" s="80">
        <v>37208.0</v>
      </c>
      <c r="B2050" s="74">
        <v>1.5981</v>
      </c>
      <c r="C2050" s="1" t="s">
        <v>1949</v>
      </c>
      <c r="G2050" s="16"/>
    </row>
    <row r="2051">
      <c r="A2051" s="80">
        <v>37209.0</v>
      </c>
      <c r="B2051" s="74">
        <v>1.5916</v>
      </c>
      <c r="C2051" s="1" t="s">
        <v>1949</v>
      </c>
      <c r="G2051" s="16"/>
    </row>
    <row r="2052">
      <c r="A2052" s="80">
        <v>37210.0</v>
      </c>
      <c r="B2052" s="74">
        <v>1.5868</v>
      </c>
      <c r="C2052" s="1" t="s">
        <v>1949</v>
      </c>
      <c r="G2052" s="16"/>
    </row>
    <row r="2053">
      <c r="A2053" s="80">
        <v>37211.0</v>
      </c>
      <c r="B2053" s="74">
        <v>1.5875</v>
      </c>
      <c r="C2053" s="1" t="s">
        <v>1949</v>
      </c>
      <c r="G2053" s="16"/>
    </row>
    <row r="2054">
      <c r="A2054" s="80">
        <v>37214.0</v>
      </c>
      <c r="B2054" s="74">
        <v>1.5845</v>
      </c>
      <c r="C2054" s="1" t="s">
        <v>1949</v>
      </c>
      <c r="G2054" s="16"/>
    </row>
    <row r="2055">
      <c r="A2055" s="80">
        <v>37215.0</v>
      </c>
      <c r="B2055" s="74">
        <v>1.5933</v>
      </c>
      <c r="C2055" s="1" t="s">
        <v>1949</v>
      </c>
      <c r="G2055" s="16"/>
    </row>
    <row r="2056">
      <c r="A2056" s="80">
        <v>37216.0</v>
      </c>
      <c r="B2056" s="74">
        <v>1.6014</v>
      </c>
      <c r="C2056" s="1" t="s">
        <v>1949</v>
      </c>
      <c r="G2056" s="16"/>
    </row>
    <row r="2057">
      <c r="A2057" s="80">
        <v>37217.0</v>
      </c>
      <c r="B2057" s="74">
        <v>1.5995</v>
      </c>
      <c r="C2057" s="1" t="s">
        <v>1949</v>
      </c>
      <c r="G2057" s="16"/>
    </row>
    <row r="2058">
      <c r="A2058" s="80">
        <v>37218.0</v>
      </c>
      <c r="B2058" s="74">
        <v>1.5981</v>
      </c>
      <c r="C2058" s="1" t="s">
        <v>1949</v>
      </c>
      <c r="G2058" s="16"/>
    </row>
    <row r="2059">
      <c r="A2059" s="80">
        <v>37221.0</v>
      </c>
      <c r="B2059" s="74">
        <v>1.6</v>
      </c>
      <c r="C2059" s="1" t="s">
        <v>1949</v>
      </c>
      <c r="G2059" s="16"/>
    </row>
    <row r="2060">
      <c r="A2060" s="80">
        <v>37222.0</v>
      </c>
      <c r="B2060" s="74">
        <v>1.5948</v>
      </c>
      <c r="C2060" s="1" t="s">
        <v>1949</v>
      </c>
      <c r="G2060" s="16"/>
    </row>
    <row r="2061">
      <c r="A2061" s="80">
        <v>37223.0</v>
      </c>
      <c r="B2061" s="74">
        <v>1.5847</v>
      </c>
      <c r="C2061" s="1" t="s">
        <v>1949</v>
      </c>
      <c r="G2061" s="16"/>
    </row>
    <row r="2062">
      <c r="A2062" s="80">
        <v>37224.0</v>
      </c>
      <c r="B2062" s="74">
        <v>1.5826</v>
      </c>
      <c r="C2062" s="1" t="s">
        <v>1949</v>
      </c>
      <c r="G2062" s="16"/>
    </row>
    <row r="2063">
      <c r="A2063" s="80">
        <v>37225.0</v>
      </c>
      <c r="B2063" s="74">
        <v>1.5718</v>
      </c>
      <c r="C2063" s="1" t="s">
        <v>1949</v>
      </c>
      <c r="G2063" s="16"/>
    </row>
    <row r="2064">
      <c r="A2064" s="79">
        <v>37228.0</v>
      </c>
      <c r="B2064" s="74">
        <v>1.576</v>
      </c>
      <c r="C2064" s="1" t="s">
        <v>1949</v>
      </c>
      <c r="G2064" s="16"/>
    </row>
    <row r="2065">
      <c r="A2065" s="79">
        <v>37229.0</v>
      </c>
      <c r="B2065" s="74">
        <v>1.5723</v>
      </c>
      <c r="C2065" s="1" t="s">
        <v>1949</v>
      </c>
      <c r="G2065" s="16"/>
    </row>
    <row r="2066">
      <c r="A2066" s="79">
        <v>37230.0</v>
      </c>
      <c r="B2066" s="74">
        <v>1.5714</v>
      </c>
      <c r="C2066" s="1" t="s">
        <v>1949</v>
      </c>
      <c r="G2066" s="16"/>
    </row>
    <row r="2067">
      <c r="A2067" s="79">
        <v>37231.0</v>
      </c>
      <c r="B2067" s="74">
        <v>1.5767</v>
      </c>
      <c r="C2067" s="1" t="s">
        <v>1949</v>
      </c>
      <c r="G2067" s="16"/>
    </row>
    <row r="2068">
      <c r="A2068" s="79">
        <v>37232.0</v>
      </c>
      <c r="B2068" s="74">
        <v>1.5724</v>
      </c>
      <c r="C2068" s="1" t="s">
        <v>1949</v>
      </c>
      <c r="G2068" s="16"/>
    </row>
    <row r="2069">
      <c r="A2069" s="80">
        <v>37235.0</v>
      </c>
      <c r="B2069" s="74">
        <v>1.5783</v>
      </c>
      <c r="C2069" s="1" t="s">
        <v>1949</v>
      </c>
      <c r="G2069" s="16"/>
    </row>
    <row r="2070">
      <c r="A2070" s="80">
        <v>37236.0</v>
      </c>
      <c r="B2070" s="74">
        <v>1.5778</v>
      </c>
      <c r="C2070" s="1" t="s">
        <v>1949</v>
      </c>
      <c r="G2070" s="16"/>
    </row>
    <row r="2071">
      <c r="A2071" s="80">
        <v>37237.0</v>
      </c>
      <c r="B2071" s="74">
        <v>1.5654</v>
      </c>
      <c r="C2071" s="1" t="s">
        <v>1949</v>
      </c>
      <c r="G2071" s="16"/>
    </row>
    <row r="2072">
      <c r="A2072" s="80">
        <v>37238.0</v>
      </c>
      <c r="B2072" s="74">
        <v>1.5677</v>
      </c>
      <c r="C2072" s="1" t="s">
        <v>1949</v>
      </c>
      <c r="G2072" s="16"/>
    </row>
    <row r="2073">
      <c r="A2073" s="80">
        <v>37239.0</v>
      </c>
      <c r="B2073" s="74">
        <v>1.5633</v>
      </c>
      <c r="C2073" s="1" t="s">
        <v>1949</v>
      </c>
      <c r="G2073" s="16"/>
    </row>
    <row r="2074">
      <c r="A2074" s="80">
        <v>37242.0</v>
      </c>
      <c r="B2074" s="74">
        <v>1.5646</v>
      </c>
      <c r="C2074" s="1" t="s">
        <v>1949</v>
      </c>
      <c r="G2074" s="16"/>
    </row>
    <row r="2075">
      <c r="A2075" s="80">
        <v>37243.0</v>
      </c>
      <c r="B2075" s="74">
        <v>1.573</v>
      </c>
      <c r="C2075" s="1" t="s">
        <v>1949</v>
      </c>
      <c r="G2075" s="16"/>
    </row>
    <row r="2076">
      <c r="A2076" s="80">
        <v>37244.0</v>
      </c>
      <c r="B2076" s="74">
        <v>1.5742</v>
      </c>
      <c r="C2076" s="1" t="s">
        <v>1949</v>
      </c>
      <c r="G2076" s="16"/>
    </row>
    <row r="2077">
      <c r="A2077" s="80">
        <v>37245.0</v>
      </c>
      <c r="B2077" s="74">
        <v>1.5775</v>
      </c>
      <c r="C2077" s="1" t="s">
        <v>1949</v>
      </c>
      <c r="G2077" s="16"/>
    </row>
    <row r="2078">
      <c r="A2078" s="80">
        <v>37246.0</v>
      </c>
      <c r="B2078" s="74">
        <v>1.5846</v>
      </c>
      <c r="C2078" s="1" t="s">
        <v>1949</v>
      </c>
      <c r="G2078" s="16"/>
    </row>
    <row r="2079">
      <c r="A2079" s="80">
        <v>37249.0</v>
      </c>
      <c r="B2079" s="74">
        <v>1.5935</v>
      </c>
      <c r="C2079" s="1" t="s">
        <v>1949</v>
      </c>
      <c r="G2079" s="16"/>
    </row>
    <row r="2080">
      <c r="A2080" s="80">
        <v>37250.0</v>
      </c>
      <c r="B2080" s="13"/>
      <c r="C2080" s="1" t="s">
        <v>1949</v>
      </c>
      <c r="G2080" s="16"/>
    </row>
    <row r="2081">
      <c r="A2081" s="80">
        <v>37251.0</v>
      </c>
      <c r="B2081" s="13"/>
      <c r="C2081" s="1" t="s">
        <v>1949</v>
      </c>
      <c r="G2081" s="16"/>
    </row>
    <row r="2082">
      <c r="A2082" s="80">
        <v>37252.0</v>
      </c>
      <c r="B2082" s="74">
        <v>1.595</v>
      </c>
      <c r="C2082" s="1" t="s">
        <v>1949</v>
      </c>
      <c r="G2082" s="16"/>
    </row>
    <row r="2083">
      <c r="A2083" s="80">
        <v>37253.0</v>
      </c>
      <c r="B2083" s="74">
        <v>1.5956</v>
      </c>
      <c r="C2083" s="1" t="s">
        <v>1949</v>
      </c>
      <c r="G2083" s="16"/>
    </row>
    <row r="2084">
      <c r="A2084" s="80">
        <v>37256.0</v>
      </c>
      <c r="B2084" s="74">
        <v>1.5926</v>
      </c>
      <c r="C2084" s="1" t="s">
        <v>1949</v>
      </c>
      <c r="G2084" s="16"/>
    </row>
    <row r="2085">
      <c r="A2085" s="79">
        <v>37257.0</v>
      </c>
      <c r="B2085" s="13"/>
      <c r="C2085" s="1" t="s">
        <v>1949</v>
      </c>
      <c r="G2085" s="16"/>
    </row>
    <row r="2086">
      <c r="A2086" s="79">
        <v>37258.0</v>
      </c>
      <c r="B2086" s="74">
        <v>1.5979</v>
      </c>
      <c r="C2086" s="1" t="s">
        <v>1949</v>
      </c>
      <c r="G2086" s="16"/>
    </row>
    <row r="2087">
      <c r="A2087" s="79">
        <v>37259.0</v>
      </c>
      <c r="B2087" s="74">
        <v>1.5968</v>
      </c>
      <c r="C2087" s="1" t="s">
        <v>1949</v>
      </c>
      <c r="G2087" s="16"/>
    </row>
    <row r="2088">
      <c r="A2088" s="79">
        <v>37260.0</v>
      </c>
      <c r="B2088" s="74">
        <v>1.5975</v>
      </c>
      <c r="C2088" s="1" t="s">
        <v>1949</v>
      </c>
      <c r="G2088" s="16"/>
    </row>
    <row r="2089">
      <c r="A2089" s="79">
        <v>37263.0</v>
      </c>
      <c r="B2089" s="74">
        <v>1.5979</v>
      </c>
      <c r="C2089" s="1" t="s">
        <v>1949</v>
      </c>
      <c r="G2089" s="16"/>
    </row>
    <row r="2090">
      <c r="A2090" s="79">
        <v>37264.0</v>
      </c>
      <c r="B2090" s="74">
        <v>1.595</v>
      </c>
      <c r="C2090" s="1" t="s">
        <v>1949</v>
      </c>
      <c r="G2090" s="16"/>
    </row>
    <row r="2091">
      <c r="A2091" s="79">
        <v>37265.0</v>
      </c>
      <c r="B2091" s="74">
        <v>1.5962</v>
      </c>
      <c r="C2091" s="1" t="s">
        <v>1949</v>
      </c>
      <c r="G2091" s="16"/>
    </row>
    <row r="2092">
      <c r="A2092" s="80">
        <v>37266.0</v>
      </c>
      <c r="B2092" s="74">
        <v>1.6011</v>
      </c>
      <c r="C2092" s="1" t="s">
        <v>1949</v>
      </c>
      <c r="G2092" s="16"/>
    </row>
    <row r="2093">
      <c r="A2093" s="80">
        <v>37267.0</v>
      </c>
      <c r="B2093" s="74">
        <v>1.5972</v>
      </c>
      <c r="C2093" s="1" t="s">
        <v>1949</v>
      </c>
      <c r="G2093" s="16"/>
    </row>
    <row r="2094">
      <c r="A2094" s="80">
        <v>37270.0</v>
      </c>
      <c r="B2094" s="74">
        <v>1.5971</v>
      </c>
      <c r="C2094" s="1" t="s">
        <v>1949</v>
      </c>
      <c r="G2094" s="16"/>
    </row>
    <row r="2095">
      <c r="A2095" s="80">
        <v>37271.0</v>
      </c>
      <c r="B2095" s="74">
        <v>1.5897</v>
      </c>
      <c r="C2095" s="1" t="s">
        <v>1949</v>
      </c>
      <c r="G2095" s="16"/>
    </row>
    <row r="2096">
      <c r="A2096" s="80">
        <v>37272.0</v>
      </c>
      <c r="B2096" s="74">
        <v>1.5947</v>
      </c>
      <c r="C2096" s="1" t="s">
        <v>1949</v>
      </c>
      <c r="G2096" s="16"/>
    </row>
    <row r="2097">
      <c r="A2097" s="80">
        <v>37273.0</v>
      </c>
      <c r="B2097" s="74">
        <v>1.6107</v>
      </c>
      <c r="C2097" s="1" t="s">
        <v>1949</v>
      </c>
      <c r="G2097" s="16"/>
    </row>
    <row r="2098">
      <c r="A2098" s="80">
        <v>37274.0</v>
      </c>
      <c r="B2098" s="74">
        <v>1.6132</v>
      </c>
      <c r="C2098" s="1" t="s">
        <v>1949</v>
      </c>
      <c r="G2098" s="16"/>
    </row>
    <row r="2099">
      <c r="A2099" s="80">
        <v>37277.0</v>
      </c>
      <c r="B2099" s="74">
        <v>1.6128</v>
      </c>
      <c r="C2099" s="1" t="s">
        <v>1949</v>
      </c>
      <c r="G2099" s="16"/>
    </row>
    <row r="2100">
      <c r="A2100" s="80">
        <v>37278.0</v>
      </c>
      <c r="B2100" s="74">
        <v>1.6083</v>
      </c>
      <c r="C2100" s="1" t="s">
        <v>1949</v>
      </c>
      <c r="G2100" s="16"/>
    </row>
    <row r="2101">
      <c r="A2101" s="80">
        <v>37279.0</v>
      </c>
      <c r="B2101" s="74">
        <v>1.6039</v>
      </c>
      <c r="C2101" s="1" t="s">
        <v>1949</v>
      </c>
      <c r="G2101" s="16"/>
    </row>
    <row r="2102">
      <c r="A2102" s="80">
        <v>37280.0</v>
      </c>
      <c r="B2102" s="74">
        <v>1.602</v>
      </c>
      <c r="C2102" s="1" t="s">
        <v>1949</v>
      </c>
      <c r="G2102" s="16"/>
    </row>
    <row r="2103">
      <c r="A2103" s="80">
        <v>37281.0</v>
      </c>
      <c r="B2103" s="74">
        <v>1.6079</v>
      </c>
      <c r="C2103" s="1" t="s">
        <v>1949</v>
      </c>
      <c r="G2103" s="16"/>
    </row>
    <row r="2104">
      <c r="A2104" s="80">
        <v>37284.0</v>
      </c>
      <c r="B2104" s="74">
        <v>1.6125</v>
      </c>
      <c r="C2104" s="1" t="s">
        <v>1949</v>
      </c>
      <c r="G2104" s="16"/>
    </row>
    <row r="2105">
      <c r="A2105" s="80">
        <v>37285.0</v>
      </c>
      <c r="B2105" s="74">
        <v>1.5904</v>
      </c>
      <c r="C2105" s="1" t="s">
        <v>1949</v>
      </c>
      <c r="G2105" s="16"/>
    </row>
    <row r="2106">
      <c r="A2106" s="80">
        <v>37286.0</v>
      </c>
      <c r="B2106" s="74">
        <v>1.5912</v>
      </c>
      <c r="C2106" s="1" t="s">
        <v>1949</v>
      </c>
      <c r="G2106" s="16"/>
    </row>
    <row r="2107">
      <c r="A2107" s="80">
        <v>37287.0</v>
      </c>
      <c r="B2107" s="74">
        <v>1.5923</v>
      </c>
      <c r="C2107" s="1" t="s">
        <v>1949</v>
      </c>
      <c r="G2107" s="16"/>
    </row>
    <row r="2108">
      <c r="A2108" s="79">
        <v>37288.0</v>
      </c>
      <c r="B2108" s="74">
        <v>1.5907</v>
      </c>
      <c r="C2108" s="1" t="s">
        <v>1949</v>
      </c>
      <c r="G2108" s="16"/>
    </row>
    <row r="2109">
      <c r="A2109" s="79">
        <v>37291.0</v>
      </c>
      <c r="B2109" s="74">
        <v>1.5915</v>
      </c>
      <c r="C2109" s="1" t="s">
        <v>1949</v>
      </c>
      <c r="G2109" s="16"/>
    </row>
    <row r="2110">
      <c r="A2110" s="79">
        <v>37292.0</v>
      </c>
      <c r="B2110" s="74">
        <v>1.5978</v>
      </c>
      <c r="C2110" s="1" t="s">
        <v>1949</v>
      </c>
      <c r="G2110" s="16"/>
    </row>
    <row r="2111">
      <c r="A2111" s="79">
        <v>37293.0</v>
      </c>
      <c r="B2111" s="74">
        <v>1.604</v>
      </c>
      <c r="C2111" s="1" t="s">
        <v>1949</v>
      </c>
      <c r="G2111" s="16"/>
    </row>
    <row r="2112">
      <c r="A2112" s="79">
        <v>37294.0</v>
      </c>
      <c r="B2112" s="74">
        <v>1.5988</v>
      </c>
      <c r="C2112" s="1" t="s">
        <v>1949</v>
      </c>
      <c r="G2112" s="16"/>
    </row>
    <row r="2113">
      <c r="A2113" s="79">
        <v>37295.0</v>
      </c>
      <c r="B2113" s="74">
        <v>1.5974</v>
      </c>
      <c r="C2113" s="1" t="s">
        <v>1949</v>
      </c>
      <c r="G2113" s="16"/>
    </row>
    <row r="2114">
      <c r="A2114" s="80">
        <v>37298.0</v>
      </c>
      <c r="B2114" s="74">
        <v>1.5898</v>
      </c>
      <c r="C2114" s="1" t="s">
        <v>1949</v>
      </c>
      <c r="G2114" s="16"/>
    </row>
    <row r="2115">
      <c r="A2115" s="80">
        <v>37299.0</v>
      </c>
      <c r="B2115" s="74">
        <v>1.5918</v>
      </c>
      <c r="C2115" s="1" t="s">
        <v>1949</v>
      </c>
      <c r="G2115" s="16"/>
    </row>
    <row r="2116">
      <c r="A2116" s="80">
        <v>37300.0</v>
      </c>
      <c r="B2116" s="74">
        <v>1.5906</v>
      </c>
      <c r="C2116" s="1" t="s">
        <v>1949</v>
      </c>
      <c r="G2116" s="16"/>
    </row>
    <row r="2117">
      <c r="A2117" s="80">
        <v>37301.0</v>
      </c>
      <c r="B2117" s="74">
        <v>1.592</v>
      </c>
      <c r="C2117" s="1" t="s">
        <v>1949</v>
      </c>
      <c r="G2117" s="16"/>
    </row>
    <row r="2118">
      <c r="A2118" s="80">
        <v>37302.0</v>
      </c>
      <c r="B2118" s="74">
        <v>1.5912</v>
      </c>
      <c r="C2118" s="1" t="s">
        <v>1949</v>
      </c>
      <c r="G2118" s="16"/>
    </row>
    <row r="2119">
      <c r="A2119" s="80">
        <v>37305.0</v>
      </c>
      <c r="B2119" s="74">
        <v>1.5911</v>
      </c>
      <c r="C2119" s="1" t="s">
        <v>1949</v>
      </c>
      <c r="G2119" s="16"/>
    </row>
    <row r="2120">
      <c r="A2120" s="80">
        <v>37306.0</v>
      </c>
      <c r="B2120" s="74">
        <v>1.5885</v>
      </c>
      <c r="C2120" s="1" t="s">
        <v>1949</v>
      </c>
      <c r="G2120" s="16"/>
    </row>
    <row r="2121">
      <c r="A2121" s="80">
        <v>37307.0</v>
      </c>
      <c r="B2121" s="74">
        <v>1.5905</v>
      </c>
      <c r="C2121" s="1" t="s">
        <v>1949</v>
      </c>
      <c r="G2121" s="16"/>
    </row>
    <row r="2122">
      <c r="A2122" s="80">
        <v>37308.0</v>
      </c>
      <c r="B2122" s="74">
        <v>1.5913</v>
      </c>
      <c r="C2122" s="1" t="s">
        <v>1949</v>
      </c>
      <c r="G2122" s="16"/>
    </row>
    <row r="2123">
      <c r="A2123" s="80">
        <v>37309.0</v>
      </c>
      <c r="B2123" s="74">
        <v>1.5943</v>
      </c>
      <c r="C2123" s="1" t="s">
        <v>1949</v>
      </c>
      <c r="G2123" s="16"/>
    </row>
    <row r="2124">
      <c r="A2124" s="80">
        <v>37312.0</v>
      </c>
      <c r="B2124" s="74">
        <v>1.6016</v>
      </c>
      <c r="C2124" s="1" t="s">
        <v>1949</v>
      </c>
      <c r="G2124" s="16"/>
    </row>
    <row r="2125">
      <c r="A2125" s="80">
        <v>37313.0</v>
      </c>
      <c r="B2125" s="74">
        <v>1.611</v>
      </c>
      <c r="C2125" s="1" t="s">
        <v>1949</v>
      </c>
      <c r="G2125" s="16"/>
    </row>
    <row r="2126">
      <c r="A2126" s="80">
        <v>37314.0</v>
      </c>
      <c r="B2126" s="74">
        <v>1.6083</v>
      </c>
      <c r="C2126" s="1" t="s">
        <v>1949</v>
      </c>
      <c r="G2126" s="16"/>
    </row>
    <row r="2127">
      <c r="A2127" s="80">
        <v>37315.0</v>
      </c>
      <c r="B2127" s="74">
        <v>1.6047</v>
      </c>
      <c r="C2127" s="1" t="s">
        <v>1949</v>
      </c>
      <c r="G2127" s="16"/>
    </row>
    <row r="2128">
      <c r="A2128" s="79">
        <v>37316.0</v>
      </c>
      <c r="B2128" s="74">
        <v>1.5952</v>
      </c>
      <c r="C2128" s="1" t="s">
        <v>1949</v>
      </c>
      <c r="G2128" s="16"/>
    </row>
    <row r="2129">
      <c r="A2129" s="79">
        <v>37319.0</v>
      </c>
      <c r="B2129" s="74">
        <v>1.5895</v>
      </c>
      <c r="C2129" s="1" t="s">
        <v>1949</v>
      </c>
      <c r="G2129" s="16"/>
    </row>
    <row r="2130">
      <c r="A2130" s="79">
        <v>37320.0</v>
      </c>
      <c r="B2130" s="74">
        <v>1.5902</v>
      </c>
      <c r="C2130" s="1" t="s">
        <v>1949</v>
      </c>
      <c r="G2130" s="16"/>
    </row>
    <row r="2131">
      <c r="A2131" s="79">
        <v>37321.0</v>
      </c>
      <c r="B2131" s="74">
        <v>1.5832</v>
      </c>
      <c r="C2131" s="1" t="s">
        <v>1949</v>
      </c>
      <c r="G2131" s="16"/>
    </row>
    <row r="2132">
      <c r="A2132" s="79">
        <v>37322.0</v>
      </c>
      <c r="B2132" s="74">
        <v>1.5823</v>
      </c>
      <c r="C2132" s="1" t="s">
        <v>1949</v>
      </c>
      <c r="G2132" s="16"/>
    </row>
    <row r="2133">
      <c r="A2133" s="79">
        <v>37323.0</v>
      </c>
      <c r="B2133" s="74">
        <v>1.5856</v>
      </c>
      <c r="C2133" s="1" t="s">
        <v>1949</v>
      </c>
      <c r="G2133" s="16"/>
    </row>
    <row r="2134">
      <c r="A2134" s="80">
        <v>37326.0</v>
      </c>
      <c r="B2134" s="74">
        <v>1.5842</v>
      </c>
      <c r="C2134" s="1" t="s">
        <v>1949</v>
      </c>
      <c r="G2134" s="16"/>
    </row>
    <row r="2135">
      <c r="A2135" s="80">
        <v>37327.0</v>
      </c>
      <c r="B2135" s="74">
        <v>1.5855</v>
      </c>
      <c r="C2135" s="1" t="s">
        <v>1949</v>
      </c>
      <c r="G2135" s="16"/>
    </row>
    <row r="2136">
      <c r="A2136" s="80">
        <v>37328.0</v>
      </c>
      <c r="B2136" s="74">
        <v>1.5932</v>
      </c>
      <c r="C2136" s="1" t="s">
        <v>1949</v>
      </c>
      <c r="G2136" s="16"/>
    </row>
    <row r="2137">
      <c r="A2137" s="80">
        <v>37329.0</v>
      </c>
      <c r="B2137" s="74">
        <v>1.5935</v>
      </c>
      <c r="C2137" s="1" t="s">
        <v>1949</v>
      </c>
      <c r="G2137" s="16"/>
    </row>
    <row r="2138">
      <c r="A2138" s="80">
        <v>37330.0</v>
      </c>
      <c r="B2138" s="74">
        <v>1.5858</v>
      </c>
      <c r="C2138" s="1" t="s">
        <v>1949</v>
      </c>
      <c r="G2138" s="16"/>
    </row>
    <row r="2139">
      <c r="A2139" s="80">
        <v>37333.0</v>
      </c>
      <c r="B2139" s="74">
        <v>1.5878</v>
      </c>
      <c r="C2139" s="1" t="s">
        <v>1949</v>
      </c>
      <c r="G2139" s="16"/>
    </row>
    <row r="2140">
      <c r="A2140" s="80">
        <v>37334.0</v>
      </c>
      <c r="B2140" s="74">
        <v>1.5839</v>
      </c>
      <c r="C2140" s="1" t="s">
        <v>1949</v>
      </c>
      <c r="G2140" s="16"/>
    </row>
    <row r="2141">
      <c r="A2141" s="80">
        <v>37335.0</v>
      </c>
      <c r="B2141" s="74">
        <v>1.5791</v>
      </c>
      <c r="C2141" s="1" t="s">
        <v>1949</v>
      </c>
      <c r="G2141" s="16"/>
    </row>
    <row r="2142">
      <c r="A2142" s="80">
        <v>37336.0</v>
      </c>
      <c r="B2142" s="74">
        <v>1.5807</v>
      </c>
      <c r="C2142" s="1" t="s">
        <v>1949</v>
      </c>
      <c r="G2142" s="16"/>
    </row>
    <row r="2143">
      <c r="A2143" s="80">
        <v>37337.0</v>
      </c>
      <c r="B2143" s="74">
        <v>1.5767</v>
      </c>
      <c r="C2143" s="1" t="s">
        <v>1949</v>
      </c>
      <c r="G2143" s="16"/>
    </row>
    <row r="2144">
      <c r="A2144" s="80">
        <v>37340.0</v>
      </c>
      <c r="B2144" s="74">
        <v>1.5852</v>
      </c>
      <c r="C2144" s="1" t="s">
        <v>1949</v>
      </c>
      <c r="G2144" s="16"/>
    </row>
    <row r="2145">
      <c r="A2145" s="80">
        <v>37341.0</v>
      </c>
      <c r="B2145" s="74">
        <v>1.5921</v>
      </c>
      <c r="C2145" s="1" t="s">
        <v>1949</v>
      </c>
      <c r="G2145" s="16"/>
    </row>
    <row r="2146">
      <c r="A2146" s="80">
        <v>37342.0</v>
      </c>
      <c r="B2146" s="74">
        <v>1.5933</v>
      </c>
      <c r="C2146" s="1" t="s">
        <v>1949</v>
      </c>
      <c r="G2146" s="16"/>
    </row>
    <row r="2147">
      <c r="A2147" s="80">
        <v>37343.0</v>
      </c>
      <c r="B2147" s="74">
        <v>1.5935</v>
      </c>
      <c r="C2147" s="1" t="s">
        <v>1949</v>
      </c>
      <c r="G2147" s="16"/>
    </row>
    <row r="2148">
      <c r="A2148" s="80">
        <v>37344.0</v>
      </c>
      <c r="B2148" s="13"/>
      <c r="C2148" s="1" t="s">
        <v>1949</v>
      </c>
      <c r="G2148" s="16"/>
    </row>
    <row r="2149">
      <c r="A2149" s="79">
        <v>37347.0</v>
      </c>
      <c r="B2149" s="74">
        <v>1.5994</v>
      </c>
      <c r="C2149" s="1" t="s">
        <v>1949</v>
      </c>
      <c r="G2149" s="16"/>
    </row>
    <row r="2150">
      <c r="A2150" s="79">
        <v>37348.0</v>
      </c>
      <c r="B2150" s="74">
        <v>1.5928</v>
      </c>
      <c r="C2150" s="1" t="s">
        <v>1949</v>
      </c>
      <c r="G2150" s="16"/>
    </row>
    <row r="2151">
      <c r="A2151" s="79">
        <v>37349.0</v>
      </c>
      <c r="B2151" s="74">
        <v>1.5889</v>
      </c>
      <c r="C2151" s="1" t="s">
        <v>1949</v>
      </c>
      <c r="G2151" s="16"/>
    </row>
    <row r="2152">
      <c r="A2152" s="79">
        <v>37350.0</v>
      </c>
      <c r="B2152" s="74">
        <v>1.5926</v>
      </c>
      <c r="C2152" s="1" t="s">
        <v>1949</v>
      </c>
      <c r="G2152" s="16"/>
    </row>
    <row r="2153">
      <c r="A2153" s="79">
        <v>37351.0</v>
      </c>
      <c r="B2153" s="74">
        <v>1.5901</v>
      </c>
      <c r="C2153" s="1" t="s">
        <v>1949</v>
      </c>
      <c r="G2153" s="16"/>
    </row>
    <row r="2154">
      <c r="A2154" s="79">
        <v>37354.0</v>
      </c>
      <c r="B2154" s="74">
        <v>1.5941</v>
      </c>
      <c r="C2154" s="1" t="s">
        <v>1949</v>
      </c>
      <c r="G2154" s="16"/>
    </row>
    <row r="2155">
      <c r="A2155" s="79">
        <v>37355.0</v>
      </c>
      <c r="B2155" s="74">
        <v>1.5968</v>
      </c>
      <c r="C2155" s="1" t="s">
        <v>1949</v>
      </c>
      <c r="G2155" s="16"/>
    </row>
    <row r="2156">
      <c r="A2156" s="80">
        <v>37356.0</v>
      </c>
      <c r="B2156" s="74">
        <v>1.5933</v>
      </c>
      <c r="C2156" s="1" t="s">
        <v>1949</v>
      </c>
      <c r="G2156" s="16"/>
    </row>
    <row r="2157">
      <c r="A2157" s="80">
        <v>37357.0</v>
      </c>
      <c r="B2157" s="74">
        <v>1.5875</v>
      </c>
      <c r="C2157" s="1" t="s">
        <v>1949</v>
      </c>
      <c r="G2157" s="16"/>
    </row>
    <row r="2158">
      <c r="A2158" s="80">
        <v>37358.0</v>
      </c>
      <c r="B2158" s="74">
        <v>1.5878</v>
      </c>
      <c r="C2158" s="1" t="s">
        <v>1949</v>
      </c>
      <c r="G2158" s="16"/>
    </row>
    <row r="2159">
      <c r="A2159" s="80">
        <v>37361.0</v>
      </c>
      <c r="B2159" s="74">
        <v>1.5892</v>
      </c>
      <c r="C2159" s="1" t="s">
        <v>1949</v>
      </c>
      <c r="G2159" s="16"/>
    </row>
    <row r="2160">
      <c r="A2160" s="80">
        <v>37362.0</v>
      </c>
      <c r="B2160" s="74">
        <v>1.5798</v>
      </c>
      <c r="C2160" s="1" t="s">
        <v>1949</v>
      </c>
      <c r="G2160" s="16"/>
    </row>
    <row r="2161">
      <c r="A2161" s="80">
        <v>37363.0</v>
      </c>
      <c r="B2161" s="74">
        <v>1.5743</v>
      </c>
      <c r="C2161" s="1" t="s">
        <v>1949</v>
      </c>
      <c r="G2161" s="16"/>
    </row>
    <row r="2162">
      <c r="A2162" s="80">
        <v>37364.0</v>
      </c>
      <c r="B2162" s="74">
        <v>1.5746</v>
      </c>
      <c r="C2162" s="1" t="s">
        <v>1949</v>
      </c>
      <c r="G2162" s="16"/>
    </row>
    <row r="2163">
      <c r="A2163" s="80">
        <v>37365.0</v>
      </c>
      <c r="B2163" s="74">
        <v>1.5719</v>
      </c>
      <c r="C2163" s="1" t="s">
        <v>1949</v>
      </c>
      <c r="G2163" s="16"/>
    </row>
    <row r="2164">
      <c r="A2164" s="80">
        <v>37368.0</v>
      </c>
      <c r="B2164" s="74">
        <v>1.5728</v>
      </c>
      <c r="C2164" s="1" t="s">
        <v>1949</v>
      </c>
      <c r="G2164" s="16"/>
    </row>
    <row r="2165">
      <c r="A2165" s="80">
        <v>37369.0</v>
      </c>
      <c r="B2165" s="74">
        <v>1.5752</v>
      </c>
      <c r="C2165" s="1" t="s">
        <v>1949</v>
      </c>
      <c r="G2165" s="16"/>
    </row>
    <row r="2166">
      <c r="A2166" s="80">
        <v>37370.0</v>
      </c>
      <c r="B2166" s="74">
        <v>1.5682</v>
      </c>
      <c r="C2166" s="1" t="s">
        <v>1949</v>
      </c>
      <c r="G2166" s="16"/>
    </row>
    <row r="2167">
      <c r="A2167" s="80">
        <v>37371.0</v>
      </c>
      <c r="B2167" s="74">
        <v>1.5634</v>
      </c>
      <c r="C2167" s="1" t="s">
        <v>1949</v>
      </c>
      <c r="G2167" s="16"/>
    </row>
    <row r="2168">
      <c r="A2168" s="80">
        <v>37372.0</v>
      </c>
      <c r="B2168" s="74">
        <v>1.5632</v>
      </c>
      <c r="C2168" s="1" t="s">
        <v>1949</v>
      </c>
      <c r="G2168" s="16"/>
    </row>
    <row r="2169">
      <c r="A2169" s="80">
        <v>37375.0</v>
      </c>
      <c r="B2169" s="74">
        <v>1.5662</v>
      </c>
      <c r="C2169" s="1" t="s">
        <v>1949</v>
      </c>
      <c r="G2169" s="16"/>
    </row>
    <row r="2170">
      <c r="A2170" s="80">
        <v>37376.0</v>
      </c>
      <c r="B2170" s="74">
        <v>1.5678</v>
      </c>
      <c r="C2170" s="1" t="s">
        <v>1949</v>
      </c>
      <c r="G2170" s="16"/>
    </row>
    <row r="2171">
      <c r="A2171" s="81">
        <v>37377.0</v>
      </c>
      <c r="B2171" s="74">
        <v>1.5579</v>
      </c>
      <c r="C2171" s="1" t="s">
        <v>1949</v>
      </c>
      <c r="G2171" s="16"/>
    </row>
    <row r="2172">
      <c r="A2172" s="81">
        <v>37378.0</v>
      </c>
      <c r="B2172" s="74">
        <v>1.5618</v>
      </c>
      <c r="C2172" s="1" t="s">
        <v>1949</v>
      </c>
      <c r="G2172" s="16"/>
    </row>
    <row r="2173">
      <c r="A2173" s="81">
        <v>37379.0</v>
      </c>
      <c r="B2173" s="74">
        <v>1.5648</v>
      </c>
      <c r="C2173" s="1" t="s">
        <v>1949</v>
      </c>
      <c r="G2173" s="16"/>
    </row>
    <row r="2174">
      <c r="A2174" s="81">
        <v>37382.0</v>
      </c>
      <c r="B2174" s="74">
        <v>1.5683</v>
      </c>
      <c r="C2174" s="1" t="s">
        <v>1949</v>
      </c>
      <c r="G2174" s="16"/>
    </row>
    <row r="2175">
      <c r="A2175" s="81">
        <v>37383.0</v>
      </c>
      <c r="B2175" s="74">
        <v>1.57</v>
      </c>
      <c r="C2175" s="1" t="s">
        <v>1949</v>
      </c>
      <c r="G2175" s="16"/>
    </row>
    <row r="2176">
      <c r="A2176" s="81">
        <v>37384.0</v>
      </c>
      <c r="B2176" s="74">
        <v>1.5705</v>
      </c>
      <c r="C2176" s="1" t="s">
        <v>1949</v>
      </c>
      <c r="G2176" s="16"/>
    </row>
    <row r="2177">
      <c r="A2177" s="81">
        <v>37385.0</v>
      </c>
      <c r="B2177" s="74">
        <v>1.5685</v>
      </c>
      <c r="C2177" s="1" t="s">
        <v>1949</v>
      </c>
      <c r="G2177" s="16"/>
    </row>
    <row r="2178">
      <c r="A2178" s="82">
        <v>37386.0</v>
      </c>
      <c r="B2178" s="74">
        <v>1.5576</v>
      </c>
      <c r="C2178" s="1" t="s">
        <v>1949</v>
      </c>
      <c r="G2178" s="16"/>
    </row>
    <row r="2179">
      <c r="A2179" s="82">
        <v>37389.0</v>
      </c>
      <c r="B2179" s="74">
        <v>1.5583</v>
      </c>
      <c r="C2179" s="1" t="s">
        <v>1949</v>
      </c>
      <c r="G2179" s="16"/>
    </row>
    <row r="2180">
      <c r="A2180" s="82">
        <v>37390.0</v>
      </c>
      <c r="B2180" s="74">
        <v>1.5586</v>
      </c>
      <c r="C2180" s="1" t="s">
        <v>1949</v>
      </c>
      <c r="G2180" s="16"/>
    </row>
    <row r="2181">
      <c r="A2181" s="82">
        <v>37391.0</v>
      </c>
      <c r="B2181" s="74">
        <v>1.5559</v>
      </c>
      <c r="C2181" s="1" t="s">
        <v>1949</v>
      </c>
      <c r="G2181" s="16"/>
    </row>
    <row r="2182">
      <c r="A2182" s="82">
        <v>37392.0</v>
      </c>
      <c r="B2182" s="74">
        <v>1.5546</v>
      </c>
      <c r="C2182" s="1" t="s">
        <v>1949</v>
      </c>
      <c r="G2182" s="16"/>
    </row>
    <row r="2183">
      <c r="A2183" s="82">
        <v>37393.0</v>
      </c>
      <c r="B2183" s="74">
        <v>1.5424</v>
      </c>
      <c r="C2183" s="1" t="s">
        <v>1949</v>
      </c>
      <c r="G2183" s="16"/>
    </row>
    <row r="2184">
      <c r="A2184" s="82">
        <v>37396.0</v>
      </c>
      <c r="B2184" s="13"/>
      <c r="C2184" s="1" t="s">
        <v>1949</v>
      </c>
      <c r="G2184" s="16"/>
    </row>
    <row r="2185">
      <c r="A2185" s="82">
        <v>37397.0</v>
      </c>
      <c r="B2185" s="74">
        <v>1.5382</v>
      </c>
      <c r="C2185" s="1" t="s">
        <v>1949</v>
      </c>
      <c r="G2185" s="16"/>
    </row>
    <row r="2186">
      <c r="A2186" s="82">
        <v>37398.0</v>
      </c>
      <c r="B2186" s="74">
        <v>1.536</v>
      </c>
      <c r="C2186" s="1" t="s">
        <v>1949</v>
      </c>
      <c r="G2186" s="16"/>
    </row>
    <row r="2187">
      <c r="A2187" s="82">
        <v>37399.0</v>
      </c>
      <c r="B2187" s="74">
        <v>1.5335</v>
      </c>
      <c r="C2187" s="1" t="s">
        <v>1949</v>
      </c>
      <c r="G2187" s="16"/>
    </row>
    <row r="2188">
      <c r="A2188" s="82">
        <v>37400.0</v>
      </c>
      <c r="B2188" s="74">
        <v>1.5348</v>
      </c>
      <c r="C2188" s="1" t="s">
        <v>1949</v>
      </c>
      <c r="G2188" s="16"/>
    </row>
    <row r="2189">
      <c r="A2189" s="82">
        <v>37403.0</v>
      </c>
      <c r="B2189" s="74">
        <v>1.5345</v>
      </c>
      <c r="C2189" s="1" t="s">
        <v>1949</v>
      </c>
      <c r="G2189" s="16"/>
    </row>
    <row r="2190">
      <c r="A2190" s="82">
        <v>37404.0</v>
      </c>
      <c r="B2190" s="74">
        <v>1.5302</v>
      </c>
      <c r="C2190" s="1" t="s">
        <v>1949</v>
      </c>
      <c r="G2190" s="16"/>
    </row>
    <row r="2191">
      <c r="A2191" s="82">
        <v>37405.0</v>
      </c>
      <c r="B2191" s="74">
        <v>1.5346</v>
      </c>
      <c r="C2191" s="1" t="s">
        <v>1949</v>
      </c>
      <c r="G2191" s="16"/>
    </row>
    <row r="2192">
      <c r="A2192" s="82">
        <v>37406.0</v>
      </c>
      <c r="B2192" s="74">
        <v>1.5339</v>
      </c>
      <c r="C2192" s="1" t="s">
        <v>1949</v>
      </c>
      <c r="G2192" s="16"/>
    </row>
    <row r="2193">
      <c r="A2193" s="82">
        <v>37407.0</v>
      </c>
      <c r="B2193" s="74">
        <v>1.5275</v>
      </c>
      <c r="C2193" s="1" t="s">
        <v>1949</v>
      </c>
      <c r="G2193" s="16"/>
    </row>
    <row r="2194">
      <c r="A2194" s="79">
        <v>37410.0</v>
      </c>
      <c r="B2194" s="74">
        <v>1.528</v>
      </c>
      <c r="C2194" s="1" t="s">
        <v>1949</v>
      </c>
      <c r="G2194" s="16"/>
    </row>
    <row r="2195">
      <c r="A2195" s="79">
        <v>37411.0</v>
      </c>
      <c r="B2195" s="74">
        <v>1.5279</v>
      </c>
      <c r="C2195" s="1" t="s">
        <v>1949</v>
      </c>
      <c r="G2195" s="16"/>
    </row>
    <row r="2196">
      <c r="A2196" s="79">
        <v>37412.0</v>
      </c>
      <c r="B2196" s="74">
        <v>1.5351</v>
      </c>
      <c r="C2196" s="1" t="s">
        <v>1949</v>
      </c>
      <c r="G2196" s="16"/>
    </row>
    <row r="2197">
      <c r="A2197" s="79">
        <v>37413.0</v>
      </c>
      <c r="B2197" s="74">
        <v>1.5325</v>
      </c>
      <c r="C2197" s="1" t="s">
        <v>1949</v>
      </c>
      <c r="G2197" s="16"/>
    </row>
    <row r="2198">
      <c r="A2198" s="79">
        <v>37414.0</v>
      </c>
      <c r="B2198" s="74">
        <v>1.5323</v>
      </c>
      <c r="C2198" s="1" t="s">
        <v>1949</v>
      </c>
      <c r="G2198" s="16"/>
    </row>
    <row r="2199">
      <c r="A2199" s="80">
        <v>37417.0</v>
      </c>
      <c r="B2199" s="74">
        <v>1.538</v>
      </c>
      <c r="C2199" s="1" t="s">
        <v>1949</v>
      </c>
      <c r="G2199" s="16"/>
    </row>
    <row r="2200">
      <c r="A2200" s="80">
        <v>37418.0</v>
      </c>
      <c r="B2200" s="74">
        <v>1.5382</v>
      </c>
      <c r="C2200" s="1" t="s">
        <v>1949</v>
      </c>
      <c r="G2200" s="16"/>
    </row>
    <row r="2201">
      <c r="A2201" s="80">
        <v>37419.0</v>
      </c>
      <c r="B2201" s="74">
        <v>1.5362</v>
      </c>
      <c r="C2201" s="1" t="s">
        <v>1949</v>
      </c>
      <c r="G2201" s="16"/>
    </row>
    <row r="2202">
      <c r="A2202" s="80">
        <v>37420.0</v>
      </c>
      <c r="B2202" s="74">
        <v>1.5394</v>
      </c>
      <c r="C2202" s="1" t="s">
        <v>1949</v>
      </c>
      <c r="G2202" s="16"/>
    </row>
    <row r="2203">
      <c r="A2203" s="80">
        <v>37421.0</v>
      </c>
      <c r="B2203" s="74">
        <v>1.55</v>
      </c>
      <c r="C2203" s="1" t="s">
        <v>1949</v>
      </c>
      <c r="G2203" s="16"/>
    </row>
    <row r="2204">
      <c r="A2204" s="80">
        <v>37424.0</v>
      </c>
      <c r="B2204" s="74">
        <v>1.5473</v>
      </c>
      <c r="C2204" s="1" t="s">
        <v>1949</v>
      </c>
      <c r="G2204" s="16"/>
    </row>
    <row r="2205">
      <c r="A2205" s="80">
        <v>37425.0</v>
      </c>
      <c r="B2205" s="74">
        <v>1.5441</v>
      </c>
      <c r="C2205" s="1" t="s">
        <v>1949</v>
      </c>
      <c r="G2205" s="16"/>
    </row>
    <row r="2206">
      <c r="A2206" s="80">
        <v>37426.0</v>
      </c>
      <c r="B2206" s="74">
        <v>1.5414</v>
      </c>
      <c r="C2206" s="1" t="s">
        <v>1949</v>
      </c>
      <c r="G2206" s="16"/>
    </row>
    <row r="2207">
      <c r="A2207" s="80">
        <v>37427.0</v>
      </c>
      <c r="B2207" s="74">
        <v>1.5314</v>
      </c>
      <c r="C2207" s="1" t="s">
        <v>1949</v>
      </c>
      <c r="G2207" s="16"/>
    </row>
    <row r="2208">
      <c r="A2208" s="80">
        <v>37428.0</v>
      </c>
      <c r="B2208" s="74">
        <v>1.523</v>
      </c>
      <c r="C2208" s="1" t="s">
        <v>1949</v>
      </c>
      <c r="G2208" s="16"/>
    </row>
    <row r="2209">
      <c r="A2209" s="80">
        <v>37431.0</v>
      </c>
      <c r="B2209" s="74">
        <v>1.5168</v>
      </c>
      <c r="C2209" s="1" t="s">
        <v>1949</v>
      </c>
      <c r="G2209" s="16"/>
    </row>
    <row r="2210">
      <c r="A2210" s="80">
        <v>37432.0</v>
      </c>
      <c r="B2210" s="74">
        <v>1.5217</v>
      </c>
      <c r="C2210" s="1" t="s">
        <v>1949</v>
      </c>
      <c r="G2210" s="16"/>
    </row>
    <row r="2211">
      <c r="A2211" s="80">
        <v>37433.0</v>
      </c>
      <c r="B2211" s="74">
        <v>1.5207</v>
      </c>
      <c r="C2211" s="1" t="s">
        <v>1949</v>
      </c>
      <c r="G2211" s="16"/>
    </row>
    <row r="2212">
      <c r="A2212" s="80">
        <v>37434.0</v>
      </c>
      <c r="B2212" s="74">
        <v>1.511</v>
      </c>
      <c r="C2212" s="1" t="s">
        <v>1949</v>
      </c>
      <c r="G2212" s="16"/>
    </row>
    <row r="2213">
      <c r="A2213" s="80">
        <v>37435.0</v>
      </c>
      <c r="B2213" s="74">
        <v>1.5187</v>
      </c>
      <c r="C2213" s="1" t="s">
        <v>1949</v>
      </c>
      <c r="G2213" s="16"/>
    </row>
    <row r="2214">
      <c r="A2214" s="79">
        <v>37438.0</v>
      </c>
      <c r="B2214" s="13"/>
      <c r="C2214" s="1" t="s">
        <v>1949</v>
      </c>
      <c r="G2214" s="16"/>
    </row>
    <row r="2215">
      <c r="A2215" s="79">
        <v>37439.0</v>
      </c>
      <c r="B2215" s="74">
        <v>1.526</v>
      </c>
      <c r="C2215" s="1" t="s">
        <v>1949</v>
      </c>
      <c r="G2215" s="16"/>
    </row>
    <row r="2216">
      <c r="A2216" s="79">
        <v>37440.0</v>
      </c>
      <c r="B2216" s="74">
        <v>1.529</v>
      </c>
      <c r="C2216" s="1" t="s">
        <v>1949</v>
      </c>
      <c r="G2216" s="16"/>
    </row>
    <row r="2217">
      <c r="A2217" s="79">
        <v>37441.0</v>
      </c>
      <c r="B2217" s="74">
        <v>1.5321</v>
      </c>
      <c r="C2217" s="1" t="s">
        <v>1949</v>
      </c>
      <c r="G2217" s="16"/>
    </row>
    <row r="2218">
      <c r="A2218" s="79">
        <v>37442.0</v>
      </c>
      <c r="B2218" s="74">
        <v>1.5239</v>
      </c>
      <c r="C2218" s="1" t="s">
        <v>1949</v>
      </c>
      <c r="G2218" s="16"/>
    </row>
    <row r="2219">
      <c r="A2219" s="79">
        <v>37445.0</v>
      </c>
      <c r="B2219" s="74">
        <v>1.5208</v>
      </c>
      <c r="C2219" s="1" t="s">
        <v>1949</v>
      </c>
      <c r="G2219" s="16"/>
    </row>
    <row r="2220">
      <c r="A2220" s="79">
        <v>37446.0</v>
      </c>
      <c r="B2220" s="74">
        <v>1.5144</v>
      </c>
      <c r="C2220" s="1" t="s">
        <v>1949</v>
      </c>
      <c r="G2220" s="16"/>
    </row>
    <row r="2221">
      <c r="A2221" s="80">
        <v>37447.0</v>
      </c>
      <c r="B2221" s="74">
        <v>1.5199</v>
      </c>
      <c r="C2221" s="1" t="s">
        <v>1949</v>
      </c>
      <c r="G2221" s="16"/>
    </row>
    <row r="2222">
      <c r="A2222" s="80">
        <v>37448.0</v>
      </c>
      <c r="B2222" s="74">
        <v>1.522</v>
      </c>
      <c r="C2222" s="1" t="s">
        <v>1949</v>
      </c>
      <c r="G2222" s="16"/>
    </row>
    <row r="2223">
      <c r="A2223" s="80">
        <v>37449.0</v>
      </c>
      <c r="B2223" s="74">
        <v>1.5302</v>
      </c>
      <c r="C2223" s="1" t="s">
        <v>1949</v>
      </c>
      <c r="G2223" s="16"/>
    </row>
    <row r="2224">
      <c r="A2224" s="80">
        <v>37452.0</v>
      </c>
      <c r="B2224" s="74">
        <v>1.5366</v>
      </c>
      <c r="C2224" s="1" t="s">
        <v>1949</v>
      </c>
      <c r="G2224" s="16"/>
    </row>
    <row r="2225">
      <c r="A2225" s="80">
        <v>37453.0</v>
      </c>
      <c r="B2225" s="74">
        <v>1.5348</v>
      </c>
      <c r="C2225" s="1" t="s">
        <v>1949</v>
      </c>
      <c r="G2225" s="16"/>
    </row>
    <row r="2226">
      <c r="A2226" s="80">
        <v>37454.0</v>
      </c>
      <c r="B2226" s="74">
        <v>1.5391</v>
      </c>
      <c r="C2226" s="1" t="s">
        <v>1949</v>
      </c>
      <c r="G2226" s="16"/>
    </row>
    <row r="2227">
      <c r="A2227" s="80">
        <v>37455.0</v>
      </c>
      <c r="B2227" s="74">
        <v>1.5441</v>
      </c>
      <c r="C2227" s="1" t="s">
        <v>1949</v>
      </c>
      <c r="G2227" s="16"/>
    </row>
    <row r="2228">
      <c r="A2228" s="80">
        <v>37456.0</v>
      </c>
      <c r="B2228" s="74">
        <v>1.5385</v>
      </c>
      <c r="C2228" s="1" t="s">
        <v>1949</v>
      </c>
      <c r="G2228" s="16"/>
    </row>
    <row r="2229">
      <c r="A2229" s="80">
        <v>37459.0</v>
      </c>
      <c r="B2229" s="74">
        <v>1.556</v>
      </c>
      <c r="C2229" s="1" t="s">
        <v>1949</v>
      </c>
      <c r="G2229" s="16"/>
    </row>
    <row r="2230">
      <c r="A2230" s="80">
        <v>37460.0</v>
      </c>
      <c r="B2230" s="74">
        <v>1.5785</v>
      </c>
      <c r="C2230" s="1" t="s">
        <v>1949</v>
      </c>
      <c r="G2230" s="16"/>
    </row>
    <row r="2231">
      <c r="A2231" s="80">
        <v>37461.0</v>
      </c>
      <c r="B2231" s="74">
        <v>1.576</v>
      </c>
      <c r="C2231" s="1" t="s">
        <v>1949</v>
      </c>
      <c r="G2231" s="16"/>
    </row>
    <row r="2232">
      <c r="A2232" s="80">
        <v>37462.0</v>
      </c>
      <c r="B2232" s="74">
        <v>1.5726</v>
      </c>
      <c r="C2232" s="1" t="s">
        <v>1949</v>
      </c>
      <c r="G2232" s="16"/>
    </row>
    <row r="2233">
      <c r="A2233" s="80">
        <v>37463.0</v>
      </c>
      <c r="B2233" s="74">
        <v>1.5865</v>
      </c>
      <c r="C2233" s="1" t="s">
        <v>1949</v>
      </c>
      <c r="G2233" s="16"/>
    </row>
    <row r="2234">
      <c r="A2234" s="80">
        <v>37466.0</v>
      </c>
      <c r="B2234" s="74">
        <v>1.5722</v>
      </c>
      <c r="C2234" s="1" t="s">
        <v>1949</v>
      </c>
      <c r="G2234" s="16"/>
    </row>
    <row r="2235">
      <c r="A2235" s="80">
        <v>37467.0</v>
      </c>
      <c r="B2235" s="74">
        <v>1.5731</v>
      </c>
      <c r="C2235" s="1" t="s">
        <v>1949</v>
      </c>
      <c r="G2235" s="16"/>
    </row>
    <row r="2236">
      <c r="A2236" s="80">
        <v>37468.0</v>
      </c>
      <c r="B2236" s="74">
        <v>1.5843</v>
      </c>
      <c r="C2236" s="1" t="s">
        <v>1949</v>
      </c>
      <c r="G2236" s="16"/>
    </row>
    <row r="2237">
      <c r="A2237" s="79">
        <v>37469.0</v>
      </c>
      <c r="B2237" s="74">
        <v>1.5869</v>
      </c>
      <c r="C2237" s="1" t="s">
        <v>1949</v>
      </c>
      <c r="G2237" s="16"/>
    </row>
    <row r="2238">
      <c r="A2238" s="79">
        <v>37470.0</v>
      </c>
      <c r="B2238" s="74">
        <v>1.5882</v>
      </c>
      <c r="C2238" s="1" t="s">
        <v>1949</v>
      </c>
      <c r="G2238" s="16"/>
    </row>
    <row r="2239">
      <c r="A2239" s="79">
        <v>37473.0</v>
      </c>
      <c r="B2239" s="13"/>
      <c r="C2239" s="1" t="s">
        <v>1949</v>
      </c>
      <c r="G2239" s="16"/>
    </row>
    <row r="2240">
      <c r="A2240" s="79">
        <v>37474.0</v>
      </c>
      <c r="B2240" s="74">
        <v>1.5933</v>
      </c>
      <c r="C2240" s="1" t="s">
        <v>1949</v>
      </c>
      <c r="G2240" s="16"/>
    </row>
    <row r="2241">
      <c r="A2241" s="79">
        <v>37475.0</v>
      </c>
      <c r="B2241" s="74">
        <v>1.5808</v>
      </c>
      <c r="C2241" s="1" t="s">
        <v>1949</v>
      </c>
      <c r="G2241" s="16"/>
    </row>
    <row r="2242">
      <c r="A2242" s="79">
        <v>37476.0</v>
      </c>
      <c r="B2242" s="74">
        <v>1.5814</v>
      </c>
      <c r="C2242" s="1" t="s">
        <v>1949</v>
      </c>
      <c r="G2242" s="16"/>
    </row>
    <row r="2243">
      <c r="A2243" s="79">
        <v>37477.0</v>
      </c>
      <c r="B2243" s="74">
        <v>1.5723</v>
      </c>
      <c r="C2243" s="1" t="s">
        <v>1949</v>
      </c>
      <c r="G2243" s="16"/>
    </row>
    <row r="2244">
      <c r="A2244" s="80">
        <v>37480.0</v>
      </c>
      <c r="B2244" s="74">
        <v>1.574</v>
      </c>
      <c r="C2244" s="1" t="s">
        <v>1949</v>
      </c>
      <c r="G2244" s="16"/>
    </row>
    <row r="2245">
      <c r="A2245" s="80">
        <v>37481.0</v>
      </c>
      <c r="B2245" s="74">
        <v>1.5658</v>
      </c>
      <c r="C2245" s="1" t="s">
        <v>1949</v>
      </c>
      <c r="G2245" s="16"/>
    </row>
    <row r="2246">
      <c r="A2246" s="80">
        <v>37482.0</v>
      </c>
      <c r="B2246" s="74">
        <v>1.5649</v>
      </c>
      <c r="C2246" s="1" t="s">
        <v>1949</v>
      </c>
      <c r="G2246" s="16"/>
    </row>
    <row r="2247">
      <c r="A2247" s="80">
        <v>37483.0</v>
      </c>
      <c r="B2247" s="74">
        <v>1.5582</v>
      </c>
      <c r="C2247" s="1" t="s">
        <v>1949</v>
      </c>
      <c r="G2247" s="16"/>
    </row>
    <row r="2248">
      <c r="A2248" s="80">
        <v>37484.0</v>
      </c>
      <c r="B2248" s="74">
        <v>1.5601</v>
      </c>
      <c r="C2248" s="1" t="s">
        <v>1949</v>
      </c>
      <c r="G2248" s="16"/>
    </row>
    <row r="2249">
      <c r="A2249" s="80">
        <v>37486.0</v>
      </c>
      <c r="B2249" s="13"/>
      <c r="C2249" s="1" t="s">
        <v>1949</v>
      </c>
      <c r="G2249" s="16"/>
    </row>
    <row r="2250">
      <c r="A2250" s="80">
        <v>37487.0</v>
      </c>
      <c r="B2250" s="74">
        <v>1.571</v>
      </c>
      <c r="C2250" s="1" t="s">
        <v>1949</v>
      </c>
      <c r="G2250" s="16"/>
    </row>
    <row r="2251">
      <c r="A2251" s="80">
        <v>37488.0</v>
      </c>
      <c r="B2251" s="74">
        <v>1.5715</v>
      </c>
      <c r="C2251" s="1" t="s">
        <v>1949</v>
      </c>
      <c r="G2251" s="16"/>
    </row>
    <row r="2252">
      <c r="A2252" s="80">
        <v>37489.0</v>
      </c>
      <c r="B2252" s="74">
        <v>1.5587</v>
      </c>
      <c r="C2252" s="1" t="s">
        <v>1949</v>
      </c>
      <c r="G2252" s="16"/>
    </row>
    <row r="2253">
      <c r="A2253" s="80">
        <v>37490.0</v>
      </c>
      <c r="B2253" s="74">
        <v>1.5566</v>
      </c>
      <c r="C2253" s="1" t="s">
        <v>1949</v>
      </c>
      <c r="G2253" s="16"/>
    </row>
    <row r="2254">
      <c r="A2254" s="80">
        <v>37491.0</v>
      </c>
      <c r="B2254" s="74">
        <v>1.5558</v>
      </c>
      <c r="C2254" s="1" t="s">
        <v>1949</v>
      </c>
      <c r="G2254" s="16"/>
    </row>
    <row r="2255">
      <c r="A2255" s="80">
        <v>37494.0</v>
      </c>
      <c r="B2255" s="74">
        <v>1.5571</v>
      </c>
      <c r="C2255" s="1" t="s">
        <v>1949</v>
      </c>
      <c r="G2255" s="16"/>
    </row>
    <row r="2256">
      <c r="A2256" s="80">
        <v>37495.0</v>
      </c>
      <c r="B2256" s="74">
        <v>1.552</v>
      </c>
      <c r="C2256" s="1" t="s">
        <v>1949</v>
      </c>
      <c r="G2256" s="16"/>
    </row>
    <row r="2257">
      <c r="A2257" s="80">
        <v>37496.0</v>
      </c>
      <c r="B2257" s="74">
        <v>1.5597</v>
      </c>
      <c r="C2257" s="1" t="s">
        <v>1949</v>
      </c>
      <c r="G2257" s="16"/>
    </row>
    <row r="2258">
      <c r="A2258" s="80">
        <v>37497.0</v>
      </c>
      <c r="B2258" s="74">
        <v>1.5595</v>
      </c>
      <c r="C2258" s="1" t="s">
        <v>1949</v>
      </c>
      <c r="G2258" s="16"/>
    </row>
    <row r="2259">
      <c r="A2259" s="80">
        <v>37498.0</v>
      </c>
      <c r="B2259" s="74">
        <v>1.5589</v>
      </c>
      <c r="C2259" s="1" t="s">
        <v>1949</v>
      </c>
      <c r="G2259" s="16"/>
    </row>
    <row r="2260">
      <c r="A2260" s="79">
        <v>37501.0</v>
      </c>
      <c r="B2260" s="13"/>
      <c r="C2260" s="1" t="s">
        <v>1949</v>
      </c>
      <c r="G2260" s="16"/>
    </row>
    <row r="2261">
      <c r="A2261" s="79">
        <v>37502.0</v>
      </c>
      <c r="B2261" s="74">
        <v>1.5543</v>
      </c>
      <c r="C2261" s="1" t="s">
        <v>1949</v>
      </c>
      <c r="G2261" s="16"/>
    </row>
    <row r="2262">
      <c r="A2262" s="79">
        <v>37503.0</v>
      </c>
      <c r="B2262" s="74">
        <v>1.5663</v>
      </c>
      <c r="C2262" s="1" t="s">
        <v>1949</v>
      </c>
      <c r="G2262" s="16"/>
    </row>
    <row r="2263">
      <c r="A2263" s="79">
        <v>37504.0</v>
      </c>
      <c r="B2263" s="74">
        <v>1.5672</v>
      </c>
      <c r="C2263" s="1" t="s">
        <v>1949</v>
      </c>
      <c r="G2263" s="16"/>
    </row>
    <row r="2264">
      <c r="A2264" s="79">
        <v>37505.0</v>
      </c>
      <c r="B2264" s="74">
        <v>1.5634</v>
      </c>
      <c r="C2264" s="1" t="s">
        <v>1949</v>
      </c>
      <c r="G2264" s="16"/>
    </row>
    <row r="2265">
      <c r="A2265" s="79">
        <v>37508.0</v>
      </c>
      <c r="B2265" s="74">
        <v>1.5656</v>
      </c>
      <c r="C2265" s="1" t="s">
        <v>1949</v>
      </c>
      <c r="G2265" s="16"/>
    </row>
    <row r="2266">
      <c r="A2266" s="80">
        <v>37509.0</v>
      </c>
      <c r="B2266" s="74">
        <v>1.572</v>
      </c>
      <c r="C2266" s="1" t="s">
        <v>1949</v>
      </c>
      <c r="G2266" s="16"/>
    </row>
    <row r="2267">
      <c r="A2267" s="80">
        <v>37510.0</v>
      </c>
      <c r="B2267" s="74">
        <v>1.5755</v>
      </c>
      <c r="C2267" s="1" t="s">
        <v>1949</v>
      </c>
      <c r="G2267" s="16"/>
    </row>
    <row r="2268">
      <c r="A2268" s="80">
        <v>37511.0</v>
      </c>
      <c r="B2268" s="74">
        <v>1.5849</v>
      </c>
      <c r="C2268" s="1" t="s">
        <v>1949</v>
      </c>
      <c r="G2268" s="16"/>
    </row>
    <row r="2269">
      <c r="A2269" s="80">
        <v>37512.0</v>
      </c>
      <c r="B2269" s="74">
        <v>1.5857</v>
      </c>
      <c r="C2269" s="1" t="s">
        <v>1949</v>
      </c>
      <c r="G2269" s="16"/>
    </row>
    <row r="2270">
      <c r="A2270" s="80">
        <v>37515.0</v>
      </c>
      <c r="B2270" s="74">
        <v>1.5825</v>
      </c>
      <c r="C2270" s="1" t="s">
        <v>1949</v>
      </c>
      <c r="G2270" s="16"/>
    </row>
    <row r="2271">
      <c r="A2271" s="80">
        <v>37516.0</v>
      </c>
      <c r="B2271" s="74">
        <v>1.5792</v>
      </c>
      <c r="C2271" s="1" t="s">
        <v>1949</v>
      </c>
      <c r="G2271" s="16"/>
    </row>
    <row r="2272">
      <c r="A2272" s="80">
        <v>37517.0</v>
      </c>
      <c r="B2272" s="74">
        <v>1.5833</v>
      </c>
      <c r="C2272" s="1" t="s">
        <v>1949</v>
      </c>
      <c r="G2272" s="16"/>
    </row>
    <row r="2273">
      <c r="A2273" s="80">
        <v>37518.0</v>
      </c>
      <c r="B2273" s="74">
        <v>1.5725</v>
      </c>
      <c r="C2273" s="1" t="s">
        <v>1949</v>
      </c>
      <c r="G2273" s="16"/>
    </row>
    <row r="2274">
      <c r="A2274" s="80">
        <v>37519.0</v>
      </c>
      <c r="B2274" s="74">
        <v>1.573</v>
      </c>
      <c r="C2274" s="1" t="s">
        <v>1949</v>
      </c>
      <c r="G2274" s="16"/>
    </row>
    <row r="2275">
      <c r="A2275" s="80">
        <v>37522.0</v>
      </c>
      <c r="B2275" s="74">
        <v>1.5845</v>
      </c>
      <c r="C2275" s="1" t="s">
        <v>1949</v>
      </c>
      <c r="G2275" s="16"/>
    </row>
    <row r="2276">
      <c r="A2276" s="80">
        <v>37523.0</v>
      </c>
      <c r="B2276" s="74">
        <v>1.5855</v>
      </c>
      <c r="C2276" s="1" t="s">
        <v>1949</v>
      </c>
      <c r="G2276" s="16"/>
    </row>
    <row r="2277">
      <c r="A2277" s="80">
        <v>37524.0</v>
      </c>
      <c r="B2277" s="74">
        <v>1.581</v>
      </c>
      <c r="C2277" s="1" t="s">
        <v>1949</v>
      </c>
      <c r="G2277" s="16"/>
    </row>
    <row r="2278">
      <c r="A2278" s="80">
        <v>37525.0</v>
      </c>
      <c r="B2278" s="74">
        <v>1.577</v>
      </c>
      <c r="C2278" s="1" t="s">
        <v>1949</v>
      </c>
      <c r="G2278" s="16"/>
    </row>
    <row r="2279">
      <c r="A2279" s="80">
        <v>37526.0</v>
      </c>
      <c r="B2279" s="74">
        <v>1.5777</v>
      </c>
      <c r="C2279" s="1" t="s">
        <v>1949</v>
      </c>
      <c r="G2279" s="16"/>
    </row>
    <row r="2280">
      <c r="A2280" s="80">
        <v>37529.0</v>
      </c>
      <c r="B2280" s="74">
        <v>1.5858</v>
      </c>
      <c r="C2280" s="1" t="s">
        <v>1949</v>
      </c>
      <c r="G2280" s="16"/>
    </row>
    <row r="2281">
      <c r="A2281" s="79">
        <v>37530.0</v>
      </c>
      <c r="B2281" s="74">
        <v>1.586</v>
      </c>
      <c r="C2281" s="1" t="s">
        <v>1949</v>
      </c>
      <c r="G2281" s="16"/>
    </row>
    <row r="2282">
      <c r="A2282" s="79">
        <v>37531.0</v>
      </c>
      <c r="B2282" s="74">
        <v>1.5855</v>
      </c>
      <c r="C2282" s="1" t="s">
        <v>1949</v>
      </c>
      <c r="G2282" s="16"/>
    </row>
    <row r="2283">
      <c r="A2283" s="79">
        <v>37532.0</v>
      </c>
      <c r="B2283" s="74">
        <v>1.5902</v>
      </c>
      <c r="C2283" s="1" t="s">
        <v>1949</v>
      </c>
      <c r="G2283" s="16"/>
    </row>
    <row r="2284">
      <c r="A2284" s="79">
        <v>37533.0</v>
      </c>
      <c r="B2284" s="74">
        <v>1.5942</v>
      </c>
      <c r="C2284" s="1" t="s">
        <v>1949</v>
      </c>
      <c r="G2284" s="16"/>
    </row>
    <row r="2285">
      <c r="A2285" s="79">
        <v>37536.0</v>
      </c>
      <c r="B2285" s="74">
        <v>1.592</v>
      </c>
      <c r="C2285" s="1" t="s">
        <v>1949</v>
      </c>
      <c r="G2285" s="16"/>
    </row>
    <row r="2286">
      <c r="A2286" s="79">
        <v>37537.0</v>
      </c>
      <c r="B2286" s="74">
        <v>1.5929</v>
      </c>
      <c r="C2286" s="1" t="s">
        <v>1949</v>
      </c>
      <c r="G2286" s="16"/>
    </row>
    <row r="2287">
      <c r="A2287" s="79">
        <v>37538.0</v>
      </c>
      <c r="B2287" s="74">
        <v>1.5931</v>
      </c>
      <c r="C2287" s="1" t="s">
        <v>1949</v>
      </c>
      <c r="G2287" s="16"/>
    </row>
    <row r="2288">
      <c r="A2288" s="80">
        <v>37539.0</v>
      </c>
      <c r="B2288" s="74">
        <v>1.5915</v>
      </c>
      <c r="C2288" s="1" t="s">
        <v>1949</v>
      </c>
      <c r="G2288" s="16"/>
    </row>
    <row r="2289">
      <c r="A2289" s="80">
        <v>37540.0</v>
      </c>
      <c r="B2289" s="74">
        <v>1.588</v>
      </c>
      <c r="C2289" s="1" t="s">
        <v>1949</v>
      </c>
      <c r="G2289" s="16"/>
    </row>
    <row r="2290">
      <c r="A2290" s="80">
        <v>37543.0</v>
      </c>
      <c r="B2290" s="13"/>
      <c r="C2290" s="1" t="s">
        <v>1949</v>
      </c>
      <c r="G2290" s="16"/>
    </row>
    <row r="2291">
      <c r="A2291" s="80">
        <v>37544.0</v>
      </c>
      <c r="B2291" s="74">
        <v>1.5855</v>
      </c>
      <c r="C2291" s="1" t="s">
        <v>1949</v>
      </c>
      <c r="G2291" s="16"/>
    </row>
    <row r="2292">
      <c r="A2292" s="80">
        <v>37545.0</v>
      </c>
      <c r="B2292" s="74">
        <v>1.584</v>
      </c>
      <c r="C2292" s="1" t="s">
        <v>1949</v>
      </c>
      <c r="G2292" s="16"/>
    </row>
    <row r="2293">
      <c r="A2293" s="80">
        <v>37546.0</v>
      </c>
      <c r="B2293" s="74">
        <v>1.5723</v>
      </c>
      <c r="C2293" s="1" t="s">
        <v>1949</v>
      </c>
      <c r="G2293" s="16"/>
    </row>
    <row r="2294">
      <c r="A2294" s="80">
        <v>37547.0</v>
      </c>
      <c r="B2294" s="74">
        <v>1.5721</v>
      </c>
      <c r="C2294" s="1" t="s">
        <v>1949</v>
      </c>
      <c r="G2294" s="16"/>
    </row>
    <row r="2295">
      <c r="A2295" s="80">
        <v>37550.0</v>
      </c>
      <c r="B2295" s="74">
        <v>1.5674</v>
      </c>
      <c r="C2295" s="1" t="s">
        <v>1949</v>
      </c>
      <c r="G2295" s="16"/>
    </row>
    <row r="2296">
      <c r="A2296" s="80">
        <v>37551.0</v>
      </c>
      <c r="B2296" s="74">
        <v>1.5679</v>
      </c>
      <c r="C2296" s="1" t="s">
        <v>1949</v>
      </c>
      <c r="G2296" s="16"/>
    </row>
    <row r="2297">
      <c r="A2297" s="80">
        <v>37552.0</v>
      </c>
      <c r="B2297" s="74">
        <v>1.5687</v>
      </c>
      <c r="C2297" s="1" t="s">
        <v>1949</v>
      </c>
      <c r="G2297" s="16"/>
    </row>
    <row r="2298">
      <c r="A2298" s="80">
        <v>37553.0</v>
      </c>
      <c r="B2298" s="74">
        <v>1.561</v>
      </c>
      <c r="C2298" s="1" t="s">
        <v>1949</v>
      </c>
      <c r="G2298" s="16"/>
    </row>
    <row r="2299">
      <c r="A2299" s="80">
        <v>37554.0</v>
      </c>
      <c r="B2299" s="74">
        <v>1.5673</v>
      </c>
      <c r="C2299" s="1" t="s">
        <v>1949</v>
      </c>
      <c r="G2299" s="16"/>
    </row>
    <row r="2300">
      <c r="A2300" s="80">
        <v>37557.0</v>
      </c>
      <c r="B2300" s="74">
        <v>1.5605</v>
      </c>
      <c r="C2300" s="1" t="s">
        <v>1949</v>
      </c>
      <c r="G2300" s="16"/>
    </row>
    <row r="2301">
      <c r="A2301" s="80">
        <v>37558.0</v>
      </c>
      <c r="B2301" s="74">
        <v>1.5631</v>
      </c>
      <c r="C2301" s="1" t="s">
        <v>1949</v>
      </c>
      <c r="G2301" s="16"/>
    </row>
    <row r="2302">
      <c r="A2302" s="80">
        <v>37559.0</v>
      </c>
      <c r="B2302" s="74">
        <v>1.5676</v>
      </c>
      <c r="C2302" s="1" t="s">
        <v>1949</v>
      </c>
      <c r="G2302" s="16"/>
    </row>
    <row r="2303">
      <c r="A2303" s="80">
        <v>37560.0</v>
      </c>
      <c r="B2303" s="74">
        <v>1.5603</v>
      </c>
      <c r="C2303" s="1" t="s">
        <v>1949</v>
      </c>
      <c r="G2303" s="16"/>
    </row>
    <row r="2304">
      <c r="A2304" s="79">
        <v>37561.0</v>
      </c>
      <c r="B2304" s="74">
        <v>1.5576</v>
      </c>
      <c r="C2304" s="1" t="s">
        <v>1949</v>
      </c>
      <c r="G2304" s="16"/>
    </row>
    <row r="2305">
      <c r="A2305" s="79">
        <v>37564.0</v>
      </c>
      <c r="B2305" s="74">
        <v>1.555</v>
      </c>
      <c r="C2305" s="1" t="s">
        <v>1949</v>
      </c>
      <c r="G2305" s="16"/>
    </row>
    <row r="2306">
      <c r="A2306" s="79">
        <v>37565.0</v>
      </c>
      <c r="B2306" s="74">
        <v>1.5562</v>
      </c>
      <c r="C2306" s="1" t="s">
        <v>1949</v>
      </c>
      <c r="G2306" s="16"/>
    </row>
    <row r="2307">
      <c r="A2307" s="79">
        <v>37566.0</v>
      </c>
      <c r="B2307" s="74">
        <v>1.5582</v>
      </c>
      <c r="C2307" s="1" t="s">
        <v>1949</v>
      </c>
      <c r="G2307" s="16"/>
    </row>
    <row r="2308">
      <c r="A2308" s="79">
        <v>37567.0</v>
      </c>
      <c r="B2308" s="74">
        <v>1.553</v>
      </c>
      <c r="C2308" s="1" t="s">
        <v>1949</v>
      </c>
      <c r="G2308" s="16"/>
    </row>
    <row r="2309">
      <c r="A2309" s="79">
        <v>37568.0</v>
      </c>
      <c r="B2309" s="74">
        <v>1.5644</v>
      </c>
      <c r="C2309" s="1" t="s">
        <v>1949</v>
      </c>
      <c r="G2309" s="16"/>
    </row>
    <row r="2310">
      <c r="A2310" s="80">
        <v>37571.0</v>
      </c>
      <c r="B2310" s="13"/>
      <c r="C2310" s="1" t="s">
        <v>1949</v>
      </c>
      <c r="G2310" s="16"/>
    </row>
    <row r="2311">
      <c r="A2311" s="80">
        <v>37572.0</v>
      </c>
      <c r="B2311" s="74">
        <v>1.5742</v>
      </c>
      <c r="C2311" s="1" t="s">
        <v>1949</v>
      </c>
      <c r="G2311" s="16"/>
    </row>
    <row r="2312">
      <c r="A2312" s="80">
        <v>37573.0</v>
      </c>
      <c r="B2312" s="74">
        <v>1.5764</v>
      </c>
      <c r="C2312" s="1" t="s">
        <v>1949</v>
      </c>
      <c r="G2312" s="16"/>
    </row>
    <row r="2313">
      <c r="A2313" s="80">
        <v>37574.0</v>
      </c>
      <c r="B2313" s="74">
        <v>1.5747</v>
      </c>
      <c r="C2313" s="1" t="s">
        <v>1949</v>
      </c>
      <c r="G2313" s="16"/>
    </row>
    <row r="2314">
      <c r="A2314" s="80">
        <v>37575.0</v>
      </c>
      <c r="B2314" s="74">
        <v>1.5813</v>
      </c>
      <c r="C2314" s="1" t="s">
        <v>1949</v>
      </c>
      <c r="G2314" s="16"/>
    </row>
    <row r="2315">
      <c r="A2315" s="80">
        <v>37578.0</v>
      </c>
      <c r="B2315" s="74">
        <v>1.5902</v>
      </c>
      <c r="C2315" s="1" t="s">
        <v>1949</v>
      </c>
      <c r="G2315" s="16"/>
    </row>
    <row r="2316">
      <c r="A2316" s="80">
        <v>37579.0</v>
      </c>
      <c r="B2316" s="74">
        <v>1.5852</v>
      </c>
      <c r="C2316" s="1" t="s">
        <v>1949</v>
      </c>
      <c r="G2316" s="16"/>
    </row>
    <row r="2317">
      <c r="A2317" s="80">
        <v>37580.0</v>
      </c>
      <c r="B2317" s="74">
        <v>1.5839</v>
      </c>
      <c r="C2317" s="1" t="s">
        <v>1949</v>
      </c>
      <c r="G2317" s="16"/>
    </row>
    <row r="2318">
      <c r="A2318" s="80">
        <v>37581.0</v>
      </c>
      <c r="B2318" s="74">
        <v>1.5786</v>
      </c>
      <c r="C2318" s="1" t="s">
        <v>1949</v>
      </c>
      <c r="G2318" s="16"/>
    </row>
    <row r="2319">
      <c r="A2319" s="80">
        <v>37582.0</v>
      </c>
      <c r="B2319" s="74">
        <v>1.5802</v>
      </c>
      <c r="C2319" s="1" t="s">
        <v>1949</v>
      </c>
      <c r="G2319" s="16"/>
    </row>
    <row r="2320">
      <c r="A2320" s="80">
        <v>37585.0</v>
      </c>
      <c r="B2320" s="74">
        <v>1.5733</v>
      </c>
      <c r="C2320" s="1" t="s">
        <v>1949</v>
      </c>
      <c r="G2320" s="16"/>
    </row>
    <row r="2321">
      <c r="A2321" s="80">
        <v>37586.0</v>
      </c>
      <c r="B2321" s="74">
        <v>1.5718</v>
      </c>
      <c r="C2321" s="1" t="s">
        <v>1949</v>
      </c>
      <c r="G2321" s="16"/>
    </row>
    <row r="2322">
      <c r="A2322" s="80">
        <v>37587.0</v>
      </c>
      <c r="B2322" s="74">
        <v>1.5747</v>
      </c>
      <c r="C2322" s="1" t="s">
        <v>1949</v>
      </c>
      <c r="G2322" s="16"/>
    </row>
    <row r="2323">
      <c r="A2323" s="80">
        <v>37588.0</v>
      </c>
      <c r="B2323" s="74">
        <v>1.5739</v>
      </c>
      <c r="C2323" s="1" t="s">
        <v>1949</v>
      </c>
      <c r="G2323" s="16"/>
    </row>
    <row r="2324">
      <c r="A2324" s="80">
        <v>37589.0</v>
      </c>
      <c r="B2324" s="74">
        <v>1.5654</v>
      </c>
      <c r="C2324" s="1" t="s">
        <v>1949</v>
      </c>
      <c r="G2324" s="16"/>
    </row>
    <row r="2325">
      <c r="A2325" s="79">
        <v>37592.0</v>
      </c>
      <c r="B2325" s="74">
        <v>1.5594</v>
      </c>
      <c r="C2325" s="1" t="s">
        <v>1949</v>
      </c>
      <c r="G2325" s="16"/>
    </row>
    <row r="2326">
      <c r="A2326" s="79">
        <v>37593.0</v>
      </c>
      <c r="B2326" s="74">
        <v>1.557</v>
      </c>
      <c r="C2326" s="1" t="s">
        <v>1949</v>
      </c>
      <c r="G2326" s="16"/>
    </row>
    <row r="2327">
      <c r="A2327" s="79">
        <v>37594.0</v>
      </c>
      <c r="B2327" s="74">
        <v>1.5574</v>
      </c>
      <c r="C2327" s="1" t="s">
        <v>1949</v>
      </c>
      <c r="G2327" s="16"/>
    </row>
    <row r="2328">
      <c r="A2328" s="79">
        <v>37595.0</v>
      </c>
      <c r="B2328" s="74">
        <v>1.5611</v>
      </c>
      <c r="C2328" s="1" t="s">
        <v>1949</v>
      </c>
      <c r="G2328" s="16"/>
    </row>
    <row r="2329">
      <c r="A2329" s="79">
        <v>37596.0</v>
      </c>
      <c r="B2329" s="74">
        <v>1.5657</v>
      </c>
      <c r="C2329" s="1" t="s">
        <v>1949</v>
      </c>
      <c r="G2329" s="16"/>
    </row>
    <row r="2330">
      <c r="A2330" s="79">
        <v>37599.0</v>
      </c>
      <c r="B2330" s="74">
        <v>1.5615</v>
      </c>
      <c r="C2330" s="1" t="s">
        <v>1949</v>
      </c>
      <c r="G2330" s="16"/>
    </row>
    <row r="2331">
      <c r="A2331" s="80">
        <v>37600.0</v>
      </c>
      <c r="B2331" s="74">
        <v>1.5611</v>
      </c>
      <c r="C2331" s="1" t="s">
        <v>1949</v>
      </c>
      <c r="G2331" s="16"/>
    </row>
    <row r="2332">
      <c r="A2332" s="80">
        <v>37601.0</v>
      </c>
      <c r="B2332" s="74">
        <v>1.5558</v>
      </c>
      <c r="C2332" s="1" t="s">
        <v>1949</v>
      </c>
      <c r="G2332" s="16"/>
    </row>
    <row r="2333">
      <c r="A2333" s="80">
        <v>37602.0</v>
      </c>
      <c r="B2333" s="74">
        <v>1.5548</v>
      </c>
      <c r="C2333" s="1" t="s">
        <v>1949</v>
      </c>
      <c r="G2333" s="16"/>
    </row>
    <row r="2334">
      <c r="A2334" s="80">
        <v>37603.0</v>
      </c>
      <c r="B2334" s="74">
        <v>1.5602</v>
      </c>
      <c r="C2334" s="1" t="s">
        <v>1949</v>
      </c>
      <c r="G2334" s="16"/>
    </row>
    <row r="2335">
      <c r="A2335" s="80">
        <v>37606.0</v>
      </c>
      <c r="B2335" s="74">
        <v>1.5625</v>
      </c>
      <c r="C2335" s="1" t="s">
        <v>1949</v>
      </c>
      <c r="G2335" s="16"/>
    </row>
    <row r="2336">
      <c r="A2336" s="80">
        <v>37607.0</v>
      </c>
      <c r="B2336" s="74">
        <v>1.5509</v>
      </c>
      <c r="C2336" s="1" t="s">
        <v>1949</v>
      </c>
      <c r="G2336" s="16"/>
    </row>
    <row r="2337">
      <c r="A2337" s="80">
        <v>37608.0</v>
      </c>
      <c r="B2337" s="74">
        <v>1.5537</v>
      </c>
      <c r="C2337" s="1" t="s">
        <v>1949</v>
      </c>
      <c r="G2337" s="16"/>
    </row>
    <row r="2338">
      <c r="A2338" s="80">
        <v>37609.0</v>
      </c>
      <c r="B2338" s="74">
        <v>1.5475</v>
      </c>
      <c r="C2338" s="1" t="s">
        <v>1949</v>
      </c>
      <c r="G2338" s="16"/>
    </row>
    <row r="2339">
      <c r="A2339" s="80">
        <v>37610.0</v>
      </c>
      <c r="B2339" s="74">
        <v>1.5524</v>
      </c>
      <c r="C2339" s="1" t="s">
        <v>1949</v>
      </c>
      <c r="G2339" s="16"/>
    </row>
    <row r="2340">
      <c r="A2340" s="80">
        <v>37613.0</v>
      </c>
      <c r="B2340" s="74">
        <v>1.5504</v>
      </c>
      <c r="C2340" s="1" t="s">
        <v>1949</v>
      </c>
      <c r="G2340" s="16"/>
    </row>
    <row r="2341">
      <c r="A2341" s="80">
        <v>37614.0</v>
      </c>
      <c r="B2341" s="74">
        <v>1.5537</v>
      </c>
      <c r="C2341" s="1" t="s">
        <v>1949</v>
      </c>
      <c r="G2341" s="16"/>
    </row>
    <row r="2342">
      <c r="A2342" s="80">
        <v>37615.0</v>
      </c>
      <c r="B2342" s="13"/>
      <c r="C2342" s="1" t="s">
        <v>1949</v>
      </c>
      <c r="G2342" s="16"/>
    </row>
    <row r="2343">
      <c r="A2343" s="80">
        <v>37616.0</v>
      </c>
      <c r="B2343" s="13"/>
      <c r="C2343" s="1" t="s">
        <v>1949</v>
      </c>
      <c r="G2343" s="16"/>
    </row>
    <row r="2344">
      <c r="A2344" s="80">
        <v>37617.0</v>
      </c>
      <c r="B2344" s="74">
        <v>1.5684</v>
      </c>
      <c r="C2344" s="1" t="s">
        <v>1949</v>
      </c>
      <c r="G2344" s="16"/>
    </row>
    <row r="2345">
      <c r="A2345" s="80">
        <v>37620.0</v>
      </c>
      <c r="B2345" s="74">
        <v>1.5789</v>
      </c>
      <c r="C2345" s="1" t="s">
        <v>1949</v>
      </c>
      <c r="G2345" s="16"/>
    </row>
    <row r="2346">
      <c r="A2346" s="80">
        <v>37621.0</v>
      </c>
      <c r="B2346" s="74">
        <v>1.5796</v>
      </c>
      <c r="C2346" s="1" t="s">
        <v>1949</v>
      </c>
      <c r="G2346" s="16"/>
    </row>
    <row r="2347">
      <c r="A2347" s="79">
        <v>37623.0</v>
      </c>
      <c r="B2347" s="74">
        <v>1.5747</v>
      </c>
      <c r="C2347" s="1" t="s">
        <v>1949</v>
      </c>
      <c r="G2347" s="16"/>
    </row>
    <row r="2348">
      <c r="A2348" s="79">
        <v>37624.0</v>
      </c>
      <c r="B2348" s="74">
        <v>1.5665</v>
      </c>
      <c r="C2348" s="1" t="s">
        <v>1949</v>
      </c>
      <c r="G2348" s="16"/>
    </row>
    <row r="2349">
      <c r="A2349" s="79">
        <v>37627.0</v>
      </c>
      <c r="B2349" s="74">
        <v>1.5596</v>
      </c>
      <c r="C2349" s="1" t="s">
        <v>1949</v>
      </c>
      <c r="G2349" s="16"/>
    </row>
    <row r="2350">
      <c r="A2350" s="79">
        <v>37628.0</v>
      </c>
      <c r="B2350" s="74">
        <v>1.5592</v>
      </c>
      <c r="C2350" s="1" t="s">
        <v>1949</v>
      </c>
      <c r="G2350" s="16"/>
    </row>
    <row r="2351">
      <c r="A2351" s="79">
        <v>37629.0</v>
      </c>
      <c r="B2351" s="74">
        <v>1.5613</v>
      </c>
      <c r="C2351" s="1" t="s">
        <v>1949</v>
      </c>
      <c r="G2351" s="16"/>
    </row>
    <row r="2352">
      <c r="A2352" s="79">
        <v>37630.0</v>
      </c>
      <c r="B2352" s="74">
        <v>1.5537</v>
      </c>
      <c r="C2352" s="1" t="s">
        <v>1949</v>
      </c>
      <c r="G2352" s="16"/>
    </row>
    <row r="2353">
      <c r="A2353" s="80">
        <v>37631.0</v>
      </c>
      <c r="B2353" s="74">
        <v>1.55</v>
      </c>
      <c r="C2353" s="1" t="s">
        <v>1949</v>
      </c>
      <c r="G2353" s="16"/>
    </row>
    <row r="2354">
      <c r="A2354" s="80">
        <v>37634.0</v>
      </c>
      <c r="B2354" s="74">
        <v>1.5418</v>
      </c>
      <c r="C2354" s="1" t="s">
        <v>1949</v>
      </c>
      <c r="G2354" s="16"/>
    </row>
    <row r="2355">
      <c r="A2355" s="80">
        <v>37635.0</v>
      </c>
      <c r="B2355" s="74">
        <v>1.5397</v>
      </c>
      <c r="C2355" s="1" t="s">
        <v>1949</v>
      </c>
      <c r="G2355" s="16"/>
    </row>
    <row r="2356">
      <c r="A2356" s="80">
        <v>37636.0</v>
      </c>
      <c r="B2356" s="74">
        <v>1.5352</v>
      </c>
      <c r="C2356" s="1" t="s">
        <v>1949</v>
      </c>
      <c r="G2356" s="16"/>
    </row>
    <row r="2357">
      <c r="A2357" s="80">
        <v>37637.0</v>
      </c>
      <c r="B2357" s="74">
        <v>1.5363</v>
      </c>
      <c r="C2357" s="1" t="s">
        <v>1949</v>
      </c>
      <c r="G2357" s="16"/>
    </row>
    <row r="2358">
      <c r="A2358" s="80">
        <v>37638.0</v>
      </c>
      <c r="B2358" s="74">
        <v>1.5354</v>
      </c>
      <c r="C2358" s="1" t="s">
        <v>1949</v>
      </c>
      <c r="G2358" s="16"/>
    </row>
    <row r="2359">
      <c r="A2359" s="80">
        <v>37641.0</v>
      </c>
      <c r="B2359" s="74">
        <v>1.5347</v>
      </c>
      <c r="C2359" s="1" t="s">
        <v>1949</v>
      </c>
      <c r="G2359" s="16"/>
    </row>
    <row r="2360">
      <c r="A2360" s="80">
        <v>37642.0</v>
      </c>
      <c r="B2360" s="74">
        <v>1.533</v>
      </c>
      <c r="C2360" s="1" t="s">
        <v>1949</v>
      </c>
      <c r="G2360" s="16"/>
    </row>
    <row r="2361">
      <c r="A2361" s="80">
        <v>37643.0</v>
      </c>
      <c r="B2361" s="74">
        <v>1.532</v>
      </c>
      <c r="C2361" s="1" t="s">
        <v>1949</v>
      </c>
      <c r="G2361" s="16"/>
    </row>
    <row r="2362">
      <c r="A2362" s="80">
        <v>37644.0</v>
      </c>
      <c r="B2362" s="74">
        <v>1.5238</v>
      </c>
      <c r="C2362" s="1" t="s">
        <v>1949</v>
      </c>
      <c r="G2362" s="16"/>
    </row>
    <row r="2363">
      <c r="A2363" s="80">
        <v>37645.0</v>
      </c>
      <c r="B2363" s="74">
        <v>1.5221</v>
      </c>
      <c r="C2363" s="1" t="s">
        <v>1949</v>
      </c>
      <c r="G2363" s="16"/>
    </row>
    <row r="2364">
      <c r="A2364" s="80">
        <v>37648.0</v>
      </c>
      <c r="B2364" s="74">
        <v>1.5248</v>
      </c>
      <c r="C2364" s="1" t="s">
        <v>1949</v>
      </c>
      <c r="G2364" s="16"/>
    </row>
    <row r="2365">
      <c r="A2365" s="80">
        <v>37649.0</v>
      </c>
      <c r="B2365" s="74">
        <v>1.536</v>
      </c>
      <c r="C2365" s="1" t="s">
        <v>1949</v>
      </c>
      <c r="G2365" s="16"/>
    </row>
    <row r="2366">
      <c r="A2366" s="80">
        <v>37650.0</v>
      </c>
      <c r="B2366" s="74">
        <v>1.5227</v>
      </c>
      <c r="C2366" s="1" t="s">
        <v>1949</v>
      </c>
      <c r="G2366" s="16"/>
    </row>
    <row r="2367">
      <c r="A2367" s="80">
        <v>37651.0</v>
      </c>
      <c r="B2367" s="74">
        <v>1.5309</v>
      </c>
      <c r="C2367" s="1" t="s">
        <v>1949</v>
      </c>
      <c r="G2367" s="16"/>
    </row>
    <row r="2368">
      <c r="A2368" s="80">
        <v>37652.0</v>
      </c>
      <c r="B2368" s="74">
        <v>1.529</v>
      </c>
      <c r="C2368" s="1" t="s">
        <v>1949</v>
      </c>
      <c r="G2368" s="16"/>
    </row>
    <row r="2369">
      <c r="A2369" s="79">
        <v>37655.0</v>
      </c>
      <c r="B2369" s="74">
        <v>1.5201</v>
      </c>
      <c r="C2369" s="1" t="s">
        <v>1949</v>
      </c>
      <c r="G2369" s="16"/>
    </row>
    <row r="2370">
      <c r="A2370" s="79">
        <v>37656.0</v>
      </c>
      <c r="B2370" s="74">
        <v>1.5143</v>
      </c>
      <c r="C2370" s="1" t="s">
        <v>1949</v>
      </c>
      <c r="G2370" s="16"/>
    </row>
    <row r="2371">
      <c r="A2371" s="79">
        <v>37657.0</v>
      </c>
      <c r="B2371" s="74">
        <v>1.5195</v>
      </c>
      <c r="C2371" s="1" t="s">
        <v>1949</v>
      </c>
      <c r="G2371" s="16"/>
    </row>
    <row r="2372">
      <c r="A2372" s="79">
        <v>37658.0</v>
      </c>
      <c r="B2372" s="74">
        <v>1.5215</v>
      </c>
      <c r="C2372" s="1" t="s">
        <v>1949</v>
      </c>
      <c r="G2372" s="16"/>
    </row>
    <row r="2373">
      <c r="A2373" s="79">
        <v>37659.0</v>
      </c>
      <c r="B2373" s="74">
        <v>1.5211</v>
      </c>
      <c r="C2373" s="1" t="s">
        <v>1949</v>
      </c>
      <c r="G2373" s="16"/>
    </row>
    <row r="2374">
      <c r="A2374" s="80">
        <v>37662.0</v>
      </c>
      <c r="B2374" s="74">
        <v>1.5311</v>
      </c>
      <c r="C2374" s="1" t="s">
        <v>1949</v>
      </c>
      <c r="G2374" s="16"/>
    </row>
    <row r="2375">
      <c r="A2375" s="80">
        <v>37663.0</v>
      </c>
      <c r="B2375" s="74">
        <v>1.5301</v>
      </c>
      <c r="C2375" s="1" t="s">
        <v>1949</v>
      </c>
      <c r="G2375" s="16"/>
    </row>
    <row r="2376">
      <c r="A2376" s="80">
        <v>37664.0</v>
      </c>
      <c r="B2376" s="74">
        <v>1.5287</v>
      </c>
      <c r="C2376" s="1" t="s">
        <v>1949</v>
      </c>
      <c r="G2376" s="16"/>
    </row>
    <row r="2377">
      <c r="A2377" s="80">
        <v>37665.0</v>
      </c>
      <c r="B2377" s="74">
        <v>1.5195</v>
      </c>
      <c r="C2377" s="1" t="s">
        <v>1949</v>
      </c>
      <c r="G2377" s="16"/>
    </row>
    <row r="2378">
      <c r="A2378" s="80">
        <v>37666.0</v>
      </c>
      <c r="B2378" s="74">
        <v>1.5188</v>
      </c>
      <c r="C2378" s="1" t="s">
        <v>1949</v>
      </c>
      <c r="G2378" s="16"/>
    </row>
    <row r="2379">
      <c r="A2379" s="80">
        <v>37669.0</v>
      </c>
      <c r="B2379" s="74">
        <v>1.5209</v>
      </c>
      <c r="C2379" s="1" t="s">
        <v>1949</v>
      </c>
      <c r="G2379" s="16"/>
    </row>
    <row r="2380">
      <c r="A2380" s="80">
        <v>37670.0</v>
      </c>
      <c r="B2380" s="74">
        <v>1.5148</v>
      </c>
      <c r="C2380" s="1" t="s">
        <v>1949</v>
      </c>
      <c r="G2380" s="16"/>
    </row>
    <row r="2381">
      <c r="A2381" s="80">
        <v>37671.0</v>
      </c>
      <c r="B2381" s="74">
        <v>1.5142</v>
      </c>
      <c r="C2381" s="1" t="s">
        <v>1949</v>
      </c>
      <c r="G2381" s="16"/>
    </row>
    <row r="2382">
      <c r="A2382" s="80">
        <v>37672.0</v>
      </c>
      <c r="B2382" s="74">
        <v>1.5043</v>
      </c>
      <c r="C2382" s="1" t="s">
        <v>1949</v>
      </c>
      <c r="G2382" s="16"/>
    </row>
    <row r="2383">
      <c r="A2383" s="80">
        <v>37673.0</v>
      </c>
      <c r="B2383" s="74">
        <v>1.5054</v>
      </c>
      <c r="C2383" s="1" t="s">
        <v>1949</v>
      </c>
      <c r="G2383" s="16"/>
    </row>
    <row r="2384">
      <c r="A2384" s="80">
        <v>37676.0</v>
      </c>
      <c r="B2384" s="74">
        <v>1.4943</v>
      </c>
      <c r="C2384" s="1" t="s">
        <v>1949</v>
      </c>
      <c r="G2384" s="16"/>
    </row>
    <row r="2385">
      <c r="A2385" s="80">
        <v>37677.0</v>
      </c>
      <c r="B2385" s="74">
        <v>1.4926</v>
      </c>
      <c r="C2385" s="1" t="s">
        <v>1949</v>
      </c>
      <c r="G2385" s="16"/>
    </row>
    <row r="2386">
      <c r="A2386" s="80">
        <v>37678.0</v>
      </c>
      <c r="B2386" s="74">
        <v>1.4935</v>
      </c>
      <c r="C2386" s="1" t="s">
        <v>1949</v>
      </c>
      <c r="G2386" s="16"/>
    </row>
    <row r="2387">
      <c r="A2387" s="80">
        <v>37679.0</v>
      </c>
      <c r="B2387" s="74">
        <v>1.4952</v>
      </c>
      <c r="C2387" s="1" t="s">
        <v>1949</v>
      </c>
      <c r="G2387" s="16"/>
    </row>
    <row r="2388">
      <c r="A2388" s="80">
        <v>37680.0</v>
      </c>
      <c r="B2388" s="74">
        <v>1.4871</v>
      </c>
      <c r="C2388" s="1" t="s">
        <v>1949</v>
      </c>
      <c r="G2388" s="16"/>
    </row>
    <row r="2389">
      <c r="A2389" s="79">
        <v>37683.0</v>
      </c>
      <c r="B2389" s="74">
        <v>1.4846</v>
      </c>
      <c r="C2389" s="1" t="s">
        <v>1949</v>
      </c>
      <c r="G2389" s="16"/>
    </row>
    <row r="2390">
      <c r="A2390" s="79">
        <v>37684.0</v>
      </c>
      <c r="B2390" s="74">
        <v>1.4772</v>
      </c>
      <c r="C2390" s="1" t="s">
        <v>1949</v>
      </c>
      <c r="G2390" s="16"/>
    </row>
    <row r="2391">
      <c r="A2391" s="79">
        <v>37685.0</v>
      </c>
      <c r="B2391" s="74">
        <v>1.4723</v>
      </c>
      <c r="C2391" s="1" t="s">
        <v>1949</v>
      </c>
      <c r="G2391" s="16"/>
    </row>
    <row r="2392">
      <c r="A2392" s="79">
        <v>37686.0</v>
      </c>
      <c r="B2392" s="74">
        <v>1.4711</v>
      </c>
      <c r="C2392" s="1" t="s">
        <v>1949</v>
      </c>
      <c r="G2392" s="16"/>
    </row>
    <row r="2393">
      <c r="A2393" s="79">
        <v>37687.0</v>
      </c>
      <c r="B2393" s="74">
        <v>1.4662</v>
      </c>
      <c r="C2393" s="1" t="s">
        <v>1949</v>
      </c>
      <c r="G2393" s="16"/>
    </row>
    <row r="2394">
      <c r="A2394" s="80">
        <v>37690.0</v>
      </c>
      <c r="B2394" s="74">
        <v>1.4656</v>
      </c>
      <c r="C2394" s="1" t="s">
        <v>1949</v>
      </c>
      <c r="G2394" s="16"/>
    </row>
    <row r="2395">
      <c r="A2395" s="80">
        <v>37691.0</v>
      </c>
      <c r="B2395" s="74">
        <v>1.4721</v>
      </c>
      <c r="C2395" s="1" t="s">
        <v>1949</v>
      </c>
      <c r="G2395" s="16"/>
    </row>
    <row r="2396">
      <c r="A2396" s="80">
        <v>37692.0</v>
      </c>
      <c r="B2396" s="74">
        <v>1.4723</v>
      </c>
      <c r="C2396" s="1" t="s">
        <v>1949</v>
      </c>
      <c r="G2396" s="16"/>
    </row>
    <row r="2397">
      <c r="A2397" s="80">
        <v>37693.0</v>
      </c>
      <c r="B2397" s="74">
        <v>1.485</v>
      </c>
      <c r="C2397" s="1" t="s">
        <v>1949</v>
      </c>
      <c r="G2397" s="16"/>
    </row>
    <row r="2398">
      <c r="A2398" s="80">
        <v>37694.0</v>
      </c>
      <c r="B2398" s="74">
        <v>1.4822</v>
      </c>
      <c r="C2398" s="1" t="s">
        <v>1949</v>
      </c>
      <c r="G2398" s="16"/>
    </row>
    <row r="2399">
      <c r="A2399" s="80">
        <v>37697.0</v>
      </c>
      <c r="B2399" s="74">
        <v>1.4835</v>
      </c>
      <c r="C2399" s="1" t="s">
        <v>1949</v>
      </c>
      <c r="G2399" s="16"/>
    </row>
    <row r="2400">
      <c r="A2400" s="80">
        <v>37698.0</v>
      </c>
      <c r="B2400" s="74">
        <v>1.4786</v>
      </c>
      <c r="C2400" s="1" t="s">
        <v>1949</v>
      </c>
      <c r="G2400" s="16"/>
    </row>
    <row r="2401">
      <c r="A2401" s="80">
        <v>37699.0</v>
      </c>
      <c r="B2401" s="74">
        <v>1.4804</v>
      </c>
      <c r="C2401" s="1" t="s">
        <v>1949</v>
      </c>
      <c r="G2401" s="16"/>
    </row>
    <row r="2402">
      <c r="A2402" s="80">
        <v>37700.0</v>
      </c>
      <c r="B2402" s="74">
        <v>1.4784</v>
      </c>
      <c r="C2402" s="1" t="s">
        <v>1949</v>
      </c>
      <c r="G2402" s="16"/>
    </row>
    <row r="2403">
      <c r="A2403" s="80">
        <v>37701.0</v>
      </c>
      <c r="B2403" s="74">
        <v>1.4907</v>
      </c>
      <c r="C2403" s="1" t="s">
        <v>1949</v>
      </c>
      <c r="G2403" s="16"/>
    </row>
    <row r="2404">
      <c r="A2404" s="80">
        <v>37704.0</v>
      </c>
      <c r="B2404" s="74">
        <v>1.4801</v>
      </c>
      <c r="C2404" s="1" t="s">
        <v>1949</v>
      </c>
      <c r="G2404" s="16"/>
    </row>
    <row r="2405">
      <c r="A2405" s="80">
        <v>37705.0</v>
      </c>
      <c r="B2405" s="74">
        <v>1.4775</v>
      </c>
      <c r="C2405" s="1" t="s">
        <v>1949</v>
      </c>
      <c r="G2405" s="16"/>
    </row>
    <row r="2406">
      <c r="A2406" s="80">
        <v>37706.0</v>
      </c>
      <c r="B2406" s="74">
        <v>1.471</v>
      </c>
      <c r="C2406" s="1" t="s">
        <v>1949</v>
      </c>
      <c r="G2406" s="16"/>
    </row>
    <row r="2407">
      <c r="A2407" s="80">
        <v>37707.0</v>
      </c>
      <c r="B2407" s="74">
        <v>1.4682</v>
      </c>
      <c r="C2407" s="1" t="s">
        <v>1949</v>
      </c>
      <c r="G2407" s="16"/>
    </row>
    <row r="2408">
      <c r="A2408" s="80">
        <v>37708.0</v>
      </c>
      <c r="B2408" s="74">
        <v>1.4678</v>
      </c>
      <c r="C2408" s="1" t="s">
        <v>1949</v>
      </c>
      <c r="G2408" s="16"/>
    </row>
    <row r="2409">
      <c r="A2409" s="80">
        <v>37711.0</v>
      </c>
      <c r="B2409" s="74">
        <v>1.4693</v>
      </c>
      <c r="C2409" s="1" t="s">
        <v>1949</v>
      </c>
      <c r="G2409" s="16"/>
    </row>
    <row r="2410">
      <c r="A2410" s="79">
        <v>37712.0</v>
      </c>
      <c r="B2410" s="74">
        <v>1.4726</v>
      </c>
      <c r="C2410" s="1" t="s">
        <v>1949</v>
      </c>
      <c r="G2410" s="16"/>
    </row>
    <row r="2411">
      <c r="A2411" s="79">
        <v>37713.0</v>
      </c>
      <c r="B2411" s="74">
        <v>1.4761</v>
      </c>
      <c r="C2411" s="1" t="s">
        <v>1949</v>
      </c>
      <c r="G2411" s="16"/>
    </row>
    <row r="2412">
      <c r="A2412" s="79">
        <v>37714.0</v>
      </c>
      <c r="B2412" s="74">
        <v>1.4752</v>
      </c>
      <c r="C2412" s="1" t="s">
        <v>1949</v>
      </c>
      <c r="G2412" s="16"/>
    </row>
    <row r="2413">
      <c r="A2413" s="79">
        <v>37715.0</v>
      </c>
      <c r="B2413" s="74">
        <v>1.4719</v>
      </c>
      <c r="C2413" s="1" t="s">
        <v>1949</v>
      </c>
      <c r="G2413" s="16"/>
    </row>
    <row r="2414">
      <c r="A2414" s="79">
        <v>37718.0</v>
      </c>
      <c r="B2414" s="74">
        <v>1.4846</v>
      </c>
      <c r="C2414" s="1" t="s">
        <v>1949</v>
      </c>
      <c r="G2414" s="16"/>
    </row>
    <row r="2415">
      <c r="A2415" s="79">
        <v>37719.0</v>
      </c>
      <c r="B2415" s="74">
        <v>1.4679</v>
      </c>
      <c r="C2415" s="1" t="s">
        <v>1949</v>
      </c>
      <c r="G2415" s="16"/>
    </row>
    <row r="2416">
      <c r="A2416" s="79">
        <v>37720.0</v>
      </c>
      <c r="B2416" s="74">
        <v>1.4678</v>
      </c>
      <c r="C2416" s="1" t="s">
        <v>1949</v>
      </c>
      <c r="G2416" s="16"/>
    </row>
    <row r="2417">
      <c r="A2417" s="80">
        <v>37721.0</v>
      </c>
      <c r="B2417" s="74">
        <v>1.457</v>
      </c>
      <c r="C2417" s="1" t="s">
        <v>1949</v>
      </c>
      <c r="G2417" s="16"/>
    </row>
    <row r="2418">
      <c r="A2418" s="80">
        <v>37722.0</v>
      </c>
      <c r="B2418" s="74">
        <v>1.4516</v>
      </c>
      <c r="C2418" s="1" t="s">
        <v>1949</v>
      </c>
      <c r="G2418" s="16"/>
    </row>
    <row r="2419">
      <c r="A2419" s="80">
        <v>37725.0</v>
      </c>
      <c r="B2419" s="74">
        <v>1.4532</v>
      </c>
      <c r="C2419" s="1" t="s">
        <v>1949</v>
      </c>
      <c r="G2419" s="16"/>
    </row>
    <row r="2420">
      <c r="A2420" s="80">
        <v>37726.0</v>
      </c>
      <c r="B2420" s="74">
        <v>1.4515</v>
      </c>
      <c r="C2420" s="1" t="s">
        <v>1949</v>
      </c>
      <c r="G2420" s="16"/>
    </row>
    <row r="2421">
      <c r="A2421" s="80">
        <v>37727.0</v>
      </c>
      <c r="B2421" s="74">
        <v>1.4562</v>
      </c>
      <c r="C2421" s="1" t="s">
        <v>1949</v>
      </c>
      <c r="G2421" s="16"/>
    </row>
    <row r="2422">
      <c r="A2422" s="80">
        <v>37728.0</v>
      </c>
      <c r="B2422" s="74">
        <v>1.4496</v>
      </c>
      <c r="C2422" s="1" t="s">
        <v>1949</v>
      </c>
      <c r="G2422" s="16"/>
    </row>
    <row r="2423">
      <c r="A2423" s="80">
        <v>37729.0</v>
      </c>
      <c r="B2423" s="13"/>
      <c r="C2423" s="1" t="s">
        <v>1949</v>
      </c>
      <c r="G2423" s="16"/>
    </row>
    <row r="2424">
      <c r="A2424" s="80">
        <v>37732.0</v>
      </c>
      <c r="B2424" s="74">
        <v>1.4544</v>
      </c>
      <c r="C2424" s="1" t="s">
        <v>1949</v>
      </c>
      <c r="G2424" s="16"/>
    </row>
    <row r="2425">
      <c r="A2425" s="80">
        <v>37733.0</v>
      </c>
      <c r="B2425" s="74">
        <v>1.4471</v>
      </c>
      <c r="C2425" s="1" t="s">
        <v>1949</v>
      </c>
      <c r="G2425" s="16"/>
    </row>
    <row r="2426">
      <c r="A2426" s="80">
        <v>37734.0</v>
      </c>
      <c r="B2426" s="74">
        <v>1.451</v>
      </c>
      <c r="C2426" s="1" t="s">
        <v>1949</v>
      </c>
      <c r="G2426" s="16"/>
    </row>
    <row r="2427">
      <c r="A2427" s="80">
        <v>37735.0</v>
      </c>
      <c r="B2427" s="74">
        <v>1.4579</v>
      </c>
      <c r="C2427" s="1" t="s">
        <v>1949</v>
      </c>
      <c r="G2427" s="16"/>
    </row>
    <row r="2428">
      <c r="A2428" s="80">
        <v>37736.0</v>
      </c>
      <c r="B2428" s="74">
        <v>1.4532</v>
      </c>
      <c r="C2428" s="1" t="s">
        <v>1949</v>
      </c>
      <c r="G2428" s="16"/>
    </row>
    <row r="2429">
      <c r="A2429" s="80">
        <v>37739.0</v>
      </c>
      <c r="B2429" s="74">
        <v>1.4501</v>
      </c>
      <c r="C2429" s="1" t="s">
        <v>1949</v>
      </c>
      <c r="G2429" s="16"/>
    </row>
    <row r="2430">
      <c r="A2430" s="80">
        <v>37740.0</v>
      </c>
      <c r="B2430" s="74">
        <v>1.4457</v>
      </c>
      <c r="C2430" s="1" t="s">
        <v>1949</v>
      </c>
      <c r="G2430" s="16"/>
    </row>
    <row r="2431">
      <c r="A2431" s="80">
        <v>37741.0</v>
      </c>
      <c r="B2431" s="74">
        <v>1.4335</v>
      </c>
      <c r="C2431" s="1" t="s">
        <v>1949</v>
      </c>
      <c r="G2431" s="16"/>
    </row>
    <row r="2432">
      <c r="A2432" s="81">
        <v>37742.0</v>
      </c>
      <c r="B2432" s="74">
        <v>1.4188</v>
      </c>
      <c r="C2432" s="1" t="s">
        <v>1949</v>
      </c>
      <c r="G2432" s="16"/>
    </row>
    <row r="2433">
      <c r="A2433" s="81">
        <v>37743.0</v>
      </c>
      <c r="B2433" s="74">
        <v>1.4223</v>
      </c>
      <c r="C2433" s="1" t="s">
        <v>1949</v>
      </c>
      <c r="G2433" s="16"/>
    </row>
    <row r="2434">
      <c r="A2434" s="81">
        <v>37746.0</v>
      </c>
      <c r="B2434" s="74">
        <v>1.4132</v>
      </c>
      <c r="C2434" s="1" t="s">
        <v>1949</v>
      </c>
      <c r="G2434" s="16"/>
    </row>
    <row r="2435">
      <c r="A2435" s="81">
        <v>37747.0</v>
      </c>
      <c r="B2435" s="74">
        <v>1.4082</v>
      </c>
      <c r="C2435" s="1" t="s">
        <v>1949</v>
      </c>
      <c r="G2435" s="16"/>
    </row>
    <row r="2436">
      <c r="A2436" s="81">
        <v>37748.0</v>
      </c>
      <c r="B2436" s="74">
        <v>1.4009</v>
      </c>
      <c r="C2436" s="1" t="s">
        <v>1949</v>
      </c>
      <c r="G2436" s="16"/>
    </row>
    <row r="2437">
      <c r="A2437" s="81">
        <v>37749.0</v>
      </c>
      <c r="B2437" s="74">
        <v>1.3952</v>
      </c>
      <c r="C2437" s="1" t="s">
        <v>1949</v>
      </c>
      <c r="G2437" s="16"/>
    </row>
    <row r="2438">
      <c r="A2438" s="81">
        <v>37750.0</v>
      </c>
      <c r="B2438" s="74">
        <v>1.3927</v>
      </c>
      <c r="C2438" s="1" t="s">
        <v>1949</v>
      </c>
      <c r="G2438" s="16"/>
    </row>
    <row r="2439">
      <c r="A2439" s="82">
        <v>37753.0</v>
      </c>
      <c r="B2439" s="74">
        <v>1.3887</v>
      </c>
      <c r="C2439" s="1" t="s">
        <v>1949</v>
      </c>
      <c r="G2439" s="16"/>
    </row>
    <row r="2440">
      <c r="A2440" s="82">
        <v>37754.0</v>
      </c>
      <c r="B2440" s="74">
        <v>1.3898</v>
      </c>
      <c r="C2440" s="1" t="s">
        <v>1949</v>
      </c>
      <c r="G2440" s="16"/>
    </row>
    <row r="2441">
      <c r="A2441" s="82">
        <v>37755.0</v>
      </c>
      <c r="B2441" s="74">
        <v>1.3787</v>
      </c>
      <c r="C2441" s="1" t="s">
        <v>1949</v>
      </c>
      <c r="G2441" s="16"/>
    </row>
    <row r="2442">
      <c r="A2442" s="82">
        <v>37756.0</v>
      </c>
      <c r="B2442" s="74">
        <v>1.3761</v>
      </c>
      <c r="C2442" s="1" t="s">
        <v>1949</v>
      </c>
      <c r="G2442" s="16"/>
    </row>
    <row r="2443">
      <c r="A2443" s="82">
        <v>37757.0</v>
      </c>
      <c r="B2443" s="74">
        <v>1.3667</v>
      </c>
      <c r="C2443" s="1" t="s">
        <v>1949</v>
      </c>
      <c r="G2443" s="16"/>
    </row>
    <row r="2444">
      <c r="A2444" s="82">
        <v>37760.0</v>
      </c>
      <c r="B2444" s="13"/>
      <c r="C2444" s="1" t="s">
        <v>1949</v>
      </c>
      <c r="G2444" s="16"/>
    </row>
    <row r="2445">
      <c r="A2445" s="82">
        <v>37761.0</v>
      </c>
      <c r="B2445" s="74">
        <v>1.3446</v>
      </c>
      <c r="C2445" s="1" t="s">
        <v>1949</v>
      </c>
      <c r="G2445" s="16"/>
    </row>
    <row r="2446">
      <c r="A2446" s="82">
        <v>37762.0</v>
      </c>
      <c r="B2446" s="74">
        <v>1.3495</v>
      </c>
      <c r="C2446" s="1" t="s">
        <v>1949</v>
      </c>
      <c r="G2446" s="16"/>
    </row>
    <row r="2447">
      <c r="A2447" s="82">
        <v>37763.0</v>
      </c>
      <c r="B2447" s="74">
        <v>1.3682</v>
      </c>
      <c r="C2447" s="1" t="s">
        <v>1949</v>
      </c>
      <c r="G2447" s="16"/>
    </row>
    <row r="2448">
      <c r="A2448" s="82">
        <v>37764.0</v>
      </c>
      <c r="B2448" s="74">
        <v>1.3775</v>
      </c>
      <c r="C2448" s="1" t="s">
        <v>1949</v>
      </c>
      <c r="G2448" s="16"/>
    </row>
    <row r="2449">
      <c r="A2449" s="82">
        <v>37767.0</v>
      </c>
      <c r="B2449" s="74">
        <v>1.3744</v>
      </c>
      <c r="C2449" s="1" t="s">
        <v>1949</v>
      </c>
      <c r="G2449" s="16"/>
    </row>
    <row r="2450">
      <c r="A2450" s="82">
        <v>37768.0</v>
      </c>
      <c r="B2450" s="74">
        <v>1.3746</v>
      </c>
      <c r="C2450" s="1" t="s">
        <v>1949</v>
      </c>
      <c r="G2450" s="16"/>
    </row>
    <row r="2451">
      <c r="A2451" s="82">
        <v>37769.0</v>
      </c>
      <c r="B2451" s="74">
        <v>1.3866</v>
      </c>
      <c r="C2451" s="1" t="s">
        <v>1949</v>
      </c>
      <c r="G2451" s="16"/>
    </row>
    <row r="2452">
      <c r="A2452" s="82">
        <v>37770.0</v>
      </c>
      <c r="B2452" s="74">
        <v>1.3769</v>
      </c>
      <c r="C2452" s="1" t="s">
        <v>1949</v>
      </c>
      <c r="G2452" s="16"/>
    </row>
    <row r="2453">
      <c r="A2453" s="82">
        <v>37771.0</v>
      </c>
      <c r="B2453" s="74">
        <v>1.3708</v>
      </c>
      <c r="C2453" s="1" t="s">
        <v>1949</v>
      </c>
      <c r="G2453" s="16"/>
    </row>
    <row r="2454">
      <c r="A2454" s="79">
        <v>37774.0</v>
      </c>
      <c r="B2454" s="74">
        <v>1.3695</v>
      </c>
      <c r="C2454" s="1" t="s">
        <v>1949</v>
      </c>
      <c r="G2454" s="16"/>
    </row>
    <row r="2455">
      <c r="A2455" s="79">
        <v>37775.0</v>
      </c>
      <c r="B2455" s="74">
        <v>1.3758</v>
      </c>
      <c r="C2455" s="1" t="s">
        <v>1949</v>
      </c>
      <c r="G2455" s="16"/>
    </row>
    <row r="2456">
      <c r="A2456" s="79">
        <v>37776.0</v>
      </c>
      <c r="B2456" s="74">
        <v>1.3574</v>
      </c>
      <c r="C2456" s="1" t="s">
        <v>1949</v>
      </c>
      <c r="G2456" s="16"/>
    </row>
    <row r="2457">
      <c r="A2457" s="79">
        <v>37777.0</v>
      </c>
      <c r="B2457" s="74">
        <v>1.3401</v>
      </c>
      <c r="C2457" s="1" t="s">
        <v>1949</v>
      </c>
      <c r="G2457" s="16"/>
    </row>
    <row r="2458">
      <c r="A2458" s="79">
        <v>37778.0</v>
      </c>
      <c r="B2458" s="74">
        <v>1.354</v>
      </c>
      <c r="C2458" s="1" t="s">
        <v>1949</v>
      </c>
      <c r="G2458" s="16"/>
    </row>
    <row r="2459">
      <c r="A2459" s="79">
        <v>37781.0</v>
      </c>
      <c r="B2459" s="74">
        <v>1.3584</v>
      </c>
      <c r="C2459" s="1" t="s">
        <v>1949</v>
      </c>
      <c r="G2459" s="16"/>
    </row>
    <row r="2460">
      <c r="A2460" s="80">
        <v>37782.0</v>
      </c>
      <c r="B2460" s="74">
        <v>1.3648</v>
      </c>
      <c r="C2460" s="1" t="s">
        <v>1949</v>
      </c>
      <c r="G2460" s="16"/>
    </row>
    <row r="2461">
      <c r="A2461" s="80">
        <v>37783.0</v>
      </c>
      <c r="B2461" s="74">
        <v>1.3529</v>
      </c>
      <c r="C2461" s="1" t="s">
        <v>1949</v>
      </c>
      <c r="G2461" s="16"/>
    </row>
    <row r="2462">
      <c r="A2462" s="80">
        <v>37784.0</v>
      </c>
      <c r="B2462" s="74">
        <v>1.3489</v>
      </c>
      <c r="C2462" s="1" t="s">
        <v>1949</v>
      </c>
      <c r="G2462" s="16"/>
    </row>
    <row r="2463">
      <c r="A2463" s="80">
        <v>37785.0</v>
      </c>
      <c r="B2463" s="74">
        <v>1.3361</v>
      </c>
      <c r="C2463" s="1" t="s">
        <v>1949</v>
      </c>
      <c r="G2463" s="16"/>
    </row>
    <row r="2464">
      <c r="A2464" s="80">
        <v>37788.0</v>
      </c>
      <c r="B2464" s="74">
        <v>1.3392</v>
      </c>
      <c r="C2464" s="1" t="s">
        <v>1949</v>
      </c>
      <c r="G2464" s="16"/>
    </row>
    <row r="2465">
      <c r="A2465" s="80">
        <v>37789.0</v>
      </c>
      <c r="B2465" s="74">
        <v>1.3396</v>
      </c>
      <c r="C2465" s="1" t="s">
        <v>1949</v>
      </c>
      <c r="G2465" s="16"/>
    </row>
    <row r="2466">
      <c r="A2466" s="80">
        <v>37790.0</v>
      </c>
      <c r="B2466" s="74">
        <v>1.3342</v>
      </c>
      <c r="C2466" s="1" t="s">
        <v>1949</v>
      </c>
      <c r="G2466" s="16"/>
    </row>
    <row r="2467">
      <c r="A2467" s="80">
        <v>37791.0</v>
      </c>
      <c r="B2467" s="74">
        <v>1.3496</v>
      </c>
      <c r="C2467" s="1" t="s">
        <v>1949</v>
      </c>
      <c r="G2467" s="16"/>
    </row>
    <row r="2468">
      <c r="A2468" s="80">
        <v>37792.0</v>
      </c>
      <c r="B2468" s="74">
        <v>1.3592</v>
      </c>
      <c r="C2468" s="1" t="s">
        <v>1949</v>
      </c>
      <c r="G2468" s="16"/>
    </row>
    <row r="2469">
      <c r="A2469" s="80">
        <v>37795.0</v>
      </c>
      <c r="B2469" s="74">
        <v>1.3562</v>
      </c>
      <c r="C2469" s="1" t="s">
        <v>1949</v>
      </c>
      <c r="G2469" s="16"/>
    </row>
    <row r="2470">
      <c r="A2470" s="80">
        <v>37796.0</v>
      </c>
      <c r="B2470" s="74">
        <v>1.361</v>
      </c>
      <c r="C2470" s="1" t="s">
        <v>1949</v>
      </c>
      <c r="G2470" s="16"/>
    </row>
    <row r="2471">
      <c r="A2471" s="80">
        <v>37797.0</v>
      </c>
      <c r="B2471" s="74">
        <v>1.3427</v>
      </c>
      <c r="C2471" s="1" t="s">
        <v>1949</v>
      </c>
      <c r="G2471" s="16"/>
    </row>
    <row r="2472">
      <c r="A2472" s="80">
        <v>37798.0</v>
      </c>
      <c r="B2472" s="74">
        <v>1.3539</v>
      </c>
      <c r="C2472" s="1" t="s">
        <v>1949</v>
      </c>
      <c r="G2472" s="16"/>
    </row>
    <row r="2473">
      <c r="A2473" s="80">
        <v>37799.0</v>
      </c>
      <c r="B2473" s="74">
        <v>1.3489</v>
      </c>
      <c r="C2473" s="1" t="s">
        <v>1949</v>
      </c>
      <c r="G2473" s="16"/>
    </row>
    <row r="2474">
      <c r="A2474" s="80">
        <v>37802.0</v>
      </c>
      <c r="B2474" s="74">
        <v>1.3553</v>
      </c>
      <c r="C2474" s="1" t="s">
        <v>1949</v>
      </c>
      <c r="G2474" s="16"/>
    </row>
    <row r="2475">
      <c r="A2475" s="79">
        <v>37803.0</v>
      </c>
      <c r="B2475" s="13"/>
      <c r="C2475" s="1" t="s">
        <v>1949</v>
      </c>
      <c r="G2475" s="16"/>
    </row>
    <row r="2476">
      <c r="A2476" s="79">
        <v>37804.0</v>
      </c>
      <c r="B2476" s="74">
        <v>1.3363</v>
      </c>
      <c r="C2476" s="1" t="s">
        <v>1949</v>
      </c>
      <c r="G2476" s="16"/>
    </row>
    <row r="2477">
      <c r="A2477" s="79">
        <v>37805.0</v>
      </c>
      <c r="B2477" s="74">
        <v>1.3365</v>
      </c>
      <c r="C2477" s="1" t="s">
        <v>1949</v>
      </c>
      <c r="G2477" s="16"/>
    </row>
    <row r="2478">
      <c r="A2478" s="79">
        <v>37806.0</v>
      </c>
      <c r="B2478" s="74">
        <v>1.3409</v>
      </c>
      <c r="C2478" s="1" t="s">
        <v>1949</v>
      </c>
      <c r="G2478" s="16"/>
    </row>
    <row r="2479">
      <c r="A2479" s="79">
        <v>37809.0</v>
      </c>
      <c r="B2479" s="74">
        <v>1.3484</v>
      </c>
      <c r="C2479" s="1" t="s">
        <v>1949</v>
      </c>
      <c r="G2479" s="16"/>
    </row>
    <row r="2480">
      <c r="A2480" s="79">
        <v>37810.0</v>
      </c>
      <c r="B2480" s="74">
        <v>1.3691</v>
      </c>
      <c r="C2480" s="1" t="s">
        <v>1949</v>
      </c>
      <c r="G2480" s="16"/>
    </row>
    <row r="2481">
      <c r="A2481" s="79">
        <v>37811.0</v>
      </c>
      <c r="B2481" s="74">
        <v>1.3749</v>
      </c>
      <c r="C2481" s="1" t="s">
        <v>1949</v>
      </c>
      <c r="G2481" s="16"/>
    </row>
    <row r="2482">
      <c r="A2482" s="80">
        <v>37812.0</v>
      </c>
      <c r="B2482" s="74">
        <v>1.3821</v>
      </c>
      <c r="C2482" s="1" t="s">
        <v>1949</v>
      </c>
      <c r="G2482" s="16"/>
    </row>
    <row r="2483">
      <c r="A2483" s="80">
        <v>37813.0</v>
      </c>
      <c r="B2483" s="74">
        <v>1.3761</v>
      </c>
      <c r="C2483" s="1" t="s">
        <v>1949</v>
      </c>
      <c r="G2483" s="16"/>
    </row>
    <row r="2484">
      <c r="A2484" s="80">
        <v>37816.0</v>
      </c>
      <c r="B2484" s="74">
        <v>1.3739</v>
      </c>
      <c r="C2484" s="1" t="s">
        <v>1949</v>
      </c>
      <c r="G2484" s="16"/>
    </row>
    <row r="2485">
      <c r="A2485" s="80">
        <v>37817.0</v>
      </c>
      <c r="B2485" s="74">
        <v>1.3929</v>
      </c>
      <c r="C2485" s="1" t="s">
        <v>1949</v>
      </c>
      <c r="G2485" s="16"/>
    </row>
    <row r="2486">
      <c r="A2486" s="80">
        <v>37818.0</v>
      </c>
      <c r="B2486" s="74">
        <v>1.3861</v>
      </c>
      <c r="C2486" s="1" t="s">
        <v>1949</v>
      </c>
      <c r="G2486" s="16"/>
    </row>
    <row r="2487">
      <c r="A2487" s="80">
        <v>37819.0</v>
      </c>
      <c r="B2487" s="74">
        <v>1.3971</v>
      </c>
      <c r="C2487" s="1" t="s">
        <v>1949</v>
      </c>
      <c r="G2487" s="16"/>
    </row>
    <row r="2488">
      <c r="A2488" s="80">
        <v>37820.0</v>
      </c>
      <c r="B2488" s="74">
        <v>1.4114</v>
      </c>
      <c r="C2488" s="1" t="s">
        <v>1949</v>
      </c>
      <c r="G2488" s="16"/>
    </row>
    <row r="2489">
      <c r="A2489" s="80">
        <v>37823.0</v>
      </c>
      <c r="B2489" s="74">
        <v>1.4052</v>
      </c>
      <c r="C2489" s="1" t="s">
        <v>1949</v>
      </c>
      <c r="G2489" s="16"/>
    </row>
    <row r="2490">
      <c r="A2490" s="80">
        <v>37824.0</v>
      </c>
      <c r="B2490" s="74">
        <v>1.4116</v>
      </c>
      <c r="C2490" s="1" t="s">
        <v>1949</v>
      </c>
      <c r="G2490" s="16"/>
    </row>
    <row r="2491">
      <c r="A2491" s="80">
        <v>37825.0</v>
      </c>
      <c r="B2491" s="74">
        <v>1.3991</v>
      </c>
      <c r="C2491" s="1" t="s">
        <v>1949</v>
      </c>
      <c r="G2491" s="16"/>
    </row>
    <row r="2492">
      <c r="A2492" s="80">
        <v>37826.0</v>
      </c>
      <c r="B2492" s="74">
        <v>1.3962</v>
      </c>
      <c r="C2492" s="1" t="s">
        <v>1949</v>
      </c>
      <c r="G2492" s="16"/>
    </row>
    <row r="2493">
      <c r="A2493" s="80">
        <v>37827.0</v>
      </c>
      <c r="B2493" s="74">
        <v>1.3812</v>
      </c>
      <c r="C2493" s="1" t="s">
        <v>1949</v>
      </c>
      <c r="G2493" s="16"/>
    </row>
    <row r="2494">
      <c r="A2494" s="80">
        <v>37830.0</v>
      </c>
      <c r="B2494" s="74">
        <v>1.3819</v>
      </c>
      <c r="C2494" s="1" t="s">
        <v>1949</v>
      </c>
      <c r="G2494" s="16"/>
    </row>
    <row r="2495">
      <c r="A2495" s="80">
        <v>37831.0</v>
      </c>
      <c r="B2495" s="74">
        <v>1.3855</v>
      </c>
      <c r="C2495" s="1" t="s">
        <v>1949</v>
      </c>
      <c r="G2495" s="16"/>
    </row>
    <row r="2496">
      <c r="A2496" s="80">
        <v>37832.0</v>
      </c>
      <c r="B2496" s="74">
        <v>1.3997</v>
      </c>
      <c r="C2496" s="1" t="s">
        <v>1949</v>
      </c>
      <c r="G2496" s="16"/>
    </row>
    <row r="2497">
      <c r="A2497" s="80">
        <v>37833.0</v>
      </c>
      <c r="B2497" s="74">
        <v>1.4073</v>
      </c>
      <c r="C2497" s="1" t="s">
        <v>1949</v>
      </c>
      <c r="G2497" s="16"/>
    </row>
    <row r="2498">
      <c r="A2498" s="79">
        <v>37834.0</v>
      </c>
      <c r="B2498" s="74">
        <v>1.3964</v>
      </c>
      <c r="C2498" s="1" t="s">
        <v>1949</v>
      </c>
      <c r="G2498" s="16"/>
    </row>
    <row r="2499">
      <c r="A2499" s="79">
        <v>37837.0</v>
      </c>
      <c r="B2499" s="13"/>
      <c r="C2499" s="1" t="s">
        <v>1949</v>
      </c>
      <c r="G2499" s="16"/>
    </row>
    <row r="2500">
      <c r="A2500" s="79">
        <v>37838.0</v>
      </c>
      <c r="B2500" s="74">
        <v>1.4043</v>
      </c>
      <c r="C2500" s="1" t="s">
        <v>1949</v>
      </c>
      <c r="G2500" s="16"/>
    </row>
    <row r="2501">
      <c r="A2501" s="79">
        <v>37839.0</v>
      </c>
      <c r="B2501" s="74">
        <v>1.4058</v>
      </c>
      <c r="C2501" s="1" t="s">
        <v>1949</v>
      </c>
      <c r="G2501" s="16"/>
    </row>
    <row r="2502">
      <c r="A2502" s="79">
        <v>37840.0</v>
      </c>
      <c r="B2502" s="74">
        <v>1.3932</v>
      </c>
      <c r="C2502" s="1" t="s">
        <v>1949</v>
      </c>
      <c r="G2502" s="16"/>
    </row>
    <row r="2503">
      <c r="A2503" s="79">
        <v>37841.0</v>
      </c>
      <c r="B2503" s="74">
        <v>1.3935</v>
      </c>
      <c r="C2503" s="1" t="s">
        <v>1949</v>
      </c>
      <c r="G2503" s="16"/>
    </row>
    <row r="2504">
      <c r="A2504" s="80">
        <v>37844.0</v>
      </c>
      <c r="B2504" s="74">
        <v>1.3835</v>
      </c>
      <c r="C2504" s="1" t="s">
        <v>1949</v>
      </c>
      <c r="G2504" s="16"/>
    </row>
    <row r="2505">
      <c r="A2505" s="80">
        <v>37845.0</v>
      </c>
      <c r="B2505" s="74">
        <v>1.3852</v>
      </c>
      <c r="C2505" s="1" t="s">
        <v>1949</v>
      </c>
      <c r="G2505" s="16"/>
    </row>
    <row r="2506">
      <c r="A2506" s="80">
        <v>37846.0</v>
      </c>
      <c r="B2506" s="74">
        <v>1.3837</v>
      </c>
      <c r="C2506" s="1" t="s">
        <v>1949</v>
      </c>
      <c r="G2506" s="16"/>
    </row>
    <row r="2507">
      <c r="A2507" s="80">
        <v>37847.0</v>
      </c>
      <c r="B2507" s="74">
        <v>1.3934</v>
      </c>
      <c r="C2507" s="1" t="s">
        <v>1949</v>
      </c>
      <c r="G2507" s="16"/>
    </row>
    <row r="2508">
      <c r="A2508" s="80">
        <v>37848.0</v>
      </c>
      <c r="B2508" s="13"/>
      <c r="C2508" s="1" t="s">
        <v>1949</v>
      </c>
      <c r="G2508" s="16"/>
    </row>
    <row r="2509">
      <c r="A2509" s="80">
        <v>37851.0</v>
      </c>
      <c r="B2509" s="74">
        <v>1.3909</v>
      </c>
      <c r="C2509" s="1" t="s">
        <v>1949</v>
      </c>
      <c r="G2509" s="16"/>
    </row>
    <row r="2510">
      <c r="A2510" s="80">
        <v>37852.0</v>
      </c>
      <c r="B2510" s="74">
        <v>1.4009</v>
      </c>
      <c r="C2510" s="1" t="s">
        <v>1949</v>
      </c>
      <c r="G2510" s="16"/>
    </row>
    <row r="2511">
      <c r="A2511" s="80">
        <v>37853.0</v>
      </c>
      <c r="B2511" s="74">
        <v>1.4024</v>
      </c>
      <c r="C2511" s="1" t="s">
        <v>1949</v>
      </c>
      <c r="G2511" s="16"/>
    </row>
    <row r="2512">
      <c r="A2512" s="80">
        <v>37854.0</v>
      </c>
      <c r="B2512" s="74">
        <v>1.4074</v>
      </c>
      <c r="C2512" s="1" t="s">
        <v>1949</v>
      </c>
      <c r="G2512" s="16"/>
    </row>
    <row r="2513">
      <c r="A2513" s="80">
        <v>37855.0</v>
      </c>
      <c r="B2513" s="74">
        <v>1.4099</v>
      </c>
      <c r="C2513" s="1" t="s">
        <v>1949</v>
      </c>
      <c r="G2513" s="16"/>
    </row>
    <row r="2514">
      <c r="A2514" s="80">
        <v>37858.0</v>
      </c>
      <c r="B2514" s="74">
        <v>1.3979</v>
      </c>
      <c r="C2514" s="1" t="s">
        <v>1949</v>
      </c>
      <c r="G2514" s="16"/>
    </row>
    <row r="2515">
      <c r="A2515" s="80">
        <v>37859.0</v>
      </c>
      <c r="B2515" s="74">
        <v>1.3932</v>
      </c>
      <c r="C2515" s="1" t="s">
        <v>1949</v>
      </c>
      <c r="G2515" s="16"/>
    </row>
    <row r="2516">
      <c r="A2516" s="80">
        <v>37860.0</v>
      </c>
      <c r="B2516" s="74">
        <v>1.4021</v>
      </c>
      <c r="C2516" s="1" t="s">
        <v>1949</v>
      </c>
      <c r="G2516" s="16"/>
    </row>
    <row r="2517">
      <c r="A2517" s="80">
        <v>37861.0</v>
      </c>
      <c r="B2517" s="74">
        <v>1.397</v>
      </c>
      <c r="C2517" s="1" t="s">
        <v>1949</v>
      </c>
      <c r="G2517" s="16"/>
    </row>
    <row r="2518">
      <c r="A2518" s="80">
        <v>37862.0</v>
      </c>
      <c r="B2518" s="74">
        <v>1.3851</v>
      </c>
      <c r="C2518" s="1" t="s">
        <v>1949</v>
      </c>
      <c r="G2518" s="16"/>
    </row>
    <row r="2519">
      <c r="A2519" s="79">
        <v>37865.0</v>
      </c>
      <c r="B2519" s="13"/>
      <c r="C2519" s="1" t="s">
        <v>1949</v>
      </c>
      <c r="G2519" s="16"/>
    </row>
    <row r="2520">
      <c r="A2520" s="79">
        <v>37866.0</v>
      </c>
      <c r="B2520" s="74">
        <v>1.3877</v>
      </c>
      <c r="C2520" s="1" t="s">
        <v>1949</v>
      </c>
      <c r="G2520" s="16"/>
    </row>
    <row r="2521">
      <c r="A2521" s="79">
        <v>37867.0</v>
      </c>
      <c r="B2521" s="74">
        <v>1.3812</v>
      </c>
      <c r="C2521" s="1" t="s">
        <v>1949</v>
      </c>
      <c r="G2521" s="16"/>
    </row>
    <row r="2522">
      <c r="A2522" s="79">
        <v>37868.0</v>
      </c>
      <c r="B2522" s="74">
        <v>1.3731</v>
      </c>
      <c r="C2522" s="1" t="s">
        <v>1949</v>
      </c>
      <c r="G2522" s="16"/>
    </row>
    <row r="2523">
      <c r="A2523" s="79">
        <v>37869.0</v>
      </c>
      <c r="B2523" s="74">
        <v>1.3711</v>
      </c>
      <c r="C2523" s="1" t="s">
        <v>1949</v>
      </c>
      <c r="G2523" s="16"/>
    </row>
    <row r="2524">
      <c r="A2524" s="79">
        <v>37872.0</v>
      </c>
      <c r="B2524" s="74">
        <v>1.3707</v>
      </c>
      <c r="C2524" s="1" t="s">
        <v>1949</v>
      </c>
      <c r="G2524" s="16"/>
    </row>
    <row r="2525">
      <c r="A2525" s="79">
        <v>37873.0</v>
      </c>
      <c r="B2525" s="74">
        <v>1.3671</v>
      </c>
      <c r="C2525" s="1" t="s">
        <v>1949</v>
      </c>
      <c r="G2525" s="16"/>
    </row>
    <row r="2526">
      <c r="A2526" s="80">
        <v>37874.0</v>
      </c>
      <c r="B2526" s="74">
        <v>1.3659</v>
      </c>
      <c r="C2526" s="1" t="s">
        <v>1949</v>
      </c>
      <c r="G2526" s="16"/>
    </row>
    <row r="2527">
      <c r="A2527" s="80">
        <v>37875.0</v>
      </c>
      <c r="B2527" s="74">
        <v>1.371</v>
      </c>
      <c r="C2527" s="1" t="s">
        <v>1949</v>
      </c>
      <c r="G2527" s="16"/>
    </row>
    <row r="2528">
      <c r="A2528" s="80">
        <v>37876.0</v>
      </c>
      <c r="B2528" s="74">
        <v>1.363</v>
      </c>
      <c r="C2528" s="1" t="s">
        <v>1949</v>
      </c>
      <c r="G2528" s="16"/>
    </row>
    <row r="2529">
      <c r="A2529" s="80">
        <v>37879.0</v>
      </c>
      <c r="B2529" s="74">
        <v>1.3659</v>
      </c>
      <c r="C2529" s="1" t="s">
        <v>1949</v>
      </c>
      <c r="G2529" s="16"/>
    </row>
    <row r="2530">
      <c r="A2530" s="80">
        <v>37880.0</v>
      </c>
      <c r="B2530" s="74">
        <v>1.369</v>
      </c>
      <c r="C2530" s="1" t="s">
        <v>1949</v>
      </c>
      <c r="G2530" s="16"/>
    </row>
    <row r="2531">
      <c r="A2531" s="80">
        <v>37881.0</v>
      </c>
      <c r="B2531" s="74">
        <v>1.3661</v>
      </c>
      <c r="C2531" s="1" t="s">
        <v>1949</v>
      </c>
      <c r="G2531" s="16"/>
    </row>
    <row r="2532">
      <c r="A2532" s="80">
        <v>37882.0</v>
      </c>
      <c r="B2532" s="74">
        <v>1.3641</v>
      </c>
      <c r="C2532" s="1" t="s">
        <v>1949</v>
      </c>
      <c r="G2532" s="16"/>
    </row>
    <row r="2533">
      <c r="A2533" s="80">
        <v>37883.0</v>
      </c>
      <c r="B2533" s="74">
        <v>1.3472</v>
      </c>
      <c r="C2533" s="1" t="s">
        <v>1949</v>
      </c>
      <c r="G2533" s="16"/>
    </row>
    <row r="2534">
      <c r="A2534" s="80">
        <v>37886.0</v>
      </c>
      <c r="B2534" s="74">
        <v>1.3471</v>
      </c>
      <c r="C2534" s="1" t="s">
        <v>1949</v>
      </c>
      <c r="G2534" s="16"/>
    </row>
    <row r="2535">
      <c r="A2535" s="80">
        <v>37887.0</v>
      </c>
      <c r="B2535" s="74">
        <v>1.3564</v>
      </c>
      <c r="C2535" s="1" t="s">
        <v>1949</v>
      </c>
      <c r="G2535" s="16"/>
    </row>
    <row r="2536">
      <c r="A2536" s="80">
        <v>37888.0</v>
      </c>
      <c r="B2536" s="74">
        <v>1.3543</v>
      </c>
      <c r="C2536" s="1" t="s">
        <v>1949</v>
      </c>
      <c r="G2536" s="16"/>
    </row>
    <row r="2537">
      <c r="A2537" s="80">
        <v>37889.0</v>
      </c>
      <c r="B2537" s="74">
        <v>1.3472</v>
      </c>
      <c r="C2537" s="1" t="s">
        <v>1949</v>
      </c>
      <c r="G2537" s="16"/>
    </row>
    <row r="2538">
      <c r="A2538" s="80">
        <v>37890.0</v>
      </c>
      <c r="B2538" s="74">
        <v>1.3546</v>
      </c>
      <c r="C2538" s="1" t="s">
        <v>1949</v>
      </c>
      <c r="G2538" s="16"/>
    </row>
    <row r="2539">
      <c r="A2539" s="80">
        <v>37893.0</v>
      </c>
      <c r="B2539" s="74">
        <v>1.3546</v>
      </c>
      <c r="C2539" s="1" t="s">
        <v>1949</v>
      </c>
      <c r="G2539" s="16"/>
    </row>
    <row r="2540">
      <c r="A2540" s="80">
        <v>37894.0</v>
      </c>
      <c r="B2540" s="74">
        <v>1.3504</v>
      </c>
      <c r="C2540" s="1" t="s">
        <v>1949</v>
      </c>
      <c r="G2540" s="16"/>
    </row>
    <row r="2541">
      <c r="A2541" s="79">
        <v>37895.0</v>
      </c>
      <c r="B2541" s="74">
        <v>1.348</v>
      </c>
      <c r="C2541" s="1" t="s">
        <v>1949</v>
      </c>
      <c r="G2541" s="16"/>
    </row>
    <row r="2542">
      <c r="A2542" s="79">
        <v>37896.0</v>
      </c>
      <c r="B2542" s="74">
        <v>1.3382</v>
      </c>
      <c r="C2542" s="1" t="s">
        <v>1949</v>
      </c>
      <c r="G2542" s="16"/>
    </row>
    <row r="2543">
      <c r="A2543" s="79">
        <v>37897.0</v>
      </c>
      <c r="B2543" s="74">
        <v>1.3418</v>
      </c>
      <c r="C2543" s="1" t="s">
        <v>1949</v>
      </c>
      <c r="G2543" s="16"/>
    </row>
    <row r="2544">
      <c r="A2544" s="79">
        <v>37900.0</v>
      </c>
      <c r="B2544" s="74">
        <v>1.3411</v>
      </c>
      <c r="C2544" s="1" t="s">
        <v>1949</v>
      </c>
      <c r="G2544" s="16"/>
    </row>
    <row r="2545">
      <c r="A2545" s="79">
        <v>37901.0</v>
      </c>
      <c r="B2545" s="74">
        <v>1.3294</v>
      </c>
      <c r="C2545" s="1" t="s">
        <v>1949</v>
      </c>
      <c r="G2545" s="16"/>
    </row>
    <row r="2546">
      <c r="A2546" s="79">
        <v>37902.0</v>
      </c>
      <c r="B2546" s="74">
        <v>1.3336</v>
      </c>
      <c r="C2546" s="1" t="s">
        <v>1949</v>
      </c>
      <c r="G2546" s="16"/>
    </row>
    <row r="2547">
      <c r="A2547" s="79">
        <v>37903.0</v>
      </c>
      <c r="B2547" s="74">
        <v>1.3399</v>
      </c>
      <c r="C2547" s="1" t="s">
        <v>1949</v>
      </c>
      <c r="G2547" s="16"/>
    </row>
    <row r="2548">
      <c r="A2548" s="80">
        <v>37904.0</v>
      </c>
      <c r="B2548" s="74">
        <v>1.3205</v>
      </c>
      <c r="C2548" s="1" t="s">
        <v>1949</v>
      </c>
      <c r="G2548" s="16"/>
    </row>
    <row r="2549">
      <c r="A2549" s="80">
        <v>37907.0</v>
      </c>
      <c r="B2549" s="13"/>
      <c r="C2549" s="1" t="s">
        <v>1949</v>
      </c>
      <c r="G2549" s="16"/>
    </row>
    <row r="2550">
      <c r="A2550" s="80">
        <v>37908.0</v>
      </c>
      <c r="B2550" s="74">
        <v>1.3233</v>
      </c>
      <c r="C2550" s="1" t="s">
        <v>1949</v>
      </c>
      <c r="G2550" s="16"/>
    </row>
    <row r="2551">
      <c r="A2551" s="80">
        <v>37909.0</v>
      </c>
      <c r="B2551" s="74">
        <v>1.3242</v>
      </c>
      <c r="C2551" s="1" t="s">
        <v>1949</v>
      </c>
      <c r="G2551" s="16"/>
    </row>
    <row r="2552">
      <c r="A2552" s="80">
        <v>37910.0</v>
      </c>
      <c r="B2552" s="74">
        <v>1.3153</v>
      </c>
      <c r="C2552" s="1" t="s">
        <v>1949</v>
      </c>
      <c r="G2552" s="16"/>
    </row>
    <row r="2553">
      <c r="A2553" s="80">
        <v>37911.0</v>
      </c>
      <c r="B2553" s="74">
        <v>1.3132</v>
      </c>
      <c r="C2553" s="1" t="s">
        <v>1949</v>
      </c>
      <c r="G2553" s="16"/>
    </row>
    <row r="2554">
      <c r="A2554" s="80">
        <v>37914.0</v>
      </c>
      <c r="B2554" s="74">
        <v>1.3197</v>
      </c>
      <c r="C2554" s="1" t="s">
        <v>1949</v>
      </c>
      <c r="G2554" s="16"/>
    </row>
    <row r="2555">
      <c r="A2555" s="80">
        <v>37915.0</v>
      </c>
      <c r="B2555" s="74">
        <v>1.3156</v>
      </c>
      <c r="C2555" s="1" t="s">
        <v>1949</v>
      </c>
      <c r="G2555" s="16"/>
    </row>
    <row r="2556">
      <c r="A2556" s="80">
        <v>37916.0</v>
      </c>
      <c r="B2556" s="74">
        <v>1.3038</v>
      </c>
      <c r="C2556" s="1" t="s">
        <v>1949</v>
      </c>
      <c r="G2556" s="16"/>
    </row>
    <row r="2557">
      <c r="A2557" s="80">
        <v>37917.0</v>
      </c>
      <c r="B2557" s="74">
        <v>1.3086</v>
      </c>
      <c r="C2557" s="1" t="s">
        <v>1949</v>
      </c>
      <c r="G2557" s="16"/>
    </row>
    <row r="2558">
      <c r="A2558" s="80">
        <v>37918.0</v>
      </c>
      <c r="B2558" s="74">
        <v>1.3069</v>
      </c>
      <c r="C2558" s="1" t="s">
        <v>1949</v>
      </c>
      <c r="G2558" s="16"/>
    </row>
    <row r="2559">
      <c r="A2559" s="80">
        <v>37921.0</v>
      </c>
      <c r="B2559" s="74">
        <v>1.3102</v>
      </c>
      <c r="C2559" s="1" t="s">
        <v>1949</v>
      </c>
      <c r="G2559" s="16"/>
    </row>
    <row r="2560">
      <c r="A2560" s="80">
        <v>37922.0</v>
      </c>
      <c r="B2560" s="74">
        <v>1.3107</v>
      </c>
      <c r="C2560" s="1" t="s">
        <v>1949</v>
      </c>
      <c r="G2560" s="16"/>
    </row>
    <row r="2561">
      <c r="A2561" s="80">
        <v>37923.0</v>
      </c>
      <c r="B2561" s="74">
        <v>1.3097</v>
      </c>
      <c r="C2561" s="1" t="s">
        <v>1949</v>
      </c>
      <c r="G2561" s="16"/>
    </row>
    <row r="2562">
      <c r="A2562" s="80">
        <v>37924.0</v>
      </c>
      <c r="B2562" s="74">
        <v>1.3072</v>
      </c>
      <c r="C2562" s="1" t="s">
        <v>1949</v>
      </c>
      <c r="G2562" s="16"/>
    </row>
    <row r="2563">
      <c r="A2563" s="80">
        <v>37925.0</v>
      </c>
      <c r="B2563" s="74">
        <v>1.3197</v>
      </c>
      <c r="C2563" s="1" t="s">
        <v>1949</v>
      </c>
      <c r="G2563" s="16"/>
    </row>
    <row r="2564">
      <c r="A2564" s="79">
        <v>37928.0</v>
      </c>
      <c r="B2564" s="74">
        <v>1.3323</v>
      </c>
      <c r="C2564" s="1" t="s">
        <v>1949</v>
      </c>
      <c r="G2564" s="16"/>
    </row>
    <row r="2565">
      <c r="A2565" s="79">
        <v>37929.0</v>
      </c>
      <c r="B2565" s="74">
        <v>1.332</v>
      </c>
      <c r="C2565" s="1" t="s">
        <v>1949</v>
      </c>
      <c r="G2565" s="16"/>
    </row>
    <row r="2566">
      <c r="A2566" s="79">
        <v>37930.0</v>
      </c>
      <c r="B2566" s="74">
        <v>1.3313</v>
      </c>
      <c r="C2566" s="1" t="s">
        <v>1949</v>
      </c>
      <c r="G2566" s="16"/>
    </row>
    <row r="2567">
      <c r="A2567" s="79">
        <v>37931.0</v>
      </c>
      <c r="B2567" s="74">
        <v>1.3359</v>
      </c>
      <c r="C2567" s="1" t="s">
        <v>1949</v>
      </c>
      <c r="G2567" s="16"/>
    </row>
    <row r="2568">
      <c r="A2568" s="79">
        <v>37932.0</v>
      </c>
      <c r="B2568" s="74">
        <v>1.3237</v>
      </c>
      <c r="C2568" s="1" t="s">
        <v>1949</v>
      </c>
      <c r="G2568" s="16"/>
    </row>
    <row r="2569">
      <c r="A2569" s="80">
        <v>37935.0</v>
      </c>
      <c r="B2569" s="74">
        <v>1.3106</v>
      </c>
      <c r="C2569" s="1" t="s">
        <v>1949</v>
      </c>
      <c r="G2569" s="16"/>
    </row>
    <row r="2570">
      <c r="A2570" s="80">
        <v>37936.0</v>
      </c>
      <c r="B2570" s="13"/>
      <c r="C2570" s="1" t="s">
        <v>1949</v>
      </c>
      <c r="G2570" s="16"/>
    </row>
    <row r="2571">
      <c r="A2571" s="80">
        <v>37937.0</v>
      </c>
      <c r="B2571" s="74">
        <v>1.3004</v>
      </c>
      <c r="C2571" s="1" t="s">
        <v>1949</v>
      </c>
      <c r="G2571" s="16"/>
    </row>
    <row r="2572">
      <c r="A2572" s="80">
        <v>37938.0</v>
      </c>
      <c r="B2572" s="74">
        <v>1.2996</v>
      </c>
      <c r="C2572" s="1" t="s">
        <v>1949</v>
      </c>
      <c r="G2572" s="16"/>
    </row>
    <row r="2573">
      <c r="A2573" s="80">
        <v>37939.0</v>
      </c>
      <c r="B2573" s="74">
        <v>1.3038</v>
      </c>
      <c r="C2573" s="1" t="s">
        <v>1949</v>
      </c>
      <c r="G2573" s="16"/>
    </row>
    <row r="2574">
      <c r="A2574" s="80">
        <v>37942.0</v>
      </c>
      <c r="B2574" s="13"/>
      <c r="C2574" s="1" t="s">
        <v>1949</v>
      </c>
      <c r="G2574" s="16"/>
    </row>
    <row r="2575">
      <c r="A2575" s="80">
        <v>37943.0</v>
      </c>
      <c r="B2575" s="74">
        <v>1.3024</v>
      </c>
      <c r="C2575" s="1" t="s">
        <v>1949</v>
      </c>
      <c r="G2575" s="16"/>
    </row>
    <row r="2576">
      <c r="A2576" s="80">
        <v>37944.0</v>
      </c>
      <c r="B2576" s="74">
        <v>1.3035</v>
      </c>
      <c r="C2576" s="1" t="s">
        <v>1949</v>
      </c>
      <c r="G2576" s="16"/>
    </row>
    <row r="2577">
      <c r="A2577" s="80">
        <v>37945.0</v>
      </c>
      <c r="B2577" s="74">
        <v>1.3023</v>
      </c>
      <c r="C2577" s="1" t="s">
        <v>1949</v>
      </c>
      <c r="G2577" s="16"/>
    </row>
    <row r="2578">
      <c r="A2578" s="80">
        <v>37946.0</v>
      </c>
      <c r="B2578" s="74">
        <v>1.3039</v>
      </c>
      <c r="C2578" s="1" t="s">
        <v>1949</v>
      </c>
      <c r="G2578" s="16"/>
    </row>
    <row r="2579">
      <c r="A2579" s="80">
        <v>37949.0</v>
      </c>
      <c r="B2579" s="74">
        <v>1.3206</v>
      </c>
      <c r="C2579" s="1" t="s">
        <v>1949</v>
      </c>
      <c r="G2579" s="16"/>
    </row>
    <row r="2580">
      <c r="A2580" s="80">
        <v>37950.0</v>
      </c>
      <c r="B2580" s="74">
        <v>1.3131</v>
      </c>
      <c r="C2580" s="1" t="s">
        <v>1949</v>
      </c>
      <c r="G2580" s="16"/>
    </row>
    <row r="2581">
      <c r="A2581" s="80">
        <v>37951.0</v>
      </c>
      <c r="B2581" s="74">
        <v>1.3043</v>
      </c>
      <c r="C2581" s="1" t="s">
        <v>1949</v>
      </c>
      <c r="G2581" s="16"/>
    </row>
    <row r="2582">
      <c r="A2582" s="80">
        <v>37952.0</v>
      </c>
      <c r="B2582" s="74">
        <v>1.3083</v>
      </c>
      <c r="C2582" s="1" t="s">
        <v>1949</v>
      </c>
      <c r="G2582" s="16"/>
    </row>
    <row r="2583">
      <c r="A2583" s="80">
        <v>37953.0</v>
      </c>
      <c r="B2583" s="74">
        <v>1.2973</v>
      </c>
      <c r="C2583" s="1" t="s">
        <v>1949</v>
      </c>
      <c r="G2583" s="16"/>
    </row>
    <row r="2584">
      <c r="A2584" s="79">
        <v>37956.0</v>
      </c>
      <c r="B2584" s="74">
        <v>1.3023</v>
      </c>
      <c r="C2584" s="1" t="s">
        <v>1949</v>
      </c>
      <c r="G2584" s="16"/>
    </row>
    <row r="2585">
      <c r="A2585" s="79">
        <v>37957.0</v>
      </c>
      <c r="B2585" s="74">
        <v>1.2982</v>
      </c>
      <c r="C2585" s="1" t="s">
        <v>1949</v>
      </c>
      <c r="G2585" s="16"/>
    </row>
    <row r="2586">
      <c r="A2586" s="79">
        <v>37958.0</v>
      </c>
      <c r="B2586" s="74">
        <v>1.2996</v>
      </c>
      <c r="C2586" s="1" t="s">
        <v>1949</v>
      </c>
      <c r="G2586" s="16"/>
    </row>
    <row r="2587">
      <c r="A2587" s="79">
        <v>37959.0</v>
      </c>
      <c r="B2587" s="74">
        <v>1.3122</v>
      </c>
      <c r="C2587" s="1" t="s">
        <v>1949</v>
      </c>
      <c r="G2587" s="16"/>
    </row>
    <row r="2588">
      <c r="A2588" s="79">
        <v>37960.0</v>
      </c>
      <c r="B2588" s="74">
        <v>1.3045</v>
      </c>
      <c r="C2588" s="1" t="s">
        <v>1949</v>
      </c>
      <c r="G2588" s="16"/>
    </row>
    <row r="2589">
      <c r="A2589" s="79">
        <v>37963.0</v>
      </c>
      <c r="B2589" s="74">
        <v>1.2963</v>
      </c>
      <c r="C2589" s="1" t="s">
        <v>1949</v>
      </c>
      <c r="G2589" s="16"/>
    </row>
    <row r="2590">
      <c r="A2590" s="79">
        <v>37964.0</v>
      </c>
      <c r="B2590" s="74">
        <v>1.3092</v>
      </c>
      <c r="C2590" s="1" t="s">
        <v>1949</v>
      </c>
      <c r="G2590" s="16"/>
    </row>
    <row r="2591">
      <c r="A2591" s="80">
        <v>37965.0</v>
      </c>
      <c r="B2591" s="74">
        <v>1.3079</v>
      </c>
      <c r="C2591" s="1" t="s">
        <v>1949</v>
      </c>
      <c r="G2591" s="16"/>
    </row>
    <row r="2592">
      <c r="A2592" s="80">
        <v>37966.0</v>
      </c>
      <c r="B2592" s="74">
        <v>1.3263</v>
      </c>
      <c r="C2592" s="1" t="s">
        <v>1949</v>
      </c>
      <c r="G2592" s="16"/>
    </row>
    <row r="2593">
      <c r="A2593" s="80">
        <v>37967.0</v>
      </c>
      <c r="B2593" s="74">
        <v>1.315</v>
      </c>
      <c r="C2593" s="1" t="s">
        <v>1949</v>
      </c>
      <c r="G2593" s="16"/>
    </row>
    <row r="2594">
      <c r="A2594" s="80">
        <v>37970.0</v>
      </c>
      <c r="B2594" s="74">
        <v>1.3134</v>
      </c>
      <c r="C2594" s="1" t="s">
        <v>1949</v>
      </c>
      <c r="G2594" s="16"/>
    </row>
    <row r="2595">
      <c r="A2595" s="80">
        <v>37971.0</v>
      </c>
      <c r="B2595" s="74">
        <v>1.3183</v>
      </c>
      <c r="C2595" s="1" t="s">
        <v>1949</v>
      </c>
      <c r="G2595" s="16"/>
    </row>
    <row r="2596">
      <c r="A2596" s="80">
        <v>37972.0</v>
      </c>
      <c r="B2596" s="74">
        <v>1.3251</v>
      </c>
      <c r="C2596" s="1" t="s">
        <v>1949</v>
      </c>
      <c r="G2596" s="16"/>
    </row>
    <row r="2597">
      <c r="A2597" s="80">
        <v>37973.0</v>
      </c>
      <c r="B2597" s="74">
        <v>1.3292</v>
      </c>
      <c r="C2597" s="1" t="s">
        <v>1949</v>
      </c>
      <c r="G2597" s="16"/>
    </row>
    <row r="2598">
      <c r="A2598" s="80">
        <v>37974.0</v>
      </c>
      <c r="B2598" s="74">
        <v>1.3397</v>
      </c>
      <c r="C2598" s="1" t="s">
        <v>1949</v>
      </c>
      <c r="G2598" s="16"/>
    </row>
    <row r="2599">
      <c r="A2599" s="80">
        <v>37977.0</v>
      </c>
      <c r="B2599" s="74">
        <v>1.3315</v>
      </c>
      <c r="C2599" s="1" t="s">
        <v>1949</v>
      </c>
      <c r="G2599" s="16"/>
    </row>
    <row r="2600">
      <c r="A2600" s="80">
        <v>37978.0</v>
      </c>
      <c r="B2600" s="74">
        <v>1.324</v>
      </c>
      <c r="C2600" s="1" t="s">
        <v>1949</v>
      </c>
      <c r="G2600" s="16"/>
    </row>
    <row r="2601">
      <c r="A2601" s="80">
        <v>37979.0</v>
      </c>
      <c r="B2601" s="74">
        <v>1.3107</v>
      </c>
      <c r="C2601" s="1" t="s">
        <v>1949</v>
      </c>
      <c r="G2601" s="16"/>
    </row>
    <row r="2602">
      <c r="A2602" s="80">
        <v>37981.0</v>
      </c>
      <c r="B2602" s="13"/>
      <c r="C2602" s="1" t="s">
        <v>1949</v>
      </c>
      <c r="G2602" s="16"/>
    </row>
    <row r="2603">
      <c r="A2603" s="80">
        <v>37984.0</v>
      </c>
      <c r="B2603" s="74">
        <v>1.3104</v>
      </c>
      <c r="C2603" s="1" t="s">
        <v>1949</v>
      </c>
      <c r="G2603" s="16"/>
    </row>
    <row r="2604">
      <c r="A2604" s="80">
        <v>37985.0</v>
      </c>
      <c r="B2604" s="74">
        <v>1.3033</v>
      </c>
      <c r="C2604" s="1" t="s">
        <v>1949</v>
      </c>
      <c r="G2604" s="16"/>
    </row>
    <row r="2605">
      <c r="A2605" s="80">
        <v>37986.0</v>
      </c>
      <c r="B2605" s="74">
        <v>1.2924</v>
      </c>
      <c r="C2605" s="1" t="s">
        <v>1949</v>
      </c>
      <c r="G2605" s="16"/>
    </row>
    <row r="2606">
      <c r="A2606" s="79">
        <v>37988.0</v>
      </c>
      <c r="B2606" s="74">
        <v>1.29</v>
      </c>
      <c r="C2606" s="1" t="s">
        <v>1949</v>
      </c>
      <c r="G2606" s="16"/>
    </row>
    <row r="2607">
      <c r="A2607" s="79">
        <v>37991.0</v>
      </c>
      <c r="B2607" s="74">
        <v>1.2803</v>
      </c>
      <c r="C2607" s="1" t="s">
        <v>1949</v>
      </c>
      <c r="G2607" s="16"/>
    </row>
    <row r="2608">
      <c r="A2608" s="79">
        <v>37992.0</v>
      </c>
      <c r="B2608" s="74">
        <v>1.2819</v>
      </c>
      <c r="C2608" s="1" t="s">
        <v>1949</v>
      </c>
      <c r="G2608" s="16"/>
    </row>
    <row r="2609">
      <c r="A2609" s="79">
        <v>37993.0</v>
      </c>
      <c r="B2609" s="74">
        <v>1.2882</v>
      </c>
      <c r="C2609" s="1" t="s">
        <v>1949</v>
      </c>
      <c r="G2609" s="16"/>
    </row>
    <row r="2610">
      <c r="A2610" s="79">
        <v>37994.0</v>
      </c>
      <c r="B2610" s="74">
        <v>1.2788</v>
      </c>
      <c r="C2610" s="1" t="s">
        <v>1949</v>
      </c>
      <c r="G2610" s="16"/>
    </row>
    <row r="2611">
      <c r="A2611" s="79">
        <v>37995.0</v>
      </c>
      <c r="B2611" s="74">
        <v>1.2692</v>
      </c>
      <c r="C2611" s="1" t="s">
        <v>1949</v>
      </c>
      <c r="G2611" s="16"/>
    </row>
    <row r="2612">
      <c r="A2612" s="80">
        <v>37998.0</v>
      </c>
      <c r="B2612" s="74">
        <v>1.2736</v>
      </c>
      <c r="C2612" s="1" t="s">
        <v>1949</v>
      </c>
      <c r="G2612" s="16"/>
    </row>
    <row r="2613">
      <c r="A2613" s="80">
        <v>37999.0</v>
      </c>
      <c r="B2613" s="74">
        <v>1.2729</v>
      </c>
      <c r="C2613" s="1" t="s">
        <v>1949</v>
      </c>
      <c r="G2613" s="16"/>
    </row>
    <row r="2614">
      <c r="A2614" s="80">
        <v>38000.0</v>
      </c>
      <c r="B2614" s="74">
        <v>1.2869</v>
      </c>
      <c r="C2614" s="1" t="s">
        <v>1949</v>
      </c>
      <c r="G2614" s="16"/>
    </row>
    <row r="2615">
      <c r="A2615" s="80">
        <v>38001.0</v>
      </c>
      <c r="B2615" s="74">
        <v>1.2979</v>
      </c>
      <c r="C2615" s="1" t="s">
        <v>1949</v>
      </c>
      <c r="G2615" s="16"/>
    </row>
    <row r="2616">
      <c r="A2616" s="80">
        <v>38002.0</v>
      </c>
      <c r="B2616" s="74">
        <v>1.2978</v>
      </c>
      <c r="C2616" s="1" t="s">
        <v>1949</v>
      </c>
      <c r="G2616" s="16"/>
    </row>
    <row r="2617">
      <c r="A2617" s="80">
        <v>38005.0</v>
      </c>
      <c r="B2617" s="74">
        <v>1.3021</v>
      </c>
      <c r="C2617" s="1" t="s">
        <v>1949</v>
      </c>
      <c r="G2617" s="16"/>
    </row>
    <row r="2618">
      <c r="A2618" s="80">
        <v>38006.0</v>
      </c>
      <c r="B2618" s="74">
        <v>1.2862</v>
      </c>
      <c r="C2618" s="1" t="s">
        <v>1949</v>
      </c>
      <c r="G2618" s="16"/>
    </row>
    <row r="2619">
      <c r="A2619" s="80">
        <v>38007.0</v>
      </c>
      <c r="B2619" s="74">
        <v>1.3009</v>
      </c>
      <c r="C2619" s="1" t="s">
        <v>1949</v>
      </c>
      <c r="G2619" s="16"/>
    </row>
    <row r="2620">
      <c r="A2620" s="80">
        <v>38008.0</v>
      </c>
      <c r="B2620" s="74">
        <v>1.2967</v>
      </c>
      <c r="C2620" s="1" t="s">
        <v>1949</v>
      </c>
      <c r="G2620" s="16"/>
    </row>
    <row r="2621">
      <c r="A2621" s="80">
        <v>38009.0</v>
      </c>
      <c r="B2621" s="74">
        <v>1.3119</v>
      </c>
      <c r="C2621" s="1" t="s">
        <v>1949</v>
      </c>
      <c r="G2621" s="16"/>
    </row>
    <row r="2622">
      <c r="A2622" s="80">
        <v>38012.0</v>
      </c>
      <c r="B2622" s="74">
        <v>1.3136</v>
      </c>
      <c r="C2622" s="1" t="s">
        <v>1949</v>
      </c>
      <c r="G2622" s="16"/>
    </row>
    <row r="2623">
      <c r="A2623" s="80">
        <v>38013.0</v>
      </c>
      <c r="B2623" s="74">
        <v>1.3049</v>
      </c>
      <c r="C2623" s="1" t="s">
        <v>1949</v>
      </c>
      <c r="G2623" s="16"/>
    </row>
    <row r="2624">
      <c r="A2624" s="80">
        <v>38014.0</v>
      </c>
      <c r="B2624" s="74">
        <v>1.3217</v>
      </c>
      <c r="C2624" s="1" t="s">
        <v>1949</v>
      </c>
      <c r="G2624" s="16"/>
    </row>
    <row r="2625">
      <c r="A2625" s="80">
        <v>38015.0</v>
      </c>
      <c r="B2625" s="74">
        <v>1.3339</v>
      </c>
      <c r="C2625" s="1" t="s">
        <v>1949</v>
      </c>
      <c r="G2625" s="16"/>
    </row>
    <row r="2626">
      <c r="A2626" s="80">
        <v>38016.0</v>
      </c>
      <c r="B2626" s="74">
        <v>1.3264</v>
      </c>
      <c r="C2626" s="1" t="s">
        <v>1949</v>
      </c>
      <c r="G2626" s="16"/>
    </row>
    <row r="2627">
      <c r="A2627" s="79">
        <v>38019.0</v>
      </c>
      <c r="B2627" s="74">
        <v>1.3384</v>
      </c>
      <c r="C2627" s="1" t="s">
        <v>1949</v>
      </c>
      <c r="G2627" s="16"/>
    </row>
    <row r="2628">
      <c r="A2628" s="79">
        <v>38020.0</v>
      </c>
      <c r="B2628" s="74">
        <v>1.3374</v>
      </c>
      <c r="C2628" s="1" t="s">
        <v>1949</v>
      </c>
      <c r="G2628" s="16"/>
    </row>
    <row r="2629">
      <c r="A2629" s="79">
        <v>38021.0</v>
      </c>
      <c r="B2629" s="74">
        <v>1.3327</v>
      </c>
      <c r="C2629" s="1" t="s">
        <v>1949</v>
      </c>
      <c r="G2629" s="16"/>
    </row>
    <row r="2630">
      <c r="A2630" s="79">
        <v>38022.0</v>
      </c>
      <c r="B2630" s="74">
        <v>1.3319</v>
      </c>
      <c r="C2630" s="1" t="s">
        <v>1949</v>
      </c>
      <c r="G2630" s="16"/>
    </row>
    <row r="2631">
      <c r="A2631" s="79">
        <v>38023.0</v>
      </c>
      <c r="B2631" s="74">
        <v>1.3291</v>
      </c>
      <c r="C2631" s="1" t="s">
        <v>1949</v>
      </c>
      <c r="G2631" s="16"/>
    </row>
    <row r="2632">
      <c r="A2632" s="79">
        <v>38026.0</v>
      </c>
      <c r="B2632" s="74">
        <v>1.3304</v>
      </c>
      <c r="C2632" s="1" t="s">
        <v>1949</v>
      </c>
      <c r="G2632" s="16"/>
    </row>
    <row r="2633">
      <c r="A2633" s="80">
        <v>38027.0</v>
      </c>
      <c r="B2633" s="74">
        <v>1.3289</v>
      </c>
      <c r="C2633" s="1" t="s">
        <v>1949</v>
      </c>
      <c r="G2633" s="16"/>
    </row>
    <row r="2634">
      <c r="A2634" s="80">
        <v>38028.0</v>
      </c>
      <c r="B2634" s="74">
        <v>1.3179</v>
      </c>
      <c r="C2634" s="1" t="s">
        <v>1949</v>
      </c>
      <c r="G2634" s="16"/>
    </row>
    <row r="2635">
      <c r="A2635" s="80">
        <v>38029.0</v>
      </c>
      <c r="B2635" s="74">
        <v>1.3191</v>
      </c>
      <c r="C2635" s="1" t="s">
        <v>1949</v>
      </c>
      <c r="G2635" s="16"/>
    </row>
    <row r="2636">
      <c r="A2636" s="80">
        <v>38030.0</v>
      </c>
      <c r="B2636" s="74">
        <v>1.315</v>
      </c>
      <c r="C2636" s="1" t="s">
        <v>1949</v>
      </c>
      <c r="G2636" s="16"/>
    </row>
    <row r="2637">
      <c r="A2637" s="80">
        <v>38033.0</v>
      </c>
      <c r="B2637" s="74">
        <v>1.3147</v>
      </c>
      <c r="C2637" s="1" t="s">
        <v>1949</v>
      </c>
      <c r="G2637" s="16"/>
    </row>
    <row r="2638">
      <c r="A2638" s="80">
        <v>38034.0</v>
      </c>
      <c r="B2638" s="74">
        <v>1.3102</v>
      </c>
      <c r="C2638" s="1" t="s">
        <v>1949</v>
      </c>
      <c r="G2638" s="16"/>
    </row>
    <row r="2639">
      <c r="A2639" s="80">
        <v>38035.0</v>
      </c>
      <c r="B2639" s="74">
        <v>1.318</v>
      </c>
      <c r="C2639" s="1" t="s">
        <v>1949</v>
      </c>
      <c r="G2639" s="16"/>
    </row>
    <row r="2640">
      <c r="A2640" s="80">
        <v>38036.0</v>
      </c>
      <c r="B2640" s="74">
        <v>1.3275</v>
      </c>
      <c r="C2640" s="1" t="s">
        <v>1949</v>
      </c>
      <c r="G2640" s="16"/>
    </row>
    <row r="2641">
      <c r="A2641" s="80">
        <v>38037.0</v>
      </c>
      <c r="B2641" s="74">
        <v>1.344</v>
      </c>
      <c r="C2641" s="1" t="s">
        <v>1949</v>
      </c>
      <c r="G2641" s="16"/>
    </row>
    <row r="2642">
      <c r="A2642" s="80">
        <v>38040.0</v>
      </c>
      <c r="B2642" s="74">
        <v>1.3357</v>
      </c>
      <c r="C2642" s="1" t="s">
        <v>1949</v>
      </c>
      <c r="G2642" s="16"/>
    </row>
    <row r="2643">
      <c r="A2643" s="80">
        <v>38041.0</v>
      </c>
      <c r="B2643" s="74">
        <v>1.328</v>
      </c>
      <c r="C2643" s="1" t="s">
        <v>1949</v>
      </c>
      <c r="G2643" s="16"/>
    </row>
    <row r="2644">
      <c r="A2644" s="80">
        <v>38042.0</v>
      </c>
      <c r="B2644" s="74">
        <v>1.337</v>
      </c>
      <c r="C2644" s="1" t="s">
        <v>1949</v>
      </c>
      <c r="G2644" s="16"/>
    </row>
    <row r="2645">
      <c r="A2645" s="80">
        <v>38043.0</v>
      </c>
      <c r="B2645" s="74">
        <v>1.3432</v>
      </c>
      <c r="C2645" s="1" t="s">
        <v>1949</v>
      </c>
      <c r="G2645" s="16"/>
    </row>
    <row r="2646">
      <c r="A2646" s="80">
        <v>38044.0</v>
      </c>
      <c r="B2646" s="74">
        <v>1.3401</v>
      </c>
      <c r="C2646" s="1" t="s">
        <v>1949</v>
      </c>
      <c r="G2646" s="16"/>
    </row>
    <row r="2647">
      <c r="A2647" s="79">
        <v>38047.0</v>
      </c>
      <c r="B2647" s="74">
        <v>1.3391</v>
      </c>
      <c r="C2647" s="1" t="s">
        <v>1949</v>
      </c>
      <c r="G2647" s="16"/>
    </row>
    <row r="2648">
      <c r="A2648" s="79">
        <v>38048.0</v>
      </c>
      <c r="B2648" s="74">
        <v>1.3431</v>
      </c>
      <c r="C2648" s="1" t="s">
        <v>1949</v>
      </c>
      <c r="G2648" s="16"/>
    </row>
    <row r="2649">
      <c r="A2649" s="79">
        <v>38049.0</v>
      </c>
      <c r="B2649" s="74">
        <v>1.3476</v>
      </c>
      <c r="C2649" s="1" t="s">
        <v>1949</v>
      </c>
      <c r="G2649" s="16"/>
    </row>
    <row r="2650">
      <c r="A2650" s="79">
        <v>38050.0</v>
      </c>
      <c r="B2650" s="74">
        <v>1.3324</v>
      </c>
      <c r="C2650" s="1" t="s">
        <v>1949</v>
      </c>
      <c r="G2650" s="16"/>
    </row>
    <row r="2651">
      <c r="A2651" s="79">
        <v>38051.0</v>
      </c>
      <c r="B2651" s="74">
        <v>1.3186</v>
      </c>
      <c r="C2651" s="1" t="s">
        <v>1949</v>
      </c>
      <c r="G2651" s="16"/>
    </row>
    <row r="2652">
      <c r="A2652" s="79">
        <v>38054.0</v>
      </c>
      <c r="B2652" s="74">
        <v>1.3229</v>
      </c>
      <c r="C2652" s="1" t="s">
        <v>1949</v>
      </c>
      <c r="G2652" s="16"/>
    </row>
    <row r="2653">
      <c r="A2653" s="79">
        <v>38055.0</v>
      </c>
      <c r="B2653" s="74">
        <v>1.319</v>
      </c>
      <c r="C2653" s="1" t="s">
        <v>1949</v>
      </c>
      <c r="G2653" s="16"/>
    </row>
    <row r="2654">
      <c r="A2654" s="80">
        <v>38056.0</v>
      </c>
      <c r="B2654" s="74">
        <v>1.327</v>
      </c>
      <c r="C2654" s="1" t="s">
        <v>1949</v>
      </c>
      <c r="G2654" s="16"/>
    </row>
    <row r="2655">
      <c r="A2655" s="80">
        <v>38057.0</v>
      </c>
      <c r="B2655" s="74">
        <v>1.3227</v>
      </c>
      <c r="C2655" s="1" t="s">
        <v>1949</v>
      </c>
      <c r="G2655" s="16"/>
    </row>
    <row r="2656">
      <c r="A2656" s="80">
        <v>38058.0</v>
      </c>
      <c r="B2656" s="74">
        <v>1.3375</v>
      </c>
      <c r="C2656" s="1" t="s">
        <v>1949</v>
      </c>
      <c r="G2656" s="16"/>
    </row>
    <row r="2657">
      <c r="A2657" s="80">
        <v>38061.0</v>
      </c>
      <c r="B2657" s="74">
        <v>1.3324</v>
      </c>
      <c r="C2657" s="1" t="s">
        <v>1949</v>
      </c>
      <c r="G2657" s="16"/>
    </row>
    <row r="2658">
      <c r="A2658" s="80">
        <v>38062.0</v>
      </c>
      <c r="B2658" s="74">
        <v>1.3334</v>
      </c>
      <c r="C2658" s="1" t="s">
        <v>1949</v>
      </c>
      <c r="G2658" s="16"/>
    </row>
    <row r="2659">
      <c r="A2659" s="80">
        <v>38063.0</v>
      </c>
      <c r="B2659" s="74">
        <v>1.3411</v>
      </c>
      <c r="C2659" s="1" t="s">
        <v>1949</v>
      </c>
      <c r="G2659" s="16"/>
    </row>
    <row r="2660">
      <c r="A2660" s="80">
        <v>38064.0</v>
      </c>
      <c r="B2660" s="74">
        <v>1.3292</v>
      </c>
      <c r="C2660" s="1" t="s">
        <v>1949</v>
      </c>
      <c r="G2660" s="16"/>
    </row>
    <row r="2661">
      <c r="A2661" s="80">
        <v>38065.0</v>
      </c>
      <c r="B2661" s="13"/>
      <c r="C2661" s="1" t="s">
        <v>1949</v>
      </c>
      <c r="G2661" s="16"/>
    </row>
    <row r="2662">
      <c r="A2662" s="80">
        <v>38068.0</v>
      </c>
      <c r="B2662" s="74">
        <v>1.3276</v>
      </c>
      <c r="C2662" s="1" t="s">
        <v>1949</v>
      </c>
      <c r="G2662" s="16"/>
    </row>
    <row r="2663">
      <c r="A2663" s="80">
        <v>38069.0</v>
      </c>
      <c r="B2663" s="74">
        <v>1.3315</v>
      </c>
      <c r="C2663" s="1" t="s">
        <v>1949</v>
      </c>
      <c r="G2663" s="16"/>
    </row>
    <row r="2664">
      <c r="A2664" s="80">
        <v>38070.0</v>
      </c>
      <c r="B2664" s="74">
        <v>1.3387</v>
      </c>
      <c r="C2664" s="1" t="s">
        <v>1949</v>
      </c>
      <c r="G2664" s="16"/>
    </row>
    <row r="2665">
      <c r="A2665" s="80">
        <v>38071.0</v>
      </c>
      <c r="B2665" s="74">
        <v>1.3299</v>
      </c>
      <c r="C2665" s="1" t="s">
        <v>1949</v>
      </c>
      <c r="G2665" s="16"/>
    </row>
    <row r="2666">
      <c r="A2666" s="80">
        <v>38072.0</v>
      </c>
      <c r="B2666" s="74">
        <v>1.32</v>
      </c>
      <c r="C2666" s="1" t="s">
        <v>1949</v>
      </c>
      <c r="G2666" s="16"/>
    </row>
    <row r="2667">
      <c r="A2667" s="80">
        <v>38075.0</v>
      </c>
      <c r="B2667" s="74">
        <v>1.3091</v>
      </c>
      <c r="C2667" s="1" t="s">
        <v>1949</v>
      </c>
      <c r="G2667" s="16"/>
    </row>
    <row r="2668">
      <c r="A2668" s="80">
        <v>38076.0</v>
      </c>
      <c r="B2668" s="13"/>
      <c r="C2668" s="1" t="s">
        <v>1949</v>
      </c>
      <c r="G2668" s="16"/>
    </row>
    <row r="2669">
      <c r="A2669" s="80">
        <v>38077.0</v>
      </c>
      <c r="B2669" s="74">
        <v>1.3105</v>
      </c>
      <c r="C2669" s="1" t="s">
        <v>1949</v>
      </c>
      <c r="G2669" s="16"/>
    </row>
    <row r="2670">
      <c r="A2670" s="79">
        <v>38078.0</v>
      </c>
      <c r="B2670" s="74">
        <v>1.3101</v>
      </c>
      <c r="C2670" s="1" t="s">
        <v>1949</v>
      </c>
      <c r="G2670" s="16"/>
    </row>
    <row r="2671">
      <c r="A2671" s="79">
        <v>38079.0</v>
      </c>
      <c r="B2671" s="13"/>
      <c r="C2671" s="1" t="s">
        <v>1949</v>
      </c>
      <c r="G2671" s="16"/>
    </row>
    <row r="2672">
      <c r="A2672" s="79">
        <v>38082.0</v>
      </c>
      <c r="B2672" s="13"/>
      <c r="C2672" s="1" t="s">
        <v>1949</v>
      </c>
      <c r="G2672" s="16"/>
    </row>
    <row r="2673">
      <c r="A2673" s="79">
        <v>38083.0</v>
      </c>
      <c r="B2673" s="13"/>
      <c r="C2673" s="1" t="s">
        <v>1949</v>
      </c>
      <c r="G2673" s="16"/>
    </row>
    <row r="2674">
      <c r="A2674" s="79">
        <v>38084.0</v>
      </c>
      <c r="B2674" s="74">
        <v>1.313</v>
      </c>
      <c r="C2674" s="1" t="s">
        <v>1949</v>
      </c>
      <c r="G2674" s="16"/>
    </row>
    <row r="2675">
      <c r="A2675" s="79">
        <v>38085.0</v>
      </c>
      <c r="B2675" s="74">
        <v>1.326</v>
      </c>
      <c r="C2675" s="1" t="s">
        <v>1949</v>
      </c>
      <c r="G2675" s="16"/>
    </row>
    <row r="2676">
      <c r="A2676" s="79">
        <v>38086.0</v>
      </c>
      <c r="B2676" s="13"/>
      <c r="C2676" s="1" t="s">
        <v>1949</v>
      </c>
      <c r="G2676" s="16"/>
    </row>
    <row r="2677">
      <c r="A2677" s="80">
        <v>38089.0</v>
      </c>
      <c r="B2677" s="74">
        <v>1.3375</v>
      </c>
      <c r="C2677" s="1" t="s">
        <v>1949</v>
      </c>
      <c r="G2677" s="16"/>
    </row>
    <row r="2678">
      <c r="A2678" s="80">
        <v>38090.0</v>
      </c>
      <c r="B2678" s="13"/>
      <c r="C2678" s="1" t="s">
        <v>1949</v>
      </c>
      <c r="G2678" s="16"/>
    </row>
    <row r="2679">
      <c r="A2679" s="80">
        <v>38091.0</v>
      </c>
      <c r="B2679" s="74">
        <v>1.344</v>
      </c>
      <c r="C2679" s="1" t="s">
        <v>1949</v>
      </c>
      <c r="G2679" s="16"/>
    </row>
    <row r="2680">
      <c r="A2680" s="80">
        <v>38092.0</v>
      </c>
      <c r="B2680" s="74">
        <v>1.3472</v>
      </c>
      <c r="C2680" s="1" t="s">
        <v>1949</v>
      </c>
      <c r="G2680" s="16"/>
    </row>
    <row r="2681">
      <c r="A2681" s="80">
        <v>38093.0</v>
      </c>
      <c r="B2681" s="13"/>
      <c r="C2681" s="1" t="s">
        <v>1949</v>
      </c>
      <c r="G2681" s="16"/>
    </row>
    <row r="2682">
      <c r="A2682" s="80">
        <v>38096.0</v>
      </c>
      <c r="B2682" s="74">
        <v>1.3466</v>
      </c>
      <c r="C2682" s="1" t="s">
        <v>1949</v>
      </c>
      <c r="G2682" s="16"/>
    </row>
    <row r="2683">
      <c r="A2683" s="80">
        <v>38097.0</v>
      </c>
      <c r="B2683" s="74">
        <v>1.3535</v>
      </c>
      <c r="C2683" s="1" t="s">
        <v>1949</v>
      </c>
      <c r="G2683" s="16"/>
    </row>
    <row r="2684">
      <c r="A2684" s="80">
        <v>38098.0</v>
      </c>
      <c r="B2684" s="74">
        <v>1.3589</v>
      </c>
      <c r="C2684" s="1" t="s">
        <v>1949</v>
      </c>
      <c r="G2684" s="16"/>
    </row>
    <row r="2685">
      <c r="A2685" s="80">
        <v>38099.0</v>
      </c>
      <c r="B2685" s="74">
        <v>1.3585</v>
      </c>
      <c r="C2685" s="1" t="s">
        <v>1949</v>
      </c>
      <c r="G2685" s="16"/>
    </row>
    <row r="2686">
      <c r="A2686" s="80">
        <v>38100.0</v>
      </c>
      <c r="B2686" s="74">
        <v>1.3611</v>
      </c>
      <c r="C2686" s="1" t="s">
        <v>1949</v>
      </c>
      <c r="G2686" s="16"/>
    </row>
    <row r="2687">
      <c r="A2687" s="80">
        <v>38103.0</v>
      </c>
      <c r="B2687" s="74">
        <v>1.3556</v>
      </c>
      <c r="C2687" s="1" t="s">
        <v>1949</v>
      </c>
      <c r="G2687" s="16"/>
    </row>
    <row r="2688">
      <c r="A2688" s="80">
        <v>38104.0</v>
      </c>
      <c r="B2688" s="74">
        <v>1.3518</v>
      </c>
      <c r="C2688" s="1" t="s">
        <v>1949</v>
      </c>
      <c r="G2688" s="16"/>
    </row>
    <row r="2689">
      <c r="A2689" s="80">
        <v>38105.0</v>
      </c>
      <c r="B2689" s="74">
        <v>1.3674</v>
      </c>
      <c r="C2689" s="1" t="s">
        <v>1949</v>
      </c>
      <c r="G2689" s="16"/>
    </row>
    <row r="2690">
      <c r="A2690" s="80">
        <v>38106.0</v>
      </c>
      <c r="B2690" s="74">
        <v>1.3696</v>
      </c>
      <c r="C2690" s="1" t="s">
        <v>1949</v>
      </c>
      <c r="G2690" s="16"/>
    </row>
    <row r="2691">
      <c r="A2691" s="80">
        <v>38107.0</v>
      </c>
      <c r="B2691" s="74">
        <v>1.3707</v>
      </c>
      <c r="C2691" s="1" t="s">
        <v>1949</v>
      </c>
      <c r="G2691" s="16"/>
    </row>
    <row r="2692">
      <c r="A2692" s="81">
        <v>38110.0</v>
      </c>
      <c r="B2692" s="74">
        <v>1.3739</v>
      </c>
      <c r="C2692" s="1" t="s">
        <v>1949</v>
      </c>
      <c r="G2692" s="16"/>
    </row>
    <row r="2693">
      <c r="A2693" s="81">
        <v>38111.0</v>
      </c>
      <c r="B2693" s="74">
        <v>1.3697</v>
      </c>
      <c r="C2693" s="1" t="s">
        <v>1949</v>
      </c>
      <c r="G2693" s="16"/>
    </row>
    <row r="2694">
      <c r="A2694" s="81">
        <v>38112.0</v>
      </c>
      <c r="B2694" s="74">
        <v>1.3728</v>
      </c>
      <c r="C2694" s="1" t="s">
        <v>1949</v>
      </c>
      <c r="G2694" s="16"/>
    </row>
    <row r="2695">
      <c r="A2695" s="81">
        <v>38113.0</v>
      </c>
      <c r="B2695" s="74">
        <v>1.378</v>
      </c>
      <c r="C2695" s="1" t="s">
        <v>1949</v>
      </c>
      <c r="G2695" s="16"/>
    </row>
    <row r="2696">
      <c r="A2696" s="81">
        <v>38114.0</v>
      </c>
      <c r="B2696" s="74">
        <v>1.3856</v>
      </c>
      <c r="C2696" s="1" t="s">
        <v>1949</v>
      </c>
      <c r="G2696" s="16"/>
    </row>
    <row r="2697">
      <c r="A2697" s="82">
        <v>38117.0</v>
      </c>
      <c r="B2697" s="74">
        <v>1.3931</v>
      </c>
      <c r="C2697" s="1" t="s">
        <v>1949</v>
      </c>
      <c r="G2697" s="16"/>
    </row>
    <row r="2698">
      <c r="A2698" s="82">
        <v>38118.0</v>
      </c>
      <c r="B2698" s="74">
        <v>1.3866</v>
      </c>
      <c r="C2698" s="1" t="s">
        <v>1949</v>
      </c>
      <c r="G2698" s="16"/>
    </row>
    <row r="2699">
      <c r="A2699" s="82">
        <v>38119.0</v>
      </c>
      <c r="B2699" s="74">
        <v>1.3878</v>
      </c>
      <c r="C2699" s="1" t="s">
        <v>1949</v>
      </c>
      <c r="G2699" s="16"/>
    </row>
    <row r="2700">
      <c r="A2700" s="82">
        <v>38120.0</v>
      </c>
      <c r="B2700" s="74">
        <v>1.3968</v>
      </c>
      <c r="C2700" s="1" t="s">
        <v>1949</v>
      </c>
      <c r="G2700" s="16"/>
    </row>
    <row r="2701">
      <c r="A2701" s="82">
        <v>38121.0</v>
      </c>
      <c r="B2701" s="74">
        <v>1.3925</v>
      </c>
      <c r="C2701" s="1" t="s">
        <v>1949</v>
      </c>
      <c r="G2701" s="16"/>
    </row>
    <row r="2702">
      <c r="A2702" s="82">
        <v>38124.0</v>
      </c>
      <c r="B2702" s="74">
        <v>1.3851</v>
      </c>
      <c r="C2702" s="1" t="s">
        <v>1949</v>
      </c>
      <c r="G2702" s="16"/>
    </row>
    <row r="2703">
      <c r="A2703" s="82">
        <v>38125.0</v>
      </c>
      <c r="B2703" s="74">
        <v>1.3912</v>
      </c>
      <c r="C2703" s="1" t="s">
        <v>1949</v>
      </c>
      <c r="G2703" s="16"/>
    </row>
    <row r="2704">
      <c r="A2704" s="82">
        <v>38126.0</v>
      </c>
      <c r="B2704" s="74">
        <v>1.3766</v>
      </c>
      <c r="C2704" s="1" t="s">
        <v>1949</v>
      </c>
      <c r="G2704" s="16"/>
    </row>
    <row r="2705">
      <c r="A2705" s="82">
        <v>38127.0</v>
      </c>
      <c r="B2705" s="74">
        <v>1.3704</v>
      </c>
      <c r="C2705" s="1" t="s">
        <v>1949</v>
      </c>
      <c r="G2705" s="16"/>
    </row>
    <row r="2706">
      <c r="A2706" s="82">
        <v>38128.0</v>
      </c>
      <c r="B2706" s="74">
        <v>1.3731</v>
      </c>
      <c r="C2706" s="1" t="s">
        <v>1949</v>
      </c>
      <c r="G2706" s="16"/>
    </row>
    <row r="2707">
      <c r="A2707" s="82">
        <v>38131.0</v>
      </c>
      <c r="B2707" s="13"/>
      <c r="C2707" s="1" t="s">
        <v>1949</v>
      </c>
      <c r="G2707" s="16"/>
    </row>
    <row r="2708">
      <c r="A2708" s="82">
        <v>38132.0</v>
      </c>
      <c r="B2708" s="74">
        <v>1.376</v>
      </c>
      <c r="C2708" s="1" t="s">
        <v>1949</v>
      </c>
      <c r="G2708" s="16"/>
    </row>
    <row r="2709">
      <c r="A2709" s="82">
        <v>38133.0</v>
      </c>
      <c r="B2709" s="74">
        <v>1.3704</v>
      </c>
      <c r="C2709" s="1" t="s">
        <v>1949</v>
      </c>
      <c r="G2709" s="16"/>
    </row>
    <row r="2710">
      <c r="A2710" s="82">
        <v>38134.0</v>
      </c>
      <c r="B2710" s="74">
        <v>1.3577</v>
      </c>
      <c r="C2710" s="1" t="s">
        <v>1949</v>
      </c>
      <c r="G2710" s="16"/>
    </row>
    <row r="2711">
      <c r="A2711" s="82">
        <v>38135.0</v>
      </c>
      <c r="B2711" s="74">
        <v>1.3658</v>
      </c>
      <c r="C2711" s="1" t="s">
        <v>1949</v>
      </c>
      <c r="G2711" s="16"/>
    </row>
    <row r="2712">
      <c r="A2712" s="79">
        <v>38139.0</v>
      </c>
      <c r="B2712" s="74">
        <v>1.3685</v>
      </c>
      <c r="C2712" s="1" t="s">
        <v>1949</v>
      </c>
      <c r="G2712" s="16"/>
    </row>
    <row r="2713">
      <c r="A2713" s="79">
        <v>38140.0</v>
      </c>
      <c r="B2713" s="74">
        <v>1.3616</v>
      </c>
      <c r="C2713" s="1" t="s">
        <v>1949</v>
      </c>
      <c r="G2713" s="16"/>
    </row>
    <row r="2714">
      <c r="A2714" s="79">
        <v>38141.0</v>
      </c>
      <c r="B2714" s="74">
        <v>1.3607</v>
      </c>
      <c r="C2714" s="1" t="s">
        <v>1949</v>
      </c>
      <c r="G2714" s="16"/>
    </row>
    <row r="2715">
      <c r="A2715" s="79">
        <v>38142.0</v>
      </c>
      <c r="B2715" s="74">
        <v>1.3502</v>
      </c>
      <c r="C2715" s="1" t="s">
        <v>1949</v>
      </c>
      <c r="G2715" s="16"/>
    </row>
    <row r="2716">
      <c r="A2716" s="79">
        <v>38145.0</v>
      </c>
      <c r="B2716" s="74">
        <v>1.3448</v>
      </c>
      <c r="C2716" s="1" t="s">
        <v>1949</v>
      </c>
      <c r="G2716" s="16"/>
    </row>
    <row r="2717">
      <c r="A2717" s="79">
        <v>38146.0</v>
      </c>
      <c r="B2717" s="74">
        <v>1.3468</v>
      </c>
      <c r="C2717" s="1" t="s">
        <v>1949</v>
      </c>
      <c r="G2717" s="16"/>
    </row>
    <row r="2718">
      <c r="A2718" s="79">
        <v>38147.0</v>
      </c>
      <c r="B2718" s="74">
        <v>1.3541</v>
      </c>
      <c r="C2718" s="1" t="s">
        <v>1949</v>
      </c>
      <c r="G2718" s="16"/>
    </row>
    <row r="2719">
      <c r="A2719" s="80">
        <v>38148.0</v>
      </c>
      <c r="B2719" s="13"/>
      <c r="C2719" s="1" t="s">
        <v>1949</v>
      </c>
      <c r="G2719" s="16"/>
    </row>
    <row r="2720">
      <c r="A2720" s="80">
        <v>38149.0</v>
      </c>
      <c r="B2720" s="74">
        <v>1.3647</v>
      </c>
      <c r="C2720" s="1" t="s">
        <v>1949</v>
      </c>
      <c r="G2720" s="16"/>
    </row>
    <row r="2721">
      <c r="A2721" s="80">
        <v>38152.0</v>
      </c>
      <c r="B2721" s="74">
        <v>1.3683</v>
      </c>
      <c r="C2721" s="1" t="s">
        <v>1949</v>
      </c>
      <c r="G2721" s="16"/>
    </row>
    <row r="2722">
      <c r="A2722" s="80">
        <v>38153.0</v>
      </c>
      <c r="B2722" s="13"/>
      <c r="C2722" s="1" t="s">
        <v>1949</v>
      </c>
      <c r="G2722" s="16"/>
    </row>
    <row r="2723">
      <c r="A2723" s="80">
        <v>38154.0</v>
      </c>
      <c r="B2723" s="13"/>
      <c r="C2723" s="1" t="s">
        <v>1949</v>
      </c>
      <c r="G2723" s="16"/>
    </row>
    <row r="2724">
      <c r="A2724" s="80">
        <v>38155.0</v>
      </c>
      <c r="B2724" s="74">
        <v>1.3753</v>
      </c>
      <c r="C2724" s="1" t="s">
        <v>1949</v>
      </c>
      <c r="G2724" s="16"/>
    </row>
    <row r="2725">
      <c r="A2725" s="80">
        <v>38156.0</v>
      </c>
      <c r="B2725" s="74">
        <v>1.3644</v>
      </c>
      <c r="C2725" s="1" t="s">
        <v>1949</v>
      </c>
      <c r="G2725" s="16"/>
    </row>
    <row r="2726">
      <c r="A2726" s="80">
        <v>38159.0</v>
      </c>
      <c r="B2726" s="74">
        <v>1.364</v>
      </c>
      <c r="C2726" s="1" t="s">
        <v>1949</v>
      </c>
      <c r="G2726" s="16"/>
    </row>
    <row r="2727">
      <c r="A2727" s="80">
        <v>38160.0</v>
      </c>
      <c r="B2727" s="74">
        <v>1.359</v>
      </c>
      <c r="C2727" s="1" t="s">
        <v>1949</v>
      </c>
      <c r="G2727" s="16"/>
    </row>
    <row r="2728">
      <c r="A2728" s="80">
        <v>38161.0</v>
      </c>
      <c r="B2728" s="74">
        <v>1.3616</v>
      </c>
      <c r="C2728" s="1" t="s">
        <v>1949</v>
      </c>
      <c r="G2728" s="16"/>
    </row>
    <row r="2729">
      <c r="A2729" s="80">
        <v>38162.0</v>
      </c>
      <c r="B2729" s="74">
        <v>1.343</v>
      </c>
      <c r="C2729" s="1" t="s">
        <v>1949</v>
      </c>
      <c r="G2729" s="16"/>
    </row>
    <row r="2730">
      <c r="A2730" s="80">
        <v>38163.0</v>
      </c>
      <c r="B2730" s="74">
        <v>1.3487</v>
      </c>
      <c r="C2730" s="1" t="s">
        <v>1949</v>
      </c>
      <c r="G2730" s="16"/>
    </row>
    <row r="2731">
      <c r="A2731" s="80">
        <v>38166.0</v>
      </c>
      <c r="B2731" s="74">
        <v>1.3433</v>
      </c>
      <c r="C2731" s="1" t="s">
        <v>1949</v>
      </c>
      <c r="G2731" s="16"/>
    </row>
    <row r="2732">
      <c r="A2732" s="80">
        <v>38167.0</v>
      </c>
      <c r="B2732" s="74">
        <v>1.346</v>
      </c>
      <c r="C2732" s="1" t="s">
        <v>1949</v>
      </c>
      <c r="G2732" s="16"/>
    </row>
    <row r="2733">
      <c r="A2733" s="80">
        <v>38168.0</v>
      </c>
      <c r="B2733" s="74">
        <v>1.3404</v>
      </c>
      <c r="C2733" s="1" t="s">
        <v>1949</v>
      </c>
      <c r="G2733" s="16"/>
    </row>
    <row r="2734">
      <c r="A2734" s="79">
        <v>38169.0</v>
      </c>
      <c r="B2734" s="74">
        <v>1.3404</v>
      </c>
      <c r="C2734" s="1" t="s">
        <v>1949</v>
      </c>
      <c r="G2734" s="16"/>
    </row>
    <row r="2735">
      <c r="A2735" s="79">
        <v>38170.0</v>
      </c>
      <c r="B2735" s="74">
        <v>1.3252</v>
      </c>
      <c r="C2735" s="1" t="s">
        <v>1949</v>
      </c>
      <c r="G2735" s="16"/>
    </row>
    <row r="2736">
      <c r="A2736" s="79">
        <v>38173.0</v>
      </c>
      <c r="B2736" s="74">
        <v>1.3256</v>
      </c>
      <c r="C2736" s="1" t="s">
        <v>1949</v>
      </c>
      <c r="G2736" s="16"/>
    </row>
    <row r="2737">
      <c r="A2737" s="79">
        <v>38174.0</v>
      </c>
      <c r="B2737" s="74">
        <v>1.3264</v>
      </c>
      <c r="C2737" s="1" t="s">
        <v>1949</v>
      </c>
      <c r="G2737" s="16"/>
    </row>
    <row r="2738">
      <c r="A2738" s="79">
        <v>38175.0</v>
      </c>
      <c r="B2738" s="74">
        <v>1.3196</v>
      </c>
      <c r="C2738" s="1" t="s">
        <v>1949</v>
      </c>
      <c r="G2738" s="16"/>
    </row>
    <row r="2739">
      <c r="A2739" s="79">
        <v>38176.0</v>
      </c>
      <c r="B2739" s="74">
        <v>1.3163</v>
      </c>
      <c r="C2739" s="1" t="s">
        <v>1949</v>
      </c>
      <c r="G2739" s="16"/>
    </row>
    <row r="2740">
      <c r="A2740" s="79">
        <v>38177.0</v>
      </c>
      <c r="B2740" s="74">
        <v>1.3209</v>
      </c>
      <c r="C2740" s="1" t="s">
        <v>1949</v>
      </c>
      <c r="G2740" s="16"/>
    </row>
    <row r="2741">
      <c r="A2741" s="80">
        <v>38180.0</v>
      </c>
      <c r="B2741" s="74">
        <v>1.3187</v>
      </c>
      <c r="C2741" s="1" t="s">
        <v>1949</v>
      </c>
      <c r="G2741" s="16"/>
    </row>
    <row r="2742">
      <c r="A2742" s="80">
        <v>38181.0</v>
      </c>
      <c r="B2742" s="74">
        <v>1.3259</v>
      </c>
      <c r="C2742" s="1" t="s">
        <v>1949</v>
      </c>
      <c r="G2742" s="16"/>
    </row>
    <row r="2743">
      <c r="A2743" s="80">
        <v>38182.0</v>
      </c>
      <c r="B2743" s="74">
        <v>1.3221</v>
      </c>
      <c r="C2743" s="1" t="s">
        <v>1949</v>
      </c>
      <c r="G2743" s="16"/>
    </row>
    <row r="2744">
      <c r="A2744" s="80">
        <v>38183.0</v>
      </c>
      <c r="B2744" s="74">
        <v>1.3235</v>
      </c>
      <c r="C2744" s="1" t="s">
        <v>1949</v>
      </c>
      <c r="G2744" s="16"/>
    </row>
    <row r="2745">
      <c r="A2745" s="80">
        <v>38184.0</v>
      </c>
      <c r="B2745" s="74">
        <v>1.3086</v>
      </c>
      <c r="C2745" s="1" t="s">
        <v>1949</v>
      </c>
      <c r="G2745" s="16"/>
    </row>
    <row r="2746">
      <c r="A2746" s="80">
        <v>38187.0</v>
      </c>
      <c r="B2746" s="74">
        <v>1.3079</v>
      </c>
      <c r="C2746" s="1" t="s">
        <v>1949</v>
      </c>
      <c r="G2746" s="16"/>
    </row>
    <row r="2747">
      <c r="A2747" s="80">
        <v>38188.0</v>
      </c>
      <c r="B2747" s="74">
        <v>1.3098</v>
      </c>
      <c r="C2747" s="1" t="s">
        <v>1949</v>
      </c>
      <c r="G2747" s="16"/>
    </row>
    <row r="2748">
      <c r="A2748" s="80">
        <v>38189.0</v>
      </c>
      <c r="B2748" s="74">
        <v>1.3242</v>
      </c>
      <c r="C2748" s="1" t="s">
        <v>1949</v>
      </c>
      <c r="G2748" s="16"/>
    </row>
    <row r="2749">
      <c r="A2749" s="80">
        <v>38190.0</v>
      </c>
      <c r="B2749" s="74">
        <v>1.3131</v>
      </c>
      <c r="C2749" s="1" t="s">
        <v>1949</v>
      </c>
      <c r="G2749" s="16"/>
    </row>
    <row r="2750">
      <c r="A2750" s="80">
        <v>38191.0</v>
      </c>
      <c r="B2750" s="74">
        <v>1.3217</v>
      </c>
      <c r="C2750" s="1" t="s">
        <v>1949</v>
      </c>
      <c r="G2750" s="16"/>
    </row>
    <row r="2751">
      <c r="A2751" s="80">
        <v>38194.0</v>
      </c>
      <c r="B2751" s="74">
        <v>1.332</v>
      </c>
      <c r="C2751" s="1" t="s">
        <v>1949</v>
      </c>
      <c r="G2751" s="16"/>
    </row>
    <row r="2752">
      <c r="A2752" s="80">
        <v>38195.0</v>
      </c>
      <c r="B2752" s="74">
        <v>1.3348</v>
      </c>
      <c r="C2752" s="1" t="s">
        <v>1949</v>
      </c>
      <c r="G2752" s="16"/>
    </row>
    <row r="2753">
      <c r="A2753" s="80">
        <v>38196.0</v>
      </c>
      <c r="B2753" s="74">
        <v>1.3305</v>
      </c>
      <c r="C2753" s="1" t="s">
        <v>1949</v>
      </c>
      <c r="G2753" s="16"/>
    </row>
    <row r="2754">
      <c r="A2754" s="80">
        <v>38197.0</v>
      </c>
      <c r="B2754" s="74">
        <v>1.3248</v>
      </c>
      <c r="C2754" s="1" t="s">
        <v>1949</v>
      </c>
      <c r="G2754" s="16"/>
    </row>
    <row r="2755">
      <c r="A2755" s="80">
        <v>38198.0</v>
      </c>
      <c r="B2755" s="74">
        <v>1.3292</v>
      </c>
      <c r="C2755" s="1" t="s">
        <v>1949</v>
      </c>
      <c r="G2755" s="16"/>
    </row>
    <row r="2756">
      <c r="A2756" s="79">
        <v>38201.0</v>
      </c>
      <c r="B2756" s="13"/>
      <c r="C2756" s="1" t="s">
        <v>1949</v>
      </c>
      <c r="G2756" s="16"/>
    </row>
    <row r="2757">
      <c r="A2757" s="79">
        <v>38202.0</v>
      </c>
      <c r="B2757" s="74">
        <v>1.3191</v>
      </c>
      <c r="C2757" s="1" t="s">
        <v>1949</v>
      </c>
      <c r="G2757" s="16"/>
    </row>
    <row r="2758">
      <c r="A2758" s="79">
        <v>38203.0</v>
      </c>
      <c r="B2758" s="74">
        <v>1.3155</v>
      </c>
      <c r="C2758" s="1" t="s">
        <v>1949</v>
      </c>
      <c r="G2758" s="16"/>
    </row>
    <row r="2759">
      <c r="A2759" s="79">
        <v>38204.0</v>
      </c>
      <c r="B2759" s="74">
        <v>1.3178</v>
      </c>
      <c r="C2759" s="1" t="s">
        <v>1949</v>
      </c>
      <c r="G2759" s="16"/>
    </row>
    <row r="2760">
      <c r="A2760" s="79">
        <v>38205.0</v>
      </c>
      <c r="B2760" s="13"/>
      <c r="C2760" s="1" t="s">
        <v>1949</v>
      </c>
      <c r="G2760" s="16"/>
    </row>
    <row r="2761">
      <c r="A2761" s="79">
        <v>38208.0</v>
      </c>
      <c r="B2761" s="74">
        <v>1.3165</v>
      </c>
      <c r="C2761" s="1" t="s">
        <v>1949</v>
      </c>
      <c r="G2761" s="16"/>
    </row>
    <row r="2762">
      <c r="A2762" s="80">
        <v>38209.0</v>
      </c>
      <c r="B2762" s="74">
        <v>1.3139</v>
      </c>
      <c r="C2762" s="1" t="s">
        <v>1949</v>
      </c>
      <c r="G2762" s="16"/>
    </row>
    <row r="2763">
      <c r="A2763" s="80">
        <v>38210.0</v>
      </c>
      <c r="B2763" s="74">
        <v>1.3239</v>
      </c>
      <c r="C2763" s="1" t="s">
        <v>1949</v>
      </c>
      <c r="G2763" s="16"/>
    </row>
    <row r="2764">
      <c r="A2764" s="80">
        <v>38211.0</v>
      </c>
      <c r="B2764" s="74">
        <v>1.3326</v>
      </c>
      <c r="C2764" s="1" t="s">
        <v>1949</v>
      </c>
      <c r="G2764" s="16"/>
    </row>
    <row r="2765">
      <c r="A2765" s="80">
        <v>38212.0</v>
      </c>
      <c r="B2765" s="13"/>
      <c r="C2765" s="1" t="s">
        <v>1949</v>
      </c>
      <c r="G2765" s="16"/>
    </row>
    <row r="2766">
      <c r="A2766" s="80">
        <v>38215.0</v>
      </c>
      <c r="B2766" s="74">
        <v>1.3076</v>
      </c>
      <c r="C2766" s="1" t="s">
        <v>1949</v>
      </c>
      <c r="G2766" s="16"/>
    </row>
    <row r="2767">
      <c r="A2767" s="80">
        <v>38216.0</v>
      </c>
      <c r="B2767" s="74">
        <v>1.3078</v>
      </c>
      <c r="C2767" s="1" t="s">
        <v>1949</v>
      </c>
      <c r="G2767" s="16"/>
    </row>
    <row r="2768">
      <c r="A2768" s="80">
        <v>38217.0</v>
      </c>
      <c r="B2768" s="74">
        <v>1.3073</v>
      </c>
      <c r="C2768" s="1" t="s">
        <v>1949</v>
      </c>
      <c r="G2768" s="16"/>
    </row>
    <row r="2769">
      <c r="A2769" s="80">
        <v>38218.0</v>
      </c>
      <c r="B2769" s="74">
        <v>1.2963</v>
      </c>
      <c r="C2769" s="1" t="s">
        <v>1949</v>
      </c>
      <c r="G2769" s="16"/>
    </row>
    <row r="2770">
      <c r="A2770" s="80">
        <v>38219.0</v>
      </c>
      <c r="B2770" s="13"/>
      <c r="C2770" s="1" t="s">
        <v>1949</v>
      </c>
      <c r="G2770" s="16"/>
    </row>
    <row r="2771">
      <c r="A2771" s="80">
        <v>38222.0</v>
      </c>
      <c r="B2771" s="74">
        <v>1.3063</v>
      </c>
      <c r="C2771" s="1" t="s">
        <v>1949</v>
      </c>
      <c r="G2771" s="16"/>
    </row>
    <row r="2772">
      <c r="A2772" s="80">
        <v>38223.0</v>
      </c>
      <c r="B2772" s="74">
        <v>1.305</v>
      </c>
      <c r="C2772" s="1" t="s">
        <v>1949</v>
      </c>
      <c r="G2772" s="16"/>
    </row>
    <row r="2773">
      <c r="A2773" s="80">
        <v>38224.0</v>
      </c>
      <c r="B2773" s="74">
        <v>1.3041</v>
      </c>
      <c r="C2773" s="1" t="s">
        <v>1949</v>
      </c>
      <c r="G2773" s="16"/>
    </row>
    <row r="2774">
      <c r="A2774" s="80">
        <v>38225.0</v>
      </c>
      <c r="B2774" s="13"/>
      <c r="C2774" s="1" t="s">
        <v>1949</v>
      </c>
      <c r="G2774" s="16"/>
    </row>
    <row r="2775">
      <c r="A2775" s="80">
        <v>38226.0</v>
      </c>
      <c r="B2775" s="74">
        <v>1.3103</v>
      </c>
      <c r="C2775" s="1" t="s">
        <v>1949</v>
      </c>
      <c r="G2775" s="16"/>
    </row>
    <row r="2776">
      <c r="A2776" s="80">
        <v>38229.0</v>
      </c>
      <c r="B2776" s="74">
        <v>1.3173</v>
      </c>
      <c r="C2776" s="1" t="s">
        <v>1949</v>
      </c>
      <c r="G2776" s="16"/>
    </row>
    <row r="2777">
      <c r="A2777" s="80">
        <v>38230.0</v>
      </c>
      <c r="B2777" s="74">
        <v>1.3167</v>
      </c>
      <c r="C2777" s="1" t="s">
        <v>1949</v>
      </c>
      <c r="G2777" s="16"/>
    </row>
    <row r="2778">
      <c r="A2778" s="79">
        <v>38231.0</v>
      </c>
      <c r="B2778" s="74">
        <v>1.3068</v>
      </c>
      <c r="C2778" s="1" t="s">
        <v>1949</v>
      </c>
      <c r="G2778" s="16"/>
    </row>
    <row r="2779">
      <c r="A2779" s="79">
        <v>38232.0</v>
      </c>
      <c r="B2779" s="74">
        <v>1.2996</v>
      </c>
      <c r="C2779" s="1" t="s">
        <v>1949</v>
      </c>
      <c r="G2779" s="16"/>
    </row>
    <row r="2780">
      <c r="A2780" s="79">
        <v>38233.0</v>
      </c>
      <c r="B2780" s="74">
        <v>1.3006</v>
      </c>
      <c r="C2780" s="1" t="s">
        <v>1949</v>
      </c>
      <c r="G2780" s="16"/>
    </row>
    <row r="2781">
      <c r="A2781" s="79">
        <v>38236.0</v>
      </c>
      <c r="B2781" s="13"/>
      <c r="C2781" s="1" t="s">
        <v>1949</v>
      </c>
      <c r="G2781" s="16"/>
    </row>
    <row r="2782">
      <c r="A2782" s="79">
        <v>38237.0</v>
      </c>
      <c r="B2782" s="74">
        <v>1.2876</v>
      </c>
      <c r="C2782" s="1" t="s">
        <v>1949</v>
      </c>
      <c r="G2782" s="16"/>
    </row>
    <row r="2783">
      <c r="A2783" s="79">
        <v>38238.0</v>
      </c>
      <c r="B2783" s="74">
        <v>1.2902</v>
      </c>
      <c r="C2783" s="1" t="s">
        <v>1949</v>
      </c>
      <c r="G2783" s="16"/>
    </row>
    <row r="2784">
      <c r="A2784" s="79">
        <v>38239.0</v>
      </c>
      <c r="B2784" s="74">
        <v>1.2875</v>
      </c>
      <c r="C2784" s="1" t="s">
        <v>1949</v>
      </c>
      <c r="G2784" s="16"/>
    </row>
    <row r="2785">
      <c r="A2785" s="80">
        <v>38240.0</v>
      </c>
      <c r="B2785" s="74">
        <v>1.2877</v>
      </c>
      <c r="C2785" s="1" t="s">
        <v>1949</v>
      </c>
      <c r="G2785" s="16"/>
    </row>
    <row r="2786">
      <c r="A2786" s="80">
        <v>38243.0</v>
      </c>
      <c r="B2786" s="74">
        <v>1.3003</v>
      </c>
      <c r="C2786" s="1" t="s">
        <v>1949</v>
      </c>
      <c r="G2786" s="16"/>
    </row>
    <row r="2787">
      <c r="A2787" s="80">
        <v>38244.0</v>
      </c>
      <c r="B2787" s="74">
        <v>1.2917</v>
      </c>
      <c r="C2787" s="1" t="s">
        <v>1949</v>
      </c>
      <c r="G2787" s="16"/>
    </row>
    <row r="2788">
      <c r="A2788" s="80">
        <v>38245.0</v>
      </c>
      <c r="B2788" s="74">
        <v>1.2988</v>
      </c>
      <c r="C2788" s="1" t="s">
        <v>1949</v>
      </c>
      <c r="G2788" s="16"/>
    </row>
    <row r="2789">
      <c r="A2789" s="80">
        <v>38246.0</v>
      </c>
      <c r="B2789" s="74">
        <v>1.2894</v>
      </c>
      <c r="C2789" s="1" t="s">
        <v>1949</v>
      </c>
      <c r="G2789" s="16"/>
    </row>
    <row r="2790">
      <c r="A2790" s="80">
        <v>38247.0</v>
      </c>
      <c r="B2790" s="74">
        <v>1.2997</v>
      </c>
      <c r="C2790" s="1" t="s">
        <v>1949</v>
      </c>
      <c r="G2790" s="16"/>
    </row>
    <row r="2791">
      <c r="A2791" s="80">
        <v>38250.0</v>
      </c>
      <c r="B2791" s="74">
        <v>1.2941</v>
      </c>
      <c r="C2791" s="1" t="s">
        <v>1949</v>
      </c>
      <c r="G2791" s="16"/>
    </row>
    <row r="2792">
      <c r="A2792" s="80">
        <v>38251.0</v>
      </c>
      <c r="B2792" s="74">
        <v>1.2884</v>
      </c>
      <c r="C2792" s="1" t="s">
        <v>1949</v>
      </c>
      <c r="G2792" s="16"/>
    </row>
    <row r="2793">
      <c r="A2793" s="80">
        <v>38252.0</v>
      </c>
      <c r="B2793" s="74">
        <v>1.2817</v>
      </c>
      <c r="C2793" s="1" t="s">
        <v>1949</v>
      </c>
      <c r="G2793" s="16"/>
    </row>
    <row r="2794">
      <c r="A2794" s="80">
        <v>38253.0</v>
      </c>
      <c r="B2794" s="74">
        <v>1.2782</v>
      </c>
      <c r="C2794" s="1" t="s">
        <v>1949</v>
      </c>
      <c r="G2794" s="16"/>
    </row>
    <row r="2795">
      <c r="A2795" s="80">
        <v>38254.0</v>
      </c>
      <c r="B2795" s="74">
        <v>1.2758</v>
      </c>
      <c r="C2795" s="1" t="s">
        <v>1949</v>
      </c>
      <c r="G2795" s="16"/>
    </row>
    <row r="2796">
      <c r="A2796" s="80">
        <v>38257.0</v>
      </c>
      <c r="B2796" s="74">
        <v>1.2737</v>
      </c>
      <c r="C2796" s="1" t="s">
        <v>1949</v>
      </c>
      <c r="G2796" s="16"/>
    </row>
    <row r="2797">
      <c r="A2797" s="80">
        <v>38258.0</v>
      </c>
      <c r="B2797" s="74">
        <v>1.2755</v>
      </c>
      <c r="C2797" s="1" t="s">
        <v>1949</v>
      </c>
      <c r="G2797" s="16"/>
    </row>
    <row r="2798">
      <c r="A2798" s="80">
        <v>38259.0</v>
      </c>
      <c r="B2798" s="74">
        <v>1.2725</v>
      </c>
      <c r="C2798" s="1" t="s">
        <v>1949</v>
      </c>
      <c r="G2798" s="16"/>
    </row>
    <row r="2799">
      <c r="A2799" s="80">
        <v>38260.0</v>
      </c>
      <c r="B2799" s="74">
        <v>1.2639</v>
      </c>
      <c r="C2799" s="1" t="s">
        <v>1949</v>
      </c>
      <c r="G2799" s="16"/>
    </row>
    <row r="2800">
      <c r="A2800" s="79">
        <v>38261.0</v>
      </c>
      <c r="B2800" s="74">
        <v>1.263</v>
      </c>
      <c r="C2800" s="1" t="s">
        <v>1949</v>
      </c>
      <c r="G2800" s="16"/>
    </row>
    <row r="2801">
      <c r="A2801" s="79">
        <v>38264.0</v>
      </c>
      <c r="B2801" s="13"/>
      <c r="C2801" s="1" t="s">
        <v>1949</v>
      </c>
      <c r="G2801" s="16"/>
    </row>
    <row r="2802">
      <c r="A2802" s="79">
        <v>38265.0</v>
      </c>
      <c r="B2802" s="74">
        <v>1.2623</v>
      </c>
      <c r="C2802" s="1" t="s">
        <v>1949</v>
      </c>
      <c r="G2802" s="16"/>
    </row>
    <row r="2803">
      <c r="A2803" s="79">
        <v>38266.0</v>
      </c>
      <c r="B2803" s="13"/>
      <c r="C2803" s="1" t="s">
        <v>1949</v>
      </c>
      <c r="G2803" s="16"/>
    </row>
    <row r="2804">
      <c r="A2804" s="79">
        <v>38267.0</v>
      </c>
      <c r="B2804" s="74">
        <v>1.2575</v>
      </c>
      <c r="C2804" s="1" t="s">
        <v>1949</v>
      </c>
      <c r="G2804" s="16"/>
    </row>
    <row r="2805">
      <c r="A2805" s="79">
        <v>38268.0</v>
      </c>
      <c r="B2805" s="13"/>
      <c r="C2805" s="1" t="s">
        <v>1949</v>
      </c>
      <c r="G2805" s="16"/>
    </row>
    <row r="2806">
      <c r="A2806" s="80">
        <v>38271.0</v>
      </c>
      <c r="B2806" s="13"/>
      <c r="C2806" s="1" t="s">
        <v>1949</v>
      </c>
      <c r="G2806" s="16"/>
    </row>
    <row r="2807">
      <c r="A2807" s="80">
        <v>38272.0</v>
      </c>
      <c r="B2807" s="74">
        <v>1.2573</v>
      </c>
      <c r="C2807" s="1" t="s">
        <v>1949</v>
      </c>
      <c r="G2807" s="16"/>
    </row>
    <row r="2808">
      <c r="A2808" s="80">
        <v>38273.0</v>
      </c>
      <c r="B2808" s="13"/>
      <c r="C2808" s="1" t="s">
        <v>1949</v>
      </c>
      <c r="G2808" s="16"/>
    </row>
    <row r="2809">
      <c r="A2809" s="80">
        <v>38274.0</v>
      </c>
      <c r="B2809" s="13"/>
      <c r="C2809" s="1" t="s">
        <v>1949</v>
      </c>
      <c r="G2809" s="16"/>
    </row>
    <row r="2810">
      <c r="A2810" s="80">
        <v>38275.0</v>
      </c>
      <c r="B2810" s="13"/>
      <c r="C2810" s="1" t="s">
        <v>1949</v>
      </c>
      <c r="G2810" s="16"/>
    </row>
    <row r="2811">
      <c r="A2811" s="80">
        <v>38278.0</v>
      </c>
      <c r="B2811" s="74">
        <v>1.2548</v>
      </c>
      <c r="C2811" s="1" t="s">
        <v>1949</v>
      </c>
      <c r="G2811" s="16"/>
    </row>
    <row r="2812">
      <c r="A2812" s="80">
        <v>38279.0</v>
      </c>
      <c r="B2812" s="74">
        <v>1.2544</v>
      </c>
      <c r="C2812" s="1" t="s">
        <v>1949</v>
      </c>
      <c r="G2812" s="16"/>
    </row>
    <row r="2813">
      <c r="A2813" s="80">
        <v>38280.0</v>
      </c>
      <c r="B2813" s="13"/>
      <c r="C2813" s="1" t="s">
        <v>1949</v>
      </c>
      <c r="G2813" s="16"/>
    </row>
    <row r="2814">
      <c r="A2814" s="80">
        <v>38281.0</v>
      </c>
      <c r="B2814" s="74">
        <v>1.2428</v>
      </c>
      <c r="C2814" s="1" t="s">
        <v>1949</v>
      </c>
      <c r="G2814" s="16"/>
    </row>
    <row r="2815">
      <c r="A2815" s="80">
        <v>38282.0</v>
      </c>
      <c r="B2815" s="13"/>
      <c r="C2815" s="1" t="s">
        <v>1949</v>
      </c>
      <c r="G2815" s="16"/>
    </row>
    <row r="2816">
      <c r="A2816" s="80">
        <v>38285.0</v>
      </c>
      <c r="B2816" s="74">
        <v>1.2233</v>
      </c>
      <c r="C2816" s="1" t="s">
        <v>1949</v>
      </c>
      <c r="G2816" s="16"/>
    </row>
    <row r="2817">
      <c r="A2817" s="80">
        <v>38286.0</v>
      </c>
      <c r="B2817" s="74">
        <v>1.2251</v>
      </c>
      <c r="C2817" s="1" t="s">
        <v>1949</v>
      </c>
      <c r="G2817" s="16"/>
    </row>
    <row r="2818">
      <c r="A2818" s="80">
        <v>38287.0</v>
      </c>
      <c r="B2818" s="74">
        <v>1.2257</v>
      </c>
      <c r="C2818" s="1" t="s">
        <v>1949</v>
      </c>
      <c r="G2818" s="16"/>
    </row>
    <row r="2819">
      <c r="A2819" s="80">
        <v>38288.0</v>
      </c>
      <c r="B2819" s="74">
        <v>1.2197</v>
      </c>
      <c r="C2819" s="1" t="s">
        <v>1949</v>
      </c>
      <c r="G2819" s="16"/>
    </row>
    <row r="2820">
      <c r="A2820" s="80">
        <v>38289.0</v>
      </c>
      <c r="B2820" s="74">
        <v>1.2207</v>
      </c>
      <c r="C2820" s="1" t="s">
        <v>1949</v>
      </c>
      <c r="G2820" s="16"/>
    </row>
    <row r="2821">
      <c r="A2821" s="79">
        <v>38292.0</v>
      </c>
      <c r="B2821" s="74">
        <v>1.223</v>
      </c>
      <c r="C2821" s="1" t="s">
        <v>1949</v>
      </c>
      <c r="G2821" s="16"/>
    </row>
    <row r="2822">
      <c r="A2822" s="79">
        <v>38293.0</v>
      </c>
      <c r="B2822" s="74">
        <v>1.227</v>
      </c>
      <c r="C2822" s="1" t="s">
        <v>1949</v>
      </c>
      <c r="G2822" s="16"/>
    </row>
    <row r="2823">
      <c r="A2823" s="79">
        <v>38294.0</v>
      </c>
      <c r="B2823" s="13"/>
      <c r="C2823" s="1" t="s">
        <v>1949</v>
      </c>
      <c r="G2823" s="16"/>
    </row>
    <row r="2824">
      <c r="A2824" s="79">
        <v>38295.0</v>
      </c>
      <c r="B2824" s="74">
        <v>1.2052</v>
      </c>
      <c r="C2824" s="1" t="s">
        <v>1949</v>
      </c>
      <c r="G2824" s="16"/>
    </row>
    <row r="2825">
      <c r="A2825" s="79">
        <v>38296.0</v>
      </c>
      <c r="B2825" s="74">
        <v>1.1983</v>
      </c>
      <c r="C2825" s="1" t="s">
        <v>1949</v>
      </c>
      <c r="G2825" s="16"/>
    </row>
    <row r="2826">
      <c r="A2826" s="79">
        <v>38299.0</v>
      </c>
      <c r="B2826" s="13"/>
      <c r="C2826" s="1" t="s">
        <v>1949</v>
      </c>
      <c r="G2826" s="16"/>
    </row>
    <row r="2827">
      <c r="A2827" s="79">
        <v>38300.0</v>
      </c>
      <c r="B2827" s="13"/>
      <c r="C2827" s="1" t="s">
        <v>1949</v>
      </c>
      <c r="G2827" s="16"/>
    </row>
    <row r="2828">
      <c r="A2828" s="80">
        <v>38301.0</v>
      </c>
      <c r="B2828" s="74">
        <v>1.198</v>
      </c>
      <c r="C2828" s="1" t="s">
        <v>1949</v>
      </c>
      <c r="G2828" s="16"/>
    </row>
    <row r="2829">
      <c r="A2829" s="80">
        <v>38302.0</v>
      </c>
      <c r="B2829" s="13"/>
      <c r="C2829" s="1" t="s">
        <v>1949</v>
      </c>
      <c r="G2829" s="16"/>
    </row>
    <row r="2830">
      <c r="A2830" s="80">
        <v>38303.0</v>
      </c>
      <c r="B2830" s="74">
        <v>1.1925</v>
      </c>
      <c r="C2830" s="1" t="s">
        <v>1949</v>
      </c>
      <c r="G2830" s="16"/>
    </row>
    <row r="2831">
      <c r="A2831" s="80">
        <v>38306.0</v>
      </c>
      <c r="B2831" s="13"/>
      <c r="C2831" s="1" t="s">
        <v>1949</v>
      </c>
      <c r="G2831" s="16"/>
    </row>
    <row r="2832">
      <c r="A2832" s="80">
        <v>38307.0</v>
      </c>
      <c r="B2832" s="74">
        <v>1.1934</v>
      </c>
      <c r="C2832" s="1" t="s">
        <v>1949</v>
      </c>
      <c r="G2832" s="16"/>
    </row>
    <row r="2833">
      <c r="A2833" s="80">
        <v>38308.0</v>
      </c>
      <c r="B2833" s="74">
        <v>1.1924</v>
      </c>
      <c r="C2833" s="1" t="s">
        <v>1949</v>
      </c>
      <c r="G2833" s="16"/>
    </row>
    <row r="2834">
      <c r="A2834" s="80">
        <v>38309.0</v>
      </c>
      <c r="B2834" s="13"/>
      <c r="C2834" s="1" t="s">
        <v>1949</v>
      </c>
      <c r="G2834" s="16"/>
    </row>
    <row r="2835">
      <c r="A2835" s="80">
        <v>38310.0</v>
      </c>
      <c r="B2835" s="74">
        <v>1.1916</v>
      </c>
      <c r="C2835" s="1" t="s">
        <v>1949</v>
      </c>
      <c r="G2835" s="16"/>
    </row>
    <row r="2836">
      <c r="A2836" s="80">
        <v>38313.0</v>
      </c>
      <c r="B2836" s="74">
        <v>1.1844</v>
      </c>
      <c r="C2836" s="1" t="s">
        <v>1949</v>
      </c>
      <c r="G2836" s="16"/>
    </row>
    <row r="2837">
      <c r="A2837" s="80">
        <v>38314.0</v>
      </c>
      <c r="B2837" s="74">
        <v>1.1865</v>
      </c>
      <c r="C2837" s="1" t="s">
        <v>1949</v>
      </c>
      <c r="G2837" s="16"/>
    </row>
    <row r="2838">
      <c r="A2838" s="80">
        <v>38315.0</v>
      </c>
      <c r="B2838" s="13"/>
      <c r="C2838" s="1" t="s">
        <v>1949</v>
      </c>
      <c r="G2838" s="16"/>
    </row>
    <row r="2839">
      <c r="A2839" s="80">
        <v>38316.0</v>
      </c>
      <c r="B2839" s="74">
        <v>1.1804</v>
      </c>
      <c r="C2839" s="1" t="s">
        <v>1949</v>
      </c>
      <c r="G2839" s="16"/>
    </row>
    <row r="2840">
      <c r="A2840" s="80">
        <v>38317.0</v>
      </c>
      <c r="B2840" s="74">
        <v>1.1774</v>
      </c>
      <c r="C2840" s="1" t="s">
        <v>1949</v>
      </c>
      <c r="G2840" s="16"/>
    </row>
    <row r="2841">
      <c r="A2841" s="80">
        <v>38320.0</v>
      </c>
      <c r="B2841" s="74">
        <v>1.185</v>
      </c>
      <c r="C2841" s="1" t="s">
        <v>1949</v>
      </c>
      <c r="G2841" s="16"/>
    </row>
    <row r="2842">
      <c r="A2842" s="80">
        <v>38321.0</v>
      </c>
      <c r="B2842" s="13"/>
      <c r="C2842" s="1" t="s">
        <v>1949</v>
      </c>
      <c r="G2842" s="16"/>
    </row>
    <row r="2843">
      <c r="A2843" s="79">
        <v>38322.0</v>
      </c>
      <c r="B2843" s="74">
        <v>1.1858</v>
      </c>
      <c r="C2843" s="1" t="s">
        <v>1949</v>
      </c>
      <c r="G2843" s="16"/>
    </row>
    <row r="2844">
      <c r="A2844" s="79">
        <v>38323.0</v>
      </c>
      <c r="B2844" s="74">
        <v>1.1899</v>
      </c>
      <c r="C2844" s="1" t="s">
        <v>1949</v>
      </c>
      <c r="G2844" s="16"/>
    </row>
    <row r="2845">
      <c r="A2845" s="79">
        <v>38324.0</v>
      </c>
      <c r="B2845" s="13"/>
      <c r="C2845" s="1" t="s">
        <v>1949</v>
      </c>
      <c r="G2845" s="16"/>
    </row>
    <row r="2846">
      <c r="A2846" s="79">
        <v>38327.0</v>
      </c>
      <c r="B2846" s="74">
        <v>1.2014</v>
      </c>
      <c r="C2846" s="1" t="s">
        <v>1949</v>
      </c>
      <c r="G2846" s="16"/>
    </row>
    <row r="2847">
      <c r="A2847" s="79">
        <v>38328.0</v>
      </c>
      <c r="B2847" s="74">
        <v>1.2085</v>
      </c>
      <c r="C2847" s="1" t="s">
        <v>1949</v>
      </c>
      <c r="G2847" s="16"/>
    </row>
    <row r="2848">
      <c r="A2848" s="79">
        <v>38329.0</v>
      </c>
      <c r="B2848" s="74">
        <v>1.2251</v>
      </c>
      <c r="C2848" s="1" t="s">
        <v>1949</v>
      </c>
      <c r="G2848" s="16"/>
    </row>
    <row r="2849">
      <c r="A2849" s="79">
        <v>38330.0</v>
      </c>
      <c r="B2849" s="74">
        <v>1.2256</v>
      </c>
      <c r="C2849" s="1" t="s">
        <v>1949</v>
      </c>
      <c r="G2849" s="16"/>
    </row>
    <row r="2850">
      <c r="A2850" s="80">
        <v>38331.0</v>
      </c>
      <c r="B2850" s="74">
        <v>1.2263</v>
      </c>
      <c r="C2850" s="1" t="s">
        <v>1949</v>
      </c>
      <c r="G2850" s="16"/>
    </row>
    <row r="2851">
      <c r="A2851" s="80">
        <v>38334.0</v>
      </c>
      <c r="B2851" s="74">
        <v>1.2289</v>
      </c>
      <c r="C2851" s="1" t="s">
        <v>1949</v>
      </c>
      <c r="G2851" s="16"/>
    </row>
    <row r="2852">
      <c r="A2852" s="80">
        <v>38335.0</v>
      </c>
      <c r="B2852" s="74">
        <v>1.2376</v>
      </c>
      <c r="C2852" s="1" t="s">
        <v>1949</v>
      </c>
      <c r="G2852" s="16"/>
    </row>
    <row r="2853">
      <c r="A2853" s="80">
        <v>38336.0</v>
      </c>
      <c r="B2853" s="74">
        <v>1.223</v>
      </c>
      <c r="C2853" s="1" t="s">
        <v>1949</v>
      </c>
      <c r="G2853" s="16"/>
    </row>
    <row r="2854">
      <c r="A2854" s="80">
        <v>38337.0</v>
      </c>
      <c r="B2854" s="74">
        <v>1.2355</v>
      </c>
      <c r="C2854" s="1" t="s">
        <v>1949</v>
      </c>
      <c r="G2854" s="16"/>
    </row>
    <row r="2855">
      <c r="A2855" s="80">
        <v>38338.0</v>
      </c>
      <c r="B2855" s="13"/>
      <c r="C2855" s="1" t="s">
        <v>1949</v>
      </c>
      <c r="G2855" s="16"/>
    </row>
    <row r="2856">
      <c r="A2856" s="80">
        <v>38341.0</v>
      </c>
      <c r="B2856" s="13"/>
      <c r="C2856" s="1" t="s">
        <v>1949</v>
      </c>
      <c r="G2856" s="16"/>
    </row>
    <row r="2857">
      <c r="A2857" s="80">
        <v>38342.0</v>
      </c>
      <c r="B2857" s="74">
        <v>1.2271</v>
      </c>
      <c r="C2857" s="1" t="s">
        <v>1949</v>
      </c>
      <c r="G2857" s="16"/>
    </row>
    <row r="2858">
      <c r="A2858" s="80">
        <v>38343.0</v>
      </c>
      <c r="B2858" s="13"/>
      <c r="C2858" s="1" t="s">
        <v>1949</v>
      </c>
      <c r="G2858" s="16"/>
    </row>
    <row r="2859">
      <c r="A2859" s="80">
        <v>38344.0</v>
      </c>
      <c r="B2859" s="13"/>
      <c r="C2859" s="1" t="s">
        <v>1949</v>
      </c>
      <c r="G2859" s="16"/>
    </row>
    <row r="2860">
      <c r="A2860" s="80">
        <v>38345.0</v>
      </c>
      <c r="B2860" s="74">
        <v>1.2295</v>
      </c>
      <c r="C2860" s="1" t="s">
        <v>1949</v>
      </c>
      <c r="G2860" s="16"/>
    </row>
    <row r="2861">
      <c r="A2861" s="80">
        <v>38348.0</v>
      </c>
      <c r="B2861" s="13"/>
      <c r="C2861" s="1" t="s">
        <v>1949</v>
      </c>
      <c r="G2861" s="16"/>
    </row>
    <row r="2862">
      <c r="A2862" s="80">
        <v>38349.0</v>
      </c>
      <c r="B2862" s="13"/>
      <c r="C2862" s="1" t="s">
        <v>1949</v>
      </c>
      <c r="G2862" s="16"/>
    </row>
    <row r="2863">
      <c r="A2863" s="80">
        <v>38350.0</v>
      </c>
      <c r="B2863" s="13"/>
      <c r="C2863" s="1" t="s">
        <v>1949</v>
      </c>
      <c r="G2863" s="16"/>
    </row>
    <row r="2864">
      <c r="A2864" s="80">
        <v>38351.0</v>
      </c>
      <c r="B2864" s="74">
        <v>1.2062</v>
      </c>
      <c r="C2864" s="1" t="s">
        <v>1949</v>
      </c>
      <c r="G2864" s="16"/>
    </row>
    <row r="2865">
      <c r="A2865" s="80">
        <v>38352.0</v>
      </c>
      <c r="B2865" s="74">
        <v>1.2036</v>
      </c>
      <c r="C2865" s="1" t="s">
        <v>1949</v>
      </c>
      <c r="G2865" s="16"/>
    </row>
    <row r="2866">
      <c r="A2866" s="79">
        <v>38355.0</v>
      </c>
      <c r="B2866" s="13"/>
      <c r="C2866" s="1" t="s">
        <v>1949</v>
      </c>
      <c r="G2866" s="16"/>
    </row>
    <row r="2867">
      <c r="A2867" s="79">
        <v>38356.0</v>
      </c>
      <c r="B2867" s="13"/>
      <c r="C2867" s="1" t="s">
        <v>1949</v>
      </c>
      <c r="G2867" s="16"/>
    </row>
    <row r="2868">
      <c r="A2868" s="79">
        <v>38357.0</v>
      </c>
      <c r="B2868" s="13"/>
      <c r="C2868" s="1" t="s">
        <v>1949</v>
      </c>
      <c r="G2868" s="16"/>
    </row>
    <row r="2869">
      <c r="A2869" s="79">
        <v>38358.0</v>
      </c>
      <c r="B2869" s="74">
        <v>1.2373</v>
      </c>
      <c r="C2869" s="1" t="s">
        <v>1949</v>
      </c>
      <c r="G2869" s="16"/>
    </row>
    <row r="2870">
      <c r="A2870" s="79">
        <v>38359.0</v>
      </c>
      <c r="B2870" s="13"/>
      <c r="C2870" s="1" t="s">
        <v>1949</v>
      </c>
      <c r="G2870" s="16"/>
    </row>
    <row r="2871">
      <c r="A2871" s="80">
        <v>38362.0</v>
      </c>
      <c r="B2871" s="13"/>
      <c r="C2871" s="1" t="s">
        <v>1949</v>
      </c>
      <c r="G2871" s="16"/>
    </row>
    <row r="2872">
      <c r="A2872" s="80">
        <v>38363.0</v>
      </c>
      <c r="B2872" s="74">
        <v>1.215</v>
      </c>
      <c r="C2872" s="1" t="s">
        <v>1949</v>
      </c>
      <c r="G2872" s="16"/>
    </row>
    <row r="2873">
      <c r="A2873" s="80">
        <v>38364.0</v>
      </c>
      <c r="B2873" s="13"/>
      <c r="C2873" s="1" t="s">
        <v>1949</v>
      </c>
      <c r="G2873" s="16"/>
    </row>
    <row r="2874">
      <c r="A2874" s="80">
        <v>38365.0</v>
      </c>
      <c r="B2874" s="13"/>
      <c r="C2874" s="1" t="s">
        <v>1949</v>
      </c>
      <c r="G2874" s="16"/>
    </row>
    <row r="2875">
      <c r="A2875" s="80">
        <v>38366.0</v>
      </c>
      <c r="B2875" s="74">
        <v>1.2206</v>
      </c>
      <c r="C2875" s="1" t="s">
        <v>1949</v>
      </c>
      <c r="G2875" s="16"/>
    </row>
    <row r="2876">
      <c r="A2876" s="80">
        <v>38369.0</v>
      </c>
      <c r="B2876" s="74">
        <v>1.2165</v>
      </c>
      <c r="C2876" s="1" t="s">
        <v>1949</v>
      </c>
      <c r="G2876" s="16"/>
    </row>
    <row r="2877">
      <c r="A2877" s="80">
        <v>38370.0</v>
      </c>
      <c r="B2877" s="74">
        <v>1.2224</v>
      </c>
      <c r="C2877" s="1" t="s">
        <v>1949</v>
      </c>
      <c r="G2877" s="16"/>
    </row>
    <row r="2878">
      <c r="A2878" s="80">
        <v>38371.0</v>
      </c>
      <c r="B2878" s="13"/>
      <c r="C2878" s="1" t="s">
        <v>1949</v>
      </c>
      <c r="G2878" s="16"/>
    </row>
    <row r="2879">
      <c r="A2879" s="80">
        <v>38372.0</v>
      </c>
      <c r="B2879" s="74">
        <v>1.2327</v>
      </c>
      <c r="C2879" s="1" t="s">
        <v>1949</v>
      </c>
      <c r="G2879" s="16"/>
    </row>
    <row r="2880">
      <c r="A2880" s="80">
        <v>38373.0</v>
      </c>
      <c r="B2880" s="74">
        <v>1.2212</v>
      </c>
      <c r="C2880" s="1" t="s">
        <v>1949</v>
      </c>
      <c r="G2880" s="16"/>
    </row>
    <row r="2881">
      <c r="A2881" s="80">
        <v>38376.0</v>
      </c>
      <c r="B2881" s="74">
        <v>1.226</v>
      </c>
      <c r="C2881" s="1" t="s">
        <v>1949</v>
      </c>
      <c r="G2881" s="16"/>
    </row>
    <row r="2882">
      <c r="A2882" s="80">
        <v>38377.0</v>
      </c>
      <c r="B2882" s="74">
        <v>1.2383</v>
      </c>
      <c r="C2882" s="1" t="s">
        <v>1949</v>
      </c>
      <c r="G2882" s="16"/>
    </row>
    <row r="2883">
      <c r="A2883" s="80">
        <v>38378.0</v>
      </c>
      <c r="B2883" s="74">
        <v>1.2307</v>
      </c>
      <c r="C2883" s="1" t="s">
        <v>1949</v>
      </c>
      <c r="G2883" s="16"/>
    </row>
    <row r="2884">
      <c r="A2884" s="80">
        <v>38379.0</v>
      </c>
      <c r="B2884" s="74">
        <v>1.2367</v>
      </c>
      <c r="C2884" s="1" t="s">
        <v>1949</v>
      </c>
      <c r="G2884" s="16"/>
    </row>
    <row r="2885">
      <c r="A2885" s="80">
        <v>38380.0</v>
      </c>
      <c r="B2885" s="74">
        <v>1.2421</v>
      </c>
      <c r="C2885" s="1" t="s">
        <v>1949</v>
      </c>
      <c r="G2885" s="16"/>
    </row>
    <row r="2886">
      <c r="A2886" s="80">
        <v>38383.0</v>
      </c>
      <c r="B2886" s="74">
        <v>1.238</v>
      </c>
      <c r="C2886" s="1" t="s">
        <v>1949</v>
      </c>
      <c r="G2886" s="16"/>
    </row>
    <row r="2887">
      <c r="A2887" s="79">
        <v>38384.0</v>
      </c>
      <c r="B2887" s="74">
        <v>1.2397</v>
      </c>
      <c r="C2887" s="1" t="s">
        <v>1949</v>
      </c>
      <c r="G2887" s="16"/>
    </row>
    <row r="2888">
      <c r="A2888" s="79">
        <v>38385.0</v>
      </c>
      <c r="B2888" s="74">
        <v>1.2405</v>
      </c>
      <c r="C2888" s="1" t="s">
        <v>1949</v>
      </c>
      <c r="G2888" s="16"/>
    </row>
    <row r="2889">
      <c r="A2889" s="79">
        <v>38386.0</v>
      </c>
      <c r="B2889" s="74">
        <v>1.2428</v>
      </c>
      <c r="C2889" s="1" t="s">
        <v>1949</v>
      </c>
      <c r="G2889" s="16"/>
    </row>
    <row r="2890">
      <c r="A2890" s="79">
        <v>38387.0</v>
      </c>
      <c r="B2890" s="13"/>
      <c r="C2890" s="1" t="s">
        <v>1949</v>
      </c>
      <c r="G2890" s="16"/>
    </row>
    <row r="2891">
      <c r="A2891" s="79">
        <v>38390.0</v>
      </c>
      <c r="B2891" s="74">
        <v>1.2566</v>
      </c>
      <c r="C2891" s="1" t="s">
        <v>1949</v>
      </c>
      <c r="G2891" s="16"/>
    </row>
    <row r="2892">
      <c r="A2892" s="79">
        <v>38391.0</v>
      </c>
      <c r="B2892" s="74">
        <v>1.248</v>
      </c>
      <c r="C2892" s="1" t="s">
        <v>1949</v>
      </c>
      <c r="G2892" s="16"/>
    </row>
    <row r="2893">
      <c r="A2893" s="79">
        <v>38392.0</v>
      </c>
      <c r="B2893" s="13"/>
      <c r="C2893" s="1" t="s">
        <v>1949</v>
      </c>
      <c r="G2893" s="16"/>
    </row>
    <row r="2894">
      <c r="A2894" s="80">
        <v>38393.0</v>
      </c>
      <c r="B2894" s="74">
        <v>1.2409</v>
      </c>
      <c r="C2894" s="1" t="s">
        <v>1949</v>
      </c>
      <c r="G2894" s="16"/>
    </row>
    <row r="2895">
      <c r="A2895" s="80">
        <v>38394.0</v>
      </c>
      <c r="B2895" s="74">
        <v>1.2379</v>
      </c>
      <c r="C2895" s="1" t="s">
        <v>1949</v>
      </c>
      <c r="G2895" s="16"/>
    </row>
    <row r="2896">
      <c r="A2896" s="80">
        <v>38397.0</v>
      </c>
      <c r="B2896" s="74">
        <v>1.2345</v>
      </c>
      <c r="C2896" s="1" t="s">
        <v>1949</v>
      </c>
      <c r="G2896" s="16"/>
    </row>
    <row r="2897">
      <c r="A2897" s="80">
        <v>38398.0</v>
      </c>
      <c r="B2897" s="74">
        <v>1.2336</v>
      </c>
      <c r="C2897" s="1" t="s">
        <v>1949</v>
      </c>
      <c r="G2897" s="16"/>
    </row>
    <row r="2898">
      <c r="A2898" s="80">
        <v>38399.0</v>
      </c>
      <c r="B2898" s="74">
        <v>1.2424</v>
      </c>
      <c r="C2898" s="1" t="s">
        <v>1949</v>
      </c>
      <c r="G2898" s="16"/>
    </row>
    <row r="2899">
      <c r="A2899" s="80">
        <v>38400.0</v>
      </c>
      <c r="B2899" s="74">
        <v>1.23</v>
      </c>
      <c r="C2899" s="1" t="s">
        <v>1949</v>
      </c>
      <c r="G2899" s="16"/>
    </row>
    <row r="2900">
      <c r="A2900" s="80">
        <v>38401.0</v>
      </c>
      <c r="B2900" s="13"/>
      <c r="C2900" s="1" t="s">
        <v>1949</v>
      </c>
      <c r="G2900" s="16"/>
    </row>
    <row r="2901">
      <c r="A2901" s="80">
        <v>38404.0</v>
      </c>
      <c r="B2901" s="74">
        <v>1.2338</v>
      </c>
      <c r="C2901" s="1" t="s">
        <v>1949</v>
      </c>
      <c r="G2901" s="16"/>
    </row>
    <row r="2902">
      <c r="A2902" s="80">
        <v>38405.0</v>
      </c>
      <c r="B2902" s="74">
        <v>1.2299</v>
      </c>
      <c r="C2902" s="1" t="s">
        <v>1949</v>
      </c>
      <c r="G2902" s="16"/>
    </row>
    <row r="2903">
      <c r="A2903" s="80">
        <v>38406.0</v>
      </c>
      <c r="B2903" s="74">
        <v>1.2383</v>
      </c>
      <c r="C2903" s="1" t="s">
        <v>1949</v>
      </c>
      <c r="G2903" s="16"/>
    </row>
    <row r="2904">
      <c r="A2904" s="80">
        <v>38407.0</v>
      </c>
      <c r="B2904" s="74">
        <v>1.2416</v>
      </c>
      <c r="C2904" s="1" t="s">
        <v>1949</v>
      </c>
      <c r="G2904" s="16"/>
    </row>
    <row r="2905">
      <c r="A2905" s="80">
        <v>38408.0</v>
      </c>
      <c r="B2905" s="74">
        <v>1.2408</v>
      </c>
      <c r="C2905" s="1" t="s">
        <v>1949</v>
      </c>
      <c r="G2905" s="16"/>
    </row>
    <row r="2906">
      <c r="A2906" s="80">
        <v>38411.0</v>
      </c>
      <c r="B2906" s="74">
        <v>1.2314</v>
      </c>
      <c r="C2906" s="1" t="s">
        <v>1949</v>
      </c>
      <c r="G2906" s="16"/>
    </row>
    <row r="2907">
      <c r="A2907" s="79">
        <v>38412.0</v>
      </c>
      <c r="B2907" s="74">
        <v>1.2429</v>
      </c>
      <c r="C2907" s="1" t="s">
        <v>1949</v>
      </c>
      <c r="G2907" s="16"/>
    </row>
    <row r="2908">
      <c r="A2908" s="79">
        <v>38413.0</v>
      </c>
      <c r="B2908" s="74">
        <v>1.2401</v>
      </c>
      <c r="C2908" s="1" t="s">
        <v>1949</v>
      </c>
      <c r="G2908" s="16"/>
    </row>
    <row r="2909">
      <c r="A2909" s="79">
        <v>38414.0</v>
      </c>
      <c r="B2909" s="74">
        <v>1.2462</v>
      </c>
      <c r="C2909" s="1" t="s">
        <v>1949</v>
      </c>
      <c r="G2909" s="16"/>
    </row>
    <row r="2910">
      <c r="A2910" s="79">
        <v>38415.0</v>
      </c>
      <c r="B2910" s="74">
        <v>1.2326</v>
      </c>
      <c r="C2910" s="1" t="s">
        <v>1949</v>
      </c>
      <c r="G2910" s="16"/>
    </row>
    <row r="2911">
      <c r="A2911" s="79">
        <v>38418.0</v>
      </c>
      <c r="B2911" s="74">
        <v>1.2293</v>
      </c>
      <c r="C2911" s="1" t="s">
        <v>1949</v>
      </c>
      <c r="G2911" s="16"/>
    </row>
    <row r="2912">
      <c r="A2912" s="79">
        <v>38419.0</v>
      </c>
      <c r="B2912" s="74">
        <v>1.2169</v>
      </c>
      <c r="C2912" s="1" t="s">
        <v>1949</v>
      </c>
      <c r="G2912" s="16"/>
    </row>
    <row r="2913">
      <c r="A2913" s="79">
        <v>38420.0</v>
      </c>
      <c r="B2913" s="13"/>
      <c r="C2913" s="1" t="s">
        <v>1949</v>
      </c>
      <c r="G2913" s="16"/>
    </row>
    <row r="2914">
      <c r="A2914" s="80">
        <v>38421.0</v>
      </c>
      <c r="B2914" s="13"/>
      <c r="C2914" s="1" t="s">
        <v>1949</v>
      </c>
      <c r="G2914" s="16"/>
    </row>
    <row r="2915">
      <c r="A2915" s="80">
        <v>38422.0</v>
      </c>
      <c r="B2915" s="13"/>
      <c r="C2915" s="1" t="s">
        <v>1949</v>
      </c>
      <c r="G2915" s="16"/>
    </row>
    <row r="2916">
      <c r="A2916" s="80">
        <v>38425.0</v>
      </c>
      <c r="B2916" s="74">
        <v>1.2087</v>
      </c>
      <c r="C2916" s="1" t="s">
        <v>1949</v>
      </c>
      <c r="G2916" s="16"/>
    </row>
    <row r="2917">
      <c r="A2917" s="80">
        <v>38426.0</v>
      </c>
      <c r="B2917" s="74">
        <v>1.2078</v>
      </c>
      <c r="C2917" s="1" t="s">
        <v>1949</v>
      </c>
      <c r="G2917" s="16"/>
    </row>
    <row r="2918">
      <c r="A2918" s="80">
        <v>38427.0</v>
      </c>
      <c r="B2918" s="74">
        <v>1.2036</v>
      </c>
      <c r="C2918" s="1" t="s">
        <v>1949</v>
      </c>
      <c r="G2918" s="16"/>
    </row>
    <row r="2919">
      <c r="A2919" s="80">
        <v>38428.0</v>
      </c>
      <c r="B2919" s="74">
        <v>1.2022</v>
      </c>
      <c r="C2919" s="1" t="s">
        <v>1949</v>
      </c>
      <c r="G2919" s="16"/>
    </row>
    <row r="2920">
      <c r="A2920" s="80">
        <v>38429.0</v>
      </c>
      <c r="B2920" s="13"/>
      <c r="C2920" s="1" t="s">
        <v>1949</v>
      </c>
      <c r="G2920" s="16"/>
    </row>
    <row r="2921">
      <c r="A2921" s="80">
        <v>38432.0</v>
      </c>
      <c r="B2921" s="74">
        <v>1.2117</v>
      </c>
      <c r="C2921" s="1" t="s">
        <v>1949</v>
      </c>
      <c r="G2921" s="16"/>
    </row>
    <row r="2922">
      <c r="A2922" s="80">
        <v>38433.0</v>
      </c>
      <c r="B2922" s="74">
        <v>1.2019</v>
      </c>
      <c r="C2922" s="1" t="s">
        <v>1949</v>
      </c>
      <c r="G2922" s="16"/>
    </row>
    <row r="2923">
      <c r="A2923" s="80">
        <v>38434.0</v>
      </c>
      <c r="B2923" s="13"/>
      <c r="C2923" s="1" t="s">
        <v>1949</v>
      </c>
      <c r="G2923" s="16"/>
    </row>
    <row r="2924">
      <c r="A2924" s="80">
        <v>38435.0</v>
      </c>
      <c r="B2924" s="74">
        <v>1.2153</v>
      </c>
      <c r="C2924" s="1" t="s">
        <v>1949</v>
      </c>
      <c r="G2924" s="16"/>
    </row>
    <row r="2925">
      <c r="A2925" s="80">
        <v>38436.0</v>
      </c>
      <c r="B2925" s="13"/>
      <c r="C2925" s="1" t="s">
        <v>1949</v>
      </c>
      <c r="G2925" s="16"/>
    </row>
    <row r="2926">
      <c r="A2926" s="80">
        <v>38439.0</v>
      </c>
      <c r="B2926" s="74">
        <v>1.2236</v>
      </c>
      <c r="C2926" s="1" t="s">
        <v>1949</v>
      </c>
      <c r="G2926" s="16"/>
    </row>
    <row r="2927">
      <c r="A2927" s="80">
        <v>38440.0</v>
      </c>
      <c r="B2927" s="13"/>
      <c r="C2927" s="1" t="s">
        <v>1949</v>
      </c>
      <c r="G2927" s="16"/>
    </row>
    <row r="2928">
      <c r="A2928" s="80">
        <v>38441.0</v>
      </c>
      <c r="B2928" s="74">
        <v>1.2165</v>
      </c>
      <c r="C2928" s="1" t="s">
        <v>1949</v>
      </c>
      <c r="G2928" s="16"/>
    </row>
    <row r="2929">
      <c r="A2929" s="80">
        <v>38442.0</v>
      </c>
      <c r="B2929" s="74">
        <v>1.2096</v>
      </c>
      <c r="C2929" s="1" t="s">
        <v>1949</v>
      </c>
      <c r="G2929" s="16"/>
    </row>
    <row r="2930">
      <c r="A2930" s="79">
        <v>38443.0</v>
      </c>
      <c r="B2930" s="74">
        <v>1.2147</v>
      </c>
      <c r="C2930" s="1" t="s">
        <v>1949</v>
      </c>
      <c r="G2930" s="16"/>
    </row>
    <row r="2931">
      <c r="A2931" s="79">
        <v>38446.0</v>
      </c>
      <c r="B2931" s="74">
        <v>1.2203</v>
      </c>
      <c r="C2931" s="1" t="s">
        <v>1949</v>
      </c>
      <c r="G2931" s="16"/>
    </row>
    <row r="2932">
      <c r="A2932" s="79">
        <v>38447.0</v>
      </c>
      <c r="B2932" s="74">
        <v>1.2201</v>
      </c>
      <c r="C2932" s="1" t="s">
        <v>1949</v>
      </c>
      <c r="G2932" s="16"/>
    </row>
    <row r="2933">
      <c r="A2933" s="79">
        <v>38448.0</v>
      </c>
      <c r="B2933" s="74">
        <v>1.2219</v>
      </c>
      <c r="C2933" s="1" t="s">
        <v>1949</v>
      </c>
      <c r="G2933" s="16"/>
    </row>
    <row r="2934">
      <c r="A2934" s="79">
        <v>38449.0</v>
      </c>
      <c r="B2934" s="13"/>
      <c r="C2934" s="1" t="s">
        <v>1949</v>
      </c>
      <c r="G2934" s="16"/>
    </row>
    <row r="2935">
      <c r="A2935" s="79">
        <v>38450.0</v>
      </c>
      <c r="B2935" s="13"/>
      <c r="C2935" s="1" t="s">
        <v>1949</v>
      </c>
      <c r="G2935" s="16"/>
    </row>
    <row r="2936">
      <c r="A2936" s="80">
        <v>38453.0</v>
      </c>
      <c r="B2936" s="74">
        <v>1.2331</v>
      </c>
      <c r="C2936" s="1" t="s">
        <v>1949</v>
      </c>
      <c r="G2936" s="16"/>
    </row>
    <row r="2937">
      <c r="A2937" s="80">
        <v>38454.0</v>
      </c>
      <c r="B2937" s="74">
        <v>1.2406</v>
      </c>
      <c r="C2937" s="1" t="s">
        <v>1949</v>
      </c>
      <c r="G2937" s="16"/>
    </row>
    <row r="2938">
      <c r="A2938" s="80">
        <v>38455.0</v>
      </c>
      <c r="B2938" s="74">
        <v>1.2368</v>
      </c>
      <c r="C2938" s="1" t="s">
        <v>1949</v>
      </c>
      <c r="G2938" s="16"/>
    </row>
    <row r="2939">
      <c r="A2939" s="80">
        <v>38456.0</v>
      </c>
      <c r="B2939" s="74">
        <v>1.2417</v>
      </c>
      <c r="C2939" s="1" t="s">
        <v>1949</v>
      </c>
      <c r="G2939" s="16"/>
    </row>
    <row r="2940">
      <c r="A2940" s="80">
        <v>38457.0</v>
      </c>
      <c r="B2940" s="13"/>
      <c r="C2940" s="1" t="s">
        <v>1949</v>
      </c>
      <c r="G2940" s="16"/>
    </row>
    <row r="2941">
      <c r="A2941" s="80">
        <v>38460.0</v>
      </c>
      <c r="B2941" s="74">
        <v>1.2481</v>
      </c>
      <c r="C2941" s="1" t="s">
        <v>1949</v>
      </c>
      <c r="G2941" s="16"/>
    </row>
    <row r="2942">
      <c r="A2942" s="80">
        <v>38461.0</v>
      </c>
      <c r="B2942" s="74">
        <v>1.241</v>
      </c>
      <c r="C2942" s="1" t="s">
        <v>1949</v>
      </c>
      <c r="G2942" s="16"/>
    </row>
    <row r="2943">
      <c r="A2943" s="80">
        <v>38462.0</v>
      </c>
      <c r="B2943" s="74">
        <v>1.2393</v>
      </c>
      <c r="C2943" s="1" t="s">
        <v>1949</v>
      </c>
      <c r="G2943" s="16"/>
    </row>
    <row r="2944">
      <c r="A2944" s="80">
        <v>38463.0</v>
      </c>
      <c r="B2944" s="74">
        <v>1.2391</v>
      </c>
      <c r="C2944" s="1" t="s">
        <v>1949</v>
      </c>
      <c r="G2944" s="16"/>
    </row>
    <row r="2945">
      <c r="A2945" s="80">
        <v>38464.0</v>
      </c>
      <c r="B2945" s="74">
        <v>1.2342</v>
      </c>
      <c r="C2945" s="1" t="s">
        <v>1949</v>
      </c>
      <c r="G2945" s="16"/>
    </row>
    <row r="2946">
      <c r="A2946" s="80">
        <v>38467.0</v>
      </c>
      <c r="B2946" s="74">
        <v>1.2375</v>
      </c>
      <c r="C2946" s="1" t="s">
        <v>1949</v>
      </c>
      <c r="G2946" s="16"/>
    </row>
    <row r="2947">
      <c r="A2947" s="80">
        <v>38468.0</v>
      </c>
      <c r="B2947" s="74">
        <v>1.2464</v>
      </c>
      <c r="C2947" s="1" t="s">
        <v>1949</v>
      </c>
      <c r="G2947" s="16"/>
    </row>
    <row r="2948">
      <c r="A2948" s="80">
        <v>38469.0</v>
      </c>
      <c r="B2948" s="74">
        <v>1.2466</v>
      </c>
      <c r="C2948" s="1" t="s">
        <v>1949</v>
      </c>
      <c r="G2948" s="16"/>
    </row>
    <row r="2949">
      <c r="A2949" s="80">
        <v>38470.0</v>
      </c>
      <c r="B2949" s="74">
        <v>1.2508</v>
      </c>
      <c r="C2949" s="1" t="s">
        <v>1949</v>
      </c>
      <c r="G2949" s="16"/>
    </row>
    <row r="2950">
      <c r="A2950" s="80">
        <v>38471.0</v>
      </c>
      <c r="B2950" s="74">
        <v>1.2569</v>
      </c>
      <c r="C2950" s="1" t="s">
        <v>1949</v>
      </c>
      <c r="G2950" s="16"/>
    </row>
    <row r="2951">
      <c r="A2951" s="81">
        <v>38474.0</v>
      </c>
      <c r="B2951" s="74">
        <v>1.2555</v>
      </c>
      <c r="C2951" s="1" t="s">
        <v>1949</v>
      </c>
      <c r="G2951" s="16"/>
    </row>
    <row r="2952">
      <c r="A2952" s="81">
        <v>38475.0</v>
      </c>
      <c r="B2952" s="74">
        <v>1.2547</v>
      </c>
      <c r="C2952" s="1" t="s">
        <v>1949</v>
      </c>
      <c r="G2952" s="16"/>
    </row>
    <row r="2953">
      <c r="A2953" s="81">
        <v>38476.0</v>
      </c>
      <c r="B2953" s="74">
        <v>1.2506</v>
      </c>
      <c r="C2953" s="1" t="s">
        <v>1949</v>
      </c>
      <c r="G2953" s="16"/>
    </row>
    <row r="2954">
      <c r="A2954" s="81">
        <v>38477.0</v>
      </c>
      <c r="B2954" s="13"/>
      <c r="C2954" s="1" t="s">
        <v>1949</v>
      </c>
      <c r="G2954" s="16"/>
    </row>
    <row r="2955">
      <c r="A2955" s="81">
        <v>38478.0</v>
      </c>
      <c r="B2955" s="74">
        <v>1.2432</v>
      </c>
      <c r="C2955" s="1" t="s">
        <v>1949</v>
      </c>
      <c r="G2955" s="16"/>
    </row>
    <row r="2956">
      <c r="A2956" s="81">
        <v>38481.0</v>
      </c>
      <c r="B2956" s="74">
        <v>1.2378</v>
      </c>
      <c r="C2956" s="1" t="s">
        <v>1949</v>
      </c>
      <c r="G2956" s="16"/>
    </row>
    <row r="2957">
      <c r="A2957" s="82">
        <v>38482.0</v>
      </c>
      <c r="B2957" s="74">
        <v>1.2372</v>
      </c>
      <c r="C2957" s="1" t="s">
        <v>1949</v>
      </c>
      <c r="G2957" s="16"/>
    </row>
    <row r="2958">
      <c r="A2958" s="82">
        <v>38483.0</v>
      </c>
      <c r="B2958" s="74">
        <v>1.2475</v>
      </c>
      <c r="C2958" s="1" t="s">
        <v>1949</v>
      </c>
      <c r="G2958" s="16"/>
    </row>
    <row r="2959">
      <c r="A2959" s="82">
        <v>38484.0</v>
      </c>
      <c r="B2959" s="74">
        <v>1.2494</v>
      </c>
      <c r="C2959" s="1" t="s">
        <v>1949</v>
      </c>
      <c r="G2959" s="16"/>
    </row>
    <row r="2960">
      <c r="A2960" s="82">
        <v>38485.0</v>
      </c>
      <c r="B2960" s="74">
        <v>1.2624</v>
      </c>
      <c r="C2960" s="1" t="s">
        <v>1949</v>
      </c>
      <c r="G2960" s="16"/>
    </row>
    <row r="2961">
      <c r="A2961" s="82">
        <v>38488.0</v>
      </c>
      <c r="B2961" s="74">
        <v>1.2704</v>
      </c>
      <c r="C2961" s="1" t="s">
        <v>1949</v>
      </c>
      <c r="G2961" s="16"/>
    </row>
    <row r="2962">
      <c r="A2962" s="82">
        <v>38489.0</v>
      </c>
      <c r="B2962" s="74">
        <v>1.2665</v>
      </c>
      <c r="C2962" s="1" t="s">
        <v>1949</v>
      </c>
      <c r="G2962" s="16"/>
    </row>
    <row r="2963">
      <c r="A2963" s="82">
        <v>38490.0</v>
      </c>
      <c r="B2963" s="74">
        <v>1.2618</v>
      </c>
      <c r="C2963" s="1" t="s">
        <v>1949</v>
      </c>
      <c r="G2963" s="16"/>
    </row>
    <row r="2964">
      <c r="A2964" s="82">
        <v>38491.0</v>
      </c>
      <c r="B2964" s="74">
        <v>1.2623</v>
      </c>
      <c r="C2964" s="1" t="s">
        <v>1949</v>
      </c>
      <c r="G2964" s="16"/>
    </row>
    <row r="2965">
      <c r="A2965" s="82">
        <v>38492.0</v>
      </c>
      <c r="B2965" s="74">
        <v>1.2631</v>
      </c>
      <c r="C2965" s="1" t="s">
        <v>1949</v>
      </c>
      <c r="G2965" s="16"/>
    </row>
    <row r="2966">
      <c r="A2966" s="82">
        <v>38495.0</v>
      </c>
      <c r="B2966" s="13"/>
      <c r="C2966" s="1" t="s">
        <v>1949</v>
      </c>
      <c r="G2966" s="16"/>
    </row>
    <row r="2967">
      <c r="A2967" s="82">
        <v>38496.0</v>
      </c>
      <c r="B2967" s="74">
        <v>1.2611</v>
      </c>
      <c r="C2967" s="1" t="s">
        <v>1949</v>
      </c>
      <c r="G2967" s="16"/>
    </row>
    <row r="2968">
      <c r="A2968" s="82">
        <v>38497.0</v>
      </c>
      <c r="B2968" s="74">
        <v>1.264</v>
      </c>
      <c r="C2968" s="1" t="s">
        <v>1949</v>
      </c>
      <c r="G2968" s="16"/>
    </row>
    <row r="2969">
      <c r="A2969" s="82">
        <v>38498.0</v>
      </c>
      <c r="B2969" s="74">
        <v>1.2681</v>
      </c>
      <c r="C2969" s="1" t="s">
        <v>1949</v>
      </c>
      <c r="G2969" s="16"/>
    </row>
    <row r="2970">
      <c r="A2970" s="82">
        <v>38499.0</v>
      </c>
      <c r="B2970" s="74">
        <v>1.2584</v>
      </c>
      <c r="C2970" s="1" t="s">
        <v>1949</v>
      </c>
      <c r="G2970" s="16"/>
    </row>
    <row r="2971">
      <c r="A2971" s="82">
        <v>38502.0</v>
      </c>
      <c r="B2971" s="74">
        <v>1.2558</v>
      </c>
      <c r="C2971" s="1" t="s">
        <v>1949</v>
      </c>
      <c r="G2971" s="16"/>
    </row>
    <row r="2972">
      <c r="A2972" s="82">
        <v>38503.0</v>
      </c>
      <c r="B2972" s="74">
        <v>1.251</v>
      </c>
      <c r="C2972" s="1" t="s">
        <v>1949</v>
      </c>
      <c r="G2972" s="16"/>
    </row>
    <row r="2973">
      <c r="A2973" s="79">
        <v>38504.0</v>
      </c>
      <c r="B2973" s="13"/>
      <c r="C2973" s="1" t="s">
        <v>1949</v>
      </c>
      <c r="G2973" s="16"/>
    </row>
    <row r="2974">
      <c r="A2974" s="79">
        <v>38505.0</v>
      </c>
      <c r="B2974" s="13"/>
      <c r="C2974" s="1" t="s">
        <v>1949</v>
      </c>
      <c r="G2974" s="16"/>
    </row>
    <row r="2975">
      <c r="A2975" s="79">
        <v>38506.0</v>
      </c>
      <c r="B2975" s="13"/>
      <c r="C2975" s="1" t="s">
        <v>1949</v>
      </c>
      <c r="G2975" s="16"/>
    </row>
    <row r="2976">
      <c r="A2976" s="79">
        <v>38509.0</v>
      </c>
      <c r="B2976" s="74">
        <v>1.2448</v>
      </c>
      <c r="C2976" s="1" t="s">
        <v>1949</v>
      </c>
      <c r="G2976" s="16"/>
    </row>
    <row r="2977">
      <c r="A2977" s="79">
        <v>38510.0</v>
      </c>
      <c r="B2977" s="74">
        <v>1.2472</v>
      </c>
      <c r="C2977" s="1" t="s">
        <v>1949</v>
      </c>
      <c r="G2977" s="16"/>
    </row>
    <row r="2978">
      <c r="A2978" s="79">
        <v>38511.0</v>
      </c>
      <c r="B2978" s="74">
        <v>1.244</v>
      </c>
      <c r="C2978" s="1" t="s">
        <v>1949</v>
      </c>
      <c r="G2978" s="16"/>
    </row>
    <row r="2979">
      <c r="A2979" s="79">
        <v>38512.0</v>
      </c>
      <c r="B2979" s="74">
        <v>1.255</v>
      </c>
      <c r="C2979" s="1" t="s">
        <v>1949</v>
      </c>
      <c r="G2979" s="16"/>
    </row>
    <row r="2980">
      <c r="A2980" s="80">
        <v>38513.0</v>
      </c>
      <c r="B2980" s="13"/>
      <c r="C2980" s="1" t="s">
        <v>1949</v>
      </c>
      <c r="G2980" s="16"/>
    </row>
    <row r="2981">
      <c r="A2981" s="80">
        <v>38516.0</v>
      </c>
      <c r="B2981" s="74">
        <v>1.2577</v>
      </c>
      <c r="C2981" s="1" t="s">
        <v>1949</v>
      </c>
      <c r="G2981" s="16"/>
    </row>
    <row r="2982">
      <c r="A2982" s="80">
        <v>38517.0</v>
      </c>
      <c r="B2982" s="74">
        <v>1.2554</v>
      </c>
      <c r="C2982" s="1" t="s">
        <v>1949</v>
      </c>
      <c r="G2982" s="16"/>
    </row>
    <row r="2983">
      <c r="A2983" s="80">
        <v>38518.0</v>
      </c>
      <c r="B2983" s="74">
        <v>1.24</v>
      </c>
      <c r="C2983" s="1" t="s">
        <v>1949</v>
      </c>
      <c r="G2983" s="16"/>
    </row>
    <row r="2984">
      <c r="A2984" s="80">
        <v>38519.0</v>
      </c>
      <c r="B2984" s="74">
        <v>1.2376</v>
      </c>
      <c r="C2984" s="1" t="s">
        <v>1949</v>
      </c>
      <c r="G2984" s="16"/>
    </row>
    <row r="2985">
      <c r="A2985" s="80">
        <v>38520.0</v>
      </c>
      <c r="B2985" s="74">
        <v>1.2345</v>
      </c>
      <c r="C2985" s="1" t="s">
        <v>1949</v>
      </c>
      <c r="G2985" s="16"/>
    </row>
    <row r="2986">
      <c r="A2986" s="80">
        <v>38523.0</v>
      </c>
      <c r="B2986" s="74">
        <v>1.232</v>
      </c>
      <c r="C2986" s="1" t="s">
        <v>1949</v>
      </c>
      <c r="G2986" s="16"/>
    </row>
    <row r="2987">
      <c r="A2987" s="80">
        <v>38524.0</v>
      </c>
      <c r="B2987" s="74">
        <v>1.2308</v>
      </c>
      <c r="C2987" s="1" t="s">
        <v>1949</v>
      </c>
      <c r="G2987" s="16"/>
    </row>
    <row r="2988">
      <c r="A2988" s="80">
        <v>38525.0</v>
      </c>
      <c r="B2988" s="74">
        <v>1.2355</v>
      </c>
      <c r="C2988" s="1" t="s">
        <v>1949</v>
      </c>
      <c r="G2988" s="16"/>
    </row>
    <row r="2989">
      <c r="A2989" s="80">
        <v>38526.0</v>
      </c>
      <c r="B2989" s="74">
        <v>1.2311</v>
      </c>
      <c r="C2989" s="1" t="s">
        <v>1949</v>
      </c>
      <c r="G2989" s="16"/>
    </row>
    <row r="2990">
      <c r="A2990" s="80">
        <v>38527.0</v>
      </c>
      <c r="B2990" s="13"/>
      <c r="C2990" s="1" t="s">
        <v>1949</v>
      </c>
      <c r="G2990" s="16"/>
    </row>
    <row r="2991">
      <c r="A2991" s="80">
        <v>38530.0</v>
      </c>
      <c r="B2991" s="74">
        <v>1.2308</v>
      </c>
      <c r="C2991" s="1" t="s">
        <v>1949</v>
      </c>
      <c r="G2991" s="16"/>
    </row>
    <row r="2992">
      <c r="A2992" s="80">
        <v>38531.0</v>
      </c>
      <c r="B2992" s="74">
        <v>1.2312</v>
      </c>
      <c r="C2992" s="1" t="s">
        <v>1949</v>
      </c>
      <c r="G2992" s="16"/>
    </row>
    <row r="2993">
      <c r="A2993" s="80">
        <v>38532.0</v>
      </c>
      <c r="B2993" s="74">
        <v>1.2263</v>
      </c>
      <c r="C2993" s="1" t="s">
        <v>1949</v>
      </c>
      <c r="G2993" s="16"/>
    </row>
    <row r="2994">
      <c r="A2994" s="80">
        <v>38533.0</v>
      </c>
      <c r="B2994" s="74">
        <v>1.2256</v>
      </c>
      <c r="C2994" s="1" t="s">
        <v>1949</v>
      </c>
      <c r="G2994" s="16"/>
    </row>
    <row r="2995">
      <c r="A2995" s="79">
        <v>38534.0</v>
      </c>
      <c r="B2995" s="13"/>
      <c r="C2995" s="1" t="s">
        <v>1949</v>
      </c>
      <c r="G2995" s="16"/>
    </row>
    <row r="2996">
      <c r="A2996" s="79">
        <v>38537.0</v>
      </c>
      <c r="B2996" s="74">
        <v>1.2401</v>
      </c>
      <c r="C2996" s="1" t="s">
        <v>1949</v>
      </c>
      <c r="G2996" s="16"/>
    </row>
    <row r="2997">
      <c r="A2997" s="79">
        <v>38538.0</v>
      </c>
      <c r="B2997" s="74">
        <v>1.2432</v>
      </c>
      <c r="C2997" s="1" t="s">
        <v>1949</v>
      </c>
      <c r="G2997" s="16"/>
    </row>
    <row r="2998">
      <c r="A2998" s="79">
        <v>38539.0</v>
      </c>
      <c r="B2998" s="74">
        <v>1.2362</v>
      </c>
      <c r="C2998" s="1" t="s">
        <v>1949</v>
      </c>
      <c r="G2998" s="16"/>
    </row>
    <row r="2999">
      <c r="A2999" s="79">
        <v>38540.0</v>
      </c>
      <c r="B2999" s="74">
        <v>1.2287</v>
      </c>
      <c r="C2999" s="1" t="s">
        <v>1949</v>
      </c>
      <c r="G2999" s="16"/>
    </row>
    <row r="3000">
      <c r="A3000" s="79">
        <v>38541.0</v>
      </c>
      <c r="B3000" s="74">
        <v>1.2208</v>
      </c>
      <c r="C3000" s="1" t="s">
        <v>1949</v>
      </c>
      <c r="G3000" s="16"/>
    </row>
    <row r="3001">
      <c r="A3001" s="80">
        <v>38544.0</v>
      </c>
      <c r="B3001" s="13"/>
      <c r="C3001" s="1" t="s">
        <v>1949</v>
      </c>
      <c r="G3001" s="16"/>
    </row>
    <row r="3002">
      <c r="A3002" s="80">
        <v>38545.0</v>
      </c>
      <c r="B3002" s="74">
        <v>1.2051</v>
      </c>
      <c r="C3002" s="1" t="s">
        <v>1949</v>
      </c>
      <c r="G3002" s="16"/>
    </row>
    <row r="3003">
      <c r="A3003" s="80">
        <v>38546.0</v>
      </c>
      <c r="B3003" s="74">
        <v>1.2072</v>
      </c>
      <c r="C3003" s="1" t="s">
        <v>1949</v>
      </c>
      <c r="G3003" s="16"/>
    </row>
    <row r="3004">
      <c r="A3004" s="80">
        <v>38547.0</v>
      </c>
      <c r="B3004" s="13"/>
      <c r="C3004" s="1" t="s">
        <v>1949</v>
      </c>
      <c r="G3004" s="16"/>
    </row>
    <row r="3005">
      <c r="A3005" s="80">
        <v>38548.0</v>
      </c>
      <c r="B3005" s="13"/>
      <c r="C3005" s="1" t="s">
        <v>1949</v>
      </c>
      <c r="G3005" s="16"/>
    </row>
    <row r="3006">
      <c r="A3006" s="80">
        <v>38551.0</v>
      </c>
      <c r="B3006" s="74">
        <v>1.215</v>
      </c>
      <c r="C3006" s="1" t="s">
        <v>1949</v>
      </c>
      <c r="G3006" s="16"/>
    </row>
    <row r="3007">
      <c r="A3007" s="80">
        <v>38552.0</v>
      </c>
      <c r="B3007" s="74">
        <v>1.2189</v>
      </c>
      <c r="C3007" s="1" t="s">
        <v>1949</v>
      </c>
      <c r="G3007" s="16"/>
    </row>
    <row r="3008">
      <c r="A3008" s="80">
        <v>38553.0</v>
      </c>
      <c r="B3008" s="74">
        <v>1.2219</v>
      </c>
      <c r="C3008" s="1" t="s">
        <v>1949</v>
      </c>
      <c r="G3008" s="16"/>
    </row>
    <row r="3009">
      <c r="A3009" s="80">
        <v>38554.0</v>
      </c>
      <c r="B3009" s="74">
        <v>1.2178</v>
      </c>
      <c r="C3009" s="1" t="s">
        <v>1949</v>
      </c>
      <c r="G3009" s="16"/>
    </row>
    <row r="3010">
      <c r="A3010" s="80">
        <v>38555.0</v>
      </c>
      <c r="B3010" s="13"/>
      <c r="C3010" s="1" t="s">
        <v>1949</v>
      </c>
      <c r="G3010" s="16"/>
    </row>
    <row r="3011">
      <c r="A3011" s="80">
        <v>38558.0</v>
      </c>
      <c r="B3011" s="74">
        <v>1.2191</v>
      </c>
      <c r="C3011" s="1" t="s">
        <v>1949</v>
      </c>
      <c r="G3011" s="16"/>
    </row>
    <row r="3012">
      <c r="A3012" s="80">
        <v>38559.0</v>
      </c>
      <c r="B3012" s="74">
        <v>1.2296</v>
      </c>
      <c r="C3012" s="1" t="s">
        <v>1949</v>
      </c>
      <c r="G3012" s="16"/>
    </row>
    <row r="3013">
      <c r="A3013" s="80">
        <v>38560.0</v>
      </c>
      <c r="B3013" s="13"/>
      <c r="C3013" s="1" t="s">
        <v>1949</v>
      </c>
      <c r="G3013" s="16"/>
    </row>
    <row r="3014">
      <c r="A3014" s="80">
        <v>38561.0</v>
      </c>
      <c r="B3014" s="74">
        <v>1.234</v>
      </c>
      <c r="C3014" s="1" t="s">
        <v>1949</v>
      </c>
      <c r="G3014" s="16"/>
    </row>
    <row r="3015">
      <c r="A3015" s="80">
        <v>38562.0</v>
      </c>
      <c r="B3015" s="74">
        <v>1.2259</v>
      </c>
      <c r="C3015" s="1" t="s">
        <v>1949</v>
      </c>
      <c r="G3015" s="16"/>
    </row>
    <row r="3016">
      <c r="A3016" s="79">
        <v>38565.0</v>
      </c>
      <c r="B3016" s="13"/>
      <c r="C3016" s="1" t="s">
        <v>1949</v>
      </c>
      <c r="G3016" s="16"/>
    </row>
    <row r="3017">
      <c r="A3017" s="79">
        <v>38566.0</v>
      </c>
      <c r="B3017" s="13"/>
      <c r="C3017" s="1" t="s">
        <v>1949</v>
      </c>
      <c r="G3017" s="16"/>
    </row>
    <row r="3018">
      <c r="A3018" s="79">
        <v>38567.0</v>
      </c>
      <c r="B3018" s="13"/>
      <c r="C3018" s="1" t="s">
        <v>1949</v>
      </c>
      <c r="G3018" s="16"/>
    </row>
    <row r="3019">
      <c r="A3019" s="79">
        <v>38568.0</v>
      </c>
      <c r="B3019" s="74">
        <v>1.212</v>
      </c>
      <c r="C3019" s="1" t="s">
        <v>1949</v>
      </c>
      <c r="G3019" s="16"/>
    </row>
    <row r="3020">
      <c r="A3020" s="79">
        <v>38569.0</v>
      </c>
      <c r="B3020" s="74">
        <v>1.2187</v>
      </c>
      <c r="C3020" s="1" t="s">
        <v>1949</v>
      </c>
      <c r="G3020" s="16"/>
    </row>
    <row r="3021">
      <c r="A3021" s="79">
        <v>38572.0</v>
      </c>
      <c r="B3021" s="74">
        <v>1.2132</v>
      </c>
      <c r="C3021" s="1" t="s">
        <v>1949</v>
      </c>
      <c r="G3021" s="16"/>
    </row>
    <row r="3022">
      <c r="A3022" s="79">
        <v>38573.0</v>
      </c>
      <c r="B3022" s="74">
        <v>1.2142</v>
      </c>
      <c r="C3022" s="1" t="s">
        <v>1949</v>
      </c>
      <c r="G3022" s="16"/>
    </row>
    <row r="3023">
      <c r="A3023" s="80">
        <v>38574.0</v>
      </c>
      <c r="B3023" s="74">
        <v>1.2115</v>
      </c>
      <c r="C3023" s="1" t="s">
        <v>1949</v>
      </c>
      <c r="G3023" s="16"/>
    </row>
    <row r="3024">
      <c r="A3024" s="80">
        <v>38575.0</v>
      </c>
      <c r="B3024" s="74">
        <v>1.2026</v>
      </c>
      <c r="C3024" s="1" t="s">
        <v>1949</v>
      </c>
      <c r="G3024" s="16"/>
    </row>
    <row r="3025">
      <c r="A3025" s="80">
        <v>38576.0</v>
      </c>
      <c r="B3025" s="74">
        <v>1.1947</v>
      </c>
      <c r="C3025" s="1" t="s">
        <v>1949</v>
      </c>
      <c r="G3025" s="16"/>
    </row>
    <row r="3026">
      <c r="A3026" s="80">
        <v>38579.0</v>
      </c>
      <c r="B3026" s="74">
        <v>1.197</v>
      </c>
      <c r="C3026" s="1" t="s">
        <v>1949</v>
      </c>
      <c r="G3026" s="16"/>
    </row>
    <row r="3027">
      <c r="A3027" s="80">
        <v>38580.0</v>
      </c>
      <c r="B3027" s="74">
        <v>1.198</v>
      </c>
      <c r="C3027" s="1" t="s">
        <v>1949</v>
      </c>
      <c r="G3027" s="16"/>
    </row>
    <row r="3028">
      <c r="A3028" s="80">
        <v>38581.0</v>
      </c>
      <c r="B3028" s="74">
        <v>1.2076</v>
      </c>
      <c r="C3028" s="1" t="s">
        <v>1949</v>
      </c>
      <c r="G3028" s="16"/>
    </row>
    <row r="3029">
      <c r="A3029" s="80">
        <v>38582.0</v>
      </c>
      <c r="B3029" s="74">
        <v>1.2182</v>
      </c>
      <c r="C3029" s="1" t="s">
        <v>1949</v>
      </c>
      <c r="G3029" s="16"/>
    </row>
    <row r="3030">
      <c r="A3030" s="80">
        <v>38583.0</v>
      </c>
      <c r="B3030" s="74">
        <v>1.2139</v>
      </c>
      <c r="C3030" s="1" t="s">
        <v>1949</v>
      </c>
      <c r="G3030" s="16"/>
    </row>
    <row r="3031">
      <c r="A3031" s="80">
        <v>38586.0</v>
      </c>
      <c r="B3031" s="74">
        <v>1.2041</v>
      </c>
      <c r="C3031" s="1" t="s">
        <v>1949</v>
      </c>
      <c r="G3031" s="16"/>
    </row>
    <row r="3032">
      <c r="A3032" s="80">
        <v>38587.0</v>
      </c>
      <c r="B3032" s="74">
        <v>1.1984</v>
      </c>
      <c r="C3032" s="1" t="s">
        <v>1949</v>
      </c>
      <c r="G3032" s="16"/>
    </row>
    <row r="3033">
      <c r="A3033" s="80">
        <v>38588.0</v>
      </c>
      <c r="B3033" s="74">
        <v>1.1958</v>
      </c>
      <c r="C3033" s="1" t="s">
        <v>1949</v>
      </c>
      <c r="G3033" s="16"/>
    </row>
    <row r="3034">
      <c r="A3034" s="80">
        <v>38589.0</v>
      </c>
      <c r="B3034" s="74">
        <v>1.1892</v>
      </c>
      <c r="C3034" s="1" t="s">
        <v>1949</v>
      </c>
      <c r="G3034" s="16"/>
    </row>
    <row r="3035">
      <c r="A3035" s="80">
        <v>38590.0</v>
      </c>
      <c r="B3035" s="13"/>
      <c r="C3035" s="1" t="s">
        <v>1949</v>
      </c>
      <c r="G3035" s="16"/>
    </row>
    <row r="3036">
      <c r="A3036" s="80">
        <v>38593.0</v>
      </c>
      <c r="B3036" s="74">
        <v>1.197</v>
      </c>
      <c r="C3036" s="1" t="s">
        <v>1949</v>
      </c>
      <c r="G3036" s="16"/>
    </row>
    <row r="3037">
      <c r="A3037" s="80">
        <v>38594.0</v>
      </c>
      <c r="B3037" s="74">
        <v>1.1924</v>
      </c>
      <c r="C3037" s="1" t="s">
        <v>1949</v>
      </c>
      <c r="G3037" s="16"/>
    </row>
    <row r="3038">
      <c r="A3038" s="80">
        <v>38595.0</v>
      </c>
      <c r="B3038" s="74">
        <v>1.1889</v>
      </c>
      <c r="C3038" s="1" t="s">
        <v>1949</v>
      </c>
      <c r="G3038" s="16"/>
    </row>
    <row r="3039">
      <c r="A3039" s="79">
        <v>38596.0</v>
      </c>
      <c r="B3039" s="74">
        <v>1.1849</v>
      </c>
      <c r="C3039" s="1" t="s">
        <v>1949</v>
      </c>
      <c r="G3039" s="16"/>
    </row>
    <row r="3040">
      <c r="A3040" s="79">
        <v>38597.0</v>
      </c>
      <c r="B3040" s="74">
        <v>1.1882</v>
      </c>
      <c r="C3040" s="1" t="s">
        <v>1949</v>
      </c>
      <c r="G3040" s="16"/>
    </row>
    <row r="3041">
      <c r="A3041" s="79">
        <v>38600.0</v>
      </c>
      <c r="B3041" s="13"/>
      <c r="C3041" s="1" t="s">
        <v>1949</v>
      </c>
      <c r="G3041" s="16"/>
    </row>
    <row r="3042">
      <c r="A3042" s="79">
        <v>38601.0</v>
      </c>
      <c r="B3042" s="74">
        <v>1.187</v>
      </c>
      <c r="C3042" s="1" t="s">
        <v>1949</v>
      </c>
      <c r="G3042" s="16"/>
    </row>
    <row r="3043">
      <c r="A3043" s="79">
        <v>38602.0</v>
      </c>
      <c r="B3043" s="74">
        <v>1.1863</v>
      </c>
      <c r="C3043" s="1" t="s">
        <v>1949</v>
      </c>
      <c r="G3043" s="16"/>
    </row>
    <row r="3044">
      <c r="A3044" s="79">
        <v>38603.0</v>
      </c>
      <c r="B3044" s="74">
        <v>1.1824</v>
      </c>
      <c r="C3044" s="1" t="s">
        <v>1949</v>
      </c>
      <c r="G3044" s="16"/>
    </row>
    <row r="3045">
      <c r="A3045" s="79">
        <v>38604.0</v>
      </c>
      <c r="B3045" s="74">
        <v>1.1761</v>
      </c>
      <c r="C3045" s="1" t="s">
        <v>1949</v>
      </c>
      <c r="G3045" s="16"/>
    </row>
    <row r="3046">
      <c r="A3046" s="80">
        <v>38607.0</v>
      </c>
      <c r="B3046" s="74">
        <v>1.1853</v>
      </c>
      <c r="C3046" s="1" t="s">
        <v>1949</v>
      </c>
      <c r="G3046" s="16"/>
    </row>
    <row r="3047">
      <c r="A3047" s="80">
        <v>38608.0</v>
      </c>
      <c r="B3047" s="74">
        <v>1.1802</v>
      </c>
      <c r="C3047" s="1" t="s">
        <v>1949</v>
      </c>
      <c r="G3047" s="16"/>
    </row>
    <row r="3048">
      <c r="A3048" s="80">
        <v>38609.0</v>
      </c>
      <c r="B3048" s="74">
        <v>1.1822</v>
      </c>
      <c r="C3048" s="1" t="s">
        <v>1949</v>
      </c>
      <c r="G3048" s="16"/>
    </row>
    <row r="3049">
      <c r="A3049" s="80">
        <v>38610.0</v>
      </c>
      <c r="B3049" s="74">
        <v>1.1857</v>
      </c>
      <c r="C3049" s="1" t="s">
        <v>1949</v>
      </c>
      <c r="G3049" s="16"/>
    </row>
    <row r="3050">
      <c r="A3050" s="80">
        <v>38611.0</v>
      </c>
      <c r="B3050" s="74">
        <v>1.183</v>
      </c>
      <c r="C3050" s="1" t="s">
        <v>1949</v>
      </c>
      <c r="G3050" s="16"/>
    </row>
    <row r="3051">
      <c r="A3051" s="80">
        <v>38614.0</v>
      </c>
      <c r="B3051" s="74">
        <v>1.1694</v>
      </c>
      <c r="C3051" s="1" t="s">
        <v>1949</v>
      </c>
      <c r="G3051" s="16"/>
    </row>
    <row r="3052">
      <c r="A3052" s="80">
        <v>38615.0</v>
      </c>
      <c r="B3052" s="74">
        <v>1.1703</v>
      </c>
      <c r="C3052" s="1" t="s">
        <v>1949</v>
      </c>
      <c r="G3052" s="16"/>
    </row>
    <row r="3053">
      <c r="A3053" s="80">
        <v>38616.0</v>
      </c>
      <c r="B3053" s="74">
        <v>1.1693</v>
      </c>
      <c r="C3053" s="1" t="s">
        <v>1949</v>
      </c>
      <c r="G3053" s="16"/>
    </row>
    <row r="3054">
      <c r="A3054" s="80">
        <v>38617.0</v>
      </c>
      <c r="B3054" s="74">
        <v>1.1672</v>
      </c>
      <c r="C3054" s="1" t="s">
        <v>1949</v>
      </c>
      <c r="G3054" s="16"/>
    </row>
    <row r="3055">
      <c r="A3055" s="80">
        <v>38618.0</v>
      </c>
      <c r="B3055" s="13"/>
      <c r="C3055" s="1" t="s">
        <v>1949</v>
      </c>
      <c r="G3055" s="16"/>
    </row>
    <row r="3056">
      <c r="A3056" s="80">
        <v>38621.0</v>
      </c>
      <c r="B3056" s="74">
        <v>1.1707</v>
      </c>
      <c r="C3056" s="1" t="s">
        <v>1949</v>
      </c>
      <c r="G3056" s="16"/>
    </row>
    <row r="3057">
      <c r="A3057" s="80">
        <v>38622.0</v>
      </c>
      <c r="B3057" s="74">
        <v>1.1781</v>
      </c>
      <c r="C3057" s="1" t="s">
        <v>1949</v>
      </c>
      <c r="G3057" s="16"/>
    </row>
    <row r="3058">
      <c r="A3058" s="80">
        <v>38623.0</v>
      </c>
      <c r="B3058" s="74">
        <v>1.1785</v>
      </c>
      <c r="C3058" s="1" t="s">
        <v>1949</v>
      </c>
      <c r="G3058" s="16"/>
    </row>
    <row r="3059">
      <c r="A3059" s="80">
        <v>38624.0</v>
      </c>
      <c r="B3059" s="74">
        <v>1.1725</v>
      </c>
      <c r="C3059" s="1" t="s">
        <v>1949</v>
      </c>
      <c r="G3059" s="16"/>
    </row>
    <row r="3060">
      <c r="A3060" s="80">
        <v>38625.0</v>
      </c>
      <c r="B3060" s="74">
        <v>1.1611</v>
      </c>
      <c r="C3060" s="1" t="s">
        <v>1949</v>
      </c>
      <c r="G3060" s="16"/>
    </row>
    <row r="3061">
      <c r="A3061" s="79">
        <v>38628.0</v>
      </c>
      <c r="B3061" s="74">
        <v>1.1659</v>
      </c>
      <c r="C3061" s="1" t="s">
        <v>1949</v>
      </c>
      <c r="G3061" s="16"/>
    </row>
    <row r="3062">
      <c r="A3062" s="79">
        <v>38629.0</v>
      </c>
      <c r="B3062" s="74">
        <v>1.1721</v>
      </c>
      <c r="C3062" s="1" t="s">
        <v>1949</v>
      </c>
      <c r="G3062" s="16"/>
    </row>
    <row r="3063">
      <c r="A3063" s="79">
        <v>38630.0</v>
      </c>
      <c r="B3063" s="13"/>
      <c r="C3063" s="1" t="s">
        <v>1949</v>
      </c>
      <c r="G3063" s="16"/>
    </row>
    <row r="3064">
      <c r="A3064" s="79">
        <v>38631.0</v>
      </c>
      <c r="B3064" s="74">
        <v>1.1822</v>
      </c>
      <c r="C3064" s="1" t="s">
        <v>1949</v>
      </c>
      <c r="G3064" s="16"/>
    </row>
    <row r="3065">
      <c r="A3065" s="79">
        <v>38632.0</v>
      </c>
      <c r="B3065" s="74">
        <v>1.1748</v>
      </c>
      <c r="C3065" s="1" t="s">
        <v>1949</v>
      </c>
      <c r="G3065" s="16"/>
    </row>
    <row r="3066">
      <c r="A3066" s="80">
        <v>38635.0</v>
      </c>
      <c r="B3066" s="13"/>
      <c r="C3066" s="1" t="s">
        <v>1949</v>
      </c>
      <c r="G3066" s="16"/>
    </row>
    <row r="3067">
      <c r="A3067" s="80">
        <v>38636.0</v>
      </c>
      <c r="B3067" s="74">
        <v>1.1755</v>
      </c>
      <c r="C3067" s="1" t="s">
        <v>1949</v>
      </c>
      <c r="G3067" s="16"/>
    </row>
    <row r="3068">
      <c r="A3068" s="80">
        <v>38637.0</v>
      </c>
      <c r="B3068" s="74">
        <v>1.1707</v>
      </c>
      <c r="C3068" s="1" t="s">
        <v>1949</v>
      </c>
      <c r="G3068" s="16"/>
    </row>
    <row r="3069">
      <c r="A3069" s="80">
        <v>38638.0</v>
      </c>
      <c r="B3069" s="74">
        <v>1.1837</v>
      </c>
      <c r="C3069" s="1" t="s">
        <v>1949</v>
      </c>
      <c r="G3069" s="16"/>
    </row>
    <row r="3070">
      <c r="A3070" s="80">
        <v>38639.0</v>
      </c>
      <c r="B3070" s="74">
        <v>1.1856</v>
      </c>
      <c r="C3070" s="1" t="s">
        <v>1949</v>
      </c>
      <c r="G3070" s="16"/>
    </row>
    <row r="3071">
      <c r="A3071" s="80">
        <v>38642.0</v>
      </c>
      <c r="B3071" s="74">
        <v>1.1799</v>
      </c>
      <c r="C3071" s="1" t="s">
        <v>1949</v>
      </c>
      <c r="G3071" s="16"/>
    </row>
    <row r="3072">
      <c r="A3072" s="80">
        <v>38643.0</v>
      </c>
      <c r="B3072" s="74">
        <v>1.1796</v>
      </c>
      <c r="C3072" s="1" t="s">
        <v>1949</v>
      </c>
      <c r="G3072" s="16"/>
    </row>
    <row r="3073">
      <c r="A3073" s="80">
        <v>38644.0</v>
      </c>
      <c r="B3073" s="74">
        <v>1.1777</v>
      </c>
      <c r="C3073" s="1" t="s">
        <v>1949</v>
      </c>
      <c r="G3073" s="16"/>
    </row>
    <row r="3074">
      <c r="A3074" s="80">
        <v>38645.0</v>
      </c>
      <c r="B3074" s="74">
        <v>1.1767</v>
      </c>
      <c r="C3074" s="1" t="s">
        <v>1949</v>
      </c>
      <c r="G3074" s="16"/>
    </row>
    <row r="3075">
      <c r="A3075" s="80">
        <v>38646.0</v>
      </c>
      <c r="B3075" s="13"/>
      <c r="C3075" s="1" t="s">
        <v>1949</v>
      </c>
      <c r="G3075" s="16"/>
    </row>
    <row r="3076">
      <c r="A3076" s="80">
        <v>38649.0</v>
      </c>
      <c r="B3076" s="74">
        <v>1.1887</v>
      </c>
      <c r="C3076" s="1" t="s">
        <v>1949</v>
      </c>
      <c r="G3076" s="16"/>
    </row>
    <row r="3077">
      <c r="A3077" s="80">
        <v>38650.0</v>
      </c>
      <c r="B3077" s="74">
        <v>1.177</v>
      </c>
      <c r="C3077" s="1" t="s">
        <v>1949</v>
      </c>
      <c r="G3077" s="16"/>
    </row>
    <row r="3078">
      <c r="A3078" s="80">
        <v>38651.0</v>
      </c>
      <c r="B3078" s="74">
        <v>1.1703</v>
      </c>
      <c r="C3078" s="1" t="s">
        <v>1949</v>
      </c>
      <c r="G3078" s="16"/>
    </row>
    <row r="3079">
      <c r="A3079" s="80">
        <v>38652.0</v>
      </c>
      <c r="B3079" s="74">
        <v>1.1697</v>
      </c>
      <c r="C3079" s="1" t="s">
        <v>1949</v>
      </c>
      <c r="G3079" s="16"/>
    </row>
    <row r="3080">
      <c r="A3080" s="80">
        <v>38653.0</v>
      </c>
      <c r="B3080" s="74">
        <v>1.1771</v>
      </c>
      <c r="C3080" s="1" t="s">
        <v>1949</v>
      </c>
      <c r="G3080" s="16"/>
    </row>
    <row r="3081">
      <c r="A3081" s="80">
        <v>38656.0</v>
      </c>
      <c r="B3081" s="74">
        <v>1.1801</v>
      </c>
      <c r="C3081" s="1" t="s">
        <v>1949</v>
      </c>
      <c r="G3081" s="16"/>
    </row>
    <row r="3082">
      <c r="A3082" s="79">
        <v>38657.0</v>
      </c>
      <c r="B3082" s="74">
        <v>1.1767</v>
      </c>
      <c r="C3082" s="1" t="s">
        <v>1949</v>
      </c>
      <c r="G3082" s="16"/>
    </row>
    <row r="3083">
      <c r="A3083" s="79">
        <v>38658.0</v>
      </c>
      <c r="B3083" s="74">
        <v>1.1802</v>
      </c>
      <c r="C3083" s="1" t="s">
        <v>1949</v>
      </c>
      <c r="G3083" s="16"/>
    </row>
    <row r="3084">
      <c r="A3084" s="79">
        <v>38659.0</v>
      </c>
      <c r="B3084" s="74">
        <v>1.1818</v>
      </c>
      <c r="C3084" s="1" t="s">
        <v>1949</v>
      </c>
      <c r="G3084" s="16"/>
    </row>
    <row r="3085">
      <c r="A3085" s="79">
        <v>38660.0</v>
      </c>
      <c r="B3085" s="74">
        <v>1.1811</v>
      </c>
      <c r="C3085" s="1" t="s">
        <v>1949</v>
      </c>
      <c r="G3085" s="16"/>
    </row>
    <row r="3086">
      <c r="A3086" s="79">
        <v>38663.0</v>
      </c>
      <c r="B3086" s="74">
        <v>1.1901</v>
      </c>
      <c r="C3086" s="1" t="s">
        <v>1949</v>
      </c>
      <c r="G3086" s="16"/>
    </row>
    <row r="3087">
      <c r="A3087" s="79">
        <v>38664.0</v>
      </c>
      <c r="B3087" s="74">
        <v>1.1886</v>
      </c>
      <c r="C3087" s="1" t="s">
        <v>1949</v>
      </c>
      <c r="G3087" s="16"/>
    </row>
    <row r="3088">
      <c r="A3088" s="79">
        <v>38665.0</v>
      </c>
      <c r="B3088" s="74">
        <v>1.186</v>
      </c>
      <c r="C3088" s="1" t="s">
        <v>1949</v>
      </c>
      <c r="G3088" s="16"/>
    </row>
    <row r="3089">
      <c r="A3089" s="80">
        <v>38666.0</v>
      </c>
      <c r="B3089" s="74">
        <v>1.1877</v>
      </c>
      <c r="C3089" s="1" t="s">
        <v>1949</v>
      </c>
      <c r="G3089" s="16"/>
    </row>
    <row r="3090">
      <c r="A3090" s="80">
        <v>38667.0</v>
      </c>
      <c r="B3090" s="13"/>
      <c r="C3090" s="1" t="s">
        <v>1949</v>
      </c>
      <c r="G3090" s="16"/>
    </row>
    <row r="3091">
      <c r="A3091" s="80">
        <v>38670.0</v>
      </c>
      <c r="B3091" s="74">
        <v>1.1961</v>
      </c>
      <c r="C3091" s="1" t="s">
        <v>1949</v>
      </c>
      <c r="G3091" s="16"/>
    </row>
    <row r="3092">
      <c r="A3092" s="80">
        <v>38671.0</v>
      </c>
      <c r="B3092" s="74">
        <v>1.194</v>
      </c>
      <c r="C3092" s="1" t="s">
        <v>1949</v>
      </c>
      <c r="G3092" s="16"/>
    </row>
    <row r="3093">
      <c r="A3093" s="80">
        <v>38672.0</v>
      </c>
      <c r="B3093" s="74">
        <v>1.1918</v>
      </c>
      <c r="C3093" s="1" t="s">
        <v>1949</v>
      </c>
      <c r="G3093" s="16"/>
    </row>
    <row r="3094">
      <c r="A3094" s="80">
        <v>38673.0</v>
      </c>
      <c r="B3094" s="74">
        <v>1.1863</v>
      </c>
      <c r="C3094" s="1" t="s">
        <v>1949</v>
      </c>
      <c r="G3094" s="16"/>
    </row>
    <row r="3095">
      <c r="A3095" s="80">
        <v>38674.0</v>
      </c>
      <c r="B3095" s="74">
        <v>1.1902</v>
      </c>
      <c r="C3095" s="1" t="s">
        <v>1949</v>
      </c>
      <c r="G3095" s="16"/>
    </row>
    <row r="3096">
      <c r="A3096" s="80">
        <v>38677.0</v>
      </c>
      <c r="B3096" s="74">
        <v>1.182</v>
      </c>
      <c r="C3096" s="1" t="s">
        <v>1949</v>
      </c>
      <c r="G3096" s="16"/>
    </row>
    <row r="3097">
      <c r="A3097" s="80">
        <v>38678.0</v>
      </c>
      <c r="B3097" s="74">
        <v>1.1771</v>
      </c>
      <c r="C3097" s="1" t="s">
        <v>1949</v>
      </c>
      <c r="G3097" s="16"/>
    </row>
    <row r="3098">
      <c r="A3098" s="80">
        <v>38679.0</v>
      </c>
      <c r="B3098" s="74">
        <v>1.1719</v>
      </c>
      <c r="C3098" s="1" t="s">
        <v>1949</v>
      </c>
      <c r="G3098" s="16"/>
    </row>
    <row r="3099">
      <c r="A3099" s="80">
        <v>38680.0</v>
      </c>
      <c r="B3099" s="74">
        <v>1.1714</v>
      </c>
      <c r="C3099" s="1" t="s">
        <v>1949</v>
      </c>
      <c r="G3099" s="16"/>
    </row>
    <row r="3100">
      <c r="A3100" s="80">
        <v>38681.0</v>
      </c>
      <c r="B3100" s="74">
        <v>1.1692</v>
      </c>
      <c r="C3100" s="1" t="s">
        <v>1949</v>
      </c>
      <c r="G3100" s="16"/>
    </row>
    <row r="3101">
      <c r="A3101" s="80">
        <v>38684.0</v>
      </c>
      <c r="B3101" s="74">
        <v>1.1657</v>
      </c>
      <c r="C3101" s="1" t="s">
        <v>1949</v>
      </c>
      <c r="G3101" s="16"/>
    </row>
    <row r="3102">
      <c r="A3102" s="80">
        <v>38685.0</v>
      </c>
      <c r="B3102" s="74">
        <v>1.1673</v>
      </c>
      <c r="C3102" s="1" t="s">
        <v>1949</v>
      </c>
      <c r="G3102" s="16"/>
    </row>
    <row r="3103">
      <c r="A3103" s="80">
        <v>38686.0</v>
      </c>
      <c r="B3103" s="74">
        <v>1.1674</v>
      </c>
      <c r="C3103" s="1" t="s">
        <v>1949</v>
      </c>
      <c r="G3103" s="16"/>
    </row>
    <row r="3104">
      <c r="A3104" s="79">
        <v>38687.0</v>
      </c>
      <c r="B3104" s="74">
        <v>1.1687</v>
      </c>
      <c r="C3104" s="1" t="s">
        <v>1949</v>
      </c>
      <c r="G3104" s="16"/>
    </row>
    <row r="3105">
      <c r="A3105" s="79">
        <v>38688.0</v>
      </c>
      <c r="B3105" s="74">
        <v>1.1627</v>
      </c>
      <c r="C3105" s="1" t="s">
        <v>1949</v>
      </c>
      <c r="G3105" s="16"/>
    </row>
    <row r="3106">
      <c r="A3106" s="79">
        <v>38691.0</v>
      </c>
      <c r="B3106" s="74">
        <v>1.1567</v>
      </c>
      <c r="C3106" s="1" t="s">
        <v>1949</v>
      </c>
      <c r="G3106" s="16"/>
    </row>
    <row r="3107">
      <c r="A3107" s="79">
        <v>38692.0</v>
      </c>
      <c r="B3107" s="74">
        <v>1.1562</v>
      </c>
      <c r="C3107" s="1" t="s">
        <v>1949</v>
      </c>
      <c r="G3107" s="16"/>
    </row>
    <row r="3108">
      <c r="A3108" s="79">
        <v>38693.0</v>
      </c>
      <c r="B3108" s="74">
        <v>1.1582</v>
      </c>
      <c r="C3108" s="1" t="s">
        <v>1949</v>
      </c>
      <c r="G3108" s="16"/>
    </row>
    <row r="3109">
      <c r="A3109" s="79">
        <v>38694.0</v>
      </c>
      <c r="B3109" s="13"/>
      <c r="C3109" s="1" t="s">
        <v>1949</v>
      </c>
      <c r="G3109" s="16"/>
    </row>
    <row r="3110">
      <c r="A3110" s="79">
        <v>38695.0</v>
      </c>
      <c r="B3110" s="74">
        <v>1.158</v>
      </c>
      <c r="C3110" s="1" t="s">
        <v>1949</v>
      </c>
      <c r="G3110" s="16"/>
    </row>
    <row r="3111">
      <c r="A3111" s="80">
        <v>38698.0</v>
      </c>
      <c r="B3111" s="74">
        <v>1.1507</v>
      </c>
      <c r="C3111" s="1" t="s">
        <v>1949</v>
      </c>
      <c r="G3111" s="16"/>
    </row>
    <row r="3112">
      <c r="A3112" s="80">
        <v>38699.0</v>
      </c>
      <c r="B3112" s="13"/>
      <c r="C3112" s="1" t="s">
        <v>1949</v>
      </c>
      <c r="G3112" s="16"/>
    </row>
    <row r="3113">
      <c r="A3113" s="80">
        <v>38700.0</v>
      </c>
      <c r="B3113" s="74">
        <v>1.1531</v>
      </c>
      <c r="C3113" s="1" t="s">
        <v>1949</v>
      </c>
      <c r="G3113" s="16"/>
    </row>
    <row r="3114">
      <c r="A3114" s="80">
        <v>38701.0</v>
      </c>
      <c r="B3114" s="74">
        <v>1.1577</v>
      </c>
      <c r="C3114" s="1" t="s">
        <v>1949</v>
      </c>
      <c r="G3114" s="16"/>
    </row>
    <row r="3115">
      <c r="A3115" s="80">
        <v>38702.0</v>
      </c>
      <c r="B3115" s="74">
        <v>1.1564</v>
      </c>
      <c r="C3115" s="1" t="s">
        <v>1949</v>
      </c>
      <c r="G3115" s="16"/>
    </row>
    <row r="3116">
      <c r="A3116" s="80">
        <v>38705.0</v>
      </c>
      <c r="B3116" s="74">
        <v>1.1634</v>
      </c>
      <c r="C3116" s="1" t="s">
        <v>1949</v>
      </c>
      <c r="G3116" s="16"/>
    </row>
    <row r="3117">
      <c r="A3117" s="80">
        <v>38706.0</v>
      </c>
      <c r="B3117" s="74">
        <v>1.1734</v>
      </c>
      <c r="C3117" s="1" t="s">
        <v>1949</v>
      </c>
      <c r="G3117" s="16"/>
    </row>
    <row r="3118">
      <c r="A3118" s="80">
        <v>38707.0</v>
      </c>
      <c r="B3118" s="74">
        <v>1.1695</v>
      </c>
      <c r="C3118" s="1" t="s">
        <v>1949</v>
      </c>
      <c r="G3118" s="16"/>
    </row>
    <row r="3119">
      <c r="A3119" s="80">
        <v>38708.0</v>
      </c>
      <c r="B3119" s="13"/>
      <c r="C3119" s="1" t="s">
        <v>1949</v>
      </c>
      <c r="G3119" s="16"/>
    </row>
    <row r="3120">
      <c r="A3120" s="80">
        <v>38709.0</v>
      </c>
      <c r="B3120" s="13"/>
      <c r="C3120" s="1" t="s">
        <v>1949</v>
      </c>
      <c r="G3120" s="16"/>
    </row>
    <row r="3121">
      <c r="A3121" s="80">
        <v>38712.0</v>
      </c>
      <c r="B3121" s="13"/>
      <c r="C3121" s="1" t="s">
        <v>1949</v>
      </c>
      <c r="G3121" s="16"/>
    </row>
    <row r="3122">
      <c r="A3122" s="80">
        <v>38713.0</v>
      </c>
      <c r="B3122" s="13"/>
      <c r="C3122" s="1" t="s">
        <v>1949</v>
      </c>
      <c r="G3122" s="16"/>
    </row>
    <row r="3123">
      <c r="A3123" s="80">
        <v>38714.0</v>
      </c>
      <c r="B3123" s="74">
        <v>1.1639</v>
      </c>
      <c r="C3123" s="1" t="s">
        <v>1949</v>
      </c>
      <c r="G3123" s="16"/>
    </row>
    <row r="3124">
      <c r="A3124" s="80">
        <v>38715.0</v>
      </c>
      <c r="B3124" s="74">
        <v>1.1645</v>
      </c>
      <c r="C3124" s="1" t="s">
        <v>1949</v>
      </c>
      <c r="G3124" s="16"/>
    </row>
    <row r="3125">
      <c r="A3125" s="80">
        <v>38716.0</v>
      </c>
      <c r="B3125" s="13"/>
      <c r="C3125" s="1" t="s">
        <v>1949</v>
      </c>
      <c r="G3125" s="16"/>
    </row>
    <row r="3126">
      <c r="A3126" s="79">
        <v>38719.0</v>
      </c>
      <c r="B3126" s="13"/>
      <c r="C3126" s="1" t="s">
        <v>1949</v>
      </c>
      <c r="G3126" s="16"/>
    </row>
    <row r="3127">
      <c r="A3127" s="79">
        <v>38720.0</v>
      </c>
      <c r="B3127" s="74">
        <v>1.1571</v>
      </c>
      <c r="C3127" s="1" t="s">
        <v>1949</v>
      </c>
      <c r="G3127" s="16"/>
    </row>
    <row r="3128">
      <c r="A3128" s="79">
        <v>38721.0</v>
      </c>
      <c r="B3128" s="74">
        <v>1.1515</v>
      </c>
      <c r="C3128" s="1" t="s">
        <v>1949</v>
      </c>
      <c r="G3128" s="16"/>
    </row>
    <row r="3129">
      <c r="A3129" s="79">
        <v>38722.0</v>
      </c>
      <c r="B3129" s="74">
        <v>1.1617</v>
      </c>
      <c r="C3129" s="1" t="s">
        <v>1949</v>
      </c>
      <c r="G3129" s="16"/>
    </row>
    <row r="3130">
      <c r="A3130" s="79">
        <v>38723.0</v>
      </c>
      <c r="B3130" s="74">
        <v>1.1648</v>
      </c>
      <c r="C3130" s="1" t="s">
        <v>1949</v>
      </c>
      <c r="G3130" s="16"/>
    </row>
    <row r="3131">
      <c r="A3131" s="79">
        <v>38726.0</v>
      </c>
      <c r="B3131" s="74">
        <v>1.1692</v>
      </c>
      <c r="C3131" s="1" t="s">
        <v>1949</v>
      </c>
      <c r="G3131" s="16"/>
    </row>
    <row r="3132">
      <c r="A3132" s="80">
        <v>38727.0</v>
      </c>
      <c r="B3132" s="74">
        <v>1.1628</v>
      </c>
      <c r="C3132" s="1" t="s">
        <v>1949</v>
      </c>
      <c r="G3132" s="16"/>
    </row>
    <row r="3133">
      <c r="A3133" s="80">
        <v>38728.0</v>
      </c>
      <c r="B3133" s="74">
        <v>1.158</v>
      </c>
      <c r="C3133" s="1" t="s">
        <v>1949</v>
      </c>
      <c r="G3133" s="16"/>
    </row>
    <row r="3134">
      <c r="A3134" s="80">
        <v>38729.0</v>
      </c>
      <c r="B3134" s="74">
        <v>1.1625</v>
      </c>
      <c r="C3134" s="1" t="s">
        <v>1949</v>
      </c>
      <c r="G3134" s="16"/>
    </row>
    <row r="3135">
      <c r="A3135" s="80">
        <v>38730.0</v>
      </c>
      <c r="B3135" s="74">
        <v>1.1613</v>
      </c>
      <c r="C3135" s="1" t="s">
        <v>1949</v>
      </c>
      <c r="G3135" s="16"/>
    </row>
    <row r="3136">
      <c r="A3136" s="80">
        <v>38733.0</v>
      </c>
      <c r="B3136" s="74">
        <v>1.1578</v>
      </c>
      <c r="C3136" s="1" t="s">
        <v>1949</v>
      </c>
      <c r="G3136" s="16"/>
    </row>
    <row r="3137">
      <c r="A3137" s="80">
        <v>38734.0</v>
      </c>
      <c r="B3137" s="74">
        <v>1.1643</v>
      </c>
      <c r="C3137" s="1" t="s">
        <v>1949</v>
      </c>
      <c r="G3137" s="16"/>
    </row>
    <row r="3138">
      <c r="A3138" s="80">
        <v>38735.0</v>
      </c>
      <c r="B3138" s="74">
        <v>1.1726</v>
      </c>
      <c r="C3138" s="1" t="s">
        <v>1949</v>
      </c>
      <c r="G3138" s="16"/>
    </row>
    <row r="3139">
      <c r="A3139" s="80">
        <v>38736.0</v>
      </c>
      <c r="B3139" s="74">
        <v>1.1657</v>
      </c>
      <c r="C3139" s="1" t="s">
        <v>1949</v>
      </c>
      <c r="G3139" s="16"/>
    </row>
    <row r="3140">
      <c r="A3140" s="80">
        <v>38737.0</v>
      </c>
      <c r="B3140" s="13"/>
      <c r="C3140" s="1" t="s">
        <v>1949</v>
      </c>
      <c r="G3140" s="16"/>
    </row>
    <row r="3141">
      <c r="A3141" s="80">
        <v>38740.0</v>
      </c>
      <c r="B3141" s="74">
        <v>1.1512</v>
      </c>
      <c r="C3141" s="1" t="s">
        <v>1949</v>
      </c>
      <c r="G3141" s="16"/>
    </row>
    <row r="3142">
      <c r="A3142" s="80">
        <v>38741.0</v>
      </c>
      <c r="B3142" s="74">
        <v>1.1549</v>
      </c>
      <c r="C3142" s="1" t="s">
        <v>1949</v>
      </c>
      <c r="G3142" s="16"/>
    </row>
    <row r="3143">
      <c r="A3143" s="80">
        <v>38742.0</v>
      </c>
      <c r="B3143" s="74">
        <v>1.1483</v>
      </c>
      <c r="C3143" s="1" t="s">
        <v>1949</v>
      </c>
      <c r="G3143" s="16"/>
    </row>
    <row r="3144">
      <c r="A3144" s="80">
        <v>38743.0</v>
      </c>
      <c r="B3144" s="74">
        <v>1.1503</v>
      </c>
      <c r="C3144" s="1" t="s">
        <v>1949</v>
      </c>
      <c r="G3144" s="16"/>
    </row>
    <row r="3145">
      <c r="A3145" s="80">
        <v>38744.0</v>
      </c>
      <c r="B3145" s="74">
        <v>1.1474</v>
      </c>
      <c r="C3145" s="1" t="s">
        <v>1949</v>
      </c>
      <c r="G3145" s="16"/>
    </row>
    <row r="3146">
      <c r="A3146" s="80">
        <v>38747.0</v>
      </c>
      <c r="B3146" s="74">
        <v>1.1443</v>
      </c>
      <c r="C3146" s="1" t="s">
        <v>1949</v>
      </c>
      <c r="G3146" s="16"/>
    </row>
    <row r="3147">
      <c r="A3147" s="80">
        <v>38748.0</v>
      </c>
      <c r="B3147" s="74">
        <v>1.1439</v>
      </c>
      <c r="C3147" s="1" t="s">
        <v>1949</v>
      </c>
      <c r="G3147" s="16"/>
    </row>
    <row r="3148">
      <c r="A3148" s="79">
        <v>38749.0</v>
      </c>
      <c r="B3148" s="74">
        <v>1.1402</v>
      </c>
      <c r="C3148" s="1" t="s">
        <v>1949</v>
      </c>
      <c r="G3148" s="16"/>
    </row>
    <row r="3149">
      <c r="A3149" s="79">
        <v>38750.0</v>
      </c>
      <c r="B3149" s="74">
        <v>1.1432</v>
      </c>
      <c r="C3149" s="1" t="s">
        <v>1949</v>
      </c>
      <c r="G3149" s="16"/>
    </row>
    <row r="3150">
      <c r="A3150" s="79">
        <v>38751.0</v>
      </c>
      <c r="B3150" s="74">
        <v>1.1471</v>
      </c>
      <c r="C3150" s="1" t="s">
        <v>1949</v>
      </c>
      <c r="G3150" s="16"/>
    </row>
    <row r="3151">
      <c r="A3151" s="79">
        <v>38754.0</v>
      </c>
      <c r="B3151" s="13"/>
      <c r="C3151" s="1" t="s">
        <v>1949</v>
      </c>
      <c r="G3151" s="16"/>
    </row>
    <row r="3152">
      <c r="A3152" s="79">
        <v>38755.0</v>
      </c>
      <c r="B3152" s="74">
        <v>1.1491</v>
      </c>
      <c r="C3152" s="1" t="s">
        <v>1949</v>
      </c>
      <c r="G3152" s="16"/>
    </row>
    <row r="3153">
      <c r="A3153" s="79">
        <v>38756.0</v>
      </c>
      <c r="B3153" s="74">
        <v>1.1536</v>
      </c>
      <c r="C3153" s="1" t="s">
        <v>1949</v>
      </c>
      <c r="G3153" s="16"/>
    </row>
    <row r="3154">
      <c r="A3154" s="79">
        <v>38757.0</v>
      </c>
      <c r="B3154" s="13"/>
      <c r="C3154" s="1" t="s">
        <v>1949</v>
      </c>
      <c r="G3154" s="16"/>
    </row>
    <row r="3155">
      <c r="A3155" s="80">
        <v>38758.0</v>
      </c>
      <c r="B3155" s="13"/>
      <c r="C3155" s="1" t="s">
        <v>1949</v>
      </c>
      <c r="G3155" s="16"/>
    </row>
    <row r="3156">
      <c r="A3156" s="80">
        <v>38761.0</v>
      </c>
      <c r="B3156" s="74">
        <v>1.1548</v>
      </c>
      <c r="C3156" s="1" t="s">
        <v>1949</v>
      </c>
      <c r="G3156" s="16"/>
    </row>
    <row r="3157">
      <c r="A3157" s="80">
        <v>38762.0</v>
      </c>
      <c r="B3157" s="74">
        <v>1.1548</v>
      </c>
      <c r="C3157" s="1" t="s">
        <v>1949</v>
      </c>
      <c r="G3157" s="16"/>
    </row>
    <row r="3158">
      <c r="A3158" s="80">
        <v>38763.0</v>
      </c>
      <c r="B3158" s="13"/>
      <c r="C3158" s="1" t="s">
        <v>1949</v>
      </c>
      <c r="G3158" s="16"/>
    </row>
    <row r="3159">
      <c r="A3159" s="80">
        <v>38764.0</v>
      </c>
      <c r="B3159" s="74">
        <v>1.1578</v>
      </c>
      <c r="C3159" s="1" t="s">
        <v>1949</v>
      </c>
      <c r="G3159" s="16"/>
    </row>
    <row r="3160">
      <c r="A3160" s="80">
        <v>38765.0</v>
      </c>
      <c r="B3160" s="74">
        <v>1.1522</v>
      </c>
      <c r="C3160" s="1" t="s">
        <v>1949</v>
      </c>
      <c r="G3160" s="16"/>
    </row>
    <row r="3161">
      <c r="A3161" s="80">
        <v>38768.0</v>
      </c>
      <c r="B3161" s="74">
        <v>1.148</v>
      </c>
      <c r="C3161" s="1" t="s">
        <v>1949</v>
      </c>
      <c r="G3161" s="16"/>
    </row>
    <row r="3162">
      <c r="A3162" s="80">
        <v>38769.0</v>
      </c>
      <c r="B3162" s="74">
        <v>1.1464</v>
      </c>
      <c r="C3162" s="1" t="s">
        <v>1949</v>
      </c>
      <c r="G3162" s="16"/>
    </row>
    <row r="3163">
      <c r="A3163" s="80">
        <v>38770.0</v>
      </c>
      <c r="B3163" s="74">
        <v>1.1482</v>
      </c>
      <c r="C3163" s="1" t="s">
        <v>1949</v>
      </c>
      <c r="G3163" s="16"/>
    </row>
    <row r="3164">
      <c r="A3164" s="80">
        <v>38771.0</v>
      </c>
      <c r="B3164" s="74">
        <v>1.1513</v>
      </c>
      <c r="C3164" s="1" t="s">
        <v>1949</v>
      </c>
      <c r="G3164" s="16"/>
    </row>
    <row r="3165">
      <c r="A3165" s="80">
        <v>38772.0</v>
      </c>
      <c r="B3165" s="74">
        <v>1.1518</v>
      </c>
      <c r="C3165" s="1" t="s">
        <v>1949</v>
      </c>
      <c r="G3165" s="16"/>
    </row>
    <row r="3166">
      <c r="A3166" s="80">
        <v>38775.0</v>
      </c>
      <c r="B3166" s="74">
        <v>1.142</v>
      </c>
      <c r="C3166" s="1" t="s">
        <v>1949</v>
      </c>
      <c r="G3166" s="16"/>
    </row>
    <row r="3167">
      <c r="A3167" s="80">
        <v>38776.0</v>
      </c>
      <c r="B3167" s="74">
        <v>1.138</v>
      </c>
      <c r="C3167" s="1" t="s">
        <v>1949</v>
      </c>
      <c r="G3167" s="16"/>
    </row>
    <row r="3168">
      <c r="A3168" s="79">
        <v>38777.0</v>
      </c>
      <c r="B3168" s="74">
        <v>1.1369</v>
      </c>
      <c r="C3168" s="1" t="s">
        <v>1949</v>
      </c>
      <c r="G3168" s="16"/>
    </row>
    <row r="3169">
      <c r="A3169" s="79">
        <v>38778.0</v>
      </c>
      <c r="B3169" s="13"/>
      <c r="C3169" s="1" t="s">
        <v>1949</v>
      </c>
      <c r="G3169" s="16"/>
    </row>
    <row r="3170">
      <c r="A3170" s="79">
        <v>38779.0</v>
      </c>
      <c r="B3170" s="13"/>
      <c r="C3170" s="1" t="s">
        <v>1949</v>
      </c>
      <c r="G3170" s="16"/>
    </row>
    <row r="3171">
      <c r="A3171" s="79">
        <v>38782.0</v>
      </c>
      <c r="B3171" s="74">
        <v>1.1402</v>
      </c>
      <c r="C3171" s="1" t="s">
        <v>1949</v>
      </c>
      <c r="G3171" s="16"/>
    </row>
    <row r="3172">
      <c r="A3172" s="79">
        <v>38783.0</v>
      </c>
      <c r="B3172" s="13"/>
      <c r="C3172" s="1" t="s">
        <v>1949</v>
      </c>
      <c r="G3172" s="16"/>
    </row>
    <row r="3173">
      <c r="A3173" s="79">
        <v>38784.0</v>
      </c>
      <c r="B3173" s="13"/>
      <c r="C3173" s="1" t="s">
        <v>1949</v>
      </c>
      <c r="G3173" s="16"/>
    </row>
    <row r="3174">
      <c r="A3174" s="79">
        <v>38785.0</v>
      </c>
      <c r="B3174" s="74">
        <v>1.1595</v>
      </c>
      <c r="C3174" s="1" t="s">
        <v>1949</v>
      </c>
      <c r="G3174" s="16"/>
    </row>
    <row r="3175">
      <c r="A3175" s="80">
        <v>38786.0</v>
      </c>
      <c r="B3175" s="74">
        <v>1.1605</v>
      </c>
      <c r="C3175" s="1" t="s">
        <v>1949</v>
      </c>
      <c r="G3175" s="16"/>
    </row>
    <row r="3176">
      <c r="A3176" s="80">
        <v>38789.0</v>
      </c>
      <c r="B3176" s="74">
        <v>1.1618</v>
      </c>
      <c r="C3176" s="1" t="s">
        <v>1949</v>
      </c>
      <c r="G3176" s="16"/>
    </row>
    <row r="3177">
      <c r="A3177" s="80">
        <v>38790.0</v>
      </c>
      <c r="B3177" s="74">
        <v>1.155</v>
      </c>
      <c r="C3177" s="1" t="s">
        <v>1949</v>
      </c>
      <c r="G3177" s="16"/>
    </row>
    <row r="3178">
      <c r="A3178" s="80">
        <v>38791.0</v>
      </c>
      <c r="B3178" s="74">
        <v>1.1553</v>
      </c>
      <c r="C3178" s="1" t="s">
        <v>1949</v>
      </c>
      <c r="G3178" s="16"/>
    </row>
    <row r="3179">
      <c r="A3179" s="80">
        <v>38792.0</v>
      </c>
      <c r="B3179" s="74">
        <v>1.1537</v>
      </c>
      <c r="C3179" s="1" t="s">
        <v>1949</v>
      </c>
      <c r="G3179" s="16"/>
    </row>
    <row r="3180">
      <c r="A3180" s="80">
        <v>38793.0</v>
      </c>
      <c r="B3180" s="74">
        <v>1.1588</v>
      </c>
      <c r="C3180" s="1" t="s">
        <v>1949</v>
      </c>
      <c r="G3180" s="16"/>
    </row>
    <row r="3181">
      <c r="A3181" s="80">
        <v>38796.0</v>
      </c>
      <c r="B3181" s="74">
        <v>1.1628</v>
      </c>
      <c r="C3181" s="1" t="s">
        <v>1949</v>
      </c>
      <c r="G3181" s="16"/>
    </row>
    <row r="3182">
      <c r="A3182" s="80">
        <v>38797.0</v>
      </c>
      <c r="B3182" s="74">
        <v>1.1647</v>
      </c>
      <c r="C3182" s="1" t="s">
        <v>1949</v>
      </c>
      <c r="G3182" s="16"/>
    </row>
    <row r="3183">
      <c r="A3183" s="80">
        <v>38798.0</v>
      </c>
      <c r="B3183" s="74">
        <v>1.1653</v>
      </c>
      <c r="C3183" s="1" t="s">
        <v>1949</v>
      </c>
      <c r="G3183" s="16"/>
    </row>
    <row r="3184">
      <c r="A3184" s="80">
        <v>38799.0</v>
      </c>
      <c r="B3184" s="74">
        <v>1.1659</v>
      </c>
      <c r="C3184" s="1" t="s">
        <v>1949</v>
      </c>
      <c r="G3184" s="16"/>
    </row>
    <row r="3185">
      <c r="A3185" s="80">
        <v>38800.0</v>
      </c>
      <c r="B3185" s="74">
        <v>1.1674</v>
      </c>
      <c r="C3185" s="1" t="s">
        <v>1949</v>
      </c>
      <c r="G3185" s="16"/>
    </row>
    <row r="3186">
      <c r="A3186" s="80">
        <v>38803.0</v>
      </c>
      <c r="B3186" s="74">
        <v>1.1687</v>
      </c>
      <c r="C3186" s="1" t="s">
        <v>1949</v>
      </c>
      <c r="G3186" s="16"/>
    </row>
    <row r="3187">
      <c r="A3187" s="80">
        <v>38804.0</v>
      </c>
      <c r="B3187" s="74">
        <v>1.1698</v>
      </c>
      <c r="C3187" s="1" t="s">
        <v>1949</v>
      </c>
      <c r="G3187" s="16"/>
    </row>
    <row r="3188">
      <c r="A3188" s="80">
        <v>38805.0</v>
      </c>
      <c r="B3188" s="74">
        <v>1.1724</v>
      </c>
      <c r="C3188" s="1" t="s">
        <v>1949</v>
      </c>
      <c r="G3188" s="16"/>
    </row>
    <row r="3189">
      <c r="A3189" s="80">
        <v>38806.0</v>
      </c>
      <c r="B3189" s="74">
        <v>1.1627</v>
      </c>
      <c r="C3189" s="1" t="s">
        <v>1949</v>
      </c>
      <c r="G3189" s="16"/>
    </row>
    <row r="3190">
      <c r="A3190" s="80">
        <v>38807.0</v>
      </c>
      <c r="B3190" s="74">
        <v>1.1671</v>
      </c>
      <c r="C3190" s="1" t="s">
        <v>1949</v>
      </c>
      <c r="G3190" s="16"/>
    </row>
    <row r="3191">
      <c r="A3191" s="79">
        <v>38810.0</v>
      </c>
      <c r="B3191" s="13"/>
      <c r="C3191" s="1" t="s">
        <v>1949</v>
      </c>
      <c r="G3191" s="16"/>
    </row>
    <row r="3192">
      <c r="A3192" s="79">
        <v>38811.0</v>
      </c>
      <c r="B3192" s="74">
        <v>1.1662</v>
      </c>
      <c r="C3192" s="1" t="s">
        <v>1949</v>
      </c>
      <c r="G3192" s="16"/>
    </row>
    <row r="3193">
      <c r="A3193" s="79">
        <v>38812.0</v>
      </c>
      <c r="B3193" s="74">
        <v>1.1619</v>
      </c>
      <c r="C3193" s="1" t="s">
        <v>1949</v>
      </c>
      <c r="G3193" s="16"/>
    </row>
    <row r="3194">
      <c r="A3194" s="79">
        <v>38813.0</v>
      </c>
      <c r="B3194" s="74">
        <v>1.1534</v>
      </c>
      <c r="C3194" s="1" t="s">
        <v>1949</v>
      </c>
      <c r="G3194" s="16"/>
    </row>
    <row r="3195">
      <c r="A3195" s="79">
        <v>38814.0</v>
      </c>
      <c r="B3195" s="74">
        <v>1.1467</v>
      </c>
      <c r="C3195" s="1" t="s">
        <v>1949</v>
      </c>
      <c r="G3195" s="16"/>
    </row>
    <row r="3196">
      <c r="A3196" s="80">
        <v>38817.0</v>
      </c>
      <c r="B3196" s="74">
        <v>1.1466</v>
      </c>
      <c r="C3196" s="1" t="s">
        <v>1949</v>
      </c>
      <c r="G3196" s="16"/>
    </row>
    <row r="3197">
      <c r="A3197" s="80">
        <v>38818.0</v>
      </c>
      <c r="B3197" s="74">
        <v>1.1458</v>
      </c>
      <c r="C3197" s="1" t="s">
        <v>1949</v>
      </c>
      <c r="G3197" s="16"/>
    </row>
    <row r="3198">
      <c r="A3198" s="80">
        <v>38819.0</v>
      </c>
      <c r="B3198" s="74">
        <v>1.1478</v>
      </c>
      <c r="C3198" s="1" t="s">
        <v>1949</v>
      </c>
      <c r="G3198" s="16"/>
    </row>
    <row r="3199">
      <c r="A3199" s="80">
        <v>38820.0</v>
      </c>
      <c r="B3199" s="74">
        <v>1.152</v>
      </c>
      <c r="C3199" s="1" t="s">
        <v>1949</v>
      </c>
      <c r="G3199" s="16"/>
    </row>
    <row r="3200">
      <c r="A3200" s="80">
        <v>38821.0</v>
      </c>
      <c r="B3200" s="13"/>
      <c r="C3200" s="1" t="s">
        <v>1949</v>
      </c>
      <c r="G3200" s="16"/>
    </row>
    <row r="3201">
      <c r="A3201" s="80">
        <v>38824.0</v>
      </c>
      <c r="B3201" s="74">
        <v>1.1453</v>
      </c>
      <c r="C3201" s="1" t="s">
        <v>1949</v>
      </c>
      <c r="G3201" s="16"/>
    </row>
    <row r="3202">
      <c r="A3202" s="80">
        <v>38825.0</v>
      </c>
      <c r="B3202" s="74">
        <v>1.1419</v>
      </c>
      <c r="C3202" s="1" t="s">
        <v>1949</v>
      </c>
      <c r="G3202" s="16"/>
    </row>
    <row r="3203">
      <c r="A3203" s="80">
        <v>38826.0</v>
      </c>
      <c r="B3203" s="74">
        <v>1.1364</v>
      </c>
      <c r="C3203" s="1" t="s">
        <v>1949</v>
      </c>
      <c r="G3203" s="16"/>
    </row>
    <row r="3204">
      <c r="A3204" s="80">
        <v>38827.0</v>
      </c>
      <c r="B3204" s="74">
        <v>1.1388</v>
      </c>
      <c r="C3204" s="1" t="s">
        <v>1949</v>
      </c>
      <c r="G3204" s="16"/>
    </row>
    <row r="3205">
      <c r="A3205" s="80">
        <v>38828.0</v>
      </c>
      <c r="B3205" s="74">
        <v>1.1373</v>
      </c>
      <c r="C3205" s="1" t="s">
        <v>1949</v>
      </c>
      <c r="G3205" s="16"/>
    </row>
    <row r="3206">
      <c r="A3206" s="80">
        <v>38831.0</v>
      </c>
      <c r="B3206" s="74">
        <v>1.1373</v>
      </c>
      <c r="C3206" s="1" t="s">
        <v>1949</v>
      </c>
      <c r="G3206" s="16"/>
    </row>
    <row r="3207">
      <c r="A3207" s="80">
        <v>38832.0</v>
      </c>
      <c r="B3207" s="74">
        <v>1.1316</v>
      </c>
      <c r="C3207" s="1" t="s">
        <v>1949</v>
      </c>
      <c r="G3207" s="16"/>
    </row>
    <row r="3208">
      <c r="A3208" s="80">
        <v>38833.0</v>
      </c>
      <c r="B3208" s="74">
        <v>1.127</v>
      </c>
      <c r="C3208" s="1" t="s">
        <v>1949</v>
      </c>
      <c r="G3208" s="16"/>
    </row>
    <row r="3209">
      <c r="A3209" s="80">
        <v>38834.0</v>
      </c>
      <c r="B3209" s="74">
        <v>1.1235</v>
      </c>
      <c r="C3209" s="1" t="s">
        <v>1949</v>
      </c>
      <c r="G3209" s="16"/>
    </row>
    <row r="3210">
      <c r="A3210" s="80">
        <v>38835.0</v>
      </c>
      <c r="B3210" s="74">
        <v>1.1203</v>
      </c>
      <c r="C3210" s="1" t="s">
        <v>1949</v>
      </c>
      <c r="G3210" s="16"/>
    </row>
    <row r="3211">
      <c r="A3211" s="81">
        <v>38838.0</v>
      </c>
      <c r="B3211" s="74">
        <v>1.1133</v>
      </c>
      <c r="C3211" s="1" t="s">
        <v>1949</v>
      </c>
      <c r="G3211" s="16"/>
    </row>
    <row r="3212">
      <c r="A3212" s="81">
        <v>38839.0</v>
      </c>
      <c r="B3212" s="74">
        <v>1.1069</v>
      </c>
      <c r="C3212" s="1" t="s">
        <v>1949</v>
      </c>
      <c r="G3212" s="16"/>
    </row>
    <row r="3213">
      <c r="A3213" s="81">
        <v>38840.0</v>
      </c>
      <c r="B3213" s="74">
        <v>1.1072</v>
      </c>
      <c r="C3213" s="1" t="s">
        <v>1949</v>
      </c>
      <c r="G3213" s="16"/>
    </row>
    <row r="3214">
      <c r="A3214" s="81">
        <v>38841.0</v>
      </c>
      <c r="B3214" s="74">
        <v>1.1068</v>
      </c>
      <c r="C3214" s="1" t="s">
        <v>1949</v>
      </c>
      <c r="G3214" s="16"/>
    </row>
    <row r="3215">
      <c r="A3215" s="81">
        <v>38842.0</v>
      </c>
      <c r="B3215" s="74">
        <v>1.1072</v>
      </c>
      <c r="C3215" s="1" t="s">
        <v>1949</v>
      </c>
      <c r="G3215" s="16"/>
    </row>
    <row r="3216">
      <c r="A3216" s="81">
        <v>38845.0</v>
      </c>
      <c r="B3216" s="74">
        <v>1.1117</v>
      </c>
      <c r="C3216" s="1" t="s">
        <v>1949</v>
      </c>
      <c r="G3216" s="16"/>
    </row>
    <row r="3217">
      <c r="A3217" s="81">
        <v>38846.0</v>
      </c>
      <c r="B3217" s="74">
        <v>1.1021</v>
      </c>
      <c r="C3217" s="1" t="s">
        <v>1949</v>
      </c>
      <c r="G3217" s="16"/>
    </row>
    <row r="3218">
      <c r="A3218" s="82">
        <v>38847.0</v>
      </c>
      <c r="B3218" s="74">
        <v>1.1007</v>
      </c>
      <c r="C3218" s="1" t="s">
        <v>1949</v>
      </c>
      <c r="G3218" s="16"/>
    </row>
    <row r="3219">
      <c r="A3219" s="82">
        <v>38848.0</v>
      </c>
      <c r="B3219" s="74">
        <v>1.099</v>
      </c>
      <c r="C3219" s="1" t="s">
        <v>1949</v>
      </c>
      <c r="G3219" s="16"/>
    </row>
    <row r="3220">
      <c r="A3220" s="82">
        <v>38849.0</v>
      </c>
      <c r="B3220" s="74">
        <v>1.1085</v>
      </c>
      <c r="C3220" s="1" t="s">
        <v>1949</v>
      </c>
      <c r="G3220" s="16"/>
    </row>
    <row r="3221">
      <c r="A3221" s="82">
        <v>38852.0</v>
      </c>
      <c r="B3221" s="74">
        <v>1.114</v>
      </c>
      <c r="C3221" s="1" t="s">
        <v>1949</v>
      </c>
      <c r="G3221" s="16"/>
    </row>
    <row r="3222">
      <c r="A3222" s="82">
        <v>38853.0</v>
      </c>
      <c r="B3222" s="74">
        <v>1.1112</v>
      </c>
      <c r="C3222" s="1" t="s">
        <v>1949</v>
      </c>
      <c r="G3222" s="16"/>
    </row>
    <row r="3223">
      <c r="A3223" s="82">
        <v>38854.0</v>
      </c>
      <c r="B3223" s="74">
        <v>1.1125</v>
      </c>
      <c r="C3223" s="1" t="s">
        <v>1949</v>
      </c>
      <c r="G3223" s="16"/>
    </row>
    <row r="3224">
      <c r="A3224" s="82">
        <v>38855.0</v>
      </c>
      <c r="B3224" s="74">
        <v>1.1213</v>
      </c>
      <c r="C3224" s="1" t="s">
        <v>1949</v>
      </c>
      <c r="G3224" s="16"/>
    </row>
    <row r="3225">
      <c r="A3225" s="82">
        <v>38856.0</v>
      </c>
      <c r="B3225" s="74">
        <v>1.1233</v>
      </c>
      <c r="C3225" s="1" t="s">
        <v>1949</v>
      </c>
      <c r="G3225" s="16"/>
    </row>
    <row r="3226">
      <c r="A3226" s="82">
        <v>38859.0</v>
      </c>
      <c r="B3226" s="13"/>
      <c r="C3226" s="1" t="s">
        <v>1949</v>
      </c>
      <c r="G3226" s="16"/>
    </row>
    <row r="3227">
      <c r="A3227" s="82">
        <v>38860.0</v>
      </c>
      <c r="B3227" s="74">
        <v>1.1176</v>
      </c>
      <c r="C3227" s="1" t="s">
        <v>1949</v>
      </c>
      <c r="G3227" s="16"/>
    </row>
    <row r="3228">
      <c r="A3228" s="82">
        <v>38861.0</v>
      </c>
      <c r="B3228" s="74">
        <v>1.1229</v>
      </c>
      <c r="C3228" s="1" t="s">
        <v>1949</v>
      </c>
      <c r="G3228" s="16"/>
    </row>
    <row r="3229">
      <c r="A3229" s="82">
        <v>38862.0</v>
      </c>
      <c r="B3229" s="74">
        <v>1.1073</v>
      </c>
      <c r="C3229" s="1" t="s">
        <v>1949</v>
      </c>
      <c r="G3229" s="16"/>
    </row>
    <row r="3230">
      <c r="A3230" s="82">
        <v>38863.0</v>
      </c>
      <c r="B3230" s="74">
        <v>1.1073</v>
      </c>
      <c r="C3230" s="1" t="s">
        <v>1949</v>
      </c>
      <c r="G3230" s="16"/>
    </row>
    <row r="3231">
      <c r="A3231" s="82">
        <v>38866.0</v>
      </c>
      <c r="B3231" s="13"/>
      <c r="C3231" s="1" t="s">
        <v>1949</v>
      </c>
      <c r="G3231" s="16"/>
    </row>
    <row r="3232">
      <c r="A3232" s="82">
        <v>38867.0</v>
      </c>
      <c r="B3232" s="74">
        <v>1.0996</v>
      </c>
      <c r="C3232" s="1" t="s">
        <v>1949</v>
      </c>
      <c r="G3232" s="16"/>
    </row>
    <row r="3233">
      <c r="A3233" s="82">
        <v>38868.0</v>
      </c>
      <c r="B3233" s="74">
        <v>1.1028</v>
      </c>
      <c r="C3233" s="1" t="s">
        <v>1949</v>
      </c>
      <c r="G3233" s="16"/>
    </row>
    <row r="3234">
      <c r="A3234" s="79">
        <v>38869.0</v>
      </c>
      <c r="B3234" s="74">
        <v>1.1008</v>
      </c>
      <c r="C3234" s="1" t="s">
        <v>1949</v>
      </c>
      <c r="G3234" s="16"/>
    </row>
    <row r="3235">
      <c r="A3235" s="79">
        <v>38870.0</v>
      </c>
      <c r="B3235" s="74">
        <v>1.1004</v>
      </c>
      <c r="C3235" s="1" t="s">
        <v>1949</v>
      </c>
      <c r="G3235" s="16"/>
    </row>
    <row r="3236">
      <c r="A3236" s="79">
        <v>38873.0</v>
      </c>
      <c r="B3236" s="74">
        <v>1.1012</v>
      </c>
      <c r="C3236" s="1" t="s">
        <v>1949</v>
      </c>
      <c r="G3236" s="16"/>
    </row>
    <row r="3237">
      <c r="A3237" s="79">
        <v>38874.0</v>
      </c>
      <c r="B3237" s="74">
        <v>1.1152</v>
      </c>
      <c r="C3237" s="1" t="s">
        <v>1949</v>
      </c>
      <c r="G3237" s="16"/>
    </row>
    <row r="3238">
      <c r="A3238" s="79">
        <v>38875.0</v>
      </c>
      <c r="B3238" s="74">
        <v>1.1116</v>
      </c>
      <c r="C3238" s="1" t="s">
        <v>1949</v>
      </c>
      <c r="G3238" s="16"/>
    </row>
    <row r="3239">
      <c r="A3239" s="79">
        <v>38876.0</v>
      </c>
      <c r="B3239" s="74">
        <v>1.1232</v>
      </c>
      <c r="C3239" s="1" t="s">
        <v>1949</v>
      </c>
      <c r="G3239" s="16"/>
    </row>
    <row r="3240">
      <c r="A3240" s="79">
        <v>38877.0</v>
      </c>
      <c r="B3240" s="74">
        <v>1.1072</v>
      </c>
      <c r="C3240" s="1" t="s">
        <v>1949</v>
      </c>
      <c r="G3240" s="16"/>
    </row>
    <row r="3241">
      <c r="A3241" s="80">
        <v>38880.0</v>
      </c>
      <c r="B3241" s="74">
        <v>1.099</v>
      </c>
      <c r="C3241" s="1" t="s">
        <v>1949</v>
      </c>
      <c r="G3241" s="16"/>
    </row>
    <row r="3242">
      <c r="A3242" s="80">
        <v>38881.0</v>
      </c>
      <c r="B3242" s="74">
        <v>1.1079</v>
      </c>
      <c r="C3242" s="1" t="s">
        <v>1949</v>
      </c>
      <c r="G3242" s="16"/>
    </row>
    <row r="3243">
      <c r="A3243" s="80">
        <v>38882.0</v>
      </c>
      <c r="B3243" s="74">
        <v>1.1122</v>
      </c>
      <c r="C3243" s="1" t="s">
        <v>1949</v>
      </c>
      <c r="G3243" s="16"/>
    </row>
    <row r="3244">
      <c r="A3244" s="80">
        <v>38883.0</v>
      </c>
      <c r="B3244" s="74">
        <v>1.1177</v>
      </c>
      <c r="C3244" s="1" t="s">
        <v>1949</v>
      </c>
      <c r="G3244" s="16"/>
    </row>
    <row r="3245">
      <c r="A3245" s="80">
        <v>38884.0</v>
      </c>
      <c r="B3245" s="74">
        <v>1.1226</v>
      </c>
      <c r="C3245" s="1" t="s">
        <v>1949</v>
      </c>
      <c r="G3245" s="16"/>
    </row>
    <row r="3246">
      <c r="A3246" s="80">
        <v>38887.0</v>
      </c>
      <c r="B3246" s="74">
        <v>1.1229</v>
      </c>
      <c r="C3246" s="1" t="s">
        <v>1949</v>
      </c>
      <c r="G3246" s="16"/>
    </row>
    <row r="3247">
      <c r="A3247" s="80">
        <v>38888.0</v>
      </c>
      <c r="B3247" s="74">
        <v>1.1163</v>
      </c>
      <c r="C3247" s="1" t="s">
        <v>1949</v>
      </c>
      <c r="G3247" s="16"/>
    </row>
    <row r="3248">
      <c r="A3248" s="80">
        <v>38889.0</v>
      </c>
      <c r="B3248" s="74">
        <v>1.1042</v>
      </c>
      <c r="C3248" s="1" t="s">
        <v>1949</v>
      </c>
      <c r="G3248" s="16"/>
    </row>
    <row r="3249">
      <c r="A3249" s="80">
        <v>38890.0</v>
      </c>
      <c r="B3249" s="74">
        <v>1.1175</v>
      </c>
      <c r="C3249" s="1" t="s">
        <v>1949</v>
      </c>
      <c r="G3249" s="16"/>
    </row>
    <row r="3250">
      <c r="A3250" s="80">
        <v>38891.0</v>
      </c>
      <c r="B3250" s="74">
        <v>1.1241</v>
      </c>
      <c r="C3250" s="1" t="s">
        <v>1949</v>
      </c>
      <c r="G3250" s="16"/>
    </row>
    <row r="3251">
      <c r="A3251" s="80">
        <v>38894.0</v>
      </c>
      <c r="B3251" s="13"/>
      <c r="C3251" s="1" t="s">
        <v>1949</v>
      </c>
      <c r="G3251" s="16"/>
    </row>
    <row r="3252">
      <c r="A3252" s="80">
        <v>38895.0</v>
      </c>
      <c r="B3252" s="74">
        <v>1.1213</v>
      </c>
      <c r="C3252" s="1" t="s">
        <v>1949</v>
      </c>
      <c r="G3252" s="16"/>
    </row>
    <row r="3253">
      <c r="A3253" s="80">
        <v>38896.0</v>
      </c>
      <c r="B3253" s="74">
        <v>1.1245</v>
      </c>
      <c r="C3253" s="1" t="s">
        <v>1949</v>
      </c>
      <c r="G3253" s="16"/>
    </row>
    <row r="3254">
      <c r="A3254" s="80">
        <v>38897.0</v>
      </c>
      <c r="B3254" s="74">
        <v>1.1159</v>
      </c>
      <c r="C3254" s="1" t="s">
        <v>1949</v>
      </c>
      <c r="G3254" s="16"/>
    </row>
    <row r="3255">
      <c r="A3255" s="80">
        <v>38898.0</v>
      </c>
      <c r="B3255" s="74">
        <v>1.115</v>
      </c>
      <c r="C3255" s="1" t="s">
        <v>1949</v>
      </c>
      <c r="G3255" s="16"/>
    </row>
    <row r="3256">
      <c r="A3256" s="79">
        <v>38901.0</v>
      </c>
      <c r="B3256" s="13"/>
      <c r="C3256" s="1" t="s">
        <v>1949</v>
      </c>
      <c r="G3256" s="16"/>
    </row>
    <row r="3257">
      <c r="A3257" s="79">
        <v>38902.0</v>
      </c>
      <c r="B3257" s="74">
        <v>1.1061</v>
      </c>
      <c r="C3257" s="1" t="s">
        <v>1949</v>
      </c>
      <c r="G3257" s="16"/>
    </row>
    <row r="3258">
      <c r="A3258" s="79">
        <v>38903.0</v>
      </c>
      <c r="B3258" s="74">
        <v>1.1117</v>
      </c>
      <c r="C3258" s="1" t="s">
        <v>1949</v>
      </c>
      <c r="G3258" s="16"/>
    </row>
    <row r="3259">
      <c r="A3259" s="79">
        <v>38904.0</v>
      </c>
      <c r="B3259" s="74">
        <v>1.1117</v>
      </c>
      <c r="C3259" s="1" t="s">
        <v>1949</v>
      </c>
      <c r="G3259" s="16"/>
    </row>
    <row r="3260">
      <c r="A3260" s="79">
        <v>38905.0</v>
      </c>
      <c r="B3260" s="74">
        <v>1.1134</v>
      </c>
      <c r="C3260" s="1" t="s">
        <v>1949</v>
      </c>
      <c r="G3260" s="16"/>
    </row>
    <row r="3261">
      <c r="A3261" s="80">
        <v>38908.0</v>
      </c>
      <c r="B3261" s="74">
        <v>1.1246</v>
      </c>
      <c r="C3261" s="1" t="s">
        <v>1949</v>
      </c>
      <c r="G3261" s="16"/>
    </row>
    <row r="3262">
      <c r="A3262" s="80">
        <v>38909.0</v>
      </c>
      <c r="B3262" s="74">
        <v>1.1338</v>
      </c>
      <c r="C3262" s="1" t="s">
        <v>1949</v>
      </c>
      <c r="G3262" s="16"/>
    </row>
    <row r="3263">
      <c r="A3263" s="80">
        <v>38910.0</v>
      </c>
      <c r="B3263" s="74">
        <v>1.1355</v>
      </c>
      <c r="C3263" s="1" t="s">
        <v>1949</v>
      </c>
      <c r="G3263" s="16"/>
    </row>
    <row r="3264">
      <c r="A3264" s="80">
        <v>38911.0</v>
      </c>
      <c r="B3264" s="74">
        <v>1.1319</v>
      </c>
      <c r="C3264" s="1" t="s">
        <v>1949</v>
      </c>
      <c r="G3264" s="16"/>
    </row>
    <row r="3265">
      <c r="A3265" s="80">
        <v>38912.0</v>
      </c>
      <c r="B3265" s="74">
        <v>1.1274</v>
      </c>
      <c r="C3265" s="1" t="s">
        <v>1949</v>
      </c>
      <c r="G3265" s="16"/>
    </row>
    <row r="3266">
      <c r="A3266" s="80">
        <v>38915.0</v>
      </c>
      <c r="B3266" s="74">
        <v>1.1322</v>
      </c>
      <c r="C3266" s="1" t="s">
        <v>1949</v>
      </c>
      <c r="G3266" s="16"/>
    </row>
    <row r="3267">
      <c r="A3267" s="80">
        <v>38916.0</v>
      </c>
      <c r="B3267" s="74">
        <v>1.1336</v>
      </c>
      <c r="C3267" s="1" t="s">
        <v>1949</v>
      </c>
      <c r="G3267" s="16"/>
    </row>
    <row r="3268">
      <c r="A3268" s="80">
        <v>38917.0</v>
      </c>
      <c r="B3268" s="74">
        <v>1.1353</v>
      </c>
      <c r="C3268" s="1" t="s">
        <v>1949</v>
      </c>
      <c r="G3268" s="16"/>
    </row>
    <row r="3269">
      <c r="A3269" s="80">
        <v>38918.0</v>
      </c>
      <c r="B3269" s="74">
        <v>1.1341</v>
      </c>
      <c r="C3269" s="1" t="s">
        <v>1949</v>
      </c>
      <c r="G3269" s="16"/>
    </row>
    <row r="3270">
      <c r="A3270" s="80">
        <v>38919.0</v>
      </c>
      <c r="B3270" s="74">
        <v>1.1375</v>
      </c>
      <c r="C3270" s="1" t="s">
        <v>1949</v>
      </c>
      <c r="G3270" s="16"/>
    </row>
    <row r="3271">
      <c r="A3271" s="80">
        <v>38922.0</v>
      </c>
      <c r="B3271" s="74">
        <v>1.1416</v>
      </c>
      <c r="C3271" s="1" t="s">
        <v>1949</v>
      </c>
      <c r="G3271" s="16"/>
    </row>
    <row r="3272">
      <c r="A3272" s="80">
        <v>38923.0</v>
      </c>
      <c r="B3272" s="74">
        <v>1.1414</v>
      </c>
      <c r="C3272" s="1" t="s">
        <v>1949</v>
      </c>
      <c r="G3272" s="16"/>
    </row>
    <row r="3273">
      <c r="A3273" s="80">
        <v>38924.0</v>
      </c>
      <c r="B3273" s="74">
        <v>1.1378</v>
      </c>
      <c r="C3273" s="1" t="s">
        <v>1949</v>
      </c>
      <c r="G3273" s="16"/>
    </row>
    <row r="3274">
      <c r="A3274" s="80">
        <v>38925.0</v>
      </c>
      <c r="B3274" s="74">
        <v>1.1345</v>
      </c>
      <c r="C3274" s="1" t="s">
        <v>1949</v>
      </c>
      <c r="G3274" s="16"/>
    </row>
    <row r="3275">
      <c r="A3275" s="80">
        <v>38926.0</v>
      </c>
      <c r="B3275" s="74">
        <v>1.1298</v>
      </c>
      <c r="C3275" s="1" t="s">
        <v>1949</v>
      </c>
      <c r="G3275" s="16"/>
    </row>
    <row r="3276">
      <c r="A3276" s="80">
        <v>38929.0</v>
      </c>
      <c r="B3276" s="74">
        <v>1.1309</v>
      </c>
      <c r="C3276" s="1" t="s">
        <v>1949</v>
      </c>
      <c r="G3276" s="16"/>
    </row>
    <row r="3277">
      <c r="A3277" s="79">
        <v>38930.0</v>
      </c>
      <c r="B3277" s="74">
        <v>1.1315</v>
      </c>
      <c r="C3277" s="1" t="s">
        <v>1949</v>
      </c>
      <c r="G3277" s="16"/>
    </row>
    <row r="3278">
      <c r="A3278" s="79">
        <v>38931.0</v>
      </c>
      <c r="B3278" s="74">
        <v>1.1259</v>
      </c>
      <c r="C3278" s="1" t="s">
        <v>1949</v>
      </c>
      <c r="G3278" s="16"/>
    </row>
    <row r="3279">
      <c r="A3279" s="79">
        <v>38932.0</v>
      </c>
      <c r="B3279" s="74">
        <v>1.1263</v>
      </c>
      <c r="C3279" s="1" t="s">
        <v>1949</v>
      </c>
      <c r="G3279" s="16"/>
    </row>
    <row r="3280">
      <c r="A3280" s="79">
        <v>38933.0</v>
      </c>
      <c r="B3280" s="74">
        <v>1.127</v>
      </c>
      <c r="C3280" s="1" t="s">
        <v>1949</v>
      </c>
      <c r="G3280" s="16"/>
    </row>
    <row r="3281">
      <c r="A3281" s="79">
        <v>38936.0</v>
      </c>
      <c r="B3281" s="13"/>
      <c r="C3281" s="1" t="s">
        <v>1949</v>
      </c>
      <c r="G3281" s="16"/>
    </row>
    <row r="3282">
      <c r="A3282" s="79">
        <v>38937.0</v>
      </c>
      <c r="B3282" s="74">
        <v>1.1204</v>
      </c>
      <c r="C3282" s="1" t="s">
        <v>1949</v>
      </c>
      <c r="G3282" s="16"/>
    </row>
    <row r="3283">
      <c r="A3283" s="79">
        <v>38938.0</v>
      </c>
      <c r="B3283" s="74">
        <v>1.1199</v>
      </c>
      <c r="C3283" s="1" t="s">
        <v>1949</v>
      </c>
      <c r="G3283" s="16"/>
    </row>
    <row r="3284">
      <c r="A3284" s="80">
        <v>38939.0</v>
      </c>
      <c r="B3284" s="74">
        <v>1.1263</v>
      </c>
      <c r="C3284" s="1" t="s">
        <v>1949</v>
      </c>
      <c r="G3284" s="16"/>
    </row>
    <row r="3285">
      <c r="A3285" s="80">
        <v>38940.0</v>
      </c>
      <c r="B3285" s="74">
        <v>1.1204</v>
      </c>
      <c r="C3285" s="1" t="s">
        <v>1949</v>
      </c>
      <c r="G3285" s="16"/>
    </row>
    <row r="3286">
      <c r="A3286" s="80">
        <v>38943.0</v>
      </c>
      <c r="B3286" s="74">
        <v>1.124</v>
      </c>
      <c r="C3286" s="1" t="s">
        <v>1949</v>
      </c>
      <c r="G3286" s="16"/>
    </row>
    <row r="3287">
      <c r="A3287" s="80">
        <v>38944.0</v>
      </c>
      <c r="B3287" s="74">
        <v>1.1221</v>
      </c>
      <c r="C3287" s="1" t="s">
        <v>1949</v>
      </c>
      <c r="G3287" s="16"/>
    </row>
    <row r="3288">
      <c r="A3288" s="80">
        <v>38945.0</v>
      </c>
      <c r="B3288" s="74">
        <v>1.1161</v>
      </c>
      <c r="C3288" s="1" t="s">
        <v>1949</v>
      </c>
      <c r="G3288" s="16"/>
    </row>
    <row r="3289">
      <c r="A3289" s="80">
        <v>38946.0</v>
      </c>
      <c r="B3289" s="74">
        <v>1.1165</v>
      </c>
      <c r="C3289" s="1" t="s">
        <v>1949</v>
      </c>
      <c r="G3289" s="16"/>
    </row>
    <row r="3290">
      <c r="A3290" s="80">
        <v>38947.0</v>
      </c>
      <c r="B3290" s="74">
        <v>1.1233</v>
      </c>
      <c r="C3290" s="1" t="s">
        <v>1949</v>
      </c>
      <c r="G3290" s="16"/>
    </row>
    <row r="3291">
      <c r="A3291" s="80">
        <v>38950.0</v>
      </c>
      <c r="B3291" s="74">
        <v>1.1184</v>
      </c>
      <c r="C3291" s="1" t="s">
        <v>1949</v>
      </c>
      <c r="G3291" s="16"/>
    </row>
    <row r="3292">
      <c r="A3292" s="80">
        <v>38951.0</v>
      </c>
      <c r="B3292" s="74">
        <v>1.1154</v>
      </c>
      <c r="C3292" s="1" t="s">
        <v>1949</v>
      </c>
      <c r="G3292" s="16"/>
    </row>
    <row r="3293">
      <c r="A3293" s="80">
        <v>38952.0</v>
      </c>
      <c r="B3293" s="74">
        <v>1.1101</v>
      </c>
      <c r="C3293" s="1" t="s">
        <v>1949</v>
      </c>
      <c r="G3293" s="16"/>
    </row>
    <row r="3294">
      <c r="A3294" s="80">
        <v>38953.0</v>
      </c>
      <c r="B3294" s="74">
        <v>1.1111</v>
      </c>
      <c r="C3294" s="1" t="s">
        <v>1949</v>
      </c>
      <c r="G3294" s="16"/>
    </row>
    <row r="3295">
      <c r="A3295" s="80">
        <v>38954.0</v>
      </c>
      <c r="B3295" s="74">
        <v>1.108</v>
      </c>
      <c r="C3295" s="1" t="s">
        <v>1949</v>
      </c>
      <c r="G3295" s="16"/>
    </row>
    <row r="3296">
      <c r="A3296" s="80">
        <v>38957.0</v>
      </c>
      <c r="B3296" s="74">
        <v>1.112</v>
      </c>
      <c r="C3296" s="1" t="s">
        <v>1949</v>
      </c>
      <c r="G3296" s="16"/>
    </row>
    <row r="3297">
      <c r="A3297" s="80">
        <v>38958.0</v>
      </c>
      <c r="B3297" s="74">
        <v>1.1105</v>
      </c>
      <c r="C3297" s="1" t="s">
        <v>1949</v>
      </c>
      <c r="G3297" s="16"/>
    </row>
    <row r="3298">
      <c r="A3298" s="80">
        <v>38959.0</v>
      </c>
      <c r="B3298" s="74">
        <v>1.11</v>
      </c>
      <c r="C3298" s="1" t="s">
        <v>1949</v>
      </c>
      <c r="G3298" s="16"/>
    </row>
    <row r="3299">
      <c r="A3299" s="80">
        <v>38960.0</v>
      </c>
      <c r="B3299" s="74">
        <v>1.1066</v>
      </c>
      <c r="C3299" s="1" t="s">
        <v>1949</v>
      </c>
      <c r="G3299" s="16"/>
    </row>
    <row r="3300">
      <c r="A3300" s="79">
        <v>38961.0</v>
      </c>
      <c r="B3300" s="74">
        <v>1.1056</v>
      </c>
      <c r="C3300" s="1" t="s">
        <v>1949</v>
      </c>
      <c r="G3300" s="16"/>
    </row>
    <row r="3301">
      <c r="A3301" s="79">
        <v>38964.0</v>
      </c>
      <c r="B3301" s="13"/>
      <c r="C3301" s="1" t="s">
        <v>1949</v>
      </c>
      <c r="G3301" s="16"/>
    </row>
    <row r="3302">
      <c r="A3302" s="79">
        <v>38965.0</v>
      </c>
      <c r="B3302" s="74">
        <v>1.111</v>
      </c>
      <c r="C3302" s="1" t="s">
        <v>1949</v>
      </c>
      <c r="G3302" s="16"/>
    </row>
    <row r="3303">
      <c r="A3303" s="79">
        <v>38966.0</v>
      </c>
      <c r="B3303" s="74">
        <v>1.1053</v>
      </c>
      <c r="C3303" s="1" t="s">
        <v>1949</v>
      </c>
      <c r="G3303" s="16"/>
    </row>
    <row r="3304">
      <c r="A3304" s="79">
        <v>38967.0</v>
      </c>
      <c r="B3304" s="74">
        <v>1.1099</v>
      </c>
      <c r="C3304" s="1" t="s">
        <v>1949</v>
      </c>
      <c r="G3304" s="16"/>
    </row>
    <row r="3305">
      <c r="A3305" s="79">
        <v>38968.0</v>
      </c>
      <c r="B3305" s="74">
        <v>1.119</v>
      </c>
      <c r="C3305" s="1" t="s">
        <v>1949</v>
      </c>
      <c r="G3305" s="16"/>
    </row>
    <row r="3306">
      <c r="A3306" s="80">
        <v>38971.0</v>
      </c>
      <c r="B3306" s="74">
        <v>1.1218</v>
      </c>
      <c r="C3306" s="1" t="s">
        <v>1949</v>
      </c>
      <c r="G3306" s="16"/>
    </row>
    <row r="3307">
      <c r="A3307" s="80">
        <v>38972.0</v>
      </c>
      <c r="B3307" s="74">
        <v>1.1186</v>
      </c>
      <c r="C3307" s="1" t="s">
        <v>1949</v>
      </c>
      <c r="G3307" s="16"/>
    </row>
    <row r="3308">
      <c r="A3308" s="80">
        <v>38973.0</v>
      </c>
      <c r="B3308" s="74">
        <v>1.1191</v>
      </c>
      <c r="C3308" s="1" t="s">
        <v>1949</v>
      </c>
      <c r="G3308" s="16"/>
    </row>
    <row r="3309">
      <c r="A3309" s="80">
        <v>38974.0</v>
      </c>
      <c r="B3309" s="74">
        <v>1.1159</v>
      </c>
      <c r="C3309" s="1" t="s">
        <v>1949</v>
      </c>
      <c r="G3309" s="16"/>
    </row>
    <row r="3310">
      <c r="A3310" s="80">
        <v>38975.0</v>
      </c>
      <c r="B3310" s="74">
        <v>1.1195</v>
      </c>
      <c r="C3310" s="1" t="s">
        <v>1949</v>
      </c>
      <c r="G3310" s="16"/>
    </row>
    <row r="3311">
      <c r="A3311" s="80">
        <v>38978.0</v>
      </c>
      <c r="B3311" s="74">
        <v>1.1171</v>
      </c>
      <c r="C3311" s="1" t="s">
        <v>1949</v>
      </c>
      <c r="G3311" s="16"/>
    </row>
    <row r="3312">
      <c r="A3312" s="80">
        <v>38979.0</v>
      </c>
      <c r="B3312" s="74">
        <v>1.1232</v>
      </c>
      <c r="C3312" s="1" t="s">
        <v>1949</v>
      </c>
      <c r="G3312" s="16"/>
    </row>
    <row r="3313">
      <c r="A3313" s="80">
        <v>38980.0</v>
      </c>
      <c r="B3313" s="74">
        <v>1.1273</v>
      </c>
      <c r="C3313" s="1" t="s">
        <v>1949</v>
      </c>
      <c r="G3313" s="16"/>
    </row>
    <row r="3314">
      <c r="A3314" s="80">
        <v>38981.0</v>
      </c>
      <c r="B3314" s="74">
        <v>1.1195</v>
      </c>
      <c r="C3314" s="1" t="s">
        <v>1949</v>
      </c>
      <c r="G3314" s="16"/>
    </row>
    <row r="3315">
      <c r="A3315" s="80">
        <v>38982.0</v>
      </c>
      <c r="B3315" s="74">
        <v>1.1172</v>
      </c>
      <c r="C3315" s="1" t="s">
        <v>1949</v>
      </c>
      <c r="G3315" s="16"/>
    </row>
    <row r="3316">
      <c r="A3316" s="80">
        <v>38985.0</v>
      </c>
      <c r="B3316" s="74">
        <v>1.1162</v>
      </c>
      <c r="C3316" s="1" t="s">
        <v>1949</v>
      </c>
      <c r="G3316" s="16"/>
    </row>
    <row r="3317">
      <c r="A3317" s="80">
        <v>38986.0</v>
      </c>
      <c r="B3317" s="74">
        <v>1.116</v>
      </c>
      <c r="C3317" s="1" t="s">
        <v>1949</v>
      </c>
      <c r="G3317" s="16"/>
    </row>
    <row r="3318">
      <c r="A3318" s="80">
        <v>38987.0</v>
      </c>
      <c r="B3318" s="74">
        <v>1.1151</v>
      </c>
      <c r="C3318" s="1" t="s">
        <v>1949</v>
      </c>
      <c r="G3318" s="16"/>
    </row>
    <row r="3319">
      <c r="A3319" s="80">
        <v>38988.0</v>
      </c>
      <c r="B3319" s="74">
        <v>1.1109</v>
      </c>
      <c r="C3319" s="1" t="s">
        <v>1949</v>
      </c>
      <c r="G3319" s="16"/>
    </row>
    <row r="3320">
      <c r="A3320" s="80">
        <v>38989.0</v>
      </c>
      <c r="B3320" s="74">
        <v>1.1153</v>
      </c>
      <c r="C3320" s="1" t="s">
        <v>1949</v>
      </c>
      <c r="G3320" s="16"/>
    </row>
    <row r="3321">
      <c r="A3321" s="79">
        <v>38992.0</v>
      </c>
      <c r="B3321" s="74">
        <v>1.1155</v>
      </c>
      <c r="C3321" s="1" t="s">
        <v>1949</v>
      </c>
      <c r="G3321" s="16"/>
    </row>
    <row r="3322">
      <c r="A3322" s="79">
        <v>38993.0</v>
      </c>
      <c r="B3322" s="74">
        <v>1.1211</v>
      </c>
      <c r="C3322" s="1" t="s">
        <v>1949</v>
      </c>
      <c r="G3322" s="16"/>
    </row>
    <row r="3323">
      <c r="A3323" s="79">
        <v>38994.0</v>
      </c>
      <c r="B3323" s="74">
        <v>1.1287</v>
      </c>
      <c r="C3323" s="1" t="s">
        <v>1949</v>
      </c>
      <c r="G3323" s="16"/>
    </row>
    <row r="3324">
      <c r="A3324" s="79">
        <v>38995.0</v>
      </c>
      <c r="B3324" s="74">
        <v>1.1269</v>
      </c>
      <c r="C3324" s="1" t="s">
        <v>1949</v>
      </c>
      <c r="G3324" s="16"/>
    </row>
    <row r="3325">
      <c r="A3325" s="79">
        <v>38996.0</v>
      </c>
      <c r="B3325" s="74">
        <v>1.1264</v>
      </c>
      <c r="C3325" s="1" t="s">
        <v>1949</v>
      </c>
      <c r="G3325" s="16"/>
    </row>
    <row r="3326">
      <c r="A3326" s="79">
        <v>38999.0</v>
      </c>
      <c r="B3326" s="13"/>
      <c r="C3326" s="1" t="s">
        <v>1949</v>
      </c>
      <c r="G3326" s="16"/>
    </row>
    <row r="3327">
      <c r="A3327" s="80">
        <v>39000.0</v>
      </c>
      <c r="B3327" s="74">
        <v>1.1319</v>
      </c>
      <c r="C3327" s="1" t="s">
        <v>1949</v>
      </c>
      <c r="G3327" s="16"/>
    </row>
    <row r="3328">
      <c r="A3328" s="80">
        <v>39001.0</v>
      </c>
      <c r="B3328" s="74">
        <v>1.1358</v>
      </c>
      <c r="C3328" s="1" t="s">
        <v>1949</v>
      </c>
      <c r="G3328" s="16"/>
    </row>
    <row r="3329">
      <c r="A3329" s="80">
        <v>39002.0</v>
      </c>
      <c r="B3329" s="74">
        <v>1.1357</v>
      </c>
      <c r="C3329" s="1" t="s">
        <v>1949</v>
      </c>
      <c r="G3329" s="16"/>
    </row>
    <row r="3330">
      <c r="A3330" s="80">
        <v>39003.0</v>
      </c>
      <c r="B3330" s="74">
        <v>1.1367</v>
      </c>
      <c r="C3330" s="1" t="s">
        <v>1949</v>
      </c>
      <c r="G3330" s="16"/>
    </row>
    <row r="3331">
      <c r="A3331" s="80">
        <v>39006.0</v>
      </c>
      <c r="B3331" s="74">
        <v>1.1385</v>
      </c>
      <c r="C3331" s="1" t="s">
        <v>1949</v>
      </c>
      <c r="G3331" s="16"/>
    </row>
    <row r="3332">
      <c r="A3332" s="80">
        <v>39007.0</v>
      </c>
      <c r="B3332" s="74">
        <v>1.138</v>
      </c>
      <c r="C3332" s="1" t="s">
        <v>1949</v>
      </c>
      <c r="G3332" s="16"/>
    </row>
    <row r="3333">
      <c r="A3333" s="80">
        <v>39008.0</v>
      </c>
      <c r="B3333" s="74">
        <v>1.1379</v>
      </c>
      <c r="C3333" s="1" t="s">
        <v>1949</v>
      </c>
      <c r="G3333" s="16"/>
    </row>
    <row r="3334">
      <c r="A3334" s="80">
        <v>39009.0</v>
      </c>
      <c r="B3334" s="74">
        <v>1.1318</v>
      </c>
      <c r="C3334" s="1" t="s">
        <v>1949</v>
      </c>
      <c r="G3334" s="16"/>
    </row>
    <row r="3335">
      <c r="A3335" s="80">
        <v>39010.0</v>
      </c>
      <c r="B3335" s="74">
        <v>1.1251</v>
      </c>
      <c r="C3335" s="1" t="s">
        <v>1949</v>
      </c>
      <c r="G3335" s="16"/>
    </row>
    <row r="3336">
      <c r="A3336" s="80">
        <v>39013.0</v>
      </c>
      <c r="B3336" s="74">
        <v>1.1282</v>
      </c>
      <c r="C3336" s="1" t="s">
        <v>1949</v>
      </c>
      <c r="G3336" s="16"/>
    </row>
    <row r="3337">
      <c r="A3337" s="80">
        <v>39014.0</v>
      </c>
      <c r="B3337" s="74">
        <v>1.1272</v>
      </c>
      <c r="C3337" s="1" t="s">
        <v>1949</v>
      </c>
      <c r="G3337" s="16"/>
    </row>
    <row r="3338">
      <c r="A3338" s="80">
        <v>39015.0</v>
      </c>
      <c r="B3338" s="74">
        <v>1.1248</v>
      </c>
      <c r="C3338" s="1" t="s">
        <v>1949</v>
      </c>
      <c r="G3338" s="16"/>
    </row>
    <row r="3339">
      <c r="A3339" s="80">
        <v>39016.0</v>
      </c>
      <c r="B3339" s="74">
        <v>1.1254</v>
      </c>
      <c r="C3339" s="1" t="s">
        <v>1949</v>
      </c>
      <c r="G3339" s="16"/>
    </row>
    <row r="3340">
      <c r="A3340" s="80">
        <v>39017.0</v>
      </c>
      <c r="B3340" s="74">
        <v>1.1188</v>
      </c>
      <c r="C3340" s="1" t="s">
        <v>1949</v>
      </c>
      <c r="G3340" s="16"/>
    </row>
    <row r="3341">
      <c r="A3341" s="80">
        <v>39020.0</v>
      </c>
      <c r="B3341" s="74">
        <v>1.1235</v>
      </c>
      <c r="C3341" s="1" t="s">
        <v>1949</v>
      </c>
      <c r="G3341" s="16"/>
    </row>
    <row r="3342">
      <c r="A3342" s="80">
        <v>39021.0</v>
      </c>
      <c r="B3342" s="74">
        <v>1.1227</v>
      </c>
      <c r="C3342" s="1" t="s">
        <v>1949</v>
      </c>
      <c r="G3342" s="16"/>
    </row>
    <row r="3343">
      <c r="A3343" s="79">
        <v>39022.0</v>
      </c>
      <c r="B3343" s="74">
        <v>1.1315</v>
      </c>
      <c r="C3343" s="1" t="s">
        <v>1949</v>
      </c>
      <c r="G3343" s="16"/>
    </row>
    <row r="3344">
      <c r="A3344" s="79">
        <v>39023.0</v>
      </c>
      <c r="B3344" s="74">
        <v>1.1362</v>
      </c>
      <c r="C3344" s="1" t="s">
        <v>1949</v>
      </c>
      <c r="G3344" s="16"/>
    </row>
    <row r="3345">
      <c r="A3345" s="79">
        <v>39024.0</v>
      </c>
      <c r="B3345" s="74">
        <v>1.129</v>
      </c>
      <c r="C3345" s="1" t="s">
        <v>1949</v>
      </c>
      <c r="G3345" s="16"/>
    </row>
    <row r="3346">
      <c r="A3346" s="79">
        <v>39027.0</v>
      </c>
      <c r="B3346" s="74">
        <v>1.1293</v>
      </c>
      <c r="C3346" s="1" t="s">
        <v>1949</v>
      </c>
      <c r="G3346" s="16"/>
    </row>
    <row r="3347">
      <c r="A3347" s="79">
        <v>39028.0</v>
      </c>
      <c r="B3347" s="74">
        <v>1.1277</v>
      </c>
      <c r="C3347" s="1" t="s">
        <v>1949</v>
      </c>
      <c r="G3347" s="16"/>
    </row>
    <row r="3348">
      <c r="A3348" s="79">
        <v>39029.0</v>
      </c>
      <c r="B3348" s="74">
        <v>1.1277</v>
      </c>
      <c r="C3348" s="1" t="s">
        <v>1949</v>
      </c>
      <c r="G3348" s="16"/>
    </row>
    <row r="3349">
      <c r="A3349" s="79">
        <v>39030.0</v>
      </c>
      <c r="B3349" s="74">
        <v>1.1292</v>
      </c>
      <c r="C3349" s="1" t="s">
        <v>1949</v>
      </c>
      <c r="G3349" s="16"/>
    </row>
    <row r="3350">
      <c r="A3350" s="80">
        <v>39031.0</v>
      </c>
      <c r="B3350" s="74">
        <v>1.1307</v>
      </c>
      <c r="C3350" s="1" t="s">
        <v>1949</v>
      </c>
      <c r="G3350" s="16"/>
    </row>
    <row r="3351">
      <c r="A3351" s="80">
        <v>39034.0</v>
      </c>
      <c r="B3351" s="13"/>
      <c r="C3351" s="1" t="s">
        <v>1949</v>
      </c>
      <c r="G3351" s="16"/>
    </row>
    <row r="3352">
      <c r="A3352" s="80">
        <v>39035.0</v>
      </c>
      <c r="B3352" s="74">
        <v>1.1395</v>
      </c>
      <c r="C3352" s="1" t="s">
        <v>1949</v>
      </c>
      <c r="G3352" s="16"/>
    </row>
    <row r="3353">
      <c r="A3353" s="80">
        <v>39036.0</v>
      </c>
      <c r="B3353" s="74">
        <v>1.139</v>
      </c>
      <c r="C3353" s="1" t="s">
        <v>1949</v>
      </c>
      <c r="G3353" s="16"/>
    </row>
    <row r="3354">
      <c r="A3354" s="80">
        <v>39037.0</v>
      </c>
      <c r="B3354" s="74">
        <v>1.1404</v>
      </c>
      <c r="C3354" s="1" t="s">
        <v>1949</v>
      </c>
      <c r="G3354" s="16"/>
    </row>
    <row r="3355">
      <c r="A3355" s="80">
        <v>39038.0</v>
      </c>
      <c r="B3355" s="74">
        <v>1.1459</v>
      </c>
      <c r="C3355" s="1" t="s">
        <v>1949</v>
      </c>
      <c r="G3355" s="16"/>
    </row>
    <row r="3356">
      <c r="A3356" s="80">
        <v>39041.0</v>
      </c>
      <c r="B3356" s="74">
        <v>1.1473</v>
      </c>
      <c r="C3356" s="1" t="s">
        <v>1949</v>
      </c>
      <c r="G3356" s="16"/>
    </row>
    <row r="3357">
      <c r="A3357" s="80">
        <v>39042.0</v>
      </c>
      <c r="B3357" s="74">
        <v>1.1474</v>
      </c>
      <c r="C3357" s="1" t="s">
        <v>1949</v>
      </c>
      <c r="G3357" s="16"/>
    </row>
    <row r="3358">
      <c r="A3358" s="80">
        <v>39043.0</v>
      </c>
      <c r="B3358" s="13"/>
      <c r="C3358" s="1" t="s">
        <v>1949</v>
      </c>
      <c r="G3358" s="16"/>
    </row>
    <row r="3359">
      <c r="A3359" s="80">
        <v>39044.0</v>
      </c>
      <c r="B3359" s="13"/>
      <c r="C3359" s="1" t="s">
        <v>1949</v>
      </c>
      <c r="G3359" s="16"/>
    </row>
    <row r="3360">
      <c r="A3360" s="80">
        <v>39045.0</v>
      </c>
      <c r="B3360" s="13"/>
      <c r="C3360" s="1" t="s">
        <v>1949</v>
      </c>
      <c r="G3360" s="16"/>
    </row>
    <row r="3361">
      <c r="A3361" s="80">
        <v>39048.0</v>
      </c>
      <c r="B3361" s="74">
        <v>1.133</v>
      </c>
      <c r="C3361" s="1" t="s">
        <v>1949</v>
      </c>
      <c r="G3361" s="16"/>
    </row>
    <row r="3362">
      <c r="A3362" s="80">
        <v>39049.0</v>
      </c>
      <c r="B3362" s="74">
        <v>1.1311</v>
      </c>
      <c r="C3362" s="1" t="s">
        <v>1949</v>
      </c>
      <c r="G3362" s="16"/>
    </row>
    <row r="3363">
      <c r="A3363" s="80">
        <v>39050.0</v>
      </c>
      <c r="B3363" s="74">
        <v>1.136</v>
      </c>
      <c r="C3363" s="1" t="s">
        <v>1949</v>
      </c>
      <c r="G3363" s="16"/>
    </row>
    <row r="3364">
      <c r="A3364" s="80">
        <v>39051.0</v>
      </c>
      <c r="B3364" s="74">
        <v>1.1415</v>
      </c>
      <c r="C3364" s="1" t="s">
        <v>1949</v>
      </c>
      <c r="G3364" s="16"/>
    </row>
    <row r="3365">
      <c r="A3365" s="79">
        <v>39052.0</v>
      </c>
      <c r="B3365" s="74">
        <v>1.1445</v>
      </c>
      <c r="C3365" s="1" t="s">
        <v>1949</v>
      </c>
      <c r="G3365" s="16"/>
    </row>
    <row r="3366">
      <c r="A3366" s="79">
        <v>39055.0</v>
      </c>
      <c r="B3366" s="74">
        <v>1.1454</v>
      </c>
      <c r="C3366" s="1" t="s">
        <v>1949</v>
      </c>
      <c r="G3366" s="16"/>
    </row>
    <row r="3367">
      <c r="A3367" s="79">
        <v>39056.0</v>
      </c>
      <c r="B3367" s="74">
        <v>1.1417</v>
      </c>
      <c r="C3367" s="1" t="s">
        <v>1949</v>
      </c>
      <c r="G3367" s="16"/>
    </row>
    <row r="3368">
      <c r="A3368" s="79">
        <v>39057.0</v>
      </c>
      <c r="B3368" s="74">
        <v>1.1469</v>
      </c>
      <c r="C3368" s="1" t="s">
        <v>1949</v>
      </c>
      <c r="G3368" s="16"/>
    </row>
    <row r="3369">
      <c r="A3369" s="79">
        <v>39058.0</v>
      </c>
      <c r="B3369" s="74">
        <v>1.1481</v>
      </c>
      <c r="C3369" s="1" t="s">
        <v>1949</v>
      </c>
      <c r="G3369" s="16"/>
    </row>
    <row r="3370">
      <c r="A3370" s="79">
        <v>39059.0</v>
      </c>
      <c r="B3370" s="74">
        <v>1.1501</v>
      </c>
      <c r="C3370" s="1" t="s">
        <v>1949</v>
      </c>
      <c r="G3370" s="16"/>
    </row>
    <row r="3371">
      <c r="A3371" s="80">
        <v>39062.0</v>
      </c>
      <c r="B3371" s="74">
        <v>1.1475</v>
      </c>
      <c r="C3371" s="1" t="s">
        <v>1949</v>
      </c>
      <c r="G3371" s="16"/>
    </row>
    <row r="3372">
      <c r="A3372" s="80">
        <v>39063.0</v>
      </c>
      <c r="B3372" s="74">
        <v>1.1548</v>
      </c>
      <c r="C3372" s="1" t="s">
        <v>1949</v>
      </c>
      <c r="G3372" s="16"/>
    </row>
    <row r="3373">
      <c r="A3373" s="80">
        <v>39064.0</v>
      </c>
      <c r="B3373" s="74">
        <v>1.1545</v>
      </c>
      <c r="C3373" s="1" t="s">
        <v>1949</v>
      </c>
      <c r="G3373" s="16"/>
    </row>
    <row r="3374">
      <c r="A3374" s="80">
        <v>39065.0</v>
      </c>
      <c r="B3374" s="74">
        <v>1.1568</v>
      </c>
      <c r="C3374" s="1" t="s">
        <v>1949</v>
      </c>
      <c r="G3374" s="16"/>
    </row>
    <row r="3375">
      <c r="A3375" s="80">
        <v>39066.0</v>
      </c>
      <c r="B3375" s="74">
        <v>1.1574</v>
      </c>
      <c r="C3375" s="1" t="s">
        <v>1949</v>
      </c>
      <c r="G3375" s="16"/>
    </row>
    <row r="3376">
      <c r="A3376" s="80">
        <v>39069.0</v>
      </c>
      <c r="B3376" s="74">
        <v>1.1574</v>
      </c>
      <c r="C3376" s="1" t="s">
        <v>1949</v>
      </c>
      <c r="G3376" s="16"/>
    </row>
    <row r="3377">
      <c r="A3377" s="80">
        <v>39070.0</v>
      </c>
      <c r="B3377" s="74">
        <v>1.1558</v>
      </c>
      <c r="C3377" s="1" t="s">
        <v>1949</v>
      </c>
      <c r="G3377" s="16"/>
    </row>
    <row r="3378">
      <c r="A3378" s="80">
        <v>39071.0</v>
      </c>
      <c r="B3378" s="74">
        <v>1.1486</v>
      </c>
      <c r="C3378" s="1" t="s">
        <v>1949</v>
      </c>
      <c r="G3378" s="16"/>
    </row>
    <row r="3379">
      <c r="A3379" s="80">
        <v>39072.0</v>
      </c>
      <c r="B3379" s="74">
        <v>1.1537</v>
      </c>
      <c r="C3379" s="1" t="s">
        <v>1949</v>
      </c>
      <c r="G3379" s="16"/>
    </row>
    <row r="3380">
      <c r="A3380" s="80">
        <v>39073.0</v>
      </c>
      <c r="B3380" s="74">
        <v>1.1574</v>
      </c>
      <c r="C3380" s="1" t="s">
        <v>1949</v>
      </c>
      <c r="G3380" s="16"/>
    </row>
    <row r="3381">
      <c r="A3381" s="80">
        <v>39077.0</v>
      </c>
      <c r="B3381" s="13"/>
      <c r="C3381" s="1" t="s">
        <v>1949</v>
      </c>
      <c r="G3381" s="16"/>
    </row>
    <row r="3382">
      <c r="A3382" s="80">
        <v>39078.0</v>
      </c>
      <c r="B3382" s="13"/>
      <c r="C3382" s="1" t="s">
        <v>1949</v>
      </c>
      <c r="G3382" s="16"/>
    </row>
    <row r="3383">
      <c r="A3383" s="80">
        <v>39079.0</v>
      </c>
      <c r="B3383" s="74">
        <v>1.1599</v>
      </c>
      <c r="C3383" s="1" t="s">
        <v>1949</v>
      </c>
      <c r="G3383" s="16"/>
    </row>
    <row r="3384">
      <c r="A3384" s="80">
        <v>39080.0</v>
      </c>
      <c r="B3384" s="74">
        <v>1.1653</v>
      </c>
      <c r="C3384" s="1" t="s">
        <v>1949</v>
      </c>
      <c r="G3384" s="16"/>
    </row>
    <row r="3385">
      <c r="A3385" s="79">
        <v>39084.0</v>
      </c>
      <c r="B3385" s="74">
        <v>1.1649</v>
      </c>
      <c r="C3385" s="1" t="s">
        <v>1949</v>
      </c>
      <c r="G3385" s="16"/>
    </row>
    <row r="3386">
      <c r="A3386" s="79">
        <v>39085.0</v>
      </c>
      <c r="B3386" s="74">
        <v>1.1699</v>
      </c>
      <c r="C3386" s="1" t="s">
        <v>1949</v>
      </c>
      <c r="G3386" s="16"/>
    </row>
    <row r="3387">
      <c r="A3387" s="79">
        <v>39086.0</v>
      </c>
      <c r="B3387" s="74">
        <v>1.1767</v>
      </c>
      <c r="C3387" s="1" t="s">
        <v>1949</v>
      </c>
      <c r="G3387" s="16"/>
    </row>
    <row r="3388">
      <c r="A3388" s="79">
        <v>39087.0</v>
      </c>
      <c r="B3388" s="74">
        <v>1.1755</v>
      </c>
      <c r="C3388" s="1" t="s">
        <v>1949</v>
      </c>
      <c r="G3388" s="16"/>
    </row>
    <row r="3389">
      <c r="A3389" s="79">
        <v>39090.0</v>
      </c>
      <c r="B3389" s="74">
        <v>1.1777</v>
      </c>
      <c r="C3389" s="1" t="s">
        <v>1949</v>
      </c>
      <c r="G3389" s="16"/>
    </row>
    <row r="3390">
      <c r="A3390" s="79">
        <v>39091.0</v>
      </c>
      <c r="B3390" s="74">
        <v>1.1784</v>
      </c>
      <c r="C3390" s="1" t="s">
        <v>1949</v>
      </c>
      <c r="G3390" s="16"/>
    </row>
    <row r="3391">
      <c r="A3391" s="80">
        <v>39092.0</v>
      </c>
      <c r="B3391" s="74">
        <v>1.1772</v>
      </c>
      <c r="C3391" s="1" t="s">
        <v>1949</v>
      </c>
      <c r="G3391" s="16"/>
    </row>
    <row r="3392">
      <c r="A3392" s="80">
        <v>39093.0</v>
      </c>
      <c r="B3392" s="74">
        <v>1.1762</v>
      </c>
      <c r="C3392" s="1" t="s">
        <v>1949</v>
      </c>
      <c r="G3392" s="16"/>
    </row>
    <row r="3393">
      <c r="A3393" s="80">
        <v>39094.0</v>
      </c>
      <c r="B3393" s="74">
        <v>1.1702</v>
      </c>
      <c r="C3393" s="1" t="s">
        <v>1949</v>
      </c>
      <c r="G3393" s="16"/>
    </row>
    <row r="3394">
      <c r="A3394" s="80">
        <v>39097.0</v>
      </c>
      <c r="B3394" s="74">
        <v>1.1681</v>
      </c>
      <c r="C3394" s="1" t="s">
        <v>1949</v>
      </c>
      <c r="G3394" s="16"/>
    </row>
    <row r="3395">
      <c r="A3395" s="80">
        <v>39098.0</v>
      </c>
      <c r="B3395" s="74">
        <v>1.1746</v>
      </c>
      <c r="C3395" s="1" t="s">
        <v>1949</v>
      </c>
      <c r="G3395" s="16"/>
    </row>
    <row r="3396">
      <c r="A3396" s="80">
        <v>39099.0</v>
      </c>
      <c r="B3396" s="74">
        <v>1.1737</v>
      </c>
      <c r="C3396" s="1" t="s">
        <v>1949</v>
      </c>
      <c r="G3396" s="16"/>
    </row>
    <row r="3397">
      <c r="A3397" s="80">
        <v>39100.0</v>
      </c>
      <c r="B3397" s="74">
        <v>1.1752</v>
      </c>
      <c r="C3397" s="1" t="s">
        <v>1949</v>
      </c>
      <c r="G3397" s="16"/>
    </row>
    <row r="3398">
      <c r="A3398" s="80">
        <v>39101.0</v>
      </c>
      <c r="B3398" s="74">
        <v>1.172</v>
      </c>
      <c r="C3398" s="1" t="s">
        <v>1949</v>
      </c>
      <c r="G3398" s="16"/>
    </row>
    <row r="3399">
      <c r="A3399" s="80">
        <v>39104.0</v>
      </c>
      <c r="B3399" s="74">
        <v>1.1759</v>
      </c>
      <c r="C3399" s="1" t="s">
        <v>1949</v>
      </c>
      <c r="G3399" s="16"/>
    </row>
    <row r="3400">
      <c r="A3400" s="80">
        <v>39105.0</v>
      </c>
      <c r="B3400" s="74">
        <v>1.1816</v>
      </c>
      <c r="C3400" s="1" t="s">
        <v>1949</v>
      </c>
      <c r="G3400" s="16"/>
    </row>
    <row r="3401">
      <c r="A3401" s="80">
        <v>39106.0</v>
      </c>
      <c r="B3401" s="74">
        <v>1.1824</v>
      </c>
      <c r="C3401" s="1" t="s">
        <v>1949</v>
      </c>
      <c r="G3401" s="16"/>
    </row>
    <row r="3402">
      <c r="A3402" s="80">
        <v>39107.0</v>
      </c>
      <c r="B3402" s="74">
        <v>1.1783</v>
      </c>
      <c r="C3402" s="1" t="s">
        <v>1949</v>
      </c>
      <c r="G3402" s="16"/>
    </row>
    <row r="3403">
      <c r="A3403" s="80">
        <v>39108.0</v>
      </c>
      <c r="B3403" s="74">
        <v>1.1798</v>
      </c>
      <c r="C3403" s="1" t="s">
        <v>1949</v>
      </c>
      <c r="G3403" s="16"/>
    </row>
    <row r="3404">
      <c r="A3404" s="80">
        <v>39111.0</v>
      </c>
      <c r="B3404" s="74">
        <v>1.1816</v>
      </c>
      <c r="C3404" s="1" t="s">
        <v>1949</v>
      </c>
      <c r="G3404" s="16"/>
    </row>
    <row r="3405">
      <c r="A3405" s="80">
        <v>39112.0</v>
      </c>
      <c r="B3405" s="74">
        <v>1.1814</v>
      </c>
      <c r="C3405" s="1" t="s">
        <v>1949</v>
      </c>
      <c r="G3405" s="16"/>
    </row>
    <row r="3406">
      <c r="A3406" s="80">
        <v>39113.0</v>
      </c>
      <c r="B3406" s="74">
        <v>1.1792</v>
      </c>
      <c r="C3406" s="1" t="s">
        <v>1949</v>
      </c>
      <c r="G3406" s="16"/>
    </row>
    <row r="3407">
      <c r="A3407" s="79">
        <v>39114.0</v>
      </c>
      <c r="B3407" s="74">
        <v>1.1755</v>
      </c>
      <c r="C3407" s="1" t="s">
        <v>1949</v>
      </c>
      <c r="G3407" s="16"/>
    </row>
    <row r="3408">
      <c r="A3408" s="79">
        <v>39115.0</v>
      </c>
      <c r="B3408" s="74">
        <v>1.1838</v>
      </c>
      <c r="C3408" s="1" t="s">
        <v>1949</v>
      </c>
      <c r="G3408" s="16"/>
    </row>
    <row r="3409">
      <c r="A3409" s="79">
        <v>39118.0</v>
      </c>
      <c r="B3409" s="74">
        <v>1.1818</v>
      </c>
      <c r="C3409" s="1" t="s">
        <v>1949</v>
      </c>
      <c r="G3409" s="16"/>
    </row>
    <row r="3410">
      <c r="A3410" s="79">
        <v>39119.0</v>
      </c>
      <c r="B3410" s="74">
        <v>1.182</v>
      </c>
      <c r="C3410" s="1" t="s">
        <v>1949</v>
      </c>
      <c r="G3410" s="16"/>
    </row>
    <row r="3411">
      <c r="A3411" s="79">
        <v>39120.0</v>
      </c>
      <c r="B3411" s="74">
        <v>1.1852</v>
      </c>
      <c r="C3411" s="1" t="s">
        <v>1949</v>
      </c>
      <c r="G3411" s="16"/>
    </row>
    <row r="3412">
      <c r="A3412" s="79">
        <v>39121.0</v>
      </c>
      <c r="B3412" s="74">
        <v>1.1853</v>
      </c>
      <c r="C3412" s="1" t="s">
        <v>1949</v>
      </c>
      <c r="G3412" s="16"/>
    </row>
    <row r="3413">
      <c r="A3413" s="79">
        <v>39122.0</v>
      </c>
      <c r="B3413" s="74">
        <v>1.1739</v>
      </c>
      <c r="C3413" s="1" t="s">
        <v>1949</v>
      </c>
      <c r="G3413" s="16"/>
    </row>
    <row r="3414">
      <c r="A3414" s="80">
        <v>39125.0</v>
      </c>
      <c r="B3414" s="74">
        <v>1.1746</v>
      </c>
      <c r="C3414" s="1" t="s">
        <v>1949</v>
      </c>
      <c r="G3414" s="16"/>
    </row>
    <row r="3415">
      <c r="A3415" s="80">
        <v>39126.0</v>
      </c>
      <c r="B3415" s="74">
        <v>1.1686</v>
      </c>
      <c r="C3415" s="1" t="s">
        <v>1949</v>
      </c>
      <c r="G3415" s="16"/>
    </row>
    <row r="3416">
      <c r="A3416" s="80">
        <v>39127.0</v>
      </c>
      <c r="B3416" s="74">
        <v>1.166</v>
      </c>
      <c r="C3416" s="1" t="s">
        <v>1949</v>
      </c>
      <c r="G3416" s="16"/>
    </row>
    <row r="3417">
      <c r="A3417" s="80">
        <v>39128.0</v>
      </c>
      <c r="B3417" s="74">
        <v>1.1639</v>
      </c>
      <c r="C3417" s="1" t="s">
        <v>1949</v>
      </c>
      <c r="G3417" s="16"/>
    </row>
    <row r="3418">
      <c r="A3418" s="80">
        <v>39129.0</v>
      </c>
      <c r="B3418" s="74">
        <v>1.1637</v>
      </c>
      <c r="C3418" s="1" t="s">
        <v>1949</v>
      </c>
      <c r="G3418" s="16"/>
    </row>
    <row r="3419">
      <c r="A3419" s="80">
        <v>39132.0</v>
      </c>
      <c r="B3419" s="74">
        <v>1.1639</v>
      </c>
      <c r="C3419" s="1" t="s">
        <v>1949</v>
      </c>
      <c r="G3419" s="16"/>
    </row>
    <row r="3420">
      <c r="A3420" s="80">
        <v>39133.0</v>
      </c>
      <c r="B3420" s="74">
        <v>1.1698</v>
      </c>
      <c r="C3420" s="1" t="s">
        <v>1949</v>
      </c>
      <c r="G3420" s="16"/>
    </row>
    <row r="3421">
      <c r="A3421" s="80">
        <v>39134.0</v>
      </c>
      <c r="B3421" s="74">
        <v>1.1612</v>
      </c>
      <c r="C3421" s="1" t="s">
        <v>1949</v>
      </c>
      <c r="G3421" s="16"/>
    </row>
    <row r="3422">
      <c r="A3422" s="80">
        <v>39135.0</v>
      </c>
      <c r="B3422" s="74">
        <v>1.1616</v>
      </c>
      <c r="C3422" s="1" t="s">
        <v>1949</v>
      </c>
      <c r="G3422" s="16"/>
    </row>
    <row r="3423">
      <c r="A3423" s="80">
        <v>39136.0</v>
      </c>
      <c r="B3423" s="74">
        <v>1.1585</v>
      </c>
      <c r="C3423" s="1" t="s">
        <v>1949</v>
      </c>
      <c r="G3423" s="16"/>
    </row>
    <row r="3424">
      <c r="A3424" s="80">
        <v>39139.0</v>
      </c>
      <c r="B3424" s="74">
        <v>1.16</v>
      </c>
      <c r="C3424" s="1" t="s">
        <v>1949</v>
      </c>
      <c r="G3424" s="16"/>
    </row>
    <row r="3425">
      <c r="A3425" s="80">
        <v>39140.0</v>
      </c>
      <c r="B3425" s="74">
        <v>1.1639</v>
      </c>
      <c r="C3425" s="1" t="s">
        <v>1949</v>
      </c>
      <c r="G3425" s="16"/>
    </row>
    <row r="3426">
      <c r="A3426" s="80">
        <v>39141.0</v>
      </c>
      <c r="B3426" s="74">
        <v>1.17</v>
      </c>
      <c r="C3426" s="1" t="s">
        <v>1949</v>
      </c>
      <c r="G3426" s="16"/>
    </row>
    <row r="3427">
      <c r="A3427" s="79">
        <v>39142.0</v>
      </c>
      <c r="B3427" s="74">
        <v>1.1713</v>
      </c>
      <c r="C3427" s="1" t="s">
        <v>1949</v>
      </c>
      <c r="G3427" s="16"/>
    </row>
    <row r="3428">
      <c r="A3428" s="79">
        <v>39143.0</v>
      </c>
      <c r="B3428" s="13"/>
      <c r="C3428" s="1" t="s">
        <v>1949</v>
      </c>
      <c r="G3428" s="16"/>
    </row>
    <row r="3429">
      <c r="A3429" s="79">
        <v>39146.0</v>
      </c>
      <c r="B3429" s="74">
        <v>1.1811</v>
      </c>
      <c r="C3429" s="1" t="s">
        <v>1949</v>
      </c>
      <c r="G3429" s="16"/>
    </row>
    <row r="3430">
      <c r="A3430" s="79">
        <v>39147.0</v>
      </c>
      <c r="B3430" s="74">
        <v>1.176</v>
      </c>
      <c r="C3430" s="1" t="s">
        <v>1949</v>
      </c>
      <c r="G3430" s="16"/>
    </row>
    <row r="3431">
      <c r="A3431" s="79">
        <v>39148.0</v>
      </c>
      <c r="B3431" s="74">
        <v>1.1713</v>
      </c>
      <c r="C3431" s="1" t="s">
        <v>1949</v>
      </c>
      <c r="G3431" s="16"/>
    </row>
    <row r="3432">
      <c r="A3432" s="79">
        <v>39149.0</v>
      </c>
      <c r="B3432" s="13"/>
      <c r="C3432" s="1" t="s">
        <v>1949</v>
      </c>
      <c r="G3432" s="16"/>
    </row>
    <row r="3433">
      <c r="A3433" s="79">
        <v>39150.0</v>
      </c>
      <c r="B3433" s="74">
        <v>1.1712</v>
      </c>
      <c r="C3433" s="1" t="s">
        <v>1949</v>
      </c>
      <c r="G3433" s="16"/>
    </row>
    <row r="3434">
      <c r="A3434" s="80">
        <v>39153.0</v>
      </c>
      <c r="B3434" s="74">
        <v>1.1692</v>
      </c>
      <c r="C3434" s="1" t="s">
        <v>1949</v>
      </c>
      <c r="G3434" s="16"/>
    </row>
    <row r="3435">
      <c r="A3435" s="80">
        <v>39154.0</v>
      </c>
      <c r="B3435" s="74">
        <v>1.1687</v>
      </c>
      <c r="C3435" s="1" t="s">
        <v>1949</v>
      </c>
      <c r="G3435" s="16"/>
    </row>
    <row r="3436">
      <c r="A3436" s="80">
        <v>39155.0</v>
      </c>
      <c r="B3436" s="74">
        <v>1.1754</v>
      </c>
      <c r="C3436" s="1" t="s">
        <v>1949</v>
      </c>
      <c r="G3436" s="16"/>
    </row>
    <row r="3437">
      <c r="A3437" s="80">
        <v>39156.0</v>
      </c>
      <c r="B3437" s="74">
        <v>1.1758</v>
      </c>
      <c r="C3437" s="1" t="s">
        <v>1949</v>
      </c>
      <c r="G3437" s="16"/>
    </row>
    <row r="3438">
      <c r="A3438" s="80">
        <v>39157.0</v>
      </c>
      <c r="B3438" s="74">
        <v>1.174</v>
      </c>
      <c r="C3438" s="1" t="s">
        <v>1949</v>
      </c>
      <c r="G3438" s="16"/>
    </row>
    <row r="3439">
      <c r="A3439" s="80">
        <v>39160.0</v>
      </c>
      <c r="B3439" s="74">
        <v>1.1752</v>
      </c>
      <c r="C3439" s="1" t="s">
        <v>1949</v>
      </c>
      <c r="G3439" s="16"/>
    </row>
    <row r="3440">
      <c r="A3440" s="80">
        <v>39161.0</v>
      </c>
      <c r="B3440" s="74">
        <v>1.1639</v>
      </c>
      <c r="C3440" s="1" t="s">
        <v>1949</v>
      </c>
      <c r="G3440" s="16"/>
    </row>
    <row r="3441">
      <c r="A3441" s="80">
        <v>39162.0</v>
      </c>
      <c r="B3441" s="74">
        <v>1.1578</v>
      </c>
      <c r="C3441" s="1" t="s">
        <v>1949</v>
      </c>
      <c r="G3441" s="16"/>
    </row>
    <row r="3442">
      <c r="A3442" s="80">
        <v>39163.0</v>
      </c>
      <c r="B3442" s="74">
        <v>1.1576</v>
      </c>
      <c r="C3442" s="1" t="s">
        <v>1949</v>
      </c>
      <c r="G3442" s="16"/>
    </row>
    <row r="3443">
      <c r="A3443" s="80">
        <v>39164.0</v>
      </c>
      <c r="B3443" s="74">
        <v>1.16</v>
      </c>
      <c r="C3443" s="1" t="s">
        <v>1949</v>
      </c>
      <c r="G3443" s="16"/>
    </row>
    <row r="3444">
      <c r="A3444" s="80">
        <v>39167.0</v>
      </c>
      <c r="B3444" s="74">
        <v>1.1627</v>
      </c>
      <c r="C3444" s="1" t="s">
        <v>1949</v>
      </c>
      <c r="G3444" s="16"/>
    </row>
    <row r="3445">
      <c r="A3445" s="80">
        <v>39168.0</v>
      </c>
      <c r="B3445" s="74">
        <v>1.1584</v>
      </c>
      <c r="C3445" s="1" t="s">
        <v>1949</v>
      </c>
      <c r="G3445" s="16"/>
    </row>
    <row r="3446">
      <c r="A3446" s="80">
        <v>39169.0</v>
      </c>
      <c r="B3446" s="74">
        <v>1.158</v>
      </c>
      <c r="C3446" s="1" t="s">
        <v>1949</v>
      </c>
      <c r="G3446" s="16"/>
    </row>
    <row r="3447">
      <c r="A3447" s="80">
        <v>39170.0</v>
      </c>
      <c r="B3447" s="74">
        <v>1.1578</v>
      </c>
      <c r="C3447" s="1" t="s">
        <v>1949</v>
      </c>
      <c r="G3447" s="16"/>
    </row>
    <row r="3448">
      <c r="A3448" s="80">
        <v>39171.0</v>
      </c>
      <c r="B3448" s="74">
        <v>1.1529</v>
      </c>
      <c r="C3448" s="1" t="s">
        <v>1949</v>
      </c>
      <c r="G3448" s="16"/>
    </row>
    <row r="3449">
      <c r="A3449" s="79">
        <v>39174.0</v>
      </c>
      <c r="B3449" s="74">
        <v>1.1561</v>
      </c>
      <c r="C3449" s="1" t="s">
        <v>1949</v>
      </c>
      <c r="G3449" s="16"/>
    </row>
    <row r="3450">
      <c r="A3450" s="79">
        <v>39175.0</v>
      </c>
      <c r="B3450" s="74">
        <v>1.1573</v>
      </c>
      <c r="C3450" s="1" t="s">
        <v>1949</v>
      </c>
      <c r="G3450" s="16"/>
    </row>
    <row r="3451">
      <c r="A3451" s="79">
        <v>39176.0</v>
      </c>
      <c r="B3451" s="74">
        <v>1.1584</v>
      </c>
      <c r="C3451" s="1" t="s">
        <v>1949</v>
      </c>
      <c r="G3451" s="16"/>
    </row>
    <row r="3452">
      <c r="A3452" s="79">
        <v>39177.0</v>
      </c>
      <c r="B3452" s="13"/>
      <c r="C3452" s="1" t="s">
        <v>1949</v>
      </c>
      <c r="G3452" s="16"/>
    </row>
    <row r="3453">
      <c r="A3453" s="79">
        <v>39178.0</v>
      </c>
      <c r="B3453" s="13"/>
      <c r="C3453" s="1" t="s">
        <v>1949</v>
      </c>
      <c r="G3453" s="16"/>
    </row>
    <row r="3454">
      <c r="A3454" s="79">
        <v>39181.0</v>
      </c>
      <c r="B3454" s="74">
        <v>1.1522</v>
      </c>
      <c r="C3454" s="1" t="s">
        <v>1949</v>
      </c>
      <c r="G3454" s="16"/>
    </row>
    <row r="3455">
      <c r="A3455" s="80">
        <v>39182.0</v>
      </c>
      <c r="B3455" s="74">
        <v>1.148</v>
      </c>
      <c r="C3455" s="1" t="s">
        <v>1949</v>
      </c>
      <c r="G3455" s="16"/>
    </row>
    <row r="3456">
      <c r="A3456" s="80">
        <v>39183.0</v>
      </c>
      <c r="B3456" s="74">
        <v>1.145</v>
      </c>
      <c r="C3456" s="1" t="s">
        <v>1949</v>
      </c>
      <c r="G3456" s="16"/>
    </row>
    <row r="3457">
      <c r="A3457" s="80">
        <v>39184.0</v>
      </c>
      <c r="B3457" s="74">
        <v>1.1363</v>
      </c>
      <c r="C3457" s="1" t="s">
        <v>1949</v>
      </c>
      <c r="G3457" s="16"/>
    </row>
    <row r="3458">
      <c r="A3458" s="80">
        <v>39185.0</v>
      </c>
      <c r="B3458" s="74">
        <v>1.138</v>
      </c>
      <c r="C3458" s="1" t="s">
        <v>1949</v>
      </c>
      <c r="G3458" s="16"/>
    </row>
    <row r="3459">
      <c r="A3459" s="80">
        <v>39188.0</v>
      </c>
      <c r="B3459" s="74">
        <v>1.131</v>
      </c>
      <c r="C3459" s="1" t="s">
        <v>1949</v>
      </c>
      <c r="G3459" s="16"/>
    </row>
    <row r="3460">
      <c r="A3460" s="80">
        <v>39189.0</v>
      </c>
      <c r="B3460" s="74">
        <v>1.1294</v>
      </c>
      <c r="C3460" s="1" t="s">
        <v>1949</v>
      </c>
      <c r="G3460" s="16"/>
    </row>
    <row r="3461">
      <c r="A3461" s="80">
        <v>39190.0</v>
      </c>
      <c r="B3461" s="74">
        <v>1.1288</v>
      </c>
      <c r="C3461" s="1" t="s">
        <v>1949</v>
      </c>
      <c r="G3461" s="16"/>
    </row>
    <row r="3462">
      <c r="A3462" s="80">
        <v>39191.0</v>
      </c>
      <c r="B3462" s="74">
        <v>1.1286</v>
      </c>
      <c r="C3462" s="1" t="s">
        <v>1949</v>
      </c>
      <c r="G3462" s="16"/>
    </row>
    <row r="3463">
      <c r="A3463" s="80">
        <v>39192.0</v>
      </c>
      <c r="B3463" s="74">
        <v>1.1227</v>
      </c>
      <c r="C3463" s="1" t="s">
        <v>1949</v>
      </c>
      <c r="G3463" s="16"/>
    </row>
    <row r="3464">
      <c r="A3464" s="80">
        <v>39195.0</v>
      </c>
      <c r="B3464" s="74">
        <v>1.1227</v>
      </c>
      <c r="C3464" s="1" t="s">
        <v>1949</v>
      </c>
      <c r="G3464" s="16"/>
    </row>
    <row r="3465">
      <c r="A3465" s="80">
        <v>39196.0</v>
      </c>
      <c r="B3465" s="74">
        <v>1.1229</v>
      </c>
      <c r="C3465" s="1" t="s">
        <v>1949</v>
      </c>
      <c r="G3465" s="16"/>
    </row>
    <row r="3466">
      <c r="A3466" s="80">
        <v>39197.0</v>
      </c>
      <c r="B3466" s="74">
        <v>1.1145</v>
      </c>
      <c r="C3466" s="1" t="s">
        <v>1949</v>
      </c>
      <c r="G3466" s="16"/>
    </row>
    <row r="3467">
      <c r="A3467" s="80">
        <v>39198.0</v>
      </c>
      <c r="B3467" s="74">
        <v>1.1202</v>
      </c>
      <c r="C3467" s="1" t="s">
        <v>1949</v>
      </c>
      <c r="G3467" s="16"/>
    </row>
    <row r="3468">
      <c r="A3468" s="80">
        <v>39199.0</v>
      </c>
      <c r="B3468" s="74">
        <v>1.1153</v>
      </c>
      <c r="C3468" s="1" t="s">
        <v>1949</v>
      </c>
      <c r="G3468" s="16"/>
    </row>
    <row r="3469">
      <c r="A3469" s="80">
        <v>39202.0</v>
      </c>
      <c r="B3469" s="74">
        <v>1.1067</v>
      </c>
      <c r="C3469" s="1" t="s">
        <v>1949</v>
      </c>
      <c r="G3469" s="16"/>
    </row>
    <row r="3470">
      <c r="A3470" s="81">
        <v>39203.0</v>
      </c>
      <c r="B3470" s="74">
        <v>1.1089</v>
      </c>
      <c r="C3470" s="1" t="s">
        <v>1949</v>
      </c>
      <c r="G3470" s="16"/>
    </row>
    <row r="3471">
      <c r="A3471" s="81">
        <v>39204.0</v>
      </c>
      <c r="B3471" s="74">
        <v>1.1087</v>
      </c>
      <c r="C3471" s="1" t="s">
        <v>1949</v>
      </c>
      <c r="G3471" s="16"/>
    </row>
    <row r="3472">
      <c r="A3472" s="81">
        <v>39205.0</v>
      </c>
      <c r="B3472" s="74">
        <v>1.107</v>
      </c>
      <c r="C3472" s="1" t="s">
        <v>1949</v>
      </c>
      <c r="G3472" s="16"/>
    </row>
    <row r="3473">
      <c r="A3473" s="81">
        <v>39206.0</v>
      </c>
      <c r="B3473" s="74">
        <v>1.1069</v>
      </c>
      <c r="C3473" s="1" t="s">
        <v>1949</v>
      </c>
      <c r="G3473" s="16"/>
    </row>
    <row r="3474">
      <c r="A3474" s="81">
        <v>39209.0</v>
      </c>
      <c r="B3474" s="74">
        <v>1.1024</v>
      </c>
      <c r="C3474" s="1" t="s">
        <v>1949</v>
      </c>
      <c r="G3474" s="16"/>
    </row>
    <row r="3475">
      <c r="A3475" s="81">
        <v>39210.0</v>
      </c>
      <c r="B3475" s="74">
        <v>1.1048</v>
      </c>
      <c r="C3475" s="1" t="s">
        <v>1949</v>
      </c>
      <c r="G3475" s="16"/>
    </row>
    <row r="3476">
      <c r="A3476" s="81">
        <v>39211.0</v>
      </c>
      <c r="B3476" s="74">
        <v>1.1064</v>
      </c>
      <c r="C3476" s="1" t="s">
        <v>1949</v>
      </c>
      <c r="G3476" s="16"/>
    </row>
    <row r="3477">
      <c r="A3477" s="82">
        <v>39212.0</v>
      </c>
      <c r="B3477" s="74">
        <v>1.1073</v>
      </c>
      <c r="C3477" s="1" t="s">
        <v>1949</v>
      </c>
      <c r="G3477" s="16"/>
    </row>
    <row r="3478">
      <c r="A3478" s="82">
        <v>39213.0</v>
      </c>
      <c r="B3478" s="13"/>
      <c r="C3478" s="1" t="s">
        <v>1949</v>
      </c>
      <c r="G3478" s="16"/>
    </row>
    <row r="3479">
      <c r="A3479" s="82">
        <v>39216.0</v>
      </c>
      <c r="B3479" s="74">
        <v>1.1069</v>
      </c>
      <c r="C3479" s="1" t="s">
        <v>1949</v>
      </c>
      <c r="G3479" s="16"/>
    </row>
    <row r="3480">
      <c r="A3480" s="82">
        <v>39217.0</v>
      </c>
      <c r="B3480" s="74">
        <v>1.0977</v>
      </c>
      <c r="C3480" s="1" t="s">
        <v>1949</v>
      </c>
      <c r="G3480" s="16"/>
    </row>
    <row r="3481">
      <c r="A3481" s="82">
        <v>39218.0</v>
      </c>
      <c r="B3481" s="74">
        <v>1.1029</v>
      </c>
      <c r="C3481" s="1" t="s">
        <v>1949</v>
      </c>
      <c r="G3481" s="16"/>
    </row>
    <row r="3482">
      <c r="A3482" s="82">
        <v>39219.0</v>
      </c>
      <c r="B3482" s="74">
        <v>1.0977</v>
      </c>
      <c r="C3482" s="1" t="s">
        <v>1949</v>
      </c>
      <c r="G3482" s="16"/>
    </row>
    <row r="3483">
      <c r="A3483" s="82">
        <v>39220.0</v>
      </c>
      <c r="B3483" s="74">
        <v>1.0884</v>
      </c>
      <c r="C3483" s="1" t="s">
        <v>1949</v>
      </c>
      <c r="G3483" s="16"/>
    </row>
    <row r="3484">
      <c r="A3484" s="82">
        <v>39223.0</v>
      </c>
      <c r="B3484" s="13"/>
      <c r="C3484" s="1" t="s">
        <v>1949</v>
      </c>
      <c r="G3484" s="16"/>
    </row>
    <row r="3485">
      <c r="A3485" s="82">
        <v>39224.0</v>
      </c>
      <c r="B3485" s="74">
        <v>1.0855</v>
      </c>
      <c r="C3485" s="1" t="s">
        <v>1949</v>
      </c>
      <c r="G3485" s="16"/>
    </row>
    <row r="3486">
      <c r="A3486" s="82">
        <v>39225.0</v>
      </c>
      <c r="B3486" s="74">
        <v>1.0818</v>
      </c>
      <c r="C3486" s="1" t="s">
        <v>1949</v>
      </c>
      <c r="G3486" s="16"/>
    </row>
    <row r="3487">
      <c r="A3487" s="82">
        <v>39226.0</v>
      </c>
      <c r="B3487" s="74">
        <v>1.0841</v>
      </c>
      <c r="C3487" s="1" t="s">
        <v>1949</v>
      </c>
      <c r="G3487" s="16"/>
    </row>
    <row r="3488">
      <c r="A3488" s="82">
        <v>39227.0</v>
      </c>
      <c r="B3488" s="74">
        <v>1.0796</v>
      </c>
      <c r="C3488" s="1" t="s">
        <v>1949</v>
      </c>
      <c r="G3488" s="16"/>
    </row>
    <row r="3489">
      <c r="A3489" s="82">
        <v>39230.0</v>
      </c>
      <c r="B3489" s="13"/>
      <c r="C3489" s="1" t="s">
        <v>1949</v>
      </c>
      <c r="G3489" s="16"/>
    </row>
    <row r="3490">
      <c r="A3490" s="82">
        <v>39231.0</v>
      </c>
      <c r="B3490" s="74">
        <v>1.0719</v>
      </c>
      <c r="C3490" s="1" t="s">
        <v>1949</v>
      </c>
      <c r="G3490" s="16"/>
    </row>
    <row r="3491">
      <c r="A3491" s="82">
        <v>39232.0</v>
      </c>
      <c r="B3491" s="74">
        <v>1.0754</v>
      </c>
      <c r="C3491" s="1" t="s">
        <v>1949</v>
      </c>
      <c r="G3491" s="16"/>
    </row>
    <row r="3492">
      <c r="A3492" s="82">
        <v>39233.0</v>
      </c>
      <c r="B3492" s="74">
        <v>1.0699</v>
      </c>
      <c r="C3492" s="1" t="s">
        <v>1949</v>
      </c>
      <c r="G3492" s="16"/>
    </row>
    <row r="3493">
      <c r="A3493" s="79">
        <v>39234.0</v>
      </c>
      <c r="B3493" s="13"/>
      <c r="C3493" s="1" t="s">
        <v>1949</v>
      </c>
      <c r="G3493" s="16"/>
    </row>
    <row r="3494">
      <c r="A3494" s="79">
        <v>39237.0</v>
      </c>
      <c r="B3494" s="74">
        <v>1.058</v>
      </c>
      <c r="C3494" s="1" t="s">
        <v>1949</v>
      </c>
      <c r="G3494" s="16"/>
    </row>
    <row r="3495">
      <c r="A3495" s="79">
        <v>39238.0</v>
      </c>
      <c r="B3495" s="74">
        <v>1.0606</v>
      </c>
      <c r="C3495" s="1" t="s">
        <v>1949</v>
      </c>
      <c r="G3495" s="16"/>
    </row>
    <row r="3496">
      <c r="A3496" s="79">
        <v>39239.0</v>
      </c>
      <c r="B3496" s="74">
        <v>1.0586</v>
      </c>
      <c r="C3496" s="1" t="s">
        <v>1949</v>
      </c>
      <c r="G3496" s="16"/>
    </row>
    <row r="3497">
      <c r="A3497" s="79">
        <v>39240.0</v>
      </c>
      <c r="B3497" s="74">
        <v>1.0613</v>
      </c>
      <c r="C3497" s="1" t="s">
        <v>1949</v>
      </c>
      <c r="G3497" s="16"/>
    </row>
    <row r="3498">
      <c r="A3498" s="79">
        <v>39241.0</v>
      </c>
      <c r="B3498" s="74">
        <v>1.0622</v>
      </c>
      <c r="C3498" s="1" t="s">
        <v>1949</v>
      </c>
      <c r="G3498" s="16"/>
    </row>
    <row r="3499">
      <c r="A3499" s="80">
        <v>39244.0</v>
      </c>
      <c r="B3499" s="74">
        <v>1.0614</v>
      </c>
      <c r="C3499" s="1" t="s">
        <v>1949</v>
      </c>
      <c r="G3499" s="16"/>
    </row>
    <row r="3500">
      <c r="A3500" s="80">
        <v>39245.0</v>
      </c>
      <c r="B3500" s="74">
        <v>1.0635</v>
      </c>
      <c r="C3500" s="1" t="s">
        <v>1949</v>
      </c>
      <c r="G3500" s="16"/>
    </row>
    <row r="3501">
      <c r="A3501" s="80">
        <v>39246.0</v>
      </c>
      <c r="B3501" s="74">
        <v>1.0667</v>
      </c>
      <c r="C3501" s="1" t="s">
        <v>1949</v>
      </c>
      <c r="G3501" s="16"/>
    </row>
    <row r="3502">
      <c r="A3502" s="80">
        <v>39247.0</v>
      </c>
      <c r="B3502" s="74">
        <v>1.0684</v>
      </c>
      <c r="C3502" s="1" t="s">
        <v>1949</v>
      </c>
      <c r="G3502" s="16"/>
    </row>
    <row r="3503">
      <c r="A3503" s="80">
        <v>39248.0</v>
      </c>
      <c r="B3503" s="74">
        <v>1.0679</v>
      </c>
      <c r="C3503" s="1" t="s">
        <v>1949</v>
      </c>
      <c r="G3503" s="16"/>
    </row>
    <row r="3504">
      <c r="A3504" s="80">
        <v>39251.0</v>
      </c>
      <c r="B3504" s="74">
        <v>1.0721</v>
      </c>
      <c r="C3504" s="1" t="s">
        <v>1949</v>
      </c>
      <c r="G3504" s="16"/>
    </row>
    <row r="3505">
      <c r="A3505" s="80">
        <v>39252.0</v>
      </c>
      <c r="B3505" s="74">
        <v>1.0639</v>
      </c>
      <c r="C3505" s="1" t="s">
        <v>1949</v>
      </c>
      <c r="G3505" s="16"/>
    </row>
    <row r="3506">
      <c r="A3506" s="80">
        <v>39253.0</v>
      </c>
      <c r="B3506" s="74">
        <v>1.0646</v>
      </c>
      <c r="C3506" s="1" t="s">
        <v>1949</v>
      </c>
      <c r="G3506" s="16"/>
    </row>
    <row r="3507">
      <c r="A3507" s="80">
        <v>39254.0</v>
      </c>
      <c r="B3507" s="74">
        <v>1.073</v>
      </c>
      <c r="C3507" s="1" t="s">
        <v>1949</v>
      </c>
      <c r="G3507" s="16"/>
    </row>
    <row r="3508">
      <c r="A3508" s="80">
        <v>39255.0</v>
      </c>
      <c r="B3508" s="74">
        <v>1.0676</v>
      </c>
      <c r="C3508" s="1" t="s">
        <v>1949</v>
      </c>
      <c r="G3508" s="16"/>
    </row>
    <row r="3509">
      <c r="A3509" s="80">
        <v>39258.0</v>
      </c>
      <c r="B3509" s="74">
        <v>1.0713</v>
      </c>
      <c r="C3509" s="1" t="s">
        <v>1949</v>
      </c>
      <c r="G3509" s="16"/>
    </row>
    <row r="3510">
      <c r="A3510" s="80">
        <v>39259.0</v>
      </c>
      <c r="B3510" s="74">
        <v>1.0693</v>
      </c>
      <c r="C3510" s="1" t="s">
        <v>1949</v>
      </c>
      <c r="G3510" s="16"/>
    </row>
    <row r="3511">
      <c r="A3511" s="80">
        <v>39260.0</v>
      </c>
      <c r="B3511" s="74">
        <v>1.0716</v>
      </c>
      <c r="C3511" s="1" t="s">
        <v>1949</v>
      </c>
      <c r="G3511" s="16"/>
    </row>
    <row r="3512">
      <c r="A3512" s="80">
        <v>39261.0</v>
      </c>
      <c r="B3512" s="74">
        <v>1.0627</v>
      </c>
      <c r="C3512" s="1" t="s">
        <v>1949</v>
      </c>
      <c r="G3512" s="16"/>
    </row>
    <row r="3513">
      <c r="A3513" s="80">
        <v>39262.0</v>
      </c>
      <c r="B3513" s="74">
        <v>1.0634</v>
      </c>
      <c r="C3513" s="1" t="s">
        <v>1949</v>
      </c>
      <c r="G3513" s="16"/>
    </row>
    <row r="3514">
      <c r="A3514" s="79">
        <v>39265.0</v>
      </c>
      <c r="B3514" s="13"/>
      <c r="C3514" s="1" t="s">
        <v>1949</v>
      </c>
      <c r="G3514" s="16"/>
    </row>
    <row r="3515">
      <c r="A3515" s="79">
        <v>39266.0</v>
      </c>
      <c r="B3515" s="74">
        <v>1.0596</v>
      </c>
      <c r="C3515" s="1" t="s">
        <v>1949</v>
      </c>
      <c r="G3515" s="16"/>
    </row>
    <row r="3516">
      <c r="A3516" s="79">
        <v>39267.0</v>
      </c>
      <c r="B3516" s="74">
        <v>1.057</v>
      </c>
      <c r="C3516" s="1" t="s">
        <v>1949</v>
      </c>
      <c r="G3516" s="16"/>
    </row>
    <row r="3517">
      <c r="A3517" s="79">
        <v>39268.0</v>
      </c>
      <c r="B3517" s="74">
        <v>1.0566</v>
      </c>
      <c r="C3517" s="1" t="s">
        <v>1949</v>
      </c>
      <c r="G3517" s="16"/>
    </row>
    <row r="3518">
      <c r="A3518" s="79">
        <v>39269.0</v>
      </c>
      <c r="B3518" s="74">
        <v>1.048</v>
      </c>
      <c r="C3518" s="1" t="s">
        <v>1949</v>
      </c>
      <c r="G3518" s="16"/>
    </row>
    <row r="3519">
      <c r="A3519" s="79">
        <v>39272.0</v>
      </c>
      <c r="B3519" s="74">
        <v>1.0479</v>
      </c>
      <c r="C3519" s="1" t="s">
        <v>1949</v>
      </c>
      <c r="G3519" s="16"/>
    </row>
    <row r="3520">
      <c r="A3520" s="80">
        <v>39273.0</v>
      </c>
      <c r="B3520" s="74">
        <v>1.0521</v>
      </c>
      <c r="C3520" s="1" t="s">
        <v>1949</v>
      </c>
      <c r="G3520" s="16"/>
    </row>
    <row r="3521">
      <c r="A3521" s="80">
        <v>39274.0</v>
      </c>
      <c r="B3521" s="74">
        <v>1.0558</v>
      </c>
      <c r="C3521" s="1" t="s">
        <v>1949</v>
      </c>
      <c r="G3521" s="16"/>
    </row>
    <row r="3522">
      <c r="A3522" s="80">
        <v>39275.0</v>
      </c>
      <c r="B3522" s="74">
        <v>1.0469</v>
      </c>
      <c r="C3522" s="1" t="s">
        <v>1949</v>
      </c>
      <c r="G3522" s="16"/>
    </row>
    <row r="3523">
      <c r="A3523" s="80">
        <v>39276.0</v>
      </c>
      <c r="B3523" s="74">
        <v>1.0477</v>
      </c>
      <c r="C3523" s="1" t="s">
        <v>1949</v>
      </c>
      <c r="G3523" s="16"/>
    </row>
    <row r="3524">
      <c r="A3524" s="80">
        <v>39279.0</v>
      </c>
      <c r="B3524" s="74">
        <v>1.043</v>
      </c>
      <c r="C3524" s="1" t="s">
        <v>1949</v>
      </c>
      <c r="G3524" s="16"/>
    </row>
    <row r="3525">
      <c r="A3525" s="80">
        <v>39280.0</v>
      </c>
      <c r="B3525" s="74">
        <v>1.0436</v>
      </c>
      <c r="C3525" s="1" t="s">
        <v>1949</v>
      </c>
      <c r="G3525" s="16"/>
    </row>
    <row r="3526">
      <c r="A3526" s="80">
        <v>39281.0</v>
      </c>
      <c r="B3526" s="74">
        <v>1.0437</v>
      </c>
      <c r="C3526" s="1" t="s">
        <v>1949</v>
      </c>
      <c r="G3526" s="16"/>
    </row>
    <row r="3527">
      <c r="A3527" s="80">
        <v>39282.0</v>
      </c>
      <c r="B3527" s="74">
        <v>1.0426</v>
      </c>
      <c r="C3527" s="1" t="s">
        <v>1949</v>
      </c>
      <c r="G3527" s="16"/>
    </row>
    <row r="3528">
      <c r="A3528" s="80">
        <v>39283.0</v>
      </c>
      <c r="B3528" s="74">
        <v>1.044</v>
      </c>
      <c r="C3528" s="1" t="s">
        <v>1949</v>
      </c>
      <c r="G3528" s="16"/>
    </row>
    <row r="3529">
      <c r="A3529" s="80">
        <v>39286.0</v>
      </c>
      <c r="B3529" s="74">
        <v>1.0451</v>
      </c>
      <c r="C3529" s="1" t="s">
        <v>1949</v>
      </c>
      <c r="G3529" s="16"/>
    </row>
    <row r="3530">
      <c r="A3530" s="80">
        <v>39287.0</v>
      </c>
      <c r="B3530" s="74">
        <v>1.0372</v>
      </c>
      <c r="C3530" s="1" t="s">
        <v>1949</v>
      </c>
      <c r="G3530" s="16"/>
    </row>
    <row r="3531">
      <c r="A3531" s="80">
        <v>39288.0</v>
      </c>
      <c r="B3531" s="74">
        <v>1.0425</v>
      </c>
      <c r="C3531" s="1" t="s">
        <v>1949</v>
      </c>
      <c r="G3531" s="16"/>
    </row>
    <row r="3532">
      <c r="A3532" s="80">
        <v>39289.0</v>
      </c>
      <c r="B3532" s="74">
        <v>1.0505</v>
      </c>
      <c r="C3532" s="1" t="s">
        <v>1949</v>
      </c>
      <c r="G3532" s="16"/>
    </row>
    <row r="3533">
      <c r="A3533" s="80">
        <v>39290.0</v>
      </c>
      <c r="B3533" s="74">
        <v>1.059</v>
      </c>
      <c r="C3533" s="1" t="s">
        <v>1949</v>
      </c>
      <c r="G3533" s="16"/>
    </row>
    <row r="3534">
      <c r="A3534" s="80">
        <v>39293.0</v>
      </c>
      <c r="B3534" s="74">
        <v>1.0686</v>
      </c>
      <c r="C3534" s="1" t="s">
        <v>1949</v>
      </c>
      <c r="G3534" s="16"/>
    </row>
    <row r="3535">
      <c r="A3535" s="80">
        <v>39294.0</v>
      </c>
      <c r="B3535" s="74">
        <v>1.0657</v>
      </c>
      <c r="C3535" s="1" t="s">
        <v>1949</v>
      </c>
      <c r="G3535" s="16"/>
    </row>
    <row r="3536">
      <c r="A3536" s="79">
        <v>39295.0</v>
      </c>
      <c r="B3536" s="74">
        <v>1.0569</v>
      </c>
      <c r="C3536" s="1" t="s">
        <v>1949</v>
      </c>
      <c r="G3536" s="16"/>
    </row>
    <row r="3537">
      <c r="A3537" s="79">
        <v>39296.0</v>
      </c>
      <c r="B3537" s="74">
        <v>1.0527</v>
      </c>
      <c r="C3537" s="1" t="s">
        <v>1949</v>
      </c>
      <c r="G3537" s="16"/>
    </row>
    <row r="3538">
      <c r="A3538" s="79">
        <v>39297.0</v>
      </c>
      <c r="B3538" s="74">
        <v>1.0528</v>
      </c>
      <c r="C3538" s="1" t="s">
        <v>1949</v>
      </c>
      <c r="G3538" s="16"/>
    </row>
    <row r="3539">
      <c r="A3539" s="79">
        <v>39300.0</v>
      </c>
      <c r="B3539" s="13"/>
      <c r="C3539" s="1" t="s">
        <v>1949</v>
      </c>
      <c r="G3539" s="16"/>
    </row>
    <row r="3540">
      <c r="A3540" s="79">
        <v>39301.0</v>
      </c>
      <c r="B3540" s="74">
        <v>1.0553</v>
      </c>
      <c r="C3540" s="1" t="s">
        <v>1949</v>
      </c>
      <c r="G3540" s="16"/>
    </row>
    <row r="3541">
      <c r="A3541" s="79">
        <v>39302.0</v>
      </c>
      <c r="B3541" s="74">
        <v>1.0499</v>
      </c>
      <c r="C3541" s="1" t="s">
        <v>1949</v>
      </c>
      <c r="G3541" s="16"/>
    </row>
    <row r="3542">
      <c r="A3542" s="79">
        <v>39303.0</v>
      </c>
      <c r="B3542" s="74">
        <v>1.0565</v>
      </c>
      <c r="C3542" s="1" t="s">
        <v>1949</v>
      </c>
      <c r="G3542" s="16"/>
    </row>
    <row r="3543">
      <c r="A3543" s="80">
        <v>39304.0</v>
      </c>
      <c r="B3543" s="74">
        <v>1.0536</v>
      </c>
      <c r="C3543" s="1" t="s">
        <v>1949</v>
      </c>
      <c r="G3543" s="16"/>
    </row>
    <row r="3544">
      <c r="A3544" s="80">
        <v>39307.0</v>
      </c>
      <c r="B3544" s="74">
        <v>1.0509</v>
      </c>
      <c r="C3544" s="1" t="s">
        <v>1949</v>
      </c>
      <c r="G3544" s="16"/>
    </row>
    <row r="3545">
      <c r="A3545" s="80">
        <v>39308.0</v>
      </c>
      <c r="B3545" s="74">
        <v>1.0636</v>
      </c>
      <c r="C3545" s="1" t="s">
        <v>1949</v>
      </c>
      <c r="G3545" s="16"/>
    </row>
    <row r="3546">
      <c r="A3546" s="80">
        <v>39309.0</v>
      </c>
      <c r="B3546" s="74">
        <v>1.0746</v>
      </c>
      <c r="C3546" s="1" t="s">
        <v>1949</v>
      </c>
      <c r="G3546" s="16"/>
    </row>
    <row r="3547">
      <c r="A3547" s="80">
        <v>39310.0</v>
      </c>
      <c r="B3547" s="74">
        <v>1.0755</v>
      </c>
      <c r="C3547" s="1" t="s">
        <v>1949</v>
      </c>
      <c r="G3547" s="16"/>
    </row>
    <row r="3548">
      <c r="A3548" s="80">
        <v>39311.0</v>
      </c>
      <c r="B3548" s="74">
        <v>1.0755</v>
      </c>
      <c r="C3548" s="1" t="s">
        <v>1949</v>
      </c>
      <c r="G3548" s="16"/>
    </row>
    <row r="3549">
      <c r="A3549" s="80">
        <v>39314.0</v>
      </c>
      <c r="B3549" s="74">
        <v>1.0582</v>
      </c>
      <c r="C3549" s="1" t="s">
        <v>1949</v>
      </c>
      <c r="G3549" s="16"/>
    </row>
    <row r="3550">
      <c r="A3550" s="80">
        <v>39315.0</v>
      </c>
      <c r="B3550" s="74">
        <v>1.0601</v>
      </c>
      <c r="C3550" s="1" t="s">
        <v>1949</v>
      </c>
      <c r="G3550" s="16"/>
    </row>
    <row r="3551">
      <c r="A3551" s="80">
        <v>39316.0</v>
      </c>
      <c r="B3551" s="74">
        <v>1.0621</v>
      </c>
      <c r="C3551" s="1" t="s">
        <v>1949</v>
      </c>
      <c r="G3551" s="16"/>
    </row>
    <row r="3552">
      <c r="A3552" s="80">
        <v>39317.0</v>
      </c>
      <c r="B3552" s="74">
        <v>1.0568</v>
      </c>
      <c r="C3552" s="1" t="s">
        <v>1949</v>
      </c>
      <c r="G3552" s="16"/>
    </row>
    <row r="3553">
      <c r="A3553" s="80">
        <v>39318.0</v>
      </c>
      <c r="B3553" s="74">
        <v>1.0525</v>
      </c>
      <c r="C3553" s="1" t="s">
        <v>1949</v>
      </c>
      <c r="G3553" s="16"/>
    </row>
    <row r="3554">
      <c r="A3554" s="80">
        <v>39321.0</v>
      </c>
      <c r="B3554" s="74">
        <v>1.0516</v>
      </c>
      <c r="C3554" s="1" t="s">
        <v>1949</v>
      </c>
      <c r="G3554" s="16"/>
    </row>
    <row r="3555">
      <c r="A3555" s="80">
        <v>39322.0</v>
      </c>
      <c r="B3555" s="74">
        <v>1.0615</v>
      </c>
      <c r="C3555" s="1" t="s">
        <v>1949</v>
      </c>
      <c r="G3555" s="16"/>
    </row>
    <row r="3556">
      <c r="A3556" s="80">
        <v>39323.0</v>
      </c>
      <c r="B3556" s="74">
        <v>1.0592</v>
      </c>
      <c r="C3556" s="1" t="s">
        <v>1949</v>
      </c>
      <c r="G3556" s="16"/>
    </row>
    <row r="3557">
      <c r="A3557" s="80">
        <v>39324.0</v>
      </c>
      <c r="B3557" s="74">
        <v>1.0567</v>
      </c>
      <c r="C3557" s="1" t="s">
        <v>1949</v>
      </c>
      <c r="G3557" s="16"/>
    </row>
    <row r="3558">
      <c r="A3558" s="80">
        <v>39325.0</v>
      </c>
      <c r="B3558" s="74">
        <v>1.0564</v>
      </c>
      <c r="C3558" s="1" t="s">
        <v>1949</v>
      </c>
      <c r="G3558" s="16"/>
    </row>
    <row r="3559">
      <c r="A3559" s="79">
        <v>39328.0</v>
      </c>
      <c r="B3559" s="13"/>
      <c r="C3559" s="1" t="s">
        <v>1949</v>
      </c>
      <c r="G3559" s="16"/>
    </row>
    <row r="3560">
      <c r="A3560" s="79">
        <v>39329.0</v>
      </c>
      <c r="B3560" s="74">
        <v>1.0496</v>
      </c>
      <c r="C3560" s="1" t="s">
        <v>1949</v>
      </c>
      <c r="G3560" s="16"/>
    </row>
    <row r="3561">
      <c r="A3561" s="79">
        <v>39330.0</v>
      </c>
      <c r="B3561" s="74">
        <v>1.0508</v>
      </c>
      <c r="C3561" s="1" t="s">
        <v>1949</v>
      </c>
      <c r="G3561" s="16"/>
    </row>
    <row r="3562">
      <c r="A3562" s="79">
        <v>39331.0</v>
      </c>
      <c r="B3562" s="74">
        <v>1.0533</v>
      </c>
      <c r="C3562" s="1" t="s">
        <v>1949</v>
      </c>
      <c r="G3562" s="16"/>
    </row>
    <row r="3563">
      <c r="A3563" s="79">
        <v>39332.0</v>
      </c>
      <c r="B3563" s="13"/>
      <c r="C3563" s="1" t="s">
        <v>1949</v>
      </c>
      <c r="G3563" s="16"/>
    </row>
    <row r="3564">
      <c r="A3564" s="80">
        <v>39335.0</v>
      </c>
      <c r="B3564" s="74">
        <v>1.0533</v>
      </c>
      <c r="C3564" s="1" t="s">
        <v>1949</v>
      </c>
      <c r="G3564" s="16"/>
    </row>
    <row r="3565">
      <c r="A3565" s="80">
        <v>39336.0</v>
      </c>
      <c r="B3565" s="74">
        <v>1.0431</v>
      </c>
      <c r="C3565" s="1" t="s">
        <v>1949</v>
      </c>
      <c r="G3565" s="16"/>
    </row>
    <row r="3566">
      <c r="A3566" s="80">
        <v>39337.0</v>
      </c>
      <c r="B3566" s="74">
        <v>1.0371</v>
      </c>
      <c r="C3566" s="1" t="s">
        <v>1949</v>
      </c>
      <c r="G3566" s="16"/>
    </row>
    <row r="3567">
      <c r="A3567" s="80">
        <v>39338.0</v>
      </c>
      <c r="B3567" s="74">
        <v>1.0326</v>
      </c>
      <c r="C3567" s="1" t="s">
        <v>1949</v>
      </c>
      <c r="G3567" s="16"/>
    </row>
    <row r="3568">
      <c r="A3568" s="80">
        <v>39339.0</v>
      </c>
      <c r="B3568" s="74">
        <v>1.0293</v>
      </c>
      <c r="C3568" s="1" t="s">
        <v>1949</v>
      </c>
      <c r="G3568" s="16"/>
    </row>
    <row r="3569">
      <c r="A3569" s="80">
        <v>39342.0</v>
      </c>
      <c r="B3569" s="74">
        <v>1.0308</v>
      </c>
      <c r="C3569" s="1" t="s">
        <v>1949</v>
      </c>
      <c r="G3569" s="16"/>
    </row>
    <row r="3570">
      <c r="A3570" s="80">
        <v>39343.0</v>
      </c>
      <c r="B3570" s="74">
        <v>1.0236</v>
      </c>
      <c r="C3570" s="1" t="s">
        <v>1949</v>
      </c>
      <c r="G3570" s="16"/>
    </row>
    <row r="3571">
      <c r="A3571" s="80">
        <v>39344.0</v>
      </c>
      <c r="B3571" s="74">
        <v>1.0147</v>
      </c>
      <c r="C3571" s="1" t="s">
        <v>1949</v>
      </c>
      <c r="G3571" s="16"/>
    </row>
    <row r="3572">
      <c r="A3572" s="80">
        <v>39345.0</v>
      </c>
      <c r="B3572" s="74">
        <v>1.0016</v>
      </c>
      <c r="C3572" s="1" t="s">
        <v>1949</v>
      </c>
      <c r="G3572" s="16"/>
    </row>
    <row r="3573">
      <c r="A3573" s="80">
        <v>39346.0</v>
      </c>
      <c r="B3573" s="74">
        <v>1.0009</v>
      </c>
      <c r="C3573" s="1" t="s">
        <v>1949</v>
      </c>
      <c r="G3573" s="16"/>
    </row>
    <row r="3574">
      <c r="A3574" s="80">
        <v>39349.0</v>
      </c>
      <c r="B3574" s="74">
        <v>1.0012</v>
      </c>
      <c r="C3574" s="1" t="s">
        <v>1949</v>
      </c>
      <c r="G3574" s="16"/>
    </row>
    <row r="3575">
      <c r="A3575" s="80">
        <v>39350.0</v>
      </c>
      <c r="B3575" s="74">
        <v>1.001</v>
      </c>
      <c r="C3575" s="1" t="s">
        <v>1949</v>
      </c>
      <c r="G3575" s="16"/>
    </row>
    <row r="3576">
      <c r="A3576" s="80">
        <v>39351.0</v>
      </c>
      <c r="B3576" s="74">
        <v>1.0048</v>
      </c>
      <c r="C3576" s="1" t="s">
        <v>1949</v>
      </c>
      <c r="G3576" s="16"/>
    </row>
    <row r="3577">
      <c r="A3577" s="80">
        <v>39352.0</v>
      </c>
      <c r="B3577" s="74">
        <v>1.0031</v>
      </c>
      <c r="C3577" s="1" t="s">
        <v>1949</v>
      </c>
      <c r="G3577" s="16"/>
    </row>
    <row r="3578">
      <c r="A3578" s="80">
        <v>39353.0</v>
      </c>
      <c r="B3578" s="74">
        <v>0.9963</v>
      </c>
      <c r="C3578" s="1" t="s">
        <v>1949</v>
      </c>
      <c r="G3578" s="16"/>
    </row>
    <row r="3579">
      <c r="A3579" s="79">
        <v>39356.0</v>
      </c>
      <c r="B3579" s="74">
        <v>0.9931</v>
      </c>
      <c r="C3579" s="1" t="s">
        <v>1949</v>
      </c>
      <c r="G3579" s="16"/>
    </row>
    <row r="3580">
      <c r="A3580" s="79">
        <v>39357.0</v>
      </c>
      <c r="B3580" s="74">
        <v>1.0004</v>
      </c>
      <c r="C3580" s="1" t="s">
        <v>1949</v>
      </c>
      <c r="G3580" s="16"/>
    </row>
    <row r="3581">
      <c r="A3581" s="79">
        <v>39358.0</v>
      </c>
      <c r="B3581" s="74">
        <v>0.9961</v>
      </c>
      <c r="C3581" s="1" t="s">
        <v>1949</v>
      </c>
      <c r="G3581" s="16"/>
    </row>
    <row r="3582">
      <c r="A3582" s="79">
        <v>39359.0</v>
      </c>
      <c r="B3582" s="74">
        <v>0.9983</v>
      </c>
      <c r="C3582" s="1" t="s">
        <v>1949</v>
      </c>
      <c r="G3582" s="16"/>
    </row>
    <row r="3583">
      <c r="A3583" s="79">
        <v>39360.0</v>
      </c>
      <c r="B3583" s="74">
        <v>0.9812</v>
      </c>
      <c r="C3583" s="1" t="s">
        <v>1949</v>
      </c>
      <c r="G3583" s="16"/>
    </row>
    <row r="3584">
      <c r="A3584" s="79">
        <v>39363.0</v>
      </c>
      <c r="B3584" s="13"/>
      <c r="C3584" s="1" t="s">
        <v>1949</v>
      </c>
      <c r="G3584" s="16"/>
    </row>
    <row r="3585">
      <c r="A3585" s="79">
        <v>39364.0</v>
      </c>
      <c r="B3585" s="74">
        <v>0.9846</v>
      </c>
      <c r="C3585" s="1" t="s">
        <v>1949</v>
      </c>
      <c r="G3585" s="16"/>
    </row>
    <row r="3586">
      <c r="A3586" s="80">
        <v>39365.0</v>
      </c>
      <c r="B3586" s="74">
        <v>0.9814</v>
      </c>
      <c r="C3586" s="1" t="s">
        <v>1949</v>
      </c>
      <c r="G3586" s="16"/>
    </row>
    <row r="3587">
      <c r="A3587" s="80">
        <v>39366.0</v>
      </c>
      <c r="B3587" s="74">
        <v>0.9743</v>
      </c>
      <c r="C3587" s="1" t="s">
        <v>1949</v>
      </c>
      <c r="G3587" s="16"/>
    </row>
    <row r="3588">
      <c r="A3588" s="80">
        <v>39367.0</v>
      </c>
      <c r="B3588" s="74">
        <v>0.9739</v>
      </c>
      <c r="C3588" s="1" t="s">
        <v>1949</v>
      </c>
      <c r="G3588" s="16"/>
    </row>
    <row r="3589">
      <c r="A3589" s="80">
        <v>39370.0</v>
      </c>
      <c r="B3589" s="74">
        <v>0.9758</v>
      </c>
      <c r="C3589" s="1" t="s">
        <v>1949</v>
      </c>
      <c r="G3589" s="16"/>
    </row>
    <row r="3590">
      <c r="A3590" s="80">
        <v>39371.0</v>
      </c>
      <c r="B3590" s="74">
        <v>0.9779</v>
      </c>
      <c r="C3590" s="1" t="s">
        <v>1949</v>
      </c>
      <c r="G3590" s="16"/>
    </row>
    <row r="3591">
      <c r="A3591" s="80">
        <v>39372.0</v>
      </c>
      <c r="B3591" s="74">
        <v>0.9737</v>
      </c>
      <c r="C3591" s="1" t="s">
        <v>1949</v>
      </c>
      <c r="G3591" s="16"/>
    </row>
    <row r="3592">
      <c r="A3592" s="80">
        <v>39373.0</v>
      </c>
      <c r="B3592" s="74">
        <v>0.9734</v>
      </c>
      <c r="C3592" s="1" t="s">
        <v>1949</v>
      </c>
      <c r="G3592" s="16"/>
    </row>
    <row r="3593">
      <c r="A3593" s="80">
        <v>39374.0</v>
      </c>
      <c r="B3593" s="74">
        <v>0.9638</v>
      </c>
      <c r="C3593" s="1" t="s">
        <v>1949</v>
      </c>
      <c r="G3593" s="16"/>
    </row>
    <row r="3594">
      <c r="A3594" s="80">
        <v>39377.0</v>
      </c>
      <c r="B3594" s="74">
        <v>0.9811</v>
      </c>
      <c r="C3594" s="1" t="s">
        <v>1949</v>
      </c>
      <c r="G3594" s="16"/>
    </row>
    <row r="3595">
      <c r="A3595" s="80">
        <v>39378.0</v>
      </c>
      <c r="B3595" s="74">
        <v>0.9674</v>
      </c>
      <c r="C3595" s="1" t="s">
        <v>1949</v>
      </c>
      <c r="G3595" s="16"/>
    </row>
    <row r="3596">
      <c r="A3596" s="80">
        <v>39379.0</v>
      </c>
      <c r="B3596" s="74">
        <v>0.9712</v>
      </c>
      <c r="C3596" s="1" t="s">
        <v>1949</v>
      </c>
      <c r="G3596" s="16"/>
    </row>
    <row r="3597">
      <c r="A3597" s="80">
        <v>39380.0</v>
      </c>
      <c r="B3597" s="74">
        <v>0.9674</v>
      </c>
      <c r="C3597" s="1" t="s">
        <v>1949</v>
      </c>
      <c r="G3597" s="16"/>
    </row>
    <row r="3598">
      <c r="A3598" s="80">
        <v>39381.0</v>
      </c>
      <c r="B3598" s="74">
        <v>0.9619</v>
      </c>
      <c r="C3598" s="1" t="s">
        <v>1949</v>
      </c>
      <c r="G3598" s="16"/>
    </row>
    <row r="3599">
      <c r="A3599" s="80">
        <v>39384.0</v>
      </c>
      <c r="B3599" s="74">
        <v>0.9548</v>
      </c>
      <c r="C3599" s="1" t="s">
        <v>1949</v>
      </c>
      <c r="G3599" s="16"/>
    </row>
    <row r="3600">
      <c r="A3600" s="80">
        <v>39385.0</v>
      </c>
      <c r="B3600" s="74">
        <v>0.9535</v>
      </c>
      <c r="C3600" s="1" t="s">
        <v>1949</v>
      </c>
      <c r="G3600" s="16"/>
    </row>
    <row r="3601">
      <c r="A3601" s="80">
        <v>39386.0</v>
      </c>
      <c r="B3601" s="74">
        <v>0.9499</v>
      </c>
      <c r="C3601" s="1" t="s">
        <v>1949</v>
      </c>
      <c r="G3601" s="16"/>
    </row>
    <row r="3602">
      <c r="A3602" s="79">
        <v>39387.0</v>
      </c>
      <c r="B3602" s="74">
        <v>0.9499</v>
      </c>
      <c r="C3602" s="1" t="s">
        <v>1949</v>
      </c>
      <c r="G3602" s="16"/>
    </row>
    <row r="3603">
      <c r="A3603" s="79">
        <v>39388.0</v>
      </c>
      <c r="B3603" s="13"/>
      <c r="C3603" s="1" t="s">
        <v>1949</v>
      </c>
      <c r="G3603" s="16"/>
    </row>
    <row r="3604">
      <c r="A3604" s="79">
        <v>39391.0</v>
      </c>
      <c r="B3604" s="74">
        <v>0.9339</v>
      </c>
      <c r="C3604" s="1" t="s">
        <v>1949</v>
      </c>
      <c r="G3604" s="16"/>
    </row>
    <row r="3605">
      <c r="A3605" s="79">
        <v>39392.0</v>
      </c>
      <c r="B3605" s="74">
        <v>0.9245</v>
      </c>
      <c r="C3605" s="1" t="s">
        <v>1949</v>
      </c>
      <c r="G3605" s="16"/>
    </row>
    <row r="3606">
      <c r="A3606" s="79">
        <v>39393.0</v>
      </c>
      <c r="B3606" s="74">
        <v>0.917</v>
      </c>
      <c r="C3606" s="1" t="s">
        <v>1949</v>
      </c>
      <c r="G3606" s="16"/>
    </row>
    <row r="3607">
      <c r="A3607" s="79">
        <v>39394.0</v>
      </c>
      <c r="B3607" s="74">
        <v>0.9306</v>
      </c>
      <c r="C3607" s="1" t="s">
        <v>1949</v>
      </c>
      <c r="G3607" s="16"/>
    </row>
    <row r="3608">
      <c r="A3608" s="79">
        <v>39395.0</v>
      </c>
      <c r="B3608" s="74">
        <v>0.9391</v>
      </c>
      <c r="C3608" s="1" t="s">
        <v>1949</v>
      </c>
      <c r="G3608" s="16"/>
    </row>
    <row r="3609">
      <c r="A3609" s="80">
        <v>39398.0</v>
      </c>
      <c r="B3609" s="13"/>
      <c r="C3609" s="1" t="s">
        <v>1949</v>
      </c>
      <c r="G3609" s="16"/>
    </row>
    <row r="3610">
      <c r="A3610" s="80">
        <v>39399.0</v>
      </c>
      <c r="B3610" s="74">
        <v>0.9643</v>
      </c>
      <c r="C3610" s="1" t="s">
        <v>1949</v>
      </c>
      <c r="G3610" s="16"/>
    </row>
    <row r="3611">
      <c r="A3611" s="80">
        <v>39400.0</v>
      </c>
      <c r="B3611" s="74">
        <v>0.9607</v>
      </c>
      <c r="C3611" s="1" t="s">
        <v>1949</v>
      </c>
      <c r="G3611" s="16"/>
    </row>
    <row r="3612">
      <c r="A3612" s="80">
        <v>39401.0</v>
      </c>
      <c r="B3612" s="74">
        <v>0.9808</v>
      </c>
      <c r="C3612" s="1" t="s">
        <v>1949</v>
      </c>
      <c r="G3612" s="16"/>
    </row>
    <row r="3613">
      <c r="A3613" s="80">
        <v>39402.0</v>
      </c>
      <c r="B3613" s="74">
        <v>0.9729</v>
      </c>
      <c r="C3613" s="1" t="s">
        <v>1949</v>
      </c>
      <c r="G3613" s="16"/>
    </row>
    <row r="3614">
      <c r="A3614" s="80">
        <v>39405.0</v>
      </c>
      <c r="B3614" s="74">
        <v>0.9837</v>
      </c>
      <c r="C3614" s="1" t="s">
        <v>1949</v>
      </c>
      <c r="G3614" s="16"/>
    </row>
    <row r="3615">
      <c r="A3615" s="80">
        <v>39406.0</v>
      </c>
      <c r="B3615" s="74">
        <v>0.985</v>
      </c>
      <c r="C3615" s="1" t="s">
        <v>1949</v>
      </c>
      <c r="G3615" s="16"/>
    </row>
    <row r="3616">
      <c r="A3616" s="80">
        <v>39407.0</v>
      </c>
      <c r="B3616" s="74">
        <v>0.9895</v>
      </c>
      <c r="C3616" s="1" t="s">
        <v>1949</v>
      </c>
      <c r="G3616" s="16"/>
    </row>
    <row r="3617">
      <c r="A3617" s="80">
        <v>39408.0</v>
      </c>
      <c r="B3617" s="74">
        <v>0.9846</v>
      </c>
      <c r="C3617" s="1" t="s">
        <v>1949</v>
      </c>
      <c r="G3617" s="16"/>
    </row>
    <row r="3618">
      <c r="A3618" s="80">
        <v>39409.0</v>
      </c>
      <c r="B3618" s="74">
        <v>0.9884</v>
      </c>
      <c r="C3618" s="1" t="s">
        <v>1949</v>
      </c>
      <c r="G3618" s="16"/>
    </row>
    <row r="3619">
      <c r="A3619" s="80">
        <v>39412.0</v>
      </c>
      <c r="B3619" s="74">
        <v>0.9877</v>
      </c>
      <c r="C3619" s="1" t="s">
        <v>1949</v>
      </c>
      <c r="G3619" s="16"/>
    </row>
    <row r="3620">
      <c r="A3620" s="80">
        <v>39413.0</v>
      </c>
      <c r="B3620" s="74">
        <v>0.9965</v>
      </c>
      <c r="C3620" s="1" t="s">
        <v>1949</v>
      </c>
      <c r="G3620" s="16"/>
    </row>
    <row r="3621">
      <c r="A3621" s="80">
        <v>39414.0</v>
      </c>
      <c r="B3621" s="74">
        <v>0.9908</v>
      </c>
      <c r="C3621" s="1" t="s">
        <v>1949</v>
      </c>
      <c r="G3621" s="16"/>
    </row>
    <row r="3622">
      <c r="A3622" s="80">
        <v>39415.0</v>
      </c>
      <c r="B3622" s="74">
        <v>0.9929</v>
      </c>
      <c r="C3622" s="1" t="s">
        <v>1949</v>
      </c>
      <c r="G3622" s="16"/>
    </row>
    <row r="3623">
      <c r="A3623" s="80">
        <v>39416.0</v>
      </c>
      <c r="B3623" s="74">
        <v>1.0008</v>
      </c>
      <c r="C3623" s="1" t="s">
        <v>1949</v>
      </c>
      <c r="G3623" s="16"/>
    </row>
    <row r="3624">
      <c r="A3624" s="79">
        <v>39419.0</v>
      </c>
      <c r="B3624" s="74">
        <v>1.0005</v>
      </c>
      <c r="C3624" s="1" t="s">
        <v>1949</v>
      </c>
      <c r="G3624" s="16"/>
    </row>
    <row r="3625">
      <c r="A3625" s="79">
        <v>39420.0</v>
      </c>
      <c r="B3625" s="74">
        <v>1.0104</v>
      </c>
      <c r="C3625" s="1" t="s">
        <v>1949</v>
      </c>
      <c r="G3625" s="16"/>
    </row>
    <row r="3626">
      <c r="A3626" s="79">
        <v>39421.0</v>
      </c>
      <c r="B3626" s="74">
        <v>1.0131</v>
      </c>
      <c r="C3626" s="1" t="s">
        <v>1949</v>
      </c>
      <c r="G3626" s="16"/>
    </row>
    <row r="3627">
      <c r="A3627" s="79">
        <v>39422.0</v>
      </c>
      <c r="B3627" s="74">
        <v>1.0124</v>
      </c>
      <c r="C3627" s="1" t="s">
        <v>1949</v>
      </c>
      <c r="G3627" s="16"/>
    </row>
    <row r="3628">
      <c r="A3628" s="79">
        <v>39423.0</v>
      </c>
      <c r="B3628" s="74">
        <v>1.0053</v>
      </c>
      <c r="C3628" s="1" t="s">
        <v>1949</v>
      </c>
      <c r="G3628" s="16"/>
    </row>
    <row r="3629">
      <c r="A3629" s="80">
        <v>39426.0</v>
      </c>
      <c r="B3629" s="74">
        <v>1.0103</v>
      </c>
      <c r="C3629" s="1" t="s">
        <v>1949</v>
      </c>
      <c r="G3629" s="16"/>
    </row>
    <row r="3630">
      <c r="A3630" s="80">
        <v>39427.0</v>
      </c>
      <c r="B3630" s="74">
        <v>1.0108</v>
      </c>
      <c r="C3630" s="1" t="s">
        <v>1949</v>
      </c>
      <c r="G3630" s="16"/>
    </row>
    <row r="3631">
      <c r="A3631" s="80">
        <v>39428.0</v>
      </c>
      <c r="B3631" s="74">
        <v>1.0108</v>
      </c>
      <c r="C3631" s="1" t="s">
        <v>1949</v>
      </c>
      <c r="G3631" s="16"/>
    </row>
    <row r="3632">
      <c r="A3632" s="80">
        <v>39429.0</v>
      </c>
      <c r="B3632" s="74">
        <v>1.0217</v>
      </c>
      <c r="C3632" s="1" t="s">
        <v>1949</v>
      </c>
      <c r="G3632" s="16"/>
    </row>
    <row r="3633">
      <c r="A3633" s="80">
        <v>39430.0</v>
      </c>
      <c r="B3633" s="74">
        <v>1.0137</v>
      </c>
      <c r="C3633" s="1" t="s">
        <v>1949</v>
      </c>
      <c r="G3633" s="16"/>
    </row>
    <row r="3634">
      <c r="A3634" s="80">
        <v>39433.0</v>
      </c>
      <c r="B3634" s="74">
        <v>1.0073</v>
      </c>
      <c r="C3634" s="1" t="s">
        <v>1949</v>
      </c>
      <c r="G3634" s="16"/>
    </row>
    <row r="3635">
      <c r="A3635" s="80">
        <v>39434.0</v>
      </c>
      <c r="B3635" s="74">
        <v>1.0105</v>
      </c>
      <c r="C3635" s="1" t="s">
        <v>1949</v>
      </c>
      <c r="G3635" s="16"/>
    </row>
    <row r="3636">
      <c r="A3636" s="80">
        <v>39435.0</v>
      </c>
      <c r="B3636" s="74">
        <v>1.0056</v>
      </c>
      <c r="C3636" s="1" t="s">
        <v>1949</v>
      </c>
      <c r="G3636" s="16"/>
    </row>
    <row r="3637">
      <c r="A3637" s="80">
        <v>39436.0</v>
      </c>
      <c r="B3637" s="13"/>
      <c r="C3637" s="1" t="s">
        <v>1949</v>
      </c>
      <c r="G3637" s="16"/>
    </row>
    <row r="3638">
      <c r="A3638" s="80">
        <v>39437.0</v>
      </c>
      <c r="B3638" s="13"/>
      <c r="C3638" s="1" t="s">
        <v>1949</v>
      </c>
      <c r="G3638" s="16"/>
    </row>
    <row r="3639">
      <c r="A3639" s="80">
        <v>39440.0</v>
      </c>
      <c r="B3639" s="74">
        <v>0.9871</v>
      </c>
      <c r="C3639" s="1" t="s">
        <v>1949</v>
      </c>
      <c r="G3639" s="16"/>
    </row>
    <row r="3640">
      <c r="A3640" s="80">
        <v>39442.0</v>
      </c>
      <c r="B3640" s="13"/>
      <c r="C3640" s="1" t="s">
        <v>1949</v>
      </c>
      <c r="G3640" s="16"/>
    </row>
    <row r="3641">
      <c r="A3641" s="80">
        <v>39443.0</v>
      </c>
      <c r="B3641" s="74">
        <v>0.9811</v>
      </c>
      <c r="C3641" s="1" t="s">
        <v>1949</v>
      </c>
      <c r="G3641" s="16"/>
    </row>
    <row r="3642">
      <c r="A3642" s="80">
        <v>39444.0</v>
      </c>
      <c r="B3642" s="74">
        <v>0.9785</v>
      </c>
      <c r="C3642" s="1" t="s">
        <v>1949</v>
      </c>
      <c r="G3642" s="16"/>
    </row>
    <row r="3643">
      <c r="A3643" s="80">
        <v>39447.0</v>
      </c>
      <c r="B3643" s="74">
        <v>0.9881</v>
      </c>
      <c r="C3643" s="1" t="s">
        <v>1949</v>
      </c>
      <c r="G3643" s="16"/>
    </row>
    <row r="3644">
      <c r="A3644" s="79">
        <v>39449.0</v>
      </c>
      <c r="B3644" s="74">
        <v>0.9927</v>
      </c>
      <c r="C3644" s="1" t="s">
        <v>1949</v>
      </c>
      <c r="G3644" s="16"/>
    </row>
    <row r="3645">
      <c r="A3645" s="79">
        <v>39450.0</v>
      </c>
      <c r="B3645" s="74">
        <v>0.9905</v>
      </c>
      <c r="C3645" s="1" t="s">
        <v>1949</v>
      </c>
      <c r="G3645" s="16"/>
    </row>
    <row r="3646">
      <c r="A3646" s="79">
        <v>39451.0</v>
      </c>
      <c r="B3646" s="74">
        <v>0.9991</v>
      </c>
      <c r="C3646" s="1" t="s">
        <v>1949</v>
      </c>
      <c r="G3646" s="16"/>
    </row>
    <row r="3647">
      <c r="A3647" s="79">
        <v>39454.0</v>
      </c>
      <c r="B3647" s="74">
        <v>1.0051</v>
      </c>
      <c r="C3647" s="1" t="s">
        <v>1949</v>
      </c>
      <c r="G3647" s="16"/>
    </row>
    <row r="3648">
      <c r="A3648" s="79">
        <v>39455.0</v>
      </c>
      <c r="B3648" s="74">
        <v>0.9986</v>
      </c>
      <c r="C3648" s="1" t="s">
        <v>1949</v>
      </c>
      <c r="G3648" s="16"/>
    </row>
    <row r="3649">
      <c r="A3649" s="79">
        <v>39456.0</v>
      </c>
      <c r="B3649" s="74">
        <v>1.0085</v>
      </c>
      <c r="C3649" s="1" t="s">
        <v>1949</v>
      </c>
      <c r="G3649" s="16"/>
    </row>
    <row r="3650">
      <c r="A3650" s="80">
        <v>39457.0</v>
      </c>
      <c r="B3650" s="74">
        <v>1.0139</v>
      </c>
      <c r="C3650" s="1" t="s">
        <v>1949</v>
      </c>
      <c r="G3650" s="16"/>
    </row>
    <row r="3651">
      <c r="A3651" s="80">
        <v>39458.0</v>
      </c>
      <c r="B3651" s="74">
        <v>1.0199</v>
      </c>
      <c r="C3651" s="1" t="s">
        <v>1949</v>
      </c>
      <c r="G3651" s="16"/>
    </row>
    <row r="3652">
      <c r="A3652" s="80">
        <v>39461.0</v>
      </c>
      <c r="B3652" s="74">
        <v>1.0211</v>
      </c>
      <c r="C3652" s="1" t="s">
        <v>1949</v>
      </c>
      <c r="G3652" s="16"/>
    </row>
    <row r="3653">
      <c r="A3653" s="80">
        <v>39462.0</v>
      </c>
      <c r="B3653" s="74">
        <v>1.0169</v>
      </c>
      <c r="C3653" s="1" t="s">
        <v>1949</v>
      </c>
      <c r="G3653" s="16"/>
    </row>
    <row r="3654">
      <c r="A3654" s="80">
        <v>39463.0</v>
      </c>
      <c r="B3654" s="74">
        <v>1.0239</v>
      </c>
      <c r="C3654" s="1" t="s">
        <v>1949</v>
      </c>
      <c r="G3654" s="16"/>
    </row>
    <row r="3655">
      <c r="A3655" s="80">
        <v>39464.0</v>
      </c>
      <c r="B3655" s="74">
        <v>1.0293</v>
      </c>
      <c r="C3655" s="1" t="s">
        <v>1949</v>
      </c>
      <c r="G3655" s="16"/>
    </row>
    <row r="3656">
      <c r="A3656" s="80">
        <v>39465.0</v>
      </c>
      <c r="B3656" s="74">
        <v>1.0295</v>
      </c>
      <c r="C3656" s="1" t="s">
        <v>1949</v>
      </c>
      <c r="G3656" s="16"/>
    </row>
    <row r="3657">
      <c r="A3657" s="80">
        <v>39468.0</v>
      </c>
      <c r="B3657" s="74">
        <v>1.0324</v>
      </c>
      <c r="C3657" s="1" t="s">
        <v>1949</v>
      </c>
      <c r="G3657" s="16"/>
    </row>
    <row r="3658">
      <c r="A3658" s="80">
        <v>39469.0</v>
      </c>
      <c r="B3658" s="74">
        <v>1.0253</v>
      </c>
      <c r="C3658" s="1" t="s">
        <v>1949</v>
      </c>
      <c r="G3658" s="16"/>
    </row>
    <row r="3659">
      <c r="A3659" s="80">
        <v>39470.0</v>
      </c>
      <c r="B3659" s="74">
        <v>1.0286</v>
      </c>
      <c r="C3659" s="1" t="s">
        <v>1949</v>
      </c>
      <c r="G3659" s="16"/>
    </row>
    <row r="3660">
      <c r="A3660" s="80">
        <v>39471.0</v>
      </c>
      <c r="B3660" s="74">
        <v>1.0072</v>
      </c>
      <c r="C3660" s="1" t="s">
        <v>1949</v>
      </c>
      <c r="G3660" s="16"/>
    </row>
    <row r="3661">
      <c r="A3661" s="80">
        <v>39472.0</v>
      </c>
      <c r="B3661" s="74">
        <v>1.0324</v>
      </c>
      <c r="C3661" s="1" t="s">
        <v>1949</v>
      </c>
      <c r="G3661" s="16"/>
    </row>
    <row r="3662">
      <c r="A3662" s="80">
        <v>39475.0</v>
      </c>
      <c r="B3662" s="74">
        <v>1.0044</v>
      </c>
      <c r="C3662" s="1" t="s">
        <v>1949</v>
      </c>
      <c r="G3662" s="16"/>
    </row>
    <row r="3663">
      <c r="A3663" s="80">
        <v>39476.0</v>
      </c>
      <c r="B3663" s="74">
        <v>0.9977</v>
      </c>
      <c r="C3663" s="1" t="s">
        <v>1949</v>
      </c>
      <c r="G3663" s="16"/>
    </row>
    <row r="3664">
      <c r="A3664" s="80">
        <v>39477.0</v>
      </c>
      <c r="B3664" s="74">
        <v>0.9937</v>
      </c>
      <c r="C3664" s="1" t="s">
        <v>1949</v>
      </c>
      <c r="G3664" s="16"/>
    </row>
    <row r="3665">
      <c r="A3665" s="80">
        <v>39478.0</v>
      </c>
      <c r="B3665" s="74">
        <v>1.0022</v>
      </c>
      <c r="C3665" s="1" t="s">
        <v>1949</v>
      </c>
      <c r="G3665" s="16"/>
    </row>
    <row r="3666">
      <c r="A3666" s="79">
        <v>39479.0</v>
      </c>
      <c r="B3666" s="74">
        <v>0.9943</v>
      </c>
      <c r="C3666" s="1" t="s">
        <v>1949</v>
      </c>
      <c r="G3666" s="16"/>
    </row>
    <row r="3667">
      <c r="A3667" s="79">
        <v>39482.0</v>
      </c>
      <c r="B3667" s="74">
        <v>0.9931</v>
      </c>
      <c r="C3667" s="1" t="s">
        <v>1949</v>
      </c>
      <c r="G3667" s="16"/>
    </row>
    <row r="3668">
      <c r="A3668" s="79">
        <v>39483.0</v>
      </c>
      <c r="B3668" s="74">
        <v>1.0043</v>
      </c>
      <c r="C3668" s="1" t="s">
        <v>1949</v>
      </c>
      <c r="G3668" s="16"/>
    </row>
    <row r="3669">
      <c r="A3669" s="79">
        <v>39484.0</v>
      </c>
      <c r="B3669" s="74">
        <v>1.0026</v>
      </c>
      <c r="C3669" s="1" t="s">
        <v>1949</v>
      </c>
      <c r="G3669" s="16"/>
    </row>
    <row r="3670">
      <c r="A3670" s="79">
        <v>39485.0</v>
      </c>
      <c r="B3670" s="74">
        <v>1.0115</v>
      </c>
      <c r="C3670" s="1" t="s">
        <v>1949</v>
      </c>
      <c r="G3670" s="16"/>
    </row>
    <row r="3671">
      <c r="A3671" s="79">
        <v>39486.0</v>
      </c>
      <c r="B3671" s="74">
        <v>0.9991</v>
      </c>
      <c r="C3671" s="1" t="s">
        <v>1949</v>
      </c>
      <c r="G3671" s="16"/>
    </row>
    <row r="3672">
      <c r="A3672" s="80">
        <v>39489.0</v>
      </c>
      <c r="B3672" s="74">
        <v>1.0017</v>
      </c>
      <c r="C3672" s="1" t="s">
        <v>1949</v>
      </c>
      <c r="G3672" s="16"/>
    </row>
    <row r="3673">
      <c r="A3673" s="80">
        <v>39490.0</v>
      </c>
      <c r="B3673" s="74">
        <v>0.9963</v>
      </c>
      <c r="C3673" s="1" t="s">
        <v>1949</v>
      </c>
      <c r="G3673" s="16"/>
    </row>
    <row r="3674">
      <c r="A3674" s="80">
        <v>39491.0</v>
      </c>
      <c r="B3674" s="74">
        <v>0.9995</v>
      </c>
      <c r="C3674" s="1" t="s">
        <v>1949</v>
      </c>
      <c r="G3674" s="16"/>
    </row>
    <row r="3675">
      <c r="A3675" s="80">
        <v>39492.0</v>
      </c>
      <c r="B3675" s="74">
        <v>0.997</v>
      </c>
      <c r="C3675" s="1" t="s">
        <v>1949</v>
      </c>
      <c r="G3675" s="16"/>
    </row>
    <row r="3676">
      <c r="A3676" s="80">
        <v>39493.0</v>
      </c>
      <c r="B3676" s="74">
        <v>1.0016</v>
      </c>
      <c r="C3676" s="1" t="s">
        <v>1949</v>
      </c>
      <c r="G3676" s="16"/>
    </row>
    <row r="3677">
      <c r="A3677" s="80">
        <v>39496.0</v>
      </c>
      <c r="B3677" s="74">
        <v>1.0071</v>
      </c>
      <c r="C3677" s="1" t="s">
        <v>1949</v>
      </c>
      <c r="G3677" s="16"/>
    </row>
    <row r="3678">
      <c r="A3678" s="80">
        <v>39497.0</v>
      </c>
      <c r="B3678" s="74">
        <v>1.016</v>
      </c>
      <c r="C3678" s="1" t="s">
        <v>1949</v>
      </c>
      <c r="G3678" s="16"/>
    </row>
    <row r="3679">
      <c r="A3679" s="80">
        <v>39498.0</v>
      </c>
      <c r="B3679" s="74">
        <v>1.019</v>
      </c>
      <c r="C3679" s="1" t="s">
        <v>1949</v>
      </c>
      <c r="G3679" s="16"/>
    </row>
    <row r="3680">
      <c r="A3680" s="80">
        <v>39499.0</v>
      </c>
      <c r="B3680" s="74">
        <v>1.0087</v>
      </c>
      <c r="C3680" s="1" t="s">
        <v>1949</v>
      </c>
      <c r="G3680" s="16"/>
    </row>
    <row r="3681">
      <c r="A3681" s="80">
        <v>39500.0</v>
      </c>
      <c r="B3681" s="74">
        <v>1.0156</v>
      </c>
      <c r="C3681" s="1" t="s">
        <v>1949</v>
      </c>
      <c r="G3681" s="16"/>
    </row>
    <row r="3682">
      <c r="A3682" s="80">
        <v>39503.0</v>
      </c>
      <c r="B3682" s="74">
        <v>0.998</v>
      </c>
      <c r="C3682" s="1" t="s">
        <v>1949</v>
      </c>
      <c r="G3682" s="16"/>
    </row>
    <row r="3683">
      <c r="A3683" s="80">
        <v>39504.0</v>
      </c>
      <c r="B3683" s="74">
        <v>0.9859</v>
      </c>
      <c r="C3683" s="1" t="s">
        <v>1949</v>
      </c>
      <c r="G3683" s="16"/>
    </row>
    <row r="3684">
      <c r="A3684" s="80">
        <v>39505.0</v>
      </c>
      <c r="B3684" s="74">
        <v>0.9778</v>
      </c>
      <c r="C3684" s="1" t="s">
        <v>1949</v>
      </c>
      <c r="G3684" s="16"/>
    </row>
    <row r="3685">
      <c r="A3685" s="80">
        <v>39506.0</v>
      </c>
      <c r="B3685" s="74">
        <v>0.9719</v>
      </c>
      <c r="C3685" s="1" t="s">
        <v>1949</v>
      </c>
      <c r="G3685" s="16"/>
    </row>
    <row r="3686">
      <c r="A3686" s="80">
        <v>39507.0</v>
      </c>
      <c r="B3686" s="74">
        <v>0.9798</v>
      </c>
      <c r="C3686" s="1" t="s">
        <v>1949</v>
      </c>
      <c r="G3686" s="16"/>
    </row>
    <row r="3687">
      <c r="A3687" s="79">
        <v>39510.0</v>
      </c>
      <c r="B3687" s="74">
        <v>0.987</v>
      </c>
      <c r="C3687" s="1" t="s">
        <v>1949</v>
      </c>
      <c r="G3687" s="16"/>
    </row>
    <row r="3688">
      <c r="A3688" s="79">
        <v>39511.0</v>
      </c>
      <c r="B3688" s="74">
        <v>0.9956</v>
      </c>
      <c r="C3688" s="1" t="s">
        <v>1949</v>
      </c>
      <c r="G3688" s="16"/>
    </row>
    <row r="3689">
      <c r="A3689" s="79">
        <v>39512.0</v>
      </c>
      <c r="B3689" s="74">
        <v>0.9898</v>
      </c>
      <c r="C3689" s="1" t="s">
        <v>1949</v>
      </c>
      <c r="G3689" s="16"/>
    </row>
    <row r="3690">
      <c r="A3690" s="79">
        <v>39513.0</v>
      </c>
      <c r="B3690" s="74">
        <v>0.9848</v>
      </c>
      <c r="C3690" s="1" t="s">
        <v>1949</v>
      </c>
      <c r="G3690" s="16"/>
    </row>
    <row r="3691">
      <c r="A3691" s="79">
        <v>39514.0</v>
      </c>
      <c r="B3691" s="74">
        <v>0.9915</v>
      </c>
      <c r="C3691" s="1" t="s">
        <v>1949</v>
      </c>
      <c r="G3691" s="16"/>
    </row>
    <row r="3692">
      <c r="A3692" s="80">
        <v>39517.0</v>
      </c>
      <c r="B3692" s="74">
        <v>0.9976</v>
      </c>
      <c r="C3692" s="1" t="s">
        <v>1949</v>
      </c>
      <c r="G3692" s="16"/>
    </row>
    <row r="3693">
      <c r="A3693" s="80">
        <v>39518.0</v>
      </c>
      <c r="B3693" s="74">
        <v>0.9953</v>
      </c>
      <c r="C3693" s="1" t="s">
        <v>1949</v>
      </c>
      <c r="G3693" s="16"/>
    </row>
    <row r="3694">
      <c r="A3694" s="80">
        <v>39519.0</v>
      </c>
      <c r="B3694" s="74">
        <v>0.9897</v>
      </c>
      <c r="C3694" s="1" t="s">
        <v>1949</v>
      </c>
      <c r="G3694" s="16"/>
    </row>
    <row r="3695">
      <c r="A3695" s="80">
        <v>39520.0</v>
      </c>
      <c r="B3695" s="74">
        <v>0.9842</v>
      </c>
      <c r="C3695" s="1" t="s">
        <v>1949</v>
      </c>
      <c r="G3695" s="16"/>
    </row>
    <row r="3696">
      <c r="A3696" s="80">
        <v>39521.0</v>
      </c>
      <c r="B3696" s="74">
        <v>0.987</v>
      </c>
      <c r="C3696" s="1" t="s">
        <v>1949</v>
      </c>
      <c r="G3696" s="16"/>
    </row>
    <row r="3697">
      <c r="A3697" s="80">
        <v>39524.0</v>
      </c>
      <c r="B3697" s="74">
        <v>0.9978</v>
      </c>
      <c r="C3697" s="1" t="s">
        <v>1949</v>
      </c>
      <c r="G3697" s="16"/>
    </row>
    <row r="3698">
      <c r="A3698" s="80">
        <v>39525.0</v>
      </c>
      <c r="B3698" s="74">
        <v>0.9938</v>
      </c>
      <c r="C3698" s="1" t="s">
        <v>1949</v>
      </c>
      <c r="G3698" s="16"/>
    </row>
    <row r="3699">
      <c r="A3699" s="80">
        <v>39526.0</v>
      </c>
      <c r="B3699" s="74">
        <v>1.0028</v>
      </c>
      <c r="C3699" s="1" t="s">
        <v>1949</v>
      </c>
      <c r="G3699" s="16"/>
    </row>
    <row r="3700">
      <c r="A3700" s="80">
        <v>39527.0</v>
      </c>
      <c r="B3700" s="74">
        <v>1.0269</v>
      </c>
      <c r="C3700" s="1" t="s">
        <v>1949</v>
      </c>
      <c r="G3700" s="16"/>
    </row>
    <row r="3701">
      <c r="A3701" s="80">
        <v>39528.0</v>
      </c>
      <c r="B3701" s="13"/>
      <c r="C3701" s="1" t="s">
        <v>1949</v>
      </c>
      <c r="G3701" s="16"/>
    </row>
    <row r="3702">
      <c r="A3702" s="80">
        <v>39531.0</v>
      </c>
      <c r="B3702" s="74">
        <v>1.0203</v>
      </c>
      <c r="C3702" s="1" t="s">
        <v>1949</v>
      </c>
      <c r="G3702" s="16"/>
    </row>
    <row r="3703">
      <c r="A3703" s="80">
        <v>39532.0</v>
      </c>
      <c r="B3703" s="74">
        <v>1.0177</v>
      </c>
      <c r="C3703" s="1" t="s">
        <v>1949</v>
      </c>
      <c r="G3703" s="16"/>
    </row>
    <row r="3704">
      <c r="A3704" s="80">
        <v>39533.0</v>
      </c>
      <c r="B3704" s="74">
        <v>1.018</v>
      </c>
      <c r="C3704" s="1" t="s">
        <v>1949</v>
      </c>
      <c r="G3704" s="16"/>
    </row>
    <row r="3705">
      <c r="A3705" s="80">
        <v>39534.0</v>
      </c>
      <c r="B3705" s="74">
        <v>1.0147</v>
      </c>
      <c r="C3705" s="1" t="s">
        <v>1949</v>
      </c>
      <c r="G3705" s="16"/>
    </row>
    <row r="3706">
      <c r="A3706" s="80">
        <v>39535.0</v>
      </c>
      <c r="B3706" s="74">
        <v>1.0181</v>
      </c>
      <c r="C3706" s="1" t="s">
        <v>1949</v>
      </c>
      <c r="G3706" s="16"/>
    </row>
    <row r="3707">
      <c r="A3707" s="80">
        <v>39538.0</v>
      </c>
      <c r="B3707" s="74">
        <v>1.0279</v>
      </c>
      <c r="C3707" s="1" t="s">
        <v>1949</v>
      </c>
      <c r="G3707" s="16"/>
    </row>
    <row r="3708">
      <c r="A3708" s="79">
        <v>39539.0</v>
      </c>
      <c r="B3708" s="74">
        <v>1.027</v>
      </c>
      <c r="C3708" s="1" t="s">
        <v>1949</v>
      </c>
      <c r="G3708" s="16"/>
    </row>
    <row r="3709">
      <c r="A3709" s="79">
        <v>39540.0</v>
      </c>
      <c r="B3709" s="74">
        <v>1.0177</v>
      </c>
      <c r="C3709" s="1" t="s">
        <v>1949</v>
      </c>
      <c r="G3709" s="16"/>
    </row>
    <row r="3710">
      <c r="A3710" s="79">
        <v>39541.0</v>
      </c>
      <c r="B3710" s="74">
        <v>1.0082</v>
      </c>
      <c r="C3710" s="1" t="s">
        <v>1949</v>
      </c>
      <c r="G3710" s="16"/>
    </row>
    <row r="3711">
      <c r="A3711" s="79">
        <v>39542.0</v>
      </c>
      <c r="B3711" s="74">
        <v>1.0091</v>
      </c>
      <c r="C3711" s="1" t="s">
        <v>1949</v>
      </c>
      <c r="G3711" s="16"/>
    </row>
    <row r="3712">
      <c r="A3712" s="79">
        <v>39545.0</v>
      </c>
      <c r="B3712" s="74">
        <v>1.011</v>
      </c>
      <c r="C3712" s="1" t="s">
        <v>1949</v>
      </c>
      <c r="G3712" s="16"/>
    </row>
    <row r="3713">
      <c r="A3713" s="79">
        <v>39546.0</v>
      </c>
      <c r="B3713" s="74">
        <v>1.015</v>
      </c>
      <c r="C3713" s="1" t="s">
        <v>1949</v>
      </c>
      <c r="G3713" s="16"/>
    </row>
    <row r="3714">
      <c r="A3714" s="79">
        <v>39547.0</v>
      </c>
      <c r="B3714" s="74">
        <v>1.0194</v>
      </c>
      <c r="C3714" s="1" t="s">
        <v>1949</v>
      </c>
      <c r="G3714" s="16"/>
    </row>
    <row r="3715">
      <c r="A3715" s="80">
        <v>39548.0</v>
      </c>
      <c r="B3715" s="74">
        <v>1.0179</v>
      </c>
      <c r="C3715" s="1" t="s">
        <v>1949</v>
      </c>
      <c r="G3715" s="16"/>
    </row>
    <row r="3716">
      <c r="A3716" s="80">
        <v>39549.0</v>
      </c>
      <c r="B3716" s="74">
        <v>1.0215</v>
      </c>
      <c r="C3716" s="1" t="s">
        <v>1949</v>
      </c>
      <c r="G3716" s="16"/>
    </row>
    <row r="3717">
      <c r="A3717" s="80">
        <v>39552.0</v>
      </c>
      <c r="B3717" s="74">
        <v>1.0208</v>
      </c>
      <c r="C3717" s="1" t="s">
        <v>1949</v>
      </c>
      <c r="G3717" s="16"/>
    </row>
    <row r="3718">
      <c r="A3718" s="80">
        <v>39553.0</v>
      </c>
      <c r="B3718" s="74">
        <v>1.0181</v>
      </c>
      <c r="C3718" s="1" t="s">
        <v>1949</v>
      </c>
      <c r="G3718" s="16"/>
    </row>
    <row r="3719">
      <c r="A3719" s="80">
        <v>39554.0</v>
      </c>
      <c r="B3719" s="74">
        <v>1.0025</v>
      </c>
      <c r="C3719" s="1" t="s">
        <v>1949</v>
      </c>
      <c r="G3719" s="16"/>
    </row>
    <row r="3720">
      <c r="A3720" s="80">
        <v>39555.0</v>
      </c>
      <c r="B3720" s="74">
        <v>1.0113</v>
      </c>
      <c r="C3720" s="1" t="s">
        <v>1949</v>
      </c>
      <c r="G3720" s="16"/>
    </row>
    <row r="3721">
      <c r="A3721" s="80">
        <v>39556.0</v>
      </c>
      <c r="B3721" s="74">
        <v>1.0084</v>
      </c>
      <c r="C3721" s="1" t="s">
        <v>1949</v>
      </c>
      <c r="G3721" s="16"/>
    </row>
    <row r="3722">
      <c r="A3722" s="80">
        <v>39559.0</v>
      </c>
      <c r="B3722" s="74">
        <v>1.0066</v>
      </c>
      <c r="C3722" s="1" t="s">
        <v>1949</v>
      </c>
      <c r="G3722" s="16"/>
    </row>
    <row r="3723">
      <c r="A3723" s="80">
        <v>39560.0</v>
      </c>
      <c r="B3723" s="74">
        <v>1.0033</v>
      </c>
      <c r="C3723" s="1" t="s">
        <v>1949</v>
      </c>
      <c r="G3723" s="16"/>
    </row>
    <row r="3724">
      <c r="A3724" s="80">
        <v>39561.0</v>
      </c>
      <c r="B3724" s="74">
        <v>1.0195</v>
      </c>
      <c r="C3724" s="1" t="s">
        <v>1949</v>
      </c>
      <c r="G3724" s="16"/>
    </row>
    <row r="3725">
      <c r="A3725" s="80">
        <v>39562.0</v>
      </c>
      <c r="B3725" s="74">
        <v>1.0132</v>
      </c>
      <c r="C3725" s="1" t="s">
        <v>1949</v>
      </c>
      <c r="G3725" s="16"/>
    </row>
    <row r="3726">
      <c r="A3726" s="80">
        <v>39563.0</v>
      </c>
      <c r="B3726" s="74">
        <v>1.0164</v>
      </c>
      <c r="C3726" s="1" t="s">
        <v>1949</v>
      </c>
      <c r="G3726" s="16"/>
    </row>
    <row r="3727">
      <c r="A3727" s="80">
        <v>39566.0</v>
      </c>
      <c r="B3727" s="74">
        <v>1.016</v>
      </c>
      <c r="C3727" s="1" t="s">
        <v>1949</v>
      </c>
      <c r="G3727" s="16"/>
    </row>
    <row r="3728">
      <c r="A3728" s="80">
        <v>39567.0</v>
      </c>
      <c r="B3728" s="74">
        <v>1.0131</v>
      </c>
      <c r="C3728" s="1" t="s">
        <v>1949</v>
      </c>
      <c r="G3728" s="16"/>
    </row>
    <row r="3729">
      <c r="A3729" s="80">
        <v>39568.0</v>
      </c>
      <c r="B3729" s="74">
        <v>1.0095</v>
      </c>
      <c r="C3729" s="1" t="s">
        <v>1949</v>
      </c>
      <c r="G3729" s="16"/>
    </row>
    <row r="3730">
      <c r="A3730" s="81">
        <v>39569.0</v>
      </c>
      <c r="B3730" s="13"/>
      <c r="C3730" s="1" t="s">
        <v>1949</v>
      </c>
      <c r="G3730" s="16"/>
    </row>
    <row r="3731">
      <c r="A3731" s="81">
        <v>39570.0</v>
      </c>
      <c r="B3731" s="74">
        <v>1.0183</v>
      </c>
      <c r="C3731" s="1" t="s">
        <v>1949</v>
      </c>
      <c r="G3731" s="16"/>
    </row>
    <row r="3732">
      <c r="A3732" s="81">
        <v>39573.0</v>
      </c>
      <c r="B3732" s="74">
        <v>1.0125</v>
      </c>
      <c r="C3732" s="1" t="s">
        <v>1949</v>
      </c>
      <c r="G3732" s="16"/>
    </row>
    <row r="3733">
      <c r="A3733" s="81">
        <v>39574.0</v>
      </c>
      <c r="B3733" s="74">
        <v>1.0035</v>
      </c>
      <c r="C3733" s="1" t="s">
        <v>1949</v>
      </c>
      <c r="G3733" s="16"/>
    </row>
    <row r="3734">
      <c r="A3734" s="81">
        <v>39575.0</v>
      </c>
      <c r="B3734" s="74">
        <v>1.0021</v>
      </c>
      <c r="C3734" s="1" t="s">
        <v>1949</v>
      </c>
      <c r="G3734" s="16"/>
    </row>
    <row r="3735">
      <c r="A3735" s="81">
        <v>39576.0</v>
      </c>
      <c r="B3735" s="74">
        <v>1.0149</v>
      </c>
      <c r="C3735" s="1" t="s">
        <v>1949</v>
      </c>
      <c r="G3735" s="16"/>
    </row>
    <row r="3736">
      <c r="A3736" s="81">
        <v>39577.0</v>
      </c>
      <c r="B3736" s="74">
        <v>1.0061</v>
      </c>
      <c r="C3736" s="1" t="s">
        <v>1949</v>
      </c>
      <c r="G3736" s="16"/>
    </row>
    <row r="3737">
      <c r="A3737" s="82">
        <v>39580.0</v>
      </c>
      <c r="B3737" s="74">
        <v>1.0039</v>
      </c>
      <c r="C3737" s="1" t="s">
        <v>1949</v>
      </c>
      <c r="G3737" s="16"/>
    </row>
    <row r="3738">
      <c r="A3738" s="82">
        <v>39581.0</v>
      </c>
      <c r="B3738" s="74">
        <v>1.0005</v>
      </c>
      <c r="C3738" s="1" t="s">
        <v>1949</v>
      </c>
      <c r="G3738" s="16"/>
    </row>
    <row r="3739">
      <c r="A3739" s="82">
        <v>39582.0</v>
      </c>
      <c r="B3739" s="74">
        <v>1.002</v>
      </c>
      <c r="C3739" s="1" t="s">
        <v>1949</v>
      </c>
      <c r="G3739" s="16"/>
    </row>
    <row r="3740">
      <c r="A3740" s="82">
        <v>39583.0</v>
      </c>
      <c r="B3740" s="74">
        <v>0.9998</v>
      </c>
      <c r="C3740" s="1" t="s">
        <v>1949</v>
      </c>
      <c r="G3740" s="16"/>
    </row>
    <row r="3741">
      <c r="A3741" s="82">
        <v>39584.0</v>
      </c>
      <c r="B3741" s="74">
        <v>0.9968</v>
      </c>
      <c r="C3741" s="1" t="s">
        <v>1949</v>
      </c>
      <c r="G3741" s="16"/>
    </row>
    <row r="3742">
      <c r="A3742" s="82">
        <v>39587.0</v>
      </c>
      <c r="B3742" s="13"/>
      <c r="C3742" s="1" t="s">
        <v>1949</v>
      </c>
      <c r="G3742" s="16"/>
    </row>
    <row r="3743">
      <c r="A3743" s="82">
        <v>39588.0</v>
      </c>
      <c r="B3743" s="74">
        <v>0.993</v>
      </c>
      <c r="C3743" s="1" t="s">
        <v>1949</v>
      </c>
      <c r="G3743" s="16"/>
    </row>
    <row r="3744">
      <c r="A3744" s="82">
        <v>39589.0</v>
      </c>
      <c r="B3744" s="74">
        <v>0.9844</v>
      </c>
      <c r="C3744" s="1" t="s">
        <v>1949</v>
      </c>
      <c r="G3744" s="16"/>
    </row>
    <row r="3745">
      <c r="A3745" s="82">
        <v>39590.0</v>
      </c>
      <c r="B3745" s="74">
        <v>0.9861</v>
      </c>
      <c r="C3745" s="1" t="s">
        <v>1949</v>
      </c>
      <c r="G3745" s="16"/>
    </row>
    <row r="3746">
      <c r="A3746" s="82">
        <v>39591.0</v>
      </c>
      <c r="B3746" s="74">
        <v>0.9883</v>
      </c>
      <c r="C3746" s="1" t="s">
        <v>1949</v>
      </c>
      <c r="G3746" s="16"/>
    </row>
    <row r="3747">
      <c r="A3747" s="82">
        <v>39594.0</v>
      </c>
      <c r="B3747" s="74">
        <v>0.9896</v>
      </c>
      <c r="C3747" s="1" t="s">
        <v>1949</v>
      </c>
      <c r="G3747" s="16"/>
    </row>
    <row r="3748">
      <c r="A3748" s="82">
        <v>39595.0</v>
      </c>
      <c r="B3748" s="74">
        <v>0.9932</v>
      </c>
      <c r="C3748" s="1" t="s">
        <v>1949</v>
      </c>
      <c r="G3748" s="16"/>
    </row>
    <row r="3749">
      <c r="A3749" s="82">
        <v>39596.0</v>
      </c>
      <c r="B3749" s="74">
        <v>0.9915</v>
      </c>
      <c r="C3749" s="1" t="s">
        <v>1949</v>
      </c>
      <c r="G3749" s="16"/>
    </row>
    <row r="3750">
      <c r="A3750" s="82">
        <v>39597.0</v>
      </c>
      <c r="B3750" s="74">
        <v>0.9872</v>
      </c>
      <c r="C3750" s="1" t="s">
        <v>1949</v>
      </c>
      <c r="G3750" s="16"/>
    </row>
    <row r="3751">
      <c r="A3751" s="82">
        <v>39598.0</v>
      </c>
      <c r="B3751" s="74">
        <v>0.9942</v>
      </c>
      <c r="C3751" s="1" t="s">
        <v>1949</v>
      </c>
      <c r="G3751" s="16"/>
    </row>
    <row r="3752">
      <c r="A3752" s="79">
        <v>39601.0</v>
      </c>
      <c r="B3752" s="74">
        <v>1.0013</v>
      </c>
      <c r="C3752" s="1" t="s">
        <v>1949</v>
      </c>
      <c r="G3752" s="16"/>
    </row>
    <row r="3753">
      <c r="A3753" s="79">
        <v>39602.0</v>
      </c>
      <c r="B3753" s="74">
        <v>1.0051</v>
      </c>
      <c r="C3753" s="1" t="s">
        <v>1949</v>
      </c>
      <c r="G3753" s="16"/>
    </row>
    <row r="3754">
      <c r="A3754" s="79">
        <v>39603.0</v>
      </c>
      <c r="B3754" s="74">
        <v>1.0145</v>
      </c>
      <c r="C3754" s="1" t="s">
        <v>1949</v>
      </c>
      <c r="G3754" s="16"/>
    </row>
    <row r="3755">
      <c r="A3755" s="79">
        <v>39604.0</v>
      </c>
      <c r="B3755" s="74">
        <v>1.0198</v>
      </c>
      <c r="C3755" s="1" t="s">
        <v>1949</v>
      </c>
      <c r="G3755" s="16"/>
    </row>
    <row r="3756">
      <c r="A3756" s="79">
        <v>39605.0</v>
      </c>
      <c r="B3756" s="74">
        <v>1.0187</v>
      </c>
      <c r="C3756" s="1" t="s">
        <v>1949</v>
      </c>
      <c r="G3756" s="16"/>
    </row>
    <row r="3757">
      <c r="A3757" s="79">
        <v>39608.0</v>
      </c>
      <c r="B3757" s="74">
        <v>1.0225</v>
      </c>
      <c r="C3757" s="1" t="s">
        <v>1949</v>
      </c>
      <c r="G3757" s="16"/>
    </row>
    <row r="3758">
      <c r="A3758" s="80">
        <v>39609.0</v>
      </c>
      <c r="B3758" s="74">
        <v>1.0243</v>
      </c>
      <c r="C3758" s="1" t="s">
        <v>1949</v>
      </c>
      <c r="G3758" s="16"/>
    </row>
    <row r="3759">
      <c r="A3759" s="80">
        <v>39610.0</v>
      </c>
      <c r="B3759" s="74">
        <v>1.0174</v>
      </c>
      <c r="C3759" s="1" t="s">
        <v>1949</v>
      </c>
      <c r="G3759" s="16"/>
    </row>
    <row r="3760">
      <c r="A3760" s="80">
        <v>39611.0</v>
      </c>
      <c r="B3760" s="74">
        <v>1.0232</v>
      </c>
      <c r="C3760" s="1" t="s">
        <v>1949</v>
      </c>
      <c r="G3760" s="16"/>
    </row>
    <row r="3761">
      <c r="A3761" s="80">
        <v>39612.0</v>
      </c>
      <c r="B3761" s="74">
        <v>1.0282</v>
      </c>
      <c r="C3761" s="1" t="s">
        <v>1949</v>
      </c>
      <c r="G3761" s="16"/>
    </row>
    <row r="3762">
      <c r="A3762" s="80">
        <v>39615.0</v>
      </c>
      <c r="B3762" s="74">
        <v>1.0211</v>
      </c>
      <c r="C3762" s="1" t="s">
        <v>1949</v>
      </c>
      <c r="G3762" s="16"/>
    </row>
    <row r="3763">
      <c r="A3763" s="80">
        <v>39616.0</v>
      </c>
      <c r="B3763" s="74">
        <v>1.0199</v>
      </c>
      <c r="C3763" s="1" t="s">
        <v>1949</v>
      </c>
      <c r="G3763" s="16"/>
    </row>
    <row r="3764">
      <c r="A3764" s="80">
        <v>39617.0</v>
      </c>
      <c r="B3764" s="74">
        <v>1.0186</v>
      </c>
      <c r="C3764" s="1" t="s">
        <v>1949</v>
      </c>
      <c r="G3764" s="16"/>
    </row>
    <row r="3765">
      <c r="A3765" s="80">
        <v>39618.0</v>
      </c>
      <c r="B3765" s="74">
        <v>1.0132</v>
      </c>
      <c r="C3765" s="1" t="s">
        <v>1949</v>
      </c>
      <c r="G3765" s="16"/>
    </row>
    <row r="3766">
      <c r="A3766" s="80">
        <v>39619.0</v>
      </c>
      <c r="B3766" s="74">
        <v>1.0172</v>
      </c>
      <c r="C3766" s="1" t="s">
        <v>1949</v>
      </c>
      <c r="G3766" s="16"/>
    </row>
    <row r="3767">
      <c r="A3767" s="80">
        <v>39622.0</v>
      </c>
      <c r="B3767" s="74">
        <v>1.0163</v>
      </c>
      <c r="C3767" s="1" t="s">
        <v>1949</v>
      </c>
      <c r="G3767" s="16"/>
    </row>
    <row r="3768">
      <c r="A3768" s="80">
        <v>39623.0</v>
      </c>
      <c r="B3768" s="74">
        <v>1.0136</v>
      </c>
      <c r="C3768" s="1" t="s">
        <v>1949</v>
      </c>
      <c r="G3768" s="16"/>
    </row>
    <row r="3769">
      <c r="A3769" s="80">
        <v>39624.0</v>
      </c>
      <c r="B3769" s="74">
        <v>1.0135</v>
      </c>
      <c r="C3769" s="1" t="s">
        <v>1949</v>
      </c>
      <c r="G3769" s="16"/>
    </row>
    <row r="3770">
      <c r="A3770" s="80">
        <v>39625.0</v>
      </c>
      <c r="B3770" s="74">
        <v>1.0121</v>
      </c>
      <c r="C3770" s="1" t="s">
        <v>1949</v>
      </c>
      <c r="G3770" s="16"/>
    </row>
    <row r="3771">
      <c r="A3771" s="80">
        <v>39626.0</v>
      </c>
      <c r="B3771" s="74">
        <v>1.0123</v>
      </c>
      <c r="C3771" s="1" t="s">
        <v>1949</v>
      </c>
      <c r="G3771" s="16"/>
    </row>
    <row r="3772">
      <c r="A3772" s="80">
        <v>39629.0</v>
      </c>
      <c r="B3772" s="74">
        <v>1.0186</v>
      </c>
      <c r="C3772" s="1" t="s">
        <v>1949</v>
      </c>
      <c r="G3772" s="16"/>
    </row>
    <row r="3773">
      <c r="A3773" s="79">
        <v>39630.0</v>
      </c>
      <c r="B3773" s="13"/>
      <c r="C3773" s="1" t="s">
        <v>1949</v>
      </c>
      <c r="G3773" s="16"/>
    </row>
    <row r="3774">
      <c r="A3774" s="79">
        <v>39631.0</v>
      </c>
      <c r="B3774" s="74">
        <v>1.0129</v>
      </c>
      <c r="C3774" s="1" t="s">
        <v>1949</v>
      </c>
      <c r="G3774" s="16"/>
    </row>
    <row r="3775">
      <c r="A3775" s="79">
        <v>39632.0</v>
      </c>
      <c r="B3775" s="74">
        <v>1.0206</v>
      </c>
      <c r="C3775" s="1" t="s">
        <v>1949</v>
      </c>
      <c r="G3775" s="16"/>
    </row>
    <row r="3776">
      <c r="A3776" s="79">
        <v>39633.0</v>
      </c>
      <c r="B3776" s="74">
        <v>1.0155</v>
      </c>
      <c r="C3776" s="1" t="s">
        <v>1949</v>
      </c>
      <c r="G3776" s="16"/>
    </row>
    <row r="3777">
      <c r="A3777" s="79">
        <v>39636.0</v>
      </c>
      <c r="B3777" s="74">
        <v>1.0173</v>
      </c>
      <c r="C3777" s="1" t="s">
        <v>1949</v>
      </c>
      <c r="G3777" s="16"/>
    </row>
    <row r="3778">
      <c r="A3778" s="79">
        <v>39637.0</v>
      </c>
      <c r="B3778" s="74">
        <v>1.0207</v>
      </c>
      <c r="C3778" s="1" t="s">
        <v>1949</v>
      </c>
      <c r="G3778" s="16"/>
    </row>
    <row r="3779">
      <c r="A3779" s="79">
        <v>39638.0</v>
      </c>
      <c r="B3779" s="74">
        <v>1.0108</v>
      </c>
      <c r="C3779" s="1" t="s">
        <v>1949</v>
      </c>
      <c r="G3779" s="16"/>
    </row>
    <row r="3780">
      <c r="A3780" s="80">
        <v>39639.0</v>
      </c>
      <c r="B3780" s="74">
        <v>1.0102</v>
      </c>
      <c r="C3780" s="1" t="s">
        <v>1949</v>
      </c>
      <c r="G3780" s="16"/>
    </row>
    <row r="3781">
      <c r="A3781" s="80">
        <v>39640.0</v>
      </c>
      <c r="B3781" s="74">
        <v>1.0092</v>
      </c>
      <c r="C3781" s="1" t="s">
        <v>1949</v>
      </c>
      <c r="G3781" s="16"/>
    </row>
    <row r="3782">
      <c r="A3782" s="80">
        <v>39643.0</v>
      </c>
      <c r="B3782" s="74">
        <v>1.0061</v>
      </c>
      <c r="C3782" s="1" t="s">
        <v>1949</v>
      </c>
      <c r="G3782" s="16"/>
    </row>
    <row r="3783">
      <c r="A3783" s="80">
        <v>39644.0</v>
      </c>
      <c r="B3783" s="74">
        <v>1.002</v>
      </c>
      <c r="C3783" s="1" t="s">
        <v>1949</v>
      </c>
      <c r="G3783" s="16"/>
    </row>
    <row r="3784">
      <c r="A3784" s="80">
        <v>39645.0</v>
      </c>
      <c r="B3784" s="74">
        <v>1.0017</v>
      </c>
      <c r="C3784" s="1" t="s">
        <v>1949</v>
      </c>
      <c r="G3784" s="16"/>
    </row>
    <row r="3785">
      <c r="A3785" s="80">
        <v>39646.0</v>
      </c>
      <c r="B3785" s="74">
        <v>1.0016</v>
      </c>
      <c r="C3785" s="1" t="s">
        <v>1949</v>
      </c>
      <c r="G3785" s="16"/>
    </row>
    <row r="3786">
      <c r="A3786" s="80">
        <v>39647.0</v>
      </c>
      <c r="B3786" s="74">
        <v>1.0053</v>
      </c>
      <c r="C3786" s="1" t="s">
        <v>1949</v>
      </c>
      <c r="G3786" s="16"/>
    </row>
    <row r="3787">
      <c r="A3787" s="80">
        <v>39650.0</v>
      </c>
      <c r="B3787" s="74">
        <v>1.0021</v>
      </c>
      <c r="C3787" s="1" t="s">
        <v>1949</v>
      </c>
      <c r="G3787" s="16"/>
    </row>
    <row r="3788">
      <c r="A3788" s="80">
        <v>39651.0</v>
      </c>
      <c r="B3788" s="74">
        <v>1.0085</v>
      </c>
      <c r="C3788" s="1" t="s">
        <v>1949</v>
      </c>
      <c r="G3788" s="16"/>
    </row>
    <row r="3789">
      <c r="A3789" s="80">
        <v>39652.0</v>
      </c>
      <c r="B3789" s="74">
        <v>1.0088</v>
      </c>
      <c r="C3789" s="1" t="s">
        <v>1949</v>
      </c>
      <c r="G3789" s="16"/>
    </row>
    <row r="3790">
      <c r="A3790" s="80">
        <v>39653.0</v>
      </c>
      <c r="B3790" s="74">
        <v>1.0114</v>
      </c>
      <c r="C3790" s="1" t="s">
        <v>1949</v>
      </c>
      <c r="G3790" s="16"/>
    </row>
    <row r="3791">
      <c r="A3791" s="80">
        <v>39654.0</v>
      </c>
      <c r="B3791" s="74">
        <v>1.0164</v>
      </c>
      <c r="C3791" s="1" t="s">
        <v>1949</v>
      </c>
      <c r="G3791" s="16"/>
    </row>
    <row r="3792">
      <c r="A3792" s="80">
        <v>39657.0</v>
      </c>
      <c r="B3792" s="74">
        <v>1.0222</v>
      </c>
      <c r="C3792" s="1" t="s">
        <v>1949</v>
      </c>
      <c r="G3792" s="16"/>
    </row>
    <row r="3793">
      <c r="A3793" s="80">
        <v>39658.0</v>
      </c>
      <c r="B3793" s="74">
        <v>1.0261</v>
      </c>
      <c r="C3793" s="1" t="s">
        <v>1949</v>
      </c>
      <c r="G3793" s="16"/>
    </row>
    <row r="3794">
      <c r="A3794" s="80">
        <v>39659.0</v>
      </c>
      <c r="B3794" s="74">
        <v>1.0242</v>
      </c>
      <c r="C3794" s="1" t="s">
        <v>1949</v>
      </c>
      <c r="G3794" s="16"/>
    </row>
    <row r="3795">
      <c r="A3795" s="80">
        <v>39660.0</v>
      </c>
      <c r="B3795" s="74">
        <v>1.0257</v>
      </c>
      <c r="C3795" s="1" t="s">
        <v>1949</v>
      </c>
      <c r="G3795" s="16"/>
    </row>
    <row r="3796">
      <c r="A3796" s="79">
        <v>39661.0</v>
      </c>
      <c r="B3796" s="74">
        <v>1.0253</v>
      </c>
      <c r="C3796" s="1" t="s">
        <v>1949</v>
      </c>
      <c r="G3796" s="16"/>
    </row>
    <row r="3797">
      <c r="A3797" s="79">
        <v>39664.0</v>
      </c>
      <c r="B3797" s="13"/>
      <c r="C3797" s="1" t="s">
        <v>1949</v>
      </c>
      <c r="G3797" s="16"/>
    </row>
    <row r="3798">
      <c r="A3798" s="79">
        <v>39665.0</v>
      </c>
      <c r="B3798" s="74">
        <v>1.0426</v>
      </c>
      <c r="C3798" s="1" t="s">
        <v>1949</v>
      </c>
      <c r="G3798" s="16"/>
    </row>
    <row r="3799">
      <c r="A3799" s="79">
        <v>39666.0</v>
      </c>
      <c r="B3799" s="74">
        <v>1.047</v>
      </c>
      <c r="C3799" s="1" t="s">
        <v>1949</v>
      </c>
      <c r="G3799" s="16"/>
    </row>
    <row r="3800">
      <c r="A3800" s="79">
        <v>39667.0</v>
      </c>
      <c r="B3800" s="74">
        <v>1.0511</v>
      </c>
      <c r="C3800" s="1" t="s">
        <v>1949</v>
      </c>
      <c r="G3800" s="16"/>
    </row>
    <row r="3801">
      <c r="A3801" s="79">
        <v>39668.0</v>
      </c>
      <c r="B3801" s="74">
        <v>1.0678</v>
      </c>
      <c r="C3801" s="1" t="s">
        <v>1949</v>
      </c>
      <c r="G3801" s="16"/>
    </row>
    <row r="3802">
      <c r="A3802" s="80">
        <v>39671.0</v>
      </c>
      <c r="B3802" s="74">
        <v>1.0676</v>
      </c>
      <c r="C3802" s="1" t="s">
        <v>1949</v>
      </c>
      <c r="G3802" s="16"/>
    </row>
    <row r="3803">
      <c r="A3803" s="80">
        <v>39672.0</v>
      </c>
      <c r="B3803" s="74">
        <v>1.064</v>
      </c>
      <c r="C3803" s="1" t="s">
        <v>1949</v>
      </c>
      <c r="G3803" s="16"/>
    </row>
    <row r="3804">
      <c r="A3804" s="80">
        <v>39673.0</v>
      </c>
      <c r="B3804" s="74">
        <v>1.0657</v>
      </c>
      <c r="C3804" s="1" t="s">
        <v>1949</v>
      </c>
      <c r="G3804" s="16"/>
    </row>
    <row r="3805">
      <c r="A3805" s="80">
        <v>39674.0</v>
      </c>
      <c r="B3805" s="74">
        <v>1.062</v>
      </c>
      <c r="C3805" s="1" t="s">
        <v>1949</v>
      </c>
      <c r="G3805" s="16"/>
    </row>
    <row r="3806">
      <c r="A3806" s="80">
        <v>39675.0</v>
      </c>
      <c r="B3806" s="74">
        <v>1.0609</v>
      </c>
      <c r="C3806" s="1" t="s">
        <v>1949</v>
      </c>
      <c r="G3806" s="16"/>
    </row>
    <row r="3807">
      <c r="A3807" s="80">
        <v>39678.0</v>
      </c>
      <c r="B3807" s="74">
        <v>1.0605</v>
      </c>
      <c r="C3807" s="1" t="s">
        <v>1949</v>
      </c>
      <c r="G3807" s="16"/>
    </row>
    <row r="3808">
      <c r="A3808" s="80">
        <v>39679.0</v>
      </c>
      <c r="B3808" s="74">
        <v>1.0607</v>
      </c>
      <c r="C3808" s="1" t="s">
        <v>1949</v>
      </c>
      <c r="G3808" s="16"/>
    </row>
    <row r="3809">
      <c r="A3809" s="80">
        <v>39680.0</v>
      </c>
      <c r="B3809" s="74">
        <v>1.0628</v>
      </c>
      <c r="C3809" s="1" t="s">
        <v>1949</v>
      </c>
      <c r="G3809" s="16"/>
    </row>
    <row r="3810">
      <c r="A3810" s="80">
        <v>39681.0</v>
      </c>
      <c r="B3810" s="74">
        <v>1.0456</v>
      </c>
      <c r="C3810" s="1" t="s">
        <v>1949</v>
      </c>
      <c r="G3810" s="16"/>
    </row>
    <row r="3811">
      <c r="A3811" s="80">
        <v>39682.0</v>
      </c>
      <c r="B3811" s="74">
        <v>1.0458</v>
      </c>
      <c r="C3811" s="1" t="s">
        <v>1949</v>
      </c>
      <c r="G3811" s="16"/>
    </row>
    <row r="3812">
      <c r="A3812" s="80">
        <v>39685.0</v>
      </c>
      <c r="B3812" s="74">
        <v>1.0464</v>
      </c>
      <c r="C3812" s="1" t="s">
        <v>1949</v>
      </c>
      <c r="G3812" s="16"/>
    </row>
    <row r="3813">
      <c r="A3813" s="80">
        <v>39686.0</v>
      </c>
      <c r="B3813" s="74">
        <v>1.0483</v>
      </c>
      <c r="C3813" s="1" t="s">
        <v>1949</v>
      </c>
      <c r="G3813" s="16"/>
    </row>
    <row r="3814">
      <c r="A3814" s="80">
        <v>39687.0</v>
      </c>
      <c r="B3814" s="74">
        <v>1.0486</v>
      </c>
      <c r="C3814" s="1" t="s">
        <v>1949</v>
      </c>
      <c r="G3814" s="16"/>
    </row>
    <row r="3815">
      <c r="A3815" s="80">
        <v>39688.0</v>
      </c>
      <c r="B3815" s="74">
        <v>1.0526</v>
      </c>
      <c r="C3815" s="1" t="s">
        <v>1949</v>
      </c>
      <c r="G3815" s="16"/>
    </row>
    <row r="3816">
      <c r="A3816" s="80">
        <v>39689.0</v>
      </c>
      <c r="B3816" s="74">
        <v>1.0626</v>
      </c>
      <c r="C3816" s="1" t="s">
        <v>1949</v>
      </c>
      <c r="G3816" s="16"/>
    </row>
    <row r="3817">
      <c r="A3817" s="79">
        <v>39692.0</v>
      </c>
      <c r="B3817" s="13"/>
      <c r="C3817" s="1" t="s">
        <v>1949</v>
      </c>
      <c r="G3817" s="16"/>
    </row>
    <row r="3818">
      <c r="A3818" s="79">
        <v>39693.0</v>
      </c>
      <c r="B3818" s="74">
        <v>1.0701</v>
      </c>
      <c r="C3818" s="1" t="s">
        <v>1949</v>
      </c>
      <c r="G3818" s="16"/>
    </row>
    <row r="3819">
      <c r="A3819" s="79">
        <v>39694.0</v>
      </c>
      <c r="B3819" s="74">
        <v>1.0607</v>
      </c>
      <c r="C3819" s="1" t="s">
        <v>1949</v>
      </c>
      <c r="G3819" s="16"/>
    </row>
    <row r="3820">
      <c r="A3820" s="79">
        <v>39695.0</v>
      </c>
      <c r="B3820" s="74">
        <v>1.0642</v>
      </c>
      <c r="C3820" s="1" t="s">
        <v>1949</v>
      </c>
      <c r="G3820" s="16"/>
    </row>
    <row r="3821">
      <c r="A3821" s="79">
        <v>39696.0</v>
      </c>
      <c r="B3821" s="74">
        <v>1.0641</v>
      </c>
      <c r="C3821" s="1" t="s">
        <v>1949</v>
      </c>
      <c r="G3821" s="16"/>
    </row>
    <row r="3822">
      <c r="A3822" s="79">
        <v>39699.0</v>
      </c>
      <c r="B3822" s="74">
        <v>1.0696</v>
      </c>
      <c r="C3822" s="1" t="s">
        <v>1949</v>
      </c>
      <c r="G3822" s="16"/>
    </row>
    <row r="3823">
      <c r="A3823" s="79">
        <v>39700.0</v>
      </c>
      <c r="B3823" s="74">
        <v>1.0679</v>
      </c>
      <c r="C3823" s="1" t="s">
        <v>1949</v>
      </c>
      <c r="G3823" s="16"/>
    </row>
    <row r="3824">
      <c r="A3824" s="80">
        <v>39701.0</v>
      </c>
      <c r="B3824" s="74">
        <v>1.0738</v>
      </c>
      <c r="C3824" s="1" t="s">
        <v>1949</v>
      </c>
      <c r="G3824" s="16"/>
    </row>
    <row r="3825">
      <c r="A3825" s="80">
        <v>39702.0</v>
      </c>
      <c r="B3825" s="74">
        <v>1.0796</v>
      </c>
      <c r="C3825" s="1" t="s">
        <v>1949</v>
      </c>
      <c r="G3825" s="16"/>
    </row>
    <row r="3826">
      <c r="A3826" s="80">
        <v>39703.0</v>
      </c>
      <c r="B3826" s="74">
        <v>1.0609</v>
      </c>
      <c r="C3826" s="1" t="s">
        <v>1949</v>
      </c>
      <c r="G3826" s="16"/>
    </row>
    <row r="3827">
      <c r="A3827" s="80">
        <v>39706.0</v>
      </c>
      <c r="B3827" s="74">
        <v>1.0677</v>
      </c>
      <c r="C3827" s="1" t="s">
        <v>1949</v>
      </c>
      <c r="G3827" s="16"/>
    </row>
    <row r="3828">
      <c r="A3828" s="80">
        <v>39707.0</v>
      </c>
      <c r="B3828" s="74">
        <v>1.0734</v>
      </c>
      <c r="C3828" s="1" t="s">
        <v>1949</v>
      </c>
      <c r="G3828" s="16"/>
    </row>
    <row r="3829">
      <c r="A3829" s="80">
        <v>39708.0</v>
      </c>
      <c r="B3829" s="74">
        <v>1.0783</v>
      </c>
      <c r="C3829" s="1" t="s">
        <v>1949</v>
      </c>
      <c r="G3829" s="16"/>
    </row>
    <row r="3830">
      <c r="A3830" s="80">
        <v>39709.0</v>
      </c>
      <c r="B3830" s="74">
        <v>1.0701</v>
      </c>
      <c r="C3830" s="1" t="s">
        <v>1949</v>
      </c>
      <c r="G3830" s="16"/>
    </row>
    <row r="3831">
      <c r="A3831" s="80">
        <v>39710.0</v>
      </c>
      <c r="B3831" s="74">
        <v>1.047</v>
      </c>
      <c r="C3831" s="1" t="s">
        <v>1949</v>
      </c>
      <c r="G3831" s="16"/>
    </row>
    <row r="3832">
      <c r="A3832" s="80">
        <v>39713.0</v>
      </c>
      <c r="B3832" s="74">
        <v>1.0382</v>
      </c>
      <c r="C3832" s="1" t="s">
        <v>1949</v>
      </c>
      <c r="G3832" s="16"/>
    </row>
    <row r="3833">
      <c r="A3833" s="80">
        <v>39714.0</v>
      </c>
      <c r="B3833" s="74">
        <v>1.0355</v>
      </c>
      <c r="C3833" s="1" t="s">
        <v>1949</v>
      </c>
      <c r="G3833" s="16"/>
    </row>
    <row r="3834">
      <c r="A3834" s="80">
        <v>39715.0</v>
      </c>
      <c r="B3834" s="74">
        <v>1.0351</v>
      </c>
      <c r="C3834" s="1" t="s">
        <v>1949</v>
      </c>
      <c r="G3834" s="16"/>
    </row>
    <row r="3835">
      <c r="A3835" s="80">
        <v>39716.0</v>
      </c>
      <c r="B3835" s="74">
        <v>1.0338</v>
      </c>
      <c r="C3835" s="1" t="s">
        <v>1949</v>
      </c>
      <c r="G3835" s="16"/>
    </row>
    <row r="3836">
      <c r="A3836" s="80">
        <v>39717.0</v>
      </c>
      <c r="B3836" s="74">
        <v>1.0349</v>
      </c>
      <c r="C3836" s="1" t="s">
        <v>1949</v>
      </c>
      <c r="G3836" s="16"/>
    </row>
    <row r="3837">
      <c r="A3837" s="80">
        <v>39720.0</v>
      </c>
      <c r="B3837" s="74">
        <v>1.0394</v>
      </c>
      <c r="C3837" s="1" t="s">
        <v>1949</v>
      </c>
      <c r="G3837" s="16"/>
    </row>
    <row r="3838">
      <c r="A3838" s="80">
        <v>39721.0</v>
      </c>
      <c r="B3838" s="74">
        <v>1.0599</v>
      </c>
      <c r="C3838" s="1" t="s">
        <v>1949</v>
      </c>
      <c r="G3838" s="16"/>
    </row>
    <row r="3839">
      <c r="A3839" s="79">
        <v>39722.0</v>
      </c>
      <c r="B3839" s="74">
        <v>1.0609</v>
      </c>
      <c r="C3839" s="1" t="s">
        <v>1949</v>
      </c>
      <c r="G3839" s="16"/>
    </row>
    <row r="3840">
      <c r="A3840" s="79">
        <v>39723.0</v>
      </c>
      <c r="B3840" s="74">
        <v>1.0769</v>
      </c>
      <c r="C3840" s="1" t="s">
        <v>1949</v>
      </c>
      <c r="G3840" s="16"/>
    </row>
    <row r="3841">
      <c r="A3841" s="79">
        <v>39724.0</v>
      </c>
      <c r="B3841" s="74">
        <v>1.0812</v>
      </c>
      <c r="C3841" s="1" t="s">
        <v>1949</v>
      </c>
      <c r="G3841" s="16"/>
    </row>
    <row r="3842">
      <c r="A3842" s="79">
        <v>39727.0</v>
      </c>
      <c r="B3842" s="74">
        <v>1.1027</v>
      </c>
      <c r="C3842" s="1" t="s">
        <v>1949</v>
      </c>
      <c r="G3842" s="16"/>
    </row>
    <row r="3843">
      <c r="A3843" s="79">
        <v>39728.0</v>
      </c>
      <c r="B3843" s="74">
        <v>1.1058</v>
      </c>
      <c r="C3843" s="1" t="s">
        <v>1949</v>
      </c>
      <c r="G3843" s="16"/>
    </row>
    <row r="3844">
      <c r="A3844" s="79">
        <v>39729.0</v>
      </c>
      <c r="B3844" s="74">
        <v>1.1249</v>
      </c>
      <c r="C3844" s="1" t="s">
        <v>1949</v>
      </c>
      <c r="G3844" s="16"/>
    </row>
    <row r="3845">
      <c r="A3845" s="79">
        <v>39730.0</v>
      </c>
      <c r="B3845" s="74">
        <v>1.1486</v>
      </c>
      <c r="C3845" s="1" t="s">
        <v>1949</v>
      </c>
      <c r="G3845" s="16"/>
    </row>
    <row r="3846">
      <c r="A3846" s="80">
        <v>39731.0</v>
      </c>
      <c r="B3846" s="74">
        <v>1.1907</v>
      </c>
      <c r="C3846" s="1" t="s">
        <v>1949</v>
      </c>
      <c r="G3846" s="16"/>
    </row>
    <row r="3847">
      <c r="A3847" s="80">
        <v>39734.0</v>
      </c>
      <c r="B3847" s="13"/>
      <c r="C3847" s="1" t="s">
        <v>1949</v>
      </c>
      <c r="G3847" s="16"/>
    </row>
    <row r="3848">
      <c r="A3848" s="80">
        <v>39735.0</v>
      </c>
      <c r="B3848" s="74">
        <v>1.1602</v>
      </c>
      <c r="C3848" s="1" t="s">
        <v>1949</v>
      </c>
      <c r="G3848" s="16"/>
    </row>
    <row r="3849">
      <c r="A3849" s="80">
        <v>39736.0</v>
      </c>
      <c r="B3849" s="74">
        <v>1.1802</v>
      </c>
      <c r="C3849" s="1" t="s">
        <v>1949</v>
      </c>
      <c r="G3849" s="16"/>
    </row>
    <row r="3850">
      <c r="A3850" s="80">
        <v>39737.0</v>
      </c>
      <c r="B3850" s="74">
        <v>1.1952</v>
      </c>
      <c r="C3850" s="1" t="s">
        <v>1949</v>
      </c>
      <c r="G3850" s="16"/>
    </row>
    <row r="3851">
      <c r="A3851" s="80">
        <v>39738.0</v>
      </c>
      <c r="B3851" s="74">
        <v>1.1823</v>
      </c>
      <c r="C3851" s="1" t="s">
        <v>1949</v>
      </c>
      <c r="G3851" s="16"/>
    </row>
    <row r="3852">
      <c r="A3852" s="80">
        <v>39741.0</v>
      </c>
      <c r="B3852" s="74">
        <v>1.1976</v>
      </c>
      <c r="C3852" s="1" t="s">
        <v>1949</v>
      </c>
      <c r="G3852" s="16"/>
    </row>
    <row r="3853">
      <c r="A3853" s="80">
        <v>39742.0</v>
      </c>
      <c r="B3853" s="74">
        <v>1.2202</v>
      </c>
      <c r="C3853" s="1" t="s">
        <v>1949</v>
      </c>
      <c r="G3853" s="16"/>
    </row>
    <row r="3854">
      <c r="A3854" s="80">
        <v>39743.0</v>
      </c>
      <c r="B3854" s="74">
        <v>1.2499</v>
      </c>
      <c r="C3854" s="1" t="s">
        <v>1949</v>
      </c>
      <c r="G3854" s="16"/>
    </row>
    <row r="3855">
      <c r="A3855" s="80">
        <v>39744.0</v>
      </c>
      <c r="B3855" s="74">
        <v>1.2573</v>
      </c>
      <c r="C3855" s="1" t="s">
        <v>1949</v>
      </c>
      <c r="G3855" s="16"/>
    </row>
    <row r="3856">
      <c r="A3856" s="80">
        <v>39745.0</v>
      </c>
      <c r="B3856" s="74">
        <v>1.2732</v>
      </c>
      <c r="C3856" s="1" t="s">
        <v>1949</v>
      </c>
      <c r="G3856" s="16"/>
    </row>
    <row r="3857">
      <c r="A3857" s="80">
        <v>39748.0</v>
      </c>
      <c r="B3857" s="74">
        <v>1.293</v>
      </c>
      <c r="C3857" s="1" t="s">
        <v>1949</v>
      </c>
      <c r="G3857" s="16"/>
    </row>
    <row r="3858">
      <c r="A3858" s="80">
        <v>39749.0</v>
      </c>
      <c r="B3858" s="74">
        <v>1.2943</v>
      </c>
      <c r="C3858" s="1" t="s">
        <v>1949</v>
      </c>
      <c r="G3858" s="16"/>
    </row>
    <row r="3859">
      <c r="A3859" s="80">
        <v>39750.0</v>
      </c>
      <c r="B3859" s="74">
        <v>1.2308</v>
      </c>
      <c r="C3859" s="1" t="s">
        <v>1949</v>
      </c>
      <c r="G3859" s="16"/>
    </row>
    <row r="3860">
      <c r="A3860" s="80">
        <v>39751.0</v>
      </c>
      <c r="B3860" s="74">
        <v>1.2221</v>
      </c>
      <c r="C3860" s="1" t="s">
        <v>1949</v>
      </c>
      <c r="G3860" s="16"/>
    </row>
    <row r="3861">
      <c r="A3861" s="80">
        <v>39752.0</v>
      </c>
      <c r="B3861" s="74">
        <v>1.2165</v>
      </c>
      <c r="C3861" s="1" t="s">
        <v>1949</v>
      </c>
      <c r="G3861" s="16"/>
    </row>
    <row r="3862">
      <c r="A3862" s="79">
        <v>39755.0</v>
      </c>
      <c r="B3862" s="74">
        <v>1.1875</v>
      </c>
      <c r="C3862" s="1" t="s">
        <v>1949</v>
      </c>
      <c r="G3862" s="16"/>
    </row>
    <row r="3863">
      <c r="A3863" s="79">
        <v>39756.0</v>
      </c>
      <c r="B3863" s="74">
        <v>1.1499</v>
      </c>
      <c r="C3863" s="1" t="s">
        <v>1949</v>
      </c>
      <c r="G3863" s="16"/>
    </row>
    <row r="3864">
      <c r="A3864" s="79">
        <v>39757.0</v>
      </c>
      <c r="B3864" s="74">
        <v>1.1596</v>
      </c>
      <c r="C3864" s="1" t="s">
        <v>1949</v>
      </c>
      <c r="G3864" s="16"/>
    </row>
    <row r="3865">
      <c r="A3865" s="79">
        <v>39758.0</v>
      </c>
      <c r="B3865" s="74">
        <v>1.1818</v>
      </c>
      <c r="C3865" s="1" t="s">
        <v>1949</v>
      </c>
      <c r="G3865" s="16"/>
    </row>
    <row r="3866">
      <c r="A3866" s="79">
        <v>39759.0</v>
      </c>
      <c r="B3866" s="74">
        <v>1.1835</v>
      </c>
      <c r="C3866" s="1" t="s">
        <v>1949</v>
      </c>
      <c r="G3866" s="16"/>
    </row>
    <row r="3867">
      <c r="A3867" s="80">
        <v>39762.0</v>
      </c>
      <c r="B3867" s="74">
        <v>1.1942</v>
      </c>
      <c r="C3867" s="1" t="s">
        <v>1949</v>
      </c>
      <c r="G3867" s="16"/>
    </row>
    <row r="3868">
      <c r="A3868" s="80">
        <v>39763.0</v>
      </c>
      <c r="B3868" s="13"/>
      <c r="C3868" s="1" t="s">
        <v>1949</v>
      </c>
      <c r="G3868" s="16"/>
    </row>
    <row r="3869">
      <c r="A3869" s="80">
        <v>39764.0</v>
      </c>
      <c r="B3869" s="74">
        <v>1.2295</v>
      </c>
      <c r="C3869" s="1" t="s">
        <v>1949</v>
      </c>
      <c r="G3869" s="16"/>
    </row>
    <row r="3870">
      <c r="A3870" s="80">
        <v>39765.0</v>
      </c>
      <c r="B3870" s="74">
        <v>1.2315</v>
      </c>
      <c r="C3870" s="1" t="s">
        <v>1949</v>
      </c>
      <c r="G3870" s="16"/>
    </row>
    <row r="3871">
      <c r="A3871" s="80">
        <v>39766.0</v>
      </c>
      <c r="B3871" s="74">
        <v>1.2247</v>
      </c>
      <c r="C3871" s="1" t="s">
        <v>1949</v>
      </c>
      <c r="G3871" s="16"/>
    </row>
    <row r="3872">
      <c r="A3872" s="80">
        <v>39769.0</v>
      </c>
      <c r="B3872" s="74">
        <v>1.2211</v>
      </c>
      <c r="C3872" s="1" t="s">
        <v>1949</v>
      </c>
      <c r="G3872" s="16"/>
    </row>
    <row r="3873">
      <c r="A3873" s="80">
        <v>39770.0</v>
      </c>
      <c r="B3873" s="74">
        <v>1.2239</v>
      </c>
      <c r="C3873" s="1" t="s">
        <v>1949</v>
      </c>
      <c r="G3873" s="16"/>
    </row>
    <row r="3874">
      <c r="A3874" s="80">
        <v>39771.0</v>
      </c>
      <c r="B3874" s="74">
        <v>1.237</v>
      </c>
      <c r="C3874" s="1" t="s">
        <v>1949</v>
      </c>
      <c r="G3874" s="16"/>
    </row>
    <row r="3875">
      <c r="A3875" s="80">
        <v>39772.0</v>
      </c>
      <c r="B3875" s="74">
        <v>1.2855</v>
      </c>
      <c r="C3875" s="1" t="s">
        <v>1949</v>
      </c>
      <c r="G3875" s="16"/>
    </row>
    <row r="3876">
      <c r="A3876" s="80">
        <v>39773.0</v>
      </c>
      <c r="B3876" s="74">
        <v>1.2854</v>
      </c>
      <c r="C3876" s="1" t="s">
        <v>1949</v>
      </c>
      <c r="G3876" s="16"/>
    </row>
    <row r="3877">
      <c r="A3877" s="80">
        <v>39776.0</v>
      </c>
      <c r="B3877" s="74">
        <v>1.225</v>
      </c>
      <c r="C3877" s="1" t="s">
        <v>1949</v>
      </c>
      <c r="G3877" s="16"/>
    </row>
    <row r="3878">
      <c r="A3878" s="80">
        <v>39777.0</v>
      </c>
      <c r="B3878" s="13"/>
      <c r="C3878" s="1" t="s">
        <v>1949</v>
      </c>
      <c r="G3878" s="16"/>
    </row>
    <row r="3879">
      <c r="A3879" s="80">
        <v>39778.0</v>
      </c>
      <c r="B3879" s="74">
        <v>1.2342</v>
      </c>
      <c r="C3879" s="1" t="s">
        <v>1949</v>
      </c>
      <c r="G3879" s="16"/>
    </row>
    <row r="3880">
      <c r="A3880" s="80">
        <v>39779.0</v>
      </c>
      <c r="B3880" s="74">
        <v>1.2329</v>
      </c>
      <c r="C3880" s="1" t="s">
        <v>1949</v>
      </c>
      <c r="G3880" s="16"/>
    </row>
    <row r="3881">
      <c r="A3881" s="80">
        <v>39780.0</v>
      </c>
      <c r="B3881" s="74">
        <v>1.2372</v>
      </c>
      <c r="C3881" s="1" t="s">
        <v>1949</v>
      </c>
      <c r="G3881" s="16"/>
    </row>
    <row r="3882">
      <c r="A3882" s="79">
        <v>39783.0</v>
      </c>
      <c r="B3882" s="74">
        <v>1.2377</v>
      </c>
      <c r="C3882" s="1" t="s">
        <v>1949</v>
      </c>
      <c r="G3882" s="16"/>
    </row>
    <row r="3883">
      <c r="A3883" s="79">
        <v>39784.0</v>
      </c>
      <c r="B3883" s="74">
        <v>1.2421</v>
      </c>
      <c r="C3883" s="1" t="s">
        <v>1949</v>
      </c>
      <c r="G3883" s="16"/>
    </row>
    <row r="3884">
      <c r="A3884" s="79">
        <v>39785.0</v>
      </c>
      <c r="B3884" s="74">
        <v>1.2573</v>
      </c>
      <c r="C3884" s="1" t="s">
        <v>1949</v>
      </c>
      <c r="G3884" s="16"/>
    </row>
    <row r="3885">
      <c r="A3885" s="79">
        <v>39786.0</v>
      </c>
      <c r="B3885" s="74">
        <v>1.254</v>
      </c>
      <c r="C3885" s="1" t="s">
        <v>1949</v>
      </c>
      <c r="G3885" s="16"/>
    </row>
    <row r="3886">
      <c r="A3886" s="79">
        <v>39787.0</v>
      </c>
      <c r="B3886" s="74">
        <v>1.2969</v>
      </c>
      <c r="C3886" s="1" t="s">
        <v>1949</v>
      </c>
      <c r="G3886" s="16"/>
    </row>
    <row r="3887">
      <c r="A3887" s="79">
        <v>39790.0</v>
      </c>
      <c r="B3887" s="74">
        <v>1.2572</v>
      </c>
      <c r="C3887" s="1" t="s">
        <v>1949</v>
      </c>
      <c r="G3887" s="16"/>
    </row>
    <row r="3888">
      <c r="A3888" s="79">
        <v>39791.0</v>
      </c>
      <c r="B3888" s="74">
        <v>1.2603</v>
      </c>
      <c r="C3888" s="1" t="s">
        <v>1949</v>
      </c>
      <c r="G3888" s="16"/>
    </row>
    <row r="3889">
      <c r="A3889" s="80">
        <v>39792.0</v>
      </c>
      <c r="B3889" s="74">
        <v>1.2557</v>
      </c>
      <c r="C3889" s="1" t="s">
        <v>1949</v>
      </c>
      <c r="G3889" s="16"/>
    </row>
    <row r="3890">
      <c r="A3890" s="80">
        <v>39793.0</v>
      </c>
      <c r="B3890" s="74">
        <v>1.2183</v>
      </c>
      <c r="C3890" s="1" t="s">
        <v>1949</v>
      </c>
      <c r="G3890" s="16"/>
    </row>
    <row r="3891">
      <c r="A3891" s="80">
        <v>39794.0</v>
      </c>
      <c r="B3891" s="74">
        <v>1.2452</v>
      </c>
      <c r="C3891" s="1" t="s">
        <v>1949</v>
      </c>
      <c r="G3891" s="16"/>
    </row>
    <row r="3892">
      <c r="A3892" s="80">
        <v>39797.0</v>
      </c>
      <c r="B3892" s="74">
        <v>1.2352</v>
      </c>
      <c r="C3892" s="1" t="s">
        <v>1949</v>
      </c>
      <c r="G3892" s="16"/>
    </row>
    <row r="3893">
      <c r="A3893" s="80">
        <v>39798.0</v>
      </c>
      <c r="B3893" s="74">
        <v>1.2239</v>
      </c>
      <c r="C3893" s="1" t="s">
        <v>1949</v>
      </c>
      <c r="G3893" s="16"/>
    </row>
    <row r="3894">
      <c r="A3894" s="80">
        <v>39799.0</v>
      </c>
      <c r="B3894" s="74">
        <v>1.2058</v>
      </c>
      <c r="C3894" s="1" t="s">
        <v>1949</v>
      </c>
      <c r="G3894" s="16"/>
    </row>
    <row r="3895">
      <c r="A3895" s="80">
        <v>39800.0</v>
      </c>
      <c r="B3895" s="74">
        <v>1.1965</v>
      </c>
      <c r="C3895" s="1" t="s">
        <v>1949</v>
      </c>
      <c r="G3895" s="16"/>
    </row>
    <row r="3896">
      <c r="A3896" s="80">
        <v>39801.0</v>
      </c>
      <c r="B3896" s="74">
        <v>1.2275</v>
      </c>
      <c r="C3896" s="1" t="s">
        <v>1949</v>
      </c>
      <c r="G3896" s="16"/>
    </row>
    <row r="3897">
      <c r="A3897" s="80">
        <v>39804.0</v>
      </c>
      <c r="B3897" s="74">
        <v>1.2188</v>
      </c>
      <c r="C3897" s="1" t="s">
        <v>1949</v>
      </c>
      <c r="G3897" s="16"/>
    </row>
    <row r="3898">
      <c r="A3898" s="80">
        <v>39805.0</v>
      </c>
      <c r="B3898" s="74">
        <v>1.2166</v>
      </c>
      <c r="C3898" s="1" t="s">
        <v>1949</v>
      </c>
      <c r="G3898" s="16"/>
    </row>
    <row r="3899">
      <c r="A3899" s="80">
        <v>39806.0</v>
      </c>
      <c r="B3899" s="74">
        <v>1.2125</v>
      </c>
      <c r="C3899" s="1" t="s">
        <v>1949</v>
      </c>
      <c r="G3899" s="16"/>
    </row>
    <row r="3900">
      <c r="A3900" s="80">
        <v>39808.0</v>
      </c>
      <c r="B3900" s="13"/>
      <c r="C3900" s="1" t="s">
        <v>1949</v>
      </c>
      <c r="G3900" s="16"/>
    </row>
    <row r="3901">
      <c r="A3901" s="80">
        <v>39811.0</v>
      </c>
      <c r="B3901" s="74">
        <v>1.2167</v>
      </c>
      <c r="C3901" s="1" t="s">
        <v>1949</v>
      </c>
      <c r="G3901" s="16"/>
    </row>
    <row r="3902">
      <c r="A3902" s="80">
        <v>39812.0</v>
      </c>
      <c r="B3902" s="74">
        <v>1.2217</v>
      </c>
      <c r="C3902" s="1" t="s">
        <v>1949</v>
      </c>
      <c r="G3902" s="16"/>
    </row>
    <row r="3903">
      <c r="A3903" s="80">
        <v>39813.0</v>
      </c>
      <c r="B3903" s="74">
        <v>1.2246</v>
      </c>
      <c r="C3903" s="1" t="s">
        <v>1949</v>
      </c>
      <c r="G3903" s="16"/>
    </row>
    <row r="3904">
      <c r="A3904" s="79">
        <v>39815.0</v>
      </c>
      <c r="B3904" s="74">
        <v>1.2107</v>
      </c>
      <c r="C3904" s="1" t="s">
        <v>1949</v>
      </c>
      <c r="G3904" s="16"/>
    </row>
    <row r="3905">
      <c r="A3905" s="79">
        <v>39818.0</v>
      </c>
      <c r="B3905" s="74">
        <v>1.1914</v>
      </c>
      <c r="C3905" s="1" t="s">
        <v>1949</v>
      </c>
      <c r="G3905" s="16"/>
    </row>
    <row r="3906">
      <c r="A3906" s="79">
        <v>39819.0</v>
      </c>
      <c r="B3906" s="74">
        <v>1.1823</v>
      </c>
      <c r="C3906" s="1" t="s">
        <v>1949</v>
      </c>
      <c r="G3906" s="16"/>
    </row>
    <row r="3907">
      <c r="A3907" s="79">
        <v>39820.0</v>
      </c>
      <c r="B3907" s="74">
        <v>1.1853</v>
      </c>
      <c r="C3907" s="1" t="s">
        <v>1949</v>
      </c>
      <c r="G3907" s="16"/>
    </row>
    <row r="3908">
      <c r="A3908" s="79">
        <v>39821.0</v>
      </c>
      <c r="B3908" s="74">
        <v>1.1888</v>
      </c>
      <c r="C3908" s="1" t="s">
        <v>1949</v>
      </c>
      <c r="G3908" s="16"/>
    </row>
    <row r="3909">
      <c r="A3909" s="79">
        <v>39822.0</v>
      </c>
      <c r="B3909" s="74">
        <v>1.1923</v>
      </c>
      <c r="C3909" s="1" t="s">
        <v>1949</v>
      </c>
      <c r="G3909" s="16"/>
    </row>
    <row r="3910">
      <c r="A3910" s="80">
        <v>39825.0</v>
      </c>
      <c r="B3910" s="74">
        <v>1.2077</v>
      </c>
      <c r="C3910" s="1" t="s">
        <v>1949</v>
      </c>
      <c r="G3910" s="16"/>
    </row>
    <row r="3911">
      <c r="A3911" s="80">
        <v>39826.0</v>
      </c>
      <c r="B3911" s="74">
        <v>1.2257</v>
      </c>
      <c r="C3911" s="1" t="s">
        <v>1949</v>
      </c>
      <c r="G3911" s="16"/>
    </row>
    <row r="3912">
      <c r="A3912" s="80">
        <v>39827.0</v>
      </c>
      <c r="B3912" s="74">
        <v>1.2383</v>
      </c>
      <c r="C3912" s="1" t="s">
        <v>1949</v>
      </c>
      <c r="G3912" s="16"/>
    </row>
    <row r="3913">
      <c r="A3913" s="80">
        <v>39828.0</v>
      </c>
      <c r="B3913" s="74">
        <v>1.2625</v>
      </c>
      <c r="C3913" s="1" t="s">
        <v>1949</v>
      </c>
      <c r="G3913" s="16"/>
    </row>
    <row r="3914">
      <c r="A3914" s="80">
        <v>39829.0</v>
      </c>
      <c r="B3914" s="74">
        <v>1.2542</v>
      </c>
      <c r="C3914" s="1" t="s">
        <v>1949</v>
      </c>
      <c r="G3914" s="16"/>
    </row>
    <row r="3915">
      <c r="A3915" s="80">
        <v>39832.0</v>
      </c>
      <c r="B3915" s="74">
        <v>1.2521</v>
      </c>
      <c r="C3915" s="1" t="s">
        <v>1949</v>
      </c>
      <c r="G3915" s="16"/>
    </row>
    <row r="3916">
      <c r="A3916" s="80">
        <v>39833.0</v>
      </c>
      <c r="B3916" s="74">
        <v>1.2605</v>
      </c>
      <c r="C3916" s="1" t="s">
        <v>1949</v>
      </c>
      <c r="G3916" s="16"/>
    </row>
    <row r="3917">
      <c r="A3917" s="80">
        <v>39834.0</v>
      </c>
      <c r="B3917" s="74">
        <v>1.2741</v>
      </c>
      <c r="C3917" s="1" t="s">
        <v>1949</v>
      </c>
      <c r="G3917" s="16"/>
    </row>
    <row r="3918">
      <c r="A3918" s="80">
        <v>39835.0</v>
      </c>
      <c r="B3918" s="74">
        <v>1.263</v>
      </c>
      <c r="C3918" s="1" t="s">
        <v>1949</v>
      </c>
      <c r="G3918" s="16"/>
    </row>
    <row r="3919">
      <c r="A3919" s="80">
        <v>39836.0</v>
      </c>
      <c r="B3919" s="74">
        <v>1.248</v>
      </c>
      <c r="C3919" s="1" t="s">
        <v>1949</v>
      </c>
      <c r="G3919" s="16"/>
    </row>
    <row r="3920">
      <c r="A3920" s="80">
        <v>39839.0</v>
      </c>
      <c r="B3920" s="74">
        <v>1.2205</v>
      </c>
      <c r="C3920" s="1" t="s">
        <v>1949</v>
      </c>
      <c r="G3920" s="16"/>
    </row>
    <row r="3921">
      <c r="A3921" s="80">
        <v>39840.0</v>
      </c>
      <c r="B3921" s="74">
        <v>1.2299</v>
      </c>
      <c r="C3921" s="1" t="s">
        <v>1949</v>
      </c>
      <c r="G3921" s="16"/>
    </row>
    <row r="3922">
      <c r="A3922" s="80">
        <v>39841.0</v>
      </c>
      <c r="B3922" s="74">
        <v>1.2098</v>
      </c>
      <c r="C3922" s="1" t="s">
        <v>1949</v>
      </c>
      <c r="G3922" s="16"/>
    </row>
    <row r="3923">
      <c r="A3923" s="80">
        <v>39842.0</v>
      </c>
      <c r="B3923" s="74">
        <v>1.2188</v>
      </c>
      <c r="C3923" s="1" t="s">
        <v>1949</v>
      </c>
      <c r="G3923" s="16"/>
    </row>
    <row r="3924">
      <c r="A3924" s="80">
        <v>39843.0</v>
      </c>
      <c r="B3924" s="74">
        <v>1.2364</v>
      </c>
      <c r="C3924" s="1" t="s">
        <v>1949</v>
      </c>
      <c r="G3924" s="16"/>
    </row>
    <row r="3925">
      <c r="A3925" s="79">
        <v>39846.0</v>
      </c>
      <c r="B3925" s="74">
        <v>1.2404</v>
      </c>
      <c r="C3925" s="1" t="s">
        <v>1949</v>
      </c>
      <c r="G3925" s="16"/>
    </row>
    <row r="3926">
      <c r="A3926" s="79">
        <v>39847.0</v>
      </c>
      <c r="B3926" s="74">
        <v>1.2337</v>
      </c>
      <c r="C3926" s="1" t="s">
        <v>1949</v>
      </c>
      <c r="G3926" s="16"/>
    </row>
    <row r="3927">
      <c r="A3927" s="79">
        <v>39848.0</v>
      </c>
      <c r="B3927" s="74">
        <v>1.2266</v>
      </c>
      <c r="C3927" s="1" t="s">
        <v>1949</v>
      </c>
      <c r="G3927" s="16"/>
    </row>
    <row r="3928">
      <c r="A3928" s="79">
        <v>39849.0</v>
      </c>
      <c r="B3928" s="74">
        <v>1.2303</v>
      </c>
      <c r="C3928" s="1" t="s">
        <v>1949</v>
      </c>
      <c r="G3928" s="16"/>
    </row>
    <row r="3929">
      <c r="A3929" s="79">
        <v>39850.0</v>
      </c>
      <c r="B3929" s="74">
        <v>1.2389</v>
      </c>
      <c r="C3929" s="1" t="s">
        <v>1949</v>
      </c>
      <c r="G3929" s="16"/>
    </row>
    <row r="3930">
      <c r="A3930" s="79">
        <v>39853.0</v>
      </c>
      <c r="B3930" s="74">
        <v>1.2192</v>
      </c>
      <c r="C3930" s="1" t="s">
        <v>1949</v>
      </c>
      <c r="G3930" s="16"/>
    </row>
    <row r="3931">
      <c r="A3931" s="80">
        <v>39854.0</v>
      </c>
      <c r="B3931" s="74">
        <v>1.2332</v>
      </c>
      <c r="C3931" s="1" t="s">
        <v>1949</v>
      </c>
      <c r="G3931" s="16"/>
    </row>
    <row r="3932">
      <c r="A3932" s="80">
        <v>39855.0</v>
      </c>
      <c r="B3932" s="74">
        <v>1.2424</v>
      </c>
      <c r="C3932" s="1" t="s">
        <v>1949</v>
      </c>
      <c r="G3932" s="16"/>
    </row>
    <row r="3933">
      <c r="A3933" s="80">
        <v>39856.0</v>
      </c>
      <c r="B3933" s="74">
        <v>1.2477</v>
      </c>
      <c r="C3933" s="1" t="s">
        <v>1949</v>
      </c>
      <c r="G3933" s="16"/>
    </row>
    <row r="3934">
      <c r="A3934" s="80">
        <v>39857.0</v>
      </c>
      <c r="B3934" s="74">
        <v>1.2433</v>
      </c>
      <c r="C3934" s="1" t="s">
        <v>1949</v>
      </c>
      <c r="G3934" s="16"/>
    </row>
    <row r="3935">
      <c r="A3935" s="80">
        <v>39860.0</v>
      </c>
      <c r="B3935" s="74">
        <v>1.2437</v>
      </c>
      <c r="C3935" s="1" t="s">
        <v>1949</v>
      </c>
      <c r="G3935" s="16"/>
    </row>
    <row r="3936">
      <c r="A3936" s="80">
        <v>39861.0</v>
      </c>
      <c r="B3936" s="74">
        <v>1.2601</v>
      </c>
      <c r="C3936" s="1" t="s">
        <v>1949</v>
      </c>
      <c r="G3936" s="16"/>
    </row>
    <row r="3937">
      <c r="A3937" s="80">
        <v>39862.0</v>
      </c>
      <c r="B3937" s="74">
        <v>1.2596</v>
      </c>
      <c r="C3937" s="1" t="s">
        <v>1949</v>
      </c>
      <c r="G3937" s="16"/>
    </row>
    <row r="3938">
      <c r="A3938" s="80">
        <v>39863.0</v>
      </c>
      <c r="B3938" s="74">
        <v>1.2595</v>
      </c>
      <c r="C3938" s="1" t="s">
        <v>1949</v>
      </c>
      <c r="G3938" s="16"/>
    </row>
    <row r="3939">
      <c r="A3939" s="80">
        <v>39864.0</v>
      </c>
      <c r="B3939" s="74">
        <v>1.2541</v>
      </c>
      <c r="C3939" s="1" t="s">
        <v>1949</v>
      </c>
      <c r="G3939" s="16"/>
    </row>
    <row r="3940">
      <c r="A3940" s="80">
        <v>39867.0</v>
      </c>
      <c r="B3940" s="74">
        <v>1.2512</v>
      </c>
      <c r="C3940" s="1" t="s">
        <v>1949</v>
      </c>
      <c r="G3940" s="16"/>
    </row>
    <row r="3941">
      <c r="A3941" s="80">
        <v>39868.0</v>
      </c>
      <c r="B3941" s="74">
        <v>1.247</v>
      </c>
      <c r="C3941" s="1" t="s">
        <v>1949</v>
      </c>
      <c r="G3941" s="16"/>
    </row>
    <row r="3942">
      <c r="A3942" s="80">
        <v>39869.0</v>
      </c>
      <c r="B3942" s="74">
        <v>1.2556</v>
      </c>
      <c r="C3942" s="1" t="s">
        <v>1949</v>
      </c>
      <c r="G3942" s="16"/>
    </row>
    <row r="3943">
      <c r="A3943" s="80">
        <v>39870.0</v>
      </c>
      <c r="B3943" s="74">
        <v>1.2456</v>
      </c>
      <c r="C3943" s="1" t="s">
        <v>1949</v>
      </c>
      <c r="G3943" s="16"/>
    </row>
    <row r="3944">
      <c r="A3944" s="80">
        <v>39871.0</v>
      </c>
      <c r="B3944" s="74">
        <v>1.2707</v>
      </c>
      <c r="C3944" s="1" t="s">
        <v>1949</v>
      </c>
      <c r="G3944" s="16"/>
    </row>
    <row r="3945">
      <c r="A3945" s="79">
        <v>39874.0</v>
      </c>
      <c r="B3945" s="74">
        <v>1.289</v>
      </c>
      <c r="C3945" s="1" t="s">
        <v>1949</v>
      </c>
      <c r="G3945" s="16"/>
    </row>
    <row r="3946">
      <c r="A3946" s="79">
        <v>39875.0</v>
      </c>
      <c r="B3946" s="74">
        <v>1.2938</v>
      </c>
      <c r="C3946" s="1" t="s">
        <v>1949</v>
      </c>
      <c r="G3946" s="16"/>
    </row>
    <row r="3947">
      <c r="A3947" s="79">
        <v>39876.0</v>
      </c>
      <c r="B3947" s="74">
        <v>1.2765</v>
      </c>
      <c r="C3947" s="1" t="s">
        <v>1949</v>
      </c>
      <c r="G3947" s="16"/>
    </row>
    <row r="3948">
      <c r="A3948" s="79">
        <v>39877.0</v>
      </c>
      <c r="B3948" s="74">
        <v>1.2877</v>
      </c>
      <c r="C3948" s="1" t="s">
        <v>1949</v>
      </c>
      <c r="G3948" s="16"/>
    </row>
    <row r="3949">
      <c r="A3949" s="79">
        <v>39878.0</v>
      </c>
      <c r="B3949" s="74">
        <v>1.2863</v>
      </c>
      <c r="C3949" s="1" t="s">
        <v>1949</v>
      </c>
      <c r="G3949" s="16"/>
    </row>
    <row r="3950">
      <c r="A3950" s="79">
        <v>39881.0</v>
      </c>
      <c r="B3950" s="74">
        <v>1.3</v>
      </c>
      <c r="C3950" s="1" t="s">
        <v>1949</v>
      </c>
      <c r="G3950" s="16"/>
    </row>
    <row r="3951">
      <c r="A3951" s="80">
        <v>39882.0</v>
      </c>
      <c r="B3951" s="74">
        <v>1.2797</v>
      </c>
      <c r="C3951" s="1" t="s">
        <v>1949</v>
      </c>
      <c r="G3951" s="16"/>
    </row>
    <row r="3952">
      <c r="A3952" s="80">
        <v>39883.0</v>
      </c>
      <c r="B3952" s="74">
        <v>1.2807</v>
      </c>
      <c r="C3952" s="1" t="s">
        <v>1949</v>
      </c>
      <c r="G3952" s="16"/>
    </row>
    <row r="3953">
      <c r="A3953" s="80">
        <v>39884.0</v>
      </c>
      <c r="B3953" s="74">
        <v>1.2905</v>
      </c>
      <c r="C3953" s="1" t="s">
        <v>1949</v>
      </c>
      <c r="G3953" s="16"/>
    </row>
    <row r="3954">
      <c r="A3954" s="80">
        <v>39885.0</v>
      </c>
      <c r="B3954" s="74">
        <v>1.2749</v>
      </c>
      <c r="C3954" s="1" t="s">
        <v>1949</v>
      </c>
      <c r="G3954" s="16"/>
    </row>
    <row r="3955">
      <c r="A3955" s="80">
        <v>39888.0</v>
      </c>
      <c r="B3955" s="74">
        <v>1.2724</v>
      </c>
      <c r="C3955" s="1" t="s">
        <v>1949</v>
      </c>
      <c r="G3955" s="16"/>
    </row>
    <row r="3956">
      <c r="A3956" s="80">
        <v>39889.0</v>
      </c>
      <c r="B3956" s="74">
        <v>1.2718</v>
      </c>
      <c r="C3956" s="1" t="s">
        <v>1949</v>
      </c>
      <c r="G3956" s="16"/>
    </row>
    <row r="3957">
      <c r="A3957" s="80">
        <v>39890.0</v>
      </c>
      <c r="B3957" s="74">
        <v>1.272</v>
      </c>
      <c r="C3957" s="1" t="s">
        <v>1949</v>
      </c>
      <c r="G3957" s="16"/>
    </row>
    <row r="3958">
      <c r="A3958" s="80">
        <v>39891.0</v>
      </c>
      <c r="B3958" s="74">
        <v>1.2325</v>
      </c>
      <c r="C3958" s="1" t="s">
        <v>1949</v>
      </c>
      <c r="G3958" s="16"/>
    </row>
    <row r="3959">
      <c r="A3959" s="80">
        <v>39892.0</v>
      </c>
      <c r="B3959" s="74">
        <v>1.2371</v>
      </c>
      <c r="C3959" s="1" t="s">
        <v>1949</v>
      </c>
      <c r="G3959" s="16"/>
    </row>
    <row r="3960">
      <c r="A3960" s="80">
        <v>39895.0</v>
      </c>
      <c r="B3960" s="74">
        <v>1.2323</v>
      </c>
      <c r="C3960" s="1" t="s">
        <v>1949</v>
      </c>
      <c r="G3960" s="16"/>
    </row>
    <row r="3961">
      <c r="A3961" s="80">
        <v>39896.0</v>
      </c>
      <c r="B3961" s="74">
        <v>1.2262</v>
      </c>
      <c r="C3961" s="1" t="s">
        <v>1949</v>
      </c>
      <c r="G3961" s="16"/>
    </row>
    <row r="3962">
      <c r="A3962" s="80">
        <v>39897.0</v>
      </c>
      <c r="B3962" s="74">
        <v>1.2245</v>
      </c>
      <c r="C3962" s="1" t="s">
        <v>1949</v>
      </c>
      <c r="G3962" s="16"/>
    </row>
    <row r="3963">
      <c r="A3963" s="80">
        <v>39898.0</v>
      </c>
      <c r="B3963" s="74">
        <v>1.233</v>
      </c>
      <c r="C3963" s="1" t="s">
        <v>1949</v>
      </c>
      <c r="G3963" s="16"/>
    </row>
    <row r="3964">
      <c r="A3964" s="80">
        <v>39899.0</v>
      </c>
      <c r="B3964" s="74">
        <v>1.2392</v>
      </c>
      <c r="C3964" s="1" t="s">
        <v>1949</v>
      </c>
      <c r="G3964" s="16"/>
    </row>
    <row r="3965">
      <c r="A3965" s="80">
        <v>39902.0</v>
      </c>
      <c r="B3965" s="74">
        <v>1.259</v>
      </c>
      <c r="C3965" s="1" t="s">
        <v>1949</v>
      </c>
      <c r="G3965" s="16"/>
    </row>
    <row r="3966">
      <c r="A3966" s="80">
        <v>39903.0</v>
      </c>
      <c r="B3966" s="74">
        <v>1.2602</v>
      </c>
      <c r="C3966" s="1" t="s">
        <v>1949</v>
      </c>
      <c r="G3966" s="16"/>
    </row>
    <row r="3967">
      <c r="A3967" s="79">
        <v>39904.0</v>
      </c>
      <c r="B3967" s="74">
        <v>1.2643</v>
      </c>
      <c r="C3967" s="1" t="s">
        <v>1949</v>
      </c>
      <c r="G3967" s="16"/>
    </row>
    <row r="3968">
      <c r="A3968" s="79">
        <v>39905.0</v>
      </c>
      <c r="B3968" s="74">
        <v>1.2384</v>
      </c>
      <c r="C3968" s="1" t="s">
        <v>1949</v>
      </c>
      <c r="G3968" s="16"/>
    </row>
    <row r="3969">
      <c r="A3969" s="79">
        <v>39906.0</v>
      </c>
      <c r="B3969" s="74">
        <v>1.2337</v>
      </c>
      <c r="C3969" s="1" t="s">
        <v>1949</v>
      </c>
      <c r="G3969" s="16"/>
    </row>
    <row r="3970">
      <c r="A3970" s="79">
        <v>39909.0</v>
      </c>
      <c r="B3970" s="13"/>
      <c r="C3970" s="1" t="s">
        <v>1949</v>
      </c>
      <c r="G3970" s="16"/>
    </row>
    <row r="3971">
      <c r="A3971" s="79">
        <v>39910.0</v>
      </c>
      <c r="B3971" s="74">
        <v>1.2341</v>
      </c>
      <c r="C3971" s="1" t="s">
        <v>1949</v>
      </c>
      <c r="G3971" s="16"/>
    </row>
    <row r="3972">
      <c r="A3972" s="79">
        <v>39911.0</v>
      </c>
      <c r="B3972" s="74">
        <v>1.2354</v>
      </c>
      <c r="C3972" s="1" t="s">
        <v>1949</v>
      </c>
      <c r="G3972" s="16"/>
    </row>
    <row r="3973">
      <c r="A3973" s="79">
        <v>39912.0</v>
      </c>
      <c r="B3973" s="74">
        <v>1.2274</v>
      </c>
      <c r="C3973" s="1" t="s">
        <v>1949</v>
      </c>
      <c r="G3973" s="16"/>
    </row>
    <row r="3974">
      <c r="A3974" s="80">
        <v>39913.0</v>
      </c>
      <c r="B3974" s="13"/>
      <c r="C3974" s="1" t="s">
        <v>1949</v>
      </c>
      <c r="G3974" s="16"/>
    </row>
    <row r="3975">
      <c r="A3975" s="80">
        <v>39916.0</v>
      </c>
      <c r="B3975" s="74">
        <v>1.2212</v>
      </c>
      <c r="C3975" s="1" t="s">
        <v>1949</v>
      </c>
      <c r="G3975" s="16"/>
    </row>
    <row r="3976">
      <c r="A3976" s="80">
        <v>39917.0</v>
      </c>
      <c r="B3976" s="74">
        <v>1.2092</v>
      </c>
      <c r="C3976" s="1" t="s">
        <v>1949</v>
      </c>
      <c r="G3976" s="16"/>
    </row>
    <row r="3977">
      <c r="A3977" s="80">
        <v>39918.0</v>
      </c>
      <c r="B3977" s="74">
        <v>1.2038</v>
      </c>
      <c r="C3977" s="1" t="s">
        <v>1949</v>
      </c>
      <c r="G3977" s="16"/>
    </row>
    <row r="3978">
      <c r="A3978" s="80">
        <v>39919.0</v>
      </c>
      <c r="B3978" s="74">
        <v>1.2062</v>
      </c>
      <c r="C3978" s="1" t="s">
        <v>1949</v>
      </c>
      <c r="G3978" s="16"/>
    </row>
    <row r="3979">
      <c r="A3979" s="80">
        <v>39920.0</v>
      </c>
      <c r="B3979" s="74">
        <v>1.2146</v>
      </c>
      <c r="C3979" s="1" t="s">
        <v>1949</v>
      </c>
      <c r="G3979" s="16"/>
    </row>
    <row r="3980">
      <c r="A3980" s="80">
        <v>39923.0</v>
      </c>
      <c r="B3980" s="74">
        <v>1.2343</v>
      </c>
      <c r="C3980" s="1" t="s">
        <v>1949</v>
      </c>
      <c r="G3980" s="16"/>
    </row>
    <row r="3981">
      <c r="A3981" s="80">
        <v>39924.0</v>
      </c>
      <c r="B3981" s="74">
        <v>1.2358</v>
      </c>
      <c r="C3981" s="1" t="s">
        <v>1949</v>
      </c>
      <c r="G3981" s="16"/>
    </row>
    <row r="3982">
      <c r="A3982" s="80">
        <v>39925.0</v>
      </c>
      <c r="B3982" s="74">
        <v>1.236</v>
      </c>
      <c r="C3982" s="1" t="s">
        <v>1949</v>
      </c>
      <c r="G3982" s="16"/>
    </row>
    <row r="3983">
      <c r="A3983" s="80">
        <v>39926.0</v>
      </c>
      <c r="B3983" s="74">
        <v>1.229</v>
      </c>
      <c r="C3983" s="1" t="s">
        <v>1949</v>
      </c>
      <c r="G3983" s="16"/>
    </row>
    <row r="3984">
      <c r="A3984" s="80">
        <v>39927.0</v>
      </c>
      <c r="B3984" s="74">
        <v>1.2093</v>
      </c>
      <c r="C3984" s="1" t="s">
        <v>1949</v>
      </c>
      <c r="G3984" s="16"/>
    </row>
    <row r="3985">
      <c r="A3985" s="80">
        <v>39930.0</v>
      </c>
      <c r="B3985" s="74">
        <v>1.2107</v>
      </c>
      <c r="C3985" s="1" t="s">
        <v>1949</v>
      </c>
      <c r="G3985" s="16"/>
    </row>
    <row r="3986">
      <c r="A3986" s="80">
        <v>39931.0</v>
      </c>
      <c r="B3986" s="74">
        <v>1.2238</v>
      </c>
      <c r="C3986" s="1" t="s">
        <v>1949</v>
      </c>
      <c r="G3986" s="16"/>
    </row>
    <row r="3987">
      <c r="A3987" s="80">
        <v>39932.0</v>
      </c>
      <c r="B3987" s="74">
        <v>1.2008</v>
      </c>
      <c r="C3987" s="1" t="s">
        <v>1949</v>
      </c>
      <c r="G3987" s="16"/>
    </row>
    <row r="3988">
      <c r="A3988" s="80">
        <v>39933.0</v>
      </c>
      <c r="B3988" s="74">
        <v>1.194</v>
      </c>
      <c r="C3988" s="1" t="s">
        <v>1949</v>
      </c>
      <c r="G3988" s="16"/>
    </row>
    <row r="3989">
      <c r="A3989" s="81">
        <v>39934.0</v>
      </c>
      <c r="B3989" s="74">
        <v>1.1872</v>
      </c>
      <c r="C3989" s="1" t="s">
        <v>1949</v>
      </c>
      <c r="G3989" s="16"/>
    </row>
    <row r="3990">
      <c r="A3990" s="81">
        <v>39937.0</v>
      </c>
      <c r="B3990" s="74">
        <v>1.1781</v>
      </c>
      <c r="C3990" s="1" t="s">
        <v>1949</v>
      </c>
      <c r="G3990" s="16"/>
    </row>
    <row r="3991">
      <c r="A3991" s="81">
        <v>39938.0</v>
      </c>
      <c r="B3991" s="74">
        <v>1.176</v>
      </c>
      <c r="C3991" s="1" t="s">
        <v>1949</v>
      </c>
      <c r="G3991" s="16"/>
    </row>
    <row r="3992">
      <c r="A3992" s="81">
        <v>39939.0</v>
      </c>
      <c r="B3992" s="74">
        <v>1.1731</v>
      </c>
      <c r="C3992" s="1" t="s">
        <v>1949</v>
      </c>
      <c r="G3992" s="16"/>
    </row>
    <row r="3993">
      <c r="A3993" s="81">
        <v>39940.0</v>
      </c>
      <c r="B3993" s="74">
        <v>1.1714</v>
      </c>
      <c r="C3993" s="1" t="s">
        <v>1949</v>
      </c>
      <c r="G3993" s="16"/>
    </row>
    <row r="3994">
      <c r="A3994" s="81">
        <v>39941.0</v>
      </c>
      <c r="B3994" s="74">
        <v>1.1581</v>
      </c>
      <c r="C3994" s="1" t="s">
        <v>1949</v>
      </c>
      <c r="G3994" s="16"/>
    </row>
    <row r="3995">
      <c r="A3995" s="82">
        <v>39944.0</v>
      </c>
      <c r="B3995" s="74">
        <v>1.1591</v>
      </c>
      <c r="C3995" s="1" t="s">
        <v>1949</v>
      </c>
      <c r="G3995" s="16"/>
    </row>
    <row r="3996">
      <c r="A3996" s="82">
        <v>39945.0</v>
      </c>
      <c r="B3996" s="74">
        <v>1.1676</v>
      </c>
      <c r="C3996" s="1" t="s">
        <v>1949</v>
      </c>
      <c r="G3996" s="16"/>
    </row>
    <row r="3997">
      <c r="A3997" s="82">
        <v>39946.0</v>
      </c>
      <c r="B3997" s="74">
        <v>1.1683</v>
      </c>
      <c r="C3997" s="1" t="s">
        <v>1949</v>
      </c>
      <c r="G3997" s="16"/>
    </row>
    <row r="3998">
      <c r="A3998" s="82">
        <v>39947.0</v>
      </c>
      <c r="B3998" s="74">
        <v>1.1727</v>
      </c>
      <c r="C3998" s="1" t="s">
        <v>1949</v>
      </c>
      <c r="G3998" s="16"/>
    </row>
    <row r="3999">
      <c r="A3999" s="82">
        <v>39948.0</v>
      </c>
      <c r="B3999" s="74">
        <v>1.1756</v>
      </c>
      <c r="C3999" s="1" t="s">
        <v>1949</v>
      </c>
      <c r="G3999" s="16"/>
    </row>
    <row r="4000">
      <c r="A4000" s="82">
        <v>39951.0</v>
      </c>
      <c r="B4000" s="13"/>
      <c r="C4000" s="1" t="s">
        <v>1949</v>
      </c>
      <c r="G4000" s="16"/>
    </row>
    <row r="4001">
      <c r="A4001" s="82">
        <v>39952.0</v>
      </c>
      <c r="B4001" s="74">
        <v>1.1569</v>
      </c>
      <c r="C4001" s="1" t="s">
        <v>1949</v>
      </c>
      <c r="G4001" s="16"/>
    </row>
    <row r="4002">
      <c r="A4002" s="82">
        <v>39953.0</v>
      </c>
      <c r="B4002" s="74">
        <v>1.1434</v>
      </c>
      <c r="C4002" s="1" t="s">
        <v>1949</v>
      </c>
      <c r="G4002" s="16"/>
    </row>
    <row r="4003">
      <c r="A4003" s="82">
        <v>39954.0</v>
      </c>
      <c r="B4003" s="74">
        <v>1.1414</v>
      </c>
      <c r="C4003" s="1" t="s">
        <v>1949</v>
      </c>
      <c r="G4003" s="16"/>
    </row>
    <row r="4004">
      <c r="A4004" s="82">
        <v>39955.0</v>
      </c>
      <c r="B4004" s="74">
        <v>1.1233</v>
      </c>
      <c r="C4004" s="1" t="s">
        <v>1949</v>
      </c>
      <c r="G4004" s="16"/>
    </row>
    <row r="4005">
      <c r="A4005" s="82">
        <v>39958.0</v>
      </c>
      <c r="B4005" s="74">
        <v>1.1258</v>
      </c>
      <c r="C4005" s="1" t="s">
        <v>1949</v>
      </c>
      <c r="G4005" s="16"/>
    </row>
    <row r="4006">
      <c r="A4006" s="82">
        <v>39959.0</v>
      </c>
      <c r="B4006" s="74">
        <v>1.1199</v>
      </c>
      <c r="C4006" s="1" t="s">
        <v>1949</v>
      </c>
      <c r="G4006" s="16"/>
    </row>
    <row r="4007">
      <c r="A4007" s="82">
        <v>39960.0</v>
      </c>
      <c r="B4007" s="74">
        <v>1.112</v>
      </c>
      <c r="C4007" s="1" t="s">
        <v>1949</v>
      </c>
      <c r="G4007" s="16"/>
    </row>
    <row r="4008">
      <c r="A4008" s="82">
        <v>39961.0</v>
      </c>
      <c r="B4008" s="74">
        <v>1.1124</v>
      </c>
      <c r="C4008" s="1" t="s">
        <v>1949</v>
      </c>
      <c r="G4008" s="16"/>
    </row>
    <row r="4009">
      <c r="A4009" s="82">
        <v>39962.0</v>
      </c>
      <c r="B4009" s="74">
        <v>1.0961</v>
      </c>
      <c r="C4009" s="1" t="s">
        <v>1949</v>
      </c>
      <c r="G4009" s="16"/>
    </row>
    <row r="4010">
      <c r="A4010" s="79">
        <v>39965.0</v>
      </c>
      <c r="B4010" s="74">
        <v>1.0872</v>
      </c>
      <c r="C4010" s="1" t="s">
        <v>1949</v>
      </c>
      <c r="G4010" s="16"/>
    </row>
    <row r="4011">
      <c r="A4011" s="79">
        <v>39966.0</v>
      </c>
      <c r="B4011" s="74">
        <v>1.0827</v>
      </c>
      <c r="C4011" s="1" t="s">
        <v>1949</v>
      </c>
      <c r="G4011" s="16"/>
    </row>
    <row r="4012">
      <c r="A4012" s="79">
        <v>39967.0</v>
      </c>
      <c r="B4012" s="74">
        <v>1.0976</v>
      </c>
      <c r="C4012" s="1" t="s">
        <v>1949</v>
      </c>
      <c r="G4012" s="16"/>
    </row>
    <row r="4013">
      <c r="A4013" s="79">
        <v>39968.0</v>
      </c>
      <c r="B4013" s="74">
        <v>1.0999</v>
      </c>
      <c r="C4013" s="1" t="s">
        <v>1949</v>
      </c>
      <c r="G4013" s="16"/>
    </row>
    <row r="4014">
      <c r="A4014" s="79">
        <v>39969.0</v>
      </c>
      <c r="B4014" s="13"/>
      <c r="C4014" s="1" t="s">
        <v>1949</v>
      </c>
      <c r="G4014" s="16"/>
    </row>
    <row r="4015">
      <c r="A4015" s="79">
        <v>39972.0</v>
      </c>
      <c r="B4015" s="74">
        <v>1.123</v>
      </c>
      <c r="C4015" s="1" t="s">
        <v>1949</v>
      </c>
      <c r="G4015" s="16"/>
    </row>
    <row r="4016">
      <c r="A4016" s="79">
        <v>39973.0</v>
      </c>
      <c r="B4016" s="74">
        <v>1.1041</v>
      </c>
      <c r="C4016" s="1" t="s">
        <v>1949</v>
      </c>
      <c r="G4016" s="16"/>
    </row>
    <row r="4017">
      <c r="A4017" s="80">
        <v>39974.0</v>
      </c>
      <c r="B4017" s="74">
        <v>1.1101</v>
      </c>
      <c r="C4017" s="1" t="s">
        <v>1949</v>
      </c>
      <c r="G4017" s="16"/>
    </row>
    <row r="4018">
      <c r="A4018" s="80">
        <v>39975.0</v>
      </c>
      <c r="B4018" s="74">
        <v>1.0982</v>
      </c>
      <c r="C4018" s="1" t="s">
        <v>1949</v>
      </c>
      <c r="G4018" s="16"/>
    </row>
    <row r="4019">
      <c r="A4019" s="80">
        <v>39976.0</v>
      </c>
      <c r="B4019" s="74">
        <v>1.1177</v>
      </c>
      <c r="C4019" s="1" t="s">
        <v>1949</v>
      </c>
      <c r="G4019" s="16"/>
    </row>
    <row r="4020">
      <c r="A4020" s="80">
        <v>39979.0</v>
      </c>
      <c r="B4020" s="74">
        <v>1.1341</v>
      </c>
      <c r="C4020" s="1" t="s">
        <v>1949</v>
      </c>
      <c r="G4020" s="16"/>
    </row>
    <row r="4021">
      <c r="A4021" s="80">
        <v>39980.0</v>
      </c>
      <c r="B4021" s="74">
        <v>1.1327</v>
      </c>
      <c r="C4021" s="1" t="s">
        <v>1949</v>
      </c>
      <c r="G4021" s="16"/>
    </row>
    <row r="4022">
      <c r="A4022" s="80">
        <v>39981.0</v>
      </c>
      <c r="B4022" s="74">
        <v>1.1371</v>
      </c>
      <c r="C4022" s="1" t="s">
        <v>1949</v>
      </c>
      <c r="G4022" s="16"/>
    </row>
    <row r="4023">
      <c r="A4023" s="80">
        <v>39982.0</v>
      </c>
      <c r="B4023" s="74">
        <v>1.1273</v>
      </c>
      <c r="C4023" s="1" t="s">
        <v>1949</v>
      </c>
      <c r="G4023" s="16"/>
    </row>
    <row r="4024">
      <c r="A4024" s="80">
        <v>39983.0</v>
      </c>
      <c r="B4024" s="13"/>
      <c r="C4024" s="1" t="s">
        <v>1949</v>
      </c>
      <c r="G4024" s="16"/>
    </row>
    <row r="4025">
      <c r="A4025" s="80">
        <v>39986.0</v>
      </c>
      <c r="B4025" s="74">
        <v>1.1547</v>
      </c>
      <c r="C4025" s="1" t="s">
        <v>1949</v>
      </c>
      <c r="G4025" s="16"/>
    </row>
    <row r="4026">
      <c r="A4026" s="80">
        <v>39987.0</v>
      </c>
      <c r="B4026" s="74">
        <v>1.156</v>
      </c>
      <c r="C4026" s="1" t="s">
        <v>1949</v>
      </c>
      <c r="G4026" s="16"/>
    </row>
    <row r="4027">
      <c r="A4027" s="80">
        <v>39988.0</v>
      </c>
      <c r="B4027" s="74">
        <v>1.1461</v>
      </c>
      <c r="C4027" s="1" t="s">
        <v>1949</v>
      </c>
      <c r="G4027" s="16"/>
    </row>
    <row r="4028">
      <c r="A4028" s="80">
        <v>39989.0</v>
      </c>
      <c r="B4028" s="74">
        <v>1.158</v>
      </c>
      <c r="C4028" s="1" t="s">
        <v>1949</v>
      </c>
      <c r="G4028" s="16"/>
    </row>
    <row r="4029">
      <c r="A4029" s="80">
        <v>39990.0</v>
      </c>
      <c r="B4029" s="74">
        <v>1.1531</v>
      </c>
      <c r="C4029" s="1" t="s">
        <v>1949</v>
      </c>
      <c r="G4029" s="16"/>
    </row>
    <row r="4030">
      <c r="A4030" s="80">
        <v>39993.0</v>
      </c>
      <c r="B4030" s="74">
        <v>1.1583</v>
      </c>
      <c r="C4030" s="1" t="s">
        <v>1949</v>
      </c>
      <c r="G4030" s="16"/>
    </row>
    <row r="4031">
      <c r="A4031" s="80">
        <v>39994.0</v>
      </c>
      <c r="B4031" s="74">
        <v>1.1625</v>
      </c>
      <c r="C4031" s="1" t="s">
        <v>1949</v>
      </c>
      <c r="G4031" s="16"/>
    </row>
    <row r="4032">
      <c r="A4032" s="79">
        <v>39995.0</v>
      </c>
      <c r="B4032" s="13"/>
      <c r="C4032" s="1" t="s">
        <v>1949</v>
      </c>
      <c r="G4032" s="16"/>
    </row>
    <row r="4033">
      <c r="A4033" s="79">
        <v>39996.0</v>
      </c>
      <c r="B4033" s="74">
        <v>1.1604</v>
      </c>
      <c r="C4033" s="1" t="s">
        <v>1949</v>
      </c>
      <c r="G4033" s="16"/>
    </row>
    <row r="4034">
      <c r="A4034" s="79">
        <v>39997.0</v>
      </c>
      <c r="B4034" s="74">
        <v>1.1621</v>
      </c>
      <c r="C4034" s="1" t="s">
        <v>1949</v>
      </c>
      <c r="G4034" s="16"/>
    </row>
    <row r="4035">
      <c r="A4035" s="79">
        <v>40000.0</v>
      </c>
      <c r="B4035" s="74">
        <v>1.1612</v>
      </c>
      <c r="C4035" s="1" t="s">
        <v>1949</v>
      </c>
      <c r="G4035" s="16"/>
    </row>
    <row r="4036">
      <c r="A4036" s="79">
        <v>40001.0</v>
      </c>
      <c r="B4036" s="74">
        <v>1.1631</v>
      </c>
      <c r="C4036" s="1" t="s">
        <v>1949</v>
      </c>
      <c r="G4036" s="16"/>
    </row>
    <row r="4037">
      <c r="A4037" s="79">
        <v>40002.0</v>
      </c>
      <c r="B4037" s="74">
        <v>1.1655</v>
      </c>
      <c r="C4037" s="1" t="s">
        <v>1949</v>
      </c>
      <c r="G4037" s="16"/>
    </row>
    <row r="4038">
      <c r="A4038" s="79">
        <v>40003.0</v>
      </c>
      <c r="B4038" s="74">
        <v>1.1622</v>
      </c>
      <c r="C4038" s="1" t="s">
        <v>1949</v>
      </c>
      <c r="G4038" s="16"/>
    </row>
    <row r="4039">
      <c r="A4039" s="80">
        <v>40004.0</v>
      </c>
      <c r="B4039" s="74">
        <v>1.165</v>
      </c>
      <c r="C4039" s="1" t="s">
        <v>1949</v>
      </c>
      <c r="G4039" s="16"/>
    </row>
    <row r="4040">
      <c r="A4040" s="80">
        <v>40007.0</v>
      </c>
      <c r="B4040" s="13"/>
      <c r="C4040" s="1" t="s">
        <v>1949</v>
      </c>
      <c r="G4040" s="16"/>
    </row>
    <row r="4041">
      <c r="A4041" s="80">
        <v>40008.0</v>
      </c>
      <c r="B4041" s="74">
        <v>1.1368</v>
      </c>
      <c r="C4041" s="1" t="s">
        <v>1949</v>
      </c>
      <c r="G4041" s="16"/>
    </row>
    <row r="4042">
      <c r="A4042" s="80">
        <v>40009.0</v>
      </c>
      <c r="B4042" s="74">
        <v>1.1194</v>
      </c>
      <c r="C4042" s="1" t="s">
        <v>1949</v>
      </c>
      <c r="G4042" s="16"/>
    </row>
    <row r="4043">
      <c r="A4043" s="80">
        <v>40010.0</v>
      </c>
      <c r="B4043" s="74">
        <v>1.1171</v>
      </c>
      <c r="C4043" s="1" t="s">
        <v>1949</v>
      </c>
      <c r="G4043" s="16"/>
    </row>
    <row r="4044">
      <c r="A4044" s="80">
        <v>40011.0</v>
      </c>
      <c r="B4044" s="74">
        <v>1.1168</v>
      </c>
      <c r="C4044" s="1" t="s">
        <v>1949</v>
      </c>
      <c r="G4044" s="16"/>
    </row>
    <row r="4045">
      <c r="A4045" s="80">
        <v>40014.0</v>
      </c>
      <c r="B4045" s="74">
        <v>1.1067</v>
      </c>
      <c r="C4045" s="1" t="s">
        <v>1949</v>
      </c>
      <c r="G4045" s="16"/>
    </row>
    <row r="4046">
      <c r="A4046" s="80">
        <v>40015.0</v>
      </c>
      <c r="B4046" s="74">
        <v>1.1078</v>
      </c>
      <c r="C4046" s="1" t="s">
        <v>1949</v>
      </c>
      <c r="G4046" s="16"/>
    </row>
    <row r="4047">
      <c r="A4047" s="80">
        <v>40016.0</v>
      </c>
      <c r="B4047" s="74">
        <v>1.0981</v>
      </c>
      <c r="C4047" s="1" t="s">
        <v>1949</v>
      </c>
      <c r="G4047" s="16"/>
    </row>
    <row r="4048">
      <c r="A4048" s="80">
        <v>40017.0</v>
      </c>
      <c r="B4048" s="74">
        <v>1.0867</v>
      </c>
      <c r="C4048" s="1" t="s">
        <v>1949</v>
      </c>
      <c r="G4048" s="16"/>
    </row>
    <row r="4049">
      <c r="A4049" s="80">
        <v>40018.0</v>
      </c>
      <c r="B4049" s="74">
        <v>1.0842</v>
      </c>
      <c r="C4049" s="1" t="s">
        <v>1949</v>
      </c>
      <c r="G4049" s="16"/>
    </row>
    <row r="4050">
      <c r="A4050" s="80">
        <v>40021.0</v>
      </c>
      <c r="B4050" s="74">
        <v>1.0835</v>
      </c>
      <c r="C4050" s="1" t="s">
        <v>1949</v>
      </c>
      <c r="G4050" s="16"/>
    </row>
    <row r="4051">
      <c r="A4051" s="80">
        <v>40022.0</v>
      </c>
      <c r="B4051" s="74">
        <v>1.088</v>
      </c>
      <c r="C4051" s="1" t="s">
        <v>1949</v>
      </c>
      <c r="G4051" s="16"/>
    </row>
    <row r="4052">
      <c r="A4052" s="80">
        <v>40023.0</v>
      </c>
      <c r="B4052" s="74">
        <v>1.0889</v>
      </c>
      <c r="C4052" s="1" t="s">
        <v>1949</v>
      </c>
      <c r="G4052" s="16"/>
    </row>
    <row r="4053">
      <c r="A4053" s="80">
        <v>40024.0</v>
      </c>
      <c r="B4053" s="74">
        <v>1.0815</v>
      </c>
      <c r="C4053" s="1" t="s">
        <v>1949</v>
      </c>
      <c r="G4053" s="16"/>
    </row>
    <row r="4054">
      <c r="A4054" s="80">
        <v>40025.0</v>
      </c>
      <c r="B4054" s="74">
        <v>1.079</v>
      </c>
      <c r="C4054" s="1" t="s">
        <v>1949</v>
      </c>
      <c r="G4054" s="16"/>
    </row>
    <row r="4055">
      <c r="A4055" s="79">
        <v>40028.0</v>
      </c>
      <c r="B4055" s="13"/>
      <c r="C4055" s="1" t="s">
        <v>1949</v>
      </c>
      <c r="G4055" s="16"/>
    </row>
    <row r="4056">
      <c r="A4056" s="79">
        <v>40029.0</v>
      </c>
      <c r="B4056" s="74">
        <v>1.0686</v>
      </c>
      <c r="C4056" s="1" t="s">
        <v>1949</v>
      </c>
      <c r="G4056" s="16"/>
    </row>
    <row r="4057">
      <c r="A4057" s="79">
        <v>40030.0</v>
      </c>
      <c r="B4057" s="74">
        <v>1.072</v>
      </c>
      <c r="C4057" s="1" t="s">
        <v>1949</v>
      </c>
      <c r="G4057" s="16"/>
    </row>
    <row r="4058">
      <c r="A4058" s="79">
        <v>40031.0</v>
      </c>
      <c r="B4058" s="74">
        <v>1.0759</v>
      </c>
      <c r="C4058" s="1" t="s">
        <v>1949</v>
      </c>
      <c r="G4058" s="16"/>
    </row>
    <row r="4059">
      <c r="A4059" s="79">
        <v>40032.0</v>
      </c>
      <c r="B4059" s="74">
        <v>1.0837</v>
      </c>
      <c r="C4059" s="1" t="s">
        <v>1949</v>
      </c>
      <c r="G4059" s="16"/>
    </row>
    <row r="4060">
      <c r="A4060" s="80">
        <v>40035.0</v>
      </c>
      <c r="B4060" s="74">
        <v>1.0848</v>
      </c>
      <c r="C4060" s="1" t="s">
        <v>1949</v>
      </c>
      <c r="G4060" s="16"/>
    </row>
    <row r="4061">
      <c r="A4061" s="80">
        <v>40036.0</v>
      </c>
      <c r="B4061" s="74">
        <v>1.0988</v>
      </c>
      <c r="C4061" s="1" t="s">
        <v>1949</v>
      </c>
      <c r="G4061" s="16"/>
    </row>
    <row r="4062">
      <c r="A4062" s="80">
        <v>40037.0</v>
      </c>
      <c r="B4062" s="74">
        <v>1.0875</v>
      </c>
      <c r="C4062" s="1" t="s">
        <v>1949</v>
      </c>
      <c r="G4062" s="16"/>
    </row>
    <row r="4063">
      <c r="A4063" s="80">
        <v>40038.0</v>
      </c>
      <c r="B4063" s="74">
        <v>1.0852</v>
      </c>
      <c r="C4063" s="1" t="s">
        <v>1949</v>
      </c>
      <c r="G4063" s="16"/>
    </row>
    <row r="4064">
      <c r="A4064" s="80">
        <v>40039.0</v>
      </c>
      <c r="B4064" s="74">
        <v>1.0971</v>
      </c>
      <c r="C4064" s="1" t="s">
        <v>1949</v>
      </c>
      <c r="G4064" s="16"/>
    </row>
    <row r="4065">
      <c r="A4065" s="80">
        <v>40042.0</v>
      </c>
      <c r="B4065" s="74">
        <v>1.1079</v>
      </c>
      <c r="C4065" s="1" t="s">
        <v>1949</v>
      </c>
      <c r="G4065" s="16"/>
    </row>
    <row r="4066">
      <c r="A4066" s="80">
        <v>40043.0</v>
      </c>
      <c r="B4066" s="74">
        <v>1.1036</v>
      </c>
      <c r="C4066" s="1" t="s">
        <v>1949</v>
      </c>
      <c r="G4066" s="16"/>
    </row>
    <row r="4067">
      <c r="A4067" s="80">
        <v>40044.0</v>
      </c>
      <c r="B4067" s="74">
        <v>1.0969</v>
      </c>
      <c r="C4067" s="1" t="s">
        <v>1949</v>
      </c>
      <c r="G4067" s="16"/>
    </row>
    <row r="4068">
      <c r="A4068" s="80">
        <v>40045.0</v>
      </c>
      <c r="B4068" s="74">
        <v>1.0902</v>
      </c>
      <c r="C4068" s="1" t="s">
        <v>1949</v>
      </c>
      <c r="G4068" s="16"/>
    </row>
    <row r="4069">
      <c r="A4069" s="80">
        <v>40046.0</v>
      </c>
      <c r="B4069" s="74">
        <v>1.0799</v>
      </c>
      <c r="C4069" s="1" t="s">
        <v>1949</v>
      </c>
      <c r="G4069" s="16"/>
    </row>
    <row r="4070">
      <c r="A4070" s="80">
        <v>40049.0</v>
      </c>
      <c r="B4070" s="74">
        <v>1.0742</v>
      </c>
      <c r="C4070" s="1" t="s">
        <v>1949</v>
      </c>
      <c r="G4070" s="16"/>
    </row>
    <row r="4071">
      <c r="A4071" s="80">
        <v>40050.0</v>
      </c>
      <c r="B4071" s="74">
        <v>1.0782</v>
      </c>
      <c r="C4071" s="1" t="s">
        <v>1949</v>
      </c>
      <c r="G4071" s="16"/>
    </row>
    <row r="4072">
      <c r="A4072" s="80">
        <v>40051.0</v>
      </c>
      <c r="B4072" s="74">
        <v>1.0991</v>
      </c>
      <c r="C4072" s="1" t="s">
        <v>1949</v>
      </c>
      <c r="G4072" s="16"/>
    </row>
    <row r="4073">
      <c r="A4073" s="80">
        <v>40052.0</v>
      </c>
      <c r="B4073" s="74">
        <v>1.096</v>
      </c>
      <c r="C4073" s="1" t="s">
        <v>1949</v>
      </c>
      <c r="G4073" s="16"/>
    </row>
    <row r="4074">
      <c r="A4074" s="80">
        <v>40053.0</v>
      </c>
      <c r="B4074" s="74">
        <v>1.0879</v>
      </c>
      <c r="C4074" s="1" t="s">
        <v>1949</v>
      </c>
      <c r="G4074" s="16"/>
    </row>
    <row r="4075">
      <c r="A4075" s="80">
        <v>40056.0</v>
      </c>
      <c r="B4075" s="74">
        <v>1.0967</v>
      </c>
      <c r="C4075" s="1" t="s">
        <v>1949</v>
      </c>
      <c r="G4075" s="16"/>
    </row>
    <row r="4076">
      <c r="A4076" s="79">
        <v>40057.0</v>
      </c>
      <c r="B4076" s="74">
        <v>1.1031</v>
      </c>
      <c r="C4076" s="1" t="s">
        <v>1949</v>
      </c>
      <c r="G4076" s="16"/>
    </row>
    <row r="4077">
      <c r="A4077" s="79">
        <v>40058.0</v>
      </c>
      <c r="B4077" s="74">
        <v>1.1065</v>
      </c>
      <c r="C4077" s="1" t="s">
        <v>1949</v>
      </c>
      <c r="G4077" s="16"/>
    </row>
    <row r="4078">
      <c r="A4078" s="79">
        <v>40059.0</v>
      </c>
      <c r="B4078" s="74">
        <v>1.1034</v>
      </c>
      <c r="C4078" s="1" t="s">
        <v>1949</v>
      </c>
      <c r="G4078" s="16"/>
    </row>
    <row r="4079">
      <c r="A4079" s="79">
        <v>40060.0</v>
      </c>
      <c r="B4079" s="74">
        <v>1.0889</v>
      </c>
      <c r="C4079" s="1" t="s">
        <v>1949</v>
      </c>
      <c r="G4079" s="16"/>
    </row>
    <row r="4080">
      <c r="A4080" s="79">
        <v>40063.0</v>
      </c>
      <c r="B4080" s="13"/>
      <c r="C4080" s="1" t="s">
        <v>1949</v>
      </c>
      <c r="G4080" s="16"/>
    </row>
    <row r="4081">
      <c r="A4081" s="79">
        <v>40064.0</v>
      </c>
      <c r="B4081" s="74">
        <v>1.0764</v>
      </c>
      <c r="C4081" s="1" t="s">
        <v>1949</v>
      </c>
      <c r="G4081" s="16"/>
    </row>
    <row r="4082">
      <c r="A4082" s="79">
        <v>40065.0</v>
      </c>
      <c r="B4082" s="74">
        <v>1.0787</v>
      </c>
      <c r="C4082" s="1" t="s">
        <v>1949</v>
      </c>
      <c r="G4082" s="16"/>
    </row>
    <row r="4083">
      <c r="A4083" s="80">
        <v>40066.0</v>
      </c>
      <c r="B4083" s="74">
        <v>1.0812</v>
      </c>
      <c r="C4083" s="1" t="s">
        <v>1949</v>
      </c>
      <c r="G4083" s="16"/>
    </row>
    <row r="4084">
      <c r="A4084" s="80">
        <v>40067.0</v>
      </c>
      <c r="B4084" s="74">
        <v>1.0746</v>
      </c>
      <c r="C4084" s="1" t="s">
        <v>1949</v>
      </c>
      <c r="G4084" s="16"/>
    </row>
    <row r="4085">
      <c r="A4085" s="80">
        <v>40070.0</v>
      </c>
      <c r="B4085" s="74">
        <v>1.0857</v>
      </c>
      <c r="C4085" s="1" t="s">
        <v>1949</v>
      </c>
      <c r="G4085" s="16"/>
    </row>
    <row r="4086">
      <c r="A4086" s="80">
        <v>40071.0</v>
      </c>
      <c r="B4086" s="74">
        <v>1.0763</v>
      </c>
      <c r="C4086" s="1" t="s">
        <v>1949</v>
      </c>
      <c r="G4086" s="16"/>
    </row>
    <row r="4087">
      <c r="A4087" s="80">
        <v>40072.0</v>
      </c>
      <c r="B4087" s="74">
        <v>1.0663</v>
      </c>
      <c r="C4087" s="1" t="s">
        <v>1949</v>
      </c>
      <c r="G4087" s="16"/>
    </row>
    <row r="4088">
      <c r="A4088" s="80">
        <v>40073.0</v>
      </c>
      <c r="B4088" s="74">
        <v>1.0613</v>
      </c>
      <c r="C4088" s="1" t="s">
        <v>1949</v>
      </c>
      <c r="G4088" s="16"/>
    </row>
    <row r="4089">
      <c r="A4089" s="80">
        <v>40074.0</v>
      </c>
      <c r="B4089" s="74">
        <v>1.0724</v>
      </c>
      <c r="C4089" s="1" t="s">
        <v>1949</v>
      </c>
      <c r="G4089" s="16"/>
    </row>
    <row r="4090">
      <c r="A4090" s="80">
        <v>40077.0</v>
      </c>
      <c r="B4090" s="74">
        <v>1.0777</v>
      </c>
      <c r="C4090" s="1" t="s">
        <v>1949</v>
      </c>
      <c r="G4090" s="16"/>
    </row>
    <row r="4091">
      <c r="A4091" s="80">
        <v>40078.0</v>
      </c>
      <c r="B4091" s="74">
        <v>1.0683</v>
      </c>
      <c r="C4091" s="1" t="s">
        <v>1949</v>
      </c>
      <c r="G4091" s="16"/>
    </row>
    <row r="4092">
      <c r="A4092" s="80">
        <v>40079.0</v>
      </c>
      <c r="B4092" s="13"/>
      <c r="C4092" s="1" t="s">
        <v>1949</v>
      </c>
      <c r="G4092" s="16"/>
    </row>
    <row r="4093">
      <c r="A4093" s="80">
        <v>40080.0</v>
      </c>
      <c r="B4093" s="74">
        <v>1.0869</v>
      </c>
      <c r="C4093" s="1" t="s">
        <v>1949</v>
      </c>
      <c r="G4093" s="16"/>
    </row>
    <row r="4094">
      <c r="A4094" s="80">
        <v>40081.0</v>
      </c>
      <c r="B4094" s="74">
        <v>1.0915</v>
      </c>
      <c r="C4094" s="1" t="s">
        <v>1949</v>
      </c>
      <c r="G4094" s="16"/>
    </row>
    <row r="4095">
      <c r="A4095" s="80">
        <v>40084.0</v>
      </c>
      <c r="B4095" s="74">
        <v>1.0861</v>
      </c>
      <c r="C4095" s="1" t="s">
        <v>1949</v>
      </c>
      <c r="G4095" s="16"/>
    </row>
    <row r="4096">
      <c r="A4096" s="80">
        <v>40085.0</v>
      </c>
      <c r="B4096" s="74">
        <v>1.0871</v>
      </c>
      <c r="C4096" s="1" t="s">
        <v>1949</v>
      </c>
      <c r="G4096" s="16"/>
    </row>
    <row r="4097">
      <c r="A4097" s="80">
        <v>40086.0</v>
      </c>
      <c r="B4097" s="74">
        <v>1.0722</v>
      </c>
      <c r="C4097" s="1" t="s">
        <v>1949</v>
      </c>
      <c r="G4097" s="16"/>
    </row>
    <row r="4098">
      <c r="A4098" s="79">
        <v>40087.0</v>
      </c>
      <c r="B4098" s="74">
        <v>1.0774</v>
      </c>
      <c r="C4098" s="1" t="s">
        <v>1949</v>
      </c>
      <c r="G4098" s="16"/>
    </row>
    <row r="4099">
      <c r="A4099" s="79">
        <v>40088.0</v>
      </c>
      <c r="B4099" s="74">
        <v>1.0845</v>
      </c>
      <c r="C4099" s="1" t="s">
        <v>1949</v>
      </c>
      <c r="G4099" s="16"/>
    </row>
    <row r="4100">
      <c r="A4100" s="79">
        <v>40091.0</v>
      </c>
      <c r="B4100" s="74">
        <v>1.0757</v>
      </c>
      <c r="C4100" s="1" t="s">
        <v>1949</v>
      </c>
      <c r="G4100" s="16"/>
    </row>
    <row r="4101">
      <c r="A4101" s="79">
        <v>40092.0</v>
      </c>
      <c r="B4101" s="74">
        <v>1.0571</v>
      </c>
      <c r="C4101" s="1" t="s">
        <v>1949</v>
      </c>
      <c r="G4101" s="16"/>
    </row>
    <row r="4102">
      <c r="A4102" s="79">
        <v>40093.0</v>
      </c>
      <c r="B4102" s="74">
        <v>1.0619</v>
      </c>
      <c r="C4102" s="1" t="s">
        <v>1949</v>
      </c>
      <c r="G4102" s="16"/>
    </row>
    <row r="4103">
      <c r="A4103" s="79">
        <v>40094.0</v>
      </c>
      <c r="B4103" s="74">
        <v>1.0535</v>
      </c>
      <c r="C4103" s="1" t="s">
        <v>1949</v>
      </c>
      <c r="G4103" s="16"/>
    </row>
    <row r="4104">
      <c r="A4104" s="79">
        <v>40095.0</v>
      </c>
      <c r="B4104" s="74">
        <v>1.0424</v>
      </c>
      <c r="C4104" s="1" t="s">
        <v>1949</v>
      </c>
      <c r="G4104" s="16"/>
    </row>
    <row r="4105">
      <c r="A4105" s="80">
        <v>40098.0</v>
      </c>
      <c r="B4105" s="13"/>
      <c r="C4105" s="1" t="s">
        <v>1949</v>
      </c>
      <c r="G4105" s="16"/>
    </row>
    <row r="4106">
      <c r="A4106" s="80">
        <v>40099.0</v>
      </c>
      <c r="B4106" s="74">
        <v>1.0298</v>
      </c>
      <c r="C4106" s="1" t="s">
        <v>1949</v>
      </c>
      <c r="G4106" s="16"/>
    </row>
    <row r="4107">
      <c r="A4107" s="80">
        <v>40100.0</v>
      </c>
      <c r="B4107" s="74">
        <v>1.0292</v>
      </c>
      <c r="C4107" s="1" t="s">
        <v>1949</v>
      </c>
      <c r="G4107" s="16"/>
    </row>
    <row r="4108">
      <c r="A4108" s="80">
        <v>40101.0</v>
      </c>
      <c r="B4108" s="74">
        <v>1.0303</v>
      </c>
      <c r="C4108" s="1" t="s">
        <v>1949</v>
      </c>
      <c r="G4108" s="16"/>
    </row>
    <row r="4109">
      <c r="A4109" s="80">
        <v>40102.0</v>
      </c>
      <c r="B4109" s="74">
        <v>1.0389</v>
      </c>
      <c r="C4109" s="1" t="s">
        <v>1949</v>
      </c>
      <c r="G4109" s="16"/>
    </row>
    <row r="4110">
      <c r="A4110" s="80">
        <v>40105.0</v>
      </c>
      <c r="B4110" s="74">
        <v>1.0308</v>
      </c>
      <c r="C4110" s="1" t="s">
        <v>1949</v>
      </c>
      <c r="G4110" s="16"/>
    </row>
    <row r="4111">
      <c r="A4111" s="80">
        <v>40106.0</v>
      </c>
      <c r="B4111" s="74">
        <v>1.05</v>
      </c>
      <c r="C4111" s="1" t="s">
        <v>1949</v>
      </c>
      <c r="G4111" s="16"/>
    </row>
    <row r="4112">
      <c r="A4112" s="80">
        <v>40107.0</v>
      </c>
      <c r="B4112" s="74">
        <v>1.0412</v>
      </c>
      <c r="C4112" s="1" t="s">
        <v>1949</v>
      </c>
      <c r="G4112" s="16"/>
    </row>
    <row r="4113">
      <c r="A4113" s="80">
        <v>40108.0</v>
      </c>
      <c r="B4113" s="74">
        <v>1.0485</v>
      </c>
      <c r="C4113" s="1" t="s">
        <v>1949</v>
      </c>
      <c r="G4113" s="16"/>
    </row>
    <row r="4114">
      <c r="A4114" s="80">
        <v>40109.0</v>
      </c>
      <c r="B4114" s="74">
        <v>1.0508</v>
      </c>
      <c r="C4114" s="1" t="s">
        <v>1949</v>
      </c>
      <c r="G4114" s="16"/>
    </row>
    <row r="4115">
      <c r="A4115" s="80">
        <v>40112.0</v>
      </c>
      <c r="B4115" s="74">
        <v>1.0616</v>
      </c>
      <c r="C4115" s="1" t="s">
        <v>1949</v>
      </c>
      <c r="G4115" s="16"/>
    </row>
    <row r="4116">
      <c r="A4116" s="80">
        <v>40113.0</v>
      </c>
      <c r="B4116" s="74">
        <v>1.0648</v>
      </c>
      <c r="C4116" s="1" t="s">
        <v>1949</v>
      </c>
      <c r="G4116" s="16"/>
    </row>
    <row r="4117">
      <c r="A4117" s="80">
        <v>40114.0</v>
      </c>
      <c r="B4117" s="74">
        <v>1.0756</v>
      </c>
      <c r="C4117" s="1" t="s">
        <v>1949</v>
      </c>
      <c r="G4117" s="16"/>
    </row>
    <row r="4118">
      <c r="A4118" s="80">
        <v>40115.0</v>
      </c>
      <c r="B4118" s="74">
        <v>1.0705</v>
      </c>
      <c r="C4118" s="1" t="s">
        <v>1949</v>
      </c>
      <c r="G4118" s="16"/>
    </row>
    <row r="4119">
      <c r="A4119" s="80">
        <v>40116.0</v>
      </c>
      <c r="B4119" s="74">
        <v>1.0774</v>
      </c>
      <c r="C4119" s="1" t="s">
        <v>1949</v>
      </c>
      <c r="G4119" s="16"/>
    </row>
    <row r="4120">
      <c r="A4120" s="79">
        <v>40119.0</v>
      </c>
      <c r="B4120" s="74">
        <v>1.0743</v>
      </c>
      <c r="C4120" s="1" t="s">
        <v>1949</v>
      </c>
      <c r="G4120" s="16"/>
    </row>
    <row r="4121">
      <c r="A4121" s="79">
        <v>40120.0</v>
      </c>
      <c r="B4121" s="74">
        <v>1.0704</v>
      </c>
      <c r="C4121" s="1" t="s">
        <v>1949</v>
      </c>
      <c r="G4121" s="16"/>
    </row>
    <row r="4122">
      <c r="A4122" s="79">
        <v>40121.0</v>
      </c>
      <c r="B4122" s="74">
        <v>1.0647</v>
      </c>
      <c r="C4122" s="1" t="s">
        <v>1949</v>
      </c>
      <c r="G4122" s="16"/>
    </row>
    <row r="4123">
      <c r="A4123" s="79">
        <v>40122.0</v>
      </c>
      <c r="B4123" s="74">
        <v>1.0651</v>
      </c>
      <c r="C4123" s="1" t="s">
        <v>1949</v>
      </c>
      <c r="G4123" s="16"/>
    </row>
    <row r="4124">
      <c r="A4124" s="79">
        <v>40123.0</v>
      </c>
      <c r="B4124" s="74">
        <v>1.072</v>
      </c>
      <c r="C4124" s="1" t="s">
        <v>1949</v>
      </c>
      <c r="G4124" s="16"/>
    </row>
    <row r="4125">
      <c r="A4125" s="79">
        <v>40126.0</v>
      </c>
      <c r="B4125" s="74">
        <v>1.0566</v>
      </c>
      <c r="C4125" s="1" t="s">
        <v>1949</v>
      </c>
      <c r="G4125" s="16"/>
    </row>
    <row r="4126">
      <c r="A4126" s="80">
        <v>40127.0</v>
      </c>
      <c r="B4126" s="74">
        <v>1.0518</v>
      </c>
      <c r="C4126" s="1" t="s">
        <v>1949</v>
      </c>
      <c r="G4126" s="16"/>
    </row>
    <row r="4127">
      <c r="A4127" s="80">
        <v>40128.0</v>
      </c>
      <c r="B4127" s="13"/>
      <c r="C4127" s="1" t="s">
        <v>1949</v>
      </c>
      <c r="G4127" s="16"/>
    </row>
    <row r="4128">
      <c r="A4128" s="80">
        <v>40129.0</v>
      </c>
      <c r="B4128" s="74">
        <v>1.0519</v>
      </c>
      <c r="C4128" s="1" t="s">
        <v>1949</v>
      </c>
      <c r="G4128" s="16"/>
    </row>
    <row r="4129">
      <c r="A4129" s="80">
        <v>40130.0</v>
      </c>
      <c r="B4129" s="74">
        <v>1.0508</v>
      </c>
      <c r="C4129" s="1" t="s">
        <v>1949</v>
      </c>
      <c r="G4129" s="16"/>
    </row>
    <row r="4130">
      <c r="A4130" s="80">
        <v>40133.0</v>
      </c>
      <c r="B4130" s="74">
        <v>1.046</v>
      </c>
      <c r="C4130" s="1" t="s">
        <v>1949</v>
      </c>
      <c r="G4130" s="16"/>
    </row>
    <row r="4131">
      <c r="A4131" s="80">
        <v>40134.0</v>
      </c>
      <c r="B4131" s="74">
        <v>1.0592</v>
      </c>
      <c r="C4131" s="1" t="s">
        <v>1949</v>
      </c>
      <c r="G4131" s="16"/>
    </row>
    <row r="4132">
      <c r="A4132" s="80">
        <v>40135.0</v>
      </c>
      <c r="B4132" s="74">
        <v>1.05</v>
      </c>
      <c r="C4132" s="1" t="s">
        <v>1949</v>
      </c>
      <c r="G4132" s="16"/>
    </row>
    <row r="4133">
      <c r="A4133" s="80">
        <v>40136.0</v>
      </c>
      <c r="B4133" s="74">
        <v>1.0638</v>
      </c>
      <c r="C4133" s="1" t="s">
        <v>1949</v>
      </c>
      <c r="G4133" s="16"/>
    </row>
    <row r="4134">
      <c r="A4134" s="80">
        <v>40137.0</v>
      </c>
      <c r="B4134" s="74">
        <v>1.0696</v>
      </c>
      <c r="C4134" s="1" t="s">
        <v>1949</v>
      </c>
      <c r="G4134" s="16"/>
    </row>
    <row r="4135">
      <c r="A4135" s="80">
        <v>40140.0</v>
      </c>
      <c r="B4135" s="74">
        <v>1.0551</v>
      </c>
      <c r="C4135" s="1" t="s">
        <v>1949</v>
      </c>
      <c r="G4135" s="16"/>
    </row>
    <row r="4136">
      <c r="A4136" s="80">
        <v>40141.0</v>
      </c>
      <c r="B4136" s="74">
        <v>1.0608</v>
      </c>
      <c r="C4136" s="1" t="s">
        <v>1949</v>
      </c>
      <c r="G4136" s="16"/>
    </row>
    <row r="4137">
      <c r="A4137" s="80">
        <v>40142.0</v>
      </c>
      <c r="B4137" s="74">
        <v>1.0501</v>
      </c>
      <c r="C4137" s="1" t="s">
        <v>1949</v>
      </c>
      <c r="G4137" s="16"/>
    </row>
    <row r="4138">
      <c r="A4138" s="80">
        <v>40143.0</v>
      </c>
      <c r="B4138" s="74">
        <v>1.0595</v>
      </c>
      <c r="C4138" s="1" t="s">
        <v>1949</v>
      </c>
      <c r="G4138" s="16"/>
    </row>
    <row r="4139">
      <c r="A4139" s="80">
        <v>40144.0</v>
      </c>
      <c r="B4139" s="74">
        <v>1.0624</v>
      </c>
      <c r="C4139" s="1" t="s">
        <v>1949</v>
      </c>
      <c r="G4139" s="16"/>
    </row>
    <row r="4140">
      <c r="A4140" s="80">
        <v>40147.0</v>
      </c>
      <c r="B4140" s="74">
        <v>1.0574</v>
      </c>
      <c r="C4140" s="1" t="s">
        <v>1949</v>
      </c>
      <c r="G4140" s="16"/>
    </row>
    <row r="4141">
      <c r="A4141" s="79">
        <v>40148.0</v>
      </c>
      <c r="B4141" s="74">
        <v>1.0432</v>
      </c>
      <c r="C4141" s="1" t="s">
        <v>1949</v>
      </c>
      <c r="G4141" s="16"/>
    </row>
    <row r="4142">
      <c r="A4142" s="79">
        <v>40149.0</v>
      </c>
      <c r="B4142" s="74">
        <v>1.0468</v>
      </c>
      <c r="C4142" s="1" t="s">
        <v>1949</v>
      </c>
      <c r="G4142" s="16"/>
    </row>
    <row r="4143">
      <c r="A4143" s="79">
        <v>40150.0</v>
      </c>
      <c r="B4143" s="74">
        <v>1.0542</v>
      </c>
      <c r="C4143" s="1" t="s">
        <v>1949</v>
      </c>
      <c r="G4143" s="16"/>
    </row>
    <row r="4144">
      <c r="A4144" s="79">
        <v>40151.0</v>
      </c>
      <c r="B4144" s="74">
        <v>1.0517</v>
      </c>
      <c r="C4144" s="1" t="s">
        <v>1949</v>
      </c>
      <c r="G4144" s="16"/>
    </row>
    <row r="4145">
      <c r="A4145" s="79">
        <v>40154.0</v>
      </c>
      <c r="B4145" s="74">
        <v>1.0511</v>
      </c>
      <c r="C4145" s="1" t="s">
        <v>1949</v>
      </c>
      <c r="G4145" s="16"/>
    </row>
    <row r="4146">
      <c r="A4146" s="79">
        <v>40155.0</v>
      </c>
      <c r="B4146" s="74">
        <v>1.0604</v>
      </c>
      <c r="C4146" s="1" t="s">
        <v>1949</v>
      </c>
      <c r="G4146" s="16"/>
    </row>
    <row r="4147">
      <c r="A4147" s="79">
        <v>40156.0</v>
      </c>
      <c r="B4147" s="74">
        <v>1.0552</v>
      </c>
      <c r="C4147" s="1" t="s">
        <v>1949</v>
      </c>
      <c r="G4147" s="16"/>
    </row>
    <row r="4148">
      <c r="A4148" s="80">
        <v>40157.0</v>
      </c>
      <c r="B4148" s="74">
        <v>1.0519</v>
      </c>
      <c r="C4148" s="1" t="s">
        <v>1949</v>
      </c>
      <c r="G4148" s="16"/>
    </row>
    <row r="4149">
      <c r="A4149" s="80">
        <v>40158.0</v>
      </c>
      <c r="B4149" s="74">
        <v>1.0585</v>
      </c>
      <c r="C4149" s="1" t="s">
        <v>1949</v>
      </c>
      <c r="G4149" s="16"/>
    </row>
    <row r="4150">
      <c r="A4150" s="80">
        <v>40161.0</v>
      </c>
      <c r="B4150" s="74">
        <v>1.0593</v>
      </c>
      <c r="C4150" s="1" t="s">
        <v>1949</v>
      </c>
      <c r="G4150" s="16"/>
    </row>
    <row r="4151">
      <c r="A4151" s="80">
        <v>40162.0</v>
      </c>
      <c r="B4151" s="74">
        <v>1.062</v>
      </c>
      <c r="C4151" s="1" t="s">
        <v>1949</v>
      </c>
      <c r="G4151" s="16"/>
    </row>
    <row r="4152">
      <c r="A4152" s="80">
        <v>40163.0</v>
      </c>
      <c r="B4152" s="74">
        <v>1.058</v>
      </c>
      <c r="C4152" s="1" t="s">
        <v>1949</v>
      </c>
      <c r="G4152" s="16"/>
    </row>
    <row r="4153">
      <c r="A4153" s="80">
        <v>40164.0</v>
      </c>
      <c r="B4153" s="74">
        <v>1.0713</v>
      </c>
      <c r="C4153" s="1" t="s">
        <v>1949</v>
      </c>
      <c r="G4153" s="16"/>
    </row>
    <row r="4154">
      <c r="A4154" s="80">
        <v>40165.0</v>
      </c>
      <c r="B4154" s="74">
        <v>1.0678</v>
      </c>
      <c r="C4154" s="1" t="s">
        <v>1949</v>
      </c>
      <c r="G4154" s="16"/>
    </row>
    <row r="4155">
      <c r="A4155" s="80">
        <v>40168.0</v>
      </c>
      <c r="B4155" s="74">
        <v>1.0594</v>
      </c>
      <c r="C4155" s="1" t="s">
        <v>1949</v>
      </c>
      <c r="G4155" s="16"/>
    </row>
    <row r="4156">
      <c r="A4156" s="80">
        <v>40169.0</v>
      </c>
      <c r="B4156" s="74">
        <v>1.0556</v>
      </c>
      <c r="C4156" s="1" t="s">
        <v>1949</v>
      </c>
      <c r="G4156" s="16"/>
    </row>
    <row r="4157">
      <c r="A4157" s="80">
        <v>40170.0</v>
      </c>
      <c r="B4157" s="74">
        <v>1.0476</v>
      </c>
      <c r="C4157" s="1" t="s">
        <v>1949</v>
      </c>
      <c r="G4157" s="16"/>
    </row>
    <row r="4158">
      <c r="A4158" s="80">
        <v>40171.0</v>
      </c>
      <c r="B4158" s="74">
        <v>1.0488</v>
      </c>
      <c r="C4158" s="1" t="s">
        <v>1949</v>
      </c>
      <c r="G4158" s="16"/>
    </row>
    <row r="4159">
      <c r="A4159" s="80">
        <v>40175.0</v>
      </c>
      <c r="B4159" s="13"/>
      <c r="C4159" s="1" t="s">
        <v>1949</v>
      </c>
      <c r="G4159" s="16"/>
    </row>
    <row r="4160">
      <c r="A4160" s="80">
        <v>40176.0</v>
      </c>
      <c r="B4160" s="74">
        <v>1.0405</v>
      </c>
      <c r="C4160" s="1" t="s">
        <v>1949</v>
      </c>
      <c r="G4160" s="16"/>
    </row>
    <row r="4161">
      <c r="A4161" s="80">
        <v>40177.0</v>
      </c>
      <c r="B4161" s="74">
        <v>1.0525</v>
      </c>
      <c r="C4161" s="1" t="s">
        <v>1949</v>
      </c>
      <c r="G4161" s="16"/>
    </row>
    <row r="4162">
      <c r="A4162" s="80">
        <v>40178.0</v>
      </c>
      <c r="B4162" s="74">
        <v>1.0466</v>
      </c>
      <c r="C4162" s="1" t="s">
        <v>1949</v>
      </c>
      <c r="G4162" s="16"/>
    </row>
    <row r="4163">
      <c r="A4163" s="79">
        <v>40182.0</v>
      </c>
      <c r="B4163" s="74">
        <v>1.0378</v>
      </c>
      <c r="C4163" s="1" t="s">
        <v>1949</v>
      </c>
      <c r="G4163" s="16"/>
    </row>
    <row r="4164">
      <c r="A4164" s="79">
        <v>40183.0</v>
      </c>
      <c r="B4164" s="74">
        <v>1.0372</v>
      </c>
      <c r="C4164" s="1" t="s">
        <v>1949</v>
      </c>
      <c r="G4164" s="16"/>
    </row>
    <row r="4165">
      <c r="A4165" s="79">
        <v>40184.0</v>
      </c>
      <c r="B4165" s="74">
        <v>1.0334</v>
      </c>
      <c r="C4165" s="1" t="s">
        <v>1949</v>
      </c>
      <c r="G4165" s="16"/>
    </row>
    <row r="4166">
      <c r="A4166" s="79">
        <v>40185.0</v>
      </c>
      <c r="B4166" s="74">
        <v>1.0351</v>
      </c>
      <c r="C4166" s="1" t="s">
        <v>1949</v>
      </c>
      <c r="G4166" s="16"/>
    </row>
    <row r="4167">
      <c r="A4167" s="79">
        <v>40186.0</v>
      </c>
      <c r="B4167" s="74">
        <v>1.0344</v>
      </c>
      <c r="C4167" s="1" t="s">
        <v>1949</v>
      </c>
      <c r="G4167" s="16"/>
    </row>
    <row r="4168">
      <c r="A4168" s="80">
        <v>40189.0</v>
      </c>
      <c r="B4168" s="74">
        <v>1.0317</v>
      </c>
      <c r="C4168" s="1" t="s">
        <v>1949</v>
      </c>
      <c r="G4168" s="16"/>
    </row>
    <row r="4169">
      <c r="A4169" s="80">
        <v>40190.0</v>
      </c>
      <c r="B4169" s="74">
        <v>1.0375</v>
      </c>
      <c r="C4169" s="1" t="s">
        <v>1949</v>
      </c>
      <c r="G4169" s="16"/>
    </row>
    <row r="4170">
      <c r="A4170" s="80">
        <v>40191.0</v>
      </c>
      <c r="B4170" s="74">
        <v>1.0322</v>
      </c>
      <c r="C4170" s="1" t="s">
        <v>1949</v>
      </c>
      <c r="G4170" s="16"/>
    </row>
    <row r="4171">
      <c r="A4171" s="80">
        <v>40192.0</v>
      </c>
      <c r="B4171" s="74">
        <v>1.0261</v>
      </c>
      <c r="C4171" s="1" t="s">
        <v>1949</v>
      </c>
      <c r="G4171" s="16"/>
    </row>
    <row r="4172">
      <c r="A4172" s="80">
        <v>40193.0</v>
      </c>
      <c r="B4172" s="74">
        <v>1.0287</v>
      </c>
      <c r="C4172" s="1" t="s">
        <v>1949</v>
      </c>
      <c r="G4172" s="16"/>
    </row>
    <row r="4173">
      <c r="A4173" s="80">
        <v>40196.0</v>
      </c>
      <c r="B4173" s="74">
        <v>1.0251</v>
      </c>
      <c r="C4173" s="1" t="s">
        <v>1949</v>
      </c>
      <c r="G4173" s="16"/>
    </row>
    <row r="4174">
      <c r="A4174" s="80">
        <v>40197.0</v>
      </c>
      <c r="B4174" s="74">
        <v>1.0328</v>
      </c>
      <c r="C4174" s="1" t="s">
        <v>1949</v>
      </c>
      <c r="G4174" s="16"/>
    </row>
    <row r="4175">
      <c r="A4175" s="80">
        <v>40198.0</v>
      </c>
      <c r="B4175" s="74">
        <v>1.0478</v>
      </c>
      <c r="C4175" s="1" t="s">
        <v>1949</v>
      </c>
      <c r="G4175" s="16"/>
    </row>
    <row r="4176">
      <c r="A4176" s="80">
        <v>40199.0</v>
      </c>
      <c r="B4176" s="74">
        <v>1.0487</v>
      </c>
      <c r="C4176" s="1" t="s">
        <v>1949</v>
      </c>
      <c r="G4176" s="16"/>
    </row>
    <row r="4177">
      <c r="A4177" s="80">
        <v>40200.0</v>
      </c>
      <c r="B4177" s="74">
        <v>1.0564</v>
      </c>
      <c r="C4177" s="1" t="s">
        <v>1949</v>
      </c>
      <c r="G4177" s="16"/>
    </row>
    <row r="4178">
      <c r="A4178" s="80">
        <v>40203.0</v>
      </c>
      <c r="B4178" s="74">
        <v>1.0582</v>
      </c>
      <c r="C4178" s="1" t="s">
        <v>1949</v>
      </c>
      <c r="G4178" s="16"/>
    </row>
    <row r="4179">
      <c r="A4179" s="80">
        <v>40204.0</v>
      </c>
      <c r="B4179" s="74">
        <v>1.0606</v>
      </c>
      <c r="C4179" s="1" t="s">
        <v>1949</v>
      </c>
      <c r="G4179" s="16"/>
    </row>
    <row r="4180">
      <c r="A4180" s="80">
        <v>40205.0</v>
      </c>
      <c r="B4180" s="74">
        <v>1.0657</v>
      </c>
      <c r="C4180" s="1" t="s">
        <v>1949</v>
      </c>
      <c r="G4180" s="16"/>
    </row>
    <row r="4181">
      <c r="A4181" s="80">
        <v>40206.0</v>
      </c>
      <c r="B4181" s="74">
        <v>1.0643</v>
      </c>
      <c r="C4181" s="1" t="s">
        <v>1949</v>
      </c>
      <c r="G4181" s="16"/>
    </row>
    <row r="4182">
      <c r="A4182" s="80">
        <v>40207.0</v>
      </c>
      <c r="B4182" s="74">
        <v>1.065</v>
      </c>
      <c r="C4182" s="1" t="s">
        <v>1949</v>
      </c>
      <c r="G4182" s="16"/>
    </row>
    <row r="4183">
      <c r="A4183" s="79">
        <v>40210.0</v>
      </c>
      <c r="B4183" s="74">
        <v>1.0653</v>
      </c>
      <c r="C4183" s="1" t="s">
        <v>1949</v>
      </c>
      <c r="G4183" s="16"/>
    </row>
    <row r="4184">
      <c r="A4184" s="79">
        <v>40211.0</v>
      </c>
      <c r="B4184" s="74">
        <v>1.0607</v>
      </c>
      <c r="C4184" s="1" t="s">
        <v>1949</v>
      </c>
      <c r="G4184" s="16"/>
    </row>
    <row r="4185">
      <c r="A4185" s="79">
        <v>40212.0</v>
      </c>
      <c r="B4185" s="74">
        <v>1.0609</v>
      </c>
      <c r="C4185" s="1" t="s">
        <v>1949</v>
      </c>
      <c r="G4185" s="16"/>
    </row>
    <row r="4186">
      <c r="A4186" s="79">
        <v>40213.0</v>
      </c>
      <c r="B4186" s="74">
        <v>1.0734</v>
      </c>
      <c r="C4186" s="1" t="s">
        <v>1949</v>
      </c>
      <c r="G4186" s="16"/>
    </row>
    <row r="4187">
      <c r="A4187" s="79">
        <v>40214.0</v>
      </c>
      <c r="B4187" s="74">
        <v>1.0725</v>
      </c>
      <c r="C4187" s="1" t="s">
        <v>1949</v>
      </c>
      <c r="G4187" s="16"/>
    </row>
    <row r="4188">
      <c r="A4188" s="79">
        <v>40217.0</v>
      </c>
      <c r="B4188" s="74">
        <v>1.0692</v>
      </c>
      <c r="C4188" s="1" t="s">
        <v>1949</v>
      </c>
      <c r="G4188" s="16"/>
    </row>
    <row r="4189">
      <c r="A4189" s="79">
        <v>40218.0</v>
      </c>
      <c r="B4189" s="74">
        <v>1.069</v>
      </c>
      <c r="C4189" s="1" t="s">
        <v>1949</v>
      </c>
      <c r="G4189" s="16"/>
    </row>
    <row r="4190">
      <c r="A4190" s="80">
        <v>40219.0</v>
      </c>
      <c r="B4190" s="74">
        <v>1.0671</v>
      </c>
      <c r="C4190" s="1" t="s">
        <v>1949</v>
      </c>
      <c r="G4190" s="16"/>
    </row>
    <row r="4191">
      <c r="A4191" s="80">
        <v>40220.0</v>
      </c>
      <c r="B4191" s="74">
        <v>1.0523</v>
      </c>
      <c r="C4191" s="1" t="s">
        <v>1949</v>
      </c>
      <c r="G4191" s="16"/>
    </row>
    <row r="4192">
      <c r="A4192" s="80">
        <v>40221.0</v>
      </c>
      <c r="B4192" s="74">
        <v>1.0531</v>
      </c>
      <c r="C4192" s="1" t="s">
        <v>1949</v>
      </c>
      <c r="G4192" s="16"/>
    </row>
    <row r="4193">
      <c r="A4193" s="80">
        <v>40224.0</v>
      </c>
      <c r="B4193" s="74">
        <v>1.048</v>
      </c>
      <c r="C4193" s="1" t="s">
        <v>1949</v>
      </c>
      <c r="G4193" s="16"/>
    </row>
    <row r="4194">
      <c r="A4194" s="80">
        <v>40225.0</v>
      </c>
      <c r="B4194" s="74">
        <v>1.0426</v>
      </c>
      <c r="C4194" s="1" t="s">
        <v>1949</v>
      </c>
      <c r="G4194" s="16"/>
    </row>
    <row r="4195">
      <c r="A4195" s="80">
        <v>40226.0</v>
      </c>
      <c r="B4195" s="74">
        <v>1.0455</v>
      </c>
      <c r="C4195" s="1" t="s">
        <v>1949</v>
      </c>
      <c r="G4195" s="16"/>
    </row>
    <row r="4196">
      <c r="A4196" s="80">
        <v>40227.0</v>
      </c>
      <c r="B4196" s="74">
        <v>1.0452</v>
      </c>
      <c r="C4196" s="1" t="s">
        <v>1949</v>
      </c>
      <c r="G4196" s="16"/>
    </row>
    <row r="4197">
      <c r="A4197" s="80">
        <v>40228.0</v>
      </c>
      <c r="B4197" s="74">
        <v>1.042</v>
      </c>
      <c r="C4197" s="1" t="s">
        <v>1949</v>
      </c>
      <c r="G4197" s="16"/>
    </row>
    <row r="4198">
      <c r="A4198" s="80">
        <v>40231.0</v>
      </c>
      <c r="B4198" s="74">
        <v>1.0428</v>
      </c>
      <c r="C4198" s="1" t="s">
        <v>1949</v>
      </c>
      <c r="G4198" s="16"/>
    </row>
    <row r="4199">
      <c r="A4199" s="80">
        <v>40232.0</v>
      </c>
      <c r="B4199" s="74">
        <v>1.0517</v>
      </c>
      <c r="C4199" s="1" t="s">
        <v>1949</v>
      </c>
      <c r="G4199" s="16"/>
    </row>
    <row r="4200">
      <c r="A4200" s="80">
        <v>40233.0</v>
      </c>
      <c r="B4200" s="74">
        <v>1.055</v>
      </c>
      <c r="C4200" s="1" t="s">
        <v>1949</v>
      </c>
      <c r="G4200" s="16"/>
    </row>
    <row r="4201">
      <c r="A4201" s="80">
        <v>40234.0</v>
      </c>
      <c r="B4201" s="74">
        <v>1.0675</v>
      </c>
      <c r="C4201" s="1" t="s">
        <v>1949</v>
      </c>
      <c r="G4201" s="16"/>
    </row>
    <row r="4202">
      <c r="A4202" s="80">
        <v>40235.0</v>
      </c>
      <c r="B4202" s="74">
        <v>1.0526</v>
      </c>
      <c r="C4202" s="1" t="s">
        <v>1949</v>
      </c>
      <c r="G4202" s="16"/>
    </row>
    <row r="4203">
      <c r="A4203" s="79">
        <v>40238.0</v>
      </c>
      <c r="B4203" s="74">
        <v>1.0421</v>
      </c>
      <c r="C4203" s="1" t="s">
        <v>1949</v>
      </c>
      <c r="G4203" s="16"/>
    </row>
    <row r="4204">
      <c r="A4204" s="79">
        <v>40239.0</v>
      </c>
      <c r="B4204" s="74">
        <v>1.0326</v>
      </c>
      <c r="C4204" s="1" t="s">
        <v>1949</v>
      </c>
      <c r="G4204" s="16"/>
    </row>
    <row r="4205">
      <c r="A4205" s="79">
        <v>40240.0</v>
      </c>
      <c r="B4205" s="74">
        <v>1.0287</v>
      </c>
      <c r="C4205" s="1" t="s">
        <v>1949</v>
      </c>
      <c r="G4205" s="16"/>
    </row>
    <row r="4206">
      <c r="A4206" s="79">
        <v>40241.0</v>
      </c>
      <c r="B4206" s="74">
        <v>1.0309</v>
      </c>
      <c r="C4206" s="1" t="s">
        <v>1949</v>
      </c>
      <c r="G4206" s="16"/>
    </row>
    <row r="4207">
      <c r="A4207" s="79">
        <v>40242.0</v>
      </c>
      <c r="B4207" s="74">
        <v>1.0286</v>
      </c>
      <c r="C4207" s="1" t="s">
        <v>1949</v>
      </c>
      <c r="G4207" s="16"/>
    </row>
    <row r="4208">
      <c r="A4208" s="79">
        <v>40245.0</v>
      </c>
      <c r="B4208" s="74">
        <v>1.0286</v>
      </c>
      <c r="C4208" s="1" t="s">
        <v>1949</v>
      </c>
      <c r="G4208" s="16"/>
    </row>
    <row r="4209">
      <c r="A4209" s="79">
        <v>40246.0</v>
      </c>
      <c r="B4209" s="74">
        <v>1.0251</v>
      </c>
      <c r="C4209" s="1" t="s">
        <v>1949</v>
      </c>
      <c r="G4209" s="16"/>
    </row>
    <row r="4210">
      <c r="A4210" s="80">
        <v>40247.0</v>
      </c>
      <c r="B4210" s="74">
        <v>1.0243</v>
      </c>
      <c r="C4210" s="1" t="s">
        <v>1949</v>
      </c>
      <c r="G4210" s="16"/>
    </row>
    <row r="4211">
      <c r="A4211" s="80">
        <v>40248.0</v>
      </c>
      <c r="B4211" s="74">
        <v>1.0265</v>
      </c>
      <c r="C4211" s="1" t="s">
        <v>1949</v>
      </c>
      <c r="G4211" s="16"/>
    </row>
    <row r="4212">
      <c r="A4212" s="80">
        <v>40249.0</v>
      </c>
      <c r="B4212" s="74">
        <v>1.0187</v>
      </c>
      <c r="C4212" s="1" t="s">
        <v>1949</v>
      </c>
      <c r="G4212" s="16"/>
    </row>
    <row r="4213">
      <c r="A4213" s="80">
        <v>40252.0</v>
      </c>
      <c r="B4213" s="74">
        <v>1.0217</v>
      </c>
      <c r="C4213" s="1" t="s">
        <v>1949</v>
      </c>
      <c r="G4213" s="16"/>
    </row>
    <row r="4214">
      <c r="A4214" s="80">
        <v>40253.0</v>
      </c>
      <c r="B4214" s="74">
        <v>1.0148</v>
      </c>
      <c r="C4214" s="1" t="s">
        <v>1949</v>
      </c>
      <c r="G4214" s="16"/>
    </row>
    <row r="4215">
      <c r="A4215" s="80">
        <v>40254.0</v>
      </c>
      <c r="B4215" s="74">
        <v>1.0113</v>
      </c>
      <c r="C4215" s="1" t="s">
        <v>1949</v>
      </c>
      <c r="G4215" s="16"/>
    </row>
    <row r="4216">
      <c r="A4216" s="80">
        <v>40255.0</v>
      </c>
      <c r="B4216" s="74">
        <v>1.0139</v>
      </c>
      <c r="C4216" s="1" t="s">
        <v>1949</v>
      </c>
      <c r="G4216" s="16"/>
    </row>
    <row r="4217">
      <c r="A4217" s="80">
        <v>40256.0</v>
      </c>
      <c r="B4217" s="74">
        <v>1.0155</v>
      </c>
      <c r="C4217" s="1" t="s">
        <v>1949</v>
      </c>
      <c r="G4217" s="16"/>
    </row>
    <row r="4218">
      <c r="A4218" s="80">
        <v>40259.0</v>
      </c>
      <c r="B4218" s="74">
        <v>1.0193</v>
      </c>
      <c r="C4218" s="1" t="s">
        <v>1949</v>
      </c>
      <c r="G4218" s="16"/>
    </row>
    <row r="4219">
      <c r="A4219" s="80">
        <v>40260.0</v>
      </c>
      <c r="B4219" s="74">
        <v>1.0178</v>
      </c>
      <c r="C4219" s="1" t="s">
        <v>1949</v>
      </c>
      <c r="G4219" s="16"/>
    </row>
    <row r="4220">
      <c r="A4220" s="80">
        <v>40261.0</v>
      </c>
      <c r="B4220" s="74">
        <v>1.0267</v>
      </c>
      <c r="C4220" s="1" t="s">
        <v>1949</v>
      </c>
      <c r="G4220" s="16"/>
    </row>
    <row r="4221">
      <c r="A4221" s="80">
        <v>40262.0</v>
      </c>
      <c r="B4221" s="74">
        <v>1.0188</v>
      </c>
      <c r="C4221" s="1" t="s">
        <v>1949</v>
      </c>
      <c r="G4221" s="16"/>
    </row>
    <row r="4222">
      <c r="A4222" s="80">
        <v>40263.0</v>
      </c>
      <c r="B4222" s="74">
        <v>1.0285</v>
      </c>
      <c r="C4222" s="1" t="s">
        <v>1949</v>
      </c>
      <c r="G4222" s="16"/>
    </row>
    <row r="4223">
      <c r="A4223" s="80">
        <v>40266.0</v>
      </c>
      <c r="B4223" s="74">
        <v>1.0203</v>
      </c>
      <c r="C4223" s="1" t="s">
        <v>1949</v>
      </c>
      <c r="G4223" s="16"/>
    </row>
    <row r="4224">
      <c r="A4224" s="80">
        <v>40267.0</v>
      </c>
      <c r="B4224" s="74">
        <v>1.0188</v>
      </c>
      <c r="C4224" s="1" t="s">
        <v>1949</v>
      </c>
      <c r="G4224" s="16"/>
    </row>
    <row r="4225">
      <c r="A4225" s="80">
        <v>40268.0</v>
      </c>
      <c r="B4225" s="74">
        <v>1.0156</v>
      </c>
      <c r="C4225" s="1" t="s">
        <v>1949</v>
      </c>
      <c r="G4225" s="16"/>
    </row>
    <row r="4226">
      <c r="A4226" s="79">
        <v>40269.0</v>
      </c>
      <c r="B4226" s="74">
        <v>1.0075</v>
      </c>
      <c r="C4226" s="1" t="s">
        <v>1949</v>
      </c>
      <c r="G4226" s="16"/>
    </row>
    <row r="4227">
      <c r="A4227" s="79">
        <v>40270.0</v>
      </c>
      <c r="B4227" s="13"/>
      <c r="C4227" s="1" t="s">
        <v>1949</v>
      </c>
      <c r="G4227" s="16"/>
    </row>
    <row r="4228">
      <c r="A4228" s="79">
        <v>40273.0</v>
      </c>
      <c r="B4228" s="13"/>
      <c r="C4228" s="1" t="s">
        <v>1949</v>
      </c>
      <c r="G4228" s="16"/>
    </row>
    <row r="4229">
      <c r="A4229" s="79">
        <v>40274.0</v>
      </c>
      <c r="B4229" s="74">
        <v>1.0001</v>
      </c>
      <c r="C4229" s="1" t="s">
        <v>1949</v>
      </c>
      <c r="G4229" s="16"/>
    </row>
    <row r="4230">
      <c r="A4230" s="79">
        <v>40275.0</v>
      </c>
      <c r="B4230" s="74">
        <v>1.003</v>
      </c>
      <c r="C4230" s="1" t="s">
        <v>1949</v>
      </c>
      <c r="G4230" s="16"/>
    </row>
    <row r="4231">
      <c r="A4231" s="79">
        <v>40276.0</v>
      </c>
      <c r="B4231" s="74">
        <v>1.002</v>
      </c>
      <c r="C4231" s="1" t="s">
        <v>1949</v>
      </c>
      <c r="G4231" s="16"/>
    </row>
    <row r="4232">
      <c r="A4232" s="79">
        <v>40277.0</v>
      </c>
      <c r="B4232" s="74">
        <v>1.0055</v>
      </c>
      <c r="C4232" s="1" t="s">
        <v>1949</v>
      </c>
      <c r="G4232" s="16"/>
    </row>
    <row r="4233">
      <c r="A4233" s="80">
        <v>40280.0</v>
      </c>
      <c r="B4233" s="74">
        <v>1.0015</v>
      </c>
      <c r="C4233" s="1" t="s">
        <v>1949</v>
      </c>
      <c r="G4233" s="16"/>
    </row>
    <row r="4234">
      <c r="A4234" s="80">
        <v>40281.0</v>
      </c>
      <c r="B4234" s="74">
        <v>1.0028</v>
      </c>
      <c r="C4234" s="1" t="s">
        <v>1949</v>
      </c>
      <c r="G4234" s="16"/>
    </row>
    <row r="4235">
      <c r="A4235" s="80">
        <v>40282.0</v>
      </c>
      <c r="B4235" s="74">
        <v>0.9961</v>
      </c>
      <c r="C4235" s="1" t="s">
        <v>1949</v>
      </c>
      <c r="G4235" s="16"/>
    </row>
    <row r="4236">
      <c r="A4236" s="80">
        <v>40283.0</v>
      </c>
      <c r="B4236" s="74">
        <v>1.0014</v>
      </c>
      <c r="C4236" s="1" t="s">
        <v>1949</v>
      </c>
      <c r="G4236" s="16"/>
    </row>
    <row r="4237">
      <c r="A4237" s="80">
        <v>40284.0</v>
      </c>
      <c r="B4237" s="74">
        <v>1.0148</v>
      </c>
      <c r="C4237" s="1" t="s">
        <v>1949</v>
      </c>
      <c r="G4237" s="16"/>
    </row>
    <row r="4238">
      <c r="A4238" s="80">
        <v>40287.0</v>
      </c>
      <c r="B4238" s="74">
        <v>1.0201</v>
      </c>
      <c r="C4238" s="1" t="s">
        <v>1949</v>
      </c>
      <c r="G4238" s="16"/>
    </row>
    <row r="4239">
      <c r="A4239" s="80">
        <v>40288.0</v>
      </c>
      <c r="B4239" s="74">
        <v>0.9986</v>
      </c>
      <c r="C4239" s="1" t="s">
        <v>1949</v>
      </c>
      <c r="G4239" s="16"/>
    </row>
    <row r="4240">
      <c r="A4240" s="80">
        <v>40289.0</v>
      </c>
      <c r="B4240" s="74">
        <v>0.9984</v>
      </c>
      <c r="C4240" s="1" t="s">
        <v>1949</v>
      </c>
      <c r="G4240" s="16"/>
    </row>
    <row r="4241">
      <c r="A4241" s="80">
        <v>40290.0</v>
      </c>
      <c r="B4241" s="74">
        <v>1.0013</v>
      </c>
      <c r="C4241" s="1" t="s">
        <v>1949</v>
      </c>
      <c r="G4241" s="16"/>
    </row>
    <row r="4242">
      <c r="A4242" s="80">
        <v>40291.0</v>
      </c>
      <c r="B4242" s="74">
        <v>1.0027</v>
      </c>
      <c r="C4242" s="1" t="s">
        <v>1949</v>
      </c>
      <c r="G4242" s="16"/>
    </row>
    <row r="4243">
      <c r="A4243" s="80">
        <v>40294.0</v>
      </c>
      <c r="B4243" s="74">
        <v>1.0009</v>
      </c>
      <c r="C4243" s="1" t="s">
        <v>1949</v>
      </c>
      <c r="G4243" s="16"/>
    </row>
    <row r="4244">
      <c r="A4244" s="80">
        <v>40295.0</v>
      </c>
      <c r="B4244" s="74">
        <v>1.0173</v>
      </c>
      <c r="C4244" s="1" t="s">
        <v>1949</v>
      </c>
      <c r="G4244" s="16"/>
    </row>
    <row r="4245">
      <c r="A4245" s="80">
        <v>40296.0</v>
      </c>
      <c r="B4245" s="74">
        <v>1.0128</v>
      </c>
      <c r="C4245" s="1" t="s">
        <v>1949</v>
      </c>
      <c r="G4245" s="16"/>
    </row>
    <row r="4246">
      <c r="A4246" s="80">
        <v>40297.0</v>
      </c>
      <c r="B4246" s="74">
        <v>1.0054</v>
      </c>
      <c r="C4246" s="1" t="s">
        <v>1949</v>
      </c>
      <c r="G4246" s="16"/>
    </row>
    <row r="4247">
      <c r="A4247" s="80">
        <v>40298.0</v>
      </c>
      <c r="B4247" s="74">
        <v>1.0116</v>
      </c>
      <c r="C4247" s="1" t="s">
        <v>1949</v>
      </c>
      <c r="G4247" s="16"/>
    </row>
    <row r="4248">
      <c r="A4248" s="81">
        <v>40301.0</v>
      </c>
      <c r="B4248" s="74">
        <v>1.0134</v>
      </c>
      <c r="C4248" s="1" t="s">
        <v>1949</v>
      </c>
      <c r="G4248" s="16"/>
    </row>
    <row r="4249">
      <c r="A4249" s="81">
        <v>40302.0</v>
      </c>
      <c r="B4249" s="74">
        <v>1.0216</v>
      </c>
      <c r="C4249" s="1" t="s">
        <v>1949</v>
      </c>
      <c r="G4249" s="16"/>
    </row>
    <row r="4250">
      <c r="A4250" s="81">
        <v>40303.0</v>
      </c>
      <c r="B4250" s="74">
        <v>1.0266</v>
      </c>
      <c r="C4250" s="1" t="s">
        <v>1949</v>
      </c>
      <c r="G4250" s="16"/>
    </row>
    <row r="4251">
      <c r="A4251" s="81">
        <v>40304.0</v>
      </c>
      <c r="B4251" s="74">
        <v>1.0437</v>
      </c>
      <c r="C4251" s="1" t="s">
        <v>1949</v>
      </c>
      <c r="G4251" s="16"/>
    </row>
    <row r="4252">
      <c r="A4252" s="81">
        <v>40305.0</v>
      </c>
      <c r="B4252" s="74">
        <v>1.0431</v>
      </c>
      <c r="C4252" s="1" t="s">
        <v>1949</v>
      </c>
      <c r="G4252" s="16"/>
    </row>
    <row r="4253">
      <c r="A4253" s="82">
        <v>40308.0</v>
      </c>
      <c r="B4253" s="74">
        <v>1.0246</v>
      </c>
      <c r="C4253" s="1" t="s">
        <v>1949</v>
      </c>
      <c r="G4253" s="16"/>
    </row>
    <row r="4254">
      <c r="A4254" s="82">
        <v>40309.0</v>
      </c>
      <c r="B4254" s="74">
        <v>1.0195</v>
      </c>
      <c r="C4254" s="1" t="s">
        <v>1949</v>
      </c>
      <c r="G4254" s="16"/>
    </row>
    <row r="4255">
      <c r="A4255" s="82">
        <v>40310.0</v>
      </c>
      <c r="B4255" s="74">
        <v>1.0201</v>
      </c>
      <c r="C4255" s="1" t="s">
        <v>1949</v>
      </c>
      <c r="G4255" s="16"/>
    </row>
    <row r="4256">
      <c r="A4256" s="82">
        <v>40311.0</v>
      </c>
      <c r="B4256" s="74">
        <v>1.0149</v>
      </c>
      <c r="C4256" s="1" t="s">
        <v>1949</v>
      </c>
      <c r="G4256" s="16"/>
    </row>
    <row r="4257">
      <c r="A4257" s="82">
        <v>40312.0</v>
      </c>
      <c r="B4257" s="74">
        <v>1.0344</v>
      </c>
      <c r="C4257" s="1" t="s">
        <v>1949</v>
      </c>
      <c r="G4257" s="16"/>
    </row>
    <row r="4258">
      <c r="A4258" s="82">
        <v>40315.0</v>
      </c>
      <c r="B4258" s="74">
        <v>1.0405</v>
      </c>
      <c r="C4258" s="1" t="s">
        <v>1949</v>
      </c>
      <c r="G4258" s="16"/>
    </row>
    <row r="4259">
      <c r="A4259" s="82">
        <v>40316.0</v>
      </c>
      <c r="B4259" s="74">
        <v>1.033</v>
      </c>
      <c r="C4259" s="1" t="s">
        <v>1949</v>
      </c>
      <c r="G4259" s="16"/>
    </row>
    <row r="4260">
      <c r="A4260" s="82">
        <v>40317.0</v>
      </c>
      <c r="B4260" s="74">
        <v>1.0515</v>
      </c>
      <c r="C4260" s="1" t="s">
        <v>1949</v>
      </c>
      <c r="G4260" s="16"/>
    </row>
    <row r="4261">
      <c r="A4261" s="82">
        <v>40318.0</v>
      </c>
      <c r="B4261" s="74">
        <v>1.0659</v>
      </c>
      <c r="C4261" s="1" t="s">
        <v>1949</v>
      </c>
      <c r="G4261" s="16"/>
    </row>
    <row r="4262">
      <c r="A4262" s="82">
        <v>40319.0</v>
      </c>
      <c r="B4262" s="74">
        <v>1.057</v>
      </c>
      <c r="C4262" s="1" t="s">
        <v>1949</v>
      </c>
      <c r="G4262" s="16"/>
    </row>
    <row r="4263">
      <c r="A4263" s="82">
        <v>40322.0</v>
      </c>
      <c r="B4263" s="13"/>
      <c r="C4263" s="1" t="s">
        <v>1949</v>
      </c>
      <c r="G4263" s="16"/>
    </row>
    <row r="4264">
      <c r="A4264" s="82">
        <v>40323.0</v>
      </c>
      <c r="B4264" s="74">
        <v>1.0778</v>
      </c>
      <c r="C4264" s="1" t="s">
        <v>1949</v>
      </c>
      <c r="G4264" s="16"/>
    </row>
    <row r="4265">
      <c r="A4265" s="82">
        <v>40324.0</v>
      </c>
      <c r="B4265" s="74">
        <v>1.0651</v>
      </c>
      <c r="C4265" s="1" t="s">
        <v>1949</v>
      </c>
      <c r="G4265" s="16"/>
    </row>
    <row r="4266">
      <c r="A4266" s="82">
        <v>40325.0</v>
      </c>
      <c r="B4266" s="74">
        <v>1.0496</v>
      </c>
      <c r="C4266" s="1" t="s">
        <v>1949</v>
      </c>
      <c r="G4266" s="16"/>
    </row>
    <row r="4267">
      <c r="A4267" s="82">
        <v>40326.0</v>
      </c>
      <c r="B4267" s="74">
        <v>1.0499</v>
      </c>
      <c r="C4267" s="1" t="s">
        <v>1949</v>
      </c>
      <c r="G4267" s="16"/>
    </row>
    <row r="4268">
      <c r="A4268" s="79">
        <v>40330.0</v>
      </c>
      <c r="B4268" s="74">
        <v>1.0479</v>
      </c>
      <c r="C4268" s="1" t="s">
        <v>1949</v>
      </c>
      <c r="G4268" s="16"/>
    </row>
    <row r="4269">
      <c r="A4269" s="79">
        <v>40331.0</v>
      </c>
      <c r="B4269" s="74">
        <v>1.0404</v>
      </c>
      <c r="C4269" s="1" t="s">
        <v>1949</v>
      </c>
      <c r="G4269" s="16"/>
    </row>
    <row r="4270">
      <c r="A4270" s="79">
        <v>40332.0</v>
      </c>
      <c r="B4270" s="74">
        <v>1.0416</v>
      </c>
      <c r="C4270" s="1" t="s">
        <v>1949</v>
      </c>
      <c r="G4270" s="16"/>
    </row>
    <row r="4271">
      <c r="A4271" s="79">
        <v>40333.0</v>
      </c>
      <c r="B4271" s="74">
        <v>1.0516</v>
      </c>
      <c r="C4271" s="1" t="s">
        <v>1949</v>
      </c>
      <c r="G4271" s="16"/>
    </row>
    <row r="4272">
      <c r="A4272" s="79">
        <v>40336.0</v>
      </c>
      <c r="B4272" s="74">
        <v>1.054</v>
      </c>
      <c r="C4272" s="1" t="s">
        <v>1949</v>
      </c>
      <c r="G4272" s="16"/>
    </row>
    <row r="4273">
      <c r="A4273" s="79">
        <v>40337.0</v>
      </c>
      <c r="B4273" s="74">
        <v>1.0518</v>
      </c>
      <c r="C4273" s="1" t="s">
        <v>1949</v>
      </c>
      <c r="G4273" s="16"/>
    </row>
    <row r="4274">
      <c r="A4274" s="79">
        <v>40338.0</v>
      </c>
      <c r="B4274" s="74">
        <v>1.0395</v>
      </c>
      <c r="C4274" s="1" t="s">
        <v>1949</v>
      </c>
      <c r="G4274" s="16"/>
    </row>
    <row r="4275">
      <c r="A4275" s="80">
        <v>40339.0</v>
      </c>
      <c r="B4275" s="74">
        <v>1.0337</v>
      </c>
      <c r="C4275" s="1" t="s">
        <v>1949</v>
      </c>
      <c r="G4275" s="16"/>
    </row>
    <row r="4276">
      <c r="A4276" s="80">
        <v>40340.0</v>
      </c>
      <c r="B4276" s="74">
        <v>1.0333</v>
      </c>
      <c r="C4276" s="1" t="s">
        <v>1949</v>
      </c>
      <c r="G4276" s="16"/>
    </row>
    <row r="4277">
      <c r="A4277" s="80">
        <v>40343.0</v>
      </c>
      <c r="B4277" s="74">
        <v>1.0253</v>
      </c>
      <c r="C4277" s="1" t="s">
        <v>1949</v>
      </c>
      <c r="G4277" s="16"/>
    </row>
    <row r="4278">
      <c r="A4278" s="80">
        <v>40344.0</v>
      </c>
      <c r="B4278" s="74">
        <v>1.0288</v>
      </c>
      <c r="C4278" s="1" t="s">
        <v>1949</v>
      </c>
      <c r="G4278" s="16"/>
    </row>
    <row r="4279">
      <c r="A4279" s="80">
        <v>40345.0</v>
      </c>
      <c r="B4279" s="74">
        <v>1.0236</v>
      </c>
      <c r="C4279" s="1" t="s">
        <v>1949</v>
      </c>
      <c r="G4279" s="16"/>
    </row>
    <row r="4280">
      <c r="A4280" s="80">
        <v>40346.0</v>
      </c>
      <c r="B4280" s="74">
        <v>1.0284</v>
      </c>
      <c r="C4280" s="1" t="s">
        <v>1949</v>
      </c>
      <c r="G4280" s="16"/>
    </row>
    <row r="4281">
      <c r="A4281" s="80">
        <v>40347.0</v>
      </c>
      <c r="B4281" s="74">
        <v>1.0238</v>
      </c>
      <c r="C4281" s="1" t="s">
        <v>1949</v>
      </c>
      <c r="G4281" s="16"/>
    </row>
    <row r="4282">
      <c r="A4282" s="80">
        <v>40350.0</v>
      </c>
      <c r="B4282" s="74">
        <v>1.0199</v>
      </c>
      <c r="C4282" s="1" t="s">
        <v>1949</v>
      </c>
      <c r="G4282" s="16"/>
    </row>
    <row r="4283">
      <c r="A4283" s="80">
        <v>40351.0</v>
      </c>
      <c r="B4283" s="74">
        <v>1.0201</v>
      </c>
      <c r="C4283" s="1" t="s">
        <v>1949</v>
      </c>
      <c r="G4283" s="16"/>
    </row>
    <row r="4284">
      <c r="A4284" s="80">
        <v>40352.0</v>
      </c>
      <c r="B4284" s="74">
        <v>1.0434</v>
      </c>
      <c r="C4284" s="1" t="s">
        <v>1949</v>
      </c>
      <c r="G4284" s="16"/>
    </row>
    <row r="4285">
      <c r="A4285" s="80">
        <v>40353.0</v>
      </c>
      <c r="B4285" s="74">
        <v>1.0432</v>
      </c>
      <c r="C4285" s="1" t="s">
        <v>1949</v>
      </c>
      <c r="G4285" s="16"/>
    </row>
    <row r="4286">
      <c r="A4286" s="80">
        <v>40354.0</v>
      </c>
      <c r="B4286" s="74">
        <v>1.037</v>
      </c>
      <c r="C4286" s="1" t="s">
        <v>1949</v>
      </c>
      <c r="G4286" s="16"/>
    </row>
    <row r="4287">
      <c r="A4287" s="80">
        <v>40357.0</v>
      </c>
      <c r="B4287" s="74">
        <v>1.0337</v>
      </c>
      <c r="C4287" s="1" t="s">
        <v>1949</v>
      </c>
      <c r="G4287" s="16"/>
    </row>
    <row r="4288">
      <c r="A4288" s="80">
        <v>40358.0</v>
      </c>
      <c r="B4288" s="74">
        <v>1.0529</v>
      </c>
      <c r="C4288" s="1" t="s">
        <v>1949</v>
      </c>
      <c r="G4288" s="16"/>
    </row>
    <row r="4289">
      <c r="A4289" s="80">
        <v>40359.0</v>
      </c>
      <c r="B4289" s="74">
        <v>1.0606</v>
      </c>
      <c r="C4289" s="1" t="s">
        <v>1949</v>
      </c>
      <c r="G4289" s="16"/>
    </row>
    <row r="4290">
      <c r="A4290" s="79">
        <v>40360.0</v>
      </c>
      <c r="B4290" s="13"/>
      <c r="C4290" s="1" t="s">
        <v>1949</v>
      </c>
      <c r="G4290" s="16"/>
    </row>
    <row r="4291">
      <c r="A4291" s="79">
        <v>40361.0</v>
      </c>
      <c r="B4291" s="74">
        <v>1.0649</v>
      </c>
      <c r="C4291" s="1" t="s">
        <v>1949</v>
      </c>
      <c r="G4291" s="16"/>
    </row>
    <row r="4292">
      <c r="A4292" s="79">
        <v>40364.0</v>
      </c>
      <c r="B4292" s="13"/>
      <c r="C4292" s="1" t="s">
        <v>1949</v>
      </c>
      <c r="G4292" s="16"/>
    </row>
    <row r="4293">
      <c r="A4293" s="79">
        <v>40365.0</v>
      </c>
      <c r="B4293" s="74">
        <v>1.0498</v>
      </c>
      <c r="C4293" s="1" t="s">
        <v>1949</v>
      </c>
      <c r="G4293" s="16"/>
    </row>
    <row r="4294">
      <c r="A4294" s="79">
        <v>40366.0</v>
      </c>
      <c r="B4294" s="74">
        <v>1.0527</v>
      </c>
      <c r="C4294" s="1" t="s">
        <v>1949</v>
      </c>
      <c r="G4294" s="16"/>
    </row>
    <row r="4295">
      <c r="A4295" s="79">
        <v>40367.0</v>
      </c>
      <c r="B4295" s="74">
        <v>1.0446</v>
      </c>
      <c r="C4295" s="1" t="s">
        <v>1949</v>
      </c>
      <c r="G4295" s="16"/>
    </row>
    <row r="4296">
      <c r="A4296" s="79">
        <v>40368.0</v>
      </c>
      <c r="B4296" s="13"/>
      <c r="C4296" s="1" t="s">
        <v>1949</v>
      </c>
      <c r="G4296" s="16"/>
    </row>
    <row r="4297">
      <c r="A4297" s="80">
        <v>40371.0</v>
      </c>
      <c r="B4297" s="74">
        <v>1.0379</v>
      </c>
      <c r="C4297" s="1" t="s">
        <v>1949</v>
      </c>
      <c r="G4297" s="16"/>
    </row>
    <row r="4298">
      <c r="A4298" s="80">
        <v>40372.0</v>
      </c>
      <c r="B4298" s="74">
        <v>1.0284</v>
      </c>
      <c r="C4298" s="1" t="s">
        <v>1949</v>
      </c>
      <c r="G4298" s="16"/>
    </row>
    <row r="4299">
      <c r="A4299" s="80">
        <v>40373.0</v>
      </c>
      <c r="B4299" s="74">
        <v>1.0306</v>
      </c>
      <c r="C4299" s="1" t="s">
        <v>1949</v>
      </c>
      <c r="G4299" s="16"/>
    </row>
    <row r="4300">
      <c r="A4300" s="80">
        <v>40374.0</v>
      </c>
      <c r="B4300" s="74">
        <v>1.0403</v>
      </c>
      <c r="C4300" s="1" t="s">
        <v>1949</v>
      </c>
      <c r="G4300" s="16"/>
    </row>
    <row r="4301">
      <c r="A4301" s="80">
        <v>40375.0</v>
      </c>
      <c r="B4301" s="74">
        <v>1.0537</v>
      </c>
      <c r="C4301" s="1" t="s">
        <v>1949</v>
      </c>
      <c r="G4301" s="16"/>
    </row>
    <row r="4302">
      <c r="A4302" s="80">
        <v>40378.0</v>
      </c>
      <c r="B4302" s="74">
        <v>1.0559</v>
      </c>
      <c r="C4302" s="1" t="s">
        <v>1949</v>
      </c>
      <c r="G4302" s="16"/>
    </row>
    <row r="4303">
      <c r="A4303" s="80">
        <v>40379.0</v>
      </c>
      <c r="B4303" s="74">
        <v>1.0526</v>
      </c>
      <c r="C4303" s="1" t="s">
        <v>1949</v>
      </c>
      <c r="G4303" s="16"/>
    </row>
    <row r="4304">
      <c r="A4304" s="80">
        <v>40380.0</v>
      </c>
      <c r="B4304" s="74">
        <v>1.0427</v>
      </c>
      <c r="C4304" s="1" t="s">
        <v>1949</v>
      </c>
      <c r="G4304" s="16"/>
    </row>
    <row r="4305">
      <c r="A4305" s="80">
        <v>40381.0</v>
      </c>
      <c r="B4305" s="74">
        <v>1.0376</v>
      </c>
      <c r="C4305" s="1" t="s">
        <v>1949</v>
      </c>
      <c r="G4305" s="16"/>
    </row>
    <row r="4306">
      <c r="A4306" s="80">
        <v>40382.0</v>
      </c>
      <c r="B4306" s="74">
        <v>1.0373</v>
      </c>
      <c r="C4306" s="1" t="s">
        <v>1949</v>
      </c>
      <c r="G4306" s="16"/>
    </row>
    <row r="4307">
      <c r="A4307" s="80">
        <v>40385.0</v>
      </c>
      <c r="B4307" s="74">
        <v>1.0312</v>
      </c>
      <c r="C4307" s="1" t="s">
        <v>1949</v>
      </c>
      <c r="G4307" s="16"/>
    </row>
    <row r="4308">
      <c r="A4308" s="80">
        <v>40386.0</v>
      </c>
      <c r="B4308" s="74">
        <v>1.0357</v>
      </c>
      <c r="C4308" s="1" t="s">
        <v>1949</v>
      </c>
      <c r="G4308" s="16"/>
    </row>
    <row r="4309">
      <c r="A4309" s="80">
        <v>40387.0</v>
      </c>
      <c r="B4309" s="74">
        <v>1.0357</v>
      </c>
      <c r="C4309" s="1" t="s">
        <v>1949</v>
      </c>
      <c r="G4309" s="16"/>
    </row>
    <row r="4310">
      <c r="A4310" s="80">
        <v>40388.0</v>
      </c>
      <c r="B4310" s="74">
        <v>1.037</v>
      </c>
      <c r="C4310" s="1" t="s">
        <v>1949</v>
      </c>
      <c r="G4310" s="16"/>
    </row>
    <row r="4311">
      <c r="A4311" s="80">
        <v>40389.0</v>
      </c>
      <c r="B4311" s="74">
        <v>1.029</v>
      </c>
      <c r="C4311" s="1" t="s">
        <v>1949</v>
      </c>
      <c r="G4311" s="16"/>
    </row>
    <row r="4312">
      <c r="A4312" s="79">
        <v>40392.0</v>
      </c>
      <c r="B4312" s="13"/>
      <c r="C4312" s="1" t="s">
        <v>1949</v>
      </c>
      <c r="G4312" s="16"/>
    </row>
    <row r="4313">
      <c r="A4313" s="79">
        <v>40393.0</v>
      </c>
      <c r="B4313" s="74">
        <v>1.0225</v>
      </c>
      <c r="C4313" s="1" t="s">
        <v>1949</v>
      </c>
      <c r="G4313" s="16"/>
    </row>
    <row r="4314">
      <c r="A4314" s="79">
        <v>40394.0</v>
      </c>
      <c r="B4314" s="74">
        <v>1.0185</v>
      </c>
      <c r="C4314" s="1" t="s">
        <v>1949</v>
      </c>
      <c r="G4314" s="16"/>
    </row>
    <row r="4315">
      <c r="A4315" s="79">
        <v>40395.0</v>
      </c>
      <c r="B4315" s="74">
        <v>1.0158</v>
      </c>
      <c r="C4315" s="1" t="s">
        <v>1949</v>
      </c>
      <c r="G4315" s="16"/>
    </row>
    <row r="4316">
      <c r="A4316" s="79">
        <v>40396.0</v>
      </c>
      <c r="B4316" s="74">
        <v>1.0273</v>
      </c>
      <c r="C4316" s="1" t="s">
        <v>1949</v>
      </c>
      <c r="G4316" s="16"/>
    </row>
    <row r="4317">
      <c r="A4317" s="79">
        <v>40399.0</v>
      </c>
      <c r="B4317" s="74">
        <v>1.0266</v>
      </c>
      <c r="C4317" s="1" t="s">
        <v>1949</v>
      </c>
      <c r="G4317" s="16"/>
    </row>
    <row r="4318">
      <c r="A4318" s="80">
        <v>40400.0</v>
      </c>
      <c r="B4318" s="74">
        <v>1.0348</v>
      </c>
      <c r="C4318" s="1" t="s">
        <v>1949</v>
      </c>
      <c r="G4318" s="16"/>
    </row>
    <row r="4319">
      <c r="A4319" s="80">
        <v>40401.0</v>
      </c>
      <c r="B4319" s="74">
        <v>1.0456</v>
      </c>
      <c r="C4319" s="1" t="s">
        <v>1949</v>
      </c>
      <c r="G4319" s="16"/>
    </row>
    <row r="4320">
      <c r="A4320" s="80">
        <v>40402.0</v>
      </c>
      <c r="B4320" s="74">
        <v>1.0434</v>
      </c>
      <c r="C4320" s="1" t="s">
        <v>1949</v>
      </c>
      <c r="G4320" s="16"/>
    </row>
    <row r="4321">
      <c r="A4321" s="80">
        <v>40403.0</v>
      </c>
      <c r="B4321" s="74">
        <v>1.0402</v>
      </c>
      <c r="C4321" s="1" t="s">
        <v>1949</v>
      </c>
      <c r="G4321" s="16"/>
    </row>
    <row r="4322">
      <c r="A4322" s="80">
        <v>40406.0</v>
      </c>
      <c r="B4322" s="74">
        <v>1.0432</v>
      </c>
      <c r="C4322" s="1" t="s">
        <v>1949</v>
      </c>
      <c r="G4322" s="16"/>
    </row>
    <row r="4323">
      <c r="A4323" s="80">
        <v>40407.0</v>
      </c>
      <c r="B4323" s="13"/>
      <c r="C4323" s="1" t="s">
        <v>1949</v>
      </c>
      <c r="G4323" s="16"/>
    </row>
    <row r="4324">
      <c r="A4324" s="80">
        <v>40408.0</v>
      </c>
      <c r="B4324" s="74">
        <v>1.0289</v>
      </c>
      <c r="C4324" s="1" t="s">
        <v>1949</v>
      </c>
      <c r="G4324" s="16"/>
    </row>
    <row r="4325">
      <c r="A4325" s="80">
        <v>40409.0</v>
      </c>
      <c r="B4325" s="74">
        <v>1.0399</v>
      </c>
      <c r="C4325" s="1" t="s">
        <v>1949</v>
      </c>
      <c r="G4325" s="16"/>
    </row>
    <row r="4326">
      <c r="A4326" s="80">
        <v>40410.0</v>
      </c>
      <c r="B4326" s="74">
        <v>1.05</v>
      </c>
      <c r="C4326" s="1" t="s">
        <v>1949</v>
      </c>
      <c r="G4326" s="16"/>
    </row>
    <row r="4327">
      <c r="A4327" s="80">
        <v>40413.0</v>
      </c>
      <c r="B4327" s="74">
        <v>1.0514</v>
      </c>
      <c r="C4327" s="1" t="s">
        <v>1949</v>
      </c>
      <c r="G4327" s="16"/>
    </row>
    <row r="4328">
      <c r="A4328" s="80">
        <v>40414.0</v>
      </c>
      <c r="B4328" s="74">
        <v>1.0563</v>
      </c>
      <c r="C4328" s="1" t="s">
        <v>1949</v>
      </c>
      <c r="G4328" s="16"/>
    </row>
    <row r="4329">
      <c r="A4329" s="80">
        <v>40415.0</v>
      </c>
      <c r="B4329" s="74">
        <v>1.0642</v>
      </c>
      <c r="C4329" s="1" t="s">
        <v>1949</v>
      </c>
      <c r="G4329" s="16"/>
    </row>
    <row r="4330">
      <c r="A4330" s="80">
        <v>40416.0</v>
      </c>
      <c r="B4330" s="74">
        <v>1.0546</v>
      </c>
      <c r="C4330" s="1" t="s">
        <v>1949</v>
      </c>
      <c r="G4330" s="16"/>
    </row>
    <row r="4331">
      <c r="A4331" s="80">
        <v>40417.0</v>
      </c>
      <c r="B4331" s="74">
        <v>1.0546</v>
      </c>
      <c r="C4331" s="1" t="s">
        <v>1949</v>
      </c>
      <c r="G4331" s="16"/>
    </row>
    <row r="4332">
      <c r="A4332" s="80">
        <v>40420.0</v>
      </c>
      <c r="B4332" s="74">
        <v>1.0562</v>
      </c>
      <c r="C4332" s="1" t="s">
        <v>1949</v>
      </c>
      <c r="G4332" s="16"/>
    </row>
    <row r="4333">
      <c r="A4333" s="80">
        <v>40421.0</v>
      </c>
      <c r="B4333" s="74">
        <v>1.0639</v>
      </c>
      <c r="C4333" s="1" t="s">
        <v>1949</v>
      </c>
      <c r="G4333" s="16"/>
    </row>
    <row r="4334">
      <c r="A4334" s="79">
        <v>40422.0</v>
      </c>
      <c r="B4334" s="74">
        <v>1.0497</v>
      </c>
      <c r="C4334" s="1" t="s">
        <v>1949</v>
      </c>
      <c r="G4334" s="16"/>
    </row>
    <row r="4335">
      <c r="A4335" s="79">
        <v>40423.0</v>
      </c>
      <c r="B4335" s="74">
        <v>1.052</v>
      </c>
      <c r="C4335" s="1" t="s">
        <v>1949</v>
      </c>
      <c r="G4335" s="16"/>
    </row>
    <row r="4336">
      <c r="A4336" s="79">
        <v>40424.0</v>
      </c>
      <c r="B4336" s="74">
        <v>1.0411</v>
      </c>
      <c r="C4336" s="1" t="s">
        <v>1949</v>
      </c>
      <c r="G4336" s="16"/>
    </row>
    <row r="4337">
      <c r="A4337" s="79">
        <v>40428.0</v>
      </c>
      <c r="B4337" s="74">
        <v>1.0427</v>
      </c>
      <c r="C4337" s="1" t="s">
        <v>1949</v>
      </c>
      <c r="G4337" s="16"/>
    </row>
    <row r="4338">
      <c r="A4338" s="79">
        <v>40429.0</v>
      </c>
      <c r="B4338" s="74">
        <v>1.0359</v>
      </c>
      <c r="C4338" s="1" t="s">
        <v>1949</v>
      </c>
      <c r="G4338" s="16"/>
    </row>
    <row r="4339">
      <c r="A4339" s="79">
        <v>40430.0</v>
      </c>
      <c r="B4339" s="74">
        <v>1.0328</v>
      </c>
      <c r="C4339" s="1" t="s">
        <v>1949</v>
      </c>
      <c r="G4339" s="16"/>
    </row>
    <row r="4340">
      <c r="A4340" s="80">
        <v>40431.0</v>
      </c>
      <c r="B4340" s="74">
        <v>1.0358</v>
      </c>
      <c r="C4340" s="1" t="s">
        <v>1949</v>
      </c>
      <c r="G4340" s="16"/>
    </row>
    <row r="4341">
      <c r="A4341" s="80">
        <v>40434.0</v>
      </c>
      <c r="B4341" s="74">
        <v>1.0279</v>
      </c>
      <c r="C4341" s="1" t="s">
        <v>1949</v>
      </c>
      <c r="G4341" s="16"/>
    </row>
    <row r="4342">
      <c r="A4342" s="80">
        <v>40435.0</v>
      </c>
      <c r="B4342" s="74">
        <v>1.0222</v>
      </c>
      <c r="C4342" s="1" t="s">
        <v>1949</v>
      </c>
      <c r="G4342" s="16"/>
    </row>
    <row r="4343">
      <c r="A4343" s="80">
        <v>40436.0</v>
      </c>
      <c r="B4343" s="74">
        <v>1.0282</v>
      </c>
      <c r="C4343" s="1" t="s">
        <v>1949</v>
      </c>
      <c r="G4343" s="16"/>
    </row>
    <row r="4344">
      <c r="A4344" s="80">
        <v>40437.0</v>
      </c>
      <c r="B4344" s="74">
        <v>1.0274</v>
      </c>
      <c r="C4344" s="1" t="s">
        <v>1949</v>
      </c>
      <c r="G4344" s="16"/>
    </row>
    <row r="4345">
      <c r="A4345" s="80">
        <v>40438.0</v>
      </c>
      <c r="B4345" s="74">
        <v>1.0331</v>
      </c>
      <c r="C4345" s="1" t="s">
        <v>1949</v>
      </c>
      <c r="G4345" s="16"/>
    </row>
    <row r="4346">
      <c r="A4346" s="80">
        <v>40441.0</v>
      </c>
      <c r="B4346" s="74">
        <v>1.0281</v>
      </c>
      <c r="C4346" s="1" t="s">
        <v>1949</v>
      </c>
      <c r="G4346" s="16"/>
    </row>
    <row r="4347">
      <c r="A4347" s="80">
        <v>40442.0</v>
      </c>
      <c r="B4347" s="74">
        <v>1.0315</v>
      </c>
      <c r="C4347" s="1" t="s">
        <v>1949</v>
      </c>
      <c r="G4347" s="16"/>
    </row>
    <row r="4348">
      <c r="A4348" s="80">
        <v>40443.0</v>
      </c>
      <c r="B4348" s="74">
        <v>1.0327</v>
      </c>
      <c r="C4348" s="1" t="s">
        <v>1949</v>
      </c>
      <c r="G4348" s="16"/>
    </row>
    <row r="4349">
      <c r="A4349" s="80">
        <v>40444.0</v>
      </c>
      <c r="B4349" s="74">
        <v>1.031</v>
      </c>
      <c r="C4349" s="1" t="s">
        <v>1949</v>
      </c>
      <c r="G4349" s="16"/>
    </row>
    <row r="4350">
      <c r="A4350" s="80">
        <v>40445.0</v>
      </c>
      <c r="B4350" s="74">
        <v>1.0263</v>
      </c>
      <c r="C4350" s="1" t="s">
        <v>1949</v>
      </c>
      <c r="G4350" s="16"/>
    </row>
    <row r="4351">
      <c r="A4351" s="80">
        <v>40448.0</v>
      </c>
      <c r="B4351" s="74">
        <v>1.026</v>
      </c>
      <c r="C4351" s="1" t="s">
        <v>1949</v>
      </c>
      <c r="G4351" s="16"/>
    </row>
    <row r="4352">
      <c r="A4352" s="80">
        <v>40449.0</v>
      </c>
      <c r="B4352" s="74">
        <v>1.0306</v>
      </c>
      <c r="C4352" s="1" t="s">
        <v>1949</v>
      </c>
      <c r="G4352" s="16"/>
    </row>
    <row r="4353">
      <c r="A4353" s="80">
        <v>40450.0</v>
      </c>
      <c r="B4353" s="74">
        <v>1.03</v>
      </c>
      <c r="C4353" s="1" t="s">
        <v>1949</v>
      </c>
      <c r="G4353" s="16"/>
    </row>
    <row r="4354">
      <c r="A4354" s="80">
        <v>40451.0</v>
      </c>
      <c r="B4354" s="74">
        <v>1.0298</v>
      </c>
      <c r="C4354" s="1" t="s">
        <v>1949</v>
      </c>
      <c r="G4354" s="16"/>
    </row>
    <row r="4355">
      <c r="A4355" s="79">
        <v>40452.0</v>
      </c>
      <c r="B4355" s="74">
        <v>1.0215</v>
      </c>
      <c r="C4355" s="1" t="s">
        <v>1949</v>
      </c>
      <c r="G4355" s="16"/>
    </row>
    <row r="4356">
      <c r="A4356" s="79">
        <v>40455.0</v>
      </c>
      <c r="B4356" s="74">
        <v>1.0234</v>
      </c>
      <c r="C4356" s="1" t="s">
        <v>1949</v>
      </c>
      <c r="G4356" s="16"/>
    </row>
    <row r="4357">
      <c r="A4357" s="79">
        <v>40456.0</v>
      </c>
      <c r="B4357" s="74">
        <v>1.0168</v>
      </c>
      <c r="C4357" s="1" t="s">
        <v>1949</v>
      </c>
      <c r="G4357" s="16"/>
    </row>
    <row r="4358">
      <c r="A4358" s="79">
        <v>40457.0</v>
      </c>
      <c r="B4358" s="74">
        <v>1.0073</v>
      </c>
      <c r="C4358" s="1" t="s">
        <v>1949</v>
      </c>
      <c r="G4358" s="16"/>
    </row>
    <row r="4359">
      <c r="A4359" s="79">
        <v>40458.0</v>
      </c>
      <c r="B4359" s="74">
        <v>1.0166</v>
      </c>
      <c r="C4359" s="1" t="s">
        <v>1949</v>
      </c>
      <c r="G4359" s="16"/>
    </row>
    <row r="4360">
      <c r="A4360" s="79">
        <v>40459.0</v>
      </c>
      <c r="B4360" s="74">
        <v>1.0136</v>
      </c>
      <c r="C4360" s="1" t="s">
        <v>1949</v>
      </c>
      <c r="G4360" s="16"/>
    </row>
    <row r="4361">
      <c r="A4361" s="80">
        <v>40463.0</v>
      </c>
      <c r="B4361" s="74">
        <v>1.011</v>
      </c>
      <c r="C4361" s="1" t="s">
        <v>1949</v>
      </c>
      <c r="G4361" s="16"/>
    </row>
    <row r="4362">
      <c r="A4362" s="80">
        <v>40464.0</v>
      </c>
      <c r="B4362" s="74">
        <v>1.003</v>
      </c>
      <c r="C4362" s="1" t="s">
        <v>1949</v>
      </c>
      <c r="G4362" s="16"/>
    </row>
    <row r="4363">
      <c r="A4363" s="80">
        <v>40465.0</v>
      </c>
      <c r="B4363" s="74">
        <v>1.0036</v>
      </c>
      <c r="C4363" s="1" t="s">
        <v>1949</v>
      </c>
      <c r="G4363" s="16"/>
    </row>
    <row r="4364">
      <c r="A4364" s="80">
        <v>40466.0</v>
      </c>
      <c r="B4364" s="74">
        <v>1.0108</v>
      </c>
      <c r="C4364" s="1" t="s">
        <v>1949</v>
      </c>
      <c r="G4364" s="16"/>
    </row>
    <row r="4365">
      <c r="A4365" s="80">
        <v>40469.0</v>
      </c>
      <c r="B4365" s="74">
        <v>1.0149</v>
      </c>
      <c r="C4365" s="1" t="s">
        <v>1949</v>
      </c>
      <c r="G4365" s="16"/>
    </row>
    <row r="4366">
      <c r="A4366" s="80">
        <v>40470.0</v>
      </c>
      <c r="B4366" s="74">
        <v>1.0298</v>
      </c>
      <c r="C4366" s="1" t="s">
        <v>1949</v>
      </c>
      <c r="G4366" s="16"/>
    </row>
    <row r="4367">
      <c r="A4367" s="80">
        <v>40471.0</v>
      </c>
      <c r="B4367" s="74">
        <v>1.0245</v>
      </c>
      <c r="C4367" s="1" t="s">
        <v>1949</v>
      </c>
      <c r="G4367" s="16"/>
    </row>
    <row r="4368">
      <c r="A4368" s="80">
        <v>40472.0</v>
      </c>
      <c r="B4368" s="74">
        <v>1.0233</v>
      </c>
      <c r="C4368" s="1" t="s">
        <v>1949</v>
      </c>
      <c r="G4368" s="16"/>
    </row>
    <row r="4369">
      <c r="A4369" s="80">
        <v>40473.0</v>
      </c>
      <c r="B4369" s="74">
        <v>1.0263</v>
      </c>
      <c r="C4369" s="1" t="s">
        <v>1949</v>
      </c>
      <c r="G4369" s="16"/>
    </row>
    <row r="4370">
      <c r="A4370" s="80">
        <v>40476.0</v>
      </c>
      <c r="B4370" s="74">
        <v>1.0198</v>
      </c>
      <c r="C4370" s="1" t="s">
        <v>1949</v>
      </c>
      <c r="G4370" s="16"/>
    </row>
    <row r="4371">
      <c r="A4371" s="80">
        <v>40477.0</v>
      </c>
      <c r="B4371" s="74">
        <v>1.0223</v>
      </c>
      <c r="C4371" s="1" t="s">
        <v>1949</v>
      </c>
      <c r="G4371" s="16"/>
    </row>
    <row r="4372">
      <c r="A4372" s="80">
        <v>40478.0</v>
      </c>
      <c r="B4372" s="74">
        <v>1.032</v>
      </c>
      <c r="C4372" s="1" t="s">
        <v>1949</v>
      </c>
      <c r="G4372" s="16"/>
    </row>
    <row r="4373">
      <c r="A4373" s="80">
        <v>40479.0</v>
      </c>
      <c r="B4373" s="74">
        <v>1.0202</v>
      </c>
      <c r="C4373" s="1" t="s">
        <v>1949</v>
      </c>
      <c r="G4373" s="16"/>
    </row>
    <row r="4374">
      <c r="A4374" s="80">
        <v>40480.0</v>
      </c>
      <c r="B4374" s="74">
        <v>1.0188</v>
      </c>
      <c r="C4374" s="1" t="s">
        <v>1949</v>
      </c>
      <c r="G4374" s="16"/>
    </row>
    <row r="4375">
      <c r="A4375" s="79">
        <v>40483.0</v>
      </c>
      <c r="B4375" s="74">
        <v>1.0136</v>
      </c>
      <c r="C4375" s="1" t="s">
        <v>1949</v>
      </c>
      <c r="G4375" s="16"/>
    </row>
    <row r="4376">
      <c r="A4376" s="79">
        <v>40484.0</v>
      </c>
      <c r="B4376" s="74">
        <v>1.0099</v>
      </c>
      <c r="C4376" s="1" t="s">
        <v>1949</v>
      </c>
      <c r="G4376" s="16"/>
    </row>
    <row r="4377">
      <c r="A4377" s="79">
        <v>40485.0</v>
      </c>
      <c r="B4377" s="74">
        <v>1.0092</v>
      </c>
      <c r="C4377" s="1" t="s">
        <v>1949</v>
      </c>
      <c r="G4377" s="16"/>
    </row>
    <row r="4378">
      <c r="A4378" s="79">
        <v>40486.0</v>
      </c>
      <c r="B4378" s="74">
        <v>1.0024</v>
      </c>
      <c r="C4378" s="1" t="s">
        <v>1949</v>
      </c>
      <c r="G4378" s="16"/>
    </row>
    <row r="4379">
      <c r="A4379" s="79">
        <v>40487.0</v>
      </c>
      <c r="B4379" s="74">
        <v>1.0015</v>
      </c>
      <c r="C4379" s="1" t="s">
        <v>1949</v>
      </c>
      <c r="G4379" s="16"/>
    </row>
    <row r="4380">
      <c r="A4380" s="79">
        <v>40490.0</v>
      </c>
      <c r="B4380" s="74">
        <v>1.0022</v>
      </c>
      <c r="C4380" s="1" t="s">
        <v>1949</v>
      </c>
      <c r="G4380" s="16"/>
    </row>
    <row r="4381">
      <c r="A4381" s="79">
        <v>40491.0</v>
      </c>
      <c r="B4381" s="74">
        <v>1.0013</v>
      </c>
      <c r="C4381" s="1" t="s">
        <v>1949</v>
      </c>
      <c r="G4381" s="16"/>
    </row>
    <row r="4382">
      <c r="A4382" s="80">
        <v>40492.0</v>
      </c>
      <c r="B4382" s="74">
        <v>1.0017</v>
      </c>
      <c r="C4382" s="1" t="s">
        <v>1949</v>
      </c>
      <c r="G4382" s="16"/>
    </row>
    <row r="4383">
      <c r="A4383" s="80">
        <v>40493.0</v>
      </c>
      <c r="B4383" s="13"/>
      <c r="C4383" s="1" t="s">
        <v>1949</v>
      </c>
      <c r="G4383" s="16"/>
    </row>
    <row r="4384">
      <c r="A4384" s="80">
        <v>40494.0</v>
      </c>
      <c r="B4384" s="74">
        <v>1.008</v>
      </c>
      <c r="C4384" s="1" t="s">
        <v>1949</v>
      </c>
      <c r="G4384" s="16"/>
    </row>
    <row r="4385">
      <c r="A4385" s="80">
        <v>40497.0</v>
      </c>
      <c r="B4385" s="74">
        <v>1.0065</v>
      </c>
      <c r="C4385" s="1" t="s">
        <v>1949</v>
      </c>
      <c r="G4385" s="16"/>
    </row>
    <row r="4386">
      <c r="A4386" s="80">
        <v>40498.0</v>
      </c>
      <c r="B4386" s="74">
        <v>1.0231</v>
      </c>
      <c r="C4386" s="1" t="s">
        <v>1949</v>
      </c>
      <c r="G4386" s="16"/>
    </row>
    <row r="4387">
      <c r="A4387" s="80">
        <v>40499.0</v>
      </c>
      <c r="B4387" s="74">
        <v>1.0207</v>
      </c>
      <c r="C4387" s="1" t="s">
        <v>1949</v>
      </c>
      <c r="G4387" s="16"/>
    </row>
    <row r="4388">
      <c r="A4388" s="80">
        <v>40500.0</v>
      </c>
      <c r="B4388" s="74">
        <v>1.0174</v>
      </c>
      <c r="C4388" s="1" t="s">
        <v>1949</v>
      </c>
      <c r="G4388" s="16"/>
    </row>
    <row r="4389">
      <c r="A4389" s="80">
        <v>40501.0</v>
      </c>
      <c r="B4389" s="74">
        <v>1.0208</v>
      </c>
      <c r="C4389" s="1" t="s">
        <v>1949</v>
      </c>
      <c r="G4389" s="16"/>
    </row>
    <row r="4390">
      <c r="A4390" s="80">
        <v>40504.0</v>
      </c>
      <c r="B4390" s="74">
        <v>1.0187</v>
      </c>
      <c r="C4390" s="1" t="s">
        <v>1949</v>
      </c>
      <c r="G4390" s="16"/>
    </row>
    <row r="4391">
      <c r="A4391" s="80">
        <v>40505.0</v>
      </c>
      <c r="B4391" s="74">
        <v>1.0245</v>
      </c>
      <c r="C4391" s="1" t="s">
        <v>1949</v>
      </c>
      <c r="G4391" s="16"/>
    </row>
    <row r="4392">
      <c r="A4392" s="80">
        <v>40506.0</v>
      </c>
      <c r="B4392" s="74">
        <v>1.0108</v>
      </c>
      <c r="C4392" s="1" t="s">
        <v>1949</v>
      </c>
      <c r="G4392" s="16"/>
    </row>
    <row r="4393">
      <c r="A4393" s="80">
        <v>40508.0</v>
      </c>
      <c r="B4393" s="13"/>
      <c r="C4393" s="1" t="s">
        <v>1949</v>
      </c>
      <c r="G4393" s="16"/>
    </row>
    <row r="4394">
      <c r="A4394" s="80">
        <v>40511.0</v>
      </c>
      <c r="B4394" s="74">
        <v>1.0227</v>
      </c>
      <c r="C4394" s="1" t="s">
        <v>1949</v>
      </c>
      <c r="G4394" s="16"/>
    </row>
    <row r="4395">
      <c r="A4395" s="80">
        <v>40512.0</v>
      </c>
      <c r="B4395" s="74">
        <v>1.0264</v>
      </c>
      <c r="C4395" s="1" t="s">
        <v>1949</v>
      </c>
      <c r="G4395" s="16"/>
    </row>
    <row r="4396">
      <c r="A4396" s="79">
        <v>40513.0</v>
      </c>
      <c r="B4396" s="74">
        <v>1.016</v>
      </c>
      <c r="C4396" s="1" t="s">
        <v>1949</v>
      </c>
      <c r="G4396" s="16"/>
    </row>
    <row r="4397">
      <c r="A4397" s="79">
        <v>40514.0</v>
      </c>
      <c r="B4397" s="74">
        <v>1.0046</v>
      </c>
      <c r="C4397" s="1" t="s">
        <v>1949</v>
      </c>
      <c r="G4397" s="16"/>
    </row>
    <row r="4398">
      <c r="A4398" s="79">
        <v>40515.0</v>
      </c>
      <c r="B4398" s="74">
        <v>1.006</v>
      </c>
      <c r="C4398" s="1" t="s">
        <v>1949</v>
      </c>
      <c r="G4398" s="16"/>
    </row>
    <row r="4399">
      <c r="A4399" s="79">
        <v>40518.0</v>
      </c>
      <c r="B4399" s="74">
        <v>1.0058</v>
      </c>
      <c r="C4399" s="1" t="s">
        <v>1949</v>
      </c>
      <c r="G4399" s="16"/>
    </row>
    <row r="4400">
      <c r="A4400" s="79">
        <v>40519.0</v>
      </c>
      <c r="B4400" s="74">
        <v>1.0093</v>
      </c>
      <c r="C4400" s="1" t="s">
        <v>1949</v>
      </c>
      <c r="G4400" s="16"/>
    </row>
    <row r="4401">
      <c r="A4401" s="79">
        <v>40520.0</v>
      </c>
      <c r="B4401" s="13"/>
      <c r="C4401" s="1" t="s">
        <v>1949</v>
      </c>
      <c r="G4401" s="16"/>
    </row>
    <row r="4402">
      <c r="A4402" s="79">
        <v>40521.0</v>
      </c>
      <c r="B4402" s="74">
        <v>1.0098</v>
      </c>
      <c r="C4402" s="1" t="s">
        <v>1949</v>
      </c>
      <c r="G4402" s="16"/>
    </row>
    <row r="4403">
      <c r="A4403" s="80">
        <v>40522.0</v>
      </c>
      <c r="B4403" s="74">
        <v>1.0093</v>
      </c>
      <c r="C4403" s="1" t="s">
        <v>1949</v>
      </c>
      <c r="G4403" s="16"/>
    </row>
    <row r="4404">
      <c r="A4404" s="80">
        <v>40525.0</v>
      </c>
      <c r="B4404" s="74">
        <v>1.0046</v>
      </c>
      <c r="C4404" s="1" t="s">
        <v>1949</v>
      </c>
      <c r="G4404" s="16"/>
    </row>
    <row r="4405">
      <c r="A4405" s="80">
        <v>40526.0</v>
      </c>
      <c r="B4405" s="74">
        <v>1.0041</v>
      </c>
      <c r="C4405" s="1" t="s">
        <v>1949</v>
      </c>
      <c r="G4405" s="16"/>
    </row>
    <row r="4406">
      <c r="A4406" s="80">
        <v>40527.0</v>
      </c>
      <c r="B4406" s="74">
        <v>1.0035</v>
      </c>
      <c r="C4406" s="1" t="s">
        <v>1949</v>
      </c>
      <c r="G4406" s="16"/>
    </row>
    <row r="4407">
      <c r="A4407" s="80">
        <v>40528.0</v>
      </c>
      <c r="B4407" s="74">
        <v>1.0056</v>
      </c>
      <c r="C4407" s="1" t="s">
        <v>1949</v>
      </c>
      <c r="G4407" s="16"/>
    </row>
    <row r="4408">
      <c r="A4408" s="80">
        <v>40529.0</v>
      </c>
      <c r="B4408" s="74">
        <v>1.0124</v>
      </c>
      <c r="C4408" s="1" t="s">
        <v>1949</v>
      </c>
      <c r="G4408" s="16"/>
    </row>
    <row r="4409">
      <c r="A4409" s="80">
        <v>40532.0</v>
      </c>
      <c r="B4409" s="74">
        <v>1.0178</v>
      </c>
      <c r="C4409" s="1" t="s">
        <v>1949</v>
      </c>
      <c r="G4409" s="16"/>
    </row>
    <row r="4410">
      <c r="A4410" s="80">
        <v>40533.0</v>
      </c>
      <c r="B4410" s="74">
        <v>1.0175</v>
      </c>
      <c r="C4410" s="1" t="s">
        <v>1949</v>
      </c>
      <c r="G4410" s="16"/>
    </row>
    <row r="4411">
      <c r="A4411" s="80">
        <v>40534.0</v>
      </c>
      <c r="B4411" s="74">
        <v>1.0148</v>
      </c>
      <c r="C4411" s="1" t="s">
        <v>1949</v>
      </c>
      <c r="G4411" s="16"/>
    </row>
    <row r="4412">
      <c r="A4412" s="80">
        <v>40535.0</v>
      </c>
      <c r="B4412" s="74">
        <v>1.0095</v>
      </c>
      <c r="C4412" s="1" t="s">
        <v>1949</v>
      </c>
      <c r="G4412" s="16"/>
    </row>
    <row r="4413">
      <c r="A4413" s="80">
        <v>40539.0</v>
      </c>
      <c r="B4413" s="13"/>
      <c r="C4413" s="1" t="s">
        <v>1949</v>
      </c>
      <c r="G4413" s="16"/>
    </row>
    <row r="4414">
      <c r="A4414" s="80">
        <v>40540.0</v>
      </c>
      <c r="B4414" s="13"/>
      <c r="C4414" s="1" t="s">
        <v>1949</v>
      </c>
      <c r="G4414" s="16"/>
    </row>
    <row r="4415">
      <c r="A4415" s="80">
        <v>40541.0</v>
      </c>
      <c r="B4415" s="74">
        <v>1.0003</v>
      </c>
      <c r="C4415" s="1" t="s">
        <v>1949</v>
      </c>
      <c r="G4415" s="16"/>
    </row>
    <row r="4416">
      <c r="A4416" s="80">
        <v>40542.0</v>
      </c>
      <c r="B4416" s="74">
        <v>1.0009</v>
      </c>
      <c r="C4416" s="1" t="s">
        <v>1949</v>
      </c>
      <c r="G4416" s="16"/>
    </row>
    <row r="4417">
      <c r="A4417" s="79">
        <v>40546.0</v>
      </c>
      <c r="B4417" s="13"/>
      <c r="C4417" s="1" t="s">
        <v>1949</v>
      </c>
      <c r="G4417" s="16"/>
    </row>
    <row r="4418">
      <c r="A4418" s="79">
        <v>40547.0</v>
      </c>
      <c r="B4418" s="74">
        <v>0.9986</v>
      </c>
      <c r="C4418" s="1" t="s">
        <v>1949</v>
      </c>
      <c r="G4418" s="16"/>
    </row>
    <row r="4419">
      <c r="A4419" s="79">
        <v>40548.0</v>
      </c>
      <c r="B4419" s="74">
        <v>0.9947</v>
      </c>
      <c r="C4419" s="1" t="s">
        <v>1949</v>
      </c>
      <c r="G4419" s="16"/>
    </row>
    <row r="4420">
      <c r="A4420" s="79">
        <v>40549.0</v>
      </c>
      <c r="B4420" s="74">
        <v>0.9954</v>
      </c>
      <c r="C4420" s="1" t="s">
        <v>1949</v>
      </c>
      <c r="G4420" s="16"/>
    </row>
    <row r="4421">
      <c r="A4421" s="79">
        <v>40550.0</v>
      </c>
      <c r="B4421" s="74">
        <v>0.9934</v>
      </c>
      <c r="C4421" s="1" t="s">
        <v>1949</v>
      </c>
      <c r="G4421" s="16"/>
    </row>
    <row r="4422">
      <c r="A4422" s="80">
        <v>40553.0</v>
      </c>
      <c r="B4422" s="74">
        <v>0.9925</v>
      </c>
      <c r="C4422" s="1" t="s">
        <v>1949</v>
      </c>
      <c r="G4422" s="16"/>
    </row>
    <row r="4423">
      <c r="A4423" s="80">
        <v>40554.0</v>
      </c>
      <c r="B4423" s="74">
        <v>0.9903</v>
      </c>
      <c r="C4423" s="1" t="s">
        <v>1949</v>
      </c>
      <c r="G4423" s="16"/>
    </row>
    <row r="4424">
      <c r="A4424" s="80">
        <v>40555.0</v>
      </c>
      <c r="B4424" s="13"/>
      <c r="C4424" s="1" t="s">
        <v>1949</v>
      </c>
      <c r="G4424" s="16"/>
    </row>
    <row r="4425">
      <c r="A4425" s="80">
        <v>40556.0</v>
      </c>
      <c r="B4425" s="74">
        <v>0.9868</v>
      </c>
      <c r="C4425" s="1" t="s">
        <v>1949</v>
      </c>
      <c r="G4425" s="16"/>
    </row>
    <row r="4426">
      <c r="A4426" s="80">
        <v>40557.0</v>
      </c>
      <c r="B4426" s="74">
        <v>0.9904</v>
      </c>
      <c r="C4426" s="1" t="s">
        <v>1949</v>
      </c>
      <c r="G4426" s="16"/>
    </row>
    <row r="4427">
      <c r="A4427" s="80">
        <v>40561.0</v>
      </c>
      <c r="B4427" s="74">
        <v>0.9911</v>
      </c>
      <c r="C4427" s="1" t="s">
        <v>1949</v>
      </c>
      <c r="G4427" s="16"/>
    </row>
    <row r="4428">
      <c r="A4428" s="80">
        <v>40562.0</v>
      </c>
      <c r="B4428" s="74">
        <v>0.9939</v>
      </c>
      <c r="C4428" s="1" t="s">
        <v>1949</v>
      </c>
      <c r="G4428" s="16"/>
    </row>
    <row r="4429">
      <c r="A4429" s="80">
        <v>40563.0</v>
      </c>
      <c r="B4429" s="74">
        <v>1.0001</v>
      </c>
      <c r="C4429" s="1" t="s">
        <v>1949</v>
      </c>
      <c r="G4429" s="16"/>
    </row>
    <row r="4430">
      <c r="A4430" s="80">
        <v>40564.0</v>
      </c>
      <c r="B4430" s="74">
        <v>0.9945</v>
      </c>
      <c r="C4430" s="1" t="s">
        <v>1949</v>
      </c>
      <c r="G4430" s="16"/>
    </row>
    <row r="4431">
      <c r="A4431" s="80">
        <v>40567.0</v>
      </c>
      <c r="B4431" s="74">
        <v>0.9934</v>
      </c>
      <c r="C4431" s="1" t="s">
        <v>1949</v>
      </c>
      <c r="G4431" s="16"/>
    </row>
    <row r="4432">
      <c r="A4432" s="80">
        <v>40568.0</v>
      </c>
      <c r="B4432" s="74">
        <v>0.9986</v>
      </c>
      <c r="C4432" s="1" t="s">
        <v>1949</v>
      </c>
      <c r="G4432" s="16"/>
    </row>
    <row r="4433">
      <c r="A4433" s="80">
        <v>40569.0</v>
      </c>
      <c r="B4433" s="74">
        <v>0.9953</v>
      </c>
      <c r="C4433" s="1" t="s">
        <v>1949</v>
      </c>
      <c r="G4433" s="16"/>
    </row>
    <row r="4434">
      <c r="A4434" s="80">
        <v>40570.0</v>
      </c>
      <c r="B4434" s="74">
        <v>0.9941</v>
      </c>
      <c r="C4434" s="1" t="s">
        <v>1949</v>
      </c>
      <c r="G4434" s="16"/>
    </row>
    <row r="4435">
      <c r="A4435" s="80">
        <v>40571.0</v>
      </c>
      <c r="B4435" s="74">
        <v>0.999</v>
      </c>
      <c r="C4435" s="1" t="s">
        <v>1949</v>
      </c>
      <c r="G4435" s="16"/>
    </row>
    <row r="4436">
      <c r="A4436" s="80">
        <v>40574.0</v>
      </c>
      <c r="B4436" s="74">
        <v>1.0022</v>
      </c>
      <c r="C4436" s="1" t="s">
        <v>1949</v>
      </c>
      <c r="G4436" s="16"/>
    </row>
    <row r="4437">
      <c r="A4437" s="79">
        <v>40575.0</v>
      </c>
      <c r="B4437" s="74">
        <v>0.9922</v>
      </c>
      <c r="C4437" s="1" t="s">
        <v>1949</v>
      </c>
      <c r="G4437" s="16"/>
    </row>
    <row r="4438">
      <c r="A4438" s="79">
        <v>40576.0</v>
      </c>
      <c r="B4438" s="74">
        <v>0.9883</v>
      </c>
      <c r="C4438" s="1" t="s">
        <v>1949</v>
      </c>
      <c r="G4438" s="16"/>
    </row>
    <row r="4439">
      <c r="A4439" s="79">
        <v>40577.0</v>
      </c>
      <c r="B4439" s="74">
        <v>0.9901</v>
      </c>
      <c r="C4439" s="1" t="s">
        <v>1949</v>
      </c>
      <c r="G4439" s="16"/>
    </row>
    <row r="4440">
      <c r="A4440" s="79">
        <v>40578.0</v>
      </c>
      <c r="B4440" s="74">
        <v>0.9901</v>
      </c>
      <c r="C4440" s="1" t="s">
        <v>1949</v>
      </c>
      <c r="G4440" s="16"/>
    </row>
    <row r="4441">
      <c r="A4441" s="79">
        <v>40581.0</v>
      </c>
      <c r="B4441" s="13"/>
      <c r="C4441" s="1" t="s">
        <v>1949</v>
      </c>
      <c r="G4441" s="16"/>
    </row>
    <row r="4442">
      <c r="A4442" s="79">
        <v>40582.0</v>
      </c>
      <c r="B4442" s="74">
        <v>0.9906</v>
      </c>
      <c r="C4442" s="1" t="s">
        <v>1949</v>
      </c>
      <c r="G4442" s="16"/>
    </row>
    <row r="4443">
      <c r="A4443" s="79">
        <v>40583.0</v>
      </c>
      <c r="B4443" s="13"/>
      <c r="C4443" s="1" t="s">
        <v>1949</v>
      </c>
      <c r="G4443" s="16"/>
    </row>
    <row r="4444">
      <c r="A4444" s="80">
        <v>40584.0</v>
      </c>
      <c r="B4444" s="74">
        <v>0.9955</v>
      </c>
      <c r="C4444" s="1" t="s">
        <v>1949</v>
      </c>
      <c r="G4444" s="16"/>
    </row>
    <row r="4445">
      <c r="A4445" s="80">
        <v>40585.0</v>
      </c>
      <c r="B4445" s="13"/>
      <c r="C4445" s="1" t="s">
        <v>1949</v>
      </c>
      <c r="G4445" s="16"/>
    </row>
    <row r="4446">
      <c r="A4446" s="80">
        <v>40588.0</v>
      </c>
      <c r="B4446" s="74">
        <v>0.9885</v>
      </c>
      <c r="C4446" s="1" t="s">
        <v>1949</v>
      </c>
      <c r="G4446" s="16"/>
    </row>
    <row r="4447">
      <c r="A4447" s="80">
        <v>40589.0</v>
      </c>
      <c r="B4447" s="74">
        <v>0.9887</v>
      </c>
      <c r="C4447" s="1" t="s">
        <v>1949</v>
      </c>
      <c r="G4447" s="16"/>
    </row>
    <row r="4448">
      <c r="A4448" s="80">
        <v>40590.0</v>
      </c>
      <c r="B4448" s="74">
        <v>0.9855</v>
      </c>
      <c r="C4448" s="1" t="s">
        <v>1949</v>
      </c>
      <c r="G4448" s="16"/>
    </row>
    <row r="4449">
      <c r="A4449" s="80">
        <v>40591.0</v>
      </c>
      <c r="B4449" s="74">
        <v>0.9839</v>
      </c>
      <c r="C4449" s="1" t="s">
        <v>1949</v>
      </c>
      <c r="G4449" s="16"/>
    </row>
    <row r="4450">
      <c r="A4450" s="80">
        <v>40592.0</v>
      </c>
      <c r="B4450" s="13"/>
      <c r="C4450" s="1" t="s">
        <v>1949</v>
      </c>
      <c r="G4450" s="16"/>
    </row>
    <row r="4451">
      <c r="A4451" s="80">
        <v>40596.0</v>
      </c>
      <c r="B4451" s="74">
        <v>0.9859</v>
      </c>
      <c r="C4451" s="1" t="s">
        <v>1949</v>
      </c>
      <c r="G4451" s="16"/>
    </row>
    <row r="4452">
      <c r="A4452" s="80">
        <v>40597.0</v>
      </c>
      <c r="B4452" s="74">
        <v>0.9924</v>
      </c>
      <c r="C4452" s="1" t="s">
        <v>1949</v>
      </c>
      <c r="G4452" s="16"/>
    </row>
    <row r="4453">
      <c r="A4453" s="80">
        <v>40598.0</v>
      </c>
      <c r="B4453" s="74">
        <v>0.9842</v>
      </c>
      <c r="C4453" s="1" t="s">
        <v>1949</v>
      </c>
      <c r="G4453" s="16"/>
    </row>
    <row r="4454">
      <c r="A4454" s="80">
        <v>40599.0</v>
      </c>
      <c r="B4454" s="74">
        <v>0.9809</v>
      </c>
      <c r="C4454" s="1" t="s">
        <v>1949</v>
      </c>
      <c r="G4454" s="16"/>
    </row>
    <row r="4455">
      <c r="A4455" s="80">
        <v>40602.0</v>
      </c>
      <c r="B4455" s="74">
        <v>0.9739</v>
      </c>
      <c r="C4455" s="1" t="s">
        <v>1949</v>
      </c>
      <c r="G4455" s="16"/>
    </row>
    <row r="4456">
      <c r="A4456" s="79">
        <v>40603.0</v>
      </c>
      <c r="B4456" s="74">
        <v>0.9743</v>
      </c>
      <c r="C4456" s="1" t="s">
        <v>1949</v>
      </c>
      <c r="G4456" s="16"/>
    </row>
    <row r="4457">
      <c r="A4457" s="79">
        <v>40604.0</v>
      </c>
      <c r="B4457" s="74">
        <v>0.9734</v>
      </c>
      <c r="C4457" s="1" t="s">
        <v>1949</v>
      </c>
      <c r="G4457" s="16"/>
    </row>
    <row r="4458">
      <c r="A4458" s="79">
        <v>40605.0</v>
      </c>
      <c r="B4458" s="74">
        <v>0.9747</v>
      </c>
      <c r="C4458" s="1" t="s">
        <v>1949</v>
      </c>
      <c r="G4458" s="16"/>
    </row>
    <row r="4459">
      <c r="A4459" s="79">
        <v>40606.0</v>
      </c>
      <c r="B4459" s="74">
        <v>0.9714</v>
      </c>
      <c r="C4459" s="1" t="s">
        <v>1949</v>
      </c>
      <c r="G4459" s="16"/>
    </row>
    <row r="4460">
      <c r="A4460" s="79">
        <v>40609.0</v>
      </c>
      <c r="B4460" s="74">
        <v>0.9738</v>
      </c>
      <c r="C4460" s="1" t="s">
        <v>1949</v>
      </c>
      <c r="G4460" s="16"/>
    </row>
    <row r="4461">
      <c r="A4461" s="79">
        <v>40610.0</v>
      </c>
      <c r="B4461" s="74">
        <v>0.9713</v>
      </c>
      <c r="C4461" s="1" t="s">
        <v>1949</v>
      </c>
      <c r="G4461" s="16"/>
    </row>
    <row r="4462">
      <c r="A4462" s="79">
        <v>40611.0</v>
      </c>
      <c r="B4462" s="74">
        <v>0.9686</v>
      </c>
      <c r="C4462" s="1" t="s">
        <v>1949</v>
      </c>
      <c r="G4462" s="16"/>
    </row>
    <row r="4463">
      <c r="A4463" s="80">
        <v>40612.0</v>
      </c>
      <c r="B4463" s="74">
        <v>0.9731</v>
      </c>
      <c r="C4463" s="1" t="s">
        <v>1949</v>
      </c>
      <c r="G4463" s="16"/>
    </row>
    <row r="4464">
      <c r="A4464" s="80">
        <v>40613.0</v>
      </c>
      <c r="B4464" s="74">
        <v>0.9734</v>
      </c>
      <c r="C4464" s="1" t="s">
        <v>1949</v>
      </c>
      <c r="G4464" s="16"/>
    </row>
    <row r="4465">
      <c r="A4465" s="80">
        <v>40616.0</v>
      </c>
      <c r="B4465" s="74">
        <v>0.9759</v>
      </c>
      <c r="C4465" s="1" t="s">
        <v>1949</v>
      </c>
      <c r="G4465" s="16"/>
    </row>
    <row r="4466">
      <c r="A4466" s="80">
        <v>40617.0</v>
      </c>
      <c r="B4466" s="74">
        <v>0.983</v>
      </c>
      <c r="C4466" s="1" t="s">
        <v>1949</v>
      </c>
      <c r="G4466" s="16"/>
    </row>
    <row r="4467">
      <c r="A4467" s="80">
        <v>40618.0</v>
      </c>
      <c r="B4467" s="74">
        <v>0.9918</v>
      </c>
      <c r="C4467" s="1" t="s">
        <v>1949</v>
      </c>
      <c r="G4467" s="16"/>
    </row>
    <row r="4468">
      <c r="A4468" s="80">
        <v>40619.0</v>
      </c>
      <c r="B4468" s="74">
        <v>0.9885</v>
      </c>
      <c r="C4468" s="1" t="s">
        <v>1949</v>
      </c>
      <c r="G4468" s="16"/>
    </row>
    <row r="4469">
      <c r="A4469" s="80">
        <v>40620.0</v>
      </c>
      <c r="B4469" s="13"/>
      <c r="C4469" s="1" t="s">
        <v>1949</v>
      </c>
      <c r="G4469" s="16"/>
    </row>
    <row r="4470">
      <c r="A4470" s="80">
        <v>40623.0</v>
      </c>
      <c r="B4470" s="74">
        <v>0.9774</v>
      </c>
      <c r="C4470" s="1" t="s">
        <v>1949</v>
      </c>
      <c r="G4470" s="16"/>
    </row>
    <row r="4471">
      <c r="A4471" s="80">
        <v>40624.0</v>
      </c>
      <c r="B4471" s="74">
        <v>0.9768</v>
      </c>
      <c r="C4471" s="1" t="s">
        <v>1949</v>
      </c>
      <c r="G4471" s="16"/>
    </row>
    <row r="4472">
      <c r="A4472" s="80">
        <v>40625.0</v>
      </c>
      <c r="B4472" s="74">
        <v>0.9821</v>
      </c>
      <c r="C4472" s="1" t="s">
        <v>1949</v>
      </c>
      <c r="G4472" s="16"/>
    </row>
    <row r="4473">
      <c r="A4473" s="80">
        <v>40626.0</v>
      </c>
      <c r="B4473" s="74">
        <v>0.9748</v>
      </c>
      <c r="C4473" s="1" t="s">
        <v>1949</v>
      </c>
      <c r="G4473" s="16"/>
    </row>
    <row r="4474">
      <c r="A4474" s="80">
        <v>40627.0</v>
      </c>
      <c r="B4474" s="74">
        <v>0.9778</v>
      </c>
      <c r="C4474" s="1" t="s">
        <v>1949</v>
      </c>
      <c r="G4474" s="16"/>
    </row>
    <row r="4475">
      <c r="A4475" s="80">
        <v>40630.0</v>
      </c>
      <c r="B4475" s="74">
        <v>0.9758</v>
      </c>
      <c r="C4475" s="1" t="s">
        <v>1949</v>
      </c>
      <c r="G4475" s="16"/>
    </row>
    <row r="4476">
      <c r="A4476" s="80">
        <v>40631.0</v>
      </c>
      <c r="B4476" s="13"/>
      <c r="C4476" s="1" t="s">
        <v>1949</v>
      </c>
      <c r="G4476" s="16"/>
    </row>
    <row r="4477">
      <c r="A4477" s="80">
        <v>40632.0</v>
      </c>
      <c r="B4477" s="74">
        <v>0.9714</v>
      </c>
      <c r="C4477" s="1" t="s">
        <v>1949</v>
      </c>
      <c r="G4477" s="16"/>
    </row>
    <row r="4478">
      <c r="A4478" s="80">
        <v>40633.0</v>
      </c>
      <c r="B4478" s="74">
        <v>0.9718</v>
      </c>
      <c r="C4478" s="1" t="s">
        <v>1949</v>
      </c>
      <c r="G4478" s="16"/>
    </row>
    <row r="4479">
      <c r="A4479" s="79">
        <v>40634.0</v>
      </c>
      <c r="B4479" s="74">
        <v>0.9629</v>
      </c>
      <c r="C4479" s="1" t="s">
        <v>1949</v>
      </c>
      <c r="G4479" s="16"/>
    </row>
    <row r="4480">
      <c r="A4480" s="79">
        <v>40637.0</v>
      </c>
      <c r="B4480" s="74">
        <v>0.9679</v>
      </c>
      <c r="C4480" s="1" t="s">
        <v>1949</v>
      </c>
      <c r="G4480" s="16"/>
    </row>
    <row r="4481">
      <c r="A4481" s="79">
        <v>40638.0</v>
      </c>
      <c r="B4481" s="74">
        <v>0.9636</v>
      </c>
      <c r="C4481" s="1" t="s">
        <v>1949</v>
      </c>
      <c r="G4481" s="16"/>
    </row>
    <row r="4482">
      <c r="A4482" s="79">
        <v>40639.0</v>
      </c>
      <c r="B4482" s="74">
        <v>0.9588</v>
      </c>
      <c r="C4482" s="1" t="s">
        <v>1949</v>
      </c>
      <c r="G4482" s="16"/>
    </row>
    <row r="4483">
      <c r="A4483" s="79">
        <v>40640.0</v>
      </c>
      <c r="B4483" s="74">
        <v>0.9593</v>
      </c>
      <c r="C4483" s="1" t="s">
        <v>1949</v>
      </c>
      <c r="G4483" s="16"/>
    </row>
    <row r="4484">
      <c r="A4484" s="79">
        <v>40641.0</v>
      </c>
      <c r="B4484" s="13"/>
      <c r="C4484" s="1" t="s">
        <v>1949</v>
      </c>
      <c r="G4484" s="16"/>
    </row>
    <row r="4485">
      <c r="A4485" s="80">
        <v>40644.0</v>
      </c>
      <c r="B4485" s="74">
        <v>0.9547</v>
      </c>
      <c r="C4485" s="1" t="s">
        <v>1949</v>
      </c>
      <c r="G4485" s="16"/>
    </row>
    <row r="4486">
      <c r="A4486" s="80">
        <v>40645.0</v>
      </c>
      <c r="B4486" s="74">
        <v>0.9625</v>
      </c>
      <c r="C4486" s="1" t="s">
        <v>1949</v>
      </c>
      <c r="G4486" s="16"/>
    </row>
    <row r="4487">
      <c r="A4487" s="80">
        <v>40646.0</v>
      </c>
      <c r="B4487" s="74">
        <v>0.964</v>
      </c>
      <c r="C4487" s="1" t="s">
        <v>1949</v>
      </c>
      <c r="G4487" s="16"/>
    </row>
    <row r="4488">
      <c r="A4488" s="80">
        <v>40647.0</v>
      </c>
      <c r="B4488" s="74">
        <v>0.9626</v>
      </c>
      <c r="C4488" s="1" t="s">
        <v>1949</v>
      </c>
      <c r="G4488" s="16"/>
    </row>
    <row r="4489">
      <c r="A4489" s="80">
        <v>40648.0</v>
      </c>
      <c r="B4489" s="74">
        <v>0.9615</v>
      </c>
      <c r="C4489" s="1" t="s">
        <v>1949</v>
      </c>
      <c r="G4489" s="16"/>
    </row>
    <row r="4490">
      <c r="A4490" s="80">
        <v>40651.0</v>
      </c>
      <c r="B4490" s="74">
        <v>0.9691</v>
      </c>
      <c r="C4490" s="1" t="s">
        <v>1949</v>
      </c>
      <c r="G4490" s="16"/>
    </row>
    <row r="4491">
      <c r="A4491" s="80">
        <v>40652.0</v>
      </c>
      <c r="B4491" s="74">
        <v>0.9571</v>
      </c>
      <c r="C4491" s="1" t="s">
        <v>1949</v>
      </c>
      <c r="G4491" s="16"/>
    </row>
    <row r="4492">
      <c r="A4492" s="80">
        <v>40653.0</v>
      </c>
      <c r="B4492" s="74">
        <v>0.9524</v>
      </c>
      <c r="C4492" s="1" t="s">
        <v>1949</v>
      </c>
      <c r="G4492" s="16"/>
    </row>
    <row r="4493">
      <c r="A4493" s="80">
        <v>40654.0</v>
      </c>
      <c r="B4493" s="74">
        <v>0.9519</v>
      </c>
      <c r="C4493" s="1" t="s">
        <v>1949</v>
      </c>
      <c r="G4493" s="16"/>
    </row>
    <row r="4494">
      <c r="A4494" s="80">
        <v>40655.0</v>
      </c>
      <c r="B4494" s="13"/>
      <c r="C4494" s="1" t="s">
        <v>1949</v>
      </c>
      <c r="G4494" s="16"/>
    </row>
    <row r="4495">
      <c r="A4495" s="80">
        <v>40658.0</v>
      </c>
      <c r="B4495" s="74">
        <v>0.9541</v>
      </c>
      <c r="C4495" s="1" t="s">
        <v>1949</v>
      </c>
      <c r="G4495" s="16"/>
    </row>
    <row r="4496">
      <c r="A4496" s="80">
        <v>40659.0</v>
      </c>
      <c r="B4496" s="74">
        <v>0.9507</v>
      </c>
      <c r="C4496" s="1" t="s">
        <v>1949</v>
      </c>
      <c r="G4496" s="16"/>
    </row>
    <row r="4497">
      <c r="A4497" s="80">
        <v>40660.0</v>
      </c>
      <c r="B4497" s="74">
        <v>0.9549</v>
      </c>
      <c r="C4497" s="1" t="s">
        <v>1949</v>
      </c>
      <c r="G4497" s="16"/>
    </row>
    <row r="4498">
      <c r="A4498" s="80">
        <v>40661.0</v>
      </c>
      <c r="B4498" s="74">
        <v>0.9511</v>
      </c>
      <c r="C4498" s="1" t="s">
        <v>1949</v>
      </c>
      <c r="G4498" s="16"/>
    </row>
    <row r="4499">
      <c r="A4499" s="80">
        <v>40662.0</v>
      </c>
      <c r="B4499" s="74">
        <v>0.9486</v>
      </c>
      <c r="C4499" s="1" t="s">
        <v>1949</v>
      </c>
      <c r="G4499" s="16"/>
    </row>
    <row r="4500">
      <c r="A4500" s="81">
        <v>40665.0</v>
      </c>
      <c r="B4500" s="74">
        <v>0.9492</v>
      </c>
      <c r="C4500" s="1" t="s">
        <v>1949</v>
      </c>
      <c r="G4500" s="16"/>
    </row>
    <row r="4501">
      <c r="A4501" s="81">
        <v>40666.0</v>
      </c>
      <c r="B4501" s="74">
        <v>0.949</v>
      </c>
      <c r="C4501" s="1" t="s">
        <v>1949</v>
      </c>
      <c r="G4501" s="16"/>
    </row>
    <row r="4502">
      <c r="A4502" s="81">
        <v>40667.0</v>
      </c>
      <c r="B4502" s="74">
        <v>0.958</v>
      </c>
      <c r="C4502" s="1" t="s">
        <v>1949</v>
      </c>
      <c r="G4502" s="16"/>
    </row>
    <row r="4503">
      <c r="A4503" s="81">
        <v>40668.0</v>
      </c>
      <c r="B4503" s="74">
        <v>0.9669</v>
      </c>
      <c r="C4503" s="1" t="s">
        <v>1949</v>
      </c>
      <c r="G4503" s="16"/>
    </row>
    <row r="4504">
      <c r="A4504" s="81">
        <v>40669.0</v>
      </c>
      <c r="B4504" s="74">
        <v>0.9617</v>
      </c>
      <c r="C4504" s="1" t="s">
        <v>1949</v>
      </c>
      <c r="G4504" s="16"/>
    </row>
    <row r="4505">
      <c r="A4505" s="81">
        <v>40672.0</v>
      </c>
      <c r="B4505" s="74">
        <v>0.9661</v>
      </c>
      <c r="C4505" s="1" t="s">
        <v>1949</v>
      </c>
      <c r="G4505" s="16"/>
    </row>
    <row r="4506">
      <c r="A4506" s="82">
        <v>40673.0</v>
      </c>
      <c r="B4506" s="74">
        <v>0.961</v>
      </c>
      <c r="C4506" s="1" t="s">
        <v>1949</v>
      </c>
      <c r="G4506" s="16"/>
    </row>
    <row r="4507">
      <c r="A4507" s="82">
        <v>40674.0</v>
      </c>
      <c r="B4507" s="74">
        <v>0.9582</v>
      </c>
      <c r="C4507" s="1" t="s">
        <v>1949</v>
      </c>
      <c r="G4507" s="16"/>
    </row>
    <row r="4508">
      <c r="A4508" s="82">
        <v>40675.0</v>
      </c>
      <c r="B4508" s="74">
        <v>0.9658</v>
      </c>
      <c r="C4508" s="1" t="s">
        <v>1949</v>
      </c>
      <c r="G4508" s="16"/>
    </row>
    <row r="4509">
      <c r="A4509" s="82">
        <v>40676.0</v>
      </c>
      <c r="B4509" s="74">
        <v>0.9709</v>
      </c>
      <c r="C4509" s="1" t="s">
        <v>1949</v>
      </c>
      <c r="G4509" s="16"/>
    </row>
    <row r="4510">
      <c r="A4510" s="82">
        <v>40679.0</v>
      </c>
      <c r="B4510" s="13"/>
      <c r="C4510" s="1" t="s">
        <v>1949</v>
      </c>
      <c r="G4510" s="16"/>
    </row>
    <row r="4511">
      <c r="A4511" s="82">
        <v>40680.0</v>
      </c>
      <c r="B4511" s="74">
        <v>0.9773</v>
      </c>
      <c r="C4511" s="1" t="s">
        <v>1949</v>
      </c>
      <c r="G4511" s="16"/>
    </row>
    <row r="4512">
      <c r="A4512" s="82">
        <v>40681.0</v>
      </c>
      <c r="B4512" s="74">
        <v>0.9723</v>
      </c>
      <c r="C4512" s="1" t="s">
        <v>1949</v>
      </c>
      <c r="G4512" s="16"/>
    </row>
    <row r="4513">
      <c r="A4513" s="82">
        <v>40682.0</v>
      </c>
      <c r="B4513" s="74">
        <v>1.0308</v>
      </c>
      <c r="C4513" s="1" t="s">
        <v>1949</v>
      </c>
      <c r="G4513" s="16"/>
    </row>
    <row r="4514">
      <c r="A4514" s="82">
        <v>40683.0</v>
      </c>
      <c r="B4514" s="74">
        <v>0.9735</v>
      </c>
      <c r="C4514" s="1" t="s">
        <v>1949</v>
      </c>
      <c r="G4514" s="16"/>
    </row>
    <row r="4515">
      <c r="A4515" s="82">
        <v>40686.0</v>
      </c>
      <c r="B4515" s="13"/>
      <c r="C4515" s="1" t="s">
        <v>1949</v>
      </c>
      <c r="G4515" s="16"/>
    </row>
    <row r="4516">
      <c r="A4516" s="82">
        <v>40687.0</v>
      </c>
      <c r="B4516" s="74">
        <v>0.9774</v>
      </c>
      <c r="C4516" s="1" t="s">
        <v>1949</v>
      </c>
      <c r="G4516" s="16"/>
    </row>
    <row r="4517">
      <c r="A4517" s="82">
        <v>40688.0</v>
      </c>
      <c r="B4517" s="74">
        <v>0.9765</v>
      </c>
      <c r="C4517" s="1" t="s">
        <v>1949</v>
      </c>
      <c r="G4517" s="16"/>
    </row>
    <row r="4518">
      <c r="A4518" s="82">
        <v>40689.0</v>
      </c>
      <c r="B4518" s="74">
        <v>0.9809</v>
      </c>
      <c r="C4518" s="1" t="s">
        <v>1949</v>
      </c>
      <c r="G4518" s="16"/>
    </row>
    <row r="4519">
      <c r="A4519" s="82">
        <v>40690.0</v>
      </c>
      <c r="B4519" s="74">
        <v>0.9771</v>
      </c>
      <c r="C4519" s="1" t="s">
        <v>1949</v>
      </c>
      <c r="G4519" s="16"/>
    </row>
    <row r="4520">
      <c r="A4520" s="82">
        <v>40694.0</v>
      </c>
      <c r="B4520" s="74">
        <v>0.9688</v>
      </c>
      <c r="C4520" s="1" t="s">
        <v>1949</v>
      </c>
      <c r="G4520" s="16"/>
    </row>
    <row r="4521">
      <c r="A4521" s="79">
        <v>40695.0</v>
      </c>
      <c r="B4521" s="74">
        <v>0.9714</v>
      </c>
      <c r="C4521" s="1" t="s">
        <v>1949</v>
      </c>
      <c r="G4521" s="16"/>
    </row>
    <row r="4522">
      <c r="A4522" s="79">
        <v>40696.0</v>
      </c>
      <c r="B4522" s="74">
        <v>0.9793</v>
      </c>
      <c r="C4522" s="1" t="s">
        <v>1949</v>
      </c>
      <c r="G4522" s="16"/>
    </row>
    <row r="4523">
      <c r="A4523" s="79">
        <v>40697.0</v>
      </c>
      <c r="B4523" s="74">
        <v>0.977</v>
      </c>
      <c r="C4523" s="1" t="s">
        <v>1949</v>
      </c>
      <c r="G4523" s="16"/>
    </row>
    <row r="4524">
      <c r="A4524" s="79">
        <v>40700.0</v>
      </c>
      <c r="B4524" s="74">
        <v>0.9785</v>
      </c>
      <c r="C4524" s="1" t="s">
        <v>1949</v>
      </c>
      <c r="G4524" s="16"/>
    </row>
    <row r="4525">
      <c r="A4525" s="79">
        <v>40701.0</v>
      </c>
      <c r="B4525" s="74">
        <v>0.9745</v>
      </c>
      <c r="C4525" s="1" t="s">
        <v>1949</v>
      </c>
      <c r="G4525" s="16"/>
    </row>
    <row r="4526">
      <c r="A4526" s="79">
        <v>40702.0</v>
      </c>
      <c r="B4526" s="74">
        <v>0.978</v>
      </c>
      <c r="C4526" s="1" t="s">
        <v>1949</v>
      </c>
      <c r="G4526" s="16"/>
    </row>
    <row r="4527">
      <c r="A4527" s="79">
        <v>40703.0</v>
      </c>
      <c r="B4527" s="74">
        <v>0.9732</v>
      </c>
      <c r="C4527" s="1" t="s">
        <v>1949</v>
      </c>
      <c r="G4527" s="16"/>
    </row>
    <row r="4528">
      <c r="A4528" s="80">
        <v>40704.0</v>
      </c>
      <c r="B4528" s="74">
        <v>0.9768</v>
      </c>
      <c r="C4528" s="1" t="s">
        <v>1949</v>
      </c>
      <c r="G4528" s="16"/>
    </row>
    <row r="4529">
      <c r="A4529" s="80">
        <v>40707.0</v>
      </c>
      <c r="B4529" s="74">
        <v>0.9779</v>
      </c>
      <c r="C4529" s="1" t="s">
        <v>1949</v>
      </c>
      <c r="G4529" s="16"/>
    </row>
    <row r="4530">
      <c r="A4530" s="80">
        <v>40708.0</v>
      </c>
      <c r="B4530" s="74">
        <v>0.9686</v>
      </c>
      <c r="C4530" s="1" t="s">
        <v>1949</v>
      </c>
      <c r="G4530" s="16"/>
    </row>
    <row r="4531">
      <c r="A4531" s="80">
        <v>40709.0</v>
      </c>
      <c r="B4531" s="74">
        <v>0.978</v>
      </c>
      <c r="C4531" s="1" t="s">
        <v>1949</v>
      </c>
      <c r="G4531" s="16"/>
    </row>
    <row r="4532">
      <c r="A4532" s="80">
        <v>40710.0</v>
      </c>
      <c r="B4532" s="74">
        <v>0.9843</v>
      </c>
      <c r="C4532" s="1" t="s">
        <v>1949</v>
      </c>
      <c r="G4532" s="16"/>
    </row>
    <row r="4533">
      <c r="A4533" s="80">
        <v>40711.0</v>
      </c>
      <c r="B4533" s="74">
        <v>0.9797</v>
      </c>
      <c r="C4533" s="1" t="s">
        <v>1949</v>
      </c>
      <c r="G4533" s="16"/>
    </row>
    <row r="4534">
      <c r="A4534" s="80">
        <v>40714.0</v>
      </c>
      <c r="B4534" s="74">
        <v>0.9785</v>
      </c>
      <c r="C4534" s="1" t="s">
        <v>1949</v>
      </c>
      <c r="G4534" s="16"/>
    </row>
    <row r="4535">
      <c r="A4535" s="80">
        <v>40715.0</v>
      </c>
      <c r="B4535" s="74">
        <v>0.9724</v>
      </c>
      <c r="C4535" s="1" t="s">
        <v>1949</v>
      </c>
      <c r="G4535" s="16"/>
    </row>
    <row r="4536">
      <c r="A4536" s="80">
        <v>40716.0</v>
      </c>
      <c r="B4536" s="74">
        <v>0.9726</v>
      </c>
      <c r="C4536" s="1" t="s">
        <v>1949</v>
      </c>
      <c r="G4536" s="16"/>
    </row>
    <row r="4537">
      <c r="A4537" s="80">
        <v>40717.0</v>
      </c>
      <c r="B4537" s="74">
        <v>0.9799</v>
      </c>
      <c r="C4537" s="1" t="s">
        <v>1949</v>
      </c>
      <c r="G4537" s="16"/>
    </row>
    <row r="4538">
      <c r="A4538" s="80">
        <v>40718.0</v>
      </c>
      <c r="B4538" s="74">
        <v>0.9849</v>
      </c>
      <c r="C4538" s="1" t="s">
        <v>1949</v>
      </c>
      <c r="G4538" s="16"/>
    </row>
    <row r="4539">
      <c r="A4539" s="80">
        <v>40721.0</v>
      </c>
      <c r="B4539" s="74">
        <v>0.9861</v>
      </c>
      <c r="C4539" s="1" t="s">
        <v>1949</v>
      </c>
      <c r="G4539" s="16"/>
    </row>
    <row r="4540">
      <c r="A4540" s="80">
        <v>40722.0</v>
      </c>
      <c r="B4540" s="74">
        <v>0.9821</v>
      </c>
      <c r="C4540" s="1" t="s">
        <v>1949</v>
      </c>
      <c r="G4540" s="16"/>
    </row>
    <row r="4541">
      <c r="A4541" s="80">
        <v>40723.0</v>
      </c>
      <c r="B4541" s="74">
        <v>0.9705</v>
      </c>
      <c r="C4541" s="1" t="s">
        <v>1949</v>
      </c>
      <c r="G4541" s="16"/>
    </row>
    <row r="4542">
      <c r="A4542" s="80">
        <v>40724.0</v>
      </c>
      <c r="B4542" s="74">
        <v>0.9643</v>
      </c>
      <c r="C4542" s="1" t="s">
        <v>1949</v>
      </c>
      <c r="G4542" s="16"/>
    </row>
    <row r="4543">
      <c r="A4543" s="79">
        <v>40725.0</v>
      </c>
      <c r="B4543" s="13"/>
      <c r="C4543" s="1" t="s">
        <v>1949</v>
      </c>
      <c r="G4543" s="16"/>
    </row>
    <row r="4544">
      <c r="A4544" s="79">
        <v>40729.0</v>
      </c>
      <c r="B4544" s="74">
        <v>0.9608</v>
      </c>
      <c r="C4544" s="1" t="s">
        <v>1949</v>
      </c>
      <c r="G4544" s="16"/>
    </row>
    <row r="4545">
      <c r="A4545" s="79">
        <v>40730.0</v>
      </c>
      <c r="B4545" s="74">
        <v>0.9657</v>
      </c>
      <c r="C4545" s="1" t="s">
        <v>1949</v>
      </c>
      <c r="G4545" s="16"/>
    </row>
    <row r="4546">
      <c r="A4546" s="79">
        <v>40731.0</v>
      </c>
      <c r="B4546" s="74">
        <v>0.9586</v>
      </c>
      <c r="C4546" s="1" t="s">
        <v>1949</v>
      </c>
      <c r="G4546" s="16"/>
    </row>
    <row r="4547">
      <c r="A4547" s="79">
        <v>40732.0</v>
      </c>
      <c r="B4547" s="74">
        <v>0.9627</v>
      </c>
      <c r="C4547" s="1" t="s">
        <v>1949</v>
      </c>
      <c r="G4547" s="16"/>
    </row>
    <row r="4548">
      <c r="A4548" s="80">
        <v>40735.0</v>
      </c>
      <c r="B4548" s="74">
        <v>0.9666</v>
      </c>
      <c r="C4548" s="1" t="s">
        <v>1949</v>
      </c>
      <c r="G4548" s="16"/>
    </row>
    <row r="4549">
      <c r="A4549" s="80">
        <v>40736.0</v>
      </c>
      <c r="B4549" s="74">
        <v>0.9668</v>
      </c>
      <c r="C4549" s="1" t="s">
        <v>1949</v>
      </c>
      <c r="G4549" s="16"/>
    </row>
    <row r="4550">
      <c r="A4550" s="80">
        <v>40737.0</v>
      </c>
      <c r="B4550" s="74">
        <v>0.9582</v>
      </c>
      <c r="C4550" s="1" t="s">
        <v>1949</v>
      </c>
      <c r="G4550" s="16"/>
    </row>
    <row r="4551">
      <c r="A4551" s="80">
        <v>40738.0</v>
      </c>
      <c r="B4551" s="74">
        <v>0.9585</v>
      </c>
      <c r="C4551" s="1" t="s">
        <v>1949</v>
      </c>
      <c r="G4551" s="16"/>
    </row>
    <row r="4552">
      <c r="A4552" s="80">
        <v>40739.0</v>
      </c>
      <c r="B4552" s="74">
        <v>0.9536</v>
      </c>
      <c r="C4552" s="1" t="s">
        <v>1949</v>
      </c>
      <c r="G4552" s="16"/>
    </row>
    <row r="4553">
      <c r="A4553" s="80">
        <v>40742.0</v>
      </c>
      <c r="B4553" s="74">
        <v>0.9615</v>
      </c>
      <c r="C4553" s="1" t="s">
        <v>1949</v>
      </c>
      <c r="G4553" s="16"/>
    </row>
    <row r="4554">
      <c r="A4554" s="80">
        <v>40743.0</v>
      </c>
      <c r="B4554" s="74">
        <v>0.9506</v>
      </c>
      <c r="C4554" s="1" t="s">
        <v>1949</v>
      </c>
      <c r="G4554" s="16"/>
    </row>
    <row r="4555">
      <c r="A4555" s="80">
        <v>40744.0</v>
      </c>
      <c r="B4555" s="13"/>
      <c r="C4555" s="1" t="s">
        <v>1949</v>
      </c>
      <c r="G4555" s="16"/>
    </row>
    <row r="4556">
      <c r="A4556" s="80">
        <v>40745.0</v>
      </c>
      <c r="B4556" s="74">
        <v>0.9451</v>
      </c>
      <c r="C4556" s="1" t="s">
        <v>1949</v>
      </c>
      <c r="G4556" s="16"/>
    </row>
    <row r="4557">
      <c r="A4557" s="80">
        <v>40746.0</v>
      </c>
      <c r="B4557" s="74">
        <v>0.9502</v>
      </c>
      <c r="C4557" s="1" t="s">
        <v>1949</v>
      </c>
      <c r="G4557" s="16"/>
    </row>
    <row r="4558">
      <c r="A4558" s="80">
        <v>40749.0</v>
      </c>
      <c r="B4558" s="74">
        <v>0.9449</v>
      </c>
      <c r="C4558" s="1" t="s">
        <v>1949</v>
      </c>
      <c r="G4558" s="16"/>
    </row>
    <row r="4559">
      <c r="A4559" s="80">
        <v>40750.0</v>
      </c>
      <c r="B4559" s="74">
        <v>0.9449</v>
      </c>
      <c r="C4559" s="1" t="s">
        <v>1949</v>
      </c>
      <c r="G4559" s="16"/>
    </row>
    <row r="4560">
      <c r="A4560" s="80">
        <v>40751.0</v>
      </c>
      <c r="B4560" s="74">
        <v>0.9474</v>
      </c>
      <c r="C4560" s="1" t="s">
        <v>1949</v>
      </c>
      <c r="G4560" s="16"/>
    </row>
    <row r="4561">
      <c r="A4561" s="80">
        <v>40752.0</v>
      </c>
      <c r="B4561" s="74">
        <v>0.9484</v>
      </c>
      <c r="C4561" s="1" t="s">
        <v>1949</v>
      </c>
      <c r="G4561" s="16"/>
    </row>
    <row r="4562">
      <c r="A4562" s="80">
        <v>40753.0</v>
      </c>
      <c r="B4562" s="74">
        <v>0.9538</v>
      </c>
      <c r="C4562" s="1" t="s">
        <v>1949</v>
      </c>
      <c r="G4562" s="16"/>
    </row>
    <row r="4563">
      <c r="A4563" s="79">
        <v>40756.0</v>
      </c>
      <c r="B4563" s="13"/>
      <c r="C4563" s="1" t="s">
        <v>1949</v>
      </c>
      <c r="G4563" s="16"/>
    </row>
    <row r="4564">
      <c r="A4564" s="79">
        <v>40757.0</v>
      </c>
      <c r="B4564" s="74">
        <v>0.958</v>
      </c>
      <c r="C4564" s="1" t="s">
        <v>1949</v>
      </c>
      <c r="G4564" s="16"/>
    </row>
    <row r="4565">
      <c r="A4565" s="79">
        <v>40758.0</v>
      </c>
      <c r="B4565" s="74">
        <v>0.9634</v>
      </c>
      <c r="C4565" s="1" t="s">
        <v>1949</v>
      </c>
      <c r="G4565" s="16"/>
    </row>
    <row r="4566">
      <c r="A4566" s="79">
        <v>40759.0</v>
      </c>
      <c r="B4566" s="74">
        <v>0.9767</v>
      </c>
      <c r="C4566" s="1" t="s">
        <v>1949</v>
      </c>
      <c r="G4566" s="16"/>
    </row>
    <row r="4567">
      <c r="A4567" s="79">
        <v>40760.0</v>
      </c>
      <c r="B4567" s="74">
        <v>0.9843</v>
      </c>
      <c r="C4567" s="1" t="s">
        <v>1949</v>
      </c>
      <c r="G4567" s="16"/>
    </row>
    <row r="4568">
      <c r="A4568" s="79">
        <v>40763.0</v>
      </c>
      <c r="B4568" s="74">
        <v>0.989</v>
      </c>
      <c r="C4568" s="1" t="s">
        <v>1949</v>
      </c>
      <c r="G4568" s="16"/>
    </row>
    <row r="4569">
      <c r="A4569" s="79">
        <v>40764.0</v>
      </c>
      <c r="B4569" s="74">
        <v>0.9893</v>
      </c>
      <c r="C4569" s="1" t="s">
        <v>1949</v>
      </c>
      <c r="G4569" s="16"/>
    </row>
    <row r="4570">
      <c r="A4570" s="80">
        <v>40765.0</v>
      </c>
      <c r="B4570" s="13"/>
      <c r="C4570" s="1" t="s">
        <v>1949</v>
      </c>
      <c r="G4570" s="16"/>
    </row>
    <row r="4571">
      <c r="A4571" s="80">
        <v>40766.0</v>
      </c>
      <c r="B4571" s="74">
        <v>0.9892</v>
      </c>
      <c r="C4571" s="1" t="s">
        <v>1949</v>
      </c>
      <c r="G4571" s="16"/>
    </row>
    <row r="4572">
      <c r="A4572" s="80">
        <v>40767.0</v>
      </c>
      <c r="B4572" s="74">
        <v>0.9879</v>
      </c>
      <c r="C4572" s="1" t="s">
        <v>1949</v>
      </c>
      <c r="G4572" s="16"/>
    </row>
    <row r="4573">
      <c r="A4573" s="80">
        <v>40770.0</v>
      </c>
      <c r="B4573" s="74">
        <v>0.9838</v>
      </c>
      <c r="C4573" s="1" t="s">
        <v>1949</v>
      </c>
      <c r="G4573" s="16"/>
    </row>
    <row r="4574">
      <c r="A4574" s="80">
        <v>40771.0</v>
      </c>
      <c r="B4574" s="74">
        <v>0.9817</v>
      </c>
      <c r="C4574" s="1" t="s">
        <v>1949</v>
      </c>
      <c r="G4574" s="16"/>
    </row>
    <row r="4575">
      <c r="A4575" s="80">
        <v>40772.0</v>
      </c>
      <c r="B4575" s="74">
        <v>0.982</v>
      </c>
      <c r="C4575" s="1" t="s">
        <v>1949</v>
      </c>
      <c r="G4575" s="16"/>
    </row>
    <row r="4576">
      <c r="A4576" s="80">
        <v>40773.0</v>
      </c>
      <c r="B4576" s="74">
        <v>0.9901</v>
      </c>
      <c r="C4576" s="1" t="s">
        <v>1949</v>
      </c>
      <c r="G4576" s="16"/>
    </row>
    <row r="4577">
      <c r="A4577" s="80">
        <v>40774.0</v>
      </c>
      <c r="B4577" s="74">
        <v>0.9849</v>
      </c>
      <c r="C4577" s="1" t="s">
        <v>1949</v>
      </c>
      <c r="G4577" s="16"/>
    </row>
    <row r="4578">
      <c r="A4578" s="80">
        <v>40777.0</v>
      </c>
      <c r="B4578" s="74">
        <v>0.9901</v>
      </c>
      <c r="C4578" s="1" t="s">
        <v>1949</v>
      </c>
      <c r="G4578" s="16"/>
    </row>
    <row r="4579">
      <c r="A4579" s="80">
        <v>40778.0</v>
      </c>
      <c r="B4579" s="74">
        <v>0.9877</v>
      </c>
      <c r="C4579" s="1" t="s">
        <v>1949</v>
      </c>
      <c r="G4579" s="16"/>
    </row>
    <row r="4580">
      <c r="A4580" s="80">
        <v>40779.0</v>
      </c>
      <c r="B4580" s="74">
        <v>0.988</v>
      </c>
      <c r="C4580" s="1" t="s">
        <v>1949</v>
      </c>
      <c r="G4580" s="16"/>
    </row>
    <row r="4581">
      <c r="A4581" s="80">
        <v>40780.0</v>
      </c>
      <c r="B4581" s="74">
        <v>0.9843</v>
      </c>
      <c r="C4581" s="1" t="s">
        <v>1949</v>
      </c>
      <c r="G4581" s="16"/>
    </row>
    <row r="4582">
      <c r="A4582" s="80">
        <v>40781.0</v>
      </c>
      <c r="B4582" s="74">
        <v>0.9853</v>
      </c>
      <c r="C4582" s="1" t="s">
        <v>1949</v>
      </c>
      <c r="G4582" s="16"/>
    </row>
    <row r="4583">
      <c r="A4583" s="80">
        <v>40784.0</v>
      </c>
      <c r="B4583" s="74">
        <v>0.978</v>
      </c>
      <c r="C4583" s="1" t="s">
        <v>1949</v>
      </c>
      <c r="G4583" s="16"/>
    </row>
    <row r="4584">
      <c r="A4584" s="80">
        <v>40785.0</v>
      </c>
      <c r="B4584" s="74">
        <v>0.9793</v>
      </c>
      <c r="C4584" s="1" t="s">
        <v>1949</v>
      </c>
      <c r="G4584" s="16"/>
    </row>
    <row r="4585">
      <c r="A4585" s="80">
        <v>40786.0</v>
      </c>
      <c r="B4585" s="74">
        <v>0.9784</v>
      </c>
      <c r="C4585" s="1" t="s">
        <v>1949</v>
      </c>
      <c r="G4585" s="16"/>
    </row>
    <row r="4586">
      <c r="A4586" s="79">
        <v>40787.0</v>
      </c>
      <c r="B4586" s="74">
        <v>0.9752</v>
      </c>
      <c r="C4586" s="1" t="s">
        <v>1949</v>
      </c>
      <c r="G4586" s="16"/>
    </row>
    <row r="4587">
      <c r="A4587" s="79">
        <v>40788.0</v>
      </c>
      <c r="B4587" s="74">
        <v>0.9815</v>
      </c>
      <c r="C4587" s="1" t="s">
        <v>1949</v>
      </c>
      <c r="G4587" s="16"/>
    </row>
    <row r="4588">
      <c r="A4588" s="79">
        <v>40792.0</v>
      </c>
      <c r="B4588" s="74">
        <v>0.991</v>
      </c>
      <c r="C4588" s="1" t="s">
        <v>1949</v>
      </c>
      <c r="G4588" s="16"/>
    </row>
    <row r="4589">
      <c r="A4589" s="79">
        <v>40793.0</v>
      </c>
      <c r="B4589" s="74">
        <v>0.9883</v>
      </c>
      <c r="C4589" s="1" t="s">
        <v>1949</v>
      </c>
      <c r="G4589" s="16"/>
    </row>
    <row r="4590">
      <c r="A4590" s="79">
        <v>40794.0</v>
      </c>
      <c r="B4590" s="74">
        <v>0.9859</v>
      </c>
      <c r="C4590" s="1" t="s">
        <v>1949</v>
      </c>
      <c r="G4590" s="16"/>
    </row>
    <row r="4591">
      <c r="A4591" s="79">
        <v>40795.0</v>
      </c>
      <c r="B4591" s="13"/>
      <c r="C4591" s="1" t="s">
        <v>1949</v>
      </c>
      <c r="G4591" s="16"/>
    </row>
    <row r="4592">
      <c r="A4592" s="80">
        <v>40798.0</v>
      </c>
      <c r="B4592" s="74">
        <v>0.9957</v>
      </c>
      <c r="C4592" s="1" t="s">
        <v>1949</v>
      </c>
      <c r="G4592" s="16"/>
    </row>
    <row r="4593">
      <c r="A4593" s="80">
        <v>40799.0</v>
      </c>
      <c r="B4593" s="74">
        <v>0.9902</v>
      </c>
      <c r="C4593" s="1" t="s">
        <v>1949</v>
      </c>
      <c r="G4593" s="16"/>
    </row>
    <row r="4594">
      <c r="A4594" s="80">
        <v>40800.0</v>
      </c>
      <c r="B4594" s="74">
        <v>0.9913</v>
      </c>
      <c r="C4594" s="1" t="s">
        <v>1949</v>
      </c>
      <c r="G4594" s="16"/>
    </row>
    <row r="4595">
      <c r="A4595" s="80">
        <v>40801.0</v>
      </c>
      <c r="B4595" s="74">
        <v>0.9869</v>
      </c>
      <c r="C4595" s="1" t="s">
        <v>1949</v>
      </c>
      <c r="G4595" s="16"/>
    </row>
    <row r="4596">
      <c r="A4596" s="80">
        <v>40802.0</v>
      </c>
      <c r="B4596" s="74">
        <v>0.9814</v>
      </c>
      <c r="C4596" s="1" t="s">
        <v>1949</v>
      </c>
      <c r="G4596" s="16"/>
    </row>
    <row r="4597">
      <c r="A4597" s="80">
        <v>40805.0</v>
      </c>
      <c r="B4597" s="74">
        <v>0.9898</v>
      </c>
      <c r="C4597" s="1" t="s">
        <v>1949</v>
      </c>
      <c r="G4597" s="16"/>
    </row>
    <row r="4598">
      <c r="A4598" s="80">
        <v>40806.0</v>
      </c>
      <c r="B4598" s="74">
        <v>0.9924</v>
      </c>
      <c r="C4598" s="1" t="s">
        <v>1949</v>
      </c>
      <c r="G4598" s="16"/>
    </row>
    <row r="4599">
      <c r="A4599" s="80">
        <v>40807.0</v>
      </c>
      <c r="B4599" s="74">
        <v>0.9986</v>
      </c>
      <c r="C4599" s="1" t="s">
        <v>1949</v>
      </c>
      <c r="G4599" s="16"/>
    </row>
    <row r="4600">
      <c r="A4600" s="80">
        <v>40808.0</v>
      </c>
      <c r="B4600" s="74">
        <v>1.0329</v>
      </c>
      <c r="C4600" s="1" t="s">
        <v>1949</v>
      </c>
      <c r="G4600" s="16"/>
    </row>
    <row r="4601">
      <c r="A4601" s="80">
        <v>40809.0</v>
      </c>
      <c r="B4601" s="74">
        <v>1.0282</v>
      </c>
      <c r="C4601" s="1" t="s">
        <v>1949</v>
      </c>
      <c r="G4601" s="16"/>
    </row>
    <row r="4602">
      <c r="A4602" s="80">
        <v>40812.0</v>
      </c>
      <c r="B4602" s="74">
        <v>1.0339</v>
      </c>
      <c r="C4602" s="1" t="s">
        <v>1949</v>
      </c>
      <c r="G4602" s="16"/>
    </row>
    <row r="4603">
      <c r="A4603" s="80">
        <v>40813.0</v>
      </c>
      <c r="B4603" s="74">
        <v>1.0191</v>
      </c>
      <c r="C4603" s="1" t="s">
        <v>1949</v>
      </c>
      <c r="G4603" s="16"/>
    </row>
    <row r="4604">
      <c r="A4604" s="80">
        <v>40814.0</v>
      </c>
      <c r="B4604" s="74">
        <v>1.0225</v>
      </c>
      <c r="C4604" s="1" t="s">
        <v>1949</v>
      </c>
      <c r="G4604" s="16"/>
    </row>
    <row r="4605">
      <c r="A4605" s="80">
        <v>40815.0</v>
      </c>
      <c r="B4605" s="74">
        <v>1.0338</v>
      </c>
      <c r="C4605" s="1" t="s">
        <v>1949</v>
      </c>
      <c r="G4605" s="16"/>
    </row>
    <row r="4606">
      <c r="A4606" s="80">
        <v>40816.0</v>
      </c>
      <c r="B4606" s="74">
        <v>1.0389</v>
      </c>
      <c r="C4606" s="1" t="s">
        <v>1949</v>
      </c>
      <c r="G4606" s="16"/>
    </row>
    <row r="4607">
      <c r="A4607" s="79">
        <v>40819.0</v>
      </c>
      <c r="B4607" s="74">
        <v>1.044</v>
      </c>
      <c r="C4607" s="1" t="s">
        <v>1949</v>
      </c>
      <c r="G4607" s="16"/>
    </row>
    <row r="4608">
      <c r="A4608" s="79">
        <v>40820.0</v>
      </c>
      <c r="B4608" s="74">
        <v>1.0604</v>
      </c>
      <c r="C4608" s="1" t="s">
        <v>1949</v>
      </c>
      <c r="G4608" s="16"/>
    </row>
    <row r="4609">
      <c r="A4609" s="79">
        <v>40821.0</v>
      </c>
      <c r="B4609" s="13"/>
      <c r="C4609" s="1" t="s">
        <v>1949</v>
      </c>
      <c r="G4609" s="16"/>
    </row>
    <row r="4610">
      <c r="A4610" s="79">
        <v>40822.0</v>
      </c>
      <c r="B4610" s="74">
        <v>1.043</v>
      </c>
      <c r="C4610" s="1" t="s">
        <v>1949</v>
      </c>
      <c r="G4610" s="16"/>
    </row>
    <row r="4611">
      <c r="A4611" s="79">
        <v>40823.0</v>
      </c>
      <c r="B4611" s="74">
        <v>1.0328</v>
      </c>
      <c r="C4611" s="1" t="s">
        <v>1949</v>
      </c>
      <c r="G4611" s="16"/>
    </row>
    <row r="4612">
      <c r="A4612" s="80">
        <v>40827.0</v>
      </c>
      <c r="B4612" s="74">
        <v>1.0287</v>
      </c>
      <c r="C4612" s="1" t="s">
        <v>1949</v>
      </c>
      <c r="G4612" s="16"/>
    </row>
    <row r="4613">
      <c r="A4613" s="80">
        <v>40828.0</v>
      </c>
      <c r="B4613" s="74">
        <v>1.0164</v>
      </c>
      <c r="C4613" s="1" t="s">
        <v>1949</v>
      </c>
      <c r="G4613" s="16"/>
    </row>
    <row r="4614">
      <c r="A4614" s="80">
        <v>40829.0</v>
      </c>
      <c r="B4614" s="74">
        <v>1.0238</v>
      </c>
      <c r="C4614" s="1" t="s">
        <v>1949</v>
      </c>
      <c r="G4614" s="16"/>
    </row>
    <row r="4615">
      <c r="A4615" s="80">
        <v>40830.0</v>
      </c>
      <c r="B4615" s="74">
        <v>1.0147</v>
      </c>
      <c r="C4615" s="1" t="s">
        <v>1949</v>
      </c>
      <c r="G4615" s="16"/>
    </row>
    <row r="4616">
      <c r="A4616" s="80">
        <v>40833.0</v>
      </c>
      <c r="B4616" s="74">
        <v>1.0152</v>
      </c>
      <c r="C4616" s="1" t="s">
        <v>1949</v>
      </c>
      <c r="G4616" s="16"/>
    </row>
    <row r="4617">
      <c r="A4617" s="80">
        <v>40834.0</v>
      </c>
      <c r="B4617" s="74">
        <v>1.0163</v>
      </c>
      <c r="C4617" s="1" t="s">
        <v>1949</v>
      </c>
      <c r="G4617" s="16"/>
    </row>
    <row r="4618">
      <c r="A4618" s="80">
        <v>40835.0</v>
      </c>
      <c r="B4618" s="74">
        <v>1.0136</v>
      </c>
      <c r="C4618" s="1" t="s">
        <v>1949</v>
      </c>
      <c r="G4618" s="16"/>
    </row>
    <row r="4619">
      <c r="A4619" s="80">
        <v>40836.0</v>
      </c>
      <c r="B4619" s="74">
        <v>1.0218</v>
      </c>
      <c r="C4619" s="1" t="s">
        <v>1949</v>
      </c>
      <c r="G4619" s="16"/>
    </row>
    <row r="4620">
      <c r="A4620" s="80">
        <v>40837.0</v>
      </c>
      <c r="B4620" s="13"/>
      <c r="C4620" s="1" t="s">
        <v>1949</v>
      </c>
      <c r="G4620" s="16"/>
    </row>
    <row r="4621">
      <c r="A4621" s="80">
        <v>40840.0</v>
      </c>
      <c r="B4621" s="74">
        <v>1.0039</v>
      </c>
      <c r="C4621" s="1" t="s">
        <v>1949</v>
      </c>
      <c r="G4621" s="16"/>
    </row>
    <row r="4622">
      <c r="A4622" s="80">
        <v>40841.0</v>
      </c>
      <c r="B4622" s="74">
        <v>1.0144</v>
      </c>
      <c r="C4622" s="1" t="s">
        <v>1949</v>
      </c>
      <c r="G4622" s="16"/>
    </row>
    <row r="4623">
      <c r="A4623" s="80">
        <v>40842.0</v>
      </c>
      <c r="B4623" s="74">
        <v>1.0101</v>
      </c>
      <c r="C4623" s="1" t="s">
        <v>1949</v>
      </c>
      <c r="G4623" s="16"/>
    </row>
    <row r="4624">
      <c r="A4624" s="80">
        <v>40843.0</v>
      </c>
      <c r="B4624" s="74">
        <v>0.9942</v>
      </c>
      <c r="C4624" s="1" t="s">
        <v>1949</v>
      </c>
      <c r="G4624" s="16"/>
    </row>
    <row r="4625">
      <c r="A4625" s="80">
        <v>40844.0</v>
      </c>
      <c r="B4625" s="74">
        <v>0.9957</v>
      </c>
      <c r="C4625" s="1" t="s">
        <v>1949</v>
      </c>
      <c r="G4625" s="16"/>
    </row>
    <row r="4626">
      <c r="A4626" s="80">
        <v>40847.0</v>
      </c>
      <c r="B4626" s="74">
        <v>0.9935</v>
      </c>
      <c r="C4626" s="1" t="s">
        <v>1949</v>
      </c>
      <c r="G4626" s="16"/>
    </row>
    <row r="4627">
      <c r="A4627" s="79">
        <v>40848.0</v>
      </c>
      <c r="B4627" s="74">
        <v>1.0198</v>
      </c>
      <c r="C4627" s="1" t="s">
        <v>1949</v>
      </c>
      <c r="G4627" s="16"/>
    </row>
    <row r="4628">
      <c r="A4628" s="79">
        <v>40849.0</v>
      </c>
      <c r="B4628" s="74">
        <v>1.0126</v>
      </c>
      <c r="C4628" s="1" t="s">
        <v>1949</v>
      </c>
      <c r="G4628" s="16"/>
    </row>
    <row r="4629">
      <c r="A4629" s="79">
        <v>40850.0</v>
      </c>
      <c r="B4629" s="74">
        <v>1.0127</v>
      </c>
      <c r="C4629" s="1" t="s">
        <v>1949</v>
      </c>
      <c r="G4629" s="16"/>
    </row>
    <row r="4630">
      <c r="A4630" s="79">
        <v>40851.0</v>
      </c>
      <c r="B4630" s="74">
        <v>1.018</v>
      </c>
      <c r="C4630" s="1" t="s">
        <v>1949</v>
      </c>
      <c r="G4630" s="16"/>
    </row>
    <row r="4631">
      <c r="A4631" s="79">
        <v>40854.0</v>
      </c>
      <c r="B4631" s="74">
        <v>1.0172</v>
      </c>
      <c r="C4631" s="1" t="s">
        <v>1949</v>
      </c>
      <c r="G4631" s="16"/>
    </row>
    <row r="4632">
      <c r="A4632" s="79">
        <v>40855.0</v>
      </c>
      <c r="B4632" s="74">
        <v>1.014</v>
      </c>
      <c r="C4632" s="1" t="s">
        <v>1949</v>
      </c>
      <c r="G4632" s="16"/>
    </row>
    <row r="4633">
      <c r="A4633" s="79">
        <v>40856.0</v>
      </c>
      <c r="B4633" s="74">
        <v>1.0173</v>
      </c>
      <c r="C4633" s="1" t="s">
        <v>1949</v>
      </c>
      <c r="G4633" s="16"/>
    </row>
    <row r="4634">
      <c r="A4634" s="80">
        <v>40857.0</v>
      </c>
      <c r="B4634" s="74">
        <v>1.019</v>
      </c>
      <c r="C4634" s="1" t="s">
        <v>1949</v>
      </c>
      <c r="G4634" s="16"/>
    </row>
    <row r="4635">
      <c r="A4635" s="80">
        <v>40858.0</v>
      </c>
      <c r="B4635" s="13"/>
      <c r="C4635" s="1" t="s">
        <v>1949</v>
      </c>
      <c r="G4635" s="16"/>
    </row>
    <row r="4636">
      <c r="A4636" s="80">
        <v>40861.0</v>
      </c>
      <c r="B4636" s="74">
        <v>1.0178</v>
      </c>
      <c r="C4636" s="1" t="s">
        <v>1949</v>
      </c>
      <c r="G4636" s="16"/>
    </row>
    <row r="4637">
      <c r="A4637" s="80">
        <v>40862.0</v>
      </c>
      <c r="B4637" s="74">
        <v>1.0235</v>
      </c>
      <c r="C4637" s="1" t="s">
        <v>1949</v>
      </c>
      <c r="G4637" s="16"/>
    </row>
    <row r="4638">
      <c r="A4638" s="80">
        <v>40863.0</v>
      </c>
      <c r="B4638" s="74">
        <v>1.0206</v>
      </c>
      <c r="C4638" s="1" t="s">
        <v>1949</v>
      </c>
      <c r="G4638" s="16"/>
    </row>
    <row r="4639">
      <c r="A4639" s="80">
        <v>40864.0</v>
      </c>
      <c r="B4639" s="74">
        <v>1.0226</v>
      </c>
      <c r="C4639" s="1" t="s">
        <v>1949</v>
      </c>
      <c r="G4639" s="16"/>
    </row>
    <row r="4640">
      <c r="A4640" s="80">
        <v>40865.0</v>
      </c>
      <c r="B4640" s="74">
        <v>1.0262</v>
      </c>
      <c r="C4640" s="1" t="s">
        <v>1949</v>
      </c>
      <c r="G4640" s="16"/>
    </row>
    <row r="4641">
      <c r="A4641" s="80">
        <v>40868.0</v>
      </c>
      <c r="B4641" s="74">
        <v>1.0385</v>
      </c>
      <c r="C4641" s="1" t="s">
        <v>1949</v>
      </c>
      <c r="G4641" s="16"/>
    </row>
    <row r="4642">
      <c r="A4642" s="80">
        <v>40869.0</v>
      </c>
      <c r="B4642" s="74">
        <v>1.0368</v>
      </c>
      <c r="C4642" s="1" t="s">
        <v>1949</v>
      </c>
      <c r="G4642" s="16"/>
    </row>
    <row r="4643">
      <c r="A4643" s="80">
        <v>40870.0</v>
      </c>
      <c r="B4643" s="74">
        <v>1.048</v>
      </c>
      <c r="C4643" s="1" t="s">
        <v>1949</v>
      </c>
      <c r="G4643" s="16"/>
    </row>
    <row r="4644">
      <c r="A4644" s="80">
        <v>40875.0</v>
      </c>
      <c r="B4644" s="74">
        <v>1.0327</v>
      </c>
      <c r="C4644" s="1" t="s">
        <v>1949</v>
      </c>
      <c r="G4644" s="16"/>
    </row>
    <row r="4645">
      <c r="A4645" s="80">
        <v>40876.0</v>
      </c>
      <c r="B4645" s="74">
        <v>1.0296</v>
      </c>
      <c r="C4645" s="1" t="s">
        <v>1949</v>
      </c>
      <c r="G4645" s="16"/>
    </row>
    <row r="4646">
      <c r="A4646" s="80">
        <v>40877.0</v>
      </c>
      <c r="B4646" s="74">
        <v>1.0197</v>
      </c>
      <c r="C4646" s="1" t="s">
        <v>1949</v>
      </c>
      <c r="G4646" s="16"/>
    </row>
    <row r="4647">
      <c r="A4647" s="79">
        <v>40878.0</v>
      </c>
      <c r="B4647" s="74">
        <v>1.0174</v>
      </c>
      <c r="C4647" s="1" t="s">
        <v>1949</v>
      </c>
      <c r="G4647" s="16"/>
    </row>
    <row r="4648">
      <c r="A4648" s="79">
        <v>40879.0</v>
      </c>
      <c r="B4648" s="74">
        <v>1.0165</v>
      </c>
      <c r="C4648" s="1" t="s">
        <v>1949</v>
      </c>
      <c r="G4648" s="16"/>
    </row>
    <row r="4649">
      <c r="A4649" s="79">
        <v>40882.0</v>
      </c>
      <c r="B4649" s="74">
        <v>1.0141</v>
      </c>
      <c r="C4649" s="1" t="s">
        <v>1949</v>
      </c>
      <c r="G4649" s="16"/>
    </row>
    <row r="4650">
      <c r="A4650" s="79">
        <v>40883.0</v>
      </c>
      <c r="B4650" s="74">
        <v>1.0117</v>
      </c>
      <c r="C4650" s="1" t="s">
        <v>1949</v>
      </c>
      <c r="G4650" s="16"/>
    </row>
    <row r="4651">
      <c r="A4651" s="79">
        <v>40884.0</v>
      </c>
      <c r="B4651" s="74">
        <v>1.0105</v>
      </c>
      <c r="C4651" s="1" t="s">
        <v>1949</v>
      </c>
      <c r="G4651" s="16"/>
    </row>
    <row r="4652">
      <c r="A4652" s="79">
        <v>40885.0</v>
      </c>
      <c r="B4652" s="74">
        <v>1.0193</v>
      </c>
      <c r="C4652" s="1" t="s">
        <v>1949</v>
      </c>
      <c r="G4652" s="16"/>
    </row>
    <row r="4653">
      <c r="A4653" s="79">
        <v>40886.0</v>
      </c>
      <c r="B4653" s="74">
        <v>1.0201</v>
      </c>
      <c r="C4653" s="1" t="s">
        <v>1949</v>
      </c>
      <c r="G4653" s="16"/>
    </row>
    <row r="4654">
      <c r="A4654" s="80">
        <v>40889.0</v>
      </c>
      <c r="B4654" s="74">
        <v>1.0275</v>
      </c>
      <c r="C4654" s="1" t="s">
        <v>1949</v>
      </c>
      <c r="G4654" s="16"/>
    </row>
    <row r="4655">
      <c r="A4655" s="80">
        <v>40890.0</v>
      </c>
      <c r="B4655" s="74">
        <v>1.0284</v>
      </c>
      <c r="C4655" s="1" t="s">
        <v>1949</v>
      </c>
      <c r="G4655" s="16"/>
    </row>
    <row r="4656">
      <c r="A4656" s="80">
        <v>40891.0</v>
      </c>
      <c r="B4656" s="74">
        <v>1.0406</v>
      </c>
      <c r="C4656" s="1" t="s">
        <v>1949</v>
      </c>
      <c r="G4656" s="16"/>
    </row>
    <row r="4657">
      <c r="A4657" s="80">
        <v>40892.0</v>
      </c>
      <c r="B4657" s="74">
        <v>1.0337</v>
      </c>
      <c r="C4657" s="1" t="s">
        <v>1949</v>
      </c>
      <c r="G4657" s="16"/>
    </row>
    <row r="4658">
      <c r="A4658" s="80">
        <v>40893.0</v>
      </c>
      <c r="B4658" s="74">
        <v>1.0388</v>
      </c>
      <c r="C4658" s="1" t="s">
        <v>1949</v>
      </c>
      <c r="G4658" s="16"/>
    </row>
    <row r="4659">
      <c r="A4659" s="80">
        <v>40896.0</v>
      </c>
      <c r="B4659" s="74">
        <v>1.0364</v>
      </c>
      <c r="C4659" s="1" t="s">
        <v>1949</v>
      </c>
      <c r="G4659" s="16"/>
    </row>
    <row r="4660">
      <c r="A4660" s="80">
        <v>40897.0</v>
      </c>
      <c r="B4660" s="74">
        <v>1.0285</v>
      </c>
      <c r="C4660" s="1" t="s">
        <v>1949</v>
      </c>
      <c r="G4660" s="16"/>
    </row>
    <row r="4661">
      <c r="A4661" s="80">
        <v>40898.0</v>
      </c>
      <c r="B4661" s="74">
        <v>1.0286</v>
      </c>
      <c r="C4661" s="1" t="s">
        <v>1949</v>
      </c>
      <c r="G4661" s="16"/>
    </row>
    <row r="4662">
      <c r="A4662" s="80">
        <v>40899.0</v>
      </c>
      <c r="B4662" s="74">
        <v>1.0214</v>
      </c>
      <c r="C4662" s="1" t="s">
        <v>1949</v>
      </c>
      <c r="G4662" s="16"/>
    </row>
    <row r="4663">
      <c r="A4663" s="80">
        <v>40900.0</v>
      </c>
      <c r="B4663" s="74">
        <v>1.0208</v>
      </c>
      <c r="C4663" s="1" t="s">
        <v>1949</v>
      </c>
      <c r="G4663" s="16"/>
    </row>
    <row r="4664">
      <c r="A4664" s="80">
        <v>40904.0</v>
      </c>
      <c r="B4664" s="13"/>
      <c r="C4664" s="1" t="s">
        <v>1949</v>
      </c>
      <c r="G4664" s="16"/>
    </row>
    <row r="4665">
      <c r="A4665" s="80">
        <v>40905.0</v>
      </c>
      <c r="B4665" s="74">
        <v>1.0234</v>
      </c>
      <c r="C4665" s="1" t="s">
        <v>1949</v>
      </c>
      <c r="G4665" s="16"/>
    </row>
    <row r="4666">
      <c r="A4666" s="80">
        <v>40906.0</v>
      </c>
      <c r="B4666" s="74">
        <v>1.021</v>
      </c>
      <c r="C4666" s="1" t="s">
        <v>1949</v>
      </c>
      <c r="G4666" s="16"/>
    </row>
    <row r="4667">
      <c r="A4667" s="80">
        <v>40907.0</v>
      </c>
      <c r="B4667" s="13"/>
      <c r="C4667" s="1" t="s">
        <v>1949</v>
      </c>
      <c r="G4667" s="16"/>
    </row>
    <row r="4668">
      <c r="A4668" s="79">
        <v>40911.0</v>
      </c>
      <c r="B4668" s="74">
        <v>1.009</v>
      </c>
      <c r="C4668" s="1" t="s">
        <v>1949</v>
      </c>
      <c r="G4668" s="16"/>
    </row>
    <row r="4669">
      <c r="A4669" s="79">
        <v>40912.0</v>
      </c>
      <c r="B4669" s="74">
        <v>1.0135</v>
      </c>
      <c r="C4669" s="1" t="s">
        <v>1949</v>
      </c>
      <c r="G4669" s="16"/>
    </row>
    <row r="4670">
      <c r="A4670" s="79">
        <v>40913.0</v>
      </c>
      <c r="B4670" s="74">
        <v>1.0197</v>
      </c>
      <c r="C4670" s="1" t="s">
        <v>1949</v>
      </c>
      <c r="G4670" s="16"/>
    </row>
    <row r="4671">
      <c r="A4671" s="79">
        <v>40914.0</v>
      </c>
      <c r="B4671" s="74">
        <v>1.0232</v>
      </c>
      <c r="C4671" s="1" t="s">
        <v>1949</v>
      </c>
      <c r="G4671" s="16"/>
    </row>
    <row r="4672">
      <c r="A4672" s="79">
        <v>40917.0</v>
      </c>
      <c r="B4672" s="74">
        <v>1.0272</v>
      </c>
      <c r="C4672" s="1" t="s">
        <v>1949</v>
      </c>
      <c r="G4672" s="16"/>
    </row>
    <row r="4673">
      <c r="A4673" s="80">
        <v>40918.0</v>
      </c>
      <c r="B4673" s="74">
        <v>1.0164</v>
      </c>
      <c r="C4673" s="1" t="s">
        <v>1949</v>
      </c>
      <c r="G4673" s="16"/>
    </row>
    <row r="4674">
      <c r="A4674" s="80">
        <v>40919.0</v>
      </c>
      <c r="B4674" s="74">
        <v>1.0192</v>
      </c>
      <c r="C4674" s="1" t="s">
        <v>1949</v>
      </c>
      <c r="G4674" s="16"/>
    </row>
    <row r="4675">
      <c r="A4675" s="80">
        <v>40920.0</v>
      </c>
      <c r="B4675" s="74">
        <v>1.0198</v>
      </c>
      <c r="C4675" s="1" t="s">
        <v>1949</v>
      </c>
      <c r="G4675" s="16"/>
    </row>
    <row r="4676">
      <c r="A4676" s="80">
        <v>40921.0</v>
      </c>
      <c r="B4676" s="74">
        <v>1.0245</v>
      </c>
      <c r="C4676" s="1" t="s">
        <v>1949</v>
      </c>
      <c r="G4676" s="16"/>
    </row>
    <row r="4677">
      <c r="A4677" s="80">
        <v>40925.0</v>
      </c>
      <c r="B4677" s="74">
        <v>1.0132</v>
      </c>
      <c r="C4677" s="1" t="s">
        <v>1949</v>
      </c>
      <c r="G4677" s="16"/>
    </row>
    <row r="4678">
      <c r="A4678" s="80">
        <v>40926.0</v>
      </c>
      <c r="B4678" s="74">
        <v>1.014</v>
      </c>
      <c r="C4678" s="1" t="s">
        <v>1949</v>
      </c>
      <c r="G4678" s="16"/>
    </row>
    <row r="4679">
      <c r="A4679" s="80">
        <v>40927.0</v>
      </c>
      <c r="B4679" s="74">
        <v>1.0095</v>
      </c>
      <c r="C4679" s="1" t="s">
        <v>1949</v>
      </c>
      <c r="G4679" s="16"/>
    </row>
    <row r="4680">
      <c r="A4680" s="80">
        <v>40928.0</v>
      </c>
      <c r="B4680" s="74">
        <v>1.0143</v>
      </c>
      <c r="C4680" s="1" t="s">
        <v>1949</v>
      </c>
      <c r="G4680" s="16"/>
    </row>
    <row r="4681">
      <c r="A4681" s="80">
        <v>40931.0</v>
      </c>
      <c r="B4681" s="74">
        <v>1.008</v>
      </c>
      <c r="C4681" s="1" t="s">
        <v>1949</v>
      </c>
      <c r="G4681" s="16"/>
    </row>
    <row r="4682">
      <c r="A4682" s="80">
        <v>40932.0</v>
      </c>
      <c r="B4682" s="74">
        <v>1.0097</v>
      </c>
      <c r="C4682" s="1" t="s">
        <v>1949</v>
      </c>
      <c r="G4682" s="16"/>
    </row>
    <row r="4683">
      <c r="A4683" s="80">
        <v>40933.0</v>
      </c>
      <c r="B4683" s="74">
        <v>1.012</v>
      </c>
      <c r="C4683" s="1" t="s">
        <v>1949</v>
      </c>
      <c r="G4683" s="16"/>
    </row>
    <row r="4684">
      <c r="A4684" s="80">
        <v>40934.0</v>
      </c>
      <c r="B4684" s="74">
        <v>0.9986</v>
      </c>
      <c r="C4684" s="1" t="s">
        <v>1949</v>
      </c>
      <c r="G4684" s="16"/>
    </row>
    <row r="4685">
      <c r="A4685" s="80">
        <v>40935.0</v>
      </c>
      <c r="B4685" s="74">
        <v>1.0013</v>
      </c>
      <c r="C4685" s="1" t="s">
        <v>1949</v>
      </c>
      <c r="G4685" s="16"/>
    </row>
    <row r="4686">
      <c r="A4686" s="80">
        <v>40938.0</v>
      </c>
      <c r="B4686" s="74">
        <v>1.0032</v>
      </c>
      <c r="C4686" s="1" t="s">
        <v>1949</v>
      </c>
      <c r="G4686" s="16"/>
    </row>
    <row r="4687">
      <c r="A4687" s="80">
        <v>40939.0</v>
      </c>
      <c r="B4687" s="74">
        <v>1.0052</v>
      </c>
      <c r="C4687" s="1" t="s">
        <v>1949</v>
      </c>
      <c r="G4687" s="16"/>
    </row>
    <row r="4688">
      <c r="A4688" s="79">
        <v>40940.0</v>
      </c>
      <c r="B4688" s="74">
        <v>0.9971</v>
      </c>
      <c r="C4688" s="1" t="s">
        <v>1949</v>
      </c>
      <c r="G4688" s="16"/>
    </row>
    <row r="4689">
      <c r="A4689" s="79">
        <v>40941.0</v>
      </c>
      <c r="B4689" s="13"/>
      <c r="C4689" s="1" t="s">
        <v>1949</v>
      </c>
      <c r="G4689" s="16"/>
    </row>
    <row r="4690">
      <c r="A4690" s="79">
        <v>40942.0</v>
      </c>
      <c r="B4690" s="74">
        <v>0.9945</v>
      </c>
      <c r="C4690" s="1" t="s">
        <v>1949</v>
      </c>
      <c r="G4690" s="16"/>
    </row>
    <row r="4691">
      <c r="A4691" s="79">
        <v>40945.0</v>
      </c>
      <c r="B4691" s="74">
        <v>0.9954</v>
      </c>
      <c r="C4691" s="1" t="s">
        <v>1949</v>
      </c>
      <c r="G4691" s="16"/>
    </row>
    <row r="4692">
      <c r="A4692" s="79">
        <v>40946.0</v>
      </c>
      <c r="B4692" s="74">
        <v>0.9948</v>
      </c>
      <c r="C4692" s="1" t="s">
        <v>1949</v>
      </c>
      <c r="G4692" s="16"/>
    </row>
    <row r="4693">
      <c r="A4693" s="79">
        <v>40947.0</v>
      </c>
      <c r="B4693" s="74">
        <v>0.997</v>
      </c>
      <c r="C4693" s="1" t="s">
        <v>1949</v>
      </c>
      <c r="G4693" s="16"/>
    </row>
    <row r="4694">
      <c r="A4694" s="79">
        <v>40948.0</v>
      </c>
      <c r="B4694" s="74">
        <v>0.9941</v>
      </c>
      <c r="C4694" s="1" t="s">
        <v>1949</v>
      </c>
      <c r="G4694" s="16"/>
    </row>
    <row r="4695">
      <c r="A4695" s="80">
        <v>40949.0</v>
      </c>
      <c r="B4695" s="74">
        <v>1.0016</v>
      </c>
      <c r="C4695" s="1" t="s">
        <v>1949</v>
      </c>
      <c r="G4695" s="16"/>
    </row>
    <row r="4696">
      <c r="A4696" s="80">
        <v>40952.0</v>
      </c>
      <c r="B4696" s="74">
        <v>0.9996</v>
      </c>
      <c r="C4696" s="1" t="s">
        <v>1949</v>
      </c>
      <c r="G4696" s="16"/>
    </row>
    <row r="4697">
      <c r="A4697" s="80">
        <v>40953.0</v>
      </c>
      <c r="B4697" s="74">
        <v>0.9991</v>
      </c>
      <c r="C4697" s="1" t="s">
        <v>1949</v>
      </c>
      <c r="G4697" s="16"/>
    </row>
    <row r="4698">
      <c r="A4698" s="80">
        <v>40954.0</v>
      </c>
      <c r="B4698" s="74">
        <v>0.9965</v>
      </c>
      <c r="C4698" s="1" t="s">
        <v>1949</v>
      </c>
      <c r="G4698" s="16"/>
    </row>
    <row r="4699">
      <c r="A4699" s="80">
        <v>40955.0</v>
      </c>
      <c r="B4699" s="74">
        <v>0.9962</v>
      </c>
      <c r="C4699" s="1" t="s">
        <v>1949</v>
      </c>
      <c r="G4699" s="16"/>
    </row>
    <row r="4700">
      <c r="A4700" s="80">
        <v>40956.0</v>
      </c>
      <c r="B4700" s="74">
        <v>0.997</v>
      </c>
      <c r="C4700" s="1" t="s">
        <v>1949</v>
      </c>
      <c r="G4700" s="16"/>
    </row>
    <row r="4701">
      <c r="A4701" s="80">
        <v>40960.0</v>
      </c>
      <c r="B4701" s="74">
        <v>0.9955</v>
      </c>
      <c r="C4701" s="1" t="s">
        <v>1949</v>
      </c>
      <c r="G4701" s="16"/>
    </row>
    <row r="4702">
      <c r="A4702" s="80">
        <v>40961.0</v>
      </c>
      <c r="B4702" s="74">
        <v>1.0</v>
      </c>
      <c r="C4702" s="1" t="s">
        <v>1949</v>
      </c>
      <c r="G4702" s="16"/>
    </row>
    <row r="4703">
      <c r="A4703" s="80">
        <v>40962.0</v>
      </c>
      <c r="B4703" s="74">
        <v>0.9985</v>
      </c>
      <c r="C4703" s="1" t="s">
        <v>1949</v>
      </c>
      <c r="G4703" s="16"/>
    </row>
    <row r="4704">
      <c r="A4704" s="80">
        <v>40963.0</v>
      </c>
      <c r="B4704" s="74">
        <v>0.9988</v>
      </c>
      <c r="C4704" s="1" t="s">
        <v>1949</v>
      </c>
      <c r="G4704" s="16"/>
    </row>
    <row r="4705">
      <c r="A4705" s="80">
        <v>40966.0</v>
      </c>
      <c r="B4705" s="74">
        <v>0.9983</v>
      </c>
      <c r="C4705" s="1" t="s">
        <v>1949</v>
      </c>
      <c r="G4705" s="16"/>
    </row>
    <row r="4706">
      <c r="A4706" s="80">
        <v>40967.0</v>
      </c>
      <c r="B4706" s="74">
        <v>0.9956</v>
      </c>
      <c r="C4706" s="1" t="s">
        <v>1949</v>
      </c>
      <c r="G4706" s="16"/>
    </row>
    <row r="4707">
      <c r="A4707" s="80">
        <v>40968.0</v>
      </c>
      <c r="B4707" s="74">
        <v>0.9866</v>
      </c>
      <c r="C4707" s="1" t="s">
        <v>1949</v>
      </c>
      <c r="G4707" s="16"/>
    </row>
    <row r="4708">
      <c r="A4708" s="79">
        <v>40969.0</v>
      </c>
      <c r="B4708" s="74">
        <v>0.9849</v>
      </c>
      <c r="C4708" s="1" t="s">
        <v>1949</v>
      </c>
      <c r="G4708" s="16"/>
    </row>
    <row r="4709">
      <c r="A4709" s="79">
        <v>40970.0</v>
      </c>
      <c r="B4709" s="74">
        <v>0.9888</v>
      </c>
      <c r="C4709" s="1" t="s">
        <v>1949</v>
      </c>
      <c r="G4709" s="16"/>
    </row>
    <row r="4710">
      <c r="A4710" s="79">
        <v>40973.0</v>
      </c>
      <c r="B4710" s="74">
        <v>0.9936</v>
      </c>
      <c r="C4710" s="1" t="s">
        <v>1949</v>
      </c>
      <c r="G4710" s="16"/>
    </row>
    <row r="4711">
      <c r="A4711" s="79">
        <v>40974.0</v>
      </c>
      <c r="B4711" s="74">
        <v>1.0015</v>
      </c>
      <c r="C4711" s="1" t="s">
        <v>1949</v>
      </c>
      <c r="G4711" s="16"/>
    </row>
    <row r="4712">
      <c r="A4712" s="79">
        <v>40975.0</v>
      </c>
      <c r="B4712" s="74">
        <v>0.9993</v>
      </c>
      <c r="C4712" s="1" t="s">
        <v>1949</v>
      </c>
      <c r="G4712" s="16"/>
    </row>
    <row r="4713">
      <c r="A4713" s="79">
        <v>40976.0</v>
      </c>
      <c r="B4713" s="74">
        <v>0.9921</v>
      </c>
      <c r="C4713" s="1" t="s">
        <v>1949</v>
      </c>
      <c r="G4713" s="16"/>
    </row>
    <row r="4714">
      <c r="A4714" s="79">
        <v>40977.0</v>
      </c>
      <c r="B4714" s="74">
        <v>0.9895</v>
      </c>
      <c r="C4714" s="1" t="s">
        <v>1949</v>
      </c>
      <c r="G4714" s="16"/>
    </row>
    <row r="4715">
      <c r="A4715" s="80">
        <v>40980.0</v>
      </c>
      <c r="B4715" s="74">
        <v>0.9935</v>
      </c>
      <c r="C4715" s="1" t="s">
        <v>1949</v>
      </c>
      <c r="G4715" s="16"/>
    </row>
    <row r="4716">
      <c r="A4716" s="80">
        <v>40981.0</v>
      </c>
      <c r="B4716" s="74">
        <v>0.9905</v>
      </c>
      <c r="C4716" s="1" t="s">
        <v>1949</v>
      </c>
      <c r="G4716" s="16"/>
    </row>
    <row r="4717">
      <c r="A4717" s="80">
        <v>40982.0</v>
      </c>
      <c r="B4717" s="74">
        <v>0.9915</v>
      </c>
      <c r="C4717" s="1" t="s">
        <v>1949</v>
      </c>
      <c r="G4717" s="16"/>
    </row>
    <row r="4718">
      <c r="A4718" s="80">
        <v>40983.0</v>
      </c>
      <c r="B4718" s="74">
        <v>0.9929</v>
      </c>
      <c r="C4718" s="1" t="s">
        <v>1949</v>
      </c>
      <c r="G4718" s="16"/>
    </row>
    <row r="4719">
      <c r="A4719" s="80">
        <v>40984.0</v>
      </c>
      <c r="B4719" s="74">
        <v>0.9914</v>
      </c>
      <c r="C4719" s="1" t="s">
        <v>1949</v>
      </c>
      <c r="G4719" s="16"/>
    </row>
    <row r="4720">
      <c r="A4720" s="80">
        <v>40987.0</v>
      </c>
      <c r="B4720" s="74">
        <v>0.988</v>
      </c>
      <c r="C4720" s="1" t="s">
        <v>1949</v>
      </c>
      <c r="G4720" s="16"/>
    </row>
    <row r="4721">
      <c r="A4721" s="80">
        <v>40988.0</v>
      </c>
      <c r="B4721" s="74">
        <v>0.9933</v>
      </c>
      <c r="C4721" s="1" t="s">
        <v>1949</v>
      </c>
      <c r="G4721" s="16"/>
    </row>
    <row r="4722">
      <c r="A4722" s="80">
        <v>40989.0</v>
      </c>
      <c r="B4722" s="74">
        <v>0.9931</v>
      </c>
      <c r="C4722" s="1" t="s">
        <v>1949</v>
      </c>
      <c r="G4722" s="16"/>
    </row>
    <row r="4723">
      <c r="A4723" s="80">
        <v>40990.0</v>
      </c>
      <c r="B4723" s="74">
        <v>1.0003</v>
      </c>
      <c r="C4723" s="1" t="s">
        <v>1949</v>
      </c>
      <c r="G4723" s="16"/>
    </row>
    <row r="4724">
      <c r="A4724" s="80">
        <v>40991.0</v>
      </c>
      <c r="B4724" s="74">
        <v>0.9982</v>
      </c>
      <c r="C4724" s="1" t="s">
        <v>1949</v>
      </c>
      <c r="G4724" s="16"/>
    </row>
    <row r="4725">
      <c r="A4725" s="80">
        <v>40994.0</v>
      </c>
      <c r="B4725" s="74">
        <v>0.9922</v>
      </c>
      <c r="C4725" s="1" t="s">
        <v>1949</v>
      </c>
      <c r="G4725" s="16"/>
    </row>
    <row r="4726">
      <c r="A4726" s="80">
        <v>40995.0</v>
      </c>
      <c r="B4726" s="74">
        <v>0.9928</v>
      </c>
      <c r="C4726" s="1" t="s">
        <v>1949</v>
      </c>
      <c r="G4726" s="16"/>
    </row>
    <row r="4727">
      <c r="A4727" s="80">
        <v>40996.0</v>
      </c>
      <c r="B4727" s="74">
        <v>0.9984</v>
      </c>
      <c r="C4727" s="1" t="s">
        <v>1949</v>
      </c>
      <c r="G4727" s="16"/>
    </row>
    <row r="4728">
      <c r="A4728" s="80">
        <v>40997.0</v>
      </c>
      <c r="B4728" s="74">
        <v>0.9999</v>
      </c>
      <c r="C4728" s="1" t="s">
        <v>1949</v>
      </c>
      <c r="G4728" s="16"/>
    </row>
    <row r="4729">
      <c r="A4729" s="80">
        <v>40998.0</v>
      </c>
      <c r="B4729" s="74">
        <v>0.9991</v>
      </c>
      <c r="C4729" s="1" t="s">
        <v>1949</v>
      </c>
      <c r="G4729" s="16"/>
    </row>
    <row r="4730">
      <c r="A4730" s="79">
        <v>41001.0</v>
      </c>
      <c r="B4730" s="74">
        <v>0.9917</v>
      </c>
      <c r="C4730" s="1" t="s">
        <v>1949</v>
      </c>
      <c r="G4730" s="16"/>
    </row>
    <row r="4731">
      <c r="A4731" s="79">
        <v>41002.0</v>
      </c>
      <c r="B4731" s="74">
        <v>0.991</v>
      </c>
      <c r="C4731" s="1" t="s">
        <v>1949</v>
      </c>
      <c r="G4731" s="16"/>
    </row>
    <row r="4732">
      <c r="A4732" s="79">
        <v>41003.0</v>
      </c>
      <c r="B4732" s="74">
        <v>0.9962</v>
      </c>
      <c r="C4732" s="1" t="s">
        <v>1949</v>
      </c>
      <c r="G4732" s="16"/>
    </row>
    <row r="4733">
      <c r="A4733" s="79">
        <v>41004.0</v>
      </c>
      <c r="B4733" s="74">
        <v>0.9928</v>
      </c>
      <c r="C4733" s="1" t="s">
        <v>1949</v>
      </c>
      <c r="G4733" s="16"/>
    </row>
    <row r="4734">
      <c r="A4734" s="79">
        <v>41005.0</v>
      </c>
      <c r="B4734" s="13"/>
      <c r="C4734" s="1" t="s">
        <v>1949</v>
      </c>
      <c r="G4734" s="16"/>
    </row>
    <row r="4735">
      <c r="A4735" s="79">
        <v>41008.0</v>
      </c>
      <c r="B4735" s="74">
        <v>0.9972</v>
      </c>
      <c r="C4735" s="1" t="s">
        <v>1949</v>
      </c>
      <c r="G4735" s="16"/>
    </row>
    <row r="4736">
      <c r="A4736" s="80">
        <v>41009.0</v>
      </c>
      <c r="B4736" s="74">
        <v>1.0028</v>
      </c>
      <c r="C4736" s="1" t="s">
        <v>1949</v>
      </c>
      <c r="G4736" s="16"/>
    </row>
    <row r="4737">
      <c r="A4737" s="80">
        <v>41010.0</v>
      </c>
      <c r="B4737" s="74">
        <v>1.0039</v>
      </c>
      <c r="C4737" s="1" t="s">
        <v>1949</v>
      </c>
      <c r="G4737" s="16"/>
    </row>
    <row r="4738">
      <c r="A4738" s="80">
        <v>41011.0</v>
      </c>
      <c r="B4738" s="74">
        <v>0.995</v>
      </c>
      <c r="C4738" s="1" t="s">
        <v>1949</v>
      </c>
      <c r="G4738" s="16"/>
    </row>
    <row r="4739">
      <c r="A4739" s="80">
        <v>41012.0</v>
      </c>
      <c r="B4739" s="74">
        <v>0.9979</v>
      </c>
      <c r="C4739" s="1" t="s">
        <v>1949</v>
      </c>
      <c r="G4739" s="16"/>
    </row>
    <row r="4740">
      <c r="A4740" s="80">
        <v>41015.0</v>
      </c>
      <c r="B4740" s="74">
        <v>1.0024</v>
      </c>
      <c r="C4740" s="1" t="s">
        <v>1949</v>
      </c>
      <c r="G4740" s="16"/>
    </row>
    <row r="4741">
      <c r="A4741" s="80">
        <v>41016.0</v>
      </c>
      <c r="B4741" s="74">
        <v>0.9878</v>
      </c>
      <c r="C4741" s="1" t="s">
        <v>1949</v>
      </c>
      <c r="G4741" s="16"/>
    </row>
    <row r="4742">
      <c r="A4742" s="80">
        <v>41017.0</v>
      </c>
      <c r="B4742" s="74">
        <v>0.9902</v>
      </c>
      <c r="C4742" s="1" t="s">
        <v>1949</v>
      </c>
      <c r="G4742" s="16"/>
    </row>
    <row r="4743">
      <c r="A4743" s="80">
        <v>41018.0</v>
      </c>
      <c r="B4743" s="74">
        <v>0.9927</v>
      </c>
      <c r="C4743" s="1" t="s">
        <v>1949</v>
      </c>
      <c r="G4743" s="16"/>
    </row>
    <row r="4744">
      <c r="A4744" s="80">
        <v>41019.0</v>
      </c>
      <c r="B4744" s="74">
        <v>0.9911</v>
      </c>
      <c r="C4744" s="1" t="s">
        <v>1949</v>
      </c>
      <c r="G4744" s="16"/>
    </row>
    <row r="4745">
      <c r="A4745" s="80">
        <v>41022.0</v>
      </c>
      <c r="B4745" s="74">
        <v>0.9936</v>
      </c>
      <c r="C4745" s="1" t="s">
        <v>1949</v>
      </c>
      <c r="G4745" s="16"/>
    </row>
    <row r="4746">
      <c r="A4746" s="80">
        <v>41023.0</v>
      </c>
      <c r="B4746" s="74">
        <v>0.9883</v>
      </c>
      <c r="C4746" s="1" t="s">
        <v>1949</v>
      </c>
      <c r="G4746" s="16"/>
    </row>
    <row r="4747">
      <c r="A4747" s="80">
        <v>41024.0</v>
      </c>
      <c r="B4747" s="74">
        <v>0.9848</v>
      </c>
      <c r="C4747" s="1" t="s">
        <v>1949</v>
      </c>
      <c r="G4747" s="16"/>
    </row>
    <row r="4748">
      <c r="A4748" s="80">
        <v>41025.0</v>
      </c>
      <c r="B4748" s="74">
        <v>0.9841</v>
      </c>
      <c r="C4748" s="1" t="s">
        <v>1949</v>
      </c>
      <c r="G4748" s="16"/>
    </row>
    <row r="4749">
      <c r="A4749" s="80">
        <v>41026.0</v>
      </c>
      <c r="B4749" s="74">
        <v>0.9807</v>
      </c>
      <c r="C4749" s="1" t="s">
        <v>1949</v>
      </c>
      <c r="G4749" s="16"/>
    </row>
    <row r="4750">
      <c r="A4750" s="80">
        <v>41029.0</v>
      </c>
      <c r="B4750" s="74">
        <v>0.9884</v>
      </c>
      <c r="C4750" s="1" t="s">
        <v>1949</v>
      </c>
      <c r="G4750" s="16"/>
    </row>
    <row r="4751">
      <c r="A4751" s="81">
        <v>41030.0</v>
      </c>
      <c r="B4751" s="74">
        <v>0.9839</v>
      </c>
      <c r="C4751" s="1" t="s">
        <v>1949</v>
      </c>
      <c r="G4751" s="16"/>
    </row>
    <row r="4752">
      <c r="A4752" s="81">
        <v>41031.0</v>
      </c>
      <c r="B4752" s="74">
        <v>0.9891</v>
      </c>
      <c r="C4752" s="1" t="s">
        <v>1949</v>
      </c>
      <c r="G4752" s="16"/>
    </row>
    <row r="4753">
      <c r="A4753" s="81">
        <v>41032.0</v>
      </c>
      <c r="B4753" s="74">
        <v>0.9868</v>
      </c>
      <c r="C4753" s="1" t="s">
        <v>1949</v>
      </c>
      <c r="G4753" s="16"/>
    </row>
    <row r="4754">
      <c r="A4754" s="81">
        <v>41033.0</v>
      </c>
      <c r="B4754" s="74">
        <v>0.9956</v>
      </c>
      <c r="C4754" s="1" t="s">
        <v>1949</v>
      </c>
      <c r="G4754" s="16"/>
    </row>
    <row r="4755">
      <c r="A4755" s="81">
        <v>41036.0</v>
      </c>
      <c r="B4755" s="74">
        <v>0.9935</v>
      </c>
      <c r="C4755" s="1" t="s">
        <v>1949</v>
      </c>
      <c r="G4755" s="16"/>
    </row>
    <row r="4756">
      <c r="A4756" s="81">
        <v>41037.0</v>
      </c>
      <c r="B4756" s="74">
        <v>0.9997</v>
      </c>
      <c r="C4756" s="1" t="s">
        <v>1949</v>
      </c>
      <c r="G4756" s="16"/>
    </row>
    <row r="4757">
      <c r="A4757" s="81">
        <v>41038.0</v>
      </c>
      <c r="B4757" s="74">
        <v>1.0015</v>
      </c>
      <c r="C4757" s="1" t="s">
        <v>1949</v>
      </c>
      <c r="G4757" s="16"/>
    </row>
    <row r="4758">
      <c r="A4758" s="82">
        <v>41039.0</v>
      </c>
      <c r="B4758" s="74">
        <v>1.0017</v>
      </c>
      <c r="C4758" s="1" t="s">
        <v>1949</v>
      </c>
      <c r="G4758" s="16"/>
    </row>
    <row r="4759">
      <c r="A4759" s="82">
        <v>41040.0</v>
      </c>
      <c r="B4759" s="74">
        <v>0.9968</v>
      </c>
      <c r="C4759" s="1" t="s">
        <v>1949</v>
      </c>
      <c r="G4759" s="16"/>
    </row>
    <row r="4760">
      <c r="A4760" s="82">
        <v>41043.0</v>
      </c>
      <c r="B4760" s="74">
        <v>1.0019</v>
      </c>
      <c r="C4760" s="1" t="s">
        <v>1949</v>
      </c>
      <c r="G4760" s="16"/>
    </row>
    <row r="4761">
      <c r="A4761" s="82">
        <v>41044.0</v>
      </c>
      <c r="B4761" s="74">
        <v>1.0029</v>
      </c>
      <c r="C4761" s="1" t="s">
        <v>1949</v>
      </c>
      <c r="G4761" s="16"/>
    </row>
    <row r="4762">
      <c r="A4762" s="82">
        <v>41045.0</v>
      </c>
      <c r="B4762" s="74">
        <v>1.0102</v>
      </c>
      <c r="C4762" s="1" t="s">
        <v>1949</v>
      </c>
      <c r="G4762" s="16"/>
    </row>
    <row r="4763">
      <c r="A4763" s="82">
        <v>41046.0</v>
      </c>
      <c r="B4763" s="74">
        <v>1.0164</v>
      </c>
      <c r="C4763" s="1" t="s">
        <v>1949</v>
      </c>
      <c r="G4763" s="16"/>
    </row>
    <row r="4764">
      <c r="A4764" s="82">
        <v>41047.0</v>
      </c>
      <c r="B4764" s="74">
        <v>1.021</v>
      </c>
      <c r="C4764" s="1" t="s">
        <v>1949</v>
      </c>
      <c r="G4764" s="16"/>
    </row>
    <row r="4765">
      <c r="A4765" s="82">
        <v>41050.0</v>
      </c>
      <c r="B4765" s="13"/>
      <c r="C4765" s="1" t="s">
        <v>1949</v>
      </c>
      <c r="G4765" s="16"/>
    </row>
    <row r="4766">
      <c r="A4766" s="82">
        <v>41051.0</v>
      </c>
      <c r="B4766" s="74">
        <v>1.0191</v>
      </c>
      <c r="C4766" s="1" t="s">
        <v>1949</v>
      </c>
      <c r="G4766" s="16"/>
    </row>
    <row r="4767">
      <c r="A4767" s="82">
        <v>41052.0</v>
      </c>
      <c r="B4767" s="74">
        <v>1.0275</v>
      </c>
      <c r="C4767" s="1" t="s">
        <v>1949</v>
      </c>
      <c r="G4767" s="16"/>
    </row>
    <row r="4768">
      <c r="A4768" s="82">
        <v>41053.0</v>
      </c>
      <c r="B4768" s="74">
        <v>1.0275</v>
      </c>
      <c r="C4768" s="1" t="s">
        <v>1949</v>
      </c>
      <c r="G4768" s="16"/>
    </row>
    <row r="4769">
      <c r="A4769" s="82">
        <v>41054.0</v>
      </c>
      <c r="B4769" s="74">
        <v>1.0285</v>
      </c>
      <c r="C4769" s="1" t="s">
        <v>1949</v>
      </c>
      <c r="G4769" s="16"/>
    </row>
    <row r="4770">
      <c r="A4770" s="82">
        <v>41058.0</v>
      </c>
      <c r="B4770" s="74">
        <v>1.0253</v>
      </c>
      <c r="C4770" s="1" t="s">
        <v>1949</v>
      </c>
      <c r="G4770" s="16"/>
    </row>
    <row r="4771">
      <c r="A4771" s="82">
        <v>41059.0</v>
      </c>
      <c r="B4771" s="74">
        <v>1.0286</v>
      </c>
      <c r="C4771" s="1" t="s">
        <v>1949</v>
      </c>
      <c r="G4771" s="16"/>
    </row>
    <row r="4772">
      <c r="A4772" s="82">
        <v>41060.0</v>
      </c>
      <c r="B4772" s="74">
        <v>1.0349</v>
      </c>
      <c r="C4772" s="1" t="s">
        <v>1949</v>
      </c>
      <c r="G4772" s="16"/>
    </row>
    <row r="4773">
      <c r="A4773" s="79">
        <v>41061.0</v>
      </c>
      <c r="B4773" s="74">
        <v>1.038</v>
      </c>
      <c r="C4773" s="1" t="s">
        <v>1949</v>
      </c>
      <c r="G4773" s="16"/>
    </row>
    <row r="4774">
      <c r="A4774" s="79">
        <v>41064.0</v>
      </c>
      <c r="B4774" s="74">
        <v>1.0418</v>
      </c>
      <c r="C4774" s="1" t="s">
        <v>1949</v>
      </c>
      <c r="G4774" s="16"/>
    </row>
    <row r="4775">
      <c r="A4775" s="79">
        <v>41065.0</v>
      </c>
      <c r="B4775" s="74">
        <v>1.0414</v>
      </c>
      <c r="C4775" s="1" t="s">
        <v>1949</v>
      </c>
      <c r="G4775" s="16"/>
    </row>
    <row r="4776">
      <c r="A4776" s="79">
        <v>41066.0</v>
      </c>
      <c r="B4776" s="74">
        <v>1.0297</v>
      </c>
      <c r="C4776" s="1" t="s">
        <v>1949</v>
      </c>
      <c r="G4776" s="16"/>
    </row>
    <row r="4777">
      <c r="A4777" s="79">
        <v>41067.0</v>
      </c>
      <c r="B4777" s="74">
        <v>1.0244</v>
      </c>
      <c r="C4777" s="1" t="s">
        <v>1949</v>
      </c>
      <c r="G4777" s="16"/>
    </row>
    <row r="4778">
      <c r="A4778" s="79">
        <v>41068.0</v>
      </c>
      <c r="B4778" s="74">
        <v>1.0332</v>
      </c>
      <c r="C4778" s="1" t="s">
        <v>1949</v>
      </c>
      <c r="G4778" s="16"/>
    </row>
    <row r="4779">
      <c r="A4779" s="80">
        <v>41071.0</v>
      </c>
      <c r="B4779" s="74">
        <v>1.0283</v>
      </c>
      <c r="C4779" s="1" t="s">
        <v>1949</v>
      </c>
      <c r="G4779" s="16"/>
    </row>
    <row r="4780">
      <c r="A4780" s="80">
        <v>41072.0</v>
      </c>
      <c r="B4780" s="74">
        <v>1.0268</v>
      </c>
      <c r="C4780" s="1" t="s">
        <v>1949</v>
      </c>
      <c r="G4780" s="16"/>
    </row>
    <row r="4781">
      <c r="A4781" s="80">
        <v>41073.0</v>
      </c>
      <c r="B4781" s="74">
        <v>1.027</v>
      </c>
      <c r="C4781" s="1" t="s">
        <v>1949</v>
      </c>
      <c r="G4781" s="16"/>
    </row>
    <row r="4782">
      <c r="A4782" s="80">
        <v>41074.0</v>
      </c>
      <c r="B4782" s="74">
        <v>1.0247</v>
      </c>
      <c r="C4782" s="1" t="s">
        <v>1949</v>
      </c>
      <c r="G4782" s="16"/>
    </row>
    <row r="4783">
      <c r="A4783" s="80">
        <v>41075.0</v>
      </c>
      <c r="B4783" s="74">
        <v>1.0244</v>
      </c>
      <c r="C4783" s="1" t="s">
        <v>1949</v>
      </c>
      <c r="G4783" s="16"/>
    </row>
    <row r="4784">
      <c r="A4784" s="80">
        <v>41078.0</v>
      </c>
      <c r="B4784" s="74">
        <v>1.0266</v>
      </c>
      <c r="C4784" s="1" t="s">
        <v>1949</v>
      </c>
      <c r="G4784" s="16"/>
    </row>
    <row r="4785">
      <c r="A4785" s="80">
        <v>41079.0</v>
      </c>
      <c r="B4785" s="74">
        <v>1.0178</v>
      </c>
      <c r="C4785" s="1" t="s">
        <v>1949</v>
      </c>
      <c r="G4785" s="16"/>
    </row>
    <row r="4786">
      <c r="A4786" s="80">
        <v>41080.0</v>
      </c>
      <c r="B4786" s="74">
        <v>1.0194</v>
      </c>
      <c r="C4786" s="1" t="s">
        <v>1949</v>
      </c>
      <c r="G4786" s="16"/>
    </row>
    <row r="4787">
      <c r="A4787" s="80">
        <v>41081.0</v>
      </c>
      <c r="B4787" s="74">
        <v>1.0251</v>
      </c>
      <c r="C4787" s="1" t="s">
        <v>1949</v>
      </c>
      <c r="G4787" s="16"/>
    </row>
    <row r="4788">
      <c r="A4788" s="80">
        <v>41082.0</v>
      </c>
      <c r="B4788" s="74">
        <v>1.026</v>
      </c>
      <c r="C4788" s="1" t="s">
        <v>1949</v>
      </c>
      <c r="G4788" s="16"/>
    </row>
    <row r="4789">
      <c r="A4789" s="80">
        <v>41085.0</v>
      </c>
      <c r="B4789" s="74">
        <v>1.0303</v>
      </c>
      <c r="C4789" s="1" t="s">
        <v>1949</v>
      </c>
      <c r="G4789" s="16"/>
    </row>
    <row r="4790">
      <c r="A4790" s="80">
        <v>41086.0</v>
      </c>
      <c r="B4790" s="74">
        <v>1.0265</v>
      </c>
      <c r="C4790" s="1" t="s">
        <v>1949</v>
      </c>
      <c r="G4790" s="16"/>
    </row>
    <row r="4791">
      <c r="A4791" s="80">
        <v>41087.0</v>
      </c>
      <c r="B4791" s="74">
        <v>1.0257</v>
      </c>
      <c r="C4791" s="1" t="s">
        <v>1949</v>
      </c>
      <c r="G4791" s="16"/>
    </row>
    <row r="4792">
      <c r="A4792" s="80">
        <v>41088.0</v>
      </c>
      <c r="B4792" s="74">
        <v>1.0333</v>
      </c>
      <c r="C4792" s="1" t="s">
        <v>1949</v>
      </c>
      <c r="G4792" s="16"/>
    </row>
    <row r="4793">
      <c r="A4793" s="80">
        <v>41089.0</v>
      </c>
      <c r="B4793" s="74">
        <v>1.0191</v>
      </c>
      <c r="C4793" s="1" t="s">
        <v>1949</v>
      </c>
      <c r="G4793" s="16"/>
    </row>
    <row r="4794">
      <c r="A4794" s="79">
        <v>41092.0</v>
      </c>
      <c r="B4794" s="13"/>
      <c r="C4794" s="1" t="s">
        <v>1949</v>
      </c>
      <c r="G4794" s="16"/>
    </row>
    <row r="4795">
      <c r="A4795" s="79">
        <v>41093.0</v>
      </c>
      <c r="B4795" s="74">
        <v>1.0123</v>
      </c>
      <c r="C4795" s="1" t="s">
        <v>1949</v>
      </c>
      <c r="G4795" s="16"/>
    </row>
    <row r="4796">
      <c r="A4796" s="79">
        <v>41095.0</v>
      </c>
      <c r="B4796" s="74">
        <v>1.0131</v>
      </c>
      <c r="C4796" s="1" t="s">
        <v>1949</v>
      </c>
      <c r="G4796" s="16"/>
    </row>
    <row r="4797">
      <c r="A4797" s="79">
        <v>41096.0</v>
      </c>
      <c r="B4797" s="74">
        <v>1.0199</v>
      </c>
      <c r="C4797" s="1" t="s">
        <v>1949</v>
      </c>
      <c r="G4797" s="16"/>
    </row>
    <row r="4798">
      <c r="A4798" s="79">
        <v>41099.0</v>
      </c>
      <c r="B4798" s="74">
        <v>1.0212</v>
      </c>
      <c r="C4798" s="1" t="s">
        <v>1949</v>
      </c>
      <c r="G4798" s="16"/>
    </row>
    <row r="4799">
      <c r="A4799" s="80">
        <v>41100.0</v>
      </c>
      <c r="B4799" s="74">
        <v>1.0203</v>
      </c>
      <c r="C4799" s="1" t="s">
        <v>1949</v>
      </c>
      <c r="G4799" s="16"/>
    </row>
    <row r="4800">
      <c r="A4800" s="80">
        <v>41101.0</v>
      </c>
      <c r="B4800" s="74">
        <v>1.0195</v>
      </c>
      <c r="C4800" s="1" t="s">
        <v>1949</v>
      </c>
      <c r="G4800" s="16"/>
    </row>
    <row r="4801">
      <c r="A4801" s="80">
        <v>41102.0</v>
      </c>
      <c r="B4801" s="74">
        <v>1.0214</v>
      </c>
      <c r="C4801" s="1" t="s">
        <v>1949</v>
      </c>
      <c r="G4801" s="16"/>
    </row>
    <row r="4802">
      <c r="A4802" s="80">
        <v>41103.0</v>
      </c>
      <c r="B4802" s="74">
        <v>1.0151</v>
      </c>
      <c r="C4802" s="1" t="s">
        <v>1949</v>
      </c>
      <c r="G4802" s="16"/>
    </row>
    <row r="4803">
      <c r="A4803" s="80">
        <v>41106.0</v>
      </c>
      <c r="B4803" s="74">
        <v>1.0157</v>
      </c>
      <c r="C4803" s="1" t="s">
        <v>1949</v>
      </c>
      <c r="G4803" s="16"/>
    </row>
    <row r="4804">
      <c r="A4804" s="80">
        <v>41107.0</v>
      </c>
      <c r="B4804" s="74">
        <v>1.0141</v>
      </c>
      <c r="C4804" s="1" t="s">
        <v>1949</v>
      </c>
      <c r="G4804" s="16"/>
    </row>
    <row r="4805">
      <c r="A4805" s="80">
        <v>41108.0</v>
      </c>
      <c r="B4805" s="74">
        <v>1.0112</v>
      </c>
      <c r="C4805" s="1" t="s">
        <v>1949</v>
      </c>
      <c r="G4805" s="16"/>
    </row>
    <row r="4806">
      <c r="A4806" s="80">
        <v>41109.0</v>
      </c>
      <c r="B4806" s="74">
        <v>1.0077</v>
      </c>
      <c r="C4806" s="1" t="s">
        <v>1949</v>
      </c>
      <c r="G4806" s="16"/>
    </row>
    <row r="4807">
      <c r="A4807" s="80">
        <v>41110.0</v>
      </c>
      <c r="B4807" s="74">
        <v>1.0114</v>
      </c>
      <c r="C4807" s="1" t="s">
        <v>1949</v>
      </c>
      <c r="G4807" s="16"/>
    </row>
    <row r="4808">
      <c r="A4808" s="80">
        <v>41113.0</v>
      </c>
      <c r="B4808" s="74">
        <v>1.0172</v>
      </c>
      <c r="C4808" s="1" t="s">
        <v>1949</v>
      </c>
      <c r="G4808" s="16"/>
    </row>
    <row r="4809">
      <c r="A4809" s="80">
        <v>41114.0</v>
      </c>
      <c r="B4809" s="74">
        <v>1.0208</v>
      </c>
      <c r="C4809" s="1" t="s">
        <v>1949</v>
      </c>
      <c r="G4809" s="16"/>
    </row>
    <row r="4810">
      <c r="A4810" s="80">
        <v>41115.0</v>
      </c>
      <c r="B4810" s="74">
        <v>1.0181</v>
      </c>
      <c r="C4810" s="1" t="s">
        <v>1949</v>
      </c>
      <c r="G4810" s="16"/>
    </row>
    <row r="4811">
      <c r="A4811" s="80">
        <v>41116.0</v>
      </c>
      <c r="B4811" s="74">
        <v>1.0101</v>
      </c>
      <c r="C4811" s="1" t="s">
        <v>1949</v>
      </c>
      <c r="G4811" s="16"/>
    </row>
    <row r="4812">
      <c r="A4812" s="80">
        <v>41117.0</v>
      </c>
      <c r="B4812" s="74">
        <v>1.006</v>
      </c>
      <c r="C4812" s="1" t="s">
        <v>1949</v>
      </c>
      <c r="G4812" s="16"/>
    </row>
    <row r="4813">
      <c r="A4813" s="80">
        <v>41120.0</v>
      </c>
      <c r="B4813" s="74">
        <v>1.0033</v>
      </c>
      <c r="C4813" s="1" t="s">
        <v>1949</v>
      </c>
      <c r="G4813" s="16"/>
    </row>
    <row r="4814">
      <c r="A4814" s="80">
        <v>41121.0</v>
      </c>
      <c r="B4814" s="74">
        <v>1.0014</v>
      </c>
      <c r="C4814" s="1" t="s">
        <v>1949</v>
      </c>
      <c r="G4814" s="16"/>
    </row>
    <row r="4815">
      <c r="A4815" s="79">
        <v>41122.0</v>
      </c>
      <c r="B4815" s="74">
        <v>1.0017</v>
      </c>
      <c r="C4815" s="1" t="s">
        <v>1949</v>
      </c>
      <c r="G4815" s="16"/>
    </row>
    <row r="4816">
      <c r="A4816" s="79">
        <v>41123.0</v>
      </c>
      <c r="B4816" s="74">
        <v>1.0062</v>
      </c>
      <c r="C4816" s="1" t="s">
        <v>1949</v>
      </c>
      <c r="G4816" s="16"/>
    </row>
    <row r="4817">
      <c r="A4817" s="79">
        <v>41124.0</v>
      </c>
      <c r="B4817" s="74">
        <v>0.9986</v>
      </c>
      <c r="C4817" s="1" t="s">
        <v>1949</v>
      </c>
      <c r="G4817" s="16"/>
    </row>
    <row r="4818">
      <c r="A4818" s="79">
        <v>41127.0</v>
      </c>
      <c r="B4818" s="13"/>
      <c r="C4818" s="1" t="s">
        <v>1949</v>
      </c>
      <c r="G4818" s="16"/>
    </row>
    <row r="4819">
      <c r="A4819" s="79">
        <v>41128.0</v>
      </c>
      <c r="B4819" s="74">
        <v>0.9964</v>
      </c>
      <c r="C4819" s="1" t="s">
        <v>1949</v>
      </c>
      <c r="G4819" s="16"/>
    </row>
    <row r="4820">
      <c r="A4820" s="79">
        <v>41129.0</v>
      </c>
      <c r="B4820" s="74">
        <v>0.9947</v>
      </c>
      <c r="C4820" s="1" t="s">
        <v>1949</v>
      </c>
      <c r="G4820" s="16"/>
    </row>
    <row r="4821">
      <c r="A4821" s="79">
        <v>41130.0</v>
      </c>
      <c r="B4821" s="74">
        <v>0.9924</v>
      </c>
      <c r="C4821" s="1" t="s">
        <v>1949</v>
      </c>
      <c r="G4821" s="16"/>
    </row>
    <row r="4822">
      <c r="A4822" s="80">
        <v>41131.0</v>
      </c>
      <c r="B4822" s="74">
        <v>0.9916</v>
      </c>
      <c r="C4822" s="1" t="s">
        <v>1949</v>
      </c>
      <c r="G4822" s="16"/>
    </row>
    <row r="4823">
      <c r="A4823" s="80">
        <v>41134.0</v>
      </c>
      <c r="B4823" s="74">
        <v>0.9933</v>
      </c>
      <c r="C4823" s="1" t="s">
        <v>1949</v>
      </c>
      <c r="G4823" s="16"/>
    </row>
    <row r="4824">
      <c r="A4824" s="80">
        <v>41135.0</v>
      </c>
      <c r="B4824" s="74">
        <v>0.9914</v>
      </c>
      <c r="C4824" s="1" t="s">
        <v>1949</v>
      </c>
      <c r="G4824" s="16"/>
    </row>
    <row r="4825">
      <c r="A4825" s="80">
        <v>41136.0</v>
      </c>
      <c r="B4825" s="74">
        <v>0.9891</v>
      </c>
      <c r="C4825" s="1" t="s">
        <v>1949</v>
      </c>
      <c r="G4825" s="16"/>
    </row>
    <row r="4826">
      <c r="A4826" s="80">
        <v>41137.0</v>
      </c>
      <c r="B4826" s="74">
        <v>0.9881</v>
      </c>
      <c r="C4826" s="1" t="s">
        <v>1949</v>
      </c>
      <c r="G4826" s="16"/>
    </row>
    <row r="4827">
      <c r="A4827" s="80">
        <v>41138.0</v>
      </c>
      <c r="B4827" s="74">
        <v>0.9885</v>
      </c>
      <c r="C4827" s="1" t="s">
        <v>1949</v>
      </c>
      <c r="G4827" s="16"/>
    </row>
    <row r="4828">
      <c r="A4828" s="80">
        <v>41141.0</v>
      </c>
      <c r="B4828" s="74">
        <v>0.989</v>
      </c>
      <c r="C4828" s="1" t="s">
        <v>1949</v>
      </c>
      <c r="G4828" s="16"/>
    </row>
    <row r="4829">
      <c r="A4829" s="80">
        <v>41142.0</v>
      </c>
      <c r="B4829" s="74">
        <v>0.9864</v>
      </c>
      <c r="C4829" s="1" t="s">
        <v>1949</v>
      </c>
      <c r="G4829" s="16"/>
    </row>
    <row r="4830">
      <c r="A4830" s="80">
        <v>41143.0</v>
      </c>
      <c r="B4830" s="74">
        <v>0.9929</v>
      </c>
      <c r="C4830" s="1" t="s">
        <v>1949</v>
      </c>
      <c r="G4830" s="16"/>
    </row>
    <row r="4831">
      <c r="A4831" s="80">
        <v>41144.0</v>
      </c>
      <c r="B4831" s="74">
        <v>0.9928</v>
      </c>
      <c r="C4831" s="1" t="s">
        <v>1949</v>
      </c>
      <c r="G4831" s="16"/>
    </row>
    <row r="4832">
      <c r="A4832" s="80">
        <v>41145.0</v>
      </c>
      <c r="B4832" s="74">
        <v>0.992</v>
      </c>
      <c r="C4832" s="1" t="s">
        <v>1949</v>
      </c>
      <c r="G4832" s="16"/>
    </row>
    <row r="4833">
      <c r="A4833" s="80">
        <v>41148.0</v>
      </c>
      <c r="B4833" s="74">
        <v>0.9892</v>
      </c>
      <c r="C4833" s="1" t="s">
        <v>1949</v>
      </c>
      <c r="G4833" s="16"/>
    </row>
    <row r="4834">
      <c r="A4834" s="80">
        <v>41149.0</v>
      </c>
      <c r="B4834" s="74">
        <v>0.9864</v>
      </c>
      <c r="C4834" s="1" t="s">
        <v>1949</v>
      </c>
      <c r="G4834" s="16"/>
    </row>
    <row r="4835">
      <c r="A4835" s="80">
        <v>41150.0</v>
      </c>
      <c r="B4835" s="74">
        <v>0.9875</v>
      </c>
      <c r="C4835" s="1" t="s">
        <v>1949</v>
      </c>
      <c r="G4835" s="16"/>
    </row>
    <row r="4836">
      <c r="A4836" s="80">
        <v>41151.0</v>
      </c>
      <c r="B4836" s="74">
        <v>0.9926</v>
      </c>
      <c r="C4836" s="1" t="s">
        <v>1949</v>
      </c>
      <c r="G4836" s="16"/>
    </row>
    <row r="4837">
      <c r="A4837" s="80">
        <v>41152.0</v>
      </c>
      <c r="B4837" s="74">
        <v>0.9863</v>
      </c>
      <c r="C4837" s="1" t="s">
        <v>1949</v>
      </c>
      <c r="G4837" s="16"/>
    </row>
    <row r="4838">
      <c r="A4838" s="79">
        <v>41156.0</v>
      </c>
      <c r="B4838" s="74">
        <v>0.9863</v>
      </c>
      <c r="C4838" s="1" t="s">
        <v>1949</v>
      </c>
      <c r="G4838" s="16"/>
    </row>
    <row r="4839">
      <c r="A4839" s="79">
        <v>41157.0</v>
      </c>
      <c r="B4839" s="74">
        <v>0.9902</v>
      </c>
      <c r="C4839" s="1" t="s">
        <v>1949</v>
      </c>
      <c r="G4839" s="16"/>
    </row>
    <row r="4840">
      <c r="A4840" s="79">
        <v>41158.0</v>
      </c>
      <c r="B4840" s="74">
        <v>0.9825</v>
      </c>
      <c r="C4840" s="1" t="s">
        <v>1949</v>
      </c>
      <c r="G4840" s="16"/>
    </row>
    <row r="4841">
      <c r="A4841" s="79">
        <v>41159.0</v>
      </c>
      <c r="B4841" s="74">
        <v>0.9778</v>
      </c>
      <c r="C4841" s="1" t="s">
        <v>1949</v>
      </c>
      <c r="G4841" s="16"/>
    </row>
    <row r="4842">
      <c r="A4842" s="80">
        <v>41162.0</v>
      </c>
      <c r="B4842" s="74">
        <v>0.9762</v>
      </c>
      <c r="C4842" s="1" t="s">
        <v>1949</v>
      </c>
      <c r="G4842" s="16"/>
    </row>
    <row r="4843">
      <c r="A4843" s="80">
        <v>41163.0</v>
      </c>
      <c r="B4843" s="74">
        <v>0.9724</v>
      </c>
      <c r="C4843" s="1" t="s">
        <v>1949</v>
      </c>
      <c r="G4843" s="16"/>
    </row>
    <row r="4844">
      <c r="A4844" s="80">
        <v>41164.0</v>
      </c>
      <c r="B4844" s="74">
        <v>0.9757</v>
      </c>
      <c r="C4844" s="1" t="s">
        <v>1949</v>
      </c>
      <c r="G4844" s="16"/>
    </row>
    <row r="4845">
      <c r="A4845" s="80">
        <v>41165.0</v>
      </c>
      <c r="B4845" s="74">
        <v>0.9753</v>
      </c>
      <c r="C4845" s="1" t="s">
        <v>1949</v>
      </c>
      <c r="G4845" s="16"/>
    </row>
    <row r="4846">
      <c r="A4846" s="80">
        <v>41166.0</v>
      </c>
      <c r="B4846" s="74">
        <v>0.971</v>
      </c>
      <c r="C4846" s="1" t="s">
        <v>1949</v>
      </c>
      <c r="G4846" s="16"/>
    </row>
    <row r="4847">
      <c r="A4847" s="80">
        <v>41169.0</v>
      </c>
      <c r="B4847" s="74">
        <v>0.9723</v>
      </c>
      <c r="C4847" s="1" t="s">
        <v>1949</v>
      </c>
      <c r="G4847" s="16"/>
    </row>
    <row r="4848">
      <c r="A4848" s="80">
        <v>41170.0</v>
      </c>
      <c r="B4848" s="74">
        <v>0.9742</v>
      </c>
      <c r="C4848" s="1" t="s">
        <v>1949</v>
      </c>
      <c r="G4848" s="16"/>
    </row>
    <row r="4849">
      <c r="A4849" s="80">
        <v>41171.0</v>
      </c>
      <c r="B4849" s="74">
        <v>0.9745</v>
      </c>
      <c r="C4849" s="1" t="s">
        <v>1949</v>
      </c>
      <c r="G4849" s="16"/>
    </row>
    <row r="4850">
      <c r="A4850" s="80">
        <v>41172.0</v>
      </c>
      <c r="B4850" s="74">
        <v>0.9774</v>
      </c>
      <c r="C4850" s="1" t="s">
        <v>1949</v>
      </c>
      <c r="G4850" s="16"/>
    </row>
    <row r="4851">
      <c r="A4851" s="80">
        <v>41173.0</v>
      </c>
      <c r="B4851" s="13"/>
      <c r="C4851" s="1" t="s">
        <v>1949</v>
      </c>
      <c r="G4851" s="16"/>
    </row>
    <row r="4852">
      <c r="A4852" s="80">
        <v>41176.0</v>
      </c>
      <c r="B4852" s="74">
        <v>0.9801</v>
      </c>
      <c r="C4852" s="1" t="s">
        <v>1949</v>
      </c>
      <c r="G4852" s="16"/>
    </row>
    <row r="4853">
      <c r="A4853" s="80">
        <v>41177.0</v>
      </c>
      <c r="B4853" s="74">
        <v>0.977</v>
      </c>
      <c r="C4853" s="1" t="s">
        <v>1949</v>
      </c>
      <c r="G4853" s="16"/>
    </row>
    <row r="4854">
      <c r="A4854" s="80">
        <v>41178.0</v>
      </c>
      <c r="B4854" s="74">
        <v>0.9842</v>
      </c>
      <c r="C4854" s="1" t="s">
        <v>1949</v>
      </c>
      <c r="G4854" s="16"/>
    </row>
    <row r="4855">
      <c r="A4855" s="80">
        <v>41179.0</v>
      </c>
      <c r="B4855" s="74">
        <v>0.9814</v>
      </c>
      <c r="C4855" s="1" t="s">
        <v>1949</v>
      </c>
      <c r="G4855" s="16"/>
    </row>
    <row r="4856">
      <c r="A4856" s="80">
        <v>41180.0</v>
      </c>
      <c r="B4856" s="74">
        <v>0.9837</v>
      </c>
      <c r="C4856" s="1" t="s">
        <v>1949</v>
      </c>
      <c r="G4856" s="16"/>
    </row>
    <row r="4857">
      <c r="A4857" s="79">
        <v>41183.0</v>
      </c>
      <c r="B4857" s="74">
        <v>0.9827</v>
      </c>
      <c r="C4857" s="1" t="s">
        <v>1949</v>
      </c>
      <c r="G4857" s="16"/>
    </row>
    <row r="4858">
      <c r="A4858" s="79">
        <v>41184.0</v>
      </c>
      <c r="B4858" s="74">
        <v>0.9829</v>
      </c>
      <c r="C4858" s="1" t="s">
        <v>1949</v>
      </c>
      <c r="G4858" s="16"/>
    </row>
    <row r="4859">
      <c r="A4859" s="79">
        <v>41185.0</v>
      </c>
      <c r="B4859" s="74">
        <v>0.987</v>
      </c>
      <c r="C4859" s="1" t="s">
        <v>1949</v>
      </c>
      <c r="G4859" s="16"/>
    </row>
    <row r="4860">
      <c r="A4860" s="79">
        <v>41186.0</v>
      </c>
      <c r="B4860" s="74">
        <v>0.9822</v>
      </c>
      <c r="C4860" s="1" t="s">
        <v>1949</v>
      </c>
      <c r="G4860" s="16"/>
    </row>
    <row r="4861">
      <c r="A4861" s="79">
        <v>41187.0</v>
      </c>
      <c r="B4861" s="74">
        <v>0.9763</v>
      </c>
      <c r="C4861" s="1" t="s">
        <v>1949</v>
      </c>
      <c r="G4861" s="16"/>
    </row>
    <row r="4862">
      <c r="A4862" s="79">
        <v>41191.0</v>
      </c>
      <c r="B4862" s="74">
        <v>0.9788</v>
      </c>
      <c r="C4862" s="1" t="s">
        <v>1949</v>
      </c>
      <c r="G4862" s="16"/>
    </row>
    <row r="4863">
      <c r="A4863" s="80">
        <v>41192.0</v>
      </c>
      <c r="B4863" s="74">
        <v>0.9787</v>
      </c>
      <c r="C4863" s="1" t="s">
        <v>1949</v>
      </c>
      <c r="G4863" s="16"/>
    </row>
    <row r="4864">
      <c r="A4864" s="80">
        <v>41193.0</v>
      </c>
      <c r="B4864" s="74">
        <v>0.9782</v>
      </c>
      <c r="C4864" s="1" t="s">
        <v>1949</v>
      </c>
      <c r="G4864" s="16"/>
    </row>
    <row r="4865">
      <c r="A4865" s="80">
        <v>41194.0</v>
      </c>
      <c r="B4865" s="74">
        <v>0.9799</v>
      </c>
      <c r="C4865" s="1" t="s">
        <v>1949</v>
      </c>
      <c r="G4865" s="16"/>
    </row>
    <row r="4866">
      <c r="A4866" s="80">
        <v>41197.0</v>
      </c>
      <c r="B4866" s="74">
        <v>0.9784</v>
      </c>
      <c r="C4866" s="1" t="s">
        <v>1949</v>
      </c>
      <c r="G4866" s="16"/>
    </row>
    <row r="4867">
      <c r="A4867" s="80">
        <v>41198.0</v>
      </c>
      <c r="B4867" s="74">
        <v>0.9854</v>
      </c>
      <c r="C4867" s="1" t="s">
        <v>1949</v>
      </c>
      <c r="G4867" s="16"/>
    </row>
    <row r="4868">
      <c r="A4868" s="80">
        <v>41199.0</v>
      </c>
      <c r="B4868" s="74">
        <v>0.9796</v>
      </c>
      <c r="C4868" s="1" t="s">
        <v>1949</v>
      </c>
      <c r="G4868" s="16"/>
    </row>
    <row r="4869">
      <c r="A4869" s="80">
        <v>41200.0</v>
      </c>
      <c r="B4869" s="74">
        <v>0.9808</v>
      </c>
      <c r="C4869" s="1" t="s">
        <v>1949</v>
      </c>
      <c r="G4869" s="16"/>
    </row>
    <row r="4870">
      <c r="A4870" s="80">
        <v>41201.0</v>
      </c>
      <c r="B4870" s="74">
        <v>0.9932</v>
      </c>
      <c r="C4870" s="1" t="s">
        <v>1949</v>
      </c>
      <c r="G4870" s="16"/>
    </row>
    <row r="4871">
      <c r="A4871" s="80">
        <v>41204.0</v>
      </c>
      <c r="B4871" s="74">
        <v>0.9938</v>
      </c>
      <c r="C4871" s="1" t="s">
        <v>1949</v>
      </c>
      <c r="G4871" s="16"/>
    </row>
    <row r="4872">
      <c r="A4872" s="80">
        <v>41205.0</v>
      </c>
      <c r="B4872" s="74">
        <v>0.9934</v>
      </c>
      <c r="C4872" s="1" t="s">
        <v>1949</v>
      </c>
      <c r="G4872" s="16"/>
    </row>
    <row r="4873">
      <c r="A4873" s="80">
        <v>41206.0</v>
      </c>
      <c r="B4873" s="74">
        <v>0.9946</v>
      </c>
      <c r="C4873" s="1" t="s">
        <v>1949</v>
      </c>
      <c r="G4873" s="16"/>
    </row>
    <row r="4874">
      <c r="A4874" s="80">
        <v>41207.0</v>
      </c>
      <c r="B4874" s="74">
        <v>0.9942</v>
      </c>
      <c r="C4874" s="1" t="s">
        <v>1949</v>
      </c>
      <c r="G4874" s="16"/>
    </row>
    <row r="4875">
      <c r="A4875" s="80">
        <v>41208.0</v>
      </c>
      <c r="B4875" s="74">
        <v>0.999</v>
      </c>
      <c r="C4875" s="1" t="s">
        <v>1949</v>
      </c>
      <c r="G4875" s="16"/>
    </row>
    <row r="4876">
      <c r="A4876" s="80">
        <v>41211.0</v>
      </c>
      <c r="B4876" s="13"/>
      <c r="C4876" s="1" t="s">
        <v>1949</v>
      </c>
      <c r="G4876" s="16"/>
    </row>
    <row r="4877">
      <c r="A4877" s="80">
        <v>41212.0</v>
      </c>
      <c r="B4877" s="13"/>
      <c r="C4877" s="1" t="s">
        <v>1949</v>
      </c>
      <c r="G4877" s="16"/>
    </row>
    <row r="4878">
      <c r="A4878" s="80">
        <v>41213.0</v>
      </c>
      <c r="B4878" s="74">
        <v>0.9996</v>
      </c>
      <c r="C4878" s="1" t="s">
        <v>1949</v>
      </c>
      <c r="G4878" s="16"/>
    </row>
    <row r="4879">
      <c r="A4879" s="79">
        <v>41214.0</v>
      </c>
      <c r="B4879" s="13"/>
      <c r="C4879" s="1" t="s">
        <v>1949</v>
      </c>
      <c r="G4879" s="16"/>
    </row>
    <row r="4880">
      <c r="A4880" s="79">
        <v>41215.0</v>
      </c>
      <c r="B4880" s="74">
        <v>0.9964</v>
      </c>
      <c r="C4880" s="1" t="s">
        <v>1949</v>
      </c>
      <c r="G4880" s="16"/>
    </row>
    <row r="4881">
      <c r="A4881" s="79">
        <v>41218.0</v>
      </c>
      <c r="B4881" s="74">
        <v>0.9965</v>
      </c>
      <c r="C4881" s="1" t="s">
        <v>1949</v>
      </c>
      <c r="G4881" s="16"/>
    </row>
    <row r="4882">
      <c r="A4882" s="79">
        <v>41219.0</v>
      </c>
      <c r="B4882" s="74">
        <v>0.9936</v>
      </c>
      <c r="C4882" s="1" t="s">
        <v>1949</v>
      </c>
      <c r="G4882" s="16"/>
    </row>
    <row r="4883">
      <c r="A4883" s="79">
        <v>41220.0</v>
      </c>
      <c r="B4883" s="74">
        <v>0.9972</v>
      </c>
      <c r="C4883" s="1" t="s">
        <v>1949</v>
      </c>
      <c r="G4883" s="16"/>
    </row>
    <row r="4884">
      <c r="A4884" s="79">
        <v>41221.0</v>
      </c>
      <c r="B4884" s="74">
        <v>0.9986</v>
      </c>
      <c r="C4884" s="1" t="s">
        <v>1949</v>
      </c>
      <c r="G4884" s="16"/>
    </row>
    <row r="4885">
      <c r="A4885" s="79">
        <v>41222.0</v>
      </c>
      <c r="B4885" s="74">
        <v>1.0006</v>
      </c>
      <c r="C4885" s="1" t="s">
        <v>1949</v>
      </c>
      <c r="G4885" s="16"/>
    </row>
    <row r="4886">
      <c r="A4886" s="80">
        <v>41225.0</v>
      </c>
      <c r="B4886" s="13"/>
      <c r="C4886" s="1" t="s">
        <v>1949</v>
      </c>
      <c r="G4886" s="16"/>
    </row>
    <row r="4887">
      <c r="A4887" s="80">
        <v>41226.0</v>
      </c>
      <c r="B4887" s="74">
        <v>1.0016</v>
      </c>
      <c r="C4887" s="1" t="s">
        <v>1949</v>
      </c>
      <c r="G4887" s="16"/>
    </row>
    <row r="4888">
      <c r="A4888" s="80">
        <v>41227.0</v>
      </c>
      <c r="B4888" s="74">
        <v>1.0018</v>
      </c>
      <c r="C4888" s="1" t="s">
        <v>1949</v>
      </c>
      <c r="G4888" s="16"/>
    </row>
    <row r="4889">
      <c r="A4889" s="80">
        <v>41228.0</v>
      </c>
      <c r="B4889" s="13"/>
      <c r="C4889" s="1" t="s">
        <v>1949</v>
      </c>
      <c r="G4889" s="16"/>
    </row>
    <row r="4890">
      <c r="A4890" s="80">
        <v>41229.0</v>
      </c>
      <c r="B4890" s="74">
        <v>1.0028</v>
      </c>
      <c r="C4890" s="1" t="s">
        <v>1949</v>
      </c>
      <c r="G4890" s="16"/>
    </row>
    <row r="4891">
      <c r="A4891" s="80">
        <v>41232.0</v>
      </c>
      <c r="B4891" s="74">
        <v>0.9964</v>
      </c>
      <c r="C4891" s="1" t="s">
        <v>1949</v>
      </c>
      <c r="G4891" s="16"/>
    </row>
    <row r="4892">
      <c r="A4892" s="80">
        <v>41233.0</v>
      </c>
      <c r="B4892" s="74">
        <v>0.997</v>
      </c>
      <c r="C4892" s="1" t="s">
        <v>1949</v>
      </c>
      <c r="G4892" s="16"/>
    </row>
    <row r="4893">
      <c r="A4893" s="80">
        <v>41234.0</v>
      </c>
      <c r="B4893" s="74">
        <v>0.998</v>
      </c>
      <c r="C4893" s="1" t="s">
        <v>1949</v>
      </c>
      <c r="G4893" s="16"/>
    </row>
    <row r="4894">
      <c r="A4894" s="80">
        <v>41239.0</v>
      </c>
      <c r="B4894" s="74">
        <v>0.9949</v>
      </c>
      <c r="C4894" s="1" t="s">
        <v>1949</v>
      </c>
      <c r="G4894" s="16"/>
    </row>
    <row r="4895">
      <c r="A4895" s="80">
        <v>41240.0</v>
      </c>
      <c r="B4895" s="74">
        <v>0.9936</v>
      </c>
      <c r="C4895" s="1" t="s">
        <v>1949</v>
      </c>
      <c r="G4895" s="16"/>
    </row>
    <row r="4896">
      <c r="A4896" s="80">
        <v>41241.0</v>
      </c>
      <c r="B4896" s="74">
        <v>0.9929</v>
      </c>
      <c r="C4896" s="1" t="s">
        <v>1949</v>
      </c>
      <c r="G4896" s="16"/>
    </row>
    <row r="4897">
      <c r="A4897" s="80">
        <v>41242.0</v>
      </c>
      <c r="B4897" s="74">
        <v>0.993</v>
      </c>
      <c r="C4897" s="1" t="s">
        <v>1949</v>
      </c>
      <c r="G4897" s="16"/>
    </row>
    <row r="4898">
      <c r="A4898" s="80">
        <v>41243.0</v>
      </c>
      <c r="B4898" s="74">
        <v>0.9932</v>
      </c>
      <c r="C4898" s="1" t="s">
        <v>1949</v>
      </c>
      <c r="G4898" s="16"/>
    </row>
    <row r="4899">
      <c r="A4899" s="79">
        <v>41246.0</v>
      </c>
      <c r="B4899" s="74">
        <v>0.9928</v>
      </c>
      <c r="C4899" s="1" t="s">
        <v>1949</v>
      </c>
      <c r="G4899" s="16"/>
    </row>
    <row r="4900">
      <c r="A4900" s="79">
        <v>41247.0</v>
      </c>
      <c r="B4900" s="74">
        <v>0.9927</v>
      </c>
      <c r="C4900" s="1" t="s">
        <v>1949</v>
      </c>
      <c r="G4900" s="16"/>
    </row>
    <row r="4901">
      <c r="A4901" s="79">
        <v>41248.0</v>
      </c>
      <c r="B4901" s="74">
        <v>0.9912</v>
      </c>
      <c r="C4901" s="1" t="s">
        <v>1949</v>
      </c>
      <c r="G4901" s="16"/>
    </row>
    <row r="4902">
      <c r="A4902" s="79">
        <v>41249.0</v>
      </c>
      <c r="B4902" s="74">
        <v>0.991</v>
      </c>
      <c r="C4902" s="1" t="s">
        <v>1949</v>
      </c>
      <c r="G4902" s="16"/>
    </row>
    <row r="4903">
      <c r="A4903" s="79">
        <v>41250.0</v>
      </c>
      <c r="B4903" s="74">
        <v>0.989</v>
      </c>
      <c r="C4903" s="1" t="s">
        <v>1949</v>
      </c>
      <c r="G4903" s="16"/>
    </row>
    <row r="4904">
      <c r="A4904" s="80">
        <v>41253.0</v>
      </c>
      <c r="B4904" s="74">
        <v>0.9872</v>
      </c>
      <c r="C4904" s="1" t="s">
        <v>1949</v>
      </c>
      <c r="G4904" s="16"/>
    </row>
    <row r="4905">
      <c r="A4905" s="80">
        <v>41254.0</v>
      </c>
      <c r="B4905" s="74">
        <v>0.9867</v>
      </c>
      <c r="C4905" s="1" t="s">
        <v>1949</v>
      </c>
      <c r="G4905" s="16"/>
    </row>
    <row r="4906">
      <c r="A4906" s="80">
        <v>41255.0</v>
      </c>
      <c r="B4906" s="74">
        <v>0.9854</v>
      </c>
      <c r="C4906" s="1" t="s">
        <v>1949</v>
      </c>
      <c r="G4906" s="16"/>
    </row>
    <row r="4907">
      <c r="A4907" s="80">
        <v>41256.0</v>
      </c>
      <c r="B4907" s="13"/>
      <c r="C4907" s="1" t="s">
        <v>1949</v>
      </c>
      <c r="G4907" s="16"/>
    </row>
    <row r="4908">
      <c r="A4908" s="80">
        <v>41257.0</v>
      </c>
      <c r="B4908" s="74">
        <v>0.986</v>
      </c>
      <c r="C4908" s="1" t="s">
        <v>1949</v>
      </c>
      <c r="G4908" s="16"/>
    </row>
    <row r="4909">
      <c r="A4909" s="80">
        <v>41260.0</v>
      </c>
      <c r="B4909" s="74">
        <v>0.9841</v>
      </c>
      <c r="C4909" s="1" t="s">
        <v>1949</v>
      </c>
      <c r="G4909" s="16"/>
    </row>
    <row r="4910">
      <c r="A4910" s="80">
        <v>41261.0</v>
      </c>
      <c r="B4910" s="74">
        <v>0.9854</v>
      </c>
      <c r="C4910" s="1" t="s">
        <v>1949</v>
      </c>
      <c r="G4910" s="16"/>
    </row>
    <row r="4911">
      <c r="A4911" s="80">
        <v>41262.0</v>
      </c>
      <c r="B4911" s="74">
        <v>0.9868</v>
      </c>
      <c r="C4911" s="1" t="s">
        <v>1949</v>
      </c>
      <c r="G4911" s="16"/>
    </row>
    <row r="4912">
      <c r="A4912" s="80">
        <v>41263.0</v>
      </c>
      <c r="B4912" s="74">
        <v>0.9883</v>
      </c>
      <c r="C4912" s="1" t="s">
        <v>1949</v>
      </c>
      <c r="G4912" s="16"/>
    </row>
    <row r="4913">
      <c r="A4913" s="80">
        <v>41264.0</v>
      </c>
      <c r="B4913" s="74">
        <v>0.9942</v>
      </c>
      <c r="C4913" s="1" t="s">
        <v>1949</v>
      </c>
      <c r="G4913" s="16"/>
    </row>
    <row r="4914">
      <c r="A4914" s="80">
        <v>41269.0</v>
      </c>
      <c r="B4914" s="13"/>
      <c r="C4914" s="1" t="s">
        <v>1949</v>
      </c>
      <c r="G4914" s="16"/>
    </row>
    <row r="4915">
      <c r="A4915" s="80">
        <v>41270.0</v>
      </c>
      <c r="B4915" s="74">
        <v>0.9949</v>
      </c>
      <c r="C4915" s="1" t="s">
        <v>1949</v>
      </c>
      <c r="G4915" s="16"/>
    </row>
    <row r="4916">
      <c r="A4916" s="80">
        <v>41271.0</v>
      </c>
      <c r="B4916" s="74">
        <v>0.9952</v>
      </c>
      <c r="C4916" s="1" t="s">
        <v>1949</v>
      </c>
      <c r="G4916" s="16"/>
    </row>
    <row r="4917">
      <c r="A4917" s="79">
        <v>41276.0</v>
      </c>
      <c r="B4917" s="74">
        <v>0.9859</v>
      </c>
      <c r="C4917" s="1" t="s">
        <v>1949</v>
      </c>
      <c r="G4917" s="16"/>
    </row>
    <row r="4918">
      <c r="A4918" s="79">
        <v>41277.0</v>
      </c>
      <c r="B4918" s="74">
        <v>0.9853</v>
      </c>
      <c r="C4918" s="1" t="s">
        <v>1949</v>
      </c>
      <c r="G4918" s="16"/>
    </row>
    <row r="4919">
      <c r="A4919" s="79">
        <v>41278.0</v>
      </c>
      <c r="B4919" s="74">
        <v>0.9856</v>
      </c>
      <c r="C4919" s="1" t="s">
        <v>1949</v>
      </c>
      <c r="G4919" s="16"/>
    </row>
    <row r="4920">
      <c r="A4920" s="79">
        <v>41281.0</v>
      </c>
      <c r="B4920" s="74">
        <v>0.986</v>
      </c>
      <c r="C4920" s="1" t="s">
        <v>1949</v>
      </c>
      <c r="G4920" s="16"/>
    </row>
    <row r="4921">
      <c r="A4921" s="79">
        <v>41282.0</v>
      </c>
      <c r="B4921" s="74">
        <v>0.9873</v>
      </c>
      <c r="C4921" s="1" t="s">
        <v>1949</v>
      </c>
      <c r="G4921" s="16"/>
    </row>
    <row r="4922">
      <c r="A4922" s="79">
        <v>41283.0</v>
      </c>
      <c r="B4922" s="74">
        <v>0.9868</v>
      </c>
      <c r="C4922" s="1" t="s">
        <v>1949</v>
      </c>
      <c r="G4922" s="16"/>
    </row>
    <row r="4923">
      <c r="A4923" s="80">
        <v>41284.0</v>
      </c>
      <c r="B4923" s="74">
        <v>0.986</v>
      </c>
      <c r="C4923" s="1" t="s">
        <v>1949</v>
      </c>
      <c r="G4923" s="16"/>
    </row>
    <row r="4924">
      <c r="A4924" s="80">
        <v>41285.0</v>
      </c>
      <c r="B4924" s="74">
        <v>0.9841</v>
      </c>
      <c r="C4924" s="1" t="s">
        <v>1949</v>
      </c>
      <c r="G4924" s="16"/>
    </row>
    <row r="4925">
      <c r="A4925" s="80">
        <v>41288.0</v>
      </c>
      <c r="B4925" s="74">
        <v>0.984</v>
      </c>
      <c r="C4925" s="1" t="s">
        <v>1949</v>
      </c>
      <c r="G4925" s="16"/>
    </row>
    <row r="4926">
      <c r="A4926" s="80">
        <v>41289.0</v>
      </c>
      <c r="B4926" s="74">
        <v>0.9839</v>
      </c>
      <c r="C4926" s="1" t="s">
        <v>1949</v>
      </c>
      <c r="G4926" s="16"/>
    </row>
    <row r="4927">
      <c r="A4927" s="80">
        <v>41290.0</v>
      </c>
      <c r="B4927" s="74">
        <v>0.985</v>
      </c>
      <c r="C4927" s="1" t="s">
        <v>1949</v>
      </c>
      <c r="G4927" s="16"/>
    </row>
    <row r="4928">
      <c r="A4928" s="80">
        <v>41291.0</v>
      </c>
      <c r="B4928" s="74">
        <v>0.9853</v>
      </c>
      <c r="C4928" s="1" t="s">
        <v>1949</v>
      </c>
      <c r="G4928" s="16"/>
    </row>
    <row r="4929">
      <c r="A4929" s="80">
        <v>41292.0</v>
      </c>
      <c r="B4929" s="74">
        <v>0.9937</v>
      </c>
      <c r="C4929" s="1" t="s">
        <v>1949</v>
      </c>
      <c r="G4929" s="16"/>
    </row>
    <row r="4930">
      <c r="A4930" s="80">
        <v>41296.0</v>
      </c>
      <c r="B4930" s="74">
        <v>0.9934</v>
      </c>
      <c r="C4930" s="1" t="s">
        <v>1949</v>
      </c>
      <c r="G4930" s="16"/>
    </row>
    <row r="4931">
      <c r="A4931" s="80">
        <v>41297.0</v>
      </c>
      <c r="B4931" s="74">
        <v>0.9986</v>
      </c>
      <c r="C4931" s="1" t="s">
        <v>1949</v>
      </c>
      <c r="G4931" s="16"/>
    </row>
    <row r="4932">
      <c r="A4932" s="80">
        <v>41298.0</v>
      </c>
      <c r="B4932" s="74">
        <v>1.0026</v>
      </c>
      <c r="C4932" s="1" t="s">
        <v>1949</v>
      </c>
      <c r="G4932" s="16"/>
    </row>
    <row r="4933">
      <c r="A4933" s="80">
        <v>41299.0</v>
      </c>
      <c r="B4933" s="74">
        <v>1.0078</v>
      </c>
      <c r="C4933" s="1" t="s">
        <v>1949</v>
      </c>
      <c r="G4933" s="16"/>
    </row>
    <row r="4934">
      <c r="A4934" s="80">
        <v>41302.0</v>
      </c>
      <c r="B4934" s="74">
        <v>1.0069</v>
      </c>
      <c r="C4934" s="1" t="s">
        <v>1949</v>
      </c>
      <c r="G4934" s="16"/>
    </row>
    <row r="4935">
      <c r="A4935" s="80">
        <v>41303.0</v>
      </c>
      <c r="B4935" s="74">
        <v>1.0029</v>
      </c>
      <c r="C4935" s="1" t="s">
        <v>1949</v>
      </c>
      <c r="G4935" s="16"/>
    </row>
    <row r="4936">
      <c r="A4936" s="80">
        <v>41304.0</v>
      </c>
      <c r="B4936" s="74">
        <v>1.0033</v>
      </c>
      <c r="C4936" s="1" t="s">
        <v>1949</v>
      </c>
      <c r="G4936" s="16"/>
    </row>
    <row r="4937">
      <c r="A4937" s="80">
        <v>41305.0</v>
      </c>
      <c r="B4937" s="74">
        <v>0.9992</v>
      </c>
      <c r="C4937" s="1" t="s">
        <v>1949</v>
      </c>
      <c r="G4937" s="16"/>
    </row>
    <row r="4938">
      <c r="A4938" s="79">
        <v>41306.0</v>
      </c>
      <c r="B4938" s="74">
        <v>0.9987</v>
      </c>
      <c r="C4938" s="1" t="s">
        <v>1949</v>
      </c>
      <c r="G4938" s="16"/>
    </row>
    <row r="4939">
      <c r="A4939" s="79">
        <v>41309.0</v>
      </c>
      <c r="B4939" s="74">
        <v>0.9977</v>
      </c>
      <c r="C4939" s="1" t="s">
        <v>1949</v>
      </c>
      <c r="G4939" s="16"/>
    </row>
    <row r="4940">
      <c r="A4940" s="79">
        <v>41310.0</v>
      </c>
      <c r="B4940" s="74">
        <v>0.9972</v>
      </c>
      <c r="C4940" s="1" t="s">
        <v>1949</v>
      </c>
      <c r="G4940" s="16"/>
    </row>
    <row r="4941">
      <c r="A4941" s="79">
        <v>41311.0</v>
      </c>
      <c r="B4941" s="74">
        <v>0.996</v>
      </c>
      <c r="C4941" s="1" t="s">
        <v>1949</v>
      </c>
      <c r="G4941" s="16"/>
    </row>
    <row r="4942">
      <c r="A4942" s="79">
        <v>41312.0</v>
      </c>
      <c r="B4942" s="74">
        <v>0.9993</v>
      </c>
      <c r="C4942" s="1" t="s">
        <v>1949</v>
      </c>
      <c r="G4942" s="16"/>
    </row>
    <row r="4943">
      <c r="A4943" s="79">
        <v>41313.0</v>
      </c>
      <c r="B4943" s="74">
        <v>1.002</v>
      </c>
      <c r="C4943" s="1" t="s">
        <v>1949</v>
      </c>
      <c r="G4943" s="16"/>
    </row>
    <row r="4944">
      <c r="A4944" s="80">
        <v>41316.0</v>
      </c>
      <c r="B4944" s="13"/>
      <c r="C4944" s="1" t="s">
        <v>1949</v>
      </c>
      <c r="G4944" s="16"/>
    </row>
    <row r="4945">
      <c r="A4945" s="80">
        <v>41317.0</v>
      </c>
      <c r="B4945" s="74">
        <v>1.0029</v>
      </c>
      <c r="C4945" s="1" t="s">
        <v>1949</v>
      </c>
      <c r="G4945" s="16"/>
    </row>
    <row r="4946">
      <c r="A4946" s="80">
        <v>41318.0</v>
      </c>
      <c r="B4946" s="74">
        <v>1.002</v>
      </c>
      <c r="C4946" s="1" t="s">
        <v>1949</v>
      </c>
      <c r="G4946" s="16"/>
    </row>
    <row r="4947">
      <c r="A4947" s="80">
        <v>41319.0</v>
      </c>
      <c r="B4947" s="74">
        <v>1.0008</v>
      </c>
      <c r="C4947" s="1" t="s">
        <v>1949</v>
      </c>
      <c r="G4947" s="16"/>
    </row>
    <row r="4948">
      <c r="A4948" s="80">
        <v>41320.0</v>
      </c>
      <c r="B4948" s="74">
        <v>1.007</v>
      </c>
      <c r="C4948" s="1" t="s">
        <v>1949</v>
      </c>
      <c r="G4948" s="16"/>
    </row>
    <row r="4949">
      <c r="A4949" s="80">
        <v>41324.0</v>
      </c>
      <c r="B4949" s="74">
        <v>1.0118</v>
      </c>
      <c r="C4949" s="1" t="s">
        <v>1949</v>
      </c>
      <c r="G4949" s="16"/>
    </row>
    <row r="4950">
      <c r="A4950" s="80">
        <v>41325.0</v>
      </c>
      <c r="B4950" s="74">
        <v>1.0163</v>
      </c>
      <c r="C4950" s="1" t="s">
        <v>1949</v>
      </c>
      <c r="G4950" s="16"/>
    </row>
    <row r="4951">
      <c r="A4951" s="80">
        <v>41326.0</v>
      </c>
      <c r="B4951" s="74">
        <v>1.0185</v>
      </c>
      <c r="C4951" s="1" t="s">
        <v>1949</v>
      </c>
      <c r="G4951" s="16"/>
    </row>
    <row r="4952">
      <c r="A4952" s="80">
        <v>41327.0</v>
      </c>
      <c r="B4952" s="74">
        <v>1.0224</v>
      </c>
      <c r="C4952" s="1" t="s">
        <v>1949</v>
      </c>
      <c r="G4952" s="16"/>
    </row>
    <row r="4953">
      <c r="A4953" s="80">
        <v>41330.0</v>
      </c>
      <c r="B4953" s="74">
        <v>1.0265</v>
      </c>
      <c r="C4953" s="1" t="s">
        <v>1949</v>
      </c>
      <c r="G4953" s="16"/>
    </row>
    <row r="4954">
      <c r="A4954" s="80">
        <v>41331.0</v>
      </c>
      <c r="B4954" s="74">
        <v>1.028</v>
      </c>
      <c r="C4954" s="1" t="s">
        <v>1949</v>
      </c>
      <c r="G4954" s="16"/>
    </row>
    <row r="4955">
      <c r="A4955" s="80">
        <v>41332.0</v>
      </c>
      <c r="B4955" s="74">
        <v>1.025</v>
      </c>
      <c r="C4955" s="1" t="s">
        <v>1949</v>
      </c>
      <c r="G4955" s="16"/>
    </row>
    <row r="4956">
      <c r="A4956" s="80">
        <v>41333.0</v>
      </c>
      <c r="B4956" s="74">
        <v>1.0285</v>
      </c>
      <c r="C4956" s="1" t="s">
        <v>1949</v>
      </c>
      <c r="G4956" s="16"/>
    </row>
    <row r="4957">
      <c r="A4957" s="79">
        <v>41334.0</v>
      </c>
      <c r="B4957" s="74">
        <v>1.0285</v>
      </c>
      <c r="C4957" s="1" t="s">
        <v>1949</v>
      </c>
      <c r="G4957" s="16"/>
    </row>
    <row r="4958">
      <c r="A4958" s="79">
        <v>41337.0</v>
      </c>
      <c r="B4958" s="74">
        <v>1.0298</v>
      </c>
      <c r="C4958" s="1" t="s">
        <v>1949</v>
      </c>
      <c r="G4958" s="16"/>
    </row>
    <row r="4959">
      <c r="A4959" s="79">
        <v>41338.0</v>
      </c>
      <c r="B4959" s="74">
        <v>1.029</v>
      </c>
      <c r="C4959" s="1" t="s">
        <v>1949</v>
      </c>
      <c r="G4959" s="16"/>
    </row>
    <row r="4960">
      <c r="A4960" s="79">
        <v>41339.0</v>
      </c>
      <c r="B4960" s="13"/>
      <c r="C4960" s="1" t="s">
        <v>1949</v>
      </c>
      <c r="G4960" s="16"/>
    </row>
    <row r="4961">
      <c r="A4961" s="79">
        <v>41340.0</v>
      </c>
      <c r="B4961" s="74">
        <v>1.0302</v>
      </c>
      <c r="C4961" s="1" t="s">
        <v>1949</v>
      </c>
      <c r="G4961" s="16"/>
    </row>
    <row r="4962">
      <c r="A4962" s="79">
        <v>41341.0</v>
      </c>
      <c r="B4962" s="74">
        <v>1.0273</v>
      </c>
      <c r="C4962" s="1" t="s">
        <v>1949</v>
      </c>
      <c r="G4962" s="16"/>
    </row>
    <row r="4963">
      <c r="A4963" s="80">
        <v>41344.0</v>
      </c>
      <c r="B4963" s="74">
        <v>1.0268</v>
      </c>
      <c r="C4963" s="1" t="s">
        <v>1949</v>
      </c>
      <c r="G4963" s="16"/>
    </row>
    <row r="4964">
      <c r="A4964" s="80">
        <v>41345.0</v>
      </c>
      <c r="B4964" s="74">
        <v>1.0254</v>
      </c>
      <c r="C4964" s="1" t="s">
        <v>1949</v>
      </c>
      <c r="G4964" s="16"/>
    </row>
    <row r="4965">
      <c r="A4965" s="80">
        <v>41346.0</v>
      </c>
      <c r="B4965" s="74">
        <v>1.0273</v>
      </c>
      <c r="C4965" s="1" t="s">
        <v>1949</v>
      </c>
      <c r="G4965" s="16"/>
    </row>
    <row r="4966">
      <c r="A4966" s="80">
        <v>41347.0</v>
      </c>
      <c r="B4966" s="74">
        <v>1.0261</v>
      </c>
      <c r="C4966" s="1" t="s">
        <v>1949</v>
      </c>
      <c r="G4966" s="16"/>
    </row>
    <row r="4967">
      <c r="A4967" s="80">
        <v>41348.0</v>
      </c>
      <c r="B4967" s="74">
        <v>1.0193</v>
      </c>
      <c r="C4967" s="1" t="s">
        <v>1949</v>
      </c>
      <c r="G4967" s="16"/>
    </row>
    <row r="4968">
      <c r="A4968" s="80">
        <v>41351.0</v>
      </c>
      <c r="B4968" s="74">
        <v>1.0217</v>
      </c>
      <c r="C4968" s="1" t="s">
        <v>1949</v>
      </c>
      <c r="G4968" s="16"/>
    </row>
    <row r="4969">
      <c r="A4969" s="80">
        <v>41352.0</v>
      </c>
      <c r="B4969" s="74">
        <v>1.0274</v>
      </c>
      <c r="C4969" s="1" t="s">
        <v>1949</v>
      </c>
      <c r="G4969" s="16"/>
    </row>
    <row r="4970">
      <c r="A4970" s="80">
        <v>41353.0</v>
      </c>
      <c r="B4970" s="74">
        <v>1.0268</v>
      </c>
      <c r="C4970" s="1" t="s">
        <v>1949</v>
      </c>
      <c r="G4970" s="16"/>
    </row>
    <row r="4971">
      <c r="A4971" s="80">
        <v>41354.0</v>
      </c>
      <c r="B4971" s="74">
        <v>1.0241</v>
      </c>
      <c r="C4971" s="1" t="s">
        <v>1949</v>
      </c>
      <c r="G4971" s="16"/>
    </row>
    <row r="4972">
      <c r="A4972" s="80">
        <v>41355.0</v>
      </c>
      <c r="B4972" s="74">
        <v>1.0225</v>
      </c>
      <c r="C4972" s="1" t="s">
        <v>1949</v>
      </c>
      <c r="G4972" s="16"/>
    </row>
    <row r="4973">
      <c r="A4973" s="80">
        <v>41358.0</v>
      </c>
      <c r="B4973" s="74">
        <v>1.0218</v>
      </c>
      <c r="C4973" s="1" t="s">
        <v>1949</v>
      </c>
      <c r="G4973" s="16"/>
    </row>
    <row r="4974">
      <c r="A4974" s="80">
        <v>41359.0</v>
      </c>
      <c r="B4974" s="74">
        <v>1.0166</v>
      </c>
      <c r="C4974" s="1" t="s">
        <v>1949</v>
      </c>
      <c r="G4974" s="16"/>
    </row>
    <row r="4975">
      <c r="A4975" s="80">
        <v>41360.0</v>
      </c>
      <c r="B4975" s="13"/>
      <c r="C4975" s="1" t="s">
        <v>1949</v>
      </c>
      <c r="G4975" s="16"/>
    </row>
    <row r="4976">
      <c r="A4976" s="80">
        <v>41361.0</v>
      </c>
      <c r="B4976" s="74">
        <v>1.0156</v>
      </c>
      <c r="C4976" s="1" t="s">
        <v>1949</v>
      </c>
      <c r="G4976" s="16"/>
    </row>
    <row r="4977">
      <c r="A4977" s="80">
        <v>41362.0</v>
      </c>
      <c r="B4977" s="13"/>
      <c r="C4977" s="1" t="s">
        <v>1949</v>
      </c>
      <c r="G4977" s="16"/>
    </row>
    <row r="4978">
      <c r="A4978" s="79">
        <v>41365.0</v>
      </c>
      <c r="B4978" s="74">
        <v>1.0167</v>
      </c>
      <c r="C4978" s="1" t="s">
        <v>1949</v>
      </c>
      <c r="G4978" s="16"/>
    </row>
    <row r="4979">
      <c r="A4979" s="79">
        <v>41366.0</v>
      </c>
      <c r="B4979" s="74">
        <v>1.0148</v>
      </c>
      <c r="C4979" s="1" t="s">
        <v>1949</v>
      </c>
      <c r="G4979" s="16"/>
    </row>
    <row r="4980">
      <c r="A4980" s="79">
        <v>41367.0</v>
      </c>
      <c r="B4980" s="74">
        <v>1.0134</v>
      </c>
      <c r="C4980" s="1" t="s">
        <v>1949</v>
      </c>
      <c r="G4980" s="16"/>
    </row>
    <row r="4981">
      <c r="A4981" s="79">
        <v>41368.0</v>
      </c>
      <c r="B4981" s="74">
        <v>1.0139</v>
      </c>
      <c r="C4981" s="1" t="s">
        <v>1949</v>
      </c>
      <c r="G4981" s="16"/>
    </row>
    <row r="4982">
      <c r="A4982" s="79">
        <v>41369.0</v>
      </c>
      <c r="B4982" s="74">
        <v>1.0191</v>
      </c>
      <c r="C4982" s="1" t="s">
        <v>1949</v>
      </c>
      <c r="G4982" s="16"/>
    </row>
    <row r="4983">
      <c r="A4983" s="79">
        <v>41372.0</v>
      </c>
      <c r="B4983" s="74">
        <v>1.0198</v>
      </c>
      <c r="C4983" s="1" t="s">
        <v>1949</v>
      </c>
      <c r="G4983" s="16"/>
    </row>
    <row r="4984">
      <c r="A4984" s="79">
        <v>41373.0</v>
      </c>
      <c r="B4984" s="74">
        <v>1.0162</v>
      </c>
      <c r="C4984" s="1" t="s">
        <v>1949</v>
      </c>
      <c r="G4984" s="16"/>
    </row>
    <row r="4985">
      <c r="A4985" s="80">
        <v>41374.0</v>
      </c>
      <c r="B4985" s="74">
        <v>1.015</v>
      </c>
      <c r="C4985" s="1" t="s">
        <v>1949</v>
      </c>
      <c r="G4985" s="16"/>
    </row>
    <row r="4986">
      <c r="A4986" s="80">
        <v>41375.0</v>
      </c>
      <c r="B4986" s="74">
        <v>1.0107</v>
      </c>
      <c r="C4986" s="1" t="s">
        <v>1949</v>
      </c>
      <c r="G4986" s="16"/>
    </row>
    <row r="4987">
      <c r="A4987" s="80">
        <v>41376.0</v>
      </c>
      <c r="B4987" s="74">
        <v>1.0134</v>
      </c>
      <c r="C4987" s="1" t="s">
        <v>1949</v>
      </c>
      <c r="G4987" s="16"/>
    </row>
    <row r="4988">
      <c r="A4988" s="80">
        <v>41379.0</v>
      </c>
      <c r="B4988" s="74">
        <v>1.0206</v>
      </c>
      <c r="C4988" s="1" t="s">
        <v>1949</v>
      </c>
      <c r="G4988" s="16"/>
    </row>
    <row r="4989">
      <c r="A4989" s="80">
        <v>41380.0</v>
      </c>
      <c r="B4989" s="74">
        <v>1.023</v>
      </c>
      <c r="C4989" s="1" t="s">
        <v>1949</v>
      </c>
      <c r="G4989" s="16"/>
    </row>
    <row r="4990">
      <c r="A4990" s="80">
        <v>41381.0</v>
      </c>
      <c r="B4990" s="74">
        <v>1.0262</v>
      </c>
      <c r="C4990" s="1" t="s">
        <v>1949</v>
      </c>
      <c r="G4990" s="16"/>
    </row>
    <row r="4991">
      <c r="A4991" s="80">
        <v>41382.0</v>
      </c>
      <c r="B4991" s="74">
        <v>1.0255</v>
      </c>
      <c r="C4991" s="1" t="s">
        <v>1949</v>
      </c>
      <c r="G4991" s="16"/>
    </row>
    <row r="4992">
      <c r="A4992" s="80">
        <v>41383.0</v>
      </c>
      <c r="B4992" s="74">
        <v>1.0264</v>
      </c>
      <c r="C4992" s="1" t="s">
        <v>1949</v>
      </c>
      <c r="G4992" s="16"/>
    </row>
    <row r="4993">
      <c r="A4993" s="80">
        <v>41386.0</v>
      </c>
      <c r="B4993" s="74">
        <v>1.0263</v>
      </c>
      <c r="C4993" s="1" t="s">
        <v>1949</v>
      </c>
      <c r="G4993" s="16"/>
    </row>
    <row r="4994">
      <c r="A4994" s="80">
        <v>41387.0</v>
      </c>
      <c r="B4994" s="74">
        <v>1.0259</v>
      </c>
      <c r="C4994" s="1" t="s">
        <v>1949</v>
      </c>
      <c r="G4994" s="16"/>
    </row>
    <row r="4995">
      <c r="A4995" s="80">
        <v>41388.0</v>
      </c>
      <c r="B4995" s="74">
        <v>1.027</v>
      </c>
      <c r="C4995" s="1" t="s">
        <v>1949</v>
      </c>
      <c r="G4995" s="16"/>
    </row>
    <row r="4996">
      <c r="A4996" s="80">
        <v>41389.0</v>
      </c>
      <c r="B4996" s="74">
        <v>1.0194</v>
      </c>
      <c r="C4996" s="1" t="s">
        <v>1949</v>
      </c>
      <c r="G4996" s="16"/>
    </row>
    <row r="4997">
      <c r="A4997" s="80">
        <v>41390.0</v>
      </c>
      <c r="B4997" s="74">
        <v>1.017</v>
      </c>
      <c r="C4997" s="1" t="s">
        <v>1949</v>
      </c>
      <c r="G4997" s="16"/>
    </row>
    <row r="4998">
      <c r="A4998" s="80">
        <v>41393.0</v>
      </c>
      <c r="B4998" s="74">
        <v>1.0138</v>
      </c>
      <c r="C4998" s="1" t="s">
        <v>1949</v>
      </c>
      <c r="G4998" s="16"/>
    </row>
    <row r="4999">
      <c r="A4999" s="80">
        <v>41394.0</v>
      </c>
      <c r="B4999" s="74">
        <v>1.0072</v>
      </c>
      <c r="C4999" s="1" t="s">
        <v>1949</v>
      </c>
      <c r="G4999" s="16"/>
    </row>
    <row r="5000">
      <c r="A5000" s="81">
        <v>41395.0</v>
      </c>
      <c r="B5000" s="74">
        <v>1.0084</v>
      </c>
      <c r="C5000" s="1" t="s">
        <v>1949</v>
      </c>
      <c r="G5000" s="16"/>
    </row>
    <row r="5001">
      <c r="A5001" s="81">
        <v>41396.0</v>
      </c>
      <c r="B5001" s="74">
        <v>1.0083</v>
      </c>
      <c r="C5001" s="1" t="s">
        <v>1949</v>
      </c>
      <c r="G5001" s="16"/>
    </row>
    <row r="5002">
      <c r="A5002" s="81">
        <v>41397.0</v>
      </c>
      <c r="B5002" s="74">
        <v>1.0079</v>
      </c>
      <c r="C5002" s="1" t="s">
        <v>1949</v>
      </c>
      <c r="G5002" s="16"/>
    </row>
    <row r="5003">
      <c r="A5003" s="81">
        <v>41400.0</v>
      </c>
      <c r="B5003" s="74">
        <v>1.0075</v>
      </c>
      <c r="C5003" s="1" t="s">
        <v>1949</v>
      </c>
      <c r="G5003" s="16"/>
    </row>
    <row r="5004">
      <c r="A5004" s="81">
        <v>41401.0</v>
      </c>
      <c r="B5004" s="74">
        <v>1.0052</v>
      </c>
      <c r="C5004" s="1" t="s">
        <v>1949</v>
      </c>
      <c r="G5004" s="16"/>
    </row>
    <row r="5005">
      <c r="A5005" s="81">
        <v>41402.0</v>
      </c>
      <c r="B5005" s="74">
        <v>1.0023</v>
      </c>
      <c r="C5005" s="1" t="s">
        <v>1949</v>
      </c>
      <c r="G5005" s="16"/>
    </row>
    <row r="5006">
      <c r="A5006" s="81">
        <v>41403.0</v>
      </c>
      <c r="B5006" s="74">
        <v>1.0027</v>
      </c>
      <c r="C5006" s="1" t="s">
        <v>1949</v>
      </c>
      <c r="G5006" s="16"/>
    </row>
    <row r="5007">
      <c r="A5007" s="82">
        <v>41404.0</v>
      </c>
      <c r="B5007" s="74">
        <v>1.0124</v>
      </c>
      <c r="C5007" s="1" t="s">
        <v>1949</v>
      </c>
      <c r="G5007" s="16"/>
    </row>
    <row r="5008">
      <c r="A5008" s="82">
        <v>41407.0</v>
      </c>
      <c r="B5008" s="74">
        <v>1.0108</v>
      </c>
      <c r="C5008" s="1" t="s">
        <v>1949</v>
      </c>
      <c r="G5008" s="16"/>
    </row>
    <row r="5009">
      <c r="A5009" s="82">
        <v>41408.0</v>
      </c>
      <c r="B5009" s="74">
        <v>1.0148</v>
      </c>
      <c r="C5009" s="1" t="s">
        <v>1949</v>
      </c>
      <c r="G5009" s="16"/>
    </row>
    <row r="5010">
      <c r="A5010" s="82">
        <v>41409.0</v>
      </c>
      <c r="B5010" s="74">
        <v>1.0173</v>
      </c>
      <c r="C5010" s="1" t="s">
        <v>1949</v>
      </c>
      <c r="G5010" s="16"/>
    </row>
    <row r="5011">
      <c r="A5011" s="82">
        <v>41410.0</v>
      </c>
      <c r="B5011" s="74">
        <v>1.0163</v>
      </c>
      <c r="C5011" s="1" t="s">
        <v>1949</v>
      </c>
      <c r="G5011" s="16"/>
    </row>
    <row r="5012">
      <c r="A5012" s="82">
        <v>41411.0</v>
      </c>
      <c r="B5012" s="74">
        <v>1.0269</v>
      </c>
      <c r="C5012" s="1" t="s">
        <v>1949</v>
      </c>
      <c r="G5012" s="16"/>
    </row>
    <row r="5013">
      <c r="A5013" s="82">
        <v>41414.0</v>
      </c>
      <c r="B5013" s="13"/>
      <c r="C5013" s="1" t="s">
        <v>1949</v>
      </c>
      <c r="G5013" s="16"/>
    </row>
    <row r="5014">
      <c r="A5014" s="82">
        <v>41415.0</v>
      </c>
      <c r="B5014" s="74">
        <v>1.0277</v>
      </c>
      <c r="C5014" s="1" t="s">
        <v>1949</v>
      </c>
      <c r="G5014" s="16"/>
    </row>
    <row r="5015">
      <c r="A5015" s="82">
        <v>41416.0</v>
      </c>
      <c r="B5015" s="74">
        <v>1.0333</v>
      </c>
      <c r="C5015" s="1" t="s">
        <v>1949</v>
      </c>
      <c r="G5015" s="16"/>
    </row>
    <row r="5016">
      <c r="A5016" s="82">
        <v>41417.0</v>
      </c>
      <c r="B5016" s="74">
        <v>1.031</v>
      </c>
      <c r="C5016" s="1" t="s">
        <v>1949</v>
      </c>
      <c r="G5016" s="16"/>
    </row>
    <row r="5017">
      <c r="A5017" s="82">
        <v>41418.0</v>
      </c>
      <c r="B5017" s="74">
        <v>1.0323</v>
      </c>
      <c r="C5017" s="1" t="s">
        <v>1949</v>
      </c>
      <c r="G5017" s="16"/>
    </row>
    <row r="5018">
      <c r="A5018" s="82">
        <v>41422.0</v>
      </c>
      <c r="B5018" s="74">
        <v>1.0371</v>
      </c>
      <c r="C5018" s="1" t="s">
        <v>1949</v>
      </c>
      <c r="G5018" s="16"/>
    </row>
    <row r="5019">
      <c r="A5019" s="82">
        <v>41423.0</v>
      </c>
      <c r="B5019" s="74">
        <v>1.037</v>
      </c>
      <c r="C5019" s="1" t="s">
        <v>1949</v>
      </c>
      <c r="G5019" s="16"/>
    </row>
    <row r="5020">
      <c r="A5020" s="82">
        <v>41424.0</v>
      </c>
      <c r="B5020" s="74">
        <v>1.0309</v>
      </c>
      <c r="C5020" s="1" t="s">
        <v>1949</v>
      </c>
      <c r="G5020" s="16"/>
    </row>
    <row r="5021">
      <c r="A5021" s="82">
        <v>41425.0</v>
      </c>
      <c r="B5021" s="74">
        <v>1.0339</v>
      </c>
      <c r="C5021" s="1" t="s">
        <v>1949</v>
      </c>
      <c r="G5021" s="16"/>
    </row>
    <row r="5022">
      <c r="A5022" s="79">
        <v>41428.0</v>
      </c>
      <c r="B5022" s="74">
        <v>1.0291</v>
      </c>
      <c r="C5022" s="1" t="s">
        <v>1949</v>
      </c>
      <c r="G5022" s="16"/>
    </row>
    <row r="5023">
      <c r="A5023" s="79">
        <v>41429.0</v>
      </c>
      <c r="B5023" s="74">
        <v>1.0348</v>
      </c>
      <c r="C5023" s="1" t="s">
        <v>1949</v>
      </c>
      <c r="G5023" s="16"/>
    </row>
    <row r="5024">
      <c r="A5024" s="79">
        <v>41430.0</v>
      </c>
      <c r="B5024" s="74">
        <v>1.0345</v>
      </c>
      <c r="C5024" s="1" t="s">
        <v>1949</v>
      </c>
      <c r="G5024" s="16"/>
    </row>
    <row r="5025">
      <c r="A5025" s="79">
        <v>41431.0</v>
      </c>
      <c r="B5025" s="74">
        <v>1.0238</v>
      </c>
      <c r="C5025" s="1" t="s">
        <v>1949</v>
      </c>
      <c r="G5025" s="16"/>
    </row>
    <row r="5026">
      <c r="A5026" s="79">
        <v>41432.0</v>
      </c>
      <c r="B5026" s="74">
        <v>1.021</v>
      </c>
      <c r="C5026" s="1" t="s">
        <v>1949</v>
      </c>
      <c r="G5026" s="16"/>
    </row>
    <row r="5027">
      <c r="A5027" s="80">
        <v>41435.0</v>
      </c>
      <c r="B5027" s="74">
        <v>1.0187</v>
      </c>
      <c r="C5027" s="1" t="s">
        <v>1949</v>
      </c>
      <c r="G5027" s="16"/>
    </row>
    <row r="5028">
      <c r="A5028" s="80">
        <v>41436.0</v>
      </c>
      <c r="B5028" s="74">
        <v>1.019</v>
      </c>
      <c r="C5028" s="1" t="s">
        <v>1949</v>
      </c>
      <c r="G5028" s="16"/>
    </row>
    <row r="5029">
      <c r="A5029" s="80">
        <v>41437.0</v>
      </c>
      <c r="B5029" s="74">
        <v>1.0202</v>
      </c>
      <c r="C5029" s="1" t="s">
        <v>1949</v>
      </c>
      <c r="G5029" s="16"/>
    </row>
    <row r="5030">
      <c r="A5030" s="80">
        <v>41438.0</v>
      </c>
      <c r="B5030" s="74">
        <v>1.017</v>
      </c>
      <c r="C5030" s="1" t="s">
        <v>1949</v>
      </c>
      <c r="G5030" s="16"/>
    </row>
    <row r="5031">
      <c r="A5031" s="80">
        <v>41439.0</v>
      </c>
      <c r="B5031" s="74">
        <v>1.0177</v>
      </c>
      <c r="C5031" s="1" t="s">
        <v>1949</v>
      </c>
      <c r="G5031" s="16"/>
    </row>
    <row r="5032">
      <c r="A5032" s="80">
        <v>41442.0</v>
      </c>
      <c r="B5032" s="74">
        <v>1.0176</v>
      </c>
      <c r="C5032" s="1" t="s">
        <v>1949</v>
      </c>
      <c r="G5032" s="16"/>
    </row>
    <row r="5033">
      <c r="A5033" s="80">
        <v>41443.0</v>
      </c>
      <c r="B5033" s="74">
        <v>1.0209</v>
      </c>
      <c r="C5033" s="1" t="s">
        <v>1949</v>
      </c>
      <c r="G5033" s="16"/>
    </row>
    <row r="5034">
      <c r="A5034" s="80">
        <v>41444.0</v>
      </c>
      <c r="B5034" s="74">
        <v>1.0187</v>
      </c>
      <c r="C5034" s="1" t="s">
        <v>1949</v>
      </c>
      <c r="G5034" s="16"/>
    </row>
    <row r="5035">
      <c r="A5035" s="80">
        <v>41445.0</v>
      </c>
      <c r="B5035" s="74">
        <v>1.0387</v>
      </c>
      <c r="C5035" s="1" t="s">
        <v>1949</v>
      </c>
      <c r="G5035" s="16"/>
    </row>
    <row r="5036">
      <c r="A5036" s="80">
        <v>41446.0</v>
      </c>
      <c r="B5036" s="74">
        <v>1.047</v>
      </c>
      <c r="C5036" s="1" t="s">
        <v>1949</v>
      </c>
      <c r="G5036" s="16"/>
    </row>
    <row r="5037">
      <c r="A5037" s="80">
        <v>41449.0</v>
      </c>
      <c r="B5037" s="74">
        <v>1.0532</v>
      </c>
      <c r="C5037" s="1" t="s">
        <v>1949</v>
      </c>
      <c r="G5037" s="16"/>
    </row>
    <row r="5038">
      <c r="A5038" s="80">
        <v>41450.0</v>
      </c>
      <c r="B5038" s="74">
        <v>1.0513</v>
      </c>
      <c r="C5038" s="1" t="s">
        <v>1949</v>
      </c>
      <c r="G5038" s="16"/>
    </row>
    <row r="5039">
      <c r="A5039" s="80">
        <v>41451.0</v>
      </c>
      <c r="B5039" s="74">
        <v>1.0469</v>
      </c>
      <c r="C5039" s="1" t="s">
        <v>1949</v>
      </c>
      <c r="G5039" s="16"/>
    </row>
    <row r="5040">
      <c r="A5040" s="80">
        <v>41452.0</v>
      </c>
      <c r="B5040" s="74">
        <v>1.048</v>
      </c>
      <c r="C5040" s="1" t="s">
        <v>1949</v>
      </c>
      <c r="G5040" s="16"/>
    </row>
    <row r="5041">
      <c r="A5041" s="80">
        <v>41453.0</v>
      </c>
      <c r="B5041" s="13"/>
      <c r="C5041" s="1" t="s">
        <v>1949</v>
      </c>
      <c r="G5041" s="16"/>
    </row>
    <row r="5042">
      <c r="A5042" s="79">
        <v>41456.0</v>
      </c>
      <c r="B5042" s="13"/>
      <c r="C5042" s="1" t="s">
        <v>1949</v>
      </c>
      <c r="G5042" s="16"/>
    </row>
    <row r="5043">
      <c r="A5043" s="79">
        <v>41457.0</v>
      </c>
      <c r="B5043" s="74">
        <v>1.053</v>
      </c>
      <c r="C5043" s="1" t="s">
        <v>1949</v>
      </c>
      <c r="G5043" s="16"/>
    </row>
    <row r="5044">
      <c r="A5044" s="79">
        <v>41458.0</v>
      </c>
      <c r="B5044" s="74">
        <v>1.0523</v>
      </c>
      <c r="C5044" s="1" t="s">
        <v>1949</v>
      </c>
      <c r="G5044" s="16"/>
    </row>
    <row r="5045">
      <c r="A5045" s="79">
        <v>41463.0</v>
      </c>
      <c r="B5045" s="74">
        <v>1.0576</v>
      </c>
      <c r="C5045" s="1" t="s">
        <v>1949</v>
      </c>
      <c r="G5045" s="16"/>
    </row>
    <row r="5046">
      <c r="A5046" s="79">
        <v>41464.0</v>
      </c>
      <c r="B5046" s="74">
        <v>1.053</v>
      </c>
      <c r="C5046" s="1" t="s">
        <v>1949</v>
      </c>
      <c r="G5046" s="16"/>
    </row>
    <row r="5047">
      <c r="A5047" s="80">
        <v>41465.0</v>
      </c>
      <c r="B5047" s="74">
        <v>1.0511</v>
      </c>
      <c r="C5047" s="1" t="s">
        <v>1949</v>
      </c>
      <c r="G5047" s="16"/>
    </row>
    <row r="5048">
      <c r="A5048" s="80">
        <v>41466.0</v>
      </c>
      <c r="B5048" s="74">
        <v>1.0389</v>
      </c>
      <c r="C5048" s="1" t="s">
        <v>1949</v>
      </c>
      <c r="G5048" s="16"/>
    </row>
    <row r="5049">
      <c r="A5049" s="80">
        <v>41467.0</v>
      </c>
      <c r="B5049" s="74">
        <v>1.0392</v>
      </c>
      <c r="C5049" s="1" t="s">
        <v>1949</v>
      </c>
      <c r="G5049" s="16"/>
    </row>
    <row r="5050">
      <c r="A5050" s="80">
        <v>41470.0</v>
      </c>
      <c r="B5050" s="74">
        <v>1.0413</v>
      </c>
      <c r="C5050" s="1" t="s">
        <v>1949</v>
      </c>
      <c r="G5050" s="16"/>
    </row>
    <row r="5051">
      <c r="A5051" s="80">
        <v>41471.0</v>
      </c>
      <c r="B5051" s="74">
        <v>1.0388</v>
      </c>
      <c r="C5051" s="1" t="s">
        <v>1949</v>
      </c>
      <c r="G5051" s="16"/>
    </row>
    <row r="5052">
      <c r="A5052" s="80">
        <v>41472.0</v>
      </c>
      <c r="B5052" s="74">
        <v>1.0425</v>
      </c>
      <c r="C5052" s="1" t="s">
        <v>1949</v>
      </c>
      <c r="G5052" s="16"/>
    </row>
    <row r="5053">
      <c r="A5053" s="80">
        <v>41473.0</v>
      </c>
      <c r="B5053" s="74">
        <v>1.0396</v>
      </c>
      <c r="C5053" s="1" t="s">
        <v>1949</v>
      </c>
      <c r="G5053" s="16"/>
    </row>
    <row r="5054">
      <c r="A5054" s="80">
        <v>41474.0</v>
      </c>
      <c r="B5054" s="74">
        <v>1.0363</v>
      </c>
      <c r="C5054" s="1" t="s">
        <v>1949</v>
      </c>
      <c r="G5054" s="16"/>
    </row>
    <row r="5055">
      <c r="A5055" s="80">
        <v>41477.0</v>
      </c>
      <c r="B5055" s="74">
        <v>1.0337</v>
      </c>
      <c r="C5055" s="1" t="s">
        <v>1949</v>
      </c>
      <c r="G5055" s="16"/>
    </row>
    <row r="5056">
      <c r="A5056" s="80">
        <v>41478.0</v>
      </c>
      <c r="B5056" s="74">
        <v>1.0304</v>
      </c>
      <c r="C5056" s="1" t="s">
        <v>1949</v>
      </c>
      <c r="G5056" s="16"/>
    </row>
    <row r="5057">
      <c r="A5057" s="80">
        <v>41479.0</v>
      </c>
      <c r="B5057" s="74">
        <v>1.0298</v>
      </c>
      <c r="C5057" s="1" t="s">
        <v>1949</v>
      </c>
      <c r="G5057" s="16"/>
    </row>
    <row r="5058">
      <c r="A5058" s="80">
        <v>41480.0</v>
      </c>
      <c r="B5058" s="74">
        <v>1.0283</v>
      </c>
      <c r="C5058" s="1" t="s">
        <v>1949</v>
      </c>
      <c r="G5058" s="16"/>
    </row>
    <row r="5059">
      <c r="A5059" s="80">
        <v>41481.0</v>
      </c>
      <c r="B5059" s="74">
        <v>1.0291</v>
      </c>
      <c r="C5059" s="1" t="s">
        <v>1949</v>
      </c>
      <c r="G5059" s="16"/>
    </row>
    <row r="5060">
      <c r="A5060" s="80">
        <v>41484.0</v>
      </c>
      <c r="B5060" s="74">
        <v>1.0261</v>
      </c>
      <c r="C5060" s="1" t="s">
        <v>1949</v>
      </c>
      <c r="G5060" s="16"/>
    </row>
    <row r="5061">
      <c r="A5061" s="80">
        <v>41485.0</v>
      </c>
      <c r="B5061" s="74">
        <v>1.0293</v>
      </c>
      <c r="C5061" s="1" t="s">
        <v>1949</v>
      </c>
      <c r="G5061" s="16"/>
    </row>
    <row r="5062">
      <c r="A5062" s="80">
        <v>41486.0</v>
      </c>
      <c r="B5062" s="74">
        <v>1.0287</v>
      </c>
      <c r="C5062" s="1" t="s">
        <v>1949</v>
      </c>
      <c r="G5062" s="16"/>
    </row>
    <row r="5063">
      <c r="A5063" s="79">
        <v>41487.0</v>
      </c>
      <c r="B5063" s="74">
        <v>1.0338</v>
      </c>
      <c r="C5063" s="1" t="s">
        <v>1949</v>
      </c>
      <c r="G5063" s="16"/>
    </row>
    <row r="5064">
      <c r="A5064" s="79">
        <v>41488.0</v>
      </c>
      <c r="B5064" s="74">
        <v>1.0382</v>
      </c>
      <c r="C5064" s="1" t="s">
        <v>1949</v>
      </c>
      <c r="G5064" s="16"/>
    </row>
    <row r="5065">
      <c r="A5065" s="79">
        <v>41491.0</v>
      </c>
      <c r="B5065" s="13"/>
      <c r="C5065" s="1" t="s">
        <v>1949</v>
      </c>
      <c r="G5065" s="16"/>
    </row>
    <row r="5066">
      <c r="A5066" s="79">
        <v>41492.0</v>
      </c>
      <c r="B5066" s="74">
        <v>1.0379</v>
      </c>
      <c r="C5066" s="1" t="s">
        <v>1949</v>
      </c>
      <c r="G5066" s="16"/>
    </row>
    <row r="5067">
      <c r="A5067" s="79">
        <v>41493.0</v>
      </c>
      <c r="B5067" s="74">
        <v>1.0416</v>
      </c>
      <c r="C5067" s="1" t="s">
        <v>1949</v>
      </c>
      <c r="G5067" s="16"/>
    </row>
    <row r="5068">
      <c r="A5068" s="79">
        <v>41494.0</v>
      </c>
      <c r="B5068" s="74">
        <v>1.0348</v>
      </c>
      <c r="C5068" s="1" t="s">
        <v>1949</v>
      </c>
      <c r="G5068" s="16"/>
    </row>
    <row r="5069">
      <c r="A5069" s="79">
        <v>41495.0</v>
      </c>
      <c r="B5069" s="74">
        <v>1.0303</v>
      </c>
      <c r="C5069" s="1" t="s">
        <v>1949</v>
      </c>
      <c r="G5069" s="16"/>
    </row>
    <row r="5070">
      <c r="A5070" s="80">
        <v>41498.0</v>
      </c>
      <c r="B5070" s="74">
        <v>1.0297</v>
      </c>
      <c r="C5070" s="1" t="s">
        <v>1949</v>
      </c>
      <c r="G5070" s="16"/>
    </row>
    <row r="5071">
      <c r="A5071" s="80">
        <v>41499.0</v>
      </c>
      <c r="B5071" s="74">
        <v>1.0345</v>
      </c>
      <c r="C5071" s="1" t="s">
        <v>1949</v>
      </c>
      <c r="G5071" s="16"/>
    </row>
    <row r="5072">
      <c r="A5072" s="80">
        <v>41500.0</v>
      </c>
      <c r="B5072" s="74">
        <v>1.0322</v>
      </c>
      <c r="C5072" s="1" t="s">
        <v>1949</v>
      </c>
      <c r="G5072" s="16"/>
    </row>
    <row r="5073">
      <c r="A5073" s="80">
        <v>41501.0</v>
      </c>
      <c r="B5073" s="74">
        <v>1.034</v>
      </c>
      <c r="C5073" s="1" t="s">
        <v>1949</v>
      </c>
      <c r="G5073" s="16"/>
    </row>
    <row r="5074">
      <c r="A5074" s="80">
        <v>41502.0</v>
      </c>
      <c r="B5074" s="74">
        <v>1.0345</v>
      </c>
      <c r="C5074" s="1" t="s">
        <v>1949</v>
      </c>
      <c r="G5074" s="16"/>
    </row>
    <row r="5075">
      <c r="A5075" s="80">
        <v>41505.0</v>
      </c>
      <c r="B5075" s="74">
        <v>1.0334</v>
      </c>
      <c r="C5075" s="1" t="s">
        <v>1949</v>
      </c>
      <c r="G5075" s="16"/>
    </row>
    <row r="5076">
      <c r="A5076" s="80">
        <v>41506.0</v>
      </c>
      <c r="B5076" s="74">
        <v>1.0376</v>
      </c>
      <c r="C5076" s="1" t="s">
        <v>1949</v>
      </c>
      <c r="G5076" s="16"/>
    </row>
    <row r="5077">
      <c r="A5077" s="80">
        <v>41507.0</v>
      </c>
      <c r="B5077" s="74">
        <v>1.0443</v>
      </c>
      <c r="C5077" s="1" t="s">
        <v>1949</v>
      </c>
      <c r="G5077" s="16"/>
    </row>
    <row r="5078">
      <c r="A5078" s="80">
        <v>41508.0</v>
      </c>
      <c r="B5078" s="74">
        <v>1.0512</v>
      </c>
      <c r="C5078" s="1" t="s">
        <v>1949</v>
      </c>
      <c r="G5078" s="16"/>
    </row>
    <row r="5079">
      <c r="A5079" s="80">
        <v>41509.0</v>
      </c>
      <c r="B5079" s="74">
        <v>1.0515</v>
      </c>
      <c r="C5079" s="1" t="s">
        <v>1949</v>
      </c>
      <c r="G5079" s="16"/>
    </row>
    <row r="5080">
      <c r="A5080" s="80">
        <v>41512.0</v>
      </c>
      <c r="B5080" s="74">
        <v>1.0514</v>
      </c>
      <c r="C5080" s="1" t="s">
        <v>1949</v>
      </c>
      <c r="G5080" s="16"/>
    </row>
    <row r="5081">
      <c r="A5081" s="80">
        <v>41513.0</v>
      </c>
      <c r="B5081" s="74">
        <v>1.0503</v>
      </c>
      <c r="C5081" s="1" t="s">
        <v>1949</v>
      </c>
      <c r="G5081" s="16"/>
    </row>
    <row r="5082">
      <c r="A5082" s="80">
        <v>41514.0</v>
      </c>
      <c r="B5082" s="74">
        <v>1.049</v>
      </c>
      <c r="C5082" s="1" t="s">
        <v>1949</v>
      </c>
      <c r="G5082" s="16"/>
    </row>
    <row r="5083">
      <c r="A5083" s="80">
        <v>41515.0</v>
      </c>
      <c r="B5083" s="74">
        <v>1.0526</v>
      </c>
      <c r="C5083" s="1" t="s">
        <v>1949</v>
      </c>
      <c r="G5083" s="16"/>
    </row>
    <row r="5084">
      <c r="A5084" s="80">
        <v>41516.0</v>
      </c>
      <c r="B5084" s="74">
        <v>1.0553</v>
      </c>
      <c r="C5084" s="1" t="s">
        <v>1949</v>
      </c>
      <c r="G5084" s="16"/>
    </row>
    <row r="5085">
      <c r="A5085" s="79">
        <v>41520.0</v>
      </c>
      <c r="B5085" s="74">
        <v>1.0533</v>
      </c>
      <c r="C5085" s="1" t="s">
        <v>1949</v>
      </c>
      <c r="G5085" s="16"/>
    </row>
    <row r="5086">
      <c r="A5086" s="79">
        <v>41521.0</v>
      </c>
      <c r="B5086" s="74">
        <v>1.0482</v>
      </c>
      <c r="C5086" s="1" t="s">
        <v>1949</v>
      </c>
      <c r="G5086" s="16"/>
    </row>
    <row r="5087">
      <c r="A5087" s="79">
        <v>41522.0</v>
      </c>
      <c r="B5087" s="74">
        <v>1.05</v>
      </c>
      <c r="C5087" s="1" t="s">
        <v>1949</v>
      </c>
      <c r="G5087" s="16"/>
    </row>
    <row r="5088">
      <c r="A5088" s="79">
        <v>41523.0</v>
      </c>
      <c r="B5088" s="74">
        <v>1.039</v>
      </c>
      <c r="C5088" s="1" t="s">
        <v>1949</v>
      </c>
      <c r="G5088" s="16"/>
    </row>
    <row r="5089">
      <c r="A5089" s="79">
        <v>41526.0</v>
      </c>
      <c r="B5089" s="74">
        <v>1.0366</v>
      </c>
      <c r="C5089" s="1" t="s">
        <v>1949</v>
      </c>
      <c r="G5089" s="16"/>
    </row>
    <row r="5090">
      <c r="A5090" s="80">
        <v>41527.0</v>
      </c>
      <c r="B5090" s="74">
        <v>1.0357</v>
      </c>
      <c r="C5090" s="1" t="s">
        <v>1949</v>
      </c>
      <c r="G5090" s="16"/>
    </row>
    <row r="5091">
      <c r="A5091" s="80">
        <v>41528.0</v>
      </c>
      <c r="B5091" s="74">
        <v>1.0337</v>
      </c>
      <c r="C5091" s="1" t="s">
        <v>1949</v>
      </c>
      <c r="G5091" s="16"/>
    </row>
    <row r="5092">
      <c r="A5092" s="80">
        <v>41529.0</v>
      </c>
      <c r="B5092" s="74">
        <v>1.032</v>
      </c>
      <c r="C5092" s="1" t="s">
        <v>1949</v>
      </c>
      <c r="G5092" s="16"/>
    </row>
    <row r="5093">
      <c r="A5093" s="80">
        <v>41530.0</v>
      </c>
      <c r="B5093" s="74">
        <v>1.0341</v>
      </c>
      <c r="C5093" s="1" t="s">
        <v>1949</v>
      </c>
      <c r="G5093" s="16"/>
    </row>
    <row r="5094">
      <c r="A5094" s="80">
        <v>41533.0</v>
      </c>
      <c r="B5094" s="74">
        <v>1.0316</v>
      </c>
      <c r="C5094" s="1" t="s">
        <v>1949</v>
      </c>
      <c r="G5094" s="16"/>
    </row>
    <row r="5095">
      <c r="A5095" s="80">
        <v>41534.0</v>
      </c>
      <c r="B5095" s="74">
        <v>1.0291</v>
      </c>
      <c r="C5095" s="1" t="s">
        <v>1949</v>
      </c>
      <c r="G5095" s="16"/>
    </row>
    <row r="5096">
      <c r="A5096" s="80">
        <v>41535.0</v>
      </c>
      <c r="B5096" s="74">
        <v>1.0312</v>
      </c>
      <c r="C5096" s="1" t="s">
        <v>1949</v>
      </c>
      <c r="G5096" s="16"/>
    </row>
    <row r="5097">
      <c r="A5097" s="80">
        <v>41536.0</v>
      </c>
      <c r="B5097" s="74">
        <v>1.0237</v>
      </c>
      <c r="C5097" s="1" t="s">
        <v>1949</v>
      </c>
      <c r="G5097" s="16"/>
    </row>
    <row r="5098">
      <c r="A5098" s="80">
        <v>41537.0</v>
      </c>
      <c r="B5098" s="74">
        <v>1.0287</v>
      </c>
      <c r="C5098" s="1" t="s">
        <v>1949</v>
      </c>
      <c r="G5098" s="16"/>
    </row>
    <row r="5099">
      <c r="A5099" s="80">
        <v>41540.0</v>
      </c>
      <c r="B5099" s="74">
        <v>1.0283</v>
      </c>
      <c r="C5099" s="1" t="s">
        <v>1949</v>
      </c>
      <c r="G5099" s="16"/>
    </row>
    <row r="5100">
      <c r="A5100" s="80">
        <v>41541.0</v>
      </c>
      <c r="B5100" s="74">
        <v>1.0295</v>
      </c>
      <c r="C5100" s="1" t="s">
        <v>1949</v>
      </c>
      <c r="G5100" s="16"/>
    </row>
    <row r="5101">
      <c r="A5101" s="80">
        <v>41542.0</v>
      </c>
      <c r="B5101" s="74">
        <v>1.0295</v>
      </c>
      <c r="C5101" s="1" t="s">
        <v>1949</v>
      </c>
      <c r="G5101" s="16"/>
    </row>
    <row r="5102">
      <c r="A5102" s="80">
        <v>41543.0</v>
      </c>
      <c r="B5102" s="74">
        <v>1.0321</v>
      </c>
      <c r="C5102" s="1" t="s">
        <v>1949</v>
      </c>
      <c r="G5102" s="16"/>
    </row>
    <row r="5103">
      <c r="A5103" s="80">
        <v>41544.0</v>
      </c>
      <c r="B5103" s="74">
        <v>1.03</v>
      </c>
      <c r="C5103" s="1" t="s">
        <v>1949</v>
      </c>
      <c r="G5103" s="16"/>
    </row>
    <row r="5104">
      <c r="A5104" s="80">
        <v>41547.0</v>
      </c>
      <c r="B5104" s="74">
        <v>1.0285</v>
      </c>
      <c r="C5104" s="1" t="s">
        <v>1949</v>
      </c>
      <c r="G5104" s="16"/>
    </row>
    <row r="5105">
      <c r="A5105" s="79">
        <v>41548.0</v>
      </c>
      <c r="B5105" s="74">
        <v>1.0333</v>
      </c>
      <c r="C5105" s="1" t="s">
        <v>1949</v>
      </c>
      <c r="G5105" s="16"/>
    </row>
    <row r="5106">
      <c r="A5106" s="79">
        <v>41549.0</v>
      </c>
      <c r="B5106" s="74">
        <v>1.0332</v>
      </c>
      <c r="C5106" s="1" t="s">
        <v>1949</v>
      </c>
      <c r="G5106" s="16"/>
    </row>
    <row r="5107">
      <c r="A5107" s="79">
        <v>41550.0</v>
      </c>
      <c r="B5107" s="74">
        <v>1.0323</v>
      </c>
      <c r="C5107" s="1" t="s">
        <v>1949</v>
      </c>
      <c r="G5107" s="16"/>
    </row>
    <row r="5108">
      <c r="A5108" s="79">
        <v>41551.0</v>
      </c>
      <c r="B5108" s="74">
        <v>1.0306</v>
      </c>
      <c r="C5108" s="1" t="s">
        <v>1949</v>
      </c>
      <c r="G5108" s="16"/>
    </row>
    <row r="5109">
      <c r="A5109" s="79">
        <v>41554.0</v>
      </c>
      <c r="B5109" s="74">
        <v>1.0306</v>
      </c>
      <c r="C5109" s="1" t="s">
        <v>1949</v>
      </c>
      <c r="G5109" s="16"/>
    </row>
    <row r="5110">
      <c r="A5110" s="79">
        <v>41555.0</v>
      </c>
      <c r="B5110" s="74">
        <v>1.0331</v>
      </c>
      <c r="C5110" s="1" t="s">
        <v>1949</v>
      </c>
      <c r="G5110" s="16"/>
    </row>
    <row r="5111">
      <c r="A5111" s="79">
        <v>41556.0</v>
      </c>
      <c r="B5111" s="74">
        <v>1.0397</v>
      </c>
      <c r="C5111" s="1" t="s">
        <v>1949</v>
      </c>
      <c r="G5111" s="16"/>
    </row>
    <row r="5112">
      <c r="A5112" s="80">
        <v>41557.0</v>
      </c>
      <c r="B5112" s="74">
        <v>1.0383</v>
      </c>
      <c r="C5112" s="1" t="s">
        <v>1949</v>
      </c>
      <c r="G5112" s="16"/>
    </row>
    <row r="5113">
      <c r="A5113" s="80">
        <v>41558.0</v>
      </c>
      <c r="B5113" s="74">
        <v>1.0385</v>
      </c>
      <c r="C5113" s="1" t="s">
        <v>1949</v>
      </c>
      <c r="G5113" s="16"/>
    </row>
    <row r="5114">
      <c r="A5114" s="80">
        <v>41562.0</v>
      </c>
      <c r="B5114" s="74">
        <v>1.0371</v>
      </c>
      <c r="C5114" s="1" t="s">
        <v>1949</v>
      </c>
      <c r="G5114" s="16"/>
    </row>
    <row r="5115">
      <c r="A5115" s="80">
        <v>41563.0</v>
      </c>
      <c r="B5115" s="74">
        <v>1.0345</v>
      </c>
      <c r="C5115" s="1" t="s">
        <v>1949</v>
      </c>
      <c r="G5115" s="16"/>
    </row>
    <row r="5116">
      <c r="A5116" s="80">
        <v>41564.0</v>
      </c>
      <c r="B5116" s="74">
        <v>1.0285</v>
      </c>
      <c r="C5116" s="1" t="s">
        <v>1949</v>
      </c>
      <c r="G5116" s="16"/>
    </row>
    <row r="5117">
      <c r="A5117" s="80">
        <v>41565.0</v>
      </c>
      <c r="B5117" s="74">
        <v>1.0287</v>
      </c>
      <c r="C5117" s="1" t="s">
        <v>1949</v>
      </c>
      <c r="G5117" s="16"/>
    </row>
    <row r="5118">
      <c r="A5118" s="80">
        <v>41568.0</v>
      </c>
      <c r="B5118" s="74">
        <v>1.0297</v>
      </c>
      <c r="C5118" s="1" t="s">
        <v>1949</v>
      </c>
      <c r="G5118" s="16"/>
    </row>
    <row r="5119">
      <c r="A5119" s="80">
        <v>41569.0</v>
      </c>
      <c r="B5119" s="74">
        <v>1.0284</v>
      </c>
      <c r="C5119" s="1" t="s">
        <v>1949</v>
      </c>
      <c r="G5119" s="16"/>
    </row>
    <row r="5120">
      <c r="A5120" s="80">
        <v>41570.0</v>
      </c>
      <c r="B5120" s="74">
        <v>1.0385</v>
      </c>
      <c r="C5120" s="1" t="s">
        <v>1949</v>
      </c>
      <c r="G5120" s="16"/>
    </row>
    <row r="5121">
      <c r="A5121" s="80">
        <v>41571.0</v>
      </c>
      <c r="B5121" s="74">
        <v>1.0422</v>
      </c>
      <c r="C5121" s="1" t="s">
        <v>1949</v>
      </c>
      <c r="G5121" s="16"/>
    </row>
    <row r="5122">
      <c r="A5122" s="80">
        <v>41572.0</v>
      </c>
      <c r="B5122" s="74">
        <v>1.045</v>
      </c>
      <c r="C5122" s="1" t="s">
        <v>1949</v>
      </c>
      <c r="G5122" s="16"/>
    </row>
    <row r="5123">
      <c r="A5123" s="80">
        <v>41575.0</v>
      </c>
      <c r="B5123" s="74">
        <v>1.0445</v>
      </c>
      <c r="C5123" s="1" t="s">
        <v>1949</v>
      </c>
      <c r="G5123" s="16"/>
    </row>
    <row r="5124">
      <c r="A5124" s="80">
        <v>41576.0</v>
      </c>
      <c r="B5124" s="74">
        <v>1.0445</v>
      </c>
      <c r="C5124" s="1" t="s">
        <v>1949</v>
      </c>
      <c r="G5124" s="16"/>
    </row>
    <row r="5125">
      <c r="A5125" s="80">
        <v>41577.0</v>
      </c>
      <c r="B5125" s="74">
        <v>1.0456</v>
      </c>
      <c r="C5125" s="1" t="s">
        <v>1949</v>
      </c>
      <c r="G5125" s="16"/>
    </row>
    <row r="5126">
      <c r="A5126" s="80">
        <v>41578.0</v>
      </c>
      <c r="B5126" s="74">
        <v>1.0429</v>
      </c>
      <c r="C5126" s="1" t="s">
        <v>1949</v>
      </c>
      <c r="G5126" s="16"/>
    </row>
    <row r="5127">
      <c r="A5127" s="79">
        <v>41579.0</v>
      </c>
      <c r="B5127" s="74">
        <v>1.0443</v>
      </c>
      <c r="C5127" s="1" t="s">
        <v>1949</v>
      </c>
      <c r="G5127" s="16"/>
    </row>
    <row r="5128">
      <c r="A5128" s="79">
        <v>41582.0</v>
      </c>
      <c r="B5128" s="74">
        <v>1.0415</v>
      </c>
      <c r="C5128" s="1" t="s">
        <v>1949</v>
      </c>
      <c r="G5128" s="16"/>
    </row>
    <row r="5129">
      <c r="A5129" s="79">
        <v>41583.0</v>
      </c>
      <c r="B5129" s="74">
        <v>1.0448</v>
      </c>
      <c r="C5129" s="1" t="s">
        <v>1949</v>
      </c>
      <c r="G5129" s="16"/>
    </row>
    <row r="5130">
      <c r="A5130" s="79">
        <v>41584.0</v>
      </c>
      <c r="B5130" s="74">
        <v>1.0419</v>
      </c>
      <c r="C5130" s="1" t="s">
        <v>1949</v>
      </c>
      <c r="G5130" s="16"/>
    </row>
    <row r="5131">
      <c r="A5131" s="79">
        <v>41585.0</v>
      </c>
      <c r="B5131" s="74">
        <v>1.0442</v>
      </c>
      <c r="C5131" s="1" t="s">
        <v>1949</v>
      </c>
      <c r="G5131" s="16"/>
    </row>
    <row r="5132">
      <c r="A5132" s="79">
        <v>41586.0</v>
      </c>
      <c r="B5132" s="74">
        <v>1.0487</v>
      </c>
      <c r="C5132" s="1" t="s">
        <v>1949</v>
      </c>
      <c r="G5132" s="16"/>
    </row>
    <row r="5133">
      <c r="A5133" s="80">
        <v>41589.0</v>
      </c>
      <c r="B5133" s="13"/>
      <c r="C5133" s="1" t="s">
        <v>1949</v>
      </c>
      <c r="G5133" s="16"/>
    </row>
    <row r="5134">
      <c r="A5134" s="80">
        <v>41590.0</v>
      </c>
      <c r="B5134" s="74">
        <v>1.0502</v>
      </c>
      <c r="C5134" s="1" t="s">
        <v>1949</v>
      </c>
      <c r="G5134" s="16"/>
    </row>
    <row r="5135">
      <c r="A5135" s="80">
        <v>41591.0</v>
      </c>
      <c r="B5135" s="74">
        <v>1.0468</v>
      </c>
      <c r="C5135" s="1" t="s">
        <v>1949</v>
      </c>
      <c r="G5135" s="16"/>
    </row>
    <row r="5136">
      <c r="A5136" s="80">
        <v>41592.0</v>
      </c>
      <c r="B5136" s="74">
        <v>1.0497</v>
      </c>
      <c r="C5136" s="1" t="s">
        <v>1949</v>
      </c>
      <c r="G5136" s="16"/>
    </row>
    <row r="5137">
      <c r="A5137" s="80">
        <v>41593.0</v>
      </c>
      <c r="B5137" s="74">
        <v>1.0458</v>
      </c>
      <c r="C5137" s="1" t="s">
        <v>1949</v>
      </c>
      <c r="G5137" s="16"/>
    </row>
    <row r="5138">
      <c r="A5138" s="80">
        <v>41596.0</v>
      </c>
      <c r="B5138" s="74">
        <v>1.0427</v>
      </c>
      <c r="C5138" s="1" t="s">
        <v>1949</v>
      </c>
      <c r="G5138" s="16"/>
    </row>
    <row r="5139">
      <c r="A5139" s="80">
        <v>41597.0</v>
      </c>
      <c r="B5139" s="74">
        <v>1.0466</v>
      </c>
      <c r="C5139" s="1" t="s">
        <v>1949</v>
      </c>
      <c r="G5139" s="16"/>
    </row>
    <row r="5140">
      <c r="A5140" s="80">
        <v>41598.0</v>
      </c>
      <c r="B5140" s="74">
        <v>1.0445</v>
      </c>
      <c r="C5140" s="1" t="s">
        <v>1949</v>
      </c>
      <c r="G5140" s="16"/>
    </row>
    <row r="5141">
      <c r="A5141" s="80">
        <v>41599.0</v>
      </c>
      <c r="B5141" s="74">
        <v>1.0506</v>
      </c>
      <c r="C5141" s="1" t="s">
        <v>1949</v>
      </c>
      <c r="G5141" s="16"/>
    </row>
    <row r="5142">
      <c r="A5142" s="80">
        <v>41600.0</v>
      </c>
      <c r="B5142" s="74">
        <v>1.0535</v>
      </c>
      <c r="C5142" s="1" t="s">
        <v>1949</v>
      </c>
      <c r="G5142" s="16"/>
    </row>
    <row r="5143">
      <c r="A5143" s="80">
        <v>41603.0</v>
      </c>
      <c r="B5143" s="74">
        <v>1.0554</v>
      </c>
      <c r="C5143" s="1" t="s">
        <v>1949</v>
      </c>
      <c r="G5143" s="16"/>
    </row>
    <row r="5144">
      <c r="A5144" s="80">
        <v>41604.0</v>
      </c>
      <c r="B5144" s="74">
        <v>1.0547</v>
      </c>
      <c r="C5144" s="1" t="s">
        <v>1949</v>
      </c>
      <c r="G5144" s="16"/>
    </row>
    <row r="5145">
      <c r="A5145" s="80">
        <v>41605.0</v>
      </c>
      <c r="B5145" s="74">
        <v>1.0595</v>
      </c>
      <c r="C5145" s="1" t="s">
        <v>1949</v>
      </c>
      <c r="G5145" s="16"/>
    </row>
    <row r="5146">
      <c r="A5146" s="79">
        <v>41610.0</v>
      </c>
      <c r="B5146" s="74">
        <v>1.0634</v>
      </c>
      <c r="C5146" s="1" t="s">
        <v>1949</v>
      </c>
      <c r="G5146" s="16"/>
    </row>
    <row r="5147">
      <c r="A5147" s="79">
        <v>41611.0</v>
      </c>
      <c r="B5147" s="74">
        <v>1.0662</v>
      </c>
      <c r="C5147" s="1" t="s">
        <v>1949</v>
      </c>
      <c r="G5147" s="16"/>
    </row>
    <row r="5148">
      <c r="A5148" s="79">
        <v>41612.0</v>
      </c>
      <c r="B5148" s="74">
        <v>1.0696</v>
      </c>
      <c r="C5148" s="1" t="s">
        <v>1949</v>
      </c>
      <c r="G5148" s="16"/>
    </row>
    <row r="5149">
      <c r="A5149" s="79">
        <v>41613.0</v>
      </c>
      <c r="B5149" s="74">
        <v>1.0638</v>
      </c>
      <c r="C5149" s="1" t="s">
        <v>1949</v>
      </c>
      <c r="G5149" s="16"/>
    </row>
    <row r="5150">
      <c r="A5150" s="79">
        <v>41614.0</v>
      </c>
      <c r="B5150" s="74">
        <v>1.0663</v>
      </c>
      <c r="C5150" s="1" t="s">
        <v>1949</v>
      </c>
      <c r="G5150" s="16"/>
    </row>
    <row r="5151">
      <c r="A5151" s="79">
        <v>41617.0</v>
      </c>
      <c r="B5151" s="74">
        <v>1.0641</v>
      </c>
      <c r="C5151" s="1" t="s">
        <v>1949</v>
      </c>
      <c r="G5151" s="16"/>
    </row>
    <row r="5152">
      <c r="A5152" s="80">
        <v>41618.0</v>
      </c>
      <c r="B5152" s="13"/>
      <c r="C5152" s="1" t="s">
        <v>1949</v>
      </c>
      <c r="G5152" s="16"/>
    </row>
    <row r="5153">
      <c r="A5153" s="80">
        <v>41619.0</v>
      </c>
      <c r="B5153" s="74">
        <v>1.0607</v>
      </c>
      <c r="C5153" s="1" t="s">
        <v>1949</v>
      </c>
      <c r="G5153" s="16"/>
    </row>
    <row r="5154">
      <c r="A5154" s="80">
        <v>41620.0</v>
      </c>
      <c r="B5154" s="74">
        <v>1.0641</v>
      </c>
      <c r="C5154" s="1" t="s">
        <v>1949</v>
      </c>
      <c r="G5154" s="16"/>
    </row>
    <row r="5155">
      <c r="A5155" s="80">
        <v>41621.0</v>
      </c>
      <c r="B5155" s="74">
        <v>1.0595</v>
      </c>
      <c r="C5155" s="1" t="s">
        <v>1949</v>
      </c>
      <c r="G5155" s="16"/>
    </row>
    <row r="5156">
      <c r="A5156" s="80">
        <v>41624.0</v>
      </c>
      <c r="B5156" s="74">
        <v>1.0577</v>
      </c>
      <c r="C5156" s="1" t="s">
        <v>1949</v>
      </c>
      <c r="G5156" s="16"/>
    </row>
    <row r="5157">
      <c r="A5157" s="80">
        <v>41625.0</v>
      </c>
      <c r="B5157" s="74">
        <v>1.061</v>
      </c>
      <c r="C5157" s="1" t="s">
        <v>1949</v>
      </c>
      <c r="G5157" s="16"/>
    </row>
    <row r="5158">
      <c r="A5158" s="80">
        <v>41626.0</v>
      </c>
      <c r="B5158" s="74">
        <v>1.0645</v>
      </c>
      <c r="C5158" s="1" t="s">
        <v>1949</v>
      </c>
      <c r="G5158" s="16"/>
    </row>
    <row r="5159">
      <c r="A5159" s="80">
        <v>41627.0</v>
      </c>
      <c r="B5159" s="74">
        <v>1.0676</v>
      </c>
      <c r="C5159" s="1" t="s">
        <v>1949</v>
      </c>
      <c r="G5159" s="16"/>
    </row>
    <row r="5160">
      <c r="A5160" s="80">
        <v>41628.0</v>
      </c>
      <c r="B5160" s="74">
        <v>1.068</v>
      </c>
      <c r="C5160" s="1" t="s">
        <v>1949</v>
      </c>
      <c r="G5160" s="16"/>
    </row>
    <row r="5161">
      <c r="A5161" s="80">
        <v>41631.0</v>
      </c>
      <c r="B5161" s="74">
        <v>1.0603</v>
      </c>
      <c r="C5161" s="1" t="s">
        <v>1949</v>
      </c>
      <c r="G5161" s="16"/>
    </row>
    <row r="5162">
      <c r="A5162" s="80">
        <v>41632.0</v>
      </c>
      <c r="B5162" s="74">
        <v>1.0619</v>
      </c>
      <c r="C5162" s="1" t="s">
        <v>1949</v>
      </c>
      <c r="G5162" s="16"/>
    </row>
    <row r="5163">
      <c r="A5163" s="80">
        <v>41634.0</v>
      </c>
      <c r="B5163" s="13"/>
      <c r="C5163" s="1" t="s">
        <v>1949</v>
      </c>
      <c r="G5163" s="16"/>
    </row>
    <row r="5164">
      <c r="A5164" s="80">
        <v>41635.0</v>
      </c>
      <c r="B5164" s="74">
        <v>1.0697</v>
      </c>
      <c r="C5164" s="1" t="s">
        <v>1949</v>
      </c>
      <c r="G5164" s="16"/>
    </row>
    <row r="5165">
      <c r="A5165" s="80">
        <v>41638.0</v>
      </c>
      <c r="B5165" s="74">
        <v>1.064</v>
      </c>
      <c r="C5165" s="1" t="s">
        <v>1949</v>
      </c>
      <c r="G5165" s="16"/>
    </row>
    <row r="5166">
      <c r="A5166" s="79">
        <v>41641.0</v>
      </c>
      <c r="B5166" s="74">
        <v>1.0633</v>
      </c>
      <c r="C5166" s="1" t="s">
        <v>1949</v>
      </c>
      <c r="G5166" s="16"/>
    </row>
    <row r="5167">
      <c r="A5167" s="79">
        <v>41642.0</v>
      </c>
      <c r="B5167" s="74">
        <v>1.0614</v>
      </c>
      <c r="C5167" s="1" t="s">
        <v>1949</v>
      </c>
      <c r="G5167" s="16"/>
    </row>
    <row r="5168">
      <c r="A5168" s="79">
        <v>41645.0</v>
      </c>
      <c r="B5168" s="74">
        <v>1.0659</v>
      </c>
      <c r="C5168" s="1" t="s">
        <v>1949</v>
      </c>
      <c r="G5168" s="16"/>
    </row>
    <row r="5169">
      <c r="A5169" s="79">
        <v>41646.0</v>
      </c>
      <c r="B5169" s="74">
        <v>1.0742</v>
      </c>
      <c r="C5169" s="1" t="s">
        <v>1949</v>
      </c>
      <c r="G5169" s="16"/>
    </row>
    <row r="5170">
      <c r="A5170" s="79">
        <v>41647.0</v>
      </c>
      <c r="B5170" s="74">
        <v>1.0804</v>
      </c>
      <c r="C5170" s="1" t="s">
        <v>1949</v>
      </c>
      <c r="G5170" s="16"/>
    </row>
    <row r="5171">
      <c r="A5171" s="79">
        <v>41648.0</v>
      </c>
      <c r="B5171" s="74">
        <v>1.0851</v>
      </c>
      <c r="C5171" s="1" t="s">
        <v>1949</v>
      </c>
      <c r="G5171" s="16"/>
    </row>
    <row r="5172">
      <c r="A5172" s="80">
        <v>41649.0</v>
      </c>
      <c r="B5172" s="74">
        <v>1.0917</v>
      </c>
      <c r="C5172" s="1" t="s">
        <v>1949</v>
      </c>
      <c r="G5172" s="16"/>
    </row>
    <row r="5173">
      <c r="A5173" s="80">
        <v>41652.0</v>
      </c>
      <c r="B5173" s="74">
        <v>1.0869</v>
      </c>
      <c r="C5173" s="1" t="s">
        <v>1949</v>
      </c>
      <c r="G5173" s="16"/>
    </row>
    <row r="5174">
      <c r="A5174" s="80">
        <v>41653.0</v>
      </c>
      <c r="B5174" s="74">
        <v>1.0934</v>
      </c>
      <c r="C5174" s="1" t="s">
        <v>1949</v>
      </c>
      <c r="G5174" s="16"/>
    </row>
    <row r="5175">
      <c r="A5175" s="80">
        <v>41654.0</v>
      </c>
      <c r="B5175" s="74">
        <v>1.0933</v>
      </c>
      <c r="C5175" s="1" t="s">
        <v>1949</v>
      </c>
      <c r="G5175" s="16"/>
    </row>
    <row r="5176">
      <c r="A5176" s="80">
        <v>41655.0</v>
      </c>
      <c r="B5176" s="74">
        <v>1.0926</v>
      </c>
      <c r="C5176" s="1" t="s">
        <v>1949</v>
      </c>
      <c r="G5176" s="16"/>
    </row>
    <row r="5177">
      <c r="A5177" s="80">
        <v>41656.0</v>
      </c>
      <c r="B5177" s="74">
        <v>1.0961</v>
      </c>
      <c r="C5177" s="1" t="s">
        <v>1949</v>
      </c>
      <c r="G5177" s="16"/>
    </row>
    <row r="5178">
      <c r="A5178" s="80">
        <v>41660.0</v>
      </c>
      <c r="B5178" s="13"/>
      <c r="C5178" s="1" t="s">
        <v>1949</v>
      </c>
      <c r="G5178" s="16"/>
    </row>
    <row r="5179">
      <c r="A5179" s="80">
        <v>41661.0</v>
      </c>
      <c r="B5179" s="74">
        <v>1.1069</v>
      </c>
      <c r="C5179" s="1" t="s">
        <v>1949</v>
      </c>
      <c r="G5179" s="16"/>
    </row>
    <row r="5180">
      <c r="A5180" s="80">
        <v>41662.0</v>
      </c>
      <c r="B5180" s="74">
        <v>1.113</v>
      </c>
      <c r="C5180" s="1" t="s">
        <v>1949</v>
      </c>
      <c r="G5180" s="16"/>
    </row>
    <row r="5181">
      <c r="A5181" s="80">
        <v>41663.0</v>
      </c>
      <c r="B5181" s="74">
        <v>1.1062</v>
      </c>
      <c r="C5181" s="1" t="s">
        <v>1949</v>
      </c>
      <c r="G5181" s="16"/>
    </row>
    <row r="5182">
      <c r="A5182" s="80">
        <v>41666.0</v>
      </c>
      <c r="B5182" s="74">
        <v>1.1098</v>
      </c>
      <c r="C5182" s="1" t="s">
        <v>1949</v>
      </c>
      <c r="G5182" s="16"/>
    </row>
    <row r="5183">
      <c r="A5183" s="80">
        <v>41667.0</v>
      </c>
      <c r="B5183" s="74">
        <v>1.1148</v>
      </c>
      <c r="C5183" s="1" t="s">
        <v>1949</v>
      </c>
      <c r="G5183" s="16"/>
    </row>
    <row r="5184">
      <c r="A5184" s="80">
        <v>41668.0</v>
      </c>
      <c r="B5184" s="74">
        <v>1.1148</v>
      </c>
      <c r="C5184" s="1" t="s">
        <v>1949</v>
      </c>
      <c r="G5184" s="16"/>
    </row>
    <row r="5185">
      <c r="A5185" s="80">
        <v>41669.0</v>
      </c>
      <c r="B5185" s="74">
        <v>1.1171</v>
      </c>
      <c r="C5185" s="1" t="s">
        <v>1949</v>
      </c>
      <c r="G5185" s="16"/>
    </row>
    <row r="5186">
      <c r="A5186" s="80">
        <v>41670.0</v>
      </c>
      <c r="B5186" s="74">
        <v>1.1119</v>
      </c>
      <c r="C5186" s="1" t="s">
        <v>1949</v>
      </c>
      <c r="G5186" s="16"/>
    </row>
    <row r="5187">
      <c r="A5187" s="79">
        <v>41673.0</v>
      </c>
      <c r="B5187" s="74">
        <v>1.1076</v>
      </c>
      <c r="C5187" s="1" t="s">
        <v>1949</v>
      </c>
      <c r="G5187" s="16"/>
    </row>
    <row r="5188">
      <c r="A5188" s="79">
        <v>41674.0</v>
      </c>
      <c r="B5188" s="74">
        <v>1.1055</v>
      </c>
      <c r="C5188" s="1" t="s">
        <v>1949</v>
      </c>
      <c r="G5188" s="16"/>
    </row>
    <row r="5189">
      <c r="A5189" s="79">
        <v>41675.0</v>
      </c>
      <c r="B5189" s="74">
        <v>1.1101</v>
      </c>
      <c r="C5189" s="1" t="s">
        <v>1949</v>
      </c>
      <c r="G5189" s="16"/>
    </row>
    <row r="5190">
      <c r="A5190" s="79">
        <v>41676.0</v>
      </c>
      <c r="B5190" s="74">
        <v>1.1066</v>
      </c>
      <c r="C5190" s="1" t="s">
        <v>1949</v>
      </c>
      <c r="G5190" s="16"/>
    </row>
    <row r="5191">
      <c r="A5191" s="79">
        <v>41677.0</v>
      </c>
      <c r="B5191" s="74">
        <v>1.1018</v>
      </c>
      <c r="C5191" s="1" t="s">
        <v>1949</v>
      </c>
      <c r="G5191" s="16"/>
    </row>
    <row r="5192">
      <c r="A5192" s="80">
        <v>41680.0</v>
      </c>
      <c r="B5192" s="74">
        <v>1.1048</v>
      </c>
      <c r="C5192" s="1" t="s">
        <v>1949</v>
      </c>
      <c r="G5192" s="16"/>
    </row>
    <row r="5193">
      <c r="A5193" s="80">
        <v>41681.0</v>
      </c>
      <c r="B5193" s="74">
        <v>1.1025</v>
      </c>
      <c r="C5193" s="1" t="s">
        <v>1949</v>
      </c>
      <c r="G5193" s="16"/>
    </row>
    <row r="5194">
      <c r="A5194" s="80">
        <v>41682.0</v>
      </c>
      <c r="B5194" s="74">
        <v>1.0993</v>
      </c>
      <c r="C5194" s="1" t="s">
        <v>1949</v>
      </c>
      <c r="G5194" s="16"/>
    </row>
    <row r="5195">
      <c r="A5195" s="80">
        <v>41683.0</v>
      </c>
      <c r="B5195" s="74">
        <v>1.098</v>
      </c>
      <c r="C5195" s="1" t="s">
        <v>1949</v>
      </c>
      <c r="G5195" s="16"/>
    </row>
    <row r="5196">
      <c r="A5196" s="80">
        <v>41684.0</v>
      </c>
      <c r="B5196" s="74">
        <v>1.0981</v>
      </c>
      <c r="C5196" s="1" t="s">
        <v>1949</v>
      </c>
      <c r="G5196" s="16"/>
    </row>
    <row r="5197">
      <c r="A5197" s="80">
        <v>41688.0</v>
      </c>
      <c r="B5197" s="74">
        <v>1.0953</v>
      </c>
      <c r="C5197" s="1" t="s">
        <v>1949</v>
      </c>
      <c r="G5197" s="16"/>
    </row>
    <row r="5198">
      <c r="A5198" s="80">
        <v>41689.0</v>
      </c>
      <c r="B5198" s="74">
        <v>1.1045</v>
      </c>
      <c r="C5198" s="1" t="s">
        <v>1949</v>
      </c>
      <c r="G5198" s="16"/>
    </row>
    <row r="5199">
      <c r="A5199" s="80">
        <v>41690.0</v>
      </c>
      <c r="B5199" s="74">
        <v>1.1104</v>
      </c>
      <c r="C5199" s="1" t="s">
        <v>1949</v>
      </c>
      <c r="G5199" s="16"/>
    </row>
    <row r="5200">
      <c r="A5200" s="80">
        <v>41691.0</v>
      </c>
      <c r="B5200" s="74">
        <v>1.1128</v>
      </c>
      <c r="C5200" s="1" t="s">
        <v>1949</v>
      </c>
      <c r="G5200" s="16"/>
    </row>
    <row r="5201">
      <c r="A5201" s="80">
        <v>41694.0</v>
      </c>
      <c r="B5201" s="74">
        <v>1.1058</v>
      </c>
      <c r="C5201" s="1" t="s">
        <v>1949</v>
      </c>
      <c r="G5201" s="16"/>
    </row>
    <row r="5202">
      <c r="A5202" s="80">
        <v>41695.0</v>
      </c>
      <c r="B5202" s="74">
        <v>1.1084</v>
      </c>
      <c r="C5202" s="1" t="s">
        <v>1949</v>
      </c>
      <c r="G5202" s="16"/>
    </row>
    <row r="5203">
      <c r="A5203" s="80">
        <v>41696.0</v>
      </c>
      <c r="B5203" s="74">
        <v>1.1117</v>
      </c>
      <c r="C5203" s="1" t="s">
        <v>1949</v>
      </c>
      <c r="G5203" s="16"/>
    </row>
    <row r="5204">
      <c r="A5204" s="80">
        <v>41697.0</v>
      </c>
      <c r="B5204" s="74">
        <v>1.114</v>
      </c>
      <c r="C5204" s="1" t="s">
        <v>1949</v>
      </c>
      <c r="G5204" s="16"/>
    </row>
    <row r="5205">
      <c r="A5205" s="80">
        <v>41698.0</v>
      </c>
      <c r="B5205" s="74">
        <v>1.1075</v>
      </c>
      <c r="C5205" s="1" t="s">
        <v>1949</v>
      </c>
      <c r="G5205" s="16"/>
    </row>
    <row r="5206">
      <c r="A5206" s="79">
        <v>41701.0</v>
      </c>
      <c r="B5206" s="13"/>
      <c r="C5206" s="1" t="s">
        <v>1949</v>
      </c>
      <c r="G5206" s="16"/>
    </row>
    <row r="5207">
      <c r="A5207" s="79">
        <v>41702.0</v>
      </c>
      <c r="B5207" s="74">
        <v>1.1114</v>
      </c>
      <c r="C5207" s="1" t="s">
        <v>1949</v>
      </c>
      <c r="G5207" s="16"/>
    </row>
    <row r="5208">
      <c r="A5208" s="79">
        <v>41703.0</v>
      </c>
      <c r="B5208" s="74">
        <v>1.1051</v>
      </c>
      <c r="C5208" s="1" t="s">
        <v>1949</v>
      </c>
      <c r="G5208" s="16"/>
    </row>
    <row r="5209">
      <c r="A5209" s="79">
        <v>41704.0</v>
      </c>
      <c r="B5209" s="74">
        <v>1.0966</v>
      </c>
      <c r="C5209" s="1" t="s">
        <v>1949</v>
      </c>
      <c r="G5209" s="16"/>
    </row>
    <row r="5210">
      <c r="A5210" s="79">
        <v>41705.0</v>
      </c>
      <c r="B5210" s="74">
        <v>1.1089</v>
      </c>
      <c r="C5210" s="1" t="s">
        <v>1949</v>
      </c>
      <c r="G5210" s="16"/>
    </row>
    <row r="5211">
      <c r="A5211" s="80">
        <v>41708.0</v>
      </c>
      <c r="B5211" s="74">
        <v>1.1105</v>
      </c>
      <c r="C5211" s="1" t="s">
        <v>1949</v>
      </c>
      <c r="G5211" s="16"/>
    </row>
    <row r="5212">
      <c r="A5212" s="80">
        <v>41709.0</v>
      </c>
      <c r="B5212" s="74">
        <v>1.1085</v>
      </c>
      <c r="C5212" s="1" t="s">
        <v>1949</v>
      </c>
      <c r="G5212" s="16"/>
    </row>
    <row r="5213">
      <c r="A5213" s="80">
        <v>41710.0</v>
      </c>
      <c r="B5213" s="74">
        <v>1.1132</v>
      </c>
      <c r="C5213" s="1" t="s">
        <v>1949</v>
      </c>
      <c r="G5213" s="16"/>
    </row>
    <row r="5214">
      <c r="A5214" s="80">
        <v>41711.0</v>
      </c>
      <c r="B5214" s="74">
        <v>1.1057</v>
      </c>
      <c r="C5214" s="1" t="s">
        <v>1949</v>
      </c>
      <c r="G5214" s="16"/>
    </row>
    <row r="5215">
      <c r="A5215" s="80">
        <v>41712.0</v>
      </c>
      <c r="B5215" s="74">
        <v>1.1087</v>
      </c>
      <c r="C5215" s="1" t="s">
        <v>1949</v>
      </c>
      <c r="G5215" s="16"/>
    </row>
    <row r="5216">
      <c r="A5216" s="80">
        <v>41715.0</v>
      </c>
      <c r="B5216" s="13"/>
      <c r="C5216" s="1" t="s">
        <v>1949</v>
      </c>
      <c r="G5216" s="16"/>
    </row>
    <row r="5217">
      <c r="A5217" s="80">
        <v>41716.0</v>
      </c>
      <c r="B5217" s="74">
        <v>1.1086</v>
      </c>
      <c r="C5217" s="1" t="s">
        <v>1949</v>
      </c>
      <c r="G5217" s="16"/>
    </row>
    <row r="5218">
      <c r="A5218" s="80">
        <v>41717.0</v>
      </c>
      <c r="B5218" s="74">
        <v>1.1179</v>
      </c>
      <c r="C5218" s="1" t="s">
        <v>1949</v>
      </c>
      <c r="G5218" s="16"/>
    </row>
    <row r="5219">
      <c r="A5219" s="80">
        <v>41718.0</v>
      </c>
      <c r="B5219" s="74">
        <v>1.1251</v>
      </c>
      <c r="C5219" s="1" t="s">
        <v>1949</v>
      </c>
      <c r="G5219" s="16"/>
    </row>
    <row r="5220">
      <c r="A5220" s="80">
        <v>41719.0</v>
      </c>
      <c r="B5220" s="74">
        <v>1.1194</v>
      </c>
      <c r="C5220" s="1" t="s">
        <v>1949</v>
      </c>
      <c r="G5220" s="16"/>
    </row>
    <row r="5221">
      <c r="A5221" s="80">
        <v>41722.0</v>
      </c>
      <c r="B5221" s="74">
        <v>1.1217</v>
      </c>
      <c r="C5221" s="1" t="s">
        <v>1949</v>
      </c>
      <c r="G5221" s="16"/>
    </row>
    <row r="5222">
      <c r="A5222" s="80">
        <v>41723.0</v>
      </c>
      <c r="B5222" s="74">
        <v>1.1176</v>
      </c>
      <c r="C5222" s="1" t="s">
        <v>1949</v>
      </c>
      <c r="G5222" s="16"/>
    </row>
    <row r="5223">
      <c r="A5223" s="80">
        <v>41724.0</v>
      </c>
      <c r="B5223" s="74">
        <v>1.1143</v>
      </c>
      <c r="C5223" s="1" t="s">
        <v>1949</v>
      </c>
      <c r="G5223" s="16"/>
    </row>
    <row r="5224">
      <c r="A5224" s="80">
        <v>41725.0</v>
      </c>
      <c r="B5224" s="74">
        <v>1.1057</v>
      </c>
      <c r="C5224" s="1" t="s">
        <v>1949</v>
      </c>
      <c r="G5224" s="16"/>
    </row>
    <row r="5225">
      <c r="A5225" s="80">
        <v>41726.0</v>
      </c>
      <c r="B5225" s="74">
        <v>1.1064</v>
      </c>
      <c r="C5225" s="1" t="s">
        <v>1949</v>
      </c>
      <c r="G5225" s="16"/>
    </row>
    <row r="5226">
      <c r="A5226" s="80">
        <v>41729.0</v>
      </c>
      <c r="B5226" s="74">
        <v>1.1053</v>
      </c>
      <c r="C5226" s="1" t="s">
        <v>1949</v>
      </c>
      <c r="G5226" s="16"/>
    </row>
    <row r="5227">
      <c r="A5227" s="79">
        <v>41730.0</v>
      </c>
      <c r="B5227" s="74">
        <v>1.1027</v>
      </c>
      <c r="C5227" s="1" t="s">
        <v>1949</v>
      </c>
      <c r="G5227" s="16"/>
    </row>
    <row r="5228">
      <c r="A5228" s="79">
        <v>41731.0</v>
      </c>
      <c r="B5228" s="74">
        <v>1.1031</v>
      </c>
      <c r="C5228" s="1" t="s">
        <v>1949</v>
      </c>
      <c r="G5228" s="16"/>
    </row>
    <row r="5229">
      <c r="A5229" s="79">
        <v>41732.0</v>
      </c>
      <c r="B5229" s="74">
        <v>1.1035</v>
      </c>
      <c r="C5229" s="1" t="s">
        <v>1949</v>
      </c>
      <c r="G5229" s="16"/>
    </row>
    <row r="5230">
      <c r="A5230" s="79">
        <v>41733.0</v>
      </c>
      <c r="B5230" s="74">
        <v>1.0978</v>
      </c>
      <c r="C5230" s="1" t="s">
        <v>1949</v>
      </c>
      <c r="G5230" s="16"/>
    </row>
    <row r="5231">
      <c r="A5231" s="79">
        <v>41736.0</v>
      </c>
      <c r="B5231" s="74">
        <v>1.0971</v>
      </c>
      <c r="C5231" s="1" t="s">
        <v>1949</v>
      </c>
      <c r="G5231" s="16"/>
    </row>
    <row r="5232">
      <c r="A5232" s="79">
        <v>41737.0</v>
      </c>
      <c r="B5232" s="74">
        <v>1.0922</v>
      </c>
      <c r="C5232" s="1" t="s">
        <v>1949</v>
      </c>
      <c r="G5232" s="16"/>
    </row>
    <row r="5233">
      <c r="A5233" s="79">
        <v>41738.0</v>
      </c>
      <c r="B5233" s="74">
        <v>1.0903</v>
      </c>
      <c r="C5233" s="1" t="s">
        <v>1949</v>
      </c>
      <c r="G5233" s="16"/>
    </row>
    <row r="5234">
      <c r="A5234" s="80">
        <v>41739.0</v>
      </c>
      <c r="B5234" s="74">
        <v>1.0912</v>
      </c>
      <c r="C5234" s="1" t="s">
        <v>1949</v>
      </c>
      <c r="G5234" s="16"/>
    </row>
    <row r="5235">
      <c r="A5235" s="80">
        <v>41740.0</v>
      </c>
      <c r="B5235" s="74">
        <v>1.096</v>
      </c>
      <c r="C5235" s="1" t="s">
        <v>1949</v>
      </c>
      <c r="G5235" s="16"/>
    </row>
    <row r="5236">
      <c r="A5236" s="80">
        <v>41743.0</v>
      </c>
      <c r="B5236" s="74">
        <v>1.097</v>
      </c>
      <c r="C5236" s="1" t="s">
        <v>1949</v>
      </c>
      <c r="G5236" s="16"/>
    </row>
    <row r="5237">
      <c r="A5237" s="80">
        <v>41744.0</v>
      </c>
      <c r="B5237" s="74">
        <v>1.0981</v>
      </c>
      <c r="C5237" s="1" t="s">
        <v>1949</v>
      </c>
      <c r="G5237" s="16"/>
    </row>
    <row r="5238">
      <c r="A5238" s="80">
        <v>41745.0</v>
      </c>
      <c r="B5238" s="74">
        <v>1.1028</v>
      </c>
      <c r="C5238" s="1" t="s">
        <v>1949</v>
      </c>
      <c r="G5238" s="16"/>
    </row>
    <row r="5239">
      <c r="A5239" s="80">
        <v>41746.0</v>
      </c>
      <c r="B5239" s="74">
        <v>1.0998</v>
      </c>
      <c r="C5239" s="1" t="s">
        <v>1949</v>
      </c>
      <c r="G5239" s="16"/>
    </row>
    <row r="5240">
      <c r="A5240" s="80">
        <v>41747.0</v>
      </c>
      <c r="B5240" s="13"/>
      <c r="C5240" s="1" t="s">
        <v>1949</v>
      </c>
      <c r="G5240" s="16"/>
    </row>
    <row r="5241">
      <c r="A5241" s="80">
        <v>41750.0</v>
      </c>
      <c r="B5241" s="74">
        <v>1.1021</v>
      </c>
      <c r="C5241" s="1" t="s">
        <v>1949</v>
      </c>
      <c r="G5241" s="16"/>
    </row>
    <row r="5242">
      <c r="A5242" s="80">
        <v>41751.0</v>
      </c>
      <c r="B5242" s="74">
        <v>1.1026</v>
      </c>
      <c r="C5242" s="1" t="s">
        <v>1949</v>
      </c>
      <c r="G5242" s="16"/>
    </row>
    <row r="5243">
      <c r="A5243" s="80">
        <v>41752.0</v>
      </c>
      <c r="B5243" s="74">
        <v>1.1032</v>
      </c>
      <c r="C5243" s="1" t="s">
        <v>1949</v>
      </c>
      <c r="G5243" s="16"/>
    </row>
    <row r="5244">
      <c r="A5244" s="80">
        <v>41753.0</v>
      </c>
      <c r="B5244" s="74">
        <v>1.1027</v>
      </c>
      <c r="C5244" s="1" t="s">
        <v>1949</v>
      </c>
      <c r="G5244" s="16"/>
    </row>
    <row r="5245">
      <c r="A5245" s="80">
        <v>41754.0</v>
      </c>
      <c r="B5245" s="74">
        <v>1.1042</v>
      </c>
      <c r="C5245" s="1" t="s">
        <v>1949</v>
      </c>
      <c r="G5245" s="16"/>
    </row>
    <row r="5246">
      <c r="A5246" s="80">
        <v>41757.0</v>
      </c>
      <c r="B5246" s="74">
        <v>1.1033</v>
      </c>
      <c r="C5246" s="1" t="s">
        <v>1949</v>
      </c>
      <c r="G5246" s="16"/>
    </row>
    <row r="5247">
      <c r="A5247" s="80">
        <v>41758.0</v>
      </c>
      <c r="B5247" s="74">
        <v>1.0963</v>
      </c>
      <c r="C5247" s="1" t="s">
        <v>1949</v>
      </c>
      <c r="G5247" s="16"/>
    </row>
    <row r="5248">
      <c r="A5248" s="80">
        <v>41759.0</v>
      </c>
      <c r="B5248" s="74">
        <v>1.0957</v>
      </c>
      <c r="C5248" s="1" t="s">
        <v>1949</v>
      </c>
      <c r="G5248" s="16"/>
    </row>
    <row r="5249">
      <c r="A5249" s="81">
        <v>41760.0</v>
      </c>
      <c r="B5249" s="74">
        <v>1.0965</v>
      </c>
      <c r="C5249" s="1" t="s">
        <v>1949</v>
      </c>
      <c r="G5249" s="16"/>
    </row>
    <row r="5250">
      <c r="A5250" s="81">
        <v>41761.0</v>
      </c>
      <c r="B5250" s="74">
        <v>1.0973</v>
      </c>
      <c r="C5250" s="1" t="s">
        <v>1949</v>
      </c>
      <c r="G5250" s="16"/>
    </row>
    <row r="5251">
      <c r="A5251" s="81">
        <v>41764.0</v>
      </c>
      <c r="B5251" s="74">
        <v>1.0955</v>
      </c>
      <c r="C5251" s="1" t="s">
        <v>1949</v>
      </c>
      <c r="G5251" s="16"/>
    </row>
    <row r="5252">
      <c r="A5252" s="81">
        <v>41765.0</v>
      </c>
      <c r="B5252" s="74">
        <v>1.089</v>
      </c>
      <c r="C5252" s="1" t="s">
        <v>1949</v>
      </c>
      <c r="G5252" s="16"/>
    </row>
    <row r="5253">
      <c r="A5253" s="81">
        <v>41766.0</v>
      </c>
      <c r="B5253" s="74">
        <v>1.0896</v>
      </c>
      <c r="C5253" s="1" t="s">
        <v>1949</v>
      </c>
      <c r="G5253" s="16"/>
    </row>
    <row r="5254">
      <c r="A5254" s="81">
        <v>41767.0</v>
      </c>
      <c r="B5254" s="74">
        <v>1.0858</v>
      </c>
      <c r="C5254" s="1" t="s">
        <v>1949</v>
      </c>
      <c r="G5254" s="16"/>
    </row>
    <row r="5255">
      <c r="A5255" s="81">
        <v>41768.0</v>
      </c>
      <c r="B5255" s="74">
        <v>1.09</v>
      </c>
      <c r="C5255" s="1" t="s">
        <v>1949</v>
      </c>
      <c r="G5255" s="16"/>
    </row>
    <row r="5256">
      <c r="A5256" s="82">
        <v>41771.0</v>
      </c>
      <c r="B5256" s="74">
        <v>1.0887</v>
      </c>
      <c r="C5256" s="1" t="s">
        <v>1949</v>
      </c>
      <c r="G5256" s="16"/>
    </row>
    <row r="5257">
      <c r="A5257" s="82">
        <v>41772.0</v>
      </c>
      <c r="B5257" s="74">
        <v>1.0892</v>
      </c>
      <c r="C5257" s="1" t="s">
        <v>1949</v>
      </c>
      <c r="G5257" s="16"/>
    </row>
    <row r="5258">
      <c r="A5258" s="82">
        <v>41773.0</v>
      </c>
      <c r="B5258" s="74">
        <v>1.0887</v>
      </c>
      <c r="C5258" s="1" t="s">
        <v>1949</v>
      </c>
      <c r="G5258" s="16"/>
    </row>
    <row r="5259">
      <c r="A5259" s="82">
        <v>41774.0</v>
      </c>
      <c r="B5259" s="74">
        <v>1.0887</v>
      </c>
      <c r="C5259" s="1" t="s">
        <v>1949</v>
      </c>
      <c r="G5259" s="16"/>
    </row>
    <row r="5260">
      <c r="A5260" s="82">
        <v>41775.0</v>
      </c>
      <c r="B5260" s="74">
        <v>1.0882</v>
      </c>
      <c r="C5260" s="1" t="s">
        <v>1949</v>
      </c>
      <c r="G5260" s="16"/>
    </row>
    <row r="5261">
      <c r="A5261" s="82">
        <v>41778.0</v>
      </c>
      <c r="B5261" s="13"/>
      <c r="C5261" s="1" t="s">
        <v>1949</v>
      </c>
      <c r="G5261" s="16"/>
    </row>
    <row r="5262">
      <c r="A5262" s="82">
        <v>41779.0</v>
      </c>
      <c r="B5262" s="74">
        <v>1.0901</v>
      </c>
      <c r="C5262" s="1" t="s">
        <v>1949</v>
      </c>
      <c r="G5262" s="16"/>
    </row>
    <row r="5263">
      <c r="A5263" s="82">
        <v>41780.0</v>
      </c>
      <c r="B5263" s="74">
        <v>1.0933</v>
      </c>
      <c r="C5263" s="1" t="s">
        <v>1949</v>
      </c>
      <c r="G5263" s="16"/>
    </row>
    <row r="5264">
      <c r="A5264" s="82">
        <v>41781.0</v>
      </c>
      <c r="B5264" s="74">
        <v>1.0898</v>
      </c>
      <c r="C5264" s="1" t="s">
        <v>1949</v>
      </c>
      <c r="G5264" s="16"/>
    </row>
    <row r="5265">
      <c r="A5265" s="82">
        <v>41782.0</v>
      </c>
      <c r="B5265" s="74">
        <v>1.087</v>
      </c>
      <c r="C5265" s="1" t="s">
        <v>1949</v>
      </c>
      <c r="G5265" s="16"/>
    </row>
    <row r="5266">
      <c r="A5266" s="82">
        <v>41786.0</v>
      </c>
      <c r="B5266" s="74">
        <v>1.0869</v>
      </c>
      <c r="C5266" s="1" t="s">
        <v>1949</v>
      </c>
      <c r="G5266" s="16"/>
    </row>
    <row r="5267">
      <c r="A5267" s="82">
        <v>41787.0</v>
      </c>
      <c r="B5267" s="74">
        <v>1.0867</v>
      </c>
      <c r="C5267" s="1" t="s">
        <v>1949</v>
      </c>
      <c r="G5267" s="16"/>
    </row>
    <row r="5268">
      <c r="A5268" s="82">
        <v>41788.0</v>
      </c>
      <c r="B5268" s="74">
        <v>1.0837</v>
      </c>
      <c r="C5268" s="1" t="s">
        <v>1949</v>
      </c>
      <c r="G5268" s="16"/>
    </row>
    <row r="5269">
      <c r="A5269" s="82">
        <v>41789.0</v>
      </c>
      <c r="B5269" s="74">
        <v>1.0867</v>
      </c>
      <c r="C5269" s="1" t="s">
        <v>1949</v>
      </c>
      <c r="G5269" s="16"/>
    </row>
    <row r="5270">
      <c r="A5270" s="79">
        <v>41792.0</v>
      </c>
      <c r="B5270" s="74">
        <v>1.0895</v>
      </c>
      <c r="C5270" s="1" t="s">
        <v>1949</v>
      </c>
      <c r="G5270" s="16"/>
    </row>
    <row r="5271">
      <c r="A5271" s="79">
        <v>41793.0</v>
      </c>
      <c r="B5271" s="74">
        <v>1.0915</v>
      </c>
      <c r="C5271" s="1" t="s">
        <v>1949</v>
      </c>
      <c r="G5271" s="16"/>
    </row>
    <row r="5272">
      <c r="A5272" s="79">
        <v>41794.0</v>
      </c>
      <c r="B5272" s="74">
        <v>1.0937</v>
      </c>
      <c r="C5272" s="1" t="s">
        <v>1949</v>
      </c>
      <c r="G5272" s="16"/>
    </row>
    <row r="5273">
      <c r="A5273" s="79">
        <v>41795.0</v>
      </c>
      <c r="B5273" s="74">
        <v>1.0934</v>
      </c>
      <c r="C5273" s="1" t="s">
        <v>1949</v>
      </c>
      <c r="G5273" s="16"/>
    </row>
    <row r="5274">
      <c r="A5274" s="79">
        <v>41796.0</v>
      </c>
      <c r="B5274" s="74">
        <v>1.0936</v>
      </c>
      <c r="C5274" s="1" t="s">
        <v>1949</v>
      </c>
      <c r="G5274" s="16"/>
    </row>
    <row r="5275">
      <c r="A5275" s="79">
        <v>41799.0</v>
      </c>
      <c r="B5275" s="74">
        <v>1.091</v>
      </c>
      <c r="C5275" s="1" t="s">
        <v>1949</v>
      </c>
      <c r="G5275" s="16"/>
    </row>
    <row r="5276">
      <c r="A5276" s="80">
        <v>41800.0</v>
      </c>
      <c r="B5276" s="74">
        <v>1.0915</v>
      </c>
      <c r="C5276" s="1" t="s">
        <v>1949</v>
      </c>
      <c r="G5276" s="16"/>
    </row>
    <row r="5277">
      <c r="A5277" s="80">
        <v>41801.0</v>
      </c>
      <c r="B5277" s="13"/>
      <c r="C5277" s="1" t="s">
        <v>1949</v>
      </c>
      <c r="G5277" s="16"/>
    </row>
    <row r="5278">
      <c r="A5278" s="80">
        <v>41802.0</v>
      </c>
      <c r="B5278" s="74">
        <v>1.0851</v>
      </c>
      <c r="C5278" s="1" t="s">
        <v>1949</v>
      </c>
      <c r="G5278" s="16"/>
    </row>
    <row r="5279">
      <c r="A5279" s="80">
        <v>41803.0</v>
      </c>
      <c r="B5279" s="74">
        <v>1.0868</v>
      </c>
      <c r="C5279" s="1" t="s">
        <v>1949</v>
      </c>
      <c r="G5279" s="16"/>
    </row>
    <row r="5280">
      <c r="A5280" s="80">
        <v>41806.0</v>
      </c>
      <c r="B5280" s="74">
        <v>1.085</v>
      </c>
      <c r="C5280" s="1" t="s">
        <v>1949</v>
      </c>
      <c r="G5280" s="16"/>
    </row>
    <row r="5281">
      <c r="A5281" s="80">
        <v>41807.0</v>
      </c>
      <c r="B5281" s="74">
        <v>1.0852</v>
      </c>
      <c r="C5281" s="1" t="s">
        <v>1949</v>
      </c>
      <c r="G5281" s="16"/>
    </row>
    <row r="5282">
      <c r="A5282" s="80">
        <v>41808.0</v>
      </c>
      <c r="B5282" s="74">
        <v>1.087</v>
      </c>
      <c r="C5282" s="1" t="s">
        <v>1949</v>
      </c>
      <c r="G5282" s="16"/>
    </row>
    <row r="5283">
      <c r="A5283" s="80">
        <v>41809.0</v>
      </c>
      <c r="B5283" s="74">
        <v>1.0828</v>
      </c>
      <c r="C5283" s="1" t="s">
        <v>1949</v>
      </c>
      <c r="G5283" s="16"/>
    </row>
    <row r="5284">
      <c r="A5284" s="80">
        <v>41810.0</v>
      </c>
      <c r="B5284" s="74">
        <v>1.0766</v>
      </c>
      <c r="C5284" s="1" t="s">
        <v>1949</v>
      </c>
      <c r="G5284" s="16"/>
    </row>
    <row r="5285">
      <c r="A5285" s="80">
        <v>41813.0</v>
      </c>
      <c r="B5285" s="74">
        <v>1.0731</v>
      </c>
      <c r="C5285" s="1" t="s">
        <v>1949</v>
      </c>
      <c r="G5285" s="16"/>
    </row>
    <row r="5286">
      <c r="A5286" s="80">
        <v>41814.0</v>
      </c>
      <c r="B5286" s="74">
        <v>1.074</v>
      </c>
      <c r="C5286" s="1" t="s">
        <v>1949</v>
      </c>
      <c r="G5286" s="16"/>
    </row>
    <row r="5287">
      <c r="A5287" s="80">
        <v>41815.0</v>
      </c>
      <c r="B5287" s="13"/>
      <c r="C5287" s="1" t="s">
        <v>1949</v>
      </c>
      <c r="G5287" s="16"/>
    </row>
    <row r="5288">
      <c r="A5288" s="80">
        <v>41816.0</v>
      </c>
      <c r="B5288" s="74">
        <v>1.0707</v>
      </c>
      <c r="C5288" s="1" t="s">
        <v>1949</v>
      </c>
      <c r="G5288" s="16"/>
    </row>
    <row r="5289">
      <c r="A5289" s="80">
        <v>41817.0</v>
      </c>
      <c r="B5289" s="74">
        <v>1.0676</v>
      </c>
      <c r="C5289" s="1" t="s">
        <v>1949</v>
      </c>
      <c r="G5289" s="16"/>
    </row>
    <row r="5290">
      <c r="A5290" s="80">
        <v>41820.0</v>
      </c>
      <c r="B5290" s="74">
        <v>1.0676</v>
      </c>
      <c r="C5290" s="1" t="s">
        <v>1949</v>
      </c>
      <c r="G5290" s="16"/>
    </row>
    <row r="5291">
      <c r="A5291" s="79">
        <v>41821.0</v>
      </c>
      <c r="B5291" s="13"/>
      <c r="C5291" s="1" t="s">
        <v>1949</v>
      </c>
      <c r="G5291" s="16"/>
    </row>
    <row r="5292">
      <c r="A5292" s="79">
        <v>41822.0</v>
      </c>
      <c r="B5292" s="74">
        <v>1.0667</v>
      </c>
      <c r="C5292" s="1" t="s">
        <v>1949</v>
      </c>
      <c r="G5292" s="16"/>
    </row>
    <row r="5293">
      <c r="A5293" s="79">
        <v>41823.0</v>
      </c>
      <c r="B5293" s="74">
        <v>1.0634</v>
      </c>
      <c r="C5293" s="1" t="s">
        <v>1949</v>
      </c>
      <c r="G5293" s="16"/>
    </row>
    <row r="5294">
      <c r="A5294" s="79">
        <v>41827.0</v>
      </c>
      <c r="B5294" s="74">
        <v>1.0662</v>
      </c>
      <c r="C5294" s="1" t="s">
        <v>1949</v>
      </c>
      <c r="G5294" s="16"/>
    </row>
    <row r="5295">
      <c r="A5295" s="79">
        <v>41828.0</v>
      </c>
      <c r="B5295" s="74">
        <v>1.0674</v>
      </c>
      <c r="C5295" s="1" t="s">
        <v>1949</v>
      </c>
      <c r="G5295" s="16"/>
    </row>
    <row r="5296">
      <c r="A5296" s="79">
        <v>41829.0</v>
      </c>
      <c r="B5296" s="74">
        <v>1.065</v>
      </c>
      <c r="C5296" s="1" t="s">
        <v>1949</v>
      </c>
      <c r="G5296" s="16"/>
    </row>
    <row r="5297">
      <c r="A5297" s="80">
        <v>41830.0</v>
      </c>
      <c r="B5297" s="74">
        <v>1.0658</v>
      </c>
      <c r="C5297" s="1" t="s">
        <v>1949</v>
      </c>
      <c r="G5297" s="16"/>
    </row>
    <row r="5298">
      <c r="A5298" s="80">
        <v>41831.0</v>
      </c>
      <c r="B5298" s="74">
        <v>1.072</v>
      </c>
      <c r="C5298" s="1" t="s">
        <v>1949</v>
      </c>
      <c r="G5298" s="16"/>
    </row>
    <row r="5299">
      <c r="A5299" s="80">
        <v>41834.0</v>
      </c>
      <c r="B5299" s="74">
        <v>1.0722</v>
      </c>
      <c r="C5299" s="1" t="s">
        <v>1949</v>
      </c>
      <c r="G5299" s="16"/>
    </row>
    <row r="5300">
      <c r="A5300" s="80">
        <v>41835.0</v>
      </c>
      <c r="B5300" s="74">
        <v>1.0766</v>
      </c>
      <c r="C5300" s="1" t="s">
        <v>1949</v>
      </c>
      <c r="G5300" s="16"/>
    </row>
    <row r="5301">
      <c r="A5301" s="80">
        <v>41836.0</v>
      </c>
      <c r="B5301" s="74">
        <v>1.075</v>
      </c>
      <c r="C5301" s="1" t="s">
        <v>1949</v>
      </c>
      <c r="G5301" s="16"/>
    </row>
    <row r="5302">
      <c r="A5302" s="80">
        <v>41837.0</v>
      </c>
      <c r="B5302" s="74">
        <v>1.0753</v>
      </c>
      <c r="C5302" s="1" t="s">
        <v>1949</v>
      </c>
      <c r="G5302" s="16"/>
    </row>
    <row r="5303">
      <c r="A5303" s="80">
        <v>41838.0</v>
      </c>
      <c r="B5303" s="74">
        <v>1.0737</v>
      </c>
      <c r="C5303" s="1" t="s">
        <v>1949</v>
      </c>
      <c r="G5303" s="16"/>
    </row>
    <row r="5304">
      <c r="A5304" s="80">
        <v>41841.0</v>
      </c>
      <c r="B5304" s="74">
        <v>1.0737</v>
      </c>
      <c r="C5304" s="1" t="s">
        <v>1949</v>
      </c>
      <c r="G5304" s="16"/>
    </row>
    <row r="5305">
      <c r="A5305" s="80">
        <v>41842.0</v>
      </c>
      <c r="B5305" s="74">
        <v>1.0745</v>
      </c>
      <c r="C5305" s="1" t="s">
        <v>1949</v>
      </c>
      <c r="G5305" s="16"/>
    </row>
    <row r="5306">
      <c r="A5306" s="80">
        <v>41843.0</v>
      </c>
      <c r="B5306" s="74">
        <v>1.0741</v>
      </c>
      <c r="C5306" s="1" t="s">
        <v>1949</v>
      </c>
      <c r="G5306" s="16"/>
    </row>
    <row r="5307">
      <c r="A5307" s="80">
        <v>41844.0</v>
      </c>
      <c r="B5307" s="74">
        <v>1.0742</v>
      </c>
      <c r="C5307" s="1" t="s">
        <v>1949</v>
      </c>
      <c r="G5307" s="16"/>
    </row>
    <row r="5308">
      <c r="A5308" s="80">
        <v>41845.0</v>
      </c>
      <c r="B5308" s="74">
        <v>1.0814</v>
      </c>
      <c r="C5308" s="1" t="s">
        <v>1949</v>
      </c>
      <c r="G5308" s="16"/>
    </row>
    <row r="5309">
      <c r="A5309" s="80">
        <v>41848.0</v>
      </c>
      <c r="B5309" s="74">
        <v>1.0801</v>
      </c>
      <c r="C5309" s="1" t="s">
        <v>1949</v>
      </c>
      <c r="G5309" s="16"/>
    </row>
    <row r="5310">
      <c r="A5310" s="80">
        <v>41849.0</v>
      </c>
      <c r="B5310" s="74">
        <v>1.0851</v>
      </c>
      <c r="C5310" s="1" t="s">
        <v>1949</v>
      </c>
      <c r="G5310" s="16"/>
    </row>
    <row r="5311">
      <c r="A5311" s="80">
        <v>41850.0</v>
      </c>
      <c r="B5311" s="74">
        <v>1.0909</v>
      </c>
      <c r="C5311" s="1" t="s">
        <v>1949</v>
      </c>
      <c r="G5311" s="16"/>
    </row>
    <row r="5312">
      <c r="A5312" s="80">
        <v>41851.0</v>
      </c>
      <c r="B5312" s="74">
        <v>1.089</v>
      </c>
      <c r="C5312" s="1" t="s">
        <v>1949</v>
      </c>
      <c r="G5312" s="16"/>
    </row>
    <row r="5313">
      <c r="A5313" s="79">
        <v>41852.0</v>
      </c>
      <c r="B5313" s="74">
        <v>1.0919</v>
      </c>
      <c r="C5313" s="1" t="s">
        <v>1949</v>
      </c>
      <c r="G5313" s="16"/>
    </row>
    <row r="5314">
      <c r="A5314" s="79">
        <v>41855.0</v>
      </c>
      <c r="B5314" s="13"/>
      <c r="C5314" s="1" t="s">
        <v>1949</v>
      </c>
      <c r="G5314" s="16"/>
    </row>
    <row r="5315">
      <c r="A5315" s="79">
        <v>41856.0</v>
      </c>
      <c r="B5315" s="74">
        <v>1.097</v>
      </c>
      <c r="C5315" s="1" t="s">
        <v>1949</v>
      </c>
      <c r="G5315" s="16"/>
    </row>
    <row r="5316">
      <c r="A5316" s="79">
        <v>41857.0</v>
      </c>
      <c r="B5316" s="74">
        <v>1.0926</v>
      </c>
      <c r="C5316" s="1" t="s">
        <v>1949</v>
      </c>
      <c r="G5316" s="16"/>
    </row>
    <row r="5317">
      <c r="A5317" s="79">
        <v>41858.0</v>
      </c>
      <c r="B5317" s="74">
        <v>1.0922</v>
      </c>
      <c r="C5317" s="1" t="s">
        <v>1949</v>
      </c>
      <c r="G5317" s="16"/>
    </row>
    <row r="5318">
      <c r="A5318" s="79">
        <v>41859.0</v>
      </c>
      <c r="B5318" s="74">
        <v>1.0982</v>
      </c>
      <c r="C5318" s="1" t="s">
        <v>1949</v>
      </c>
      <c r="G5318" s="16"/>
    </row>
    <row r="5319">
      <c r="A5319" s="80">
        <v>41862.0</v>
      </c>
      <c r="B5319" s="74">
        <v>1.0935</v>
      </c>
      <c r="C5319" s="1" t="s">
        <v>1949</v>
      </c>
      <c r="G5319" s="16"/>
    </row>
    <row r="5320">
      <c r="A5320" s="80">
        <v>41863.0</v>
      </c>
      <c r="B5320" s="74">
        <v>1.0944</v>
      </c>
      <c r="C5320" s="1" t="s">
        <v>1949</v>
      </c>
      <c r="G5320" s="16"/>
    </row>
    <row r="5321">
      <c r="A5321" s="80">
        <v>41864.0</v>
      </c>
      <c r="B5321" s="74">
        <v>1.0929</v>
      </c>
      <c r="C5321" s="1" t="s">
        <v>1949</v>
      </c>
      <c r="G5321" s="16"/>
    </row>
    <row r="5322">
      <c r="A5322" s="80">
        <v>41865.0</v>
      </c>
      <c r="B5322" s="74">
        <v>1.0911</v>
      </c>
      <c r="C5322" s="1" t="s">
        <v>1949</v>
      </c>
      <c r="G5322" s="16"/>
    </row>
    <row r="5323">
      <c r="A5323" s="80">
        <v>41866.0</v>
      </c>
      <c r="B5323" s="74">
        <v>1.091</v>
      </c>
      <c r="C5323" s="1" t="s">
        <v>1949</v>
      </c>
      <c r="G5323" s="16"/>
    </row>
    <row r="5324">
      <c r="A5324" s="80">
        <v>41869.0</v>
      </c>
      <c r="B5324" s="74">
        <v>1.0889</v>
      </c>
      <c r="C5324" s="1" t="s">
        <v>1949</v>
      </c>
      <c r="G5324" s="16"/>
    </row>
    <row r="5325">
      <c r="A5325" s="80">
        <v>41870.0</v>
      </c>
      <c r="B5325" s="74">
        <v>1.0929</v>
      </c>
      <c r="C5325" s="1" t="s">
        <v>1949</v>
      </c>
      <c r="G5325" s="16"/>
    </row>
    <row r="5326">
      <c r="A5326" s="80">
        <v>41871.0</v>
      </c>
      <c r="B5326" s="74">
        <v>1.0944</v>
      </c>
      <c r="C5326" s="1" t="s">
        <v>1949</v>
      </c>
      <c r="G5326" s="16"/>
    </row>
    <row r="5327">
      <c r="A5327" s="80">
        <v>41872.0</v>
      </c>
      <c r="B5327" s="74">
        <v>1.0948</v>
      </c>
      <c r="C5327" s="1" t="s">
        <v>1949</v>
      </c>
      <c r="G5327" s="16"/>
    </row>
    <row r="5328">
      <c r="A5328" s="80">
        <v>41873.0</v>
      </c>
      <c r="B5328" s="74">
        <v>1.095</v>
      </c>
      <c r="C5328" s="1" t="s">
        <v>1949</v>
      </c>
      <c r="G5328" s="16"/>
    </row>
    <row r="5329">
      <c r="A5329" s="80">
        <v>41876.0</v>
      </c>
      <c r="B5329" s="74">
        <v>1.098</v>
      </c>
      <c r="C5329" s="1" t="s">
        <v>1949</v>
      </c>
      <c r="G5329" s="16"/>
    </row>
    <row r="5330">
      <c r="A5330" s="80">
        <v>41877.0</v>
      </c>
      <c r="B5330" s="74">
        <v>1.0951</v>
      </c>
      <c r="C5330" s="1" t="s">
        <v>1949</v>
      </c>
      <c r="G5330" s="16"/>
    </row>
    <row r="5331">
      <c r="A5331" s="80">
        <v>41878.0</v>
      </c>
      <c r="B5331" s="74">
        <v>1.0891</v>
      </c>
      <c r="C5331" s="1" t="s">
        <v>1949</v>
      </c>
      <c r="G5331" s="16"/>
    </row>
    <row r="5332">
      <c r="A5332" s="80">
        <v>41879.0</v>
      </c>
      <c r="B5332" s="74">
        <v>1.0857</v>
      </c>
      <c r="C5332" s="1" t="s">
        <v>1949</v>
      </c>
      <c r="G5332" s="16"/>
    </row>
    <row r="5333">
      <c r="A5333" s="80">
        <v>41880.0</v>
      </c>
      <c r="B5333" s="74">
        <v>1.0858</v>
      </c>
      <c r="C5333" s="1" t="s">
        <v>1949</v>
      </c>
      <c r="G5333" s="16"/>
    </row>
    <row r="5334">
      <c r="A5334" s="79">
        <v>41884.0</v>
      </c>
      <c r="B5334" s="74">
        <v>1.0925</v>
      </c>
      <c r="C5334" s="1" t="s">
        <v>1949</v>
      </c>
      <c r="G5334" s="16"/>
    </row>
    <row r="5335">
      <c r="A5335" s="79">
        <v>41885.0</v>
      </c>
      <c r="B5335" s="74">
        <v>1.0873</v>
      </c>
      <c r="C5335" s="1" t="s">
        <v>1949</v>
      </c>
      <c r="G5335" s="16"/>
    </row>
    <row r="5336">
      <c r="A5336" s="79">
        <v>41886.0</v>
      </c>
      <c r="B5336" s="74">
        <v>1.0863</v>
      </c>
      <c r="C5336" s="1" t="s">
        <v>1949</v>
      </c>
      <c r="G5336" s="16"/>
    </row>
    <row r="5337">
      <c r="A5337" s="79">
        <v>41887.0</v>
      </c>
      <c r="B5337" s="74">
        <v>1.089</v>
      </c>
      <c r="C5337" s="1" t="s">
        <v>1949</v>
      </c>
      <c r="G5337" s="16"/>
    </row>
    <row r="5338">
      <c r="A5338" s="79">
        <v>41890.0</v>
      </c>
      <c r="B5338" s="74">
        <v>1.0933</v>
      </c>
      <c r="C5338" s="1" t="s">
        <v>1949</v>
      </c>
      <c r="G5338" s="16"/>
    </row>
    <row r="5339">
      <c r="A5339" s="79">
        <v>41891.0</v>
      </c>
      <c r="B5339" s="74">
        <v>1.1012</v>
      </c>
      <c r="C5339" s="1" t="s">
        <v>1949</v>
      </c>
      <c r="G5339" s="16"/>
    </row>
    <row r="5340">
      <c r="A5340" s="80">
        <v>41892.0</v>
      </c>
      <c r="B5340" s="74">
        <v>1.0955</v>
      </c>
      <c r="C5340" s="1" t="s">
        <v>1949</v>
      </c>
      <c r="G5340" s="16"/>
    </row>
    <row r="5341">
      <c r="A5341" s="80">
        <v>41893.0</v>
      </c>
      <c r="B5341" s="74">
        <v>1.1032</v>
      </c>
      <c r="C5341" s="1" t="s">
        <v>1949</v>
      </c>
      <c r="G5341" s="16"/>
    </row>
    <row r="5342">
      <c r="A5342" s="80">
        <v>41894.0</v>
      </c>
      <c r="B5342" s="74">
        <v>1.1076</v>
      </c>
      <c r="C5342" s="1" t="s">
        <v>1949</v>
      </c>
      <c r="G5342" s="16"/>
    </row>
    <row r="5343">
      <c r="A5343" s="80">
        <v>41897.0</v>
      </c>
      <c r="B5343" s="74">
        <v>1.1051</v>
      </c>
      <c r="C5343" s="1" t="s">
        <v>1949</v>
      </c>
      <c r="G5343" s="16"/>
    </row>
    <row r="5344">
      <c r="A5344" s="80">
        <v>41898.0</v>
      </c>
      <c r="B5344" s="74">
        <v>1.099</v>
      </c>
      <c r="C5344" s="1" t="s">
        <v>1949</v>
      </c>
      <c r="G5344" s="16"/>
    </row>
    <row r="5345">
      <c r="A5345" s="80">
        <v>41899.0</v>
      </c>
      <c r="B5345" s="74">
        <v>1.0952</v>
      </c>
      <c r="C5345" s="1" t="s">
        <v>1949</v>
      </c>
      <c r="G5345" s="16"/>
    </row>
    <row r="5346">
      <c r="A5346" s="80">
        <v>41900.0</v>
      </c>
      <c r="B5346" s="74">
        <v>1.0946</v>
      </c>
      <c r="C5346" s="1" t="s">
        <v>1949</v>
      </c>
      <c r="G5346" s="16"/>
    </row>
    <row r="5347">
      <c r="A5347" s="80">
        <v>41901.0</v>
      </c>
      <c r="B5347" s="74">
        <v>1.0969</v>
      </c>
      <c r="C5347" s="1" t="s">
        <v>1949</v>
      </c>
      <c r="G5347" s="16"/>
    </row>
    <row r="5348">
      <c r="A5348" s="80">
        <v>41904.0</v>
      </c>
      <c r="B5348" s="74">
        <v>1.1008</v>
      </c>
      <c r="C5348" s="1" t="s">
        <v>1949</v>
      </c>
      <c r="G5348" s="16"/>
    </row>
    <row r="5349">
      <c r="A5349" s="80">
        <v>41905.0</v>
      </c>
      <c r="B5349" s="74">
        <v>1.106</v>
      </c>
      <c r="C5349" s="1" t="s">
        <v>1949</v>
      </c>
      <c r="G5349" s="16"/>
    </row>
    <row r="5350">
      <c r="A5350" s="80">
        <v>41906.0</v>
      </c>
      <c r="B5350" s="74">
        <v>1.109</v>
      </c>
      <c r="C5350" s="1" t="s">
        <v>1949</v>
      </c>
      <c r="G5350" s="16"/>
    </row>
    <row r="5351">
      <c r="A5351" s="80">
        <v>41907.0</v>
      </c>
      <c r="B5351" s="74">
        <v>1.1106</v>
      </c>
      <c r="C5351" s="1" t="s">
        <v>1949</v>
      </c>
      <c r="G5351" s="16"/>
    </row>
    <row r="5352">
      <c r="A5352" s="80">
        <v>41908.0</v>
      </c>
      <c r="B5352" s="74">
        <v>1.1164</v>
      </c>
      <c r="C5352" s="1" t="s">
        <v>1949</v>
      </c>
      <c r="G5352" s="16"/>
    </row>
    <row r="5353">
      <c r="A5353" s="80">
        <v>41911.0</v>
      </c>
      <c r="B5353" s="74">
        <v>1.1145</v>
      </c>
      <c r="C5353" s="1" t="s">
        <v>1949</v>
      </c>
      <c r="G5353" s="16"/>
    </row>
    <row r="5354">
      <c r="A5354" s="80">
        <v>41912.0</v>
      </c>
      <c r="B5354" s="74">
        <v>1.1208</v>
      </c>
      <c r="C5354" s="1" t="s">
        <v>1949</v>
      </c>
      <c r="G5354" s="16"/>
    </row>
    <row r="5355">
      <c r="A5355" s="79">
        <v>41913.0</v>
      </c>
      <c r="B5355" s="74">
        <v>1.1171</v>
      </c>
      <c r="C5355" s="1" t="s">
        <v>1949</v>
      </c>
      <c r="G5355" s="16"/>
    </row>
    <row r="5356">
      <c r="A5356" s="79">
        <v>41914.0</v>
      </c>
      <c r="B5356" s="74">
        <v>1.1151</v>
      </c>
      <c r="C5356" s="1" t="s">
        <v>1949</v>
      </c>
      <c r="G5356" s="16"/>
    </row>
    <row r="5357">
      <c r="A5357" s="79">
        <v>41915.0</v>
      </c>
      <c r="B5357" s="74">
        <v>1.1256</v>
      </c>
      <c r="C5357" s="1" t="s">
        <v>1949</v>
      </c>
      <c r="G5357" s="16"/>
    </row>
    <row r="5358">
      <c r="A5358" s="79">
        <v>41918.0</v>
      </c>
      <c r="B5358" s="74">
        <v>1.1175</v>
      </c>
      <c r="C5358" s="1" t="s">
        <v>1949</v>
      </c>
      <c r="G5358" s="16"/>
    </row>
    <row r="5359">
      <c r="A5359" s="79">
        <v>41919.0</v>
      </c>
      <c r="B5359" s="74">
        <v>1.1182</v>
      </c>
      <c r="C5359" s="1" t="s">
        <v>1949</v>
      </c>
      <c r="G5359" s="16"/>
    </row>
    <row r="5360">
      <c r="A5360" s="79">
        <v>41920.0</v>
      </c>
      <c r="B5360" s="74">
        <v>1.1182</v>
      </c>
      <c r="C5360" s="1" t="s">
        <v>1949</v>
      </c>
      <c r="G5360" s="16"/>
    </row>
    <row r="5361">
      <c r="A5361" s="79">
        <v>41921.0</v>
      </c>
      <c r="B5361" s="74">
        <v>1.1149</v>
      </c>
      <c r="C5361" s="1" t="s">
        <v>1949</v>
      </c>
      <c r="G5361" s="16"/>
    </row>
    <row r="5362">
      <c r="A5362" s="80">
        <v>41922.0</v>
      </c>
      <c r="B5362" s="74">
        <v>1.1177</v>
      </c>
      <c r="C5362" s="1" t="s">
        <v>1949</v>
      </c>
      <c r="G5362" s="16"/>
    </row>
    <row r="5363">
      <c r="A5363" s="80">
        <v>41926.0</v>
      </c>
      <c r="B5363" s="74">
        <v>1.1236</v>
      </c>
      <c r="C5363" s="1" t="s">
        <v>1949</v>
      </c>
      <c r="G5363" s="16"/>
    </row>
    <row r="5364">
      <c r="A5364" s="80">
        <v>41927.0</v>
      </c>
      <c r="B5364" s="74">
        <v>1.1289</v>
      </c>
      <c r="C5364" s="1" t="s">
        <v>1949</v>
      </c>
      <c r="G5364" s="16"/>
    </row>
    <row r="5365">
      <c r="A5365" s="80">
        <v>41928.0</v>
      </c>
      <c r="B5365" s="74">
        <v>1.1266</v>
      </c>
      <c r="C5365" s="1" t="s">
        <v>1949</v>
      </c>
      <c r="G5365" s="16"/>
    </row>
    <row r="5366">
      <c r="A5366" s="80">
        <v>41929.0</v>
      </c>
      <c r="B5366" s="74">
        <v>1.1248</v>
      </c>
      <c r="C5366" s="1" t="s">
        <v>1949</v>
      </c>
      <c r="G5366" s="16"/>
    </row>
    <row r="5367">
      <c r="A5367" s="80">
        <v>41932.0</v>
      </c>
      <c r="B5367" s="74">
        <v>1.1277</v>
      </c>
      <c r="C5367" s="1" t="s">
        <v>1949</v>
      </c>
      <c r="G5367" s="16"/>
    </row>
    <row r="5368">
      <c r="A5368" s="80">
        <v>41933.0</v>
      </c>
      <c r="B5368" s="74">
        <v>1.1219</v>
      </c>
      <c r="C5368" s="1" t="s">
        <v>1949</v>
      </c>
      <c r="G5368" s="16"/>
    </row>
    <row r="5369">
      <c r="A5369" s="80">
        <v>41934.0</v>
      </c>
      <c r="B5369" s="13"/>
      <c r="C5369" s="1" t="s">
        <v>1949</v>
      </c>
      <c r="G5369" s="16"/>
    </row>
    <row r="5370">
      <c r="A5370" s="80">
        <v>41935.0</v>
      </c>
      <c r="B5370" s="74">
        <v>1.1237</v>
      </c>
      <c r="C5370" s="1" t="s">
        <v>1949</v>
      </c>
      <c r="G5370" s="16"/>
    </row>
    <row r="5371">
      <c r="A5371" s="80">
        <v>41936.0</v>
      </c>
      <c r="B5371" s="74">
        <v>1.1213</v>
      </c>
      <c r="C5371" s="1" t="s">
        <v>1949</v>
      </c>
      <c r="G5371" s="16"/>
    </row>
    <row r="5372">
      <c r="A5372" s="80">
        <v>41939.0</v>
      </c>
      <c r="B5372" s="74">
        <v>1.1247</v>
      </c>
      <c r="C5372" s="1" t="s">
        <v>1949</v>
      </c>
      <c r="G5372" s="16"/>
    </row>
    <row r="5373">
      <c r="A5373" s="80">
        <v>41940.0</v>
      </c>
      <c r="B5373" s="74">
        <v>1.1178</v>
      </c>
      <c r="C5373" s="1" t="s">
        <v>1949</v>
      </c>
      <c r="G5373" s="16"/>
    </row>
    <row r="5374">
      <c r="A5374" s="80">
        <v>41941.0</v>
      </c>
      <c r="B5374" s="74">
        <v>1.1136</v>
      </c>
      <c r="C5374" s="1" t="s">
        <v>1949</v>
      </c>
      <c r="G5374" s="16"/>
    </row>
    <row r="5375">
      <c r="A5375" s="80">
        <v>41942.0</v>
      </c>
      <c r="B5375" s="74">
        <v>1.1193</v>
      </c>
      <c r="C5375" s="1" t="s">
        <v>1949</v>
      </c>
      <c r="G5375" s="16"/>
    </row>
    <row r="5376">
      <c r="A5376" s="80">
        <v>41943.0</v>
      </c>
      <c r="B5376" s="74">
        <v>1.1275</v>
      </c>
      <c r="C5376" s="1" t="s">
        <v>1949</v>
      </c>
      <c r="G5376" s="16"/>
    </row>
    <row r="5377">
      <c r="A5377" s="79">
        <v>41946.0</v>
      </c>
      <c r="B5377" s="74">
        <v>1.132</v>
      </c>
      <c r="C5377" s="1" t="s">
        <v>1949</v>
      </c>
      <c r="G5377" s="16"/>
    </row>
    <row r="5378">
      <c r="A5378" s="79">
        <v>41947.0</v>
      </c>
      <c r="B5378" s="74">
        <v>1.1397</v>
      </c>
      <c r="C5378" s="1" t="s">
        <v>1949</v>
      </c>
      <c r="G5378" s="16"/>
    </row>
    <row r="5379">
      <c r="A5379" s="79">
        <v>41948.0</v>
      </c>
      <c r="B5379" s="74">
        <v>1.1377</v>
      </c>
      <c r="C5379" s="1" t="s">
        <v>1949</v>
      </c>
      <c r="G5379" s="16"/>
    </row>
    <row r="5380">
      <c r="A5380" s="79">
        <v>41949.0</v>
      </c>
      <c r="B5380" s="74">
        <v>1.1424</v>
      </c>
      <c r="C5380" s="1" t="s">
        <v>1949</v>
      </c>
      <c r="G5380" s="16"/>
    </row>
    <row r="5381">
      <c r="A5381" s="79">
        <v>41950.0</v>
      </c>
      <c r="B5381" s="74">
        <v>1.136</v>
      </c>
      <c r="C5381" s="1" t="s">
        <v>1949</v>
      </c>
      <c r="G5381" s="16"/>
    </row>
    <row r="5382">
      <c r="A5382" s="80">
        <v>41953.0</v>
      </c>
      <c r="B5382" s="74">
        <v>1.1345</v>
      </c>
      <c r="C5382" s="1" t="s">
        <v>1949</v>
      </c>
      <c r="G5382" s="16"/>
    </row>
    <row r="5383">
      <c r="A5383" s="80">
        <v>41954.0</v>
      </c>
      <c r="B5383" s="13"/>
      <c r="C5383" s="1" t="s">
        <v>1949</v>
      </c>
      <c r="G5383" s="16"/>
    </row>
    <row r="5384">
      <c r="A5384" s="80">
        <v>41955.0</v>
      </c>
      <c r="B5384" s="74">
        <v>1.1284</v>
      </c>
      <c r="C5384" s="1" t="s">
        <v>1949</v>
      </c>
      <c r="G5384" s="16"/>
    </row>
    <row r="5385">
      <c r="A5385" s="80">
        <v>41956.0</v>
      </c>
      <c r="B5385" s="74">
        <v>1.135</v>
      </c>
      <c r="C5385" s="1" t="s">
        <v>1949</v>
      </c>
      <c r="G5385" s="16"/>
    </row>
    <row r="5386">
      <c r="A5386" s="80">
        <v>41957.0</v>
      </c>
      <c r="B5386" s="74">
        <v>1.1294</v>
      </c>
      <c r="C5386" s="1" t="s">
        <v>1949</v>
      </c>
      <c r="G5386" s="16"/>
    </row>
    <row r="5387">
      <c r="A5387" s="80">
        <v>41960.0</v>
      </c>
      <c r="B5387" s="74">
        <v>1.1308</v>
      </c>
      <c r="C5387" s="1" t="s">
        <v>1949</v>
      </c>
      <c r="G5387" s="16"/>
    </row>
    <row r="5388">
      <c r="A5388" s="80">
        <v>41961.0</v>
      </c>
      <c r="B5388" s="74">
        <v>1.1305</v>
      </c>
      <c r="C5388" s="1" t="s">
        <v>1949</v>
      </c>
      <c r="G5388" s="16"/>
    </row>
    <row r="5389">
      <c r="A5389" s="80">
        <v>41962.0</v>
      </c>
      <c r="B5389" s="74">
        <v>1.135</v>
      </c>
      <c r="C5389" s="1" t="s">
        <v>1949</v>
      </c>
      <c r="G5389" s="16"/>
    </row>
    <row r="5390">
      <c r="A5390" s="80">
        <v>41963.0</v>
      </c>
      <c r="B5390" s="74">
        <v>1.1312</v>
      </c>
      <c r="C5390" s="1" t="s">
        <v>1949</v>
      </c>
      <c r="G5390" s="16"/>
    </row>
    <row r="5391">
      <c r="A5391" s="80">
        <v>41964.0</v>
      </c>
      <c r="B5391" s="74">
        <v>1.1238</v>
      </c>
      <c r="C5391" s="1" t="s">
        <v>1949</v>
      </c>
      <c r="G5391" s="16"/>
    </row>
    <row r="5392">
      <c r="A5392" s="80">
        <v>41967.0</v>
      </c>
      <c r="B5392" s="74">
        <v>1.1282</v>
      </c>
      <c r="C5392" s="1" t="s">
        <v>1949</v>
      </c>
      <c r="G5392" s="16"/>
    </row>
    <row r="5393">
      <c r="A5393" s="80">
        <v>41968.0</v>
      </c>
      <c r="B5393" s="74">
        <v>1.1261</v>
      </c>
      <c r="C5393" s="1" t="s">
        <v>1949</v>
      </c>
      <c r="G5393" s="16"/>
    </row>
    <row r="5394">
      <c r="A5394" s="80">
        <v>41969.0</v>
      </c>
      <c r="B5394" s="74">
        <v>1.1236</v>
      </c>
      <c r="C5394" s="1" t="s">
        <v>1949</v>
      </c>
      <c r="G5394" s="16"/>
    </row>
    <row r="5395">
      <c r="A5395" s="79">
        <v>41974.0</v>
      </c>
      <c r="B5395" s="74">
        <v>1.1344</v>
      </c>
      <c r="C5395" s="1" t="s">
        <v>1949</v>
      </c>
      <c r="G5395" s="16"/>
    </row>
    <row r="5396">
      <c r="A5396" s="79">
        <v>41975.0</v>
      </c>
      <c r="B5396" s="74">
        <v>1.14</v>
      </c>
      <c r="C5396" s="1" t="s">
        <v>1949</v>
      </c>
      <c r="G5396" s="16"/>
    </row>
    <row r="5397">
      <c r="A5397" s="79">
        <v>41976.0</v>
      </c>
      <c r="B5397" s="74">
        <v>1.136</v>
      </c>
      <c r="C5397" s="1" t="s">
        <v>1949</v>
      </c>
      <c r="G5397" s="16"/>
    </row>
    <row r="5398">
      <c r="A5398" s="79">
        <v>41977.0</v>
      </c>
      <c r="B5398" s="74">
        <v>1.1373</v>
      </c>
      <c r="C5398" s="1" t="s">
        <v>1949</v>
      </c>
      <c r="G5398" s="16"/>
    </row>
    <row r="5399">
      <c r="A5399" s="79">
        <v>41978.0</v>
      </c>
      <c r="B5399" s="74">
        <v>1.1423</v>
      </c>
      <c r="C5399" s="1" t="s">
        <v>1949</v>
      </c>
      <c r="G5399" s="16"/>
    </row>
    <row r="5400">
      <c r="A5400" s="79">
        <v>41981.0</v>
      </c>
      <c r="B5400" s="74">
        <v>1.1472</v>
      </c>
      <c r="C5400" s="1" t="s">
        <v>1949</v>
      </c>
      <c r="G5400" s="16"/>
    </row>
    <row r="5401">
      <c r="A5401" s="79">
        <v>41982.0</v>
      </c>
      <c r="B5401" s="74">
        <v>1.1422</v>
      </c>
      <c r="C5401" s="1" t="s">
        <v>1949</v>
      </c>
      <c r="G5401" s="16"/>
    </row>
    <row r="5402">
      <c r="A5402" s="80">
        <v>41983.0</v>
      </c>
      <c r="B5402" s="74">
        <v>1.1482</v>
      </c>
      <c r="C5402" s="1" t="s">
        <v>1949</v>
      </c>
      <c r="G5402" s="16"/>
    </row>
    <row r="5403">
      <c r="A5403" s="80">
        <v>41984.0</v>
      </c>
      <c r="B5403" s="74">
        <v>1.1535</v>
      </c>
      <c r="C5403" s="1" t="s">
        <v>1949</v>
      </c>
      <c r="G5403" s="16"/>
    </row>
    <row r="5404">
      <c r="A5404" s="80">
        <v>41985.0</v>
      </c>
      <c r="B5404" s="74">
        <v>1.154</v>
      </c>
      <c r="C5404" s="1" t="s">
        <v>1949</v>
      </c>
      <c r="G5404" s="16"/>
    </row>
    <row r="5405">
      <c r="A5405" s="80">
        <v>41988.0</v>
      </c>
      <c r="B5405" s="74">
        <v>1.163</v>
      </c>
      <c r="C5405" s="1" t="s">
        <v>1949</v>
      </c>
      <c r="G5405" s="16"/>
    </row>
    <row r="5406">
      <c r="A5406" s="80">
        <v>41989.0</v>
      </c>
      <c r="B5406" s="74">
        <v>1.1625</v>
      </c>
      <c r="C5406" s="1" t="s">
        <v>1949</v>
      </c>
      <c r="G5406" s="16"/>
    </row>
    <row r="5407">
      <c r="A5407" s="80">
        <v>41990.0</v>
      </c>
      <c r="B5407" s="74">
        <v>1.1629</v>
      </c>
      <c r="C5407" s="1" t="s">
        <v>1949</v>
      </c>
      <c r="G5407" s="16"/>
    </row>
    <row r="5408">
      <c r="A5408" s="80">
        <v>41991.0</v>
      </c>
      <c r="B5408" s="74">
        <v>1.1594</v>
      </c>
      <c r="C5408" s="1" t="s">
        <v>1949</v>
      </c>
      <c r="G5408" s="16"/>
    </row>
    <row r="5409">
      <c r="A5409" s="80">
        <v>41992.0</v>
      </c>
      <c r="B5409" s="74">
        <v>1.1629</v>
      </c>
      <c r="C5409" s="1" t="s">
        <v>1949</v>
      </c>
      <c r="G5409" s="16"/>
    </row>
    <row r="5410">
      <c r="A5410" s="80">
        <v>41995.0</v>
      </c>
      <c r="B5410" s="74">
        <v>1.1643</v>
      </c>
      <c r="C5410" s="1" t="s">
        <v>1949</v>
      </c>
      <c r="G5410" s="16"/>
    </row>
    <row r="5411">
      <c r="A5411" s="80">
        <v>41996.0</v>
      </c>
      <c r="B5411" s="74">
        <v>1.1627</v>
      </c>
      <c r="C5411" s="1" t="s">
        <v>1949</v>
      </c>
      <c r="G5411" s="16"/>
    </row>
    <row r="5412">
      <c r="A5412" s="80">
        <v>41997.0</v>
      </c>
      <c r="B5412" s="74">
        <v>1.1623</v>
      </c>
      <c r="C5412" s="1" t="s">
        <v>1949</v>
      </c>
      <c r="G5412" s="16"/>
    </row>
    <row r="5413">
      <c r="A5413" s="80">
        <v>42002.0</v>
      </c>
      <c r="B5413" s="74">
        <v>1.1632</v>
      </c>
      <c r="C5413" s="1" t="s">
        <v>1949</v>
      </c>
      <c r="G5413" s="16"/>
    </row>
    <row r="5414">
      <c r="A5414" s="80">
        <v>42003.0</v>
      </c>
      <c r="B5414" s="74">
        <v>1.1599</v>
      </c>
      <c r="C5414" s="1" t="s">
        <v>1949</v>
      </c>
      <c r="G5414" s="16"/>
    </row>
    <row r="5415">
      <c r="A5415" s="80">
        <v>42004.0</v>
      </c>
      <c r="B5415" s="74">
        <v>1.1601</v>
      </c>
      <c r="C5415" s="1" t="s">
        <v>1949</v>
      </c>
      <c r="G5415" s="16"/>
    </row>
    <row r="5416">
      <c r="A5416" s="79">
        <v>42009.0</v>
      </c>
      <c r="B5416" s="74">
        <v>1.1787</v>
      </c>
      <c r="C5416" s="1" t="s">
        <v>1949</v>
      </c>
      <c r="G5416" s="16"/>
    </row>
    <row r="5417">
      <c r="A5417" s="79">
        <v>42010.0</v>
      </c>
      <c r="B5417" s="74">
        <v>1.1804</v>
      </c>
      <c r="C5417" s="1" t="s">
        <v>1949</v>
      </c>
      <c r="G5417" s="16"/>
    </row>
    <row r="5418">
      <c r="A5418" s="79">
        <v>42011.0</v>
      </c>
      <c r="B5418" s="74">
        <v>1.1851</v>
      </c>
      <c r="C5418" s="1" t="s">
        <v>1949</v>
      </c>
      <c r="G5418" s="16"/>
    </row>
    <row r="5419">
      <c r="A5419" s="79">
        <v>42012.0</v>
      </c>
      <c r="B5419" s="74">
        <v>1.1812</v>
      </c>
      <c r="C5419" s="1" t="s">
        <v>1949</v>
      </c>
      <c r="G5419" s="16"/>
    </row>
    <row r="5420">
      <c r="A5420" s="79">
        <v>42013.0</v>
      </c>
      <c r="B5420" s="74">
        <v>1.1857</v>
      </c>
      <c r="C5420" s="1" t="s">
        <v>1949</v>
      </c>
      <c r="G5420" s="16"/>
    </row>
    <row r="5421">
      <c r="A5421" s="80">
        <v>42016.0</v>
      </c>
      <c r="B5421" s="74">
        <v>1.193</v>
      </c>
      <c r="C5421" s="1" t="s">
        <v>1949</v>
      </c>
      <c r="G5421" s="16"/>
    </row>
    <row r="5422">
      <c r="A5422" s="80">
        <v>42017.0</v>
      </c>
      <c r="B5422" s="74">
        <v>1.1948</v>
      </c>
      <c r="C5422" s="1" t="s">
        <v>1949</v>
      </c>
      <c r="G5422" s="16"/>
    </row>
    <row r="5423">
      <c r="A5423" s="80">
        <v>42018.0</v>
      </c>
      <c r="B5423" s="74">
        <v>1.1958</v>
      </c>
      <c r="C5423" s="1" t="s">
        <v>1949</v>
      </c>
      <c r="G5423" s="16"/>
    </row>
    <row r="5424">
      <c r="A5424" s="80">
        <v>42019.0</v>
      </c>
      <c r="B5424" s="74">
        <v>1.1932</v>
      </c>
      <c r="C5424" s="1" t="s">
        <v>1949</v>
      </c>
      <c r="G5424" s="16"/>
    </row>
    <row r="5425">
      <c r="A5425" s="80">
        <v>42020.0</v>
      </c>
      <c r="B5425" s="74">
        <v>1.1986</v>
      </c>
      <c r="C5425" s="1" t="s">
        <v>1949</v>
      </c>
      <c r="G5425" s="16"/>
    </row>
    <row r="5426">
      <c r="A5426" s="80">
        <v>42024.0</v>
      </c>
      <c r="B5426" s="74">
        <v>1.2085</v>
      </c>
      <c r="C5426" s="1" t="s">
        <v>1949</v>
      </c>
      <c r="G5426" s="16"/>
    </row>
    <row r="5427">
      <c r="A5427" s="80">
        <v>42025.0</v>
      </c>
      <c r="B5427" s="74">
        <v>1.2374</v>
      </c>
      <c r="C5427" s="1" t="s">
        <v>1949</v>
      </c>
      <c r="G5427" s="16"/>
    </row>
    <row r="5428">
      <c r="A5428" s="80">
        <v>42026.0</v>
      </c>
      <c r="B5428" s="74">
        <v>1.2371</v>
      </c>
      <c r="C5428" s="1" t="s">
        <v>1949</v>
      </c>
      <c r="G5428" s="16"/>
    </row>
    <row r="5429">
      <c r="A5429" s="80">
        <v>42027.0</v>
      </c>
      <c r="B5429" s="74">
        <v>1.2403</v>
      </c>
      <c r="C5429" s="1" t="s">
        <v>1949</v>
      </c>
      <c r="G5429" s="16"/>
    </row>
    <row r="5430">
      <c r="A5430" s="80">
        <v>42030.0</v>
      </c>
      <c r="B5430" s="74">
        <v>1.2411</v>
      </c>
      <c r="C5430" s="1" t="s">
        <v>1949</v>
      </c>
      <c r="G5430" s="16"/>
    </row>
    <row r="5431">
      <c r="A5431" s="80">
        <v>42031.0</v>
      </c>
      <c r="B5431" s="74">
        <v>1.2404</v>
      </c>
      <c r="C5431" s="1" t="s">
        <v>1949</v>
      </c>
      <c r="G5431" s="16"/>
    </row>
    <row r="5432">
      <c r="A5432" s="80">
        <v>42032.0</v>
      </c>
      <c r="B5432" s="74">
        <v>1.2451</v>
      </c>
      <c r="C5432" s="1" t="s">
        <v>1949</v>
      </c>
      <c r="G5432" s="16"/>
    </row>
    <row r="5433">
      <c r="A5433" s="80">
        <v>42033.0</v>
      </c>
      <c r="B5433" s="74">
        <v>1.2644</v>
      </c>
      <c r="C5433" s="1" t="s">
        <v>1949</v>
      </c>
      <c r="G5433" s="16"/>
    </row>
    <row r="5434">
      <c r="A5434" s="80">
        <v>42034.0</v>
      </c>
      <c r="B5434" s="74">
        <v>1.2717</v>
      </c>
      <c r="C5434" s="1" t="s">
        <v>1949</v>
      </c>
      <c r="G5434" s="16"/>
    </row>
    <row r="5435">
      <c r="A5435" s="79">
        <v>42037.0</v>
      </c>
      <c r="B5435" s="74">
        <v>1.2578</v>
      </c>
      <c r="C5435" s="1" t="s">
        <v>1949</v>
      </c>
      <c r="G5435" s="16"/>
    </row>
    <row r="5436">
      <c r="A5436" s="79">
        <v>42038.0</v>
      </c>
      <c r="B5436" s="74">
        <v>1.2456</v>
      </c>
      <c r="C5436" s="1" t="s">
        <v>1949</v>
      </c>
      <c r="G5436" s="16"/>
    </row>
    <row r="5437">
      <c r="A5437" s="79">
        <v>42039.0</v>
      </c>
      <c r="B5437" s="74">
        <v>1.255</v>
      </c>
      <c r="C5437" s="1" t="s">
        <v>1949</v>
      </c>
      <c r="G5437" s="16"/>
    </row>
    <row r="5438">
      <c r="A5438" s="79">
        <v>42040.0</v>
      </c>
      <c r="B5438" s="74">
        <v>1.2422</v>
      </c>
      <c r="C5438" s="1" t="s">
        <v>1949</v>
      </c>
      <c r="G5438" s="16"/>
    </row>
    <row r="5439">
      <c r="A5439" s="79">
        <v>42041.0</v>
      </c>
      <c r="B5439" s="74">
        <v>1.2523</v>
      </c>
      <c r="C5439" s="1" t="s">
        <v>1949</v>
      </c>
      <c r="G5439" s="16"/>
    </row>
    <row r="5440">
      <c r="A5440" s="79">
        <v>42044.0</v>
      </c>
      <c r="B5440" s="74">
        <v>1.2448</v>
      </c>
      <c r="C5440" s="1" t="s">
        <v>1949</v>
      </c>
      <c r="G5440" s="16"/>
    </row>
    <row r="5441">
      <c r="A5441" s="80">
        <v>42045.0</v>
      </c>
      <c r="B5441" s="74">
        <v>1.2528</v>
      </c>
      <c r="C5441" s="1" t="s">
        <v>1949</v>
      </c>
      <c r="G5441" s="16"/>
    </row>
    <row r="5442">
      <c r="A5442" s="80">
        <v>42046.0</v>
      </c>
      <c r="B5442" s="74">
        <v>1.2635</v>
      </c>
      <c r="C5442" s="1" t="s">
        <v>1949</v>
      </c>
      <c r="G5442" s="16"/>
    </row>
    <row r="5443">
      <c r="A5443" s="80">
        <v>42047.0</v>
      </c>
      <c r="B5443" s="74">
        <v>1.2462</v>
      </c>
      <c r="C5443" s="1" t="s">
        <v>1949</v>
      </c>
      <c r="G5443" s="16"/>
    </row>
    <row r="5444">
      <c r="A5444" s="80">
        <v>42048.0</v>
      </c>
      <c r="B5444" s="74">
        <v>1.2449</v>
      </c>
      <c r="C5444" s="1" t="s">
        <v>1949</v>
      </c>
      <c r="G5444" s="16"/>
    </row>
    <row r="5445">
      <c r="A5445" s="80">
        <v>42052.0</v>
      </c>
      <c r="B5445" s="13"/>
      <c r="C5445" s="1" t="s">
        <v>1949</v>
      </c>
      <c r="G5445" s="16"/>
    </row>
    <row r="5446">
      <c r="A5446" s="80">
        <v>42053.0</v>
      </c>
      <c r="B5446" s="74">
        <v>1.2455</v>
      </c>
      <c r="C5446" s="1" t="s">
        <v>1949</v>
      </c>
      <c r="G5446" s="16"/>
    </row>
    <row r="5447">
      <c r="A5447" s="80">
        <v>42054.0</v>
      </c>
      <c r="B5447" s="74">
        <v>1.2486</v>
      </c>
      <c r="C5447" s="1" t="s">
        <v>1949</v>
      </c>
      <c r="G5447" s="16"/>
    </row>
    <row r="5448">
      <c r="A5448" s="80">
        <v>42055.0</v>
      </c>
      <c r="B5448" s="74">
        <v>1.2506</v>
      </c>
      <c r="C5448" s="1" t="s">
        <v>1949</v>
      </c>
      <c r="G5448" s="16"/>
    </row>
    <row r="5449">
      <c r="A5449" s="80">
        <v>42058.0</v>
      </c>
      <c r="B5449" s="74">
        <v>1.258</v>
      </c>
      <c r="C5449" s="1" t="s">
        <v>1949</v>
      </c>
      <c r="G5449" s="16"/>
    </row>
    <row r="5450">
      <c r="A5450" s="80">
        <v>42059.0</v>
      </c>
      <c r="B5450" s="74">
        <v>1.2603</v>
      </c>
      <c r="C5450" s="1" t="s">
        <v>1949</v>
      </c>
      <c r="G5450" s="16"/>
    </row>
    <row r="5451">
      <c r="A5451" s="80">
        <v>42060.0</v>
      </c>
      <c r="B5451" s="74">
        <v>1.2419</v>
      </c>
      <c r="C5451" s="1" t="s">
        <v>1949</v>
      </c>
      <c r="G5451" s="16"/>
    </row>
    <row r="5452">
      <c r="A5452" s="80">
        <v>42061.0</v>
      </c>
      <c r="B5452" s="74">
        <v>1.249</v>
      </c>
      <c r="C5452" s="1" t="s">
        <v>1949</v>
      </c>
      <c r="G5452" s="16"/>
    </row>
    <row r="5453">
      <c r="A5453" s="80">
        <v>42062.0</v>
      </c>
      <c r="B5453" s="74">
        <v>1.2508</v>
      </c>
      <c r="C5453" s="1" t="s">
        <v>1949</v>
      </c>
      <c r="G5453" s="16"/>
    </row>
    <row r="5454">
      <c r="A5454" s="79">
        <v>42065.0</v>
      </c>
      <c r="B5454" s="74">
        <v>1.2535</v>
      </c>
      <c r="C5454" s="1" t="s">
        <v>1949</v>
      </c>
      <c r="G5454" s="16"/>
    </row>
    <row r="5455">
      <c r="A5455" s="79">
        <v>42066.0</v>
      </c>
      <c r="B5455" s="74">
        <v>1.2452</v>
      </c>
      <c r="C5455" s="1" t="s">
        <v>1949</v>
      </c>
      <c r="G5455" s="16"/>
    </row>
    <row r="5456">
      <c r="A5456" s="79">
        <v>42067.0</v>
      </c>
      <c r="B5456" s="74">
        <v>1.244</v>
      </c>
      <c r="C5456" s="1" t="s">
        <v>1949</v>
      </c>
      <c r="G5456" s="16"/>
    </row>
    <row r="5457">
      <c r="A5457" s="79">
        <v>42068.0</v>
      </c>
      <c r="B5457" s="74">
        <v>1.2482</v>
      </c>
      <c r="C5457" s="1" t="s">
        <v>1949</v>
      </c>
      <c r="G5457" s="16"/>
    </row>
    <row r="5458">
      <c r="A5458" s="79">
        <v>42069.0</v>
      </c>
      <c r="B5458" s="74">
        <v>1.2616</v>
      </c>
      <c r="C5458" s="1" t="s">
        <v>1949</v>
      </c>
      <c r="G5458" s="16"/>
    </row>
    <row r="5459">
      <c r="A5459" s="79">
        <v>42072.0</v>
      </c>
      <c r="B5459" s="74">
        <v>1.2598</v>
      </c>
      <c r="C5459" s="1" t="s">
        <v>1949</v>
      </c>
      <c r="G5459" s="16"/>
    </row>
    <row r="5460">
      <c r="A5460" s="80">
        <v>42073.0</v>
      </c>
      <c r="B5460" s="74">
        <v>1.2633</v>
      </c>
      <c r="C5460" s="1" t="s">
        <v>1949</v>
      </c>
      <c r="G5460" s="16"/>
    </row>
    <row r="5461">
      <c r="A5461" s="80">
        <v>42074.0</v>
      </c>
      <c r="B5461" s="74">
        <v>1.2764</v>
      </c>
      <c r="C5461" s="1" t="s">
        <v>1949</v>
      </c>
      <c r="G5461" s="16"/>
    </row>
    <row r="5462">
      <c r="A5462" s="80">
        <v>42075.0</v>
      </c>
      <c r="B5462" s="74">
        <v>1.2691</v>
      </c>
      <c r="C5462" s="1" t="s">
        <v>1949</v>
      </c>
      <c r="G5462" s="16"/>
    </row>
    <row r="5463">
      <c r="A5463" s="80">
        <v>42076.0</v>
      </c>
      <c r="B5463" s="74">
        <v>1.2803</v>
      </c>
      <c r="C5463" s="1" t="s">
        <v>1949</v>
      </c>
      <c r="G5463" s="16"/>
    </row>
    <row r="5464">
      <c r="A5464" s="80">
        <v>42079.0</v>
      </c>
      <c r="B5464" s="74">
        <v>1.2765</v>
      </c>
      <c r="C5464" s="1" t="s">
        <v>1949</v>
      </c>
      <c r="G5464" s="16"/>
    </row>
    <row r="5465">
      <c r="A5465" s="80">
        <v>42080.0</v>
      </c>
      <c r="B5465" s="74">
        <v>1.2769</v>
      </c>
      <c r="C5465" s="1" t="s">
        <v>1949</v>
      </c>
      <c r="G5465" s="16"/>
    </row>
    <row r="5466">
      <c r="A5466" s="80">
        <v>42081.0</v>
      </c>
      <c r="B5466" s="74">
        <v>1.2771</v>
      </c>
      <c r="C5466" s="1" t="s">
        <v>1949</v>
      </c>
      <c r="G5466" s="16"/>
    </row>
    <row r="5467">
      <c r="A5467" s="80">
        <v>42082.0</v>
      </c>
      <c r="B5467" s="74">
        <v>1.2744</v>
      </c>
      <c r="C5467" s="1" t="s">
        <v>1949</v>
      </c>
      <c r="G5467" s="16"/>
    </row>
    <row r="5468">
      <c r="A5468" s="80">
        <v>42083.0</v>
      </c>
      <c r="B5468" s="74">
        <v>1.2595</v>
      </c>
      <c r="C5468" s="1" t="s">
        <v>1949</v>
      </c>
      <c r="G5468" s="16"/>
    </row>
    <row r="5469">
      <c r="A5469" s="80">
        <v>42086.0</v>
      </c>
      <c r="B5469" s="74">
        <v>1.2516</v>
      </c>
      <c r="C5469" s="1" t="s">
        <v>1949</v>
      </c>
      <c r="G5469" s="16"/>
    </row>
    <row r="5470">
      <c r="A5470" s="80">
        <v>42087.0</v>
      </c>
      <c r="B5470" s="74">
        <v>1.2511</v>
      </c>
      <c r="C5470" s="1" t="s">
        <v>1949</v>
      </c>
      <c r="G5470" s="16"/>
    </row>
    <row r="5471">
      <c r="A5471" s="80">
        <v>42088.0</v>
      </c>
      <c r="B5471" s="74">
        <v>1.2513</v>
      </c>
      <c r="C5471" s="1" t="s">
        <v>1949</v>
      </c>
      <c r="G5471" s="16"/>
    </row>
    <row r="5472">
      <c r="A5472" s="80">
        <v>42089.0</v>
      </c>
      <c r="B5472" s="74">
        <v>1.2471</v>
      </c>
      <c r="C5472" s="1" t="s">
        <v>1949</v>
      </c>
      <c r="G5472" s="16"/>
    </row>
    <row r="5473">
      <c r="A5473" s="80">
        <v>42090.0</v>
      </c>
      <c r="B5473" s="74">
        <v>1.258</v>
      </c>
      <c r="C5473" s="1" t="s">
        <v>1949</v>
      </c>
      <c r="G5473" s="16"/>
    </row>
    <row r="5474">
      <c r="A5474" s="80">
        <v>42093.0</v>
      </c>
      <c r="B5474" s="74">
        <v>1.2689</v>
      </c>
      <c r="C5474" s="1" t="s">
        <v>1949</v>
      </c>
      <c r="G5474" s="16"/>
    </row>
    <row r="5475">
      <c r="A5475" s="80">
        <v>42094.0</v>
      </c>
      <c r="B5475" s="74">
        <v>1.2683</v>
      </c>
      <c r="C5475" s="1" t="s">
        <v>1949</v>
      </c>
      <c r="G5475" s="16"/>
    </row>
    <row r="5476">
      <c r="A5476" s="79">
        <v>42095.0</v>
      </c>
      <c r="B5476" s="74">
        <v>1.2612</v>
      </c>
      <c r="C5476" s="1" t="s">
        <v>1949</v>
      </c>
      <c r="G5476" s="16"/>
    </row>
    <row r="5477">
      <c r="A5477" s="79">
        <v>42096.0</v>
      </c>
      <c r="B5477" s="74">
        <v>1.2585</v>
      </c>
      <c r="C5477" s="1" t="s">
        <v>1949</v>
      </c>
      <c r="G5477" s="16"/>
    </row>
    <row r="5478">
      <c r="A5478" s="79">
        <v>42097.0</v>
      </c>
      <c r="B5478" s="13"/>
      <c r="C5478" s="1" t="s">
        <v>1949</v>
      </c>
      <c r="G5478" s="16"/>
    </row>
    <row r="5479">
      <c r="A5479" s="79">
        <v>42100.0</v>
      </c>
      <c r="B5479" s="74">
        <v>1.2452</v>
      </c>
      <c r="C5479" s="1" t="s">
        <v>1949</v>
      </c>
      <c r="G5479" s="16"/>
    </row>
    <row r="5480">
      <c r="A5480" s="79">
        <v>42101.0</v>
      </c>
      <c r="B5480" s="74">
        <v>1.2488</v>
      </c>
      <c r="C5480" s="1" t="s">
        <v>1949</v>
      </c>
      <c r="G5480" s="16"/>
    </row>
    <row r="5481">
      <c r="A5481" s="79">
        <v>42102.0</v>
      </c>
      <c r="B5481" s="74">
        <v>1.2508</v>
      </c>
      <c r="C5481" s="1" t="s">
        <v>1949</v>
      </c>
      <c r="G5481" s="16"/>
    </row>
    <row r="5482">
      <c r="A5482" s="79">
        <v>42103.0</v>
      </c>
      <c r="B5482" s="74">
        <v>1.258</v>
      </c>
      <c r="C5482" s="1" t="s">
        <v>1949</v>
      </c>
      <c r="G5482" s="16"/>
    </row>
    <row r="5483">
      <c r="A5483" s="80">
        <v>42104.0</v>
      </c>
      <c r="B5483" s="74">
        <v>1.2595</v>
      </c>
      <c r="C5483" s="1" t="s">
        <v>1949</v>
      </c>
      <c r="G5483" s="16"/>
    </row>
    <row r="5484">
      <c r="A5484" s="80">
        <v>42107.0</v>
      </c>
      <c r="B5484" s="74">
        <v>1.2602</v>
      </c>
      <c r="C5484" s="1" t="s">
        <v>1949</v>
      </c>
      <c r="G5484" s="16"/>
    </row>
    <row r="5485">
      <c r="A5485" s="80">
        <v>42108.0</v>
      </c>
      <c r="B5485" s="74">
        <v>1.2478</v>
      </c>
      <c r="C5485" s="1" t="s">
        <v>1949</v>
      </c>
      <c r="G5485" s="16"/>
    </row>
    <row r="5486">
      <c r="A5486" s="80">
        <v>42109.0</v>
      </c>
      <c r="B5486" s="74">
        <v>1.2379</v>
      </c>
      <c r="C5486" s="1" t="s">
        <v>1949</v>
      </c>
      <c r="G5486" s="16"/>
    </row>
    <row r="5487">
      <c r="A5487" s="80">
        <v>42110.0</v>
      </c>
      <c r="B5487" s="74">
        <v>1.2206</v>
      </c>
      <c r="C5487" s="1" t="s">
        <v>1949</v>
      </c>
      <c r="G5487" s="16"/>
    </row>
    <row r="5488">
      <c r="A5488" s="80">
        <v>42111.0</v>
      </c>
      <c r="B5488" s="74">
        <v>1.2229</v>
      </c>
      <c r="C5488" s="1" t="s">
        <v>1949</v>
      </c>
      <c r="G5488" s="16"/>
    </row>
    <row r="5489">
      <c r="A5489" s="80">
        <v>42114.0</v>
      </c>
      <c r="B5489" s="74">
        <v>1.2204</v>
      </c>
      <c r="C5489" s="1" t="s">
        <v>1949</v>
      </c>
      <c r="G5489" s="16"/>
    </row>
    <row r="5490">
      <c r="A5490" s="80">
        <v>42115.0</v>
      </c>
      <c r="B5490" s="74">
        <v>1.2274</v>
      </c>
      <c r="C5490" s="1" t="s">
        <v>1949</v>
      </c>
      <c r="G5490" s="16"/>
    </row>
    <row r="5491">
      <c r="A5491" s="80">
        <v>42116.0</v>
      </c>
      <c r="B5491" s="74">
        <v>1.225</v>
      </c>
      <c r="C5491" s="1" t="s">
        <v>1949</v>
      </c>
      <c r="G5491" s="16"/>
    </row>
    <row r="5492">
      <c r="A5492" s="80">
        <v>42117.0</v>
      </c>
      <c r="B5492" s="74">
        <v>1.2147</v>
      </c>
      <c r="C5492" s="1" t="s">
        <v>1949</v>
      </c>
      <c r="G5492" s="16"/>
    </row>
    <row r="5493">
      <c r="A5493" s="80">
        <v>42118.0</v>
      </c>
      <c r="B5493" s="74">
        <v>1.2166</v>
      </c>
      <c r="C5493" s="1" t="s">
        <v>1949</v>
      </c>
      <c r="G5493" s="16"/>
    </row>
    <row r="5494">
      <c r="A5494" s="80">
        <v>42121.0</v>
      </c>
      <c r="B5494" s="74">
        <v>1.2105</v>
      </c>
      <c r="C5494" s="1" t="s">
        <v>1949</v>
      </c>
      <c r="G5494" s="16"/>
    </row>
    <row r="5495">
      <c r="A5495" s="80">
        <v>42122.0</v>
      </c>
      <c r="B5495" s="74">
        <v>1.2021</v>
      </c>
      <c r="C5495" s="1" t="s">
        <v>1949</v>
      </c>
      <c r="G5495" s="16"/>
    </row>
    <row r="5496">
      <c r="A5496" s="80">
        <v>42123.0</v>
      </c>
      <c r="B5496" s="74">
        <v>1.1954</v>
      </c>
      <c r="C5496" s="1" t="s">
        <v>1949</v>
      </c>
      <c r="G5496" s="16"/>
    </row>
    <row r="5497">
      <c r="A5497" s="80">
        <v>42124.0</v>
      </c>
      <c r="B5497" s="74">
        <v>1.2119</v>
      </c>
      <c r="C5497" s="1" t="s">
        <v>1949</v>
      </c>
      <c r="G5497" s="16"/>
    </row>
    <row r="5498">
      <c r="A5498" s="81">
        <v>42125.0</v>
      </c>
      <c r="B5498" s="74">
        <v>1.2192</v>
      </c>
      <c r="C5498" s="1" t="s">
        <v>1949</v>
      </c>
      <c r="G5498" s="16"/>
    </row>
    <row r="5499">
      <c r="A5499" s="81">
        <v>42128.0</v>
      </c>
      <c r="B5499" s="74">
        <v>1.2111</v>
      </c>
      <c r="C5499" s="1" t="s">
        <v>1949</v>
      </c>
      <c r="G5499" s="16"/>
    </row>
    <row r="5500">
      <c r="A5500" s="81">
        <v>42129.0</v>
      </c>
      <c r="B5500" s="74">
        <v>1.204</v>
      </c>
      <c r="C5500" s="1" t="s">
        <v>1949</v>
      </c>
      <c r="G5500" s="16"/>
    </row>
    <row r="5501">
      <c r="A5501" s="81">
        <v>42130.0</v>
      </c>
      <c r="B5501" s="74">
        <v>1.2009</v>
      </c>
      <c r="C5501" s="1" t="s">
        <v>1949</v>
      </c>
      <c r="G5501" s="16"/>
    </row>
    <row r="5502">
      <c r="A5502" s="81">
        <v>42131.0</v>
      </c>
      <c r="B5502" s="74">
        <v>1.2139</v>
      </c>
      <c r="C5502" s="1" t="s">
        <v>1949</v>
      </c>
      <c r="G5502" s="16"/>
    </row>
    <row r="5503">
      <c r="A5503" s="81">
        <v>42132.0</v>
      </c>
      <c r="B5503" s="74">
        <v>1.2088</v>
      </c>
      <c r="C5503" s="1" t="s">
        <v>1949</v>
      </c>
      <c r="G5503" s="16"/>
    </row>
    <row r="5504">
      <c r="A5504" s="82">
        <v>42135.0</v>
      </c>
      <c r="B5504" s="74">
        <v>1.2105</v>
      </c>
      <c r="C5504" s="1" t="s">
        <v>1949</v>
      </c>
      <c r="G5504" s="16"/>
    </row>
    <row r="5505">
      <c r="A5505" s="82">
        <v>42136.0</v>
      </c>
      <c r="B5505" s="74">
        <v>1.1987</v>
      </c>
      <c r="C5505" s="1" t="s">
        <v>1949</v>
      </c>
      <c r="G5505" s="16"/>
    </row>
    <row r="5506">
      <c r="A5506" s="82">
        <v>42137.0</v>
      </c>
      <c r="B5506" s="74">
        <v>1.1951</v>
      </c>
      <c r="C5506" s="1" t="s">
        <v>1949</v>
      </c>
      <c r="G5506" s="16"/>
    </row>
    <row r="5507">
      <c r="A5507" s="82">
        <v>42138.0</v>
      </c>
      <c r="B5507" s="74">
        <v>1.1992</v>
      </c>
      <c r="C5507" s="1" t="s">
        <v>1949</v>
      </c>
      <c r="G5507" s="16"/>
    </row>
    <row r="5508">
      <c r="A5508" s="82">
        <v>42139.0</v>
      </c>
      <c r="B5508" s="74">
        <v>1.201</v>
      </c>
      <c r="C5508" s="1" t="s">
        <v>1949</v>
      </c>
      <c r="G5508" s="16"/>
    </row>
    <row r="5509">
      <c r="A5509" s="82">
        <v>42142.0</v>
      </c>
      <c r="B5509" s="13"/>
      <c r="C5509" s="1" t="s">
        <v>1949</v>
      </c>
      <c r="G5509" s="16"/>
    </row>
    <row r="5510">
      <c r="A5510" s="82">
        <v>42143.0</v>
      </c>
      <c r="B5510" s="74">
        <v>1.2211</v>
      </c>
      <c r="C5510" s="1" t="s">
        <v>1949</v>
      </c>
      <c r="G5510" s="16"/>
    </row>
    <row r="5511">
      <c r="A5511" s="82">
        <v>42144.0</v>
      </c>
      <c r="B5511" s="74">
        <v>1.2212</v>
      </c>
      <c r="C5511" s="1" t="s">
        <v>1949</v>
      </c>
      <c r="G5511" s="16"/>
    </row>
    <row r="5512">
      <c r="A5512" s="82">
        <v>42145.0</v>
      </c>
      <c r="B5512" s="74">
        <v>1.2201</v>
      </c>
      <c r="C5512" s="1" t="s">
        <v>1949</v>
      </c>
      <c r="G5512" s="16"/>
    </row>
    <row r="5513">
      <c r="A5513" s="82">
        <v>42146.0</v>
      </c>
      <c r="B5513" s="74">
        <v>1.2288</v>
      </c>
      <c r="C5513" s="1" t="s">
        <v>1949</v>
      </c>
      <c r="G5513" s="16"/>
    </row>
    <row r="5514">
      <c r="A5514" s="82">
        <v>42150.0</v>
      </c>
      <c r="B5514" s="74">
        <v>1.243</v>
      </c>
      <c r="C5514" s="1" t="s">
        <v>1949</v>
      </c>
      <c r="G5514" s="16"/>
    </row>
    <row r="5515">
      <c r="A5515" s="82">
        <v>42151.0</v>
      </c>
      <c r="B5515" s="74">
        <v>1.2485</v>
      </c>
      <c r="C5515" s="1" t="s">
        <v>1949</v>
      </c>
      <c r="G5515" s="16"/>
    </row>
    <row r="5516">
      <c r="A5516" s="82">
        <v>42152.0</v>
      </c>
      <c r="B5516" s="74">
        <v>1.2477</v>
      </c>
      <c r="C5516" s="1" t="s">
        <v>1949</v>
      </c>
      <c r="G5516" s="16"/>
    </row>
    <row r="5517">
      <c r="A5517" s="82">
        <v>42153.0</v>
      </c>
      <c r="B5517" s="74">
        <v>1.2465</v>
      </c>
      <c r="C5517" s="1" t="s">
        <v>1949</v>
      </c>
      <c r="G5517" s="16"/>
    </row>
    <row r="5518">
      <c r="A5518" s="79">
        <v>42156.0</v>
      </c>
      <c r="B5518" s="74">
        <v>1.255</v>
      </c>
      <c r="C5518" s="1" t="s">
        <v>1949</v>
      </c>
      <c r="G5518" s="16"/>
    </row>
    <row r="5519">
      <c r="A5519" s="79">
        <v>42157.0</v>
      </c>
      <c r="B5519" s="74">
        <v>1.2423</v>
      </c>
      <c r="C5519" s="1" t="s">
        <v>1949</v>
      </c>
      <c r="G5519" s="16"/>
    </row>
    <row r="5520">
      <c r="A5520" s="79">
        <v>42158.0</v>
      </c>
      <c r="B5520" s="74">
        <v>1.2436</v>
      </c>
      <c r="C5520" s="1" t="s">
        <v>1949</v>
      </c>
      <c r="G5520" s="16"/>
    </row>
    <row r="5521">
      <c r="A5521" s="79">
        <v>42159.0</v>
      </c>
      <c r="B5521" s="74">
        <v>1.2477</v>
      </c>
      <c r="C5521" s="1" t="s">
        <v>1949</v>
      </c>
      <c r="G5521" s="16"/>
    </row>
    <row r="5522">
      <c r="A5522" s="79">
        <v>42160.0</v>
      </c>
      <c r="B5522" s="74">
        <v>1.2489</v>
      </c>
      <c r="C5522" s="1" t="s">
        <v>1949</v>
      </c>
      <c r="G5522" s="16"/>
    </row>
    <row r="5523">
      <c r="A5523" s="79">
        <v>42163.0</v>
      </c>
      <c r="B5523" s="74">
        <v>1.2435</v>
      </c>
      <c r="C5523" s="1" t="s">
        <v>1949</v>
      </c>
      <c r="G5523" s="16"/>
    </row>
    <row r="5524">
      <c r="A5524" s="79">
        <v>42164.0</v>
      </c>
      <c r="B5524" s="74">
        <v>1.2317</v>
      </c>
      <c r="C5524" s="1" t="s">
        <v>1949</v>
      </c>
      <c r="G5524" s="16"/>
    </row>
    <row r="5525">
      <c r="A5525" s="80">
        <v>42165.0</v>
      </c>
      <c r="B5525" s="74">
        <v>1.2267</v>
      </c>
      <c r="C5525" s="1" t="s">
        <v>1949</v>
      </c>
      <c r="G5525" s="16"/>
    </row>
    <row r="5526">
      <c r="A5526" s="80">
        <v>42166.0</v>
      </c>
      <c r="B5526" s="74">
        <v>1.2314</v>
      </c>
      <c r="C5526" s="1" t="s">
        <v>1949</v>
      </c>
      <c r="G5526" s="16"/>
    </row>
    <row r="5527">
      <c r="A5527" s="80">
        <v>42167.0</v>
      </c>
      <c r="B5527" s="74">
        <v>1.2304</v>
      </c>
      <c r="C5527" s="1" t="s">
        <v>1949</v>
      </c>
      <c r="G5527" s="16"/>
    </row>
    <row r="5528">
      <c r="A5528" s="80">
        <v>42170.0</v>
      </c>
      <c r="B5528" s="74">
        <v>1.2323</v>
      </c>
      <c r="C5528" s="1" t="s">
        <v>1949</v>
      </c>
      <c r="G5528" s="16"/>
    </row>
    <row r="5529">
      <c r="A5529" s="80">
        <v>42171.0</v>
      </c>
      <c r="B5529" s="74">
        <v>1.233</v>
      </c>
      <c r="C5529" s="1" t="s">
        <v>1949</v>
      </c>
      <c r="G5529" s="16"/>
    </row>
    <row r="5530">
      <c r="A5530" s="80">
        <v>42172.0</v>
      </c>
      <c r="B5530" s="74">
        <v>1.2308</v>
      </c>
      <c r="C5530" s="1" t="s">
        <v>1949</v>
      </c>
      <c r="G5530" s="16"/>
    </row>
    <row r="5531">
      <c r="A5531" s="80">
        <v>42173.0</v>
      </c>
      <c r="B5531" s="74">
        <v>1.2209</v>
      </c>
      <c r="C5531" s="1" t="s">
        <v>1949</v>
      </c>
      <c r="G5531" s="16"/>
    </row>
    <row r="5532">
      <c r="A5532" s="80">
        <v>42174.0</v>
      </c>
      <c r="B5532" s="74">
        <v>1.2279</v>
      </c>
      <c r="C5532" s="1" t="s">
        <v>1949</v>
      </c>
      <c r="G5532" s="16"/>
    </row>
    <row r="5533">
      <c r="A5533" s="80">
        <v>42177.0</v>
      </c>
      <c r="B5533" s="74">
        <v>1.2288</v>
      </c>
      <c r="C5533" s="1" t="s">
        <v>1949</v>
      </c>
      <c r="G5533" s="16"/>
    </row>
    <row r="5534">
      <c r="A5534" s="80">
        <v>42178.0</v>
      </c>
      <c r="B5534" s="74">
        <v>1.2327</v>
      </c>
      <c r="C5534" s="1" t="s">
        <v>1949</v>
      </c>
      <c r="G5534" s="16"/>
    </row>
    <row r="5535">
      <c r="A5535" s="80">
        <v>42179.0</v>
      </c>
      <c r="B5535" s="74">
        <v>1.2415</v>
      </c>
      <c r="C5535" s="1" t="s">
        <v>1949</v>
      </c>
      <c r="G5535" s="16"/>
    </row>
    <row r="5536">
      <c r="A5536" s="80">
        <v>42180.0</v>
      </c>
      <c r="B5536" s="74">
        <v>1.2347</v>
      </c>
      <c r="C5536" s="1" t="s">
        <v>1949</v>
      </c>
      <c r="G5536" s="16"/>
    </row>
    <row r="5537">
      <c r="A5537" s="80">
        <v>42181.0</v>
      </c>
      <c r="B5537" s="74">
        <v>1.2359</v>
      </c>
      <c r="C5537" s="1" t="s">
        <v>1949</v>
      </c>
      <c r="G5537" s="16"/>
    </row>
    <row r="5538">
      <c r="A5538" s="80">
        <v>42184.0</v>
      </c>
      <c r="B5538" s="74">
        <v>1.2382</v>
      </c>
      <c r="C5538" s="1" t="s">
        <v>1949</v>
      </c>
      <c r="G5538" s="16"/>
    </row>
    <row r="5539">
      <c r="A5539" s="80">
        <v>42185.0</v>
      </c>
      <c r="B5539" s="74">
        <v>1.2474</v>
      </c>
      <c r="C5539" s="1" t="s">
        <v>1949</v>
      </c>
      <c r="G5539" s="16"/>
    </row>
    <row r="5540">
      <c r="A5540" s="79">
        <v>42186.0</v>
      </c>
      <c r="B5540" s="13"/>
      <c r="C5540" s="1" t="s">
        <v>1949</v>
      </c>
      <c r="G5540" s="16"/>
    </row>
    <row r="5541">
      <c r="A5541" s="79">
        <v>42187.0</v>
      </c>
      <c r="B5541" s="13"/>
      <c r="C5541" s="1" t="s">
        <v>1949</v>
      </c>
      <c r="G5541" s="16"/>
    </row>
    <row r="5542">
      <c r="A5542" s="79">
        <v>42191.0</v>
      </c>
      <c r="B5542" s="74">
        <v>1.2626</v>
      </c>
      <c r="C5542" s="1" t="s">
        <v>1949</v>
      </c>
      <c r="G5542" s="16"/>
    </row>
    <row r="5543">
      <c r="A5543" s="79">
        <v>42192.0</v>
      </c>
      <c r="B5543" s="74">
        <v>1.274</v>
      </c>
      <c r="C5543" s="1" t="s">
        <v>1949</v>
      </c>
      <c r="G5543" s="16"/>
    </row>
    <row r="5544">
      <c r="A5544" s="79">
        <v>42193.0</v>
      </c>
      <c r="B5544" s="74">
        <v>1.2722</v>
      </c>
      <c r="C5544" s="1" t="s">
        <v>1949</v>
      </c>
      <c r="G5544" s="16"/>
    </row>
    <row r="5545">
      <c r="A5545" s="79">
        <v>42194.0</v>
      </c>
      <c r="B5545" s="74">
        <v>1.2729</v>
      </c>
      <c r="C5545" s="1" t="s">
        <v>1949</v>
      </c>
      <c r="G5545" s="16"/>
    </row>
    <row r="5546">
      <c r="A5546" s="80">
        <v>42195.0</v>
      </c>
      <c r="B5546" s="74">
        <v>1.2715</v>
      </c>
      <c r="C5546" s="1" t="s">
        <v>1949</v>
      </c>
      <c r="G5546" s="16"/>
    </row>
    <row r="5547">
      <c r="A5547" s="80">
        <v>42198.0</v>
      </c>
      <c r="B5547" s="74">
        <v>1.2762</v>
      </c>
      <c r="C5547" s="1" t="s">
        <v>1949</v>
      </c>
      <c r="G5547" s="16"/>
    </row>
    <row r="5548">
      <c r="A5548" s="80">
        <v>42199.0</v>
      </c>
      <c r="B5548" s="74">
        <v>1.2748</v>
      </c>
      <c r="C5548" s="1" t="s">
        <v>1949</v>
      </c>
      <c r="G5548" s="16"/>
    </row>
    <row r="5549">
      <c r="A5549" s="80">
        <v>42200.0</v>
      </c>
      <c r="B5549" s="74">
        <v>1.2937</v>
      </c>
      <c r="C5549" s="1" t="s">
        <v>1949</v>
      </c>
      <c r="G5549" s="16"/>
    </row>
    <row r="5550">
      <c r="A5550" s="80">
        <v>42201.0</v>
      </c>
      <c r="B5550" s="74">
        <v>1.2939</v>
      </c>
      <c r="C5550" s="1" t="s">
        <v>1949</v>
      </c>
      <c r="G5550" s="16"/>
    </row>
    <row r="5551">
      <c r="A5551" s="80">
        <v>42202.0</v>
      </c>
      <c r="B5551" s="74">
        <v>1.2998</v>
      </c>
      <c r="C5551" s="1" t="s">
        <v>1949</v>
      </c>
      <c r="G5551" s="16"/>
    </row>
    <row r="5552">
      <c r="A5552" s="80">
        <v>42205.0</v>
      </c>
      <c r="B5552" s="74">
        <v>1.2982</v>
      </c>
      <c r="C5552" s="1" t="s">
        <v>1949</v>
      </c>
      <c r="G5552" s="16"/>
    </row>
    <row r="5553">
      <c r="A5553" s="80">
        <v>42206.0</v>
      </c>
      <c r="B5553" s="74">
        <v>1.2961</v>
      </c>
      <c r="C5553" s="1" t="s">
        <v>1949</v>
      </c>
      <c r="G5553" s="16"/>
    </row>
    <row r="5554">
      <c r="A5554" s="80">
        <v>42207.0</v>
      </c>
      <c r="B5554" s="74">
        <v>1.3026</v>
      </c>
      <c r="C5554" s="1" t="s">
        <v>1949</v>
      </c>
      <c r="G5554" s="16"/>
    </row>
    <row r="5555">
      <c r="A5555" s="80">
        <v>42208.0</v>
      </c>
      <c r="B5555" s="74">
        <v>1.303</v>
      </c>
      <c r="C5555" s="1" t="s">
        <v>1949</v>
      </c>
      <c r="G5555" s="16"/>
    </row>
    <row r="5556">
      <c r="A5556" s="80">
        <v>42209.0</v>
      </c>
      <c r="B5556" s="74">
        <v>1.306</v>
      </c>
      <c r="C5556" s="1" t="s">
        <v>1949</v>
      </c>
      <c r="G5556" s="16"/>
    </row>
    <row r="5557">
      <c r="A5557" s="80">
        <v>42212.0</v>
      </c>
      <c r="B5557" s="74">
        <v>1.3009</v>
      </c>
      <c r="C5557" s="1" t="s">
        <v>1949</v>
      </c>
      <c r="G5557" s="16"/>
    </row>
    <row r="5558">
      <c r="A5558" s="80">
        <v>42213.0</v>
      </c>
      <c r="B5558" s="74">
        <v>1.2934</v>
      </c>
      <c r="C5558" s="1" t="s">
        <v>1949</v>
      </c>
      <c r="G5558" s="16"/>
    </row>
    <row r="5559">
      <c r="A5559" s="80">
        <v>42214.0</v>
      </c>
      <c r="B5559" s="74">
        <v>1.2893</v>
      </c>
      <c r="C5559" s="1" t="s">
        <v>1949</v>
      </c>
      <c r="G5559" s="16"/>
    </row>
    <row r="5560">
      <c r="A5560" s="80">
        <v>42215.0</v>
      </c>
      <c r="B5560" s="74">
        <v>1.3026</v>
      </c>
      <c r="C5560" s="1" t="s">
        <v>1949</v>
      </c>
      <c r="G5560" s="16"/>
    </row>
    <row r="5561">
      <c r="A5561" s="80">
        <v>42216.0</v>
      </c>
      <c r="B5561" s="74">
        <v>1.3047</v>
      </c>
      <c r="C5561" s="1" t="s">
        <v>1949</v>
      </c>
      <c r="G5561" s="16"/>
    </row>
    <row r="5562">
      <c r="A5562" s="79">
        <v>42219.0</v>
      </c>
      <c r="B5562" s="13"/>
      <c r="C5562" s="1" t="s">
        <v>1949</v>
      </c>
      <c r="G5562" s="16"/>
    </row>
    <row r="5563">
      <c r="A5563" s="79">
        <v>42220.0</v>
      </c>
      <c r="B5563" s="74">
        <v>1.3125</v>
      </c>
      <c r="C5563" s="1" t="s">
        <v>1949</v>
      </c>
      <c r="G5563" s="16"/>
    </row>
    <row r="5564">
      <c r="A5564" s="79">
        <v>42221.0</v>
      </c>
      <c r="B5564" s="74">
        <v>1.3183</v>
      </c>
      <c r="C5564" s="1" t="s">
        <v>1949</v>
      </c>
      <c r="G5564" s="16"/>
    </row>
    <row r="5565">
      <c r="A5565" s="79">
        <v>42222.0</v>
      </c>
      <c r="B5565" s="74">
        <v>1.3152</v>
      </c>
      <c r="C5565" s="1" t="s">
        <v>1949</v>
      </c>
      <c r="G5565" s="16"/>
    </row>
    <row r="5566">
      <c r="A5566" s="79">
        <v>42223.0</v>
      </c>
      <c r="B5566" s="74">
        <v>1.3122</v>
      </c>
      <c r="C5566" s="1" t="s">
        <v>1949</v>
      </c>
      <c r="G5566" s="16"/>
    </row>
    <row r="5567">
      <c r="A5567" s="80">
        <v>42226.0</v>
      </c>
      <c r="B5567" s="74">
        <v>1.3056</v>
      </c>
      <c r="C5567" s="1" t="s">
        <v>1949</v>
      </c>
      <c r="G5567" s="16"/>
    </row>
    <row r="5568">
      <c r="A5568" s="80">
        <v>42227.0</v>
      </c>
      <c r="B5568" s="74">
        <v>1.3148</v>
      </c>
      <c r="C5568" s="1" t="s">
        <v>1949</v>
      </c>
      <c r="G5568" s="16"/>
    </row>
    <row r="5569">
      <c r="A5569" s="80">
        <v>42228.0</v>
      </c>
      <c r="B5569" s="74">
        <v>1.2973</v>
      </c>
      <c r="C5569" s="1" t="s">
        <v>1949</v>
      </c>
      <c r="G5569" s="16"/>
    </row>
    <row r="5570">
      <c r="A5570" s="80">
        <v>42229.0</v>
      </c>
      <c r="B5570" s="74">
        <v>1.3078</v>
      </c>
      <c r="C5570" s="1" t="s">
        <v>1949</v>
      </c>
      <c r="G5570" s="16"/>
    </row>
    <row r="5571">
      <c r="A5571" s="80">
        <v>42230.0</v>
      </c>
      <c r="B5571" s="74">
        <v>1.3078</v>
      </c>
      <c r="C5571" s="1" t="s">
        <v>1949</v>
      </c>
      <c r="G5571" s="16"/>
    </row>
    <row r="5572">
      <c r="A5572" s="80">
        <v>42233.0</v>
      </c>
      <c r="B5572" s="74">
        <v>1.3091</v>
      </c>
      <c r="C5572" s="1" t="s">
        <v>1949</v>
      </c>
      <c r="G5572" s="16"/>
    </row>
    <row r="5573">
      <c r="A5573" s="80">
        <v>42234.0</v>
      </c>
      <c r="B5573" s="74">
        <v>1.3073</v>
      </c>
      <c r="C5573" s="1" t="s">
        <v>1949</v>
      </c>
      <c r="G5573" s="16"/>
    </row>
    <row r="5574">
      <c r="A5574" s="80">
        <v>42235.0</v>
      </c>
      <c r="B5574" s="13"/>
      <c r="C5574" s="1" t="s">
        <v>1949</v>
      </c>
      <c r="G5574" s="16"/>
    </row>
    <row r="5575">
      <c r="A5575" s="80">
        <v>42236.0</v>
      </c>
      <c r="B5575" s="74">
        <v>1.308</v>
      </c>
      <c r="C5575" s="1" t="s">
        <v>1949</v>
      </c>
      <c r="G5575" s="16"/>
    </row>
    <row r="5576">
      <c r="A5576" s="80">
        <v>42237.0</v>
      </c>
      <c r="B5576" s="74">
        <v>1.3149</v>
      </c>
      <c r="C5576" s="1" t="s">
        <v>1949</v>
      </c>
      <c r="G5576" s="16"/>
    </row>
    <row r="5577">
      <c r="A5577" s="80">
        <v>42240.0</v>
      </c>
      <c r="B5577" s="74">
        <v>1.3213</v>
      </c>
      <c r="C5577" s="1" t="s">
        <v>1949</v>
      </c>
      <c r="G5577" s="16"/>
    </row>
    <row r="5578">
      <c r="A5578" s="80">
        <v>42241.0</v>
      </c>
      <c r="B5578" s="74">
        <v>1.3296</v>
      </c>
      <c r="C5578" s="1" t="s">
        <v>1949</v>
      </c>
      <c r="G5578" s="16"/>
    </row>
    <row r="5579">
      <c r="A5579" s="80">
        <v>42242.0</v>
      </c>
      <c r="B5579" s="74">
        <v>1.3303</v>
      </c>
      <c r="C5579" s="1" t="s">
        <v>1949</v>
      </c>
      <c r="G5579" s="16"/>
    </row>
    <row r="5580">
      <c r="A5580" s="80">
        <v>42243.0</v>
      </c>
      <c r="B5580" s="74">
        <v>1.3197</v>
      </c>
      <c r="C5580" s="1" t="s">
        <v>1949</v>
      </c>
      <c r="G5580" s="16"/>
    </row>
    <row r="5581">
      <c r="A5581" s="80">
        <v>42244.0</v>
      </c>
      <c r="B5581" s="74">
        <v>1.3269</v>
      </c>
      <c r="C5581" s="1" t="s">
        <v>1949</v>
      </c>
      <c r="G5581" s="16"/>
    </row>
    <row r="5582">
      <c r="A5582" s="80">
        <v>42247.0</v>
      </c>
      <c r="B5582" s="74">
        <v>1.3223</v>
      </c>
      <c r="C5582" s="1" t="s">
        <v>1949</v>
      </c>
      <c r="G5582" s="16"/>
    </row>
    <row r="5583">
      <c r="A5583" s="79">
        <v>42248.0</v>
      </c>
      <c r="B5583" s="74">
        <v>1.3179</v>
      </c>
      <c r="C5583" s="1" t="s">
        <v>1949</v>
      </c>
      <c r="G5583" s="16"/>
    </row>
    <row r="5584">
      <c r="A5584" s="79">
        <v>42249.0</v>
      </c>
      <c r="B5584" s="74">
        <v>1.3311</v>
      </c>
      <c r="C5584" s="1" t="s">
        <v>1949</v>
      </c>
      <c r="G5584" s="16"/>
    </row>
    <row r="5585">
      <c r="A5585" s="79">
        <v>42250.0</v>
      </c>
      <c r="B5585" s="74">
        <v>1.3199</v>
      </c>
      <c r="C5585" s="1" t="s">
        <v>1949</v>
      </c>
      <c r="G5585" s="16"/>
    </row>
    <row r="5586">
      <c r="A5586" s="79">
        <v>42251.0</v>
      </c>
      <c r="B5586" s="74">
        <v>1.3273</v>
      </c>
      <c r="C5586" s="1" t="s">
        <v>1949</v>
      </c>
      <c r="G5586" s="16"/>
    </row>
    <row r="5587">
      <c r="A5587" s="79">
        <v>42255.0</v>
      </c>
      <c r="B5587" s="74">
        <v>1.3195</v>
      </c>
      <c r="C5587" s="1" t="s">
        <v>1949</v>
      </c>
      <c r="G5587" s="16"/>
    </row>
    <row r="5588">
      <c r="A5588" s="79">
        <v>42256.0</v>
      </c>
      <c r="B5588" s="74">
        <v>1.3223</v>
      </c>
      <c r="C5588" s="1" t="s">
        <v>1949</v>
      </c>
      <c r="G5588" s="16"/>
    </row>
    <row r="5589">
      <c r="A5589" s="80">
        <v>42257.0</v>
      </c>
      <c r="B5589" s="74">
        <v>1.3219</v>
      </c>
      <c r="C5589" s="1" t="s">
        <v>1949</v>
      </c>
      <c r="G5589" s="16"/>
    </row>
    <row r="5590">
      <c r="A5590" s="80">
        <v>42258.0</v>
      </c>
      <c r="B5590" s="74">
        <v>1.3276</v>
      </c>
      <c r="C5590" s="1" t="s">
        <v>1949</v>
      </c>
      <c r="G5590" s="16"/>
    </row>
    <row r="5591">
      <c r="A5591" s="80">
        <v>42261.0</v>
      </c>
      <c r="B5591" s="74">
        <v>1.327</v>
      </c>
      <c r="C5591" s="1" t="s">
        <v>1949</v>
      </c>
      <c r="G5591" s="16"/>
    </row>
    <row r="5592">
      <c r="A5592" s="80">
        <v>42262.0</v>
      </c>
      <c r="B5592" s="74">
        <v>1.3263</v>
      </c>
      <c r="C5592" s="1" t="s">
        <v>1949</v>
      </c>
      <c r="G5592" s="16"/>
    </row>
    <row r="5593">
      <c r="A5593" s="80">
        <v>42263.0</v>
      </c>
      <c r="B5593" s="74">
        <v>1.3178</v>
      </c>
      <c r="C5593" s="1" t="s">
        <v>1949</v>
      </c>
      <c r="G5593" s="16"/>
    </row>
    <row r="5594">
      <c r="A5594" s="80">
        <v>42264.0</v>
      </c>
      <c r="B5594" s="74">
        <v>1.3186</v>
      </c>
      <c r="C5594" s="1" t="s">
        <v>1949</v>
      </c>
      <c r="G5594" s="16"/>
    </row>
    <row r="5595">
      <c r="A5595" s="80">
        <v>42265.0</v>
      </c>
      <c r="B5595" s="74">
        <v>1.3147</v>
      </c>
      <c r="C5595" s="1" t="s">
        <v>1949</v>
      </c>
      <c r="G5595" s="16"/>
    </row>
    <row r="5596">
      <c r="A5596" s="80">
        <v>42268.0</v>
      </c>
      <c r="B5596" s="74">
        <v>1.325</v>
      </c>
      <c r="C5596" s="1" t="s">
        <v>1949</v>
      </c>
      <c r="G5596" s="16"/>
    </row>
    <row r="5597">
      <c r="A5597" s="80">
        <v>42269.0</v>
      </c>
      <c r="B5597" s="74">
        <v>1.3278</v>
      </c>
      <c r="C5597" s="1" t="s">
        <v>1949</v>
      </c>
      <c r="G5597" s="16"/>
    </row>
    <row r="5598">
      <c r="A5598" s="80">
        <v>42270.0</v>
      </c>
      <c r="B5598" s="74">
        <v>1.3315</v>
      </c>
      <c r="C5598" s="1" t="s">
        <v>1949</v>
      </c>
      <c r="G5598" s="16"/>
    </row>
    <row r="5599">
      <c r="A5599" s="80">
        <v>42271.0</v>
      </c>
      <c r="B5599" s="74">
        <v>1.3351</v>
      </c>
      <c r="C5599" s="1" t="s">
        <v>1949</v>
      </c>
      <c r="G5599" s="16"/>
    </row>
    <row r="5600">
      <c r="A5600" s="80">
        <v>42272.0</v>
      </c>
      <c r="B5600" s="74">
        <v>1.3325</v>
      </c>
      <c r="C5600" s="1" t="s">
        <v>1949</v>
      </c>
      <c r="G5600" s="16"/>
    </row>
    <row r="5601">
      <c r="A5601" s="80">
        <v>42275.0</v>
      </c>
      <c r="B5601" s="74">
        <v>1.3361</v>
      </c>
      <c r="C5601" s="1" t="s">
        <v>1949</v>
      </c>
      <c r="G5601" s="16"/>
    </row>
    <row r="5602">
      <c r="A5602" s="80">
        <v>42276.0</v>
      </c>
      <c r="B5602" s="74">
        <v>1.3413</v>
      </c>
      <c r="C5602" s="1" t="s">
        <v>1949</v>
      </c>
      <c r="G5602" s="16"/>
    </row>
    <row r="5603">
      <c r="A5603" s="80">
        <v>42277.0</v>
      </c>
      <c r="B5603" s="74">
        <v>1.3394</v>
      </c>
      <c r="C5603" s="1" t="s">
        <v>1949</v>
      </c>
      <c r="G5603" s="16"/>
    </row>
    <row r="5604">
      <c r="A5604" s="79">
        <v>42278.0</v>
      </c>
      <c r="B5604" s="74">
        <v>1.3242</v>
      </c>
      <c r="C5604" s="1" t="s">
        <v>1949</v>
      </c>
      <c r="G5604" s="16"/>
    </row>
    <row r="5605">
      <c r="A5605" s="79">
        <v>42279.0</v>
      </c>
      <c r="B5605" s="74">
        <v>1.3214</v>
      </c>
      <c r="C5605" s="1" t="s">
        <v>1949</v>
      </c>
      <c r="G5605" s="16"/>
    </row>
    <row r="5606">
      <c r="A5606" s="79">
        <v>42282.0</v>
      </c>
      <c r="B5606" s="74">
        <v>1.3085</v>
      </c>
      <c r="C5606" s="1" t="s">
        <v>1949</v>
      </c>
      <c r="G5606" s="16"/>
    </row>
    <row r="5607">
      <c r="A5607" s="79">
        <v>42283.0</v>
      </c>
      <c r="B5607" s="74">
        <v>1.3056</v>
      </c>
      <c r="C5607" s="1" t="s">
        <v>1949</v>
      </c>
      <c r="G5607" s="16"/>
    </row>
    <row r="5608">
      <c r="A5608" s="79">
        <v>42284.0</v>
      </c>
      <c r="B5608" s="74">
        <v>1.3036</v>
      </c>
      <c r="C5608" s="1" t="s">
        <v>1949</v>
      </c>
      <c r="G5608" s="16"/>
    </row>
    <row r="5609">
      <c r="A5609" s="79">
        <v>42285.0</v>
      </c>
      <c r="B5609" s="74">
        <v>1.3018</v>
      </c>
      <c r="C5609" s="1" t="s">
        <v>1949</v>
      </c>
      <c r="G5609" s="16"/>
    </row>
    <row r="5610">
      <c r="A5610" s="79">
        <v>42286.0</v>
      </c>
      <c r="B5610" s="74">
        <v>1.2946</v>
      </c>
      <c r="C5610" s="1" t="s">
        <v>1949</v>
      </c>
      <c r="G5610" s="16"/>
    </row>
    <row r="5611">
      <c r="A5611" s="80">
        <v>42290.0</v>
      </c>
      <c r="B5611" s="74">
        <v>1.2986</v>
      </c>
      <c r="C5611" s="1" t="s">
        <v>1949</v>
      </c>
      <c r="G5611" s="16"/>
    </row>
    <row r="5612">
      <c r="A5612" s="80">
        <v>42291.0</v>
      </c>
      <c r="B5612" s="74">
        <v>1.2982</v>
      </c>
      <c r="C5612" s="1" t="s">
        <v>1949</v>
      </c>
      <c r="G5612" s="16"/>
    </row>
    <row r="5613">
      <c r="A5613" s="80">
        <v>42292.0</v>
      </c>
      <c r="B5613" s="74">
        <v>1.2904</v>
      </c>
      <c r="C5613" s="1" t="s">
        <v>1949</v>
      </c>
      <c r="G5613" s="16"/>
    </row>
    <row r="5614">
      <c r="A5614" s="80">
        <v>42293.0</v>
      </c>
      <c r="B5614" s="74">
        <v>1.2933</v>
      </c>
      <c r="C5614" s="1" t="s">
        <v>1949</v>
      </c>
      <c r="G5614" s="16"/>
    </row>
    <row r="5615">
      <c r="A5615" s="80">
        <v>42296.0</v>
      </c>
      <c r="B5615" s="74">
        <v>1.2998</v>
      </c>
      <c r="C5615" s="1" t="s">
        <v>1949</v>
      </c>
      <c r="G5615" s="16"/>
    </row>
    <row r="5616">
      <c r="A5616" s="80">
        <v>42297.0</v>
      </c>
      <c r="B5616" s="74">
        <v>1.2974</v>
      </c>
      <c r="C5616" s="1" t="s">
        <v>1949</v>
      </c>
      <c r="G5616" s="16"/>
    </row>
    <row r="5617">
      <c r="A5617" s="80">
        <v>42298.0</v>
      </c>
      <c r="B5617" s="74">
        <v>1.3116</v>
      </c>
      <c r="C5617" s="1" t="s">
        <v>1949</v>
      </c>
      <c r="G5617" s="16"/>
    </row>
    <row r="5618">
      <c r="A5618" s="80">
        <v>42299.0</v>
      </c>
      <c r="B5618" s="74">
        <v>1.3088</v>
      </c>
      <c r="C5618" s="1" t="s">
        <v>1949</v>
      </c>
      <c r="G5618" s="16"/>
    </row>
    <row r="5619">
      <c r="A5619" s="80">
        <v>42300.0</v>
      </c>
      <c r="B5619" s="74">
        <v>1.3172</v>
      </c>
      <c r="C5619" s="1" t="s">
        <v>1949</v>
      </c>
      <c r="G5619" s="16"/>
    </row>
    <row r="5620">
      <c r="A5620" s="80">
        <v>42303.0</v>
      </c>
      <c r="B5620" s="74">
        <v>1.3134</v>
      </c>
      <c r="C5620" s="1" t="s">
        <v>1949</v>
      </c>
      <c r="G5620" s="16"/>
    </row>
    <row r="5621">
      <c r="A5621" s="80">
        <v>42304.0</v>
      </c>
      <c r="B5621" s="74">
        <v>1.3241</v>
      </c>
      <c r="C5621" s="1" t="s">
        <v>1949</v>
      </c>
      <c r="G5621" s="16"/>
    </row>
    <row r="5622">
      <c r="A5622" s="80">
        <v>42305.0</v>
      </c>
      <c r="B5622" s="74">
        <v>1.3148</v>
      </c>
      <c r="C5622" s="1" t="s">
        <v>1949</v>
      </c>
      <c r="G5622" s="16"/>
    </row>
    <row r="5623">
      <c r="A5623" s="80">
        <v>42306.0</v>
      </c>
      <c r="B5623" s="74">
        <v>1.317</v>
      </c>
      <c r="C5623" s="1" t="s">
        <v>1949</v>
      </c>
      <c r="G5623" s="16"/>
    </row>
    <row r="5624">
      <c r="A5624" s="80">
        <v>42307.0</v>
      </c>
      <c r="B5624" s="74">
        <v>1.3083</v>
      </c>
      <c r="C5624" s="1" t="s">
        <v>1949</v>
      </c>
      <c r="G5624" s="16"/>
    </row>
    <row r="5625">
      <c r="A5625" s="79">
        <v>42310.0</v>
      </c>
      <c r="B5625" s="74">
        <v>1.3095</v>
      </c>
      <c r="C5625" s="1" t="s">
        <v>1949</v>
      </c>
      <c r="G5625" s="16"/>
    </row>
    <row r="5626">
      <c r="A5626" s="79">
        <v>42311.0</v>
      </c>
      <c r="B5626" s="74">
        <v>1.3106</v>
      </c>
      <c r="C5626" s="1" t="s">
        <v>1949</v>
      </c>
      <c r="G5626" s="16"/>
    </row>
    <row r="5627">
      <c r="A5627" s="79">
        <v>42312.0</v>
      </c>
      <c r="B5627" s="74">
        <v>1.3164</v>
      </c>
      <c r="C5627" s="1" t="s">
        <v>1949</v>
      </c>
      <c r="G5627" s="16"/>
    </row>
    <row r="5628">
      <c r="A5628" s="79">
        <v>42313.0</v>
      </c>
      <c r="B5628" s="74">
        <v>1.3167</v>
      </c>
      <c r="C5628" s="1" t="s">
        <v>1949</v>
      </c>
      <c r="G5628" s="16"/>
    </row>
    <row r="5629">
      <c r="A5629" s="79">
        <v>42314.0</v>
      </c>
      <c r="B5629" s="74">
        <v>1.3308</v>
      </c>
      <c r="C5629" s="1" t="s">
        <v>1949</v>
      </c>
      <c r="G5629" s="16"/>
    </row>
    <row r="5630">
      <c r="A5630" s="79">
        <v>42317.0</v>
      </c>
      <c r="B5630" s="74">
        <v>1.3275</v>
      </c>
      <c r="C5630" s="1" t="s">
        <v>1949</v>
      </c>
      <c r="G5630" s="16"/>
    </row>
    <row r="5631">
      <c r="A5631" s="80">
        <v>42318.0</v>
      </c>
      <c r="B5631" s="74">
        <v>1.3259</v>
      </c>
      <c r="C5631" s="1" t="s">
        <v>1949</v>
      </c>
      <c r="G5631" s="16"/>
    </row>
    <row r="5632">
      <c r="A5632" s="80">
        <v>42319.0</v>
      </c>
      <c r="B5632" s="13"/>
      <c r="C5632" s="1" t="s">
        <v>1949</v>
      </c>
      <c r="G5632" s="16"/>
    </row>
    <row r="5633">
      <c r="A5633" s="80">
        <v>42320.0</v>
      </c>
      <c r="B5633" s="74">
        <v>1.3307</v>
      </c>
      <c r="C5633" s="1" t="s">
        <v>1949</v>
      </c>
      <c r="G5633" s="16"/>
    </row>
    <row r="5634">
      <c r="A5634" s="80">
        <v>42321.0</v>
      </c>
      <c r="B5634" s="74">
        <v>1.3332</v>
      </c>
      <c r="C5634" s="1" t="s">
        <v>1949</v>
      </c>
      <c r="G5634" s="16"/>
    </row>
    <row r="5635">
      <c r="A5635" s="80">
        <v>42324.0</v>
      </c>
      <c r="B5635" s="74">
        <v>1.3353</v>
      </c>
      <c r="C5635" s="1" t="s">
        <v>1949</v>
      </c>
      <c r="G5635" s="16"/>
    </row>
    <row r="5636">
      <c r="A5636" s="80">
        <v>42325.0</v>
      </c>
      <c r="B5636" s="74">
        <v>1.3324</v>
      </c>
      <c r="C5636" s="1" t="s">
        <v>1949</v>
      </c>
      <c r="G5636" s="16"/>
    </row>
    <row r="5637">
      <c r="A5637" s="80">
        <v>42326.0</v>
      </c>
      <c r="B5637" s="74">
        <v>1.3353</v>
      </c>
      <c r="C5637" s="1" t="s">
        <v>1949</v>
      </c>
      <c r="G5637" s="16"/>
    </row>
    <row r="5638">
      <c r="A5638" s="80">
        <v>42327.0</v>
      </c>
      <c r="B5638" s="74">
        <v>1.3267</v>
      </c>
      <c r="C5638" s="1" t="s">
        <v>1949</v>
      </c>
      <c r="G5638" s="16"/>
    </row>
    <row r="5639">
      <c r="A5639" s="80">
        <v>42328.0</v>
      </c>
      <c r="B5639" s="74">
        <v>1.3338</v>
      </c>
      <c r="C5639" s="1" t="s">
        <v>1949</v>
      </c>
      <c r="G5639" s="16"/>
    </row>
    <row r="5640">
      <c r="A5640" s="80">
        <v>42331.0</v>
      </c>
      <c r="B5640" s="74">
        <v>1.3357</v>
      </c>
      <c r="C5640" s="1" t="s">
        <v>1949</v>
      </c>
      <c r="G5640" s="16"/>
    </row>
    <row r="5641">
      <c r="A5641" s="80">
        <v>42332.0</v>
      </c>
      <c r="B5641" s="74">
        <v>1.3308</v>
      </c>
      <c r="C5641" s="1" t="s">
        <v>1949</v>
      </c>
      <c r="G5641" s="16"/>
    </row>
    <row r="5642">
      <c r="A5642" s="80">
        <v>42333.0</v>
      </c>
      <c r="B5642" s="74">
        <v>1.3301</v>
      </c>
      <c r="C5642" s="1" t="s">
        <v>1949</v>
      </c>
      <c r="G5642" s="16"/>
    </row>
    <row r="5643">
      <c r="A5643" s="80">
        <v>42338.0</v>
      </c>
      <c r="B5643" s="74">
        <v>1.3333</v>
      </c>
      <c r="C5643" s="1" t="s">
        <v>1949</v>
      </c>
      <c r="G5643" s="16"/>
    </row>
    <row r="5644">
      <c r="A5644" s="79">
        <v>42339.0</v>
      </c>
      <c r="B5644" s="74">
        <v>1.3372</v>
      </c>
      <c r="C5644" s="1" t="s">
        <v>1949</v>
      </c>
      <c r="G5644" s="16"/>
    </row>
    <row r="5645">
      <c r="A5645" s="79">
        <v>42340.0</v>
      </c>
      <c r="B5645" s="74">
        <v>1.336</v>
      </c>
      <c r="C5645" s="1" t="s">
        <v>1949</v>
      </c>
      <c r="G5645" s="16"/>
    </row>
    <row r="5646">
      <c r="A5646" s="79">
        <v>42341.0</v>
      </c>
      <c r="B5646" s="74">
        <v>1.3394</v>
      </c>
      <c r="C5646" s="1" t="s">
        <v>1949</v>
      </c>
      <c r="G5646" s="16"/>
    </row>
    <row r="5647">
      <c r="A5647" s="79">
        <v>42342.0</v>
      </c>
      <c r="B5647" s="74">
        <v>1.3365</v>
      </c>
      <c r="C5647" s="1" t="s">
        <v>1949</v>
      </c>
      <c r="G5647" s="16"/>
    </row>
    <row r="5648">
      <c r="A5648" s="79">
        <v>42345.0</v>
      </c>
      <c r="B5648" s="74">
        <v>1.3508</v>
      </c>
      <c r="C5648" s="1" t="s">
        <v>1949</v>
      </c>
      <c r="G5648" s="16"/>
    </row>
    <row r="5649">
      <c r="A5649" s="79">
        <v>42346.0</v>
      </c>
      <c r="B5649" s="74">
        <v>1.3593</v>
      </c>
      <c r="C5649" s="1" t="s">
        <v>1949</v>
      </c>
      <c r="G5649" s="16"/>
    </row>
    <row r="5650">
      <c r="A5650" s="79">
        <v>42347.0</v>
      </c>
      <c r="B5650" s="74">
        <v>1.3595</v>
      </c>
      <c r="C5650" s="1" t="s">
        <v>1949</v>
      </c>
      <c r="G5650" s="16"/>
    </row>
    <row r="5651">
      <c r="A5651" s="80">
        <v>42348.0</v>
      </c>
      <c r="B5651" s="74">
        <v>1.3599</v>
      </c>
      <c r="C5651" s="1" t="s">
        <v>1949</v>
      </c>
      <c r="G5651" s="16"/>
    </row>
    <row r="5652">
      <c r="A5652" s="80">
        <v>42349.0</v>
      </c>
      <c r="B5652" s="74">
        <v>1.3696</v>
      </c>
      <c r="C5652" s="1" t="s">
        <v>1949</v>
      </c>
      <c r="G5652" s="16"/>
    </row>
    <row r="5653">
      <c r="A5653" s="80">
        <v>42352.0</v>
      </c>
      <c r="B5653" s="74">
        <v>1.3733</v>
      </c>
      <c r="C5653" s="1" t="s">
        <v>1949</v>
      </c>
      <c r="G5653" s="16"/>
    </row>
    <row r="5654">
      <c r="A5654" s="80">
        <v>42353.0</v>
      </c>
      <c r="B5654" s="74">
        <v>1.3728</v>
      </c>
      <c r="C5654" s="1" t="s">
        <v>1949</v>
      </c>
      <c r="G5654" s="16"/>
    </row>
    <row r="5655">
      <c r="A5655" s="80">
        <v>42354.0</v>
      </c>
      <c r="B5655" s="74">
        <v>1.3805</v>
      </c>
      <c r="C5655" s="1" t="s">
        <v>1949</v>
      </c>
      <c r="G5655" s="16"/>
    </row>
    <row r="5656">
      <c r="A5656" s="80">
        <v>42355.0</v>
      </c>
      <c r="B5656" s="74">
        <v>1.397</v>
      </c>
      <c r="C5656" s="1" t="s">
        <v>1949</v>
      </c>
      <c r="G5656" s="16"/>
    </row>
    <row r="5657">
      <c r="A5657" s="80">
        <v>42356.0</v>
      </c>
      <c r="B5657" s="74">
        <v>1.3882</v>
      </c>
      <c r="C5657" s="1" t="s">
        <v>1949</v>
      </c>
      <c r="G5657" s="16"/>
    </row>
    <row r="5658">
      <c r="A5658" s="80">
        <v>42359.0</v>
      </c>
      <c r="B5658" s="74">
        <v>1.399</v>
      </c>
      <c r="C5658" s="1" t="s">
        <v>1949</v>
      </c>
      <c r="G5658" s="16"/>
    </row>
    <row r="5659">
      <c r="A5659" s="80">
        <v>42360.0</v>
      </c>
      <c r="B5659" s="74">
        <v>1.3929</v>
      </c>
      <c r="C5659" s="1" t="s">
        <v>1949</v>
      </c>
      <c r="G5659" s="16"/>
    </row>
    <row r="5660">
      <c r="A5660" s="80">
        <v>42361.0</v>
      </c>
      <c r="B5660" s="74">
        <v>1.386</v>
      </c>
      <c r="C5660" s="1" t="s">
        <v>1949</v>
      </c>
      <c r="G5660" s="16"/>
    </row>
    <row r="5661">
      <c r="A5661" s="80">
        <v>42362.0</v>
      </c>
      <c r="B5661" s="74">
        <v>1.3845</v>
      </c>
      <c r="C5661" s="1" t="s">
        <v>1949</v>
      </c>
      <c r="G5661" s="16"/>
    </row>
    <row r="5662">
      <c r="A5662" s="80">
        <v>42366.0</v>
      </c>
      <c r="B5662" s="13"/>
      <c r="C5662" s="1" t="s">
        <v>1949</v>
      </c>
      <c r="G5662" s="16"/>
    </row>
    <row r="5663">
      <c r="A5663" s="80">
        <v>42367.0</v>
      </c>
      <c r="B5663" s="74">
        <v>1.385</v>
      </c>
      <c r="C5663" s="1" t="s">
        <v>1949</v>
      </c>
      <c r="G5663" s="16"/>
    </row>
    <row r="5664">
      <c r="A5664" s="80">
        <v>42368.0</v>
      </c>
      <c r="B5664" s="74">
        <v>1.3884</v>
      </c>
      <c r="C5664" s="1" t="s">
        <v>1949</v>
      </c>
      <c r="G5664" s="16"/>
    </row>
    <row r="5665">
      <c r="A5665" s="80">
        <v>42369.0</v>
      </c>
      <c r="B5665" s="74">
        <v>1.384</v>
      </c>
      <c r="C5665" s="1" t="s">
        <v>1949</v>
      </c>
      <c r="G5665" s="16"/>
    </row>
    <row r="5666">
      <c r="A5666" s="79">
        <v>42373.0</v>
      </c>
      <c r="B5666" s="74">
        <v>1.3969</v>
      </c>
      <c r="C5666" s="1" t="s">
        <v>1949</v>
      </c>
      <c r="G5666" s="16"/>
    </row>
    <row r="5667">
      <c r="A5667" s="79">
        <v>42374.0</v>
      </c>
      <c r="B5667" s="74">
        <v>1.3993</v>
      </c>
      <c r="C5667" s="1" t="s">
        <v>1949</v>
      </c>
      <c r="G5667" s="16"/>
    </row>
    <row r="5668">
      <c r="A5668" s="79">
        <v>42375.0</v>
      </c>
      <c r="B5668" s="74">
        <v>1.4084</v>
      </c>
      <c r="C5668" s="1" t="s">
        <v>1949</v>
      </c>
      <c r="G5668" s="16"/>
    </row>
    <row r="5669">
      <c r="A5669" s="79">
        <v>42376.0</v>
      </c>
      <c r="B5669" s="74">
        <v>1.4061</v>
      </c>
      <c r="C5669" s="1" t="s">
        <v>1949</v>
      </c>
      <c r="G5669" s="16"/>
    </row>
    <row r="5670">
      <c r="A5670" s="79">
        <v>42377.0</v>
      </c>
      <c r="B5670" s="74">
        <v>1.4151</v>
      </c>
      <c r="C5670" s="1" t="s">
        <v>1949</v>
      </c>
      <c r="G5670" s="16"/>
    </row>
    <row r="5671">
      <c r="A5671" s="80">
        <v>42380.0</v>
      </c>
      <c r="B5671" s="74">
        <v>1.4205</v>
      </c>
      <c r="C5671" s="1" t="s">
        <v>1949</v>
      </c>
      <c r="G5671" s="16"/>
    </row>
    <row r="5672">
      <c r="A5672" s="80">
        <v>42381.0</v>
      </c>
      <c r="B5672" s="74">
        <v>1.4291</v>
      </c>
      <c r="C5672" s="1" t="s">
        <v>1949</v>
      </c>
      <c r="G5672" s="16"/>
    </row>
    <row r="5673">
      <c r="A5673" s="80">
        <v>42382.0</v>
      </c>
      <c r="B5673" s="74">
        <v>1.4294</v>
      </c>
      <c r="C5673" s="1" t="s">
        <v>1949</v>
      </c>
      <c r="G5673" s="16"/>
    </row>
    <row r="5674">
      <c r="A5674" s="80">
        <v>42383.0</v>
      </c>
      <c r="B5674" s="74">
        <v>1.4373</v>
      </c>
      <c r="C5674" s="1" t="s">
        <v>1949</v>
      </c>
      <c r="G5674" s="16"/>
    </row>
    <row r="5675">
      <c r="A5675" s="80">
        <v>42384.0</v>
      </c>
      <c r="B5675" s="74">
        <v>1.4528</v>
      </c>
      <c r="C5675" s="1" t="s">
        <v>1949</v>
      </c>
      <c r="G5675" s="16"/>
    </row>
    <row r="5676">
      <c r="A5676" s="80">
        <v>42388.0</v>
      </c>
      <c r="B5676" s="74">
        <v>1.4514</v>
      </c>
      <c r="C5676" s="1" t="s">
        <v>1949</v>
      </c>
      <c r="G5676" s="16"/>
    </row>
    <row r="5677">
      <c r="A5677" s="80">
        <v>42389.0</v>
      </c>
      <c r="B5677" s="74">
        <v>1.4589</v>
      </c>
      <c r="C5677" s="1" t="s">
        <v>1949</v>
      </c>
      <c r="G5677" s="16"/>
    </row>
    <row r="5678">
      <c r="A5678" s="80">
        <v>42390.0</v>
      </c>
      <c r="B5678" s="74">
        <v>1.4243</v>
      </c>
      <c r="C5678" s="1" t="s">
        <v>1949</v>
      </c>
      <c r="G5678" s="16"/>
    </row>
    <row r="5679">
      <c r="A5679" s="80">
        <v>42391.0</v>
      </c>
      <c r="B5679" s="74">
        <v>1.4151</v>
      </c>
      <c r="C5679" s="1" t="s">
        <v>1949</v>
      </c>
      <c r="G5679" s="16"/>
    </row>
    <row r="5680">
      <c r="A5680" s="80">
        <v>42394.0</v>
      </c>
      <c r="B5680" s="74">
        <v>1.4252</v>
      </c>
      <c r="C5680" s="1" t="s">
        <v>1949</v>
      </c>
      <c r="G5680" s="16"/>
    </row>
    <row r="5681">
      <c r="A5681" s="80">
        <v>42395.0</v>
      </c>
      <c r="B5681" s="74">
        <v>1.4062</v>
      </c>
      <c r="C5681" s="1" t="s">
        <v>1949</v>
      </c>
      <c r="G5681" s="16"/>
    </row>
    <row r="5682">
      <c r="A5682" s="80">
        <v>42396.0</v>
      </c>
      <c r="B5682" s="74">
        <v>1.4043</v>
      </c>
      <c r="C5682" s="1" t="s">
        <v>1949</v>
      </c>
      <c r="G5682" s="16"/>
    </row>
    <row r="5683">
      <c r="A5683" s="80">
        <v>42397.0</v>
      </c>
      <c r="B5683" s="74">
        <v>1.4073</v>
      </c>
      <c r="C5683" s="1" t="s">
        <v>1949</v>
      </c>
      <c r="G5683" s="16"/>
    </row>
    <row r="5684">
      <c r="A5684" s="80">
        <v>42398.0</v>
      </c>
      <c r="B5684" s="74">
        <v>1.408</v>
      </c>
      <c r="C5684" s="1" t="s">
        <v>1949</v>
      </c>
      <c r="G5684" s="16"/>
    </row>
    <row r="5685">
      <c r="A5685" s="79">
        <v>42401.0</v>
      </c>
      <c r="B5685" s="74">
        <v>1.4006</v>
      </c>
      <c r="C5685" s="1" t="s">
        <v>1949</v>
      </c>
      <c r="G5685" s="16"/>
    </row>
    <row r="5686">
      <c r="A5686" s="79">
        <v>42402.0</v>
      </c>
      <c r="B5686" s="74">
        <v>1.404</v>
      </c>
      <c r="C5686" s="1" t="s">
        <v>1949</v>
      </c>
      <c r="G5686" s="16"/>
    </row>
    <row r="5687">
      <c r="A5687" s="79">
        <v>42403.0</v>
      </c>
      <c r="B5687" s="74">
        <v>1.3846</v>
      </c>
      <c r="C5687" s="1" t="s">
        <v>1949</v>
      </c>
      <c r="G5687" s="16"/>
    </row>
    <row r="5688">
      <c r="A5688" s="79">
        <v>42404.0</v>
      </c>
      <c r="B5688" s="74">
        <v>1.3726</v>
      </c>
      <c r="C5688" s="1" t="s">
        <v>1949</v>
      </c>
      <c r="G5688" s="16"/>
    </row>
    <row r="5689">
      <c r="A5689" s="79">
        <v>42405.0</v>
      </c>
      <c r="B5689" s="74">
        <v>1.3876</v>
      </c>
      <c r="C5689" s="1" t="s">
        <v>1949</v>
      </c>
      <c r="G5689" s="16"/>
    </row>
    <row r="5690">
      <c r="A5690" s="79">
        <v>42408.0</v>
      </c>
      <c r="B5690" s="74">
        <v>1.3921</v>
      </c>
      <c r="C5690" s="1" t="s">
        <v>1949</v>
      </c>
      <c r="G5690" s="16"/>
    </row>
    <row r="5691">
      <c r="A5691" s="79">
        <v>42409.0</v>
      </c>
      <c r="B5691" s="74">
        <v>1.382</v>
      </c>
      <c r="C5691" s="1" t="s">
        <v>1949</v>
      </c>
      <c r="G5691" s="16"/>
    </row>
    <row r="5692">
      <c r="A5692" s="80">
        <v>42410.0</v>
      </c>
      <c r="B5692" s="74">
        <v>1.3968</v>
      </c>
      <c r="C5692" s="1" t="s">
        <v>1949</v>
      </c>
      <c r="G5692" s="16"/>
    </row>
    <row r="5693">
      <c r="A5693" s="80">
        <v>42411.0</v>
      </c>
      <c r="B5693" s="74">
        <v>1.393</v>
      </c>
      <c r="C5693" s="1" t="s">
        <v>1949</v>
      </c>
      <c r="G5693" s="16"/>
    </row>
    <row r="5694">
      <c r="A5694" s="80">
        <v>42412.0</v>
      </c>
      <c r="B5694" s="74">
        <v>1.3835</v>
      </c>
      <c r="C5694" s="1" t="s">
        <v>1949</v>
      </c>
      <c r="G5694" s="16"/>
    </row>
    <row r="5695">
      <c r="A5695" s="80">
        <v>42416.0</v>
      </c>
      <c r="B5695" s="74">
        <v>1.386</v>
      </c>
      <c r="C5695" s="1" t="s">
        <v>1949</v>
      </c>
      <c r="G5695" s="16"/>
    </row>
    <row r="5696">
      <c r="A5696" s="80">
        <v>42417.0</v>
      </c>
      <c r="B5696" s="74">
        <v>1.3684</v>
      </c>
      <c r="C5696" s="1" t="s">
        <v>1949</v>
      </c>
      <c r="G5696" s="16"/>
    </row>
    <row r="5697">
      <c r="A5697" s="80">
        <v>42418.0</v>
      </c>
      <c r="B5697" s="74">
        <v>1.3721</v>
      </c>
      <c r="C5697" s="1" t="s">
        <v>1949</v>
      </c>
      <c r="G5697" s="16"/>
    </row>
    <row r="5698">
      <c r="A5698" s="80">
        <v>42419.0</v>
      </c>
      <c r="B5698" s="74">
        <v>1.3801</v>
      </c>
      <c r="C5698" s="1" t="s">
        <v>1949</v>
      </c>
      <c r="G5698" s="16"/>
    </row>
    <row r="5699">
      <c r="A5699" s="80">
        <v>42422.0</v>
      </c>
      <c r="B5699" s="74">
        <v>1.3685</v>
      </c>
      <c r="C5699" s="1" t="s">
        <v>1949</v>
      </c>
      <c r="G5699" s="16"/>
    </row>
    <row r="5700">
      <c r="A5700" s="80">
        <v>42423.0</v>
      </c>
      <c r="B5700" s="74">
        <v>1.3792</v>
      </c>
      <c r="C5700" s="1" t="s">
        <v>1949</v>
      </c>
      <c r="G5700" s="16"/>
    </row>
    <row r="5701">
      <c r="A5701" s="80">
        <v>42424.0</v>
      </c>
      <c r="B5701" s="74">
        <v>1.3766</v>
      </c>
      <c r="C5701" s="1" t="s">
        <v>1949</v>
      </c>
      <c r="G5701" s="16"/>
    </row>
    <row r="5702">
      <c r="A5702" s="80">
        <v>42425.0</v>
      </c>
      <c r="B5702" s="74">
        <v>1.3575</v>
      </c>
      <c r="C5702" s="1" t="s">
        <v>1949</v>
      </c>
      <c r="G5702" s="16"/>
    </row>
    <row r="5703">
      <c r="A5703" s="80">
        <v>42426.0</v>
      </c>
      <c r="B5703" s="74">
        <v>1.3547</v>
      </c>
      <c r="C5703" s="1" t="s">
        <v>1949</v>
      </c>
      <c r="G5703" s="16"/>
    </row>
    <row r="5704">
      <c r="A5704" s="80">
        <v>42429.0</v>
      </c>
      <c r="B5704" s="74">
        <v>1.3523</v>
      </c>
      <c r="C5704" s="1" t="s">
        <v>1949</v>
      </c>
      <c r="G5704" s="16"/>
    </row>
    <row r="5705">
      <c r="A5705" s="79">
        <v>42430.0</v>
      </c>
      <c r="B5705" s="74">
        <v>1.3407</v>
      </c>
      <c r="C5705" s="1" t="s">
        <v>1949</v>
      </c>
      <c r="G5705" s="16"/>
    </row>
    <row r="5706">
      <c r="A5706" s="79">
        <v>42431.0</v>
      </c>
      <c r="B5706" s="74">
        <v>1.3468</v>
      </c>
      <c r="C5706" s="1" t="s">
        <v>1949</v>
      </c>
      <c r="G5706" s="16"/>
    </row>
    <row r="5707">
      <c r="A5707" s="79">
        <v>42432.0</v>
      </c>
      <c r="B5707" s="74">
        <v>1.3407</v>
      </c>
      <c r="C5707" s="1" t="s">
        <v>1949</v>
      </c>
      <c r="G5707" s="16"/>
    </row>
    <row r="5708">
      <c r="A5708" s="79">
        <v>42433.0</v>
      </c>
      <c r="B5708" s="74">
        <v>1.3337</v>
      </c>
      <c r="C5708" s="1" t="s">
        <v>1949</v>
      </c>
      <c r="G5708" s="16"/>
    </row>
    <row r="5709">
      <c r="A5709" s="79">
        <v>42436.0</v>
      </c>
      <c r="B5709" s="74">
        <v>1.3301</v>
      </c>
      <c r="C5709" s="1" t="s">
        <v>1949</v>
      </c>
      <c r="G5709" s="16"/>
    </row>
    <row r="5710">
      <c r="A5710" s="79">
        <v>42437.0</v>
      </c>
      <c r="B5710" s="74">
        <v>1.3389</v>
      </c>
      <c r="C5710" s="1" t="s">
        <v>1949</v>
      </c>
      <c r="G5710" s="16"/>
    </row>
    <row r="5711">
      <c r="A5711" s="79">
        <v>42438.0</v>
      </c>
      <c r="B5711" s="74">
        <v>1.3236</v>
      </c>
      <c r="C5711" s="1" t="s">
        <v>1949</v>
      </c>
      <c r="G5711" s="16"/>
    </row>
    <row r="5712">
      <c r="A5712" s="80">
        <v>42439.0</v>
      </c>
      <c r="B5712" s="74">
        <v>1.3373</v>
      </c>
      <c r="C5712" s="1" t="s">
        <v>1949</v>
      </c>
      <c r="G5712" s="16"/>
    </row>
    <row r="5713">
      <c r="A5713" s="80">
        <v>42440.0</v>
      </c>
      <c r="B5713" s="74">
        <v>1.3215</v>
      </c>
      <c r="C5713" s="1" t="s">
        <v>1949</v>
      </c>
      <c r="G5713" s="16"/>
    </row>
    <row r="5714">
      <c r="A5714" s="80">
        <v>42443.0</v>
      </c>
      <c r="B5714" s="74">
        <v>1.3293</v>
      </c>
      <c r="C5714" s="1" t="s">
        <v>1949</v>
      </c>
      <c r="G5714" s="16"/>
    </row>
    <row r="5715">
      <c r="A5715" s="80">
        <v>42444.0</v>
      </c>
      <c r="B5715" s="74">
        <v>1.3359</v>
      </c>
      <c r="C5715" s="1" t="s">
        <v>1949</v>
      </c>
      <c r="G5715" s="16"/>
    </row>
    <row r="5716">
      <c r="A5716" s="80">
        <v>42445.0</v>
      </c>
      <c r="B5716" s="74">
        <v>1.3362</v>
      </c>
      <c r="C5716" s="1" t="s">
        <v>1949</v>
      </c>
      <c r="G5716" s="16"/>
    </row>
    <row r="5717">
      <c r="A5717" s="80">
        <v>42446.0</v>
      </c>
      <c r="B5717" s="74">
        <v>1.2984</v>
      </c>
      <c r="C5717" s="1" t="s">
        <v>1949</v>
      </c>
      <c r="G5717" s="16"/>
    </row>
    <row r="5718">
      <c r="A5718" s="80">
        <v>42447.0</v>
      </c>
      <c r="B5718" s="74">
        <v>1.2982</v>
      </c>
      <c r="C5718" s="1" t="s">
        <v>1949</v>
      </c>
      <c r="G5718" s="16"/>
    </row>
    <row r="5719">
      <c r="A5719" s="80">
        <v>42450.0</v>
      </c>
      <c r="B5719" s="74">
        <v>1.3069</v>
      </c>
      <c r="C5719" s="1" t="s">
        <v>1949</v>
      </c>
      <c r="G5719" s="16"/>
    </row>
    <row r="5720">
      <c r="A5720" s="80">
        <v>42451.0</v>
      </c>
      <c r="B5720" s="74">
        <v>1.3051</v>
      </c>
      <c r="C5720" s="1" t="s">
        <v>1949</v>
      </c>
      <c r="G5720" s="16"/>
    </row>
    <row r="5721">
      <c r="A5721" s="80">
        <v>42452.0</v>
      </c>
      <c r="B5721" s="74">
        <v>1.3203</v>
      </c>
      <c r="C5721" s="1" t="s">
        <v>1949</v>
      </c>
      <c r="G5721" s="16"/>
    </row>
    <row r="5722">
      <c r="A5722" s="80">
        <v>42453.0</v>
      </c>
      <c r="B5722" s="74">
        <v>1.3269</v>
      </c>
      <c r="C5722" s="1" t="s">
        <v>1949</v>
      </c>
      <c r="G5722" s="16"/>
    </row>
    <row r="5723">
      <c r="A5723" s="80">
        <v>42454.0</v>
      </c>
      <c r="B5723" s="13"/>
      <c r="C5723" s="1" t="s">
        <v>1949</v>
      </c>
      <c r="G5723" s="16"/>
    </row>
    <row r="5724">
      <c r="A5724" s="80">
        <v>42457.0</v>
      </c>
      <c r="B5724" s="74">
        <v>1.3184</v>
      </c>
      <c r="C5724" s="1" t="s">
        <v>1949</v>
      </c>
      <c r="G5724" s="16"/>
    </row>
    <row r="5725">
      <c r="A5725" s="80">
        <v>42458.0</v>
      </c>
      <c r="B5725" s="74">
        <v>1.3154</v>
      </c>
      <c r="C5725" s="1" t="s">
        <v>1949</v>
      </c>
      <c r="G5725" s="16"/>
    </row>
    <row r="5726">
      <c r="A5726" s="80">
        <v>42459.0</v>
      </c>
      <c r="B5726" s="74">
        <v>1.2962</v>
      </c>
      <c r="C5726" s="1" t="s">
        <v>1949</v>
      </c>
      <c r="G5726" s="16"/>
    </row>
    <row r="5727">
      <c r="A5727" s="80">
        <v>42460.0</v>
      </c>
      <c r="B5727" s="74">
        <v>1.2971</v>
      </c>
      <c r="C5727" s="1" t="s">
        <v>1949</v>
      </c>
      <c r="G5727" s="16"/>
    </row>
    <row r="5728">
      <c r="A5728" s="79">
        <v>42461.0</v>
      </c>
      <c r="B5728" s="74">
        <v>1.3047</v>
      </c>
      <c r="C5728" s="1" t="s">
        <v>1949</v>
      </c>
      <c r="G5728" s="16"/>
    </row>
    <row r="5729">
      <c r="A5729" s="79">
        <v>42464.0</v>
      </c>
      <c r="B5729" s="74">
        <v>1.3036</v>
      </c>
      <c r="C5729" s="1" t="s">
        <v>1949</v>
      </c>
      <c r="G5729" s="16"/>
    </row>
    <row r="5730">
      <c r="A5730" s="79">
        <v>42465.0</v>
      </c>
      <c r="B5730" s="74">
        <v>1.317</v>
      </c>
      <c r="C5730" s="1" t="s">
        <v>1949</v>
      </c>
      <c r="G5730" s="16"/>
    </row>
    <row r="5731">
      <c r="A5731" s="79">
        <v>42466.0</v>
      </c>
      <c r="B5731" s="74">
        <v>1.3077</v>
      </c>
      <c r="C5731" s="1" t="s">
        <v>1949</v>
      </c>
      <c r="G5731" s="16"/>
    </row>
    <row r="5732">
      <c r="A5732" s="79">
        <v>42467.0</v>
      </c>
      <c r="B5732" s="74">
        <v>1.3163</v>
      </c>
      <c r="C5732" s="1" t="s">
        <v>1949</v>
      </c>
      <c r="G5732" s="16"/>
    </row>
    <row r="5733">
      <c r="A5733" s="79">
        <v>42468.0</v>
      </c>
      <c r="B5733" s="74">
        <v>1.2995</v>
      </c>
      <c r="C5733" s="1" t="s">
        <v>1949</v>
      </c>
      <c r="G5733" s="16"/>
    </row>
    <row r="5734">
      <c r="A5734" s="80">
        <v>42471.0</v>
      </c>
      <c r="B5734" s="74">
        <v>1.2913</v>
      </c>
      <c r="C5734" s="1" t="s">
        <v>1949</v>
      </c>
      <c r="G5734" s="16"/>
    </row>
    <row r="5735">
      <c r="A5735" s="80">
        <v>42472.0</v>
      </c>
      <c r="B5735" s="74">
        <v>1.2799</v>
      </c>
      <c r="C5735" s="1" t="s">
        <v>1949</v>
      </c>
      <c r="G5735" s="16"/>
    </row>
    <row r="5736">
      <c r="A5736" s="80">
        <v>42473.0</v>
      </c>
      <c r="B5736" s="74">
        <v>1.2792</v>
      </c>
      <c r="C5736" s="1" t="s">
        <v>1949</v>
      </c>
      <c r="G5736" s="16"/>
    </row>
    <row r="5737">
      <c r="A5737" s="80">
        <v>42474.0</v>
      </c>
      <c r="B5737" s="74">
        <v>1.2836</v>
      </c>
      <c r="C5737" s="1" t="s">
        <v>1949</v>
      </c>
      <c r="G5737" s="16"/>
    </row>
    <row r="5738">
      <c r="A5738" s="80">
        <v>42475.0</v>
      </c>
      <c r="B5738" s="74">
        <v>1.2858</v>
      </c>
      <c r="C5738" s="1" t="s">
        <v>1949</v>
      </c>
      <c r="G5738" s="16"/>
    </row>
    <row r="5739">
      <c r="A5739" s="80">
        <v>42478.0</v>
      </c>
      <c r="B5739" s="74">
        <v>1.2815</v>
      </c>
      <c r="C5739" s="1" t="s">
        <v>1949</v>
      </c>
      <c r="G5739" s="16"/>
    </row>
    <row r="5740">
      <c r="A5740" s="80">
        <v>42479.0</v>
      </c>
      <c r="B5740" s="74">
        <v>1.2656</v>
      </c>
      <c r="C5740" s="1" t="s">
        <v>1949</v>
      </c>
      <c r="G5740" s="16"/>
    </row>
    <row r="5741">
      <c r="A5741" s="80">
        <v>42480.0</v>
      </c>
      <c r="B5741" s="74">
        <v>1.2627</v>
      </c>
      <c r="C5741" s="1" t="s">
        <v>1949</v>
      </c>
      <c r="G5741" s="16"/>
    </row>
    <row r="5742">
      <c r="A5742" s="80">
        <v>42481.0</v>
      </c>
      <c r="B5742" s="74">
        <v>1.271</v>
      </c>
      <c r="C5742" s="1" t="s">
        <v>1949</v>
      </c>
      <c r="G5742" s="16"/>
    </row>
    <row r="5743">
      <c r="A5743" s="80">
        <v>42482.0</v>
      </c>
      <c r="B5743" s="74">
        <v>1.2674</v>
      </c>
      <c r="C5743" s="1" t="s">
        <v>1949</v>
      </c>
      <c r="G5743" s="16"/>
    </row>
    <row r="5744">
      <c r="A5744" s="80">
        <v>42485.0</v>
      </c>
      <c r="B5744" s="74">
        <v>1.268</v>
      </c>
      <c r="C5744" s="1" t="s">
        <v>1949</v>
      </c>
      <c r="G5744" s="16"/>
    </row>
    <row r="5745">
      <c r="A5745" s="80">
        <v>42486.0</v>
      </c>
      <c r="B5745" s="74">
        <v>1.2614</v>
      </c>
      <c r="C5745" s="1" t="s">
        <v>1949</v>
      </c>
      <c r="G5745" s="16"/>
    </row>
    <row r="5746">
      <c r="A5746" s="80">
        <v>42487.0</v>
      </c>
      <c r="B5746" s="74">
        <v>1.2635</v>
      </c>
      <c r="C5746" s="1" t="s">
        <v>1949</v>
      </c>
      <c r="G5746" s="16"/>
    </row>
    <row r="5747">
      <c r="A5747" s="80">
        <v>42488.0</v>
      </c>
      <c r="B5747" s="74">
        <v>1.2544</v>
      </c>
      <c r="C5747" s="1" t="s">
        <v>1949</v>
      </c>
      <c r="G5747" s="16"/>
    </row>
    <row r="5748">
      <c r="A5748" s="80">
        <v>42489.0</v>
      </c>
      <c r="B5748" s="74">
        <v>1.2549</v>
      </c>
      <c r="C5748" s="1" t="s">
        <v>1949</v>
      </c>
      <c r="G5748" s="16"/>
    </row>
    <row r="5749">
      <c r="A5749" s="81">
        <v>42492.0</v>
      </c>
      <c r="B5749" s="74">
        <v>1.2548</v>
      </c>
      <c r="C5749" s="1" t="s">
        <v>1949</v>
      </c>
      <c r="G5749" s="16"/>
    </row>
    <row r="5750">
      <c r="A5750" s="81">
        <v>42493.0</v>
      </c>
      <c r="B5750" s="74">
        <v>1.2686</v>
      </c>
      <c r="C5750" s="1" t="s">
        <v>1949</v>
      </c>
      <c r="G5750" s="16"/>
    </row>
    <row r="5751">
      <c r="A5751" s="81">
        <v>42494.0</v>
      </c>
      <c r="B5751" s="74">
        <v>1.2884</v>
      </c>
      <c r="C5751" s="1" t="s">
        <v>1949</v>
      </c>
      <c r="G5751" s="16"/>
    </row>
    <row r="5752">
      <c r="A5752" s="81">
        <v>42495.0</v>
      </c>
      <c r="B5752" s="74">
        <v>1.2853</v>
      </c>
      <c r="C5752" s="1" t="s">
        <v>1949</v>
      </c>
      <c r="G5752" s="16"/>
    </row>
    <row r="5753">
      <c r="A5753" s="81">
        <v>42496.0</v>
      </c>
      <c r="B5753" s="74">
        <v>1.2921</v>
      </c>
      <c r="C5753" s="1" t="s">
        <v>1949</v>
      </c>
      <c r="G5753" s="16"/>
    </row>
    <row r="5754">
      <c r="A5754" s="81">
        <v>42499.0</v>
      </c>
      <c r="B5754" s="74">
        <v>1.2994</v>
      </c>
      <c r="C5754" s="1" t="s">
        <v>1949</v>
      </c>
      <c r="G5754" s="16"/>
    </row>
    <row r="5755">
      <c r="A5755" s="82">
        <v>42500.0</v>
      </c>
      <c r="B5755" s="74">
        <v>1.2959</v>
      </c>
      <c r="C5755" s="1" t="s">
        <v>1949</v>
      </c>
      <c r="G5755" s="16"/>
    </row>
    <row r="5756">
      <c r="A5756" s="82">
        <v>42501.0</v>
      </c>
      <c r="B5756" s="74">
        <v>1.2836</v>
      </c>
      <c r="C5756" s="1" t="s">
        <v>1949</v>
      </c>
      <c r="G5756" s="16"/>
    </row>
    <row r="5757">
      <c r="A5757" s="82">
        <v>42502.0</v>
      </c>
      <c r="B5757" s="74">
        <v>1.2858</v>
      </c>
      <c r="C5757" s="1" t="s">
        <v>1949</v>
      </c>
      <c r="G5757" s="16"/>
    </row>
    <row r="5758">
      <c r="A5758" s="82">
        <v>42503.0</v>
      </c>
      <c r="B5758" s="74">
        <v>1.294</v>
      </c>
      <c r="C5758" s="1" t="s">
        <v>1949</v>
      </c>
      <c r="G5758" s="16"/>
    </row>
    <row r="5759">
      <c r="A5759" s="82">
        <v>42506.0</v>
      </c>
      <c r="B5759" s="74">
        <v>1.2887</v>
      </c>
      <c r="C5759" s="1" t="s">
        <v>1949</v>
      </c>
      <c r="G5759" s="16"/>
    </row>
    <row r="5760">
      <c r="A5760" s="82">
        <v>42507.0</v>
      </c>
      <c r="B5760" s="74">
        <v>1.2885</v>
      </c>
      <c r="C5760" s="1" t="s">
        <v>1949</v>
      </c>
      <c r="G5760" s="16"/>
    </row>
    <row r="5761">
      <c r="A5761" s="82">
        <v>42508.0</v>
      </c>
      <c r="B5761" s="74">
        <v>1.2928</v>
      </c>
      <c r="C5761" s="1" t="s">
        <v>1949</v>
      </c>
      <c r="G5761" s="16"/>
    </row>
    <row r="5762">
      <c r="A5762" s="82">
        <v>42509.0</v>
      </c>
      <c r="B5762" s="74">
        <v>1.3116</v>
      </c>
      <c r="C5762" s="1" t="s">
        <v>1949</v>
      </c>
      <c r="G5762" s="16"/>
    </row>
    <row r="5763">
      <c r="A5763" s="82">
        <v>42510.0</v>
      </c>
      <c r="B5763" s="74">
        <v>1.3136</v>
      </c>
      <c r="C5763" s="1" t="s">
        <v>1949</v>
      </c>
      <c r="G5763" s="16"/>
    </row>
    <row r="5764">
      <c r="A5764" s="82">
        <v>42513.0</v>
      </c>
      <c r="B5764" s="13"/>
      <c r="C5764" s="1" t="s">
        <v>1949</v>
      </c>
      <c r="G5764" s="16"/>
    </row>
    <row r="5765">
      <c r="A5765" s="82">
        <v>42514.0</v>
      </c>
      <c r="B5765" s="74">
        <v>1.3118</v>
      </c>
      <c r="C5765" s="1" t="s">
        <v>1949</v>
      </c>
      <c r="G5765" s="16"/>
    </row>
    <row r="5766">
      <c r="A5766" s="82">
        <v>42515.0</v>
      </c>
      <c r="B5766" s="74">
        <v>1.309</v>
      </c>
      <c r="C5766" s="1" t="s">
        <v>1949</v>
      </c>
      <c r="G5766" s="16"/>
    </row>
    <row r="5767">
      <c r="A5767" s="82">
        <v>42516.0</v>
      </c>
      <c r="B5767" s="74">
        <v>1.2981</v>
      </c>
      <c r="C5767" s="1" t="s">
        <v>1949</v>
      </c>
      <c r="G5767" s="16"/>
    </row>
    <row r="5768">
      <c r="A5768" s="82">
        <v>42517.0</v>
      </c>
      <c r="B5768" s="74">
        <v>1.3003</v>
      </c>
      <c r="C5768" s="1" t="s">
        <v>1949</v>
      </c>
      <c r="G5768" s="16"/>
    </row>
    <row r="5769">
      <c r="A5769" s="82">
        <v>42521.0</v>
      </c>
      <c r="B5769" s="74">
        <v>1.31</v>
      </c>
      <c r="C5769" s="1" t="s">
        <v>1949</v>
      </c>
      <c r="G5769" s="16"/>
    </row>
    <row r="5770">
      <c r="A5770" s="79">
        <v>42522.0</v>
      </c>
      <c r="B5770" s="74">
        <v>1.3091</v>
      </c>
      <c r="C5770" s="1" t="s">
        <v>1949</v>
      </c>
      <c r="G5770" s="16"/>
    </row>
    <row r="5771">
      <c r="A5771" s="79">
        <v>42523.0</v>
      </c>
      <c r="B5771" s="74">
        <v>1.308</v>
      </c>
      <c r="C5771" s="1" t="s">
        <v>1949</v>
      </c>
      <c r="G5771" s="16"/>
    </row>
    <row r="5772">
      <c r="A5772" s="79">
        <v>42524.0</v>
      </c>
      <c r="B5772" s="74">
        <v>1.2948</v>
      </c>
      <c r="C5772" s="1" t="s">
        <v>1949</v>
      </c>
      <c r="G5772" s="16"/>
    </row>
    <row r="5773">
      <c r="A5773" s="79">
        <v>42527.0</v>
      </c>
      <c r="B5773" s="74">
        <v>1.2856</v>
      </c>
      <c r="C5773" s="1" t="s">
        <v>1949</v>
      </c>
      <c r="G5773" s="16"/>
    </row>
    <row r="5774">
      <c r="A5774" s="79">
        <v>42528.0</v>
      </c>
      <c r="B5774" s="74">
        <v>1.2789</v>
      </c>
      <c r="C5774" s="1" t="s">
        <v>1949</v>
      </c>
      <c r="G5774" s="16"/>
    </row>
    <row r="5775">
      <c r="A5775" s="79">
        <v>42529.0</v>
      </c>
      <c r="B5775" s="74">
        <v>1.2695</v>
      </c>
      <c r="C5775" s="1" t="s">
        <v>1949</v>
      </c>
      <c r="G5775" s="16"/>
    </row>
    <row r="5776">
      <c r="A5776" s="79">
        <v>42530.0</v>
      </c>
      <c r="B5776" s="74">
        <v>1.2731</v>
      </c>
      <c r="C5776" s="1" t="s">
        <v>1949</v>
      </c>
      <c r="G5776" s="16"/>
    </row>
    <row r="5777">
      <c r="A5777" s="80">
        <v>42531.0</v>
      </c>
      <c r="B5777" s="74">
        <v>1.2736</v>
      </c>
      <c r="C5777" s="1" t="s">
        <v>1949</v>
      </c>
      <c r="G5777" s="16"/>
    </row>
    <row r="5778">
      <c r="A5778" s="80">
        <v>42534.0</v>
      </c>
      <c r="B5778" s="74">
        <v>1.2792</v>
      </c>
      <c r="C5778" s="1" t="s">
        <v>1949</v>
      </c>
      <c r="G5778" s="16"/>
    </row>
    <row r="5779">
      <c r="A5779" s="80">
        <v>42535.0</v>
      </c>
      <c r="B5779" s="74">
        <v>1.2835</v>
      </c>
      <c r="C5779" s="1" t="s">
        <v>1949</v>
      </c>
      <c r="G5779" s="16"/>
    </row>
    <row r="5780">
      <c r="A5780" s="80">
        <v>42536.0</v>
      </c>
      <c r="B5780" s="74">
        <v>1.2914</v>
      </c>
      <c r="C5780" s="1" t="s">
        <v>1949</v>
      </c>
      <c r="G5780" s="16"/>
    </row>
    <row r="5781">
      <c r="A5781" s="80">
        <v>42537.0</v>
      </c>
      <c r="B5781" s="74">
        <v>1.3041</v>
      </c>
      <c r="C5781" s="1" t="s">
        <v>1949</v>
      </c>
      <c r="G5781" s="16"/>
    </row>
    <row r="5782">
      <c r="A5782" s="80">
        <v>42538.0</v>
      </c>
      <c r="B5782" s="74">
        <v>1.2878</v>
      </c>
      <c r="C5782" s="1" t="s">
        <v>1949</v>
      </c>
      <c r="G5782" s="16"/>
    </row>
    <row r="5783">
      <c r="A5783" s="80">
        <v>42541.0</v>
      </c>
      <c r="B5783" s="74">
        <v>1.2807</v>
      </c>
      <c r="C5783" s="1" t="s">
        <v>1949</v>
      </c>
      <c r="G5783" s="16"/>
    </row>
    <row r="5784">
      <c r="A5784" s="80">
        <v>42542.0</v>
      </c>
      <c r="B5784" s="74">
        <v>1.2818</v>
      </c>
      <c r="C5784" s="1" t="s">
        <v>1949</v>
      </c>
      <c r="G5784" s="16"/>
    </row>
    <row r="5785">
      <c r="A5785" s="80">
        <v>42543.0</v>
      </c>
      <c r="B5785" s="74">
        <v>1.282</v>
      </c>
      <c r="C5785" s="1" t="s">
        <v>1949</v>
      </c>
      <c r="G5785" s="16"/>
    </row>
    <row r="5786">
      <c r="A5786" s="80">
        <v>42544.0</v>
      </c>
      <c r="B5786" s="74">
        <v>1.2752</v>
      </c>
      <c r="C5786" s="1" t="s">
        <v>1949</v>
      </c>
      <c r="G5786" s="16"/>
    </row>
    <row r="5787">
      <c r="A5787" s="80">
        <v>42545.0</v>
      </c>
      <c r="B5787" s="74">
        <v>1.2952</v>
      </c>
      <c r="C5787" s="1" t="s">
        <v>1949</v>
      </c>
      <c r="G5787" s="16"/>
    </row>
    <row r="5788">
      <c r="A5788" s="80">
        <v>42548.0</v>
      </c>
      <c r="B5788" s="74">
        <v>1.3078</v>
      </c>
      <c r="C5788" s="1" t="s">
        <v>1949</v>
      </c>
      <c r="G5788" s="16"/>
    </row>
    <row r="5789">
      <c r="A5789" s="80">
        <v>42549.0</v>
      </c>
      <c r="B5789" s="13"/>
      <c r="C5789" s="1" t="s">
        <v>1949</v>
      </c>
      <c r="G5789" s="16"/>
    </row>
    <row r="5790">
      <c r="A5790" s="80">
        <v>42550.0</v>
      </c>
      <c r="B5790" s="74">
        <v>1.2991</v>
      </c>
      <c r="C5790" s="1" t="s">
        <v>1949</v>
      </c>
      <c r="G5790" s="16"/>
    </row>
    <row r="5791">
      <c r="A5791" s="80">
        <v>42551.0</v>
      </c>
      <c r="B5791" s="74">
        <v>1.3009</v>
      </c>
      <c r="C5791" s="1" t="s">
        <v>1949</v>
      </c>
      <c r="G5791" s="16"/>
    </row>
    <row r="5792">
      <c r="A5792" s="79">
        <v>42552.0</v>
      </c>
      <c r="B5792" s="13"/>
      <c r="C5792" s="1" t="s">
        <v>1949</v>
      </c>
      <c r="G5792" s="16"/>
    </row>
    <row r="5793">
      <c r="A5793" s="79">
        <v>42556.0</v>
      </c>
      <c r="B5793" s="74">
        <v>1.2949</v>
      </c>
      <c r="C5793" s="1" t="s">
        <v>1949</v>
      </c>
      <c r="G5793" s="16"/>
    </row>
    <row r="5794">
      <c r="A5794" s="79">
        <v>42557.0</v>
      </c>
      <c r="B5794" s="74">
        <v>1.3005</v>
      </c>
      <c r="C5794" s="1" t="s">
        <v>1949</v>
      </c>
      <c r="G5794" s="16"/>
    </row>
    <row r="5795">
      <c r="A5795" s="79">
        <v>42558.0</v>
      </c>
      <c r="B5795" s="74">
        <v>1.2984</v>
      </c>
      <c r="C5795" s="1" t="s">
        <v>1949</v>
      </c>
      <c r="G5795" s="16"/>
    </row>
    <row r="5796">
      <c r="A5796" s="79">
        <v>42559.0</v>
      </c>
      <c r="B5796" s="74">
        <v>1.3073</v>
      </c>
      <c r="C5796" s="1" t="s">
        <v>1949</v>
      </c>
      <c r="G5796" s="16"/>
    </row>
    <row r="5797">
      <c r="A5797" s="80">
        <v>42562.0</v>
      </c>
      <c r="B5797" s="74">
        <v>1.3127</v>
      </c>
      <c r="C5797" s="1" t="s">
        <v>1949</v>
      </c>
      <c r="G5797" s="16"/>
    </row>
    <row r="5798">
      <c r="A5798" s="80">
        <v>42563.0</v>
      </c>
      <c r="B5798" s="74">
        <v>1.3016</v>
      </c>
      <c r="C5798" s="1" t="s">
        <v>1949</v>
      </c>
      <c r="G5798" s="16"/>
    </row>
    <row r="5799">
      <c r="A5799" s="80">
        <v>42564.0</v>
      </c>
      <c r="B5799" s="74">
        <v>1.2965</v>
      </c>
      <c r="C5799" s="1" t="s">
        <v>1949</v>
      </c>
      <c r="G5799" s="16"/>
    </row>
    <row r="5800">
      <c r="A5800" s="80">
        <v>42565.0</v>
      </c>
      <c r="B5800" s="74">
        <v>1.2915</v>
      </c>
      <c r="C5800" s="1" t="s">
        <v>1949</v>
      </c>
      <c r="G5800" s="16"/>
    </row>
    <row r="5801">
      <c r="A5801" s="80">
        <v>42566.0</v>
      </c>
      <c r="B5801" s="74">
        <v>1.2975</v>
      </c>
      <c r="C5801" s="1" t="s">
        <v>1949</v>
      </c>
      <c r="G5801" s="16"/>
    </row>
    <row r="5802">
      <c r="A5802" s="80">
        <v>42569.0</v>
      </c>
      <c r="B5802" s="74">
        <v>1.2984</v>
      </c>
      <c r="C5802" s="1" t="s">
        <v>1949</v>
      </c>
      <c r="G5802" s="16"/>
    </row>
    <row r="5803">
      <c r="A5803" s="80">
        <v>42570.0</v>
      </c>
      <c r="B5803" s="74">
        <v>1.3029</v>
      </c>
      <c r="C5803" s="1" t="s">
        <v>1949</v>
      </c>
      <c r="G5803" s="16"/>
    </row>
    <row r="5804">
      <c r="A5804" s="80">
        <v>42571.0</v>
      </c>
      <c r="B5804" s="74">
        <v>1.304</v>
      </c>
      <c r="C5804" s="1" t="s">
        <v>1949</v>
      </c>
      <c r="G5804" s="16"/>
    </row>
    <row r="5805">
      <c r="A5805" s="80">
        <v>42572.0</v>
      </c>
      <c r="B5805" s="74">
        <v>1.3057</v>
      </c>
      <c r="C5805" s="1" t="s">
        <v>1949</v>
      </c>
      <c r="G5805" s="16"/>
    </row>
    <row r="5806">
      <c r="A5806" s="80">
        <v>42573.0</v>
      </c>
      <c r="B5806" s="74">
        <v>1.3178</v>
      </c>
      <c r="C5806" s="1" t="s">
        <v>1949</v>
      </c>
      <c r="G5806" s="16"/>
    </row>
    <row r="5807">
      <c r="A5807" s="80">
        <v>42576.0</v>
      </c>
      <c r="B5807" s="74">
        <v>1.3225</v>
      </c>
      <c r="C5807" s="1" t="s">
        <v>1949</v>
      </c>
      <c r="G5807" s="16"/>
    </row>
    <row r="5808">
      <c r="A5808" s="80">
        <v>42577.0</v>
      </c>
      <c r="B5808" s="74">
        <v>1.3209</v>
      </c>
      <c r="C5808" s="1" t="s">
        <v>1949</v>
      </c>
      <c r="G5808" s="16"/>
    </row>
    <row r="5809">
      <c r="A5809" s="80">
        <v>42578.0</v>
      </c>
      <c r="B5809" s="74">
        <v>1.322</v>
      </c>
      <c r="C5809" s="1" t="s">
        <v>1949</v>
      </c>
      <c r="G5809" s="16"/>
    </row>
    <row r="5810">
      <c r="A5810" s="80">
        <v>42579.0</v>
      </c>
      <c r="B5810" s="74">
        <v>1.317</v>
      </c>
      <c r="C5810" s="1" t="s">
        <v>1949</v>
      </c>
      <c r="G5810" s="16"/>
    </row>
    <row r="5811">
      <c r="A5811" s="80">
        <v>42580.0</v>
      </c>
      <c r="B5811" s="74">
        <v>1.3041</v>
      </c>
      <c r="C5811" s="1" t="s">
        <v>1949</v>
      </c>
      <c r="G5811" s="16"/>
    </row>
    <row r="5812">
      <c r="A5812" s="79">
        <v>42583.0</v>
      </c>
      <c r="B5812" s="13"/>
      <c r="C5812" s="1" t="s">
        <v>1949</v>
      </c>
      <c r="G5812" s="16"/>
    </row>
    <row r="5813">
      <c r="A5813" s="79">
        <v>42584.0</v>
      </c>
      <c r="B5813" s="74">
        <v>1.3089</v>
      </c>
      <c r="C5813" s="1" t="s">
        <v>1949</v>
      </c>
      <c r="G5813" s="16"/>
    </row>
    <row r="5814">
      <c r="A5814" s="79">
        <v>42585.0</v>
      </c>
      <c r="B5814" s="74">
        <v>1.308</v>
      </c>
      <c r="C5814" s="1" t="s">
        <v>1949</v>
      </c>
      <c r="G5814" s="16"/>
    </row>
    <row r="5815">
      <c r="A5815" s="79">
        <v>42586.0</v>
      </c>
      <c r="B5815" s="74">
        <v>1.3025</v>
      </c>
      <c r="C5815" s="1" t="s">
        <v>1949</v>
      </c>
      <c r="G5815" s="16"/>
    </row>
    <row r="5816">
      <c r="A5816" s="79">
        <v>42587.0</v>
      </c>
      <c r="B5816" s="74">
        <v>1.318</v>
      </c>
      <c r="C5816" s="1" t="s">
        <v>1949</v>
      </c>
      <c r="G5816" s="16"/>
    </row>
    <row r="5817">
      <c r="A5817" s="79">
        <v>42590.0</v>
      </c>
      <c r="B5817" s="74">
        <v>1.3164</v>
      </c>
      <c r="C5817" s="1" t="s">
        <v>1949</v>
      </c>
      <c r="G5817" s="16"/>
    </row>
    <row r="5818">
      <c r="A5818" s="79">
        <v>42591.0</v>
      </c>
      <c r="B5818" s="74">
        <v>1.3117</v>
      </c>
      <c r="C5818" s="1" t="s">
        <v>1949</v>
      </c>
      <c r="G5818" s="16"/>
    </row>
    <row r="5819">
      <c r="A5819" s="80">
        <v>42592.0</v>
      </c>
      <c r="B5819" s="74">
        <v>1.306</v>
      </c>
      <c r="C5819" s="1" t="s">
        <v>1949</v>
      </c>
      <c r="G5819" s="16"/>
    </row>
    <row r="5820">
      <c r="A5820" s="80">
        <v>42593.0</v>
      </c>
      <c r="B5820" s="74">
        <v>1.3007</v>
      </c>
      <c r="C5820" s="1" t="s">
        <v>1949</v>
      </c>
      <c r="G5820" s="16"/>
    </row>
    <row r="5821">
      <c r="A5821" s="80">
        <v>42594.0</v>
      </c>
      <c r="B5821" s="74">
        <v>1.2945</v>
      </c>
      <c r="C5821" s="1" t="s">
        <v>1949</v>
      </c>
      <c r="G5821" s="16"/>
    </row>
    <row r="5822">
      <c r="A5822" s="80">
        <v>42597.0</v>
      </c>
      <c r="B5822" s="74">
        <v>1.2922</v>
      </c>
      <c r="C5822" s="1" t="s">
        <v>1949</v>
      </c>
      <c r="G5822" s="16"/>
    </row>
    <row r="5823">
      <c r="A5823" s="80">
        <v>42598.0</v>
      </c>
      <c r="B5823" s="74">
        <v>1.2862</v>
      </c>
      <c r="C5823" s="1" t="s">
        <v>1949</v>
      </c>
      <c r="G5823" s="16"/>
    </row>
    <row r="5824">
      <c r="A5824" s="80">
        <v>42599.0</v>
      </c>
      <c r="B5824" s="74">
        <v>1.2885</v>
      </c>
      <c r="C5824" s="1" t="s">
        <v>1949</v>
      </c>
      <c r="G5824" s="16"/>
    </row>
    <row r="5825">
      <c r="A5825" s="80">
        <v>42600.0</v>
      </c>
      <c r="B5825" s="74">
        <v>1.2775</v>
      </c>
      <c r="C5825" s="1" t="s">
        <v>1949</v>
      </c>
      <c r="G5825" s="16"/>
    </row>
    <row r="5826">
      <c r="A5826" s="80">
        <v>42601.0</v>
      </c>
      <c r="B5826" s="74">
        <v>1.2878</v>
      </c>
      <c r="C5826" s="1" t="s">
        <v>1949</v>
      </c>
      <c r="G5826" s="16"/>
    </row>
    <row r="5827">
      <c r="A5827" s="80">
        <v>42604.0</v>
      </c>
      <c r="B5827" s="74">
        <v>1.2942</v>
      </c>
      <c r="C5827" s="1" t="s">
        <v>1949</v>
      </c>
      <c r="G5827" s="16"/>
    </row>
    <row r="5828">
      <c r="A5828" s="80">
        <v>42605.0</v>
      </c>
      <c r="B5828" s="74">
        <v>1.2902</v>
      </c>
      <c r="C5828" s="1" t="s">
        <v>1949</v>
      </c>
      <c r="G5828" s="16"/>
    </row>
    <row r="5829">
      <c r="A5829" s="80">
        <v>42606.0</v>
      </c>
      <c r="B5829" s="74">
        <v>1.294</v>
      </c>
      <c r="C5829" s="1" t="s">
        <v>1949</v>
      </c>
      <c r="G5829" s="16"/>
    </row>
    <row r="5830">
      <c r="A5830" s="80">
        <v>42607.0</v>
      </c>
      <c r="B5830" s="74">
        <v>1.2937</v>
      </c>
      <c r="C5830" s="1" t="s">
        <v>1949</v>
      </c>
      <c r="G5830" s="16"/>
    </row>
    <row r="5831">
      <c r="A5831" s="80">
        <v>42608.0</v>
      </c>
      <c r="B5831" s="74">
        <v>1.2947</v>
      </c>
      <c r="C5831" s="1" t="s">
        <v>1949</v>
      </c>
      <c r="G5831" s="16"/>
    </row>
    <row r="5832">
      <c r="A5832" s="80">
        <v>42611.0</v>
      </c>
      <c r="B5832" s="74">
        <v>1.3019</v>
      </c>
      <c r="C5832" s="1" t="s">
        <v>1949</v>
      </c>
      <c r="G5832" s="16"/>
    </row>
    <row r="5833">
      <c r="A5833" s="80">
        <v>42612.0</v>
      </c>
      <c r="B5833" s="74">
        <v>1.3076</v>
      </c>
      <c r="C5833" s="1" t="s">
        <v>1949</v>
      </c>
      <c r="G5833" s="16"/>
    </row>
    <row r="5834">
      <c r="A5834" s="80">
        <v>42613.0</v>
      </c>
      <c r="B5834" s="74">
        <v>1.3124</v>
      </c>
      <c r="C5834" s="1" t="s">
        <v>1949</v>
      </c>
      <c r="G5834" s="16"/>
    </row>
    <row r="5835">
      <c r="A5835" s="79">
        <v>42614.0</v>
      </c>
      <c r="B5835" s="74">
        <v>1.3107</v>
      </c>
      <c r="C5835" s="1" t="s">
        <v>1949</v>
      </c>
      <c r="G5835" s="16"/>
    </row>
    <row r="5836">
      <c r="A5836" s="79">
        <v>42615.0</v>
      </c>
      <c r="B5836" s="74">
        <v>1.2999</v>
      </c>
      <c r="C5836" s="1" t="s">
        <v>1949</v>
      </c>
      <c r="G5836" s="16"/>
    </row>
    <row r="5837">
      <c r="A5837" s="79">
        <v>42619.0</v>
      </c>
      <c r="B5837" s="74">
        <v>1.2843</v>
      </c>
      <c r="C5837" s="1" t="s">
        <v>1949</v>
      </c>
      <c r="G5837" s="16"/>
    </row>
    <row r="5838">
      <c r="A5838" s="79">
        <v>42620.0</v>
      </c>
      <c r="B5838" s="74">
        <v>1.2895</v>
      </c>
      <c r="C5838" s="1" t="s">
        <v>1949</v>
      </c>
      <c r="G5838" s="16"/>
    </row>
    <row r="5839">
      <c r="A5839" s="79">
        <v>42621.0</v>
      </c>
      <c r="B5839" s="74">
        <v>1.2909</v>
      </c>
      <c r="C5839" s="1" t="s">
        <v>1949</v>
      </c>
      <c r="G5839" s="16"/>
    </row>
    <row r="5840">
      <c r="A5840" s="79">
        <v>42622.0</v>
      </c>
      <c r="B5840" s="74">
        <v>1.3033</v>
      </c>
      <c r="C5840" s="1" t="s">
        <v>1949</v>
      </c>
      <c r="G5840" s="16"/>
    </row>
    <row r="5841">
      <c r="A5841" s="80">
        <v>42625.0</v>
      </c>
      <c r="B5841" s="74">
        <v>1.3077</v>
      </c>
      <c r="C5841" s="1" t="s">
        <v>1949</v>
      </c>
      <c r="G5841" s="16"/>
    </row>
    <row r="5842">
      <c r="A5842" s="80">
        <v>42626.0</v>
      </c>
      <c r="B5842" s="74">
        <v>1.3167</v>
      </c>
      <c r="C5842" s="1" t="s">
        <v>1949</v>
      </c>
      <c r="G5842" s="16"/>
    </row>
    <row r="5843">
      <c r="A5843" s="80">
        <v>42627.0</v>
      </c>
      <c r="B5843" s="74">
        <v>1.3189</v>
      </c>
      <c r="C5843" s="1" t="s">
        <v>1949</v>
      </c>
      <c r="G5843" s="16"/>
    </row>
    <row r="5844">
      <c r="A5844" s="80">
        <v>42628.0</v>
      </c>
      <c r="B5844" s="74">
        <v>1.3146</v>
      </c>
      <c r="C5844" s="1" t="s">
        <v>1949</v>
      </c>
      <c r="G5844" s="16"/>
    </row>
    <row r="5845">
      <c r="A5845" s="80">
        <v>42629.0</v>
      </c>
      <c r="B5845" s="74">
        <v>1.3213</v>
      </c>
      <c r="C5845" s="1" t="s">
        <v>1949</v>
      </c>
      <c r="G5845" s="16"/>
    </row>
    <row r="5846">
      <c r="A5846" s="80">
        <v>42632.0</v>
      </c>
      <c r="B5846" s="74">
        <v>1.3181</v>
      </c>
      <c r="C5846" s="1" t="s">
        <v>1949</v>
      </c>
      <c r="G5846" s="16"/>
    </row>
    <row r="5847">
      <c r="A5847" s="80">
        <v>42633.0</v>
      </c>
      <c r="B5847" s="74">
        <v>1.3228</v>
      </c>
      <c r="C5847" s="1" t="s">
        <v>1949</v>
      </c>
      <c r="G5847" s="16"/>
    </row>
    <row r="5848">
      <c r="A5848" s="80">
        <v>42634.0</v>
      </c>
      <c r="B5848" s="74">
        <v>1.3186</v>
      </c>
      <c r="C5848" s="1" t="s">
        <v>1949</v>
      </c>
      <c r="G5848" s="16"/>
    </row>
    <row r="5849">
      <c r="A5849" s="80">
        <v>42635.0</v>
      </c>
      <c r="B5849" s="74">
        <v>1.3039</v>
      </c>
      <c r="C5849" s="1" t="s">
        <v>1949</v>
      </c>
      <c r="G5849" s="16"/>
    </row>
    <row r="5850">
      <c r="A5850" s="80">
        <v>42636.0</v>
      </c>
      <c r="B5850" s="74">
        <v>1.3165</v>
      </c>
      <c r="C5850" s="1" t="s">
        <v>1949</v>
      </c>
      <c r="G5850" s="16"/>
    </row>
    <row r="5851">
      <c r="A5851" s="80">
        <v>42639.0</v>
      </c>
      <c r="B5851" s="74">
        <v>1.3197</v>
      </c>
      <c r="C5851" s="1" t="s">
        <v>1949</v>
      </c>
      <c r="G5851" s="16"/>
    </row>
    <row r="5852">
      <c r="A5852" s="80">
        <v>42640.0</v>
      </c>
      <c r="B5852" s="74">
        <v>1.3248</v>
      </c>
      <c r="C5852" s="1" t="s">
        <v>1949</v>
      </c>
      <c r="G5852" s="16"/>
    </row>
    <row r="5853">
      <c r="A5853" s="80">
        <v>42641.0</v>
      </c>
      <c r="B5853" s="74">
        <v>1.3242</v>
      </c>
      <c r="C5853" s="1" t="s">
        <v>1949</v>
      </c>
      <c r="G5853" s="16"/>
    </row>
    <row r="5854">
      <c r="A5854" s="80">
        <v>42642.0</v>
      </c>
      <c r="B5854" s="74">
        <v>1.3101</v>
      </c>
      <c r="C5854" s="1" t="s">
        <v>1949</v>
      </c>
      <c r="G5854" s="16"/>
    </row>
    <row r="5855">
      <c r="A5855" s="80">
        <v>42643.0</v>
      </c>
      <c r="B5855" s="74">
        <v>1.3117</v>
      </c>
      <c r="C5855" s="1" t="s">
        <v>1949</v>
      </c>
      <c r="G5855" s="16"/>
    </row>
    <row r="5856">
      <c r="A5856" s="79">
        <v>42646.0</v>
      </c>
      <c r="B5856" s="74">
        <v>1.3137</v>
      </c>
      <c r="C5856" s="1" t="s">
        <v>1949</v>
      </c>
      <c r="G5856" s="16"/>
    </row>
    <row r="5857">
      <c r="A5857" s="79">
        <v>42647.0</v>
      </c>
      <c r="B5857" s="74">
        <v>1.317</v>
      </c>
      <c r="C5857" s="1" t="s">
        <v>1949</v>
      </c>
      <c r="G5857" s="16"/>
    </row>
    <row r="5858">
      <c r="A5858" s="79">
        <v>42648.0</v>
      </c>
      <c r="B5858" s="74">
        <v>1.3178</v>
      </c>
      <c r="C5858" s="1" t="s">
        <v>1949</v>
      </c>
      <c r="G5858" s="16"/>
    </row>
    <row r="5859">
      <c r="A5859" s="79">
        <v>42649.0</v>
      </c>
      <c r="B5859" s="74">
        <v>1.321</v>
      </c>
      <c r="C5859" s="1" t="s">
        <v>1949</v>
      </c>
      <c r="G5859" s="16"/>
    </row>
    <row r="5860">
      <c r="A5860" s="79">
        <v>42650.0</v>
      </c>
      <c r="B5860" s="74">
        <v>1.3304</v>
      </c>
      <c r="C5860" s="1" t="s">
        <v>1949</v>
      </c>
      <c r="G5860" s="16"/>
    </row>
    <row r="5861">
      <c r="A5861" s="80">
        <v>42654.0</v>
      </c>
      <c r="B5861" s="74">
        <v>1.3239</v>
      </c>
      <c r="C5861" s="1" t="s">
        <v>1949</v>
      </c>
      <c r="G5861" s="16"/>
    </row>
    <row r="5862">
      <c r="A5862" s="80">
        <v>42655.0</v>
      </c>
      <c r="B5862" s="74">
        <v>1.3277</v>
      </c>
      <c r="C5862" s="1" t="s">
        <v>1949</v>
      </c>
      <c r="G5862" s="16"/>
    </row>
    <row r="5863">
      <c r="A5863" s="80">
        <v>42656.0</v>
      </c>
      <c r="B5863" s="74">
        <v>1.3219</v>
      </c>
      <c r="C5863" s="1" t="s">
        <v>1949</v>
      </c>
      <c r="G5863" s="16"/>
    </row>
    <row r="5864">
      <c r="A5864" s="80">
        <v>42657.0</v>
      </c>
      <c r="B5864" s="74">
        <v>1.3168</v>
      </c>
      <c r="C5864" s="1" t="s">
        <v>1949</v>
      </c>
      <c r="G5864" s="16"/>
    </row>
    <row r="5865">
      <c r="A5865" s="80">
        <v>42660.0</v>
      </c>
      <c r="B5865" s="74">
        <v>1.3138</v>
      </c>
      <c r="C5865" s="1" t="s">
        <v>1949</v>
      </c>
      <c r="G5865" s="16"/>
    </row>
    <row r="5866">
      <c r="A5866" s="80">
        <v>42661.0</v>
      </c>
      <c r="B5866" s="74">
        <v>1.3104</v>
      </c>
      <c r="C5866" s="1" t="s">
        <v>1949</v>
      </c>
      <c r="G5866" s="16"/>
    </row>
    <row r="5867">
      <c r="A5867" s="80">
        <v>42662.0</v>
      </c>
      <c r="B5867" s="74">
        <v>1.3107</v>
      </c>
      <c r="C5867" s="1" t="s">
        <v>1949</v>
      </c>
      <c r="G5867" s="16"/>
    </row>
    <row r="5868">
      <c r="A5868" s="80">
        <v>42663.0</v>
      </c>
      <c r="B5868" s="74">
        <v>1.3198</v>
      </c>
      <c r="C5868" s="1" t="s">
        <v>1949</v>
      </c>
      <c r="G5868" s="16"/>
    </row>
    <row r="5869">
      <c r="A5869" s="80">
        <v>42664.0</v>
      </c>
      <c r="B5869" s="74">
        <v>1.3324</v>
      </c>
      <c r="C5869" s="1" t="s">
        <v>1949</v>
      </c>
      <c r="G5869" s="16"/>
    </row>
    <row r="5870">
      <c r="A5870" s="80">
        <v>42667.0</v>
      </c>
      <c r="B5870" s="74">
        <v>1.3388</v>
      </c>
      <c r="C5870" s="1" t="s">
        <v>1949</v>
      </c>
      <c r="G5870" s="16"/>
    </row>
    <row r="5871">
      <c r="A5871" s="80">
        <v>42668.0</v>
      </c>
      <c r="B5871" s="74">
        <v>1.3334</v>
      </c>
      <c r="C5871" s="1" t="s">
        <v>1949</v>
      </c>
      <c r="G5871" s="16"/>
    </row>
    <row r="5872">
      <c r="A5872" s="80">
        <v>42669.0</v>
      </c>
      <c r="B5872" s="74">
        <v>1.336</v>
      </c>
      <c r="C5872" s="1" t="s">
        <v>1949</v>
      </c>
      <c r="G5872" s="16"/>
    </row>
    <row r="5873">
      <c r="A5873" s="80">
        <v>42670.0</v>
      </c>
      <c r="B5873" s="74">
        <v>1.3386</v>
      </c>
      <c r="C5873" s="1" t="s">
        <v>1949</v>
      </c>
      <c r="G5873" s="16"/>
    </row>
    <row r="5874">
      <c r="A5874" s="80">
        <v>42671.0</v>
      </c>
      <c r="B5874" s="74">
        <v>1.3385</v>
      </c>
      <c r="C5874" s="1" t="s">
        <v>1949</v>
      </c>
      <c r="G5874" s="16"/>
    </row>
    <row r="5875">
      <c r="A5875" s="80">
        <v>42674.0</v>
      </c>
      <c r="B5875" s="74">
        <v>1.3403</v>
      </c>
      <c r="C5875" s="1" t="s">
        <v>1949</v>
      </c>
      <c r="G5875" s="16"/>
    </row>
    <row r="5876">
      <c r="A5876" s="79">
        <v>42675.0</v>
      </c>
      <c r="B5876" s="74">
        <v>1.3379</v>
      </c>
      <c r="C5876" s="1" t="s">
        <v>1949</v>
      </c>
      <c r="G5876" s="16"/>
    </row>
    <row r="5877">
      <c r="A5877" s="79">
        <v>42676.0</v>
      </c>
      <c r="B5877" s="74">
        <v>1.339</v>
      </c>
      <c r="C5877" s="1" t="s">
        <v>1949</v>
      </c>
      <c r="G5877" s="16"/>
    </row>
    <row r="5878">
      <c r="A5878" s="79">
        <v>42677.0</v>
      </c>
      <c r="B5878" s="74">
        <v>1.3386</v>
      </c>
      <c r="C5878" s="1" t="s">
        <v>1949</v>
      </c>
      <c r="G5878" s="16"/>
    </row>
    <row r="5879">
      <c r="A5879" s="79">
        <v>42678.0</v>
      </c>
      <c r="B5879" s="74">
        <v>1.3412</v>
      </c>
      <c r="C5879" s="1" t="s">
        <v>1949</v>
      </c>
      <c r="G5879" s="16"/>
    </row>
    <row r="5880">
      <c r="A5880" s="79">
        <v>42681.0</v>
      </c>
      <c r="B5880" s="74">
        <v>1.3383</v>
      </c>
      <c r="C5880" s="1" t="s">
        <v>1949</v>
      </c>
      <c r="G5880" s="16"/>
    </row>
    <row r="5881">
      <c r="A5881" s="79">
        <v>42682.0</v>
      </c>
      <c r="B5881" s="74">
        <v>1.3337</v>
      </c>
      <c r="C5881" s="1" t="s">
        <v>1949</v>
      </c>
      <c r="G5881" s="16"/>
    </row>
    <row r="5882">
      <c r="A5882" s="79">
        <v>42683.0</v>
      </c>
      <c r="B5882" s="74">
        <v>1.3408</v>
      </c>
      <c r="C5882" s="1" t="s">
        <v>1949</v>
      </c>
      <c r="G5882" s="16"/>
    </row>
    <row r="5883">
      <c r="A5883" s="80">
        <v>42684.0</v>
      </c>
      <c r="B5883" s="74">
        <v>1.3475</v>
      </c>
      <c r="C5883" s="1" t="s">
        <v>1949</v>
      </c>
      <c r="G5883" s="16"/>
    </row>
    <row r="5884">
      <c r="A5884" s="80">
        <v>42685.0</v>
      </c>
      <c r="B5884" s="13"/>
      <c r="C5884" s="1" t="s">
        <v>1949</v>
      </c>
      <c r="G5884" s="16"/>
    </row>
    <row r="5885">
      <c r="A5885" s="80">
        <v>42688.0</v>
      </c>
      <c r="B5885" s="74">
        <v>1.3582</v>
      </c>
      <c r="C5885" s="1" t="s">
        <v>1949</v>
      </c>
      <c r="G5885" s="16"/>
    </row>
    <row r="5886">
      <c r="A5886" s="80">
        <v>42689.0</v>
      </c>
      <c r="B5886" s="74">
        <v>1.3468</v>
      </c>
      <c r="C5886" s="1" t="s">
        <v>1949</v>
      </c>
      <c r="G5886" s="16"/>
    </row>
    <row r="5887">
      <c r="A5887" s="80">
        <v>42690.0</v>
      </c>
      <c r="B5887" s="74">
        <v>1.3416</v>
      </c>
      <c r="C5887" s="1" t="s">
        <v>1949</v>
      </c>
      <c r="G5887" s="16"/>
    </row>
    <row r="5888">
      <c r="A5888" s="80">
        <v>42691.0</v>
      </c>
      <c r="B5888" s="74">
        <v>1.3429</v>
      </c>
      <c r="C5888" s="1" t="s">
        <v>1949</v>
      </c>
      <c r="G5888" s="16"/>
    </row>
    <row r="5889">
      <c r="A5889" s="80">
        <v>42692.0</v>
      </c>
      <c r="B5889" s="74">
        <v>1.3519</v>
      </c>
      <c r="C5889" s="1" t="s">
        <v>1949</v>
      </c>
      <c r="G5889" s="16"/>
    </row>
    <row r="5890">
      <c r="A5890" s="80">
        <v>42695.0</v>
      </c>
      <c r="B5890" s="74">
        <v>1.3437</v>
      </c>
      <c r="C5890" s="1" t="s">
        <v>1949</v>
      </c>
      <c r="G5890" s="16"/>
    </row>
    <row r="5891">
      <c r="A5891" s="80">
        <v>42696.0</v>
      </c>
      <c r="B5891" s="74">
        <v>1.3444</v>
      </c>
      <c r="C5891" s="1" t="s">
        <v>1949</v>
      </c>
      <c r="G5891" s="16"/>
    </row>
    <row r="5892">
      <c r="A5892" s="80">
        <v>42697.0</v>
      </c>
      <c r="B5892" s="74">
        <v>1.347</v>
      </c>
      <c r="C5892" s="1" t="s">
        <v>1949</v>
      </c>
      <c r="G5892" s="16"/>
    </row>
    <row r="5893">
      <c r="A5893" s="80">
        <v>42702.0</v>
      </c>
      <c r="B5893" s="74">
        <v>1.3401</v>
      </c>
      <c r="C5893" s="1" t="s">
        <v>1949</v>
      </c>
      <c r="G5893" s="16"/>
    </row>
    <row r="5894">
      <c r="A5894" s="80">
        <v>42703.0</v>
      </c>
      <c r="B5894" s="74">
        <v>1.3435</v>
      </c>
      <c r="C5894" s="1" t="s">
        <v>1949</v>
      </c>
      <c r="G5894" s="16"/>
    </row>
    <row r="5895">
      <c r="A5895" s="80">
        <v>42704.0</v>
      </c>
      <c r="B5895" s="74">
        <v>1.3426</v>
      </c>
      <c r="C5895" s="1" t="s">
        <v>1949</v>
      </c>
      <c r="G5895" s="16"/>
    </row>
    <row r="5896">
      <c r="A5896" s="79">
        <v>42705.0</v>
      </c>
      <c r="B5896" s="74">
        <v>1.3331</v>
      </c>
      <c r="C5896" s="1" t="s">
        <v>1949</v>
      </c>
      <c r="G5896" s="16"/>
    </row>
    <row r="5897">
      <c r="A5897" s="79">
        <v>42706.0</v>
      </c>
      <c r="B5897" s="74">
        <v>1.3298</v>
      </c>
      <c r="C5897" s="1" t="s">
        <v>1949</v>
      </c>
      <c r="G5897" s="16"/>
    </row>
    <row r="5898">
      <c r="A5898" s="79">
        <v>42709.0</v>
      </c>
      <c r="B5898" s="74">
        <v>1.3272</v>
      </c>
      <c r="C5898" s="1" t="s">
        <v>1949</v>
      </c>
      <c r="G5898" s="16"/>
    </row>
    <row r="5899">
      <c r="A5899" s="79">
        <v>42710.0</v>
      </c>
      <c r="B5899" s="74">
        <v>1.3281</v>
      </c>
      <c r="C5899" s="1" t="s">
        <v>1949</v>
      </c>
      <c r="G5899" s="16"/>
    </row>
    <row r="5900">
      <c r="A5900" s="79">
        <v>42711.0</v>
      </c>
      <c r="B5900" s="74">
        <v>1.3252</v>
      </c>
      <c r="C5900" s="1" t="s">
        <v>1949</v>
      </c>
      <c r="G5900" s="16"/>
    </row>
    <row r="5901">
      <c r="A5901" s="79">
        <v>42712.0</v>
      </c>
      <c r="B5901" s="74">
        <v>1.3221</v>
      </c>
      <c r="C5901" s="1" t="s">
        <v>1949</v>
      </c>
      <c r="G5901" s="16"/>
    </row>
    <row r="5902">
      <c r="A5902" s="79">
        <v>42713.0</v>
      </c>
      <c r="B5902" s="74">
        <v>1.3164</v>
      </c>
      <c r="C5902" s="1" t="s">
        <v>1949</v>
      </c>
      <c r="G5902" s="16"/>
    </row>
    <row r="5903">
      <c r="A5903" s="80">
        <v>42716.0</v>
      </c>
      <c r="B5903" s="74">
        <v>1.314</v>
      </c>
      <c r="C5903" s="1" t="s">
        <v>1949</v>
      </c>
      <c r="G5903" s="16"/>
    </row>
    <row r="5904">
      <c r="A5904" s="80">
        <v>42717.0</v>
      </c>
      <c r="B5904" s="74">
        <v>1.312</v>
      </c>
      <c r="C5904" s="1" t="s">
        <v>1949</v>
      </c>
      <c r="G5904" s="16"/>
    </row>
    <row r="5905">
      <c r="A5905" s="80">
        <v>42718.0</v>
      </c>
      <c r="B5905" s="74">
        <v>1.3123</v>
      </c>
      <c r="C5905" s="1" t="s">
        <v>1949</v>
      </c>
      <c r="G5905" s="16"/>
    </row>
    <row r="5906">
      <c r="A5906" s="80">
        <v>42719.0</v>
      </c>
      <c r="B5906" s="74">
        <v>1.3397</v>
      </c>
      <c r="C5906" s="1" t="s">
        <v>1949</v>
      </c>
      <c r="G5906" s="16"/>
    </row>
    <row r="5907">
      <c r="A5907" s="80">
        <v>42720.0</v>
      </c>
      <c r="B5907" s="74">
        <v>1.3338</v>
      </c>
      <c r="C5907" s="1" t="s">
        <v>1949</v>
      </c>
      <c r="G5907" s="16"/>
    </row>
    <row r="5908">
      <c r="A5908" s="80">
        <v>42723.0</v>
      </c>
      <c r="B5908" s="74">
        <v>1.3397</v>
      </c>
      <c r="C5908" s="1" t="s">
        <v>1949</v>
      </c>
      <c r="G5908" s="16"/>
    </row>
    <row r="5909">
      <c r="A5909" s="80">
        <v>42724.0</v>
      </c>
      <c r="B5909" s="74">
        <v>1.3378</v>
      </c>
      <c r="C5909" s="1" t="s">
        <v>1949</v>
      </c>
      <c r="G5909" s="16"/>
    </row>
    <row r="5910">
      <c r="A5910" s="80">
        <v>42725.0</v>
      </c>
      <c r="B5910" s="74">
        <v>1.3401</v>
      </c>
      <c r="C5910" s="1" t="s">
        <v>1949</v>
      </c>
      <c r="G5910" s="16"/>
    </row>
    <row r="5911">
      <c r="A5911" s="80">
        <v>42726.0</v>
      </c>
      <c r="B5911" s="74">
        <v>1.3468</v>
      </c>
      <c r="C5911" s="1" t="s">
        <v>1949</v>
      </c>
      <c r="G5911" s="16"/>
    </row>
    <row r="5912">
      <c r="A5912" s="80">
        <v>42727.0</v>
      </c>
      <c r="B5912" s="74">
        <v>1.3535</v>
      </c>
      <c r="C5912" s="1" t="s">
        <v>1949</v>
      </c>
      <c r="G5912" s="16"/>
    </row>
    <row r="5913">
      <c r="A5913" s="80">
        <v>42731.0</v>
      </c>
      <c r="B5913" s="13"/>
      <c r="C5913" s="1" t="s">
        <v>1949</v>
      </c>
      <c r="G5913" s="16"/>
    </row>
    <row r="5914">
      <c r="A5914" s="80">
        <v>42732.0</v>
      </c>
      <c r="B5914" s="74">
        <v>1.3556</v>
      </c>
      <c r="C5914" s="1" t="s">
        <v>1949</v>
      </c>
      <c r="G5914" s="16"/>
    </row>
    <row r="5915">
      <c r="A5915" s="80">
        <v>42733.0</v>
      </c>
      <c r="B5915" s="74">
        <v>1.3488</v>
      </c>
      <c r="C5915" s="1" t="s">
        <v>1949</v>
      </c>
      <c r="G5915" s="16"/>
    </row>
    <row r="5916">
      <c r="A5916" s="80">
        <v>42734.0</v>
      </c>
      <c r="B5916" s="74">
        <v>1.3427</v>
      </c>
      <c r="C5916" s="1" t="s">
        <v>1949</v>
      </c>
      <c r="G5916" s="16"/>
    </row>
    <row r="5917">
      <c r="A5917" s="79">
        <v>42738.0</v>
      </c>
      <c r="B5917" s="74">
        <v>1.3438</v>
      </c>
      <c r="C5917" s="1" t="s">
        <v>1949</v>
      </c>
      <c r="G5917" s="16"/>
    </row>
    <row r="5918">
      <c r="A5918" s="79">
        <v>42739.0</v>
      </c>
      <c r="B5918" s="74">
        <v>1.3293</v>
      </c>
      <c r="C5918" s="1" t="s">
        <v>1949</v>
      </c>
      <c r="G5918" s="16"/>
    </row>
    <row r="5919">
      <c r="A5919" s="79">
        <v>42740.0</v>
      </c>
      <c r="B5919" s="74">
        <v>1.3216</v>
      </c>
      <c r="C5919" s="1" t="s">
        <v>1949</v>
      </c>
      <c r="G5919" s="16"/>
    </row>
    <row r="5920">
      <c r="A5920" s="79">
        <v>42741.0</v>
      </c>
      <c r="B5920" s="74">
        <v>1.3216</v>
      </c>
      <c r="C5920" s="1" t="s">
        <v>1949</v>
      </c>
      <c r="G5920" s="16"/>
    </row>
    <row r="5921">
      <c r="A5921" s="79">
        <v>42744.0</v>
      </c>
      <c r="B5921" s="74">
        <v>1.3222</v>
      </c>
      <c r="C5921" s="1" t="s">
        <v>1949</v>
      </c>
      <c r="G5921" s="16"/>
    </row>
    <row r="5922">
      <c r="A5922" s="80">
        <v>42745.0</v>
      </c>
      <c r="B5922" s="74">
        <v>1.3208</v>
      </c>
      <c r="C5922" s="1" t="s">
        <v>1949</v>
      </c>
      <c r="G5922" s="16"/>
    </row>
    <row r="5923">
      <c r="A5923" s="80">
        <v>42746.0</v>
      </c>
      <c r="B5923" s="74">
        <v>1.3232</v>
      </c>
      <c r="C5923" s="1" t="s">
        <v>1949</v>
      </c>
      <c r="G5923" s="16"/>
    </row>
    <row r="5924">
      <c r="A5924" s="80">
        <v>42747.0</v>
      </c>
      <c r="B5924" s="74">
        <v>1.313</v>
      </c>
      <c r="C5924" s="1" t="s">
        <v>1949</v>
      </c>
      <c r="G5924" s="16"/>
    </row>
    <row r="5925">
      <c r="A5925" s="80">
        <v>42748.0</v>
      </c>
      <c r="B5925" s="74">
        <v>1.3135</v>
      </c>
      <c r="C5925" s="1" t="s">
        <v>1949</v>
      </c>
      <c r="G5925" s="16"/>
    </row>
    <row r="5926">
      <c r="A5926" s="80">
        <v>42752.0</v>
      </c>
      <c r="B5926" s="74">
        <v>1.306</v>
      </c>
      <c r="C5926" s="1" t="s">
        <v>1949</v>
      </c>
      <c r="G5926" s="16"/>
    </row>
    <row r="5927">
      <c r="A5927" s="80">
        <v>42753.0</v>
      </c>
      <c r="B5927" s="74">
        <v>1.3177</v>
      </c>
      <c r="C5927" s="1" t="s">
        <v>1949</v>
      </c>
      <c r="G5927" s="16"/>
    </row>
    <row r="5928">
      <c r="A5928" s="80">
        <v>42754.0</v>
      </c>
      <c r="B5928" s="74">
        <v>1.3329</v>
      </c>
      <c r="C5928" s="1" t="s">
        <v>1949</v>
      </c>
      <c r="G5928" s="16"/>
    </row>
    <row r="5929">
      <c r="A5929" s="80">
        <v>42758.0</v>
      </c>
      <c r="B5929" s="74">
        <v>1.3289</v>
      </c>
      <c r="C5929" s="1" t="s">
        <v>1949</v>
      </c>
      <c r="G5929" s="16"/>
    </row>
    <row r="5930">
      <c r="A5930" s="80">
        <v>42759.0</v>
      </c>
      <c r="B5930" s="74">
        <v>1.3152</v>
      </c>
      <c r="C5930" s="1" t="s">
        <v>1949</v>
      </c>
      <c r="G5930" s="16"/>
    </row>
    <row r="5931">
      <c r="A5931" s="80">
        <v>42760.0</v>
      </c>
      <c r="B5931" s="74">
        <v>1.3075</v>
      </c>
      <c r="C5931" s="1" t="s">
        <v>1949</v>
      </c>
      <c r="G5931" s="16"/>
    </row>
    <row r="5932">
      <c r="A5932" s="80">
        <v>42761.0</v>
      </c>
      <c r="B5932" s="74">
        <v>1.3104</v>
      </c>
      <c r="C5932" s="1" t="s">
        <v>1949</v>
      </c>
      <c r="G5932" s="16"/>
    </row>
    <row r="5933">
      <c r="A5933" s="80">
        <v>42762.0</v>
      </c>
      <c r="B5933" s="74">
        <v>1.3108</v>
      </c>
      <c r="C5933" s="1" t="s">
        <v>1949</v>
      </c>
      <c r="G5933" s="16"/>
    </row>
    <row r="5934">
      <c r="A5934" s="80">
        <v>42765.0</v>
      </c>
      <c r="B5934" s="74">
        <v>1.3093</v>
      </c>
      <c r="C5934" s="1" t="s">
        <v>1949</v>
      </c>
      <c r="G5934" s="16"/>
    </row>
    <row r="5935">
      <c r="A5935" s="80">
        <v>42766.0</v>
      </c>
      <c r="B5935" s="74">
        <v>1.303</v>
      </c>
      <c r="C5935" s="1" t="s">
        <v>1949</v>
      </c>
      <c r="G5935" s="16"/>
    </row>
    <row r="5936">
      <c r="A5936" s="79">
        <v>42767.0</v>
      </c>
      <c r="B5936" s="74">
        <v>1.3089</v>
      </c>
      <c r="C5936" s="1" t="s">
        <v>1949</v>
      </c>
      <c r="G5936" s="16"/>
    </row>
    <row r="5937">
      <c r="A5937" s="79">
        <v>42768.0</v>
      </c>
      <c r="B5937" s="74">
        <v>1.3019</v>
      </c>
      <c r="C5937" s="1" t="s">
        <v>1949</v>
      </c>
      <c r="G5937" s="16"/>
    </row>
    <row r="5938">
      <c r="A5938" s="79">
        <v>42769.0</v>
      </c>
      <c r="B5938" s="74">
        <v>1.3004</v>
      </c>
      <c r="C5938" s="1" t="s">
        <v>1949</v>
      </c>
      <c r="G5938" s="16"/>
    </row>
    <row r="5939">
      <c r="A5939" s="79">
        <v>42772.0</v>
      </c>
      <c r="B5939" s="74">
        <v>1.3117</v>
      </c>
      <c r="C5939" s="1" t="s">
        <v>1949</v>
      </c>
      <c r="G5939" s="16"/>
    </row>
    <row r="5940">
      <c r="A5940" s="79">
        <v>42773.0</v>
      </c>
      <c r="B5940" s="74">
        <v>1.3167</v>
      </c>
      <c r="C5940" s="1" t="s">
        <v>1949</v>
      </c>
      <c r="G5940" s="16"/>
    </row>
    <row r="5941">
      <c r="A5941" s="79">
        <v>42774.0</v>
      </c>
      <c r="B5941" s="74">
        <v>1.3157</v>
      </c>
      <c r="C5941" s="1" t="s">
        <v>1949</v>
      </c>
      <c r="G5941" s="16"/>
    </row>
    <row r="5942">
      <c r="A5942" s="79">
        <v>42775.0</v>
      </c>
      <c r="B5942" s="74">
        <v>1.3141</v>
      </c>
      <c r="C5942" s="1" t="s">
        <v>1949</v>
      </c>
      <c r="G5942" s="16"/>
    </row>
    <row r="5943">
      <c r="A5943" s="80">
        <v>42776.0</v>
      </c>
      <c r="B5943" s="74">
        <v>1.3074</v>
      </c>
      <c r="C5943" s="1" t="s">
        <v>1949</v>
      </c>
      <c r="G5943" s="16"/>
    </row>
    <row r="5944">
      <c r="A5944" s="80">
        <v>42779.0</v>
      </c>
      <c r="B5944" s="74">
        <v>1.3071</v>
      </c>
      <c r="C5944" s="1" t="s">
        <v>1949</v>
      </c>
      <c r="G5944" s="16"/>
    </row>
    <row r="5945">
      <c r="A5945" s="80">
        <v>42780.0</v>
      </c>
      <c r="B5945" s="74">
        <v>1.3093</v>
      </c>
      <c r="C5945" s="1" t="s">
        <v>1949</v>
      </c>
      <c r="G5945" s="16"/>
    </row>
    <row r="5946">
      <c r="A5946" s="80">
        <v>42781.0</v>
      </c>
      <c r="B5946" s="74">
        <v>1.3084</v>
      </c>
      <c r="C5946" s="1" t="s">
        <v>1949</v>
      </c>
      <c r="G5946" s="16"/>
    </row>
    <row r="5947">
      <c r="A5947" s="80">
        <v>42782.0</v>
      </c>
      <c r="B5947" s="13"/>
      <c r="C5947" s="1" t="s">
        <v>1949</v>
      </c>
      <c r="G5947" s="16"/>
    </row>
    <row r="5948">
      <c r="A5948" s="80">
        <v>42783.0</v>
      </c>
      <c r="B5948" s="74">
        <v>1.3116</v>
      </c>
      <c r="C5948" s="1" t="s">
        <v>1949</v>
      </c>
      <c r="G5948" s="16"/>
    </row>
    <row r="5949">
      <c r="A5949" s="80">
        <v>42787.0</v>
      </c>
      <c r="B5949" s="74">
        <v>1.3149</v>
      </c>
      <c r="C5949" s="1" t="s">
        <v>1949</v>
      </c>
      <c r="G5949" s="16"/>
    </row>
    <row r="5950">
      <c r="A5950" s="80">
        <v>42788.0</v>
      </c>
      <c r="B5950" s="74">
        <v>1.3187</v>
      </c>
      <c r="C5950" s="1" t="s">
        <v>1949</v>
      </c>
      <c r="G5950" s="16"/>
    </row>
    <row r="5951">
      <c r="A5951" s="80">
        <v>42789.0</v>
      </c>
      <c r="B5951" s="74">
        <v>1.3109</v>
      </c>
      <c r="C5951" s="1" t="s">
        <v>1949</v>
      </c>
      <c r="G5951" s="16"/>
    </row>
    <row r="5952">
      <c r="A5952" s="80">
        <v>42790.0</v>
      </c>
      <c r="B5952" s="74">
        <v>1.3104</v>
      </c>
      <c r="C5952" s="1" t="s">
        <v>1949</v>
      </c>
      <c r="G5952" s="16"/>
    </row>
    <row r="5953">
      <c r="A5953" s="80">
        <v>42793.0</v>
      </c>
      <c r="B5953" s="74">
        <v>1.3101</v>
      </c>
      <c r="C5953" s="1" t="s">
        <v>1949</v>
      </c>
      <c r="G5953" s="16"/>
    </row>
    <row r="5954">
      <c r="A5954" s="80">
        <v>42794.0</v>
      </c>
      <c r="B5954" s="74">
        <v>1.3248</v>
      </c>
      <c r="C5954" s="1" t="s">
        <v>1949</v>
      </c>
      <c r="G5954" s="16"/>
    </row>
    <row r="5955">
      <c r="A5955" s="79">
        <v>42795.0</v>
      </c>
      <c r="B5955" s="74">
        <v>1.3338</v>
      </c>
      <c r="C5955" s="1" t="s">
        <v>1949</v>
      </c>
      <c r="G5955" s="16"/>
    </row>
    <row r="5956">
      <c r="A5956" s="79">
        <v>42796.0</v>
      </c>
      <c r="B5956" s="74">
        <v>1.3387</v>
      </c>
      <c r="C5956" s="1" t="s">
        <v>1949</v>
      </c>
      <c r="G5956" s="16"/>
    </row>
    <row r="5957">
      <c r="A5957" s="79">
        <v>42797.0</v>
      </c>
      <c r="B5957" s="74">
        <v>1.3405</v>
      </c>
      <c r="C5957" s="1" t="s">
        <v>1949</v>
      </c>
      <c r="G5957" s="16"/>
    </row>
    <row r="5958">
      <c r="A5958" s="79">
        <v>42800.0</v>
      </c>
      <c r="B5958" s="74">
        <v>1.3404</v>
      </c>
      <c r="C5958" s="1" t="s">
        <v>1949</v>
      </c>
      <c r="G5958" s="16"/>
    </row>
    <row r="5959">
      <c r="A5959" s="79">
        <v>42801.0</v>
      </c>
      <c r="B5959" s="74">
        <v>1.3417</v>
      </c>
      <c r="C5959" s="1" t="s">
        <v>1949</v>
      </c>
      <c r="G5959" s="16"/>
    </row>
    <row r="5960">
      <c r="A5960" s="79">
        <v>42802.0</v>
      </c>
      <c r="B5960" s="74">
        <v>1.3475</v>
      </c>
      <c r="C5960" s="1" t="s">
        <v>1949</v>
      </c>
      <c r="G5960" s="16"/>
    </row>
    <row r="5961">
      <c r="A5961" s="79">
        <v>42803.0</v>
      </c>
      <c r="B5961" s="74">
        <v>1.3513</v>
      </c>
      <c r="C5961" s="1" t="s">
        <v>1949</v>
      </c>
      <c r="G5961" s="16"/>
    </row>
    <row r="5962">
      <c r="A5962" s="80">
        <v>42804.0</v>
      </c>
      <c r="B5962" s="74">
        <v>1.3464</v>
      </c>
      <c r="C5962" s="1" t="s">
        <v>1949</v>
      </c>
      <c r="G5962" s="16"/>
    </row>
    <row r="5963">
      <c r="A5963" s="80">
        <v>42807.0</v>
      </c>
      <c r="B5963" s="74">
        <v>1.3447</v>
      </c>
      <c r="C5963" s="1" t="s">
        <v>1949</v>
      </c>
      <c r="G5963" s="16"/>
    </row>
    <row r="5964">
      <c r="A5964" s="80">
        <v>42808.0</v>
      </c>
      <c r="B5964" s="13"/>
      <c r="C5964" s="1" t="s">
        <v>1949</v>
      </c>
      <c r="G5964" s="16"/>
    </row>
    <row r="5965">
      <c r="A5965" s="80">
        <v>42809.0</v>
      </c>
      <c r="B5965" s="74">
        <v>1.3428</v>
      </c>
      <c r="C5965" s="1" t="s">
        <v>1949</v>
      </c>
      <c r="G5965" s="16"/>
    </row>
    <row r="5966">
      <c r="A5966" s="80">
        <v>42810.0</v>
      </c>
      <c r="B5966" s="74">
        <v>1.3319</v>
      </c>
      <c r="C5966" s="1" t="s">
        <v>1949</v>
      </c>
      <c r="G5966" s="16"/>
    </row>
    <row r="5967">
      <c r="A5967" s="80">
        <v>42811.0</v>
      </c>
      <c r="B5967" s="74">
        <v>1.3337</v>
      </c>
      <c r="C5967" s="1" t="s">
        <v>1949</v>
      </c>
      <c r="G5967" s="16"/>
    </row>
    <row r="5968">
      <c r="A5968" s="80">
        <v>42814.0</v>
      </c>
      <c r="B5968" s="74">
        <v>1.3358</v>
      </c>
      <c r="C5968" s="1" t="s">
        <v>1949</v>
      </c>
      <c r="G5968" s="16"/>
    </row>
    <row r="5969">
      <c r="A5969" s="80">
        <v>42815.0</v>
      </c>
      <c r="B5969" s="74">
        <v>1.3317</v>
      </c>
      <c r="C5969" s="1" t="s">
        <v>1949</v>
      </c>
      <c r="G5969" s="16"/>
    </row>
    <row r="5970">
      <c r="A5970" s="80">
        <v>42816.0</v>
      </c>
      <c r="B5970" s="74">
        <v>1.336</v>
      </c>
      <c r="C5970" s="1" t="s">
        <v>1949</v>
      </c>
      <c r="G5970" s="16"/>
    </row>
    <row r="5971">
      <c r="A5971" s="80">
        <v>42817.0</v>
      </c>
      <c r="B5971" s="74">
        <v>1.3336</v>
      </c>
      <c r="C5971" s="1" t="s">
        <v>1949</v>
      </c>
      <c r="G5971" s="16"/>
    </row>
    <row r="5972">
      <c r="A5972" s="80">
        <v>42818.0</v>
      </c>
      <c r="B5972" s="74">
        <v>1.3374</v>
      </c>
      <c r="C5972" s="1" t="s">
        <v>1949</v>
      </c>
      <c r="G5972" s="16"/>
    </row>
    <row r="5973">
      <c r="A5973" s="80">
        <v>42821.0</v>
      </c>
      <c r="B5973" s="74">
        <v>1.3373</v>
      </c>
      <c r="C5973" s="1" t="s">
        <v>1949</v>
      </c>
      <c r="G5973" s="16"/>
    </row>
    <row r="5974">
      <c r="A5974" s="80">
        <v>42822.0</v>
      </c>
      <c r="B5974" s="74">
        <v>1.3374</v>
      </c>
      <c r="C5974" s="1" t="s">
        <v>1949</v>
      </c>
      <c r="G5974" s="16"/>
    </row>
    <row r="5975">
      <c r="A5975" s="80">
        <v>42823.0</v>
      </c>
      <c r="B5975" s="74">
        <v>1.3364</v>
      </c>
      <c r="C5975" s="1" t="s">
        <v>1949</v>
      </c>
      <c r="G5975" s="16"/>
    </row>
    <row r="5976">
      <c r="A5976" s="80">
        <v>42824.0</v>
      </c>
      <c r="B5976" s="74">
        <v>1.3304</v>
      </c>
      <c r="C5976" s="1" t="s">
        <v>1949</v>
      </c>
      <c r="G5976" s="16"/>
    </row>
    <row r="5977">
      <c r="A5977" s="80">
        <v>42825.0</v>
      </c>
      <c r="B5977" s="74">
        <v>1.331</v>
      </c>
      <c r="C5977" s="1" t="s">
        <v>1949</v>
      </c>
      <c r="G5977" s="16"/>
    </row>
    <row r="5978">
      <c r="A5978" s="79">
        <v>42828.0</v>
      </c>
      <c r="B5978" s="74">
        <v>1.3384</v>
      </c>
      <c r="C5978" s="1" t="s">
        <v>1949</v>
      </c>
      <c r="G5978" s="16"/>
    </row>
    <row r="5979">
      <c r="A5979" s="79">
        <v>42829.0</v>
      </c>
      <c r="B5979" s="74">
        <v>1.3425</v>
      </c>
      <c r="C5979" s="1" t="s">
        <v>1949</v>
      </c>
      <c r="G5979" s="16"/>
    </row>
    <row r="5980">
      <c r="A5980" s="79">
        <v>42830.0</v>
      </c>
      <c r="B5980" s="74">
        <v>1.3409</v>
      </c>
      <c r="C5980" s="1" t="s">
        <v>1949</v>
      </c>
      <c r="G5980" s="16"/>
    </row>
    <row r="5981">
      <c r="A5981" s="79">
        <v>42831.0</v>
      </c>
      <c r="B5981" s="74">
        <v>1.3418</v>
      </c>
      <c r="C5981" s="1" t="s">
        <v>1949</v>
      </c>
      <c r="G5981" s="16"/>
    </row>
    <row r="5982">
      <c r="A5982" s="79">
        <v>42832.0</v>
      </c>
      <c r="B5982" s="74">
        <v>1.3395</v>
      </c>
      <c r="C5982" s="1" t="s">
        <v>1949</v>
      </c>
      <c r="G5982" s="16"/>
    </row>
    <row r="5983">
      <c r="A5983" s="80">
        <v>42835.0</v>
      </c>
      <c r="B5983" s="74">
        <v>1.3349</v>
      </c>
      <c r="C5983" s="1" t="s">
        <v>1949</v>
      </c>
      <c r="G5983" s="16"/>
    </row>
    <row r="5984">
      <c r="A5984" s="80">
        <v>42836.0</v>
      </c>
      <c r="B5984" s="74">
        <v>1.3332</v>
      </c>
      <c r="C5984" s="1" t="s">
        <v>1949</v>
      </c>
      <c r="G5984" s="16"/>
    </row>
    <row r="5985">
      <c r="A5985" s="80">
        <v>42837.0</v>
      </c>
      <c r="B5985" s="74">
        <v>1.33</v>
      </c>
      <c r="C5985" s="1" t="s">
        <v>1949</v>
      </c>
      <c r="G5985" s="16"/>
    </row>
    <row r="5986">
      <c r="A5986" s="80">
        <v>42838.0</v>
      </c>
      <c r="B5986" s="74">
        <v>1.3275</v>
      </c>
      <c r="C5986" s="1" t="s">
        <v>1949</v>
      </c>
      <c r="G5986" s="16"/>
    </row>
    <row r="5987">
      <c r="A5987" s="80">
        <v>42839.0</v>
      </c>
      <c r="B5987" s="13"/>
      <c r="C5987" s="1" t="s">
        <v>1949</v>
      </c>
      <c r="G5987" s="16"/>
    </row>
    <row r="5988">
      <c r="A5988" s="80">
        <v>42842.0</v>
      </c>
      <c r="B5988" s="74">
        <v>1.3289</v>
      </c>
      <c r="C5988" s="1" t="s">
        <v>1949</v>
      </c>
      <c r="G5988" s="16"/>
    </row>
    <row r="5989">
      <c r="A5989" s="80">
        <v>42843.0</v>
      </c>
      <c r="B5989" s="74">
        <v>1.3377</v>
      </c>
      <c r="C5989" s="1" t="s">
        <v>1949</v>
      </c>
      <c r="G5989" s="16"/>
    </row>
    <row r="5990">
      <c r="A5990" s="80">
        <v>42844.0</v>
      </c>
      <c r="B5990" s="74">
        <v>1.346</v>
      </c>
      <c r="C5990" s="1" t="s">
        <v>1949</v>
      </c>
      <c r="G5990" s="16"/>
    </row>
    <row r="5991">
      <c r="A5991" s="80">
        <v>42845.0</v>
      </c>
      <c r="B5991" s="74">
        <v>1.3482</v>
      </c>
      <c r="C5991" s="1" t="s">
        <v>1949</v>
      </c>
      <c r="G5991" s="16"/>
    </row>
    <row r="5992">
      <c r="A5992" s="80">
        <v>42846.0</v>
      </c>
      <c r="B5992" s="74">
        <v>1.3506</v>
      </c>
      <c r="C5992" s="1" t="s">
        <v>1949</v>
      </c>
      <c r="G5992" s="16"/>
    </row>
    <row r="5993">
      <c r="A5993" s="80">
        <v>42849.0</v>
      </c>
      <c r="B5993" s="74">
        <v>1.3492</v>
      </c>
      <c r="C5993" s="1" t="s">
        <v>1949</v>
      </c>
      <c r="G5993" s="16"/>
    </row>
    <row r="5994">
      <c r="A5994" s="80">
        <v>42850.0</v>
      </c>
      <c r="B5994" s="74">
        <v>1.3592</v>
      </c>
      <c r="C5994" s="1" t="s">
        <v>1949</v>
      </c>
      <c r="G5994" s="16"/>
    </row>
    <row r="5995">
      <c r="A5995" s="80">
        <v>42851.0</v>
      </c>
      <c r="B5995" s="74">
        <v>1.3593</v>
      </c>
      <c r="C5995" s="1" t="s">
        <v>1949</v>
      </c>
      <c r="G5995" s="16"/>
    </row>
    <row r="5996">
      <c r="A5996" s="80">
        <v>42852.0</v>
      </c>
      <c r="B5996" s="74">
        <v>1.3624</v>
      </c>
      <c r="C5996" s="1" t="s">
        <v>1949</v>
      </c>
      <c r="G5996" s="16"/>
    </row>
    <row r="5997">
      <c r="A5997" s="80">
        <v>42853.0</v>
      </c>
      <c r="B5997" s="74">
        <v>1.3662</v>
      </c>
      <c r="C5997" s="1" t="s">
        <v>1949</v>
      </c>
      <c r="G5997" s="16"/>
    </row>
    <row r="5998">
      <c r="A5998" s="81">
        <v>42856.0</v>
      </c>
      <c r="B5998" s="13"/>
      <c r="C5998" s="1" t="s">
        <v>1949</v>
      </c>
      <c r="G5998" s="16"/>
    </row>
    <row r="5999">
      <c r="A5999" s="81">
        <v>42857.0</v>
      </c>
      <c r="B5999" s="74">
        <v>1.372</v>
      </c>
      <c r="C5999" s="1" t="s">
        <v>1949</v>
      </c>
      <c r="G5999" s="16"/>
    </row>
    <row r="6000">
      <c r="A6000" s="81">
        <v>42858.0</v>
      </c>
      <c r="B6000" s="74">
        <v>1.3714</v>
      </c>
      <c r="C6000" s="1" t="s">
        <v>1949</v>
      </c>
      <c r="G6000" s="16"/>
    </row>
    <row r="6001">
      <c r="A6001" s="81">
        <v>42859.0</v>
      </c>
      <c r="B6001" s="13"/>
      <c r="C6001" s="1" t="s">
        <v>1949</v>
      </c>
      <c r="G6001" s="16"/>
    </row>
    <row r="6002">
      <c r="A6002" s="81">
        <v>42860.0</v>
      </c>
      <c r="B6002" s="74">
        <v>1.3712</v>
      </c>
      <c r="C6002" s="1" t="s">
        <v>1949</v>
      </c>
      <c r="G6002" s="16"/>
    </row>
    <row r="6003">
      <c r="A6003" s="81">
        <v>42863.0</v>
      </c>
      <c r="B6003" s="74">
        <v>1.3705</v>
      </c>
      <c r="C6003" s="1" t="s">
        <v>1949</v>
      </c>
      <c r="G6003" s="16"/>
    </row>
    <row r="6004">
      <c r="A6004" s="81">
        <v>42864.0</v>
      </c>
      <c r="B6004" s="74">
        <v>1.3728</v>
      </c>
      <c r="C6004" s="1" t="s">
        <v>1949</v>
      </c>
      <c r="G6004" s="16"/>
    </row>
    <row r="6005">
      <c r="A6005" s="82">
        <v>42865.0</v>
      </c>
      <c r="B6005" s="74">
        <v>1.3672</v>
      </c>
      <c r="C6005" s="1" t="s">
        <v>1949</v>
      </c>
      <c r="G6005" s="16"/>
    </row>
    <row r="6006">
      <c r="A6006" s="82">
        <v>42866.0</v>
      </c>
      <c r="B6006" s="74">
        <v>1.3707</v>
      </c>
      <c r="C6006" s="1" t="s">
        <v>1949</v>
      </c>
      <c r="G6006" s="16"/>
    </row>
    <row r="6007">
      <c r="A6007" s="82">
        <v>42867.0</v>
      </c>
      <c r="B6007" s="74">
        <v>1.3714</v>
      </c>
      <c r="C6007" s="1" t="s">
        <v>1949</v>
      </c>
      <c r="G6007" s="16"/>
    </row>
    <row r="6008">
      <c r="A6008" s="82">
        <v>42870.0</v>
      </c>
      <c r="B6008" s="74">
        <v>1.3641</v>
      </c>
      <c r="C6008" s="1" t="s">
        <v>1949</v>
      </c>
      <c r="G6008" s="16"/>
    </row>
    <row r="6009">
      <c r="A6009" s="82">
        <v>42871.0</v>
      </c>
      <c r="B6009" s="74">
        <v>1.3596</v>
      </c>
      <c r="C6009" s="1" t="s">
        <v>1949</v>
      </c>
      <c r="G6009" s="16"/>
    </row>
    <row r="6010">
      <c r="A6010" s="82">
        <v>42872.0</v>
      </c>
      <c r="B6010" s="74">
        <v>1.3614</v>
      </c>
      <c r="C6010" s="1" t="s">
        <v>1949</v>
      </c>
      <c r="G6010" s="16"/>
    </row>
    <row r="6011">
      <c r="A6011" s="82">
        <v>42873.0</v>
      </c>
      <c r="B6011" s="74">
        <v>1.3611</v>
      </c>
      <c r="C6011" s="1" t="s">
        <v>1949</v>
      </c>
      <c r="G6011" s="16"/>
    </row>
    <row r="6012">
      <c r="A6012" s="82">
        <v>42874.0</v>
      </c>
      <c r="B6012" s="74">
        <v>1.3544</v>
      </c>
      <c r="C6012" s="1" t="s">
        <v>1949</v>
      </c>
      <c r="G6012" s="16"/>
    </row>
    <row r="6013">
      <c r="A6013" s="82">
        <v>42877.0</v>
      </c>
      <c r="B6013" s="13"/>
      <c r="C6013" s="1" t="s">
        <v>1949</v>
      </c>
      <c r="G6013" s="16"/>
    </row>
    <row r="6014">
      <c r="A6014" s="82">
        <v>42878.0</v>
      </c>
      <c r="B6014" s="74">
        <v>1.349</v>
      </c>
      <c r="C6014" s="1" t="s">
        <v>1949</v>
      </c>
      <c r="G6014" s="16"/>
    </row>
    <row r="6015">
      <c r="A6015" s="82">
        <v>42879.0</v>
      </c>
      <c r="B6015" s="74">
        <v>1.346</v>
      </c>
      <c r="C6015" s="1" t="s">
        <v>1949</v>
      </c>
      <c r="G6015" s="16"/>
    </row>
    <row r="6016">
      <c r="A6016" s="82">
        <v>42880.0</v>
      </c>
      <c r="B6016" s="74">
        <v>1.3453</v>
      </c>
      <c r="C6016" s="1" t="s">
        <v>1949</v>
      </c>
      <c r="G6016" s="16"/>
    </row>
    <row r="6017">
      <c r="A6017" s="82">
        <v>42881.0</v>
      </c>
      <c r="B6017" s="74">
        <v>1.3456</v>
      </c>
      <c r="C6017" s="1" t="s">
        <v>1949</v>
      </c>
      <c r="G6017" s="16"/>
    </row>
    <row r="6018">
      <c r="A6018" s="82">
        <v>42885.0</v>
      </c>
      <c r="B6018" s="74">
        <v>1.3469</v>
      </c>
      <c r="C6018" s="1" t="s">
        <v>1949</v>
      </c>
      <c r="G6018" s="16"/>
    </row>
    <row r="6019">
      <c r="A6019" s="82">
        <v>42886.0</v>
      </c>
      <c r="B6019" s="74">
        <v>1.35</v>
      </c>
      <c r="C6019" s="1" t="s">
        <v>1949</v>
      </c>
      <c r="G6019" s="16"/>
    </row>
    <row r="6020">
      <c r="A6020" s="79">
        <v>42887.0</v>
      </c>
      <c r="B6020" s="74">
        <v>1.35</v>
      </c>
      <c r="C6020" s="1" t="s">
        <v>1949</v>
      </c>
      <c r="G6020" s="16"/>
    </row>
    <row r="6021">
      <c r="A6021" s="79">
        <v>42888.0</v>
      </c>
      <c r="B6021" s="74">
        <v>1.3504</v>
      </c>
      <c r="C6021" s="1" t="s">
        <v>1949</v>
      </c>
      <c r="G6021" s="16"/>
    </row>
    <row r="6022">
      <c r="A6022" s="79">
        <v>42891.0</v>
      </c>
      <c r="B6022" s="74">
        <v>1.3483</v>
      </c>
      <c r="C6022" s="1" t="s">
        <v>1949</v>
      </c>
      <c r="G6022" s="16"/>
    </row>
    <row r="6023">
      <c r="A6023" s="79">
        <v>42892.0</v>
      </c>
      <c r="B6023" s="74">
        <v>1.3461</v>
      </c>
      <c r="C6023" s="1" t="s">
        <v>1949</v>
      </c>
      <c r="G6023" s="16"/>
    </row>
    <row r="6024">
      <c r="A6024" s="79">
        <v>42893.0</v>
      </c>
      <c r="B6024" s="74">
        <v>1.3492</v>
      </c>
      <c r="C6024" s="1" t="s">
        <v>1949</v>
      </c>
      <c r="G6024" s="16"/>
    </row>
    <row r="6025">
      <c r="A6025" s="79">
        <v>42894.0</v>
      </c>
      <c r="B6025" s="74">
        <v>1.3503</v>
      </c>
      <c r="C6025" s="1" t="s">
        <v>1949</v>
      </c>
      <c r="G6025" s="16"/>
    </row>
    <row r="6026">
      <c r="A6026" s="79">
        <v>42895.0</v>
      </c>
      <c r="B6026" s="74">
        <v>1.3453</v>
      </c>
      <c r="C6026" s="1" t="s">
        <v>1949</v>
      </c>
      <c r="G6026" s="16"/>
    </row>
    <row r="6027">
      <c r="A6027" s="80">
        <v>42898.0</v>
      </c>
      <c r="B6027" s="74">
        <v>1.3415</v>
      </c>
      <c r="C6027" s="1" t="s">
        <v>1949</v>
      </c>
      <c r="G6027" s="16"/>
    </row>
    <row r="6028">
      <c r="A6028" s="80">
        <v>42899.0</v>
      </c>
      <c r="B6028" s="74">
        <v>1.3238</v>
      </c>
      <c r="C6028" s="1" t="s">
        <v>1949</v>
      </c>
      <c r="G6028" s="16"/>
    </row>
    <row r="6029">
      <c r="A6029" s="80">
        <v>42900.0</v>
      </c>
      <c r="B6029" s="74">
        <v>1.3209</v>
      </c>
      <c r="C6029" s="1" t="s">
        <v>1949</v>
      </c>
      <c r="G6029" s="16"/>
    </row>
    <row r="6030">
      <c r="A6030" s="80">
        <v>42901.0</v>
      </c>
      <c r="B6030" s="74">
        <v>1.3283</v>
      </c>
      <c r="C6030" s="1" t="s">
        <v>1949</v>
      </c>
      <c r="G6030" s="16"/>
    </row>
    <row r="6031">
      <c r="A6031" s="80">
        <v>42902.0</v>
      </c>
      <c r="B6031" s="74">
        <v>1.3232</v>
      </c>
      <c r="C6031" s="1" t="s">
        <v>1949</v>
      </c>
      <c r="G6031" s="16"/>
    </row>
    <row r="6032">
      <c r="A6032" s="80">
        <v>42905.0</v>
      </c>
      <c r="B6032" s="74">
        <v>1.322</v>
      </c>
      <c r="C6032" s="1" t="s">
        <v>1949</v>
      </c>
      <c r="G6032" s="16"/>
    </row>
    <row r="6033">
      <c r="A6033" s="80">
        <v>42906.0</v>
      </c>
      <c r="B6033" s="74">
        <v>1.3267</v>
      </c>
      <c r="C6033" s="1" t="s">
        <v>1949</v>
      </c>
      <c r="G6033" s="16"/>
    </row>
    <row r="6034">
      <c r="A6034" s="80">
        <v>42907.0</v>
      </c>
      <c r="B6034" s="74">
        <v>1.331</v>
      </c>
      <c r="C6034" s="1" t="s">
        <v>1949</v>
      </c>
      <c r="G6034" s="16"/>
    </row>
    <row r="6035">
      <c r="A6035" s="80">
        <v>42908.0</v>
      </c>
      <c r="B6035" s="74">
        <v>1.3241</v>
      </c>
      <c r="C6035" s="1" t="s">
        <v>1949</v>
      </c>
      <c r="G6035" s="16"/>
    </row>
    <row r="6036">
      <c r="A6036" s="80">
        <v>42909.0</v>
      </c>
      <c r="B6036" s="74">
        <v>1.3268</v>
      </c>
      <c r="C6036" s="1" t="s">
        <v>1949</v>
      </c>
      <c r="G6036" s="16"/>
    </row>
    <row r="6037">
      <c r="A6037" s="80">
        <v>42912.0</v>
      </c>
      <c r="B6037" s="74">
        <v>1.3238</v>
      </c>
      <c r="C6037" s="1" t="s">
        <v>1949</v>
      </c>
      <c r="G6037" s="16"/>
    </row>
    <row r="6038">
      <c r="A6038" s="80">
        <v>42913.0</v>
      </c>
      <c r="B6038" s="74">
        <v>1.3188</v>
      </c>
      <c r="C6038" s="1" t="s">
        <v>1949</v>
      </c>
      <c r="G6038" s="16"/>
    </row>
    <row r="6039">
      <c r="A6039" s="80">
        <v>42914.0</v>
      </c>
      <c r="B6039" s="74">
        <v>1.306</v>
      </c>
      <c r="C6039" s="1" t="s">
        <v>1949</v>
      </c>
      <c r="G6039" s="16"/>
    </row>
    <row r="6040">
      <c r="A6040" s="80">
        <v>42915.0</v>
      </c>
      <c r="B6040" s="74">
        <v>1.3015</v>
      </c>
      <c r="C6040" s="1" t="s">
        <v>1949</v>
      </c>
      <c r="G6040" s="16"/>
    </row>
    <row r="6041">
      <c r="A6041" s="80">
        <v>42916.0</v>
      </c>
      <c r="B6041" s="74">
        <v>1.2977</v>
      </c>
      <c r="C6041" s="1" t="s">
        <v>1949</v>
      </c>
      <c r="G6041" s="16"/>
    </row>
    <row r="6042">
      <c r="A6042" s="79">
        <v>42919.0</v>
      </c>
      <c r="B6042" s="13"/>
      <c r="C6042" s="1" t="s">
        <v>1949</v>
      </c>
      <c r="G6042" s="16"/>
    </row>
    <row r="6043">
      <c r="A6043" s="79">
        <v>42921.0</v>
      </c>
      <c r="B6043" s="74">
        <v>1.2982</v>
      </c>
      <c r="C6043" s="1" t="s">
        <v>1949</v>
      </c>
      <c r="G6043" s="16"/>
    </row>
    <row r="6044">
      <c r="A6044" s="79">
        <v>42922.0</v>
      </c>
      <c r="B6044" s="74">
        <v>1.2946</v>
      </c>
      <c r="C6044" s="1" t="s">
        <v>1949</v>
      </c>
      <c r="G6044" s="16"/>
    </row>
    <row r="6045">
      <c r="A6045" s="79">
        <v>42923.0</v>
      </c>
      <c r="B6045" s="74">
        <v>1.2887</v>
      </c>
      <c r="C6045" s="1" t="s">
        <v>1949</v>
      </c>
      <c r="G6045" s="16"/>
    </row>
    <row r="6046">
      <c r="A6046" s="80">
        <v>42926.0</v>
      </c>
      <c r="B6046" s="74">
        <v>1.2888</v>
      </c>
      <c r="C6046" s="1" t="s">
        <v>1949</v>
      </c>
      <c r="G6046" s="16"/>
    </row>
    <row r="6047">
      <c r="A6047" s="80">
        <v>42927.0</v>
      </c>
      <c r="B6047" s="74">
        <v>1.292</v>
      </c>
      <c r="C6047" s="1" t="s">
        <v>1949</v>
      </c>
      <c r="G6047" s="16"/>
    </row>
    <row r="6048">
      <c r="A6048" s="80">
        <v>42928.0</v>
      </c>
      <c r="B6048" s="74">
        <v>1.2794</v>
      </c>
      <c r="C6048" s="1" t="s">
        <v>1949</v>
      </c>
      <c r="G6048" s="16"/>
    </row>
    <row r="6049">
      <c r="A6049" s="80">
        <v>42929.0</v>
      </c>
      <c r="B6049" s="74">
        <v>1.2743</v>
      </c>
      <c r="C6049" s="1" t="s">
        <v>1949</v>
      </c>
      <c r="G6049" s="16"/>
    </row>
    <row r="6050">
      <c r="A6050" s="80">
        <v>42930.0</v>
      </c>
      <c r="B6050" s="74">
        <v>1.2672</v>
      </c>
      <c r="C6050" s="1" t="s">
        <v>1949</v>
      </c>
      <c r="G6050" s="16"/>
    </row>
    <row r="6051">
      <c r="A6051" s="80">
        <v>42933.0</v>
      </c>
      <c r="B6051" s="74">
        <v>1.2669</v>
      </c>
      <c r="C6051" s="1" t="s">
        <v>1949</v>
      </c>
      <c r="G6051" s="16"/>
    </row>
    <row r="6052">
      <c r="A6052" s="80">
        <v>42934.0</v>
      </c>
      <c r="B6052" s="74">
        <v>1.2628</v>
      </c>
      <c r="C6052" s="1" t="s">
        <v>1949</v>
      </c>
      <c r="G6052" s="16"/>
    </row>
    <row r="6053">
      <c r="A6053" s="80">
        <v>42935.0</v>
      </c>
      <c r="B6053" s="74">
        <v>1.2595</v>
      </c>
      <c r="C6053" s="1" t="s">
        <v>1949</v>
      </c>
      <c r="G6053" s="16"/>
    </row>
    <row r="6054">
      <c r="A6054" s="80">
        <v>42936.0</v>
      </c>
      <c r="B6054" s="74">
        <v>1.2585</v>
      </c>
      <c r="C6054" s="1" t="s">
        <v>1949</v>
      </c>
      <c r="G6054" s="16"/>
    </row>
    <row r="6055">
      <c r="A6055" s="80">
        <v>42937.0</v>
      </c>
      <c r="B6055" s="74">
        <v>1.2549</v>
      </c>
      <c r="C6055" s="1" t="s">
        <v>1949</v>
      </c>
      <c r="G6055" s="16"/>
    </row>
    <row r="6056">
      <c r="A6056" s="80">
        <v>42940.0</v>
      </c>
      <c r="B6056" s="74">
        <v>1.2512</v>
      </c>
      <c r="C6056" s="1" t="s">
        <v>1949</v>
      </c>
      <c r="G6056" s="16"/>
    </row>
    <row r="6057">
      <c r="A6057" s="80">
        <v>42941.0</v>
      </c>
      <c r="B6057" s="13"/>
      <c r="C6057" s="1" t="s">
        <v>1949</v>
      </c>
      <c r="G6057" s="16"/>
    </row>
    <row r="6058">
      <c r="A6058" s="80">
        <v>42942.0</v>
      </c>
      <c r="B6058" s="74">
        <v>1.2505</v>
      </c>
      <c r="C6058" s="1" t="s">
        <v>1949</v>
      </c>
      <c r="G6058" s="16"/>
    </row>
    <row r="6059">
      <c r="A6059" s="80">
        <v>42943.0</v>
      </c>
      <c r="B6059" s="74">
        <v>1.252</v>
      </c>
      <c r="C6059" s="1" t="s">
        <v>1949</v>
      </c>
      <c r="G6059" s="16"/>
    </row>
    <row r="6060">
      <c r="A6060" s="80">
        <v>42944.0</v>
      </c>
      <c r="B6060" s="74">
        <v>1.2447</v>
      </c>
      <c r="C6060" s="1" t="s">
        <v>1949</v>
      </c>
      <c r="G6060" s="16"/>
    </row>
    <row r="6061">
      <c r="A6061" s="80">
        <v>42947.0</v>
      </c>
      <c r="B6061" s="74">
        <v>1.2485</v>
      </c>
      <c r="C6061" s="1" t="s">
        <v>1949</v>
      </c>
      <c r="G6061" s="16"/>
    </row>
    <row r="6062">
      <c r="A6062" s="79">
        <v>42948.0</v>
      </c>
      <c r="B6062" s="74">
        <v>1.2514</v>
      </c>
      <c r="C6062" s="1" t="s">
        <v>1949</v>
      </c>
      <c r="G6062" s="16"/>
    </row>
    <row r="6063">
      <c r="A6063" s="79">
        <v>42949.0</v>
      </c>
      <c r="B6063" s="74">
        <v>1.256</v>
      </c>
      <c r="C6063" s="1" t="s">
        <v>1949</v>
      </c>
      <c r="G6063" s="16"/>
    </row>
    <row r="6064">
      <c r="A6064" s="79">
        <v>42950.0</v>
      </c>
      <c r="B6064" s="74">
        <v>1.2578</v>
      </c>
      <c r="C6064" s="1" t="s">
        <v>1949</v>
      </c>
      <c r="G6064" s="16"/>
    </row>
    <row r="6065">
      <c r="A6065" s="79">
        <v>42951.0</v>
      </c>
      <c r="B6065" s="74">
        <v>1.2638</v>
      </c>
      <c r="C6065" s="1" t="s">
        <v>1949</v>
      </c>
      <c r="G6065" s="16"/>
    </row>
    <row r="6066">
      <c r="A6066" s="79">
        <v>42954.0</v>
      </c>
      <c r="B6066" s="13"/>
      <c r="C6066" s="1" t="s">
        <v>1949</v>
      </c>
      <c r="G6066" s="16"/>
    </row>
    <row r="6067">
      <c r="A6067" s="79">
        <v>42955.0</v>
      </c>
      <c r="B6067" s="74">
        <v>1.2672</v>
      </c>
      <c r="C6067" s="1" t="s">
        <v>1949</v>
      </c>
      <c r="G6067" s="16"/>
    </row>
    <row r="6068">
      <c r="A6068" s="79">
        <v>42956.0</v>
      </c>
      <c r="B6068" s="74">
        <v>1.2705</v>
      </c>
      <c r="C6068" s="1" t="s">
        <v>1949</v>
      </c>
      <c r="G6068" s="16"/>
    </row>
    <row r="6069">
      <c r="A6069" s="80">
        <v>42957.0</v>
      </c>
      <c r="B6069" s="74">
        <v>1.2711</v>
      </c>
      <c r="C6069" s="1" t="s">
        <v>1949</v>
      </c>
      <c r="G6069" s="16"/>
    </row>
    <row r="6070">
      <c r="A6070" s="80">
        <v>42958.0</v>
      </c>
      <c r="B6070" s="74">
        <v>1.2685</v>
      </c>
      <c r="C6070" s="1" t="s">
        <v>1949</v>
      </c>
      <c r="G6070" s="16"/>
    </row>
    <row r="6071">
      <c r="A6071" s="80">
        <v>42961.0</v>
      </c>
      <c r="B6071" s="74">
        <v>1.2705</v>
      </c>
      <c r="C6071" s="1" t="s">
        <v>1949</v>
      </c>
      <c r="G6071" s="16"/>
    </row>
    <row r="6072">
      <c r="A6072" s="80">
        <v>42962.0</v>
      </c>
      <c r="B6072" s="74">
        <v>1.2755</v>
      </c>
      <c r="C6072" s="1" t="s">
        <v>1949</v>
      </c>
      <c r="G6072" s="16"/>
    </row>
    <row r="6073">
      <c r="A6073" s="80">
        <v>42963.0</v>
      </c>
      <c r="B6073" s="74">
        <v>1.2699</v>
      </c>
      <c r="C6073" s="1" t="s">
        <v>1949</v>
      </c>
      <c r="G6073" s="16"/>
    </row>
    <row r="6074">
      <c r="A6074" s="80">
        <v>42964.0</v>
      </c>
      <c r="B6074" s="74">
        <v>1.2647</v>
      </c>
      <c r="C6074" s="1" t="s">
        <v>1949</v>
      </c>
      <c r="G6074" s="16"/>
    </row>
    <row r="6075">
      <c r="A6075" s="80">
        <v>42965.0</v>
      </c>
      <c r="B6075" s="74">
        <v>1.2586</v>
      </c>
      <c r="C6075" s="1" t="s">
        <v>1949</v>
      </c>
      <c r="G6075" s="16"/>
    </row>
    <row r="6076">
      <c r="A6076" s="80">
        <v>42968.0</v>
      </c>
      <c r="B6076" s="74">
        <v>1.2575</v>
      </c>
      <c r="C6076" s="1" t="s">
        <v>1949</v>
      </c>
      <c r="G6076" s="16"/>
    </row>
    <row r="6077">
      <c r="A6077" s="80">
        <v>42969.0</v>
      </c>
      <c r="B6077" s="74">
        <v>1.2552</v>
      </c>
      <c r="C6077" s="1" t="s">
        <v>1949</v>
      </c>
      <c r="G6077" s="16"/>
    </row>
    <row r="6078">
      <c r="A6078" s="80">
        <v>42970.0</v>
      </c>
      <c r="B6078" s="74">
        <v>1.2564</v>
      </c>
      <c r="C6078" s="1" t="s">
        <v>1949</v>
      </c>
      <c r="G6078" s="16"/>
    </row>
    <row r="6079">
      <c r="A6079" s="80">
        <v>42971.0</v>
      </c>
      <c r="B6079" s="74">
        <v>1.2529</v>
      </c>
      <c r="C6079" s="1" t="s">
        <v>1949</v>
      </c>
      <c r="G6079" s="16"/>
    </row>
    <row r="6080">
      <c r="A6080" s="80">
        <v>42972.0</v>
      </c>
      <c r="B6080" s="74">
        <v>1.2492</v>
      </c>
      <c r="C6080" s="1" t="s">
        <v>1949</v>
      </c>
      <c r="G6080" s="16"/>
    </row>
    <row r="6081">
      <c r="A6081" s="80">
        <v>42975.0</v>
      </c>
      <c r="B6081" s="74">
        <v>1.2482</v>
      </c>
      <c r="C6081" s="1" t="s">
        <v>1949</v>
      </c>
      <c r="G6081" s="16"/>
    </row>
    <row r="6082">
      <c r="A6082" s="80">
        <v>42976.0</v>
      </c>
      <c r="B6082" s="74">
        <v>1.2515</v>
      </c>
      <c r="C6082" s="1" t="s">
        <v>1949</v>
      </c>
      <c r="G6082" s="16"/>
    </row>
    <row r="6083">
      <c r="A6083" s="80">
        <v>42977.0</v>
      </c>
      <c r="B6083" s="74">
        <v>1.2605</v>
      </c>
      <c r="C6083" s="1" t="s">
        <v>1949</v>
      </c>
      <c r="G6083" s="16"/>
    </row>
    <row r="6084">
      <c r="A6084" s="80">
        <v>42978.0</v>
      </c>
      <c r="B6084" s="74">
        <v>1.2536</v>
      </c>
      <c r="C6084" s="1" t="s">
        <v>1949</v>
      </c>
      <c r="G6084" s="16"/>
    </row>
    <row r="6085">
      <c r="A6085" s="79">
        <v>42979.0</v>
      </c>
      <c r="B6085" s="74">
        <v>1.239</v>
      </c>
      <c r="C6085" s="1" t="s">
        <v>1949</v>
      </c>
      <c r="G6085" s="16"/>
    </row>
    <row r="6086">
      <c r="A6086" s="79">
        <v>42983.0</v>
      </c>
      <c r="B6086" s="74">
        <v>1.2371</v>
      </c>
      <c r="C6086" s="1" t="s">
        <v>1949</v>
      </c>
      <c r="G6086" s="16"/>
    </row>
    <row r="6087">
      <c r="A6087" s="79">
        <v>42984.0</v>
      </c>
      <c r="B6087" s="74">
        <v>1.2264</v>
      </c>
      <c r="C6087" s="1" t="s">
        <v>1949</v>
      </c>
      <c r="G6087" s="16"/>
    </row>
    <row r="6088">
      <c r="A6088" s="79">
        <v>42985.0</v>
      </c>
      <c r="B6088" s="74">
        <v>1.2148</v>
      </c>
      <c r="C6088" s="1" t="s">
        <v>1949</v>
      </c>
      <c r="G6088" s="16"/>
    </row>
    <row r="6089">
      <c r="A6089" s="79">
        <v>42986.0</v>
      </c>
      <c r="B6089" s="74">
        <v>1.2132</v>
      </c>
      <c r="C6089" s="1" t="s">
        <v>1949</v>
      </c>
      <c r="G6089" s="16"/>
    </row>
    <row r="6090">
      <c r="A6090" s="80">
        <v>42989.0</v>
      </c>
      <c r="B6090" s="74">
        <v>1.2128</v>
      </c>
      <c r="C6090" s="1" t="s">
        <v>1949</v>
      </c>
      <c r="G6090" s="16"/>
    </row>
    <row r="6091">
      <c r="A6091" s="80">
        <v>42990.0</v>
      </c>
      <c r="B6091" s="74">
        <v>1.2159</v>
      </c>
      <c r="C6091" s="1" t="s">
        <v>1949</v>
      </c>
      <c r="G6091" s="16"/>
    </row>
    <row r="6092">
      <c r="A6092" s="80">
        <v>42991.0</v>
      </c>
      <c r="B6092" s="74">
        <v>1.2187</v>
      </c>
      <c r="C6092" s="1" t="s">
        <v>1949</v>
      </c>
      <c r="G6092" s="16"/>
    </row>
    <row r="6093">
      <c r="A6093" s="80">
        <v>42992.0</v>
      </c>
      <c r="B6093" s="74">
        <v>1.2198</v>
      </c>
      <c r="C6093" s="1" t="s">
        <v>1949</v>
      </c>
      <c r="G6093" s="16"/>
    </row>
    <row r="6094">
      <c r="A6094" s="80">
        <v>42993.0</v>
      </c>
      <c r="B6094" s="74">
        <v>1.2182</v>
      </c>
      <c r="C6094" s="1" t="s">
        <v>1949</v>
      </c>
      <c r="G6094" s="16"/>
    </row>
    <row r="6095">
      <c r="A6095" s="80">
        <v>42996.0</v>
      </c>
      <c r="B6095" s="74">
        <v>1.2238</v>
      </c>
      <c r="C6095" s="1" t="s">
        <v>1949</v>
      </c>
      <c r="G6095" s="16"/>
    </row>
    <row r="6096">
      <c r="A6096" s="80">
        <v>42997.0</v>
      </c>
      <c r="B6096" s="74">
        <v>1.2277</v>
      </c>
      <c r="C6096" s="1" t="s">
        <v>1949</v>
      </c>
      <c r="G6096" s="16"/>
    </row>
    <row r="6097">
      <c r="A6097" s="80">
        <v>42998.0</v>
      </c>
      <c r="B6097" s="74">
        <v>1.2273</v>
      </c>
      <c r="C6097" s="1" t="s">
        <v>1949</v>
      </c>
      <c r="G6097" s="16"/>
    </row>
    <row r="6098">
      <c r="A6098" s="80">
        <v>42999.0</v>
      </c>
      <c r="B6098" s="74">
        <v>1.2339</v>
      </c>
      <c r="C6098" s="1" t="s">
        <v>1949</v>
      </c>
      <c r="G6098" s="16"/>
    </row>
    <row r="6099">
      <c r="A6099" s="80">
        <v>43000.0</v>
      </c>
      <c r="B6099" s="74">
        <v>1.2317</v>
      </c>
      <c r="C6099" s="1" t="s">
        <v>1949</v>
      </c>
      <c r="G6099" s="16"/>
    </row>
    <row r="6100">
      <c r="A6100" s="80">
        <v>43003.0</v>
      </c>
      <c r="B6100" s="74">
        <v>1.2341</v>
      </c>
      <c r="C6100" s="1" t="s">
        <v>1949</v>
      </c>
      <c r="G6100" s="16"/>
    </row>
    <row r="6101">
      <c r="A6101" s="80">
        <v>43004.0</v>
      </c>
      <c r="B6101" s="74">
        <v>1.237</v>
      </c>
      <c r="C6101" s="1" t="s">
        <v>1949</v>
      </c>
      <c r="G6101" s="16"/>
    </row>
    <row r="6102">
      <c r="A6102" s="80">
        <v>43005.0</v>
      </c>
      <c r="B6102" s="74">
        <v>1.2412</v>
      </c>
      <c r="C6102" s="1" t="s">
        <v>1949</v>
      </c>
      <c r="G6102" s="16"/>
    </row>
    <row r="6103">
      <c r="A6103" s="80">
        <v>43006.0</v>
      </c>
      <c r="B6103" s="13"/>
      <c r="C6103" s="1" t="s">
        <v>1949</v>
      </c>
      <c r="G6103" s="16"/>
    </row>
    <row r="6104">
      <c r="A6104" s="80">
        <v>43007.0</v>
      </c>
      <c r="B6104" s="74">
        <v>1.248</v>
      </c>
      <c r="C6104" s="1" t="s">
        <v>1949</v>
      </c>
      <c r="G6104" s="16"/>
    </row>
    <row r="6105">
      <c r="A6105" s="79">
        <v>43010.0</v>
      </c>
      <c r="B6105" s="74">
        <v>1.2505</v>
      </c>
      <c r="C6105" s="1" t="s">
        <v>1949</v>
      </c>
      <c r="G6105" s="16"/>
    </row>
    <row r="6106">
      <c r="A6106" s="79">
        <v>43011.0</v>
      </c>
      <c r="B6106" s="74">
        <v>1.25</v>
      </c>
      <c r="C6106" s="1" t="s">
        <v>1949</v>
      </c>
      <c r="G6106" s="16"/>
    </row>
    <row r="6107">
      <c r="A6107" s="79">
        <v>43012.0</v>
      </c>
      <c r="B6107" s="74">
        <v>1.2479</v>
      </c>
      <c r="C6107" s="1" t="s">
        <v>1949</v>
      </c>
      <c r="G6107" s="16"/>
    </row>
    <row r="6108">
      <c r="A6108" s="79">
        <v>43013.0</v>
      </c>
      <c r="B6108" s="74">
        <v>1.2548</v>
      </c>
      <c r="C6108" s="1" t="s">
        <v>1949</v>
      </c>
      <c r="G6108" s="16"/>
    </row>
    <row r="6109">
      <c r="A6109" s="79">
        <v>43014.0</v>
      </c>
      <c r="B6109" s="13"/>
      <c r="C6109" s="1" t="s">
        <v>1949</v>
      </c>
      <c r="G6109" s="16"/>
    </row>
    <row r="6110">
      <c r="A6110" s="80">
        <v>43018.0</v>
      </c>
      <c r="B6110" s="74">
        <v>1.2501</v>
      </c>
      <c r="C6110" s="1" t="s">
        <v>1949</v>
      </c>
      <c r="G6110" s="16"/>
    </row>
    <row r="6111">
      <c r="A6111" s="80">
        <v>43019.0</v>
      </c>
      <c r="B6111" s="74">
        <v>1.2498</v>
      </c>
      <c r="C6111" s="1" t="s">
        <v>1949</v>
      </c>
      <c r="G6111" s="16"/>
    </row>
    <row r="6112">
      <c r="A6112" s="80">
        <v>43020.0</v>
      </c>
      <c r="B6112" s="74">
        <v>1.2472</v>
      </c>
      <c r="C6112" s="1" t="s">
        <v>1949</v>
      </c>
      <c r="G6112" s="16"/>
    </row>
    <row r="6113">
      <c r="A6113" s="80">
        <v>43021.0</v>
      </c>
      <c r="B6113" s="74">
        <v>1.2487</v>
      </c>
      <c r="C6113" s="1" t="s">
        <v>1949</v>
      </c>
      <c r="G6113" s="16"/>
    </row>
    <row r="6114">
      <c r="A6114" s="80">
        <v>43024.0</v>
      </c>
      <c r="B6114" s="74">
        <v>1.2529</v>
      </c>
      <c r="C6114" s="1" t="s">
        <v>1949</v>
      </c>
      <c r="G6114" s="16"/>
    </row>
    <row r="6115">
      <c r="A6115" s="80">
        <v>43025.0</v>
      </c>
      <c r="B6115" s="74">
        <v>1.2548</v>
      </c>
      <c r="C6115" s="1" t="s">
        <v>1949</v>
      </c>
      <c r="G6115" s="16"/>
    </row>
    <row r="6116">
      <c r="A6116" s="80">
        <v>43026.0</v>
      </c>
      <c r="B6116" s="74">
        <v>1.2486</v>
      </c>
      <c r="C6116" s="1" t="s">
        <v>1949</v>
      </c>
      <c r="G6116" s="16"/>
    </row>
    <row r="6117">
      <c r="A6117" s="80">
        <v>43027.0</v>
      </c>
      <c r="B6117" s="74">
        <v>1.2478</v>
      </c>
      <c r="C6117" s="1" t="s">
        <v>1949</v>
      </c>
      <c r="G6117" s="16"/>
    </row>
    <row r="6118">
      <c r="A6118" s="80">
        <v>43028.0</v>
      </c>
      <c r="B6118" s="74">
        <v>1.2601</v>
      </c>
      <c r="C6118" s="1" t="s">
        <v>1949</v>
      </c>
      <c r="G6118" s="16"/>
    </row>
    <row r="6119">
      <c r="A6119" s="80">
        <v>43031.0</v>
      </c>
      <c r="B6119" s="74">
        <v>1.2644</v>
      </c>
      <c r="C6119" s="1" t="s">
        <v>1949</v>
      </c>
      <c r="G6119" s="16"/>
    </row>
    <row r="6120">
      <c r="A6120" s="80">
        <v>43032.0</v>
      </c>
      <c r="B6120" s="74">
        <v>1.2666</v>
      </c>
      <c r="C6120" s="1" t="s">
        <v>1949</v>
      </c>
      <c r="G6120" s="16"/>
    </row>
    <row r="6121">
      <c r="A6121" s="80">
        <v>43033.0</v>
      </c>
      <c r="B6121" s="74">
        <v>1.2771</v>
      </c>
      <c r="C6121" s="1" t="s">
        <v>1949</v>
      </c>
      <c r="G6121" s="16"/>
    </row>
    <row r="6122">
      <c r="A6122" s="80">
        <v>43034.0</v>
      </c>
      <c r="B6122" s="74">
        <v>1.2831</v>
      </c>
      <c r="C6122" s="1" t="s">
        <v>1949</v>
      </c>
      <c r="G6122" s="16"/>
    </row>
    <row r="6123">
      <c r="A6123" s="80">
        <v>43035.0</v>
      </c>
      <c r="B6123" s="13"/>
      <c r="C6123" s="1" t="s">
        <v>1949</v>
      </c>
      <c r="G6123" s="16"/>
    </row>
    <row r="6124">
      <c r="A6124" s="80">
        <v>43038.0</v>
      </c>
      <c r="B6124" s="74">
        <v>1.2837</v>
      </c>
      <c r="C6124" s="1" t="s">
        <v>1949</v>
      </c>
      <c r="G6124" s="16"/>
    </row>
    <row r="6125">
      <c r="A6125" s="80">
        <v>43039.0</v>
      </c>
      <c r="B6125" s="74">
        <v>1.2893</v>
      </c>
      <c r="C6125" s="1" t="s">
        <v>1949</v>
      </c>
      <c r="G6125" s="16"/>
    </row>
    <row r="6126">
      <c r="A6126" s="79">
        <v>43040.0</v>
      </c>
      <c r="B6126" s="74">
        <v>1.2885</v>
      </c>
      <c r="C6126" s="1" t="s">
        <v>1949</v>
      </c>
      <c r="G6126" s="16"/>
    </row>
    <row r="6127">
      <c r="A6127" s="79">
        <v>43041.0</v>
      </c>
      <c r="B6127" s="74">
        <v>1.2822</v>
      </c>
      <c r="C6127" s="1" t="s">
        <v>1949</v>
      </c>
      <c r="G6127" s="16"/>
    </row>
    <row r="6128">
      <c r="A6128" s="79">
        <v>43042.0</v>
      </c>
      <c r="B6128" s="74">
        <v>1.2764</v>
      </c>
      <c r="C6128" s="1" t="s">
        <v>1949</v>
      </c>
      <c r="G6128" s="16"/>
    </row>
    <row r="6129">
      <c r="A6129" s="79">
        <v>43045.0</v>
      </c>
      <c r="B6129" s="74">
        <v>1.2746</v>
      </c>
      <c r="C6129" s="1" t="s">
        <v>1949</v>
      </c>
      <c r="G6129" s="16"/>
    </row>
    <row r="6130">
      <c r="A6130" s="79">
        <v>43046.0</v>
      </c>
      <c r="B6130" s="74">
        <v>1.2785</v>
      </c>
      <c r="C6130" s="1" t="s">
        <v>1949</v>
      </c>
      <c r="G6130" s="16"/>
    </row>
    <row r="6131">
      <c r="A6131" s="79">
        <v>43047.0</v>
      </c>
      <c r="B6131" s="74">
        <v>1.2729</v>
      </c>
      <c r="C6131" s="1" t="s">
        <v>1949</v>
      </c>
      <c r="G6131" s="16"/>
    </row>
    <row r="6132">
      <c r="A6132" s="79">
        <v>43048.0</v>
      </c>
      <c r="B6132" s="74">
        <v>1.2692</v>
      </c>
      <c r="C6132" s="1" t="s">
        <v>1949</v>
      </c>
      <c r="G6132" s="16"/>
    </row>
    <row r="6133">
      <c r="A6133" s="80">
        <v>43049.0</v>
      </c>
      <c r="B6133" s="74">
        <v>1.2683</v>
      </c>
      <c r="C6133" s="1" t="s">
        <v>1949</v>
      </c>
      <c r="G6133" s="16"/>
    </row>
    <row r="6134">
      <c r="A6134" s="80">
        <v>43052.0</v>
      </c>
      <c r="B6134" s="13"/>
      <c r="C6134" s="1" t="s">
        <v>1949</v>
      </c>
      <c r="G6134" s="16"/>
    </row>
    <row r="6135">
      <c r="A6135" s="80">
        <v>43053.0</v>
      </c>
      <c r="B6135" s="74">
        <v>1.2733</v>
      </c>
      <c r="C6135" s="1" t="s">
        <v>1949</v>
      </c>
      <c r="G6135" s="16"/>
    </row>
    <row r="6136">
      <c r="A6136" s="80">
        <v>43054.0</v>
      </c>
      <c r="B6136" s="74">
        <v>1.2773</v>
      </c>
      <c r="C6136" s="1" t="s">
        <v>1949</v>
      </c>
      <c r="G6136" s="16"/>
    </row>
    <row r="6137">
      <c r="A6137" s="80">
        <v>43055.0</v>
      </c>
      <c r="B6137" s="74">
        <v>1.2745</v>
      </c>
      <c r="C6137" s="1" t="s">
        <v>1949</v>
      </c>
      <c r="G6137" s="16"/>
    </row>
    <row r="6138">
      <c r="A6138" s="80">
        <v>43056.0</v>
      </c>
      <c r="B6138" s="74">
        <v>1.2783</v>
      </c>
      <c r="C6138" s="1" t="s">
        <v>1949</v>
      </c>
      <c r="G6138" s="16"/>
    </row>
    <row r="6139">
      <c r="A6139" s="80">
        <v>43059.0</v>
      </c>
      <c r="B6139" s="74">
        <v>1.2793</v>
      </c>
      <c r="C6139" s="1" t="s">
        <v>1949</v>
      </c>
      <c r="G6139" s="16"/>
    </row>
    <row r="6140">
      <c r="A6140" s="80">
        <v>43060.0</v>
      </c>
      <c r="B6140" s="74">
        <v>1.2778</v>
      </c>
      <c r="C6140" s="1" t="s">
        <v>1949</v>
      </c>
      <c r="G6140" s="16"/>
    </row>
    <row r="6141">
      <c r="A6141" s="80">
        <v>43061.0</v>
      </c>
      <c r="B6141" s="74">
        <v>1.2729</v>
      </c>
      <c r="C6141" s="1" t="s">
        <v>1949</v>
      </c>
      <c r="G6141" s="16"/>
    </row>
    <row r="6142">
      <c r="A6142" s="80">
        <v>43066.0</v>
      </c>
      <c r="B6142" s="74">
        <v>1.2735</v>
      </c>
      <c r="C6142" s="1" t="s">
        <v>1949</v>
      </c>
      <c r="G6142" s="16"/>
    </row>
    <row r="6143">
      <c r="A6143" s="80">
        <v>43067.0</v>
      </c>
      <c r="B6143" s="74">
        <v>1.2807</v>
      </c>
      <c r="C6143" s="1" t="s">
        <v>1949</v>
      </c>
      <c r="G6143" s="16"/>
    </row>
    <row r="6144">
      <c r="A6144" s="80">
        <v>43068.0</v>
      </c>
      <c r="B6144" s="74">
        <v>1.2853</v>
      </c>
      <c r="C6144" s="1" t="s">
        <v>1949</v>
      </c>
      <c r="G6144" s="16"/>
    </row>
    <row r="6145">
      <c r="A6145" s="80">
        <v>43069.0</v>
      </c>
      <c r="B6145" s="74">
        <v>1.2888</v>
      </c>
      <c r="C6145" s="1" t="s">
        <v>1949</v>
      </c>
      <c r="G6145" s="16"/>
    </row>
    <row r="6146">
      <c r="A6146" s="79">
        <v>43070.0</v>
      </c>
      <c r="B6146" s="74">
        <v>1.2729</v>
      </c>
      <c r="C6146" s="1" t="s">
        <v>1949</v>
      </c>
      <c r="G6146" s="16"/>
    </row>
    <row r="6147">
      <c r="A6147" s="79">
        <v>43073.0</v>
      </c>
      <c r="B6147" s="74">
        <v>1.2695</v>
      </c>
      <c r="C6147" s="1" t="s">
        <v>1949</v>
      </c>
      <c r="G6147" s="16"/>
    </row>
    <row r="6148">
      <c r="A6148" s="79">
        <v>43074.0</v>
      </c>
      <c r="B6148" s="74">
        <v>1.268</v>
      </c>
      <c r="C6148" s="1" t="s">
        <v>1949</v>
      </c>
      <c r="G6148" s="16"/>
    </row>
    <row r="6149">
      <c r="A6149" s="79">
        <v>43075.0</v>
      </c>
      <c r="B6149" s="74">
        <v>1.2757</v>
      </c>
      <c r="C6149" s="1" t="s">
        <v>1949</v>
      </c>
      <c r="G6149" s="16"/>
    </row>
    <row r="6150">
      <c r="A6150" s="79">
        <v>43076.0</v>
      </c>
      <c r="B6150" s="74">
        <v>1.2843</v>
      </c>
      <c r="C6150" s="1" t="s">
        <v>1949</v>
      </c>
      <c r="G6150" s="16"/>
    </row>
    <row r="6151">
      <c r="A6151" s="79">
        <v>43077.0</v>
      </c>
      <c r="B6151" s="74">
        <v>1.286</v>
      </c>
      <c r="C6151" s="1" t="s">
        <v>1949</v>
      </c>
      <c r="G6151" s="16"/>
    </row>
    <row r="6152">
      <c r="A6152" s="80">
        <v>43080.0</v>
      </c>
      <c r="B6152" s="74">
        <v>1.2854</v>
      </c>
      <c r="C6152" s="1" t="s">
        <v>1949</v>
      </c>
      <c r="G6152" s="16"/>
    </row>
    <row r="6153">
      <c r="A6153" s="80">
        <v>43081.0</v>
      </c>
      <c r="B6153" s="74">
        <v>1.2871</v>
      </c>
      <c r="C6153" s="1" t="s">
        <v>1949</v>
      </c>
      <c r="G6153" s="16"/>
    </row>
    <row r="6154">
      <c r="A6154" s="80">
        <v>43082.0</v>
      </c>
      <c r="B6154" s="74">
        <v>1.2852</v>
      </c>
      <c r="C6154" s="1" t="s">
        <v>1949</v>
      </c>
      <c r="G6154" s="16"/>
    </row>
    <row r="6155">
      <c r="A6155" s="80">
        <v>43083.0</v>
      </c>
      <c r="B6155" s="74">
        <v>1.2805</v>
      </c>
      <c r="C6155" s="1" t="s">
        <v>1949</v>
      </c>
      <c r="G6155" s="16"/>
    </row>
    <row r="6156">
      <c r="A6156" s="80">
        <v>43084.0</v>
      </c>
      <c r="B6156" s="74">
        <v>1.2834</v>
      </c>
      <c r="C6156" s="1" t="s">
        <v>1949</v>
      </c>
      <c r="G6156" s="16"/>
    </row>
    <row r="6157">
      <c r="A6157" s="80">
        <v>43087.0</v>
      </c>
      <c r="B6157" s="74">
        <v>1.2865</v>
      </c>
      <c r="C6157" s="1" t="s">
        <v>1949</v>
      </c>
      <c r="G6157" s="16"/>
    </row>
    <row r="6158">
      <c r="A6158" s="80">
        <v>43088.0</v>
      </c>
      <c r="B6158" s="74">
        <v>1.2886</v>
      </c>
      <c r="C6158" s="1" t="s">
        <v>1949</v>
      </c>
      <c r="G6158" s="16"/>
    </row>
    <row r="6159">
      <c r="A6159" s="80">
        <v>43089.0</v>
      </c>
      <c r="B6159" s="74">
        <v>1.2842</v>
      </c>
      <c r="C6159" s="1" t="s">
        <v>1949</v>
      </c>
      <c r="G6159" s="16"/>
    </row>
    <row r="6160">
      <c r="A6160" s="80">
        <v>43090.0</v>
      </c>
      <c r="B6160" s="74">
        <v>1.2734</v>
      </c>
      <c r="C6160" s="1" t="s">
        <v>1949</v>
      </c>
      <c r="G6160" s="16"/>
    </row>
    <row r="6161">
      <c r="A6161" s="80">
        <v>43091.0</v>
      </c>
      <c r="B6161" s="13"/>
      <c r="C6161" s="1" t="s">
        <v>1949</v>
      </c>
      <c r="G6161" s="16"/>
    </row>
    <row r="6162">
      <c r="A6162" s="80">
        <v>43095.0</v>
      </c>
      <c r="B6162" s="13"/>
      <c r="C6162" s="1" t="s">
        <v>1949</v>
      </c>
      <c r="G6162" s="16"/>
    </row>
    <row r="6163">
      <c r="A6163" s="80">
        <v>43096.0</v>
      </c>
      <c r="B6163" s="74">
        <v>1.2641</v>
      </c>
      <c r="C6163" s="1" t="s">
        <v>1949</v>
      </c>
      <c r="G6163" s="16"/>
    </row>
    <row r="6164">
      <c r="A6164" s="80">
        <v>43097.0</v>
      </c>
      <c r="B6164" s="74">
        <v>1.2588</v>
      </c>
      <c r="C6164" s="1" t="s">
        <v>1949</v>
      </c>
      <c r="G6164" s="16"/>
    </row>
    <row r="6165">
      <c r="A6165" s="80">
        <v>43098.0</v>
      </c>
      <c r="B6165" s="13"/>
      <c r="C6165" s="1" t="s">
        <v>1949</v>
      </c>
      <c r="G6165" s="16"/>
    </row>
    <row r="6166">
      <c r="A6166" s="79">
        <v>43102.0</v>
      </c>
      <c r="B6166" s="74">
        <v>1.2517</v>
      </c>
      <c r="C6166" s="1" t="s">
        <v>1949</v>
      </c>
      <c r="G6166" s="16"/>
    </row>
    <row r="6167">
      <c r="A6167" s="79">
        <v>43103.0</v>
      </c>
      <c r="B6167" s="74">
        <v>1.2533</v>
      </c>
      <c r="C6167" s="1" t="s">
        <v>1949</v>
      </c>
      <c r="G6167" s="16"/>
    </row>
    <row r="6168">
      <c r="A6168" s="79">
        <v>43104.0</v>
      </c>
      <c r="B6168" s="74">
        <v>1.2515</v>
      </c>
      <c r="C6168" s="1" t="s">
        <v>1949</v>
      </c>
      <c r="G6168" s="16"/>
    </row>
    <row r="6169">
      <c r="A6169" s="79">
        <v>43105.0</v>
      </c>
      <c r="B6169" s="74">
        <v>1.2403</v>
      </c>
      <c r="C6169" s="1" t="s">
        <v>1949</v>
      </c>
      <c r="G6169" s="16"/>
    </row>
    <row r="6170">
      <c r="A6170" s="79">
        <v>43108.0</v>
      </c>
      <c r="B6170" s="74">
        <v>1.2422</v>
      </c>
      <c r="C6170" s="1" t="s">
        <v>1949</v>
      </c>
      <c r="G6170" s="16"/>
    </row>
    <row r="6171">
      <c r="A6171" s="79">
        <v>43109.0</v>
      </c>
      <c r="B6171" s="74">
        <v>1.2454</v>
      </c>
      <c r="C6171" s="1" t="s">
        <v>1949</v>
      </c>
      <c r="G6171" s="16"/>
    </row>
    <row r="6172">
      <c r="A6172" s="80">
        <v>43110.0</v>
      </c>
      <c r="B6172" s="74">
        <v>1.2496</v>
      </c>
      <c r="C6172" s="1" t="s">
        <v>1949</v>
      </c>
      <c r="G6172" s="16"/>
    </row>
    <row r="6173">
      <c r="A6173" s="80">
        <v>43111.0</v>
      </c>
      <c r="B6173" s="74">
        <v>1.2535</v>
      </c>
      <c r="C6173" s="1" t="s">
        <v>1949</v>
      </c>
      <c r="G6173" s="16"/>
    </row>
    <row r="6174">
      <c r="A6174" s="80">
        <v>43112.0</v>
      </c>
      <c r="B6174" s="74">
        <v>1.2504</v>
      </c>
      <c r="C6174" s="1" t="s">
        <v>1949</v>
      </c>
      <c r="G6174" s="16"/>
    </row>
    <row r="6175">
      <c r="A6175" s="80">
        <v>43116.0</v>
      </c>
      <c r="B6175" s="74">
        <v>1.2419</v>
      </c>
      <c r="C6175" s="1" t="s">
        <v>1949</v>
      </c>
      <c r="G6175" s="16"/>
    </row>
    <row r="6176">
      <c r="A6176" s="80">
        <v>43117.0</v>
      </c>
      <c r="B6176" s="74">
        <v>1.2425</v>
      </c>
      <c r="C6176" s="1" t="s">
        <v>1949</v>
      </c>
      <c r="G6176" s="16"/>
    </row>
    <row r="6177">
      <c r="A6177" s="80">
        <v>43118.0</v>
      </c>
      <c r="B6177" s="74">
        <v>1.2446</v>
      </c>
      <c r="C6177" s="1" t="s">
        <v>1949</v>
      </c>
      <c r="G6177" s="16"/>
    </row>
    <row r="6178">
      <c r="A6178" s="80">
        <v>43119.0</v>
      </c>
      <c r="B6178" s="74">
        <v>1.2459</v>
      </c>
      <c r="C6178" s="1" t="s">
        <v>1949</v>
      </c>
      <c r="G6178" s="16"/>
    </row>
    <row r="6179">
      <c r="A6179" s="80">
        <v>43122.0</v>
      </c>
      <c r="B6179" s="74">
        <v>1.2458</v>
      </c>
      <c r="C6179" s="1" t="s">
        <v>1949</v>
      </c>
      <c r="G6179" s="16"/>
    </row>
    <row r="6180">
      <c r="A6180" s="80">
        <v>43123.0</v>
      </c>
      <c r="B6180" s="74">
        <v>1.2454</v>
      </c>
      <c r="C6180" s="1" t="s">
        <v>1949</v>
      </c>
      <c r="G6180" s="16"/>
    </row>
    <row r="6181">
      <c r="A6181" s="80">
        <v>43124.0</v>
      </c>
      <c r="B6181" s="74">
        <v>1.2341</v>
      </c>
      <c r="C6181" s="1" t="s">
        <v>1949</v>
      </c>
      <c r="G6181" s="16"/>
    </row>
    <row r="6182">
      <c r="A6182" s="80">
        <v>43125.0</v>
      </c>
      <c r="B6182" s="74">
        <v>1.2323</v>
      </c>
      <c r="C6182" s="1" t="s">
        <v>1949</v>
      </c>
      <c r="G6182" s="16"/>
    </row>
    <row r="6183">
      <c r="A6183" s="80">
        <v>43126.0</v>
      </c>
      <c r="B6183" s="74">
        <v>1.2321</v>
      </c>
      <c r="C6183" s="1" t="s">
        <v>1949</v>
      </c>
      <c r="G6183" s="16"/>
    </row>
    <row r="6184">
      <c r="A6184" s="80">
        <v>43129.0</v>
      </c>
      <c r="B6184" s="74">
        <v>1.2335</v>
      </c>
      <c r="C6184" s="1" t="s">
        <v>1949</v>
      </c>
      <c r="G6184" s="16"/>
    </row>
    <row r="6185">
      <c r="A6185" s="80">
        <v>43130.0</v>
      </c>
      <c r="B6185" s="74">
        <v>1.2328</v>
      </c>
      <c r="C6185" s="1" t="s">
        <v>1949</v>
      </c>
      <c r="G6185" s="16"/>
    </row>
    <row r="6186">
      <c r="A6186" s="80">
        <v>43131.0</v>
      </c>
      <c r="B6186" s="74">
        <v>1.2293</v>
      </c>
      <c r="C6186" s="1" t="s">
        <v>1949</v>
      </c>
      <c r="G6186" s="16"/>
    </row>
    <row r="6187">
      <c r="A6187" s="79">
        <v>43132.0</v>
      </c>
      <c r="B6187" s="74">
        <v>1.2288</v>
      </c>
      <c r="C6187" s="1" t="s">
        <v>1949</v>
      </c>
      <c r="G6187" s="16"/>
    </row>
    <row r="6188">
      <c r="A6188" s="79">
        <v>43133.0</v>
      </c>
      <c r="B6188" s="74">
        <v>1.238</v>
      </c>
      <c r="C6188" s="1" t="s">
        <v>1949</v>
      </c>
      <c r="G6188" s="16"/>
    </row>
    <row r="6189">
      <c r="A6189" s="79">
        <v>43136.0</v>
      </c>
      <c r="B6189" s="74">
        <v>1.2483</v>
      </c>
      <c r="C6189" s="1" t="s">
        <v>1949</v>
      </c>
      <c r="G6189" s="16"/>
    </row>
    <row r="6190">
      <c r="A6190" s="79">
        <v>43137.0</v>
      </c>
      <c r="B6190" s="74">
        <v>1.253</v>
      </c>
      <c r="C6190" s="1" t="s">
        <v>1949</v>
      </c>
      <c r="G6190" s="16"/>
    </row>
    <row r="6191">
      <c r="A6191" s="79">
        <v>43138.0</v>
      </c>
      <c r="B6191" s="74">
        <v>1.2546</v>
      </c>
      <c r="C6191" s="1" t="s">
        <v>1949</v>
      </c>
      <c r="G6191" s="16"/>
    </row>
    <row r="6192">
      <c r="A6192" s="79">
        <v>43139.0</v>
      </c>
      <c r="B6192" s="74">
        <v>1.2585</v>
      </c>
      <c r="C6192" s="1" t="s">
        <v>1949</v>
      </c>
      <c r="G6192" s="16"/>
    </row>
    <row r="6193">
      <c r="A6193" s="79">
        <v>43140.0</v>
      </c>
      <c r="B6193" s="74">
        <v>1.2609</v>
      </c>
      <c r="C6193" s="1" t="s">
        <v>1949</v>
      </c>
      <c r="G6193" s="16"/>
    </row>
    <row r="6194">
      <c r="A6194" s="80">
        <v>43143.0</v>
      </c>
      <c r="B6194" s="74">
        <v>1.2603</v>
      </c>
      <c r="C6194" s="1" t="s">
        <v>1949</v>
      </c>
      <c r="G6194" s="16"/>
    </row>
    <row r="6195">
      <c r="A6195" s="80">
        <v>43144.0</v>
      </c>
      <c r="B6195" s="74">
        <v>1.26</v>
      </c>
      <c r="C6195" s="1" t="s">
        <v>1949</v>
      </c>
      <c r="G6195" s="16"/>
    </row>
    <row r="6196">
      <c r="A6196" s="80">
        <v>43145.0</v>
      </c>
      <c r="B6196" s="74">
        <v>1.2562</v>
      </c>
      <c r="C6196" s="1" t="s">
        <v>1949</v>
      </c>
      <c r="G6196" s="16"/>
    </row>
    <row r="6197">
      <c r="A6197" s="80">
        <v>43146.0</v>
      </c>
      <c r="B6197" s="74">
        <v>1.2507</v>
      </c>
      <c r="C6197" s="1" t="s">
        <v>1949</v>
      </c>
      <c r="G6197" s="16"/>
    </row>
    <row r="6198">
      <c r="A6198" s="80">
        <v>43147.0</v>
      </c>
      <c r="B6198" s="74">
        <v>1.254</v>
      </c>
      <c r="C6198" s="1" t="s">
        <v>1949</v>
      </c>
      <c r="G6198" s="16"/>
    </row>
    <row r="6199">
      <c r="A6199" s="80">
        <v>43151.0</v>
      </c>
      <c r="B6199" s="74">
        <v>1.2622</v>
      </c>
      <c r="C6199" s="1" t="s">
        <v>1949</v>
      </c>
      <c r="G6199" s="16"/>
    </row>
    <row r="6200">
      <c r="A6200" s="80">
        <v>43152.0</v>
      </c>
      <c r="B6200" s="74">
        <v>1.2671</v>
      </c>
      <c r="C6200" s="1" t="s">
        <v>1949</v>
      </c>
      <c r="G6200" s="16"/>
    </row>
    <row r="6201">
      <c r="A6201" s="80">
        <v>43153.0</v>
      </c>
      <c r="B6201" s="74">
        <v>1.2709</v>
      </c>
      <c r="C6201" s="1" t="s">
        <v>1949</v>
      </c>
      <c r="G6201" s="16"/>
    </row>
    <row r="6202">
      <c r="A6202" s="80">
        <v>43154.0</v>
      </c>
      <c r="B6202" s="74">
        <v>1.2668</v>
      </c>
      <c r="C6202" s="1" t="s">
        <v>1949</v>
      </c>
      <c r="G6202" s="16"/>
    </row>
    <row r="6203">
      <c r="A6203" s="80">
        <v>43157.0</v>
      </c>
      <c r="B6203" s="74">
        <v>1.2686</v>
      </c>
      <c r="C6203" s="1" t="s">
        <v>1949</v>
      </c>
      <c r="G6203" s="16"/>
    </row>
    <row r="6204">
      <c r="A6204" s="80">
        <v>43158.0</v>
      </c>
      <c r="B6204" s="74">
        <v>1.274</v>
      </c>
      <c r="C6204" s="1" t="s">
        <v>1949</v>
      </c>
      <c r="G6204" s="16"/>
    </row>
    <row r="6205">
      <c r="A6205" s="80">
        <v>43159.0</v>
      </c>
      <c r="B6205" s="74">
        <v>1.2809</v>
      </c>
      <c r="C6205" s="1" t="s">
        <v>1949</v>
      </c>
      <c r="G6205" s="16"/>
    </row>
    <row r="6206">
      <c r="A6206" s="79">
        <v>43160.0</v>
      </c>
      <c r="B6206" s="74">
        <v>1.2851</v>
      </c>
      <c r="C6206" s="1" t="s">
        <v>1949</v>
      </c>
      <c r="G6206" s="16"/>
    </row>
    <row r="6207">
      <c r="A6207" s="79">
        <v>43161.0</v>
      </c>
      <c r="B6207" s="74">
        <v>1.2891</v>
      </c>
      <c r="C6207" s="1" t="s">
        <v>1949</v>
      </c>
      <c r="G6207" s="16"/>
    </row>
    <row r="6208">
      <c r="A6208" s="79">
        <v>43164.0</v>
      </c>
      <c r="B6208" s="74">
        <v>1.2977</v>
      </c>
      <c r="C6208" s="1" t="s">
        <v>1949</v>
      </c>
      <c r="G6208" s="16"/>
    </row>
    <row r="6209">
      <c r="A6209" s="79">
        <v>43165.0</v>
      </c>
      <c r="B6209" s="74">
        <v>1.2898</v>
      </c>
      <c r="C6209" s="1" t="s">
        <v>1949</v>
      </c>
      <c r="G6209" s="16"/>
    </row>
    <row r="6210">
      <c r="A6210" s="79">
        <v>43166.0</v>
      </c>
      <c r="B6210" s="74">
        <v>1.2947</v>
      </c>
      <c r="C6210" s="1" t="s">
        <v>1949</v>
      </c>
      <c r="G6210" s="16"/>
    </row>
    <row r="6211">
      <c r="A6211" s="79">
        <v>43167.0</v>
      </c>
      <c r="B6211" s="74">
        <v>1.2927</v>
      </c>
      <c r="C6211" s="1" t="s">
        <v>1949</v>
      </c>
      <c r="G6211" s="16"/>
    </row>
    <row r="6212">
      <c r="A6212" s="79">
        <v>43168.0</v>
      </c>
      <c r="B6212" s="74">
        <v>1.284</v>
      </c>
      <c r="C6212" s="1" t="s">
        <v>1949</v>
      </c>
      <c r="G6212" s="16"/>
    </row>
    <row r="6213">
      <c r="A6213" s="80">
        <v>43171.0</v>
      </c>
      <c r="B6213" s="74">
        <v>1.283</v>
      </c>
      <c r="C6213" s="1" t="s">
        <v>1949</v>
      </c>
      <c r="G6213" s="16"/>
    </row>
    <row r="6214">
      <c r="A6214" s="80">
        <v>43172.0</v>
      </c>
      <c r="B6214" s="74">
        <v>1.2912</v>
      </c>
      <c r="C6214" s="1" t="s">
        <v>1949</v>
      </c>
      <c r="G6214" s="16"/>
    </row>
    <row r="6215">
      <c r="A6215" s="80">
        <v>43173.0</v>
      </c>
      <c r="B6215" s="74">
        <v>1.2944</v>
      </c>
      <c r="C6215" s="1" t="s">
        <v>1949</v>
      </c>
      <c r="G6215" s="16"/>
    </row>
    <row r="6216">
      <c r="A6216" s="80">
        <v>43174.0</v>
      </c>
      <c r="B6216" s="74">
        <v>1.3032</v>
      </c>
      <c r="C6216" s="1" t="s">
        <v>1949</v>
      </c>
      <c r="G6216" s="16"/>
    </row>
    <row r="6217">
      <c r="A6217" s="80">
        <v>43175.0</v>
      </c>
      <c r="B6217" s="74">
        <v>1.3088</v>
      </c>
      <c r="C6217" s="1" t="s">
        <v>1949</v>
      </c>
      <c r="G6217" s="16"/>
    </row>
    <row r="6218">
      <c r="A6218" s="80">
        <v>43178.0</v>
      </c>
      <c r="B6218" s="74">
        <v>1.3079</v>
      </c>
      <c r="C6218" s="1" t="s">
        <v>1949</v>
      </c>
      <c r="G6218" s="16"/>
    </row>
    <row r="6219">
      <c r="A6219" s="80">
        <v>43179.0</v>
      </c>
      <c r="B6219" s="74">
        <v>1.3077</v>
      </c>
      <c r="C6219" s="1" t="s">
        <v>1949</v>
      </c>
      <c r="G6219" s="16"/>
    </row>
    <row r="6220">
      <c r="A6220" s="80">
        <v>43180.0</v>
      </c>
      <c r="B6220" s="13"/>
      <c r="C6220" s="1" t="s">
        <v>1949</v>
      </c>
      <c r="G6220" s="16"/>
    </row>
    <row r="6221">
      <c r="A6221" s="80">
        <v>43181.0</v>
      </c>
      <c r="B6221" s="74">
        <v>1.2908</v>
      </c>
      <c r="C6221" s="1" t="s">
        <v>1949</v>
      </c>
      <c r="G6221" s="16"/>
    </row>
    <row r="6222">
      <c r="A6222" s="80">
        <v>43182.0</v>
      </c>
      <c r="B6222" s="74">
        <v>1.2856</v>
      </c>
      <c r="C6222" s="1" t="s">
        <v>1949</v>
      </c>
      <c r="G6222" s="16"/>
    </row>
    <row r="6223">
      <c r="A6223" s="80">
        <v>43185.0</v>
      </c>
      <c r="B6223" s="74">
        <v>1.2886</v>
      </c>
      <c r="C6223" s="1" t="s">
        <v>1949</v>
      </c>
      <c r="G6223" s="16"/>
    </row>
    <row r="6224">
      <c r="A6224" s="80">
        <v>43186.0</v>
      </c>
      <c r="B6224" s="13"/>
      <c r="C6224" s="1" t="s">
        <v>1949</v>
      </c>
      <c r="G6224" s="16"/>
    </row>
    <row r="6225">
      <c r="A6225" s="80">
        <v>43187.0</v>
      </c>
      <c r="B6225" s="74">
        <v>1.2902</v>
      </c>
      <c r="C6225" s="1" t="s">
        <v>1949</v>
      </c>
      <c r="G6225" s="16"/>
    </row>
    <row r="6226">
      <c r="A6226" s="80">
        <v>43188.0</v>
      </c>
      <c r="B6226" s="74">
        <v>1.2894</v>
      </c>
      <c r="C6226" s="1" t="s">
        <v>1949</v>
      </c>
      <c r="G6226" s="16"/>
    </row>
    <row r="6227">
      <c r="A6227" s="80">
        <v>43189.0</v>
      </c>
      <c r="B6227" s="13"/>
      <c r="C6227" s="1" t="s">
        <v>1949</v>
      </c>
      <c r="G6227" s="16"/>
    </row>
    <row r="6228">
      <c r="A6228" s="79">
        <v>43192.0</v>
      </c>
      <c r="B6228" s="74">
        <v>1.2908</v>
      </c>
      <c r="C6228" s="1" t="s">
        <v>1949</v>
      </c>
      <c r="G6228" s="16"/>
    </row>
    <row r="6229">
      <c r="A6229" s="79">
        <v>43193.0</v>
      </c>
      <c r="B6229" s="74">
        <v>1.2812</v>
      </c>
      <c r="C6229" s="1" t="s">
        <v>1949</v>
      </c>
      <c r="G6229" s="16"/>
    </row>
    <row r="6230">
      <c r="A6230" s="79">
        <v>43194.0</v>
      </c>
      <c r="B6230" s="74">
        <v>1.2809</v>
      </c>
      <c r="C6230" s="1" t="s">
        <v>1949</v>
      </c>
      <c r="G6230" s="16"/>
    </row>
    <row r="6231">
      <c r="A6231" s="79">
        <v>43195.0</v>
      </c>
      <c r="B6231" s="74">
        <v>1.2776</v>
      </c>
      <c r="C6231" s="1" t="s">
        <v>1949</v>
      </c>
      <c r="G6231" s="16"/>
    </row>
    <row r="6232">
      <c r="A6232" s="79">
        <v>43196.0</v>
      </c>
      <c r="B6232" s="74">
        <v>1.2764</v>
      </c>
      <c r="C6232" s="1" t="s">
        <v>1949</v>
      </c>
      <c r="G6232" s="16"/>
    </row>
    <row r="6233">
      <c r="A6233" s="79">
        <v>43199.0</v>
      </c>
      <c r="B6233" s="74">
        <v>1.2729</v>
      </c>
      <c r="C6233" s="1" t="s">
        <v>1949</v>
      </c>
      <c r="G6233" s="16"/>
    </row>
    <row r="6234">
      <c r="A6234" s="80">
        <v>43200.0</v>
      </c>
      <c r="B6234" s="74">
        <v>1.2618</v>
      </c>
      <c r="C6234" s="1" t="s">
        <v>1949</v>
      </c>
      <c r="G6234" s="16"/>
    </row>
    <row r="6235">
      <c r="A6235" s="80">
        <v>43201.0</v>
      </c>
      <c r="B6235" s="74">
        <v>1.2584</v>
      </c>
      <c r="C6235" s="1" t="s">
        <v>1949</v>
      </c>
      <c r="G6235" s="16"/>
    </row>
    <row r="6236">
      <c r="A6236" s="80">
        <v>43202.0</v>
      </c>
      <c r="B6236" s="74">
        <v>1.2596</v>
      </c>
      <c r="C6236" s="1" t="s">
        <v>1949</v>
      </c>
      <c r="G6236" s="16"/>
    </row>
    <row r="6237">
      <c r="A6237" s="80">
        <v>43203.0</v>
      </c>
      <c r="B6237" s="74">
        <v>1.2597</v>
      </c>
      <c r="C6237" s="1" t="s">
        <v>1949</v>
      </c>
      <c r="G6237" s="16"/>
    </row>
    <row r="6238">
      <c r="A6238" s="80">
        <v>43206.0</v>
      </c>
      <c r="B6238" s="74">
        <v>1.2579</v>
      </c>
      <c r="C6238" s="1" t="s">
        <v>1949</v>
      </c>
      <c r="G6238" s="16"/>
    </row>
    <row r="6239">
      <c r="A6239" s="80">
        <v>43207.0</v>
      </c>
      <c r="B6239" s="74">
        <v>1.2552</v>
      </c>
      <c r="C6239" s="1" t="s">
        <v>1949</v>
      </c>
      <c r="G6239" s="16"/>
    </row>
    <row r="6240">
      <c r="A6240" s="80">
        <v>43208.0</v>
      </c>
      <c r="B6240" s="74">
        <v>1.2614</v>
      </c>
      <c r="C6240" s="1" t="s">
        <v>1949</v>
      </c>
      <c r="G6240" s="16"/>
    </row>
    <row r="6241">
      <c r="A6241" s="80">
        <v>43209.0</v>
      </c>
      <c r="B6241" s="74">
        <v>1.2633</v>
      </c>
      <c r="C6241" s="1" t="s">
        <v>1949</v>
      </c>
      <c r="G6241" s="16"/>
    </row>
    <row r="6242">
      <c r="A6242" s="80">
        <v>43210.0</v>
      </c>
      <c r="B6242" s="74">
        <v>1.2728</v>
      </c>
      <c r="C6242" s="1" t="s">
        <v>1949</v>
      </c>
      <c r="G6242" s="16"/>
    </row>
    <row r="6243">
      <c r="A6243" s="80">
        <v>43213.0</v>
      </c>
      <c r="B6243" s="74">
        <v>1.2833</v>
      </c>
      <c r="C6243" s="1" t="s">
        <v>1949</v>
      </c>
      <c r="G6243" s="16"/>
    </row>
    <row r="6244">
      <c r="A6244" s="80">
        <v>43214.0</v>
      </c>
      <c r="B6244" s="74">
        <v>1.2828</v>
      </c>
      <c r="C6244" s="1" t="s">
        <v>1949</v>
      </c>
      <c r="G6244" s="16"/>
    </row>
    <row r="6245">
      <c r="A6245" s="80">
        <v>43215.0</v>
      </c>
      <c r="B6245" s="74">
        <v>1.2869</v>
      </c>
      <c r="C6245" s="1" t="s">
        <v>1949</v>
      </c>
      <c r="G6245" s="16"/>
    </row>
    <row r="6246">
      <c r="A6246" s="80">
        <v>43216.0</v>
      </c>
      <c r="B6246" s="74">
        <v>1.2862</v>
      </c>
      <c r="C6246" s="1" t="s">
        <v>1949</v>
      </c>
      <c r="G6246" s="16"/>
    </row>
    <row r="6247">
      <c r="A6247" s="80">
        <v>43217.0</v>
      </c>
      <c r="B6247" s="13"/>
      <c r="C6247" s="1" t="s">
        <v>1949</v>
      </c>
      <c r="G6247" s="16"/>
    </row>
    <row r="6248">
      <c r="A6248" s="80">
        <v>43220.0</v>
      </c>
      <c r="B6248" s="74">
        <v>1.2836</v>
      </c>
      <c r="C6248" s="1" t="s">
        <v>1949</v>
      </c>
      <c r="G6248" s="16"/>
    </row>
    <row r="6249">
      <c r="A6249" s="81">
        <v>43221.0</v>
      </c>
      <c r="B6249" s="74">
        <v>1.2867</v>
      </c>
      <c r="C6249" s="1" t="s">
        <v>1949</v>
      </c>
      <c r="G6249" s="16"/>
    </row>
    <row r="6250">
      <c r="A6250" s="81">
        <v>43222.0</v>
      </c>
      <c r="B6250" s="74">
        <v>1.2851</v>
      </c>
      <c r="C6250" s="1" t="s">
        <v>1949</v>
      </c>
      <c r="G6250" s="16"/>
    </row>
    <row r="6251">
      <c r="A6251" s="81">
        <v>43223.0</v>
      </c>
      <c r="B6251" s="74">
        <v>1.2862</v>
      </c>
      <c r="C6251" s="1" t="s">
        <v>1949</v>
      </c>
      <c r="G6251" s="16"/>
    </row>
    <row r="6252">
      <c r="A6252" s="81">
        <v>43224.0</v>
      </c>
      <c r="B6252" s="74">
        <v>1.2861</v>
      </c>
      <c r="C6252" s="1" t="s">
        <v>1949</v>
      </c>
      <c r="G6252" s="16"/>
    </row>
    <row r="6253">
      <c r="A6253" s="81">
        <v>43227.0</v>
      </c>
      <c r="B6253" s="74">
        <v>1.2864</v>
      </c>
      <c r="C6253" s="1" t="s">
        <v>1949</v>
      </c>
      <c r="G6253" s="16"/>
    </row>
    <row r="6254">
      <c r="A6254" s="81">
        <v>43228.0</v>
      </c>
      <c r="B6254" s="74">
        <v>1.2963</v>
      </c>
      <c r="C6254" s="1" t="s">
        <v>1949</v>
      </c>
      <c r="G6254" s="16"/>
    </row>
    <row r="6255">
      <c r="A6255" s="81">
        <v>43229.0</v>
      </c>
      <c r="B6255" s="74">
        <v>1.2856</v>
      </c>
      <c r="C6255" s="1" t="s">
        <v>1949</v>
      </c>
      <c r="G6255" s="16"/>
    </row>
    <row r="6256">
      <c r="A6256" s="82">
        <v>43230.0</v>
      </c>
      <c r="B6256" s="74">
        <v>1.2775</v>
      </c>
      <c r="C6256" s="1" t="s">
        <v>1949</v>
      </c>
      <c r="G6256" s="16"/>
    </row>
    <row r="6257">
      <c r="A6257" s="82">
        <v>43231.0</v>
      </c>
      <c r="B6257" s="74">
        <v>1.2779</v>
      </c>
      <c r="C6257" s="1" t="s">
        <v>1949</v>
      </c>
      <c r="G6257" s="16"/>
    </row>
    <row r="6258">
      <c r="A6258" s="82">
        <v>43234.0</v>
      </c>
      <c r="B6258" s="74">
        <v>1.2775</v>
      </c>
      <c r="C6258" s="1" t="s">
        <v>1949</v>
      </c>
      <c r="G6258" s="16"/>
    </row>
    <row r="6259">
      <c r="A6259" s="82">
        <v>43235.0</v>
      </c>
      <c r="B6259" s="74">
        <v>1.2876</v>
      </c>
      <c r="C6259" s="1" t="s">
        <v>1949</v>
      </c>
      <c r="G6259" s="16"/>
    </row>
    <row r="6260">
      <c r="A6260" s="82">
        <v>43236.0</v>
      </c>
      <c r="B6260" s="74">
        <v>1.2809</v>
      </c>
      <c r="C6260" s="1" t="s">
        <v>1949</v>
      </c>
      <c r="G6260" s="16"/>
    </row>
    <row r="6261">
      <c r="A6261" s="82">
        <v>43237.0</v>
      </c>
      <c r="B6261" s="74">
        <v>1.2801</v>
      </c>
      <c r="C6261" s="1" t="s">
        <v>1949</v>
      </c>
      <c r="G6261" s="16"/>
    </row>
    <row r="6262">
      <c r="A6262" s="82">
        <v>43238.0</v>
      </c>
      <c r="B6262" s="74">
        <v>1.288</v>
      </c>
      <c r="C6262" s="1" t="s">
        <v>1949</v>
      </c>
      <c r="G6262" s="16"/>
    </row>
    <row r="6263">
      <c r="A6263" s="82">
        <v>43241.0</v>
      </c>
      <c r="B6263" s="13"/>
      <c r="C6263" s="1" t="s">
        <v>1949</v>
      </c>
      <c r="G6263" s="16"/>
    </row>
    <row r="6264">
      <c r="A6264" s="82">
        <v>43242.0</v>
      </c>
      <c r="B6264" s="74">
        <v>1.2786</v>
      </c>
      <c r="C6264" s="1" t="s">
        <v>1949</v>
      </c>
      <c r="G6264" s="16"/>
    </row>
    <row r="6265">
      <c r="A6265" s="82">
        <v>43243.0</v>
      </c>
      <c r="B6265" s="74">
        <v>1.2876</v>
      </c>
      <c r="C6265" s="1" t="s">
        <v>1949</v>
      </c>
      <c r="G6265" s="16"/>
    </row>
    <row r="6266">
      <c r="A6266" s="82">
        <v>43244.0</v>
      </c>
      <c r="B6266" s="74">
        <v>1.2891</v>
      </c>
      <c r="C6266" s="1" t="s">
        <v>1949</v>
      </c>
      <c r="G6266" s="16"/>
    </row>
    <row r="6267">
      <c r="A6267" s="82">
        <v>43245.0</v>
      </c>
      <c r="B6267" s="74">
        <v>1.2974</v>
      </c>
      <c r="C6267" s="1" t="s">
        <v>1949</v>
      </c>
      <c r="G6267" s="16"/>
    </row>
    <row r="6268">
      <c r="A6268" s="82">
        <v>43249.0</v>
      </c>
      <c r="B6268" s="74">
        <v>1.302</v>
      </c>
      <c r="C6268" s="1" t="s">
        <v>1949</v>
      </c>
      <c r="G6268" s="16"/>
    </row>
    <row r="6269">
      <c r="A6269" s="82">
        <v>43250.0</v>
      </c>
      <c r="B6269" s="74">
        <v>1.2897</v>
      </c>
      <c r="C6269" s="1" t="s">
        <v>1949</v>
      </c>
      <c r="G6269" s="16"/>
    </row>
    <row r="6270">
      <c r="A6270" s="82">
        <v>43251.0</v>
      </c>
      <c r="B6270" s="74">
        <v>1.2948</v>
      </c>
      <c r="C6270" s="1" t="s">
        <v>1949</v>
      </c>
      <c r="G6270" s="16"/>
    </row>
    <row r="6271">
      <c r="A6271" s="79">
        <v>43252.0</v>
      </c>
      <c r="B6271" s="74">
        <v>1.2964</v>
      </c>
      <c r="C6271" s="1" t="s">
        <v>1949</v>
      </c>
      <c r="G6271" s="16"/>
    </row>
    <row r="6272">
      <c r="A6272" s="79">
        <v>43255.0</v>
      </c>
      <c r="B6272" s="74">
        <v>1.2928</v>
      </c>
      <c r="C6272" s="1" t="s">
        <v>1949</v>
      </c>
      <c r="G6272" s="16"/>
    </row>
    <row r="6273">
      <c r="A6273" s="79">
        <v>43256.0</v>
      </c>
      <c r="B6273" s="74">
        <v>1.2993</v>
      </c>
      <c r="C6273" s="1" t="s">
        <v>1949</v>
      </c>
      <c r="G6273" s="16"/>
    </row>
    <row r="6274">
      <c r="A6274" s="79">
        <v>43257.0</v>
      </c>
      <c r="B6274" s="74">
        <v>1.2913</v>
      </c>
      <c r="C6274" s="1" t="s">
        <v>1949</v>
      </c>
      <c r="G6274" s="16"/>
    </row>
    <row r="6275">
      <c r="A6275" s="79">
        <v>43258.0</v>
      </c>
      <c r="B6275" s="74">
        <v>1.2972</v>
      </c>
      <c r="C6275" s="1" t="s">
        <v>1949</v>
      </c>
      <c r="G6275" s="16"/>
    </row>
    <row r="6276">
      <c r="A6276" s="79">
        <v>43259.0</v>
      </c>
      <c r="B6276" s="74">
        <v>1.2962</v>
      </c>
      <c r="C6276" s="1" t="s">
        <v>1949</v>
      </c>
      <c r="G6276" s="16"/>
    </row>
    <row r="6277">
      <c r="A6277" s="80">
        <v>43262.0</v>
      </c>
      <c r="B6277" s="74">
        <v>1.2993</v>
      </c>
      <c r="C6277" s="1" t="s">
        <v>1949</v>
      </c>
      <c r="G6277" s="16"/>
    </row>
    <row r="6278">
      <c r="A6278" s="80">
        <v>43263.0</v>
      </c>
      <c r="B6278" s="74">
        <v>1.3004</v>
      </c>
      <c r="C6278" s="1" t="s">
        <v>1949</v>
      </c>
      <c r="G6278" s="16"/>
    </row>
    <row r="6279">
      <c r="A6279" s="80">
        <v>43264.0</v>
      </c>
      <c r="B6279" s="74">
        <v>1.2988</v>
      </c>
      <c r="C6279" s="1" t="s">
        <v>1949</v>
      </c>
      <c r="G6279" s="16"/>
    </row>
    <row r="6280">
      <c r="A6280" s="80">
        <v>43265.0</v>
      </c>
      <c r="B6280" s="74">
        <v>1.3052</v>
      </c>
      <c r="C6280" s="1" t="s">
        <v>1949</v>
      </c>
      <c r="G6280" s="16"/>
    </row>
    <row r="6281">
      <c r="A6281" s="80">
        <v>43266.0</v>
      </c>
      <c r="B6281" s="74">
        <v>1.3177</v>
      </c>
      <c r="C6281" s="1" t="s">
        <v>1949</v>
      </c>
      <c r="G6281" s="16"/>
    </row>
    <row r="6282">
      <c r="A6282" s="80">
        <v>43269.0</v>
      </c>
      <c r="B6282" s="74">
        <v>1.3208</v>
      </c>
      <c r="C6282" s="1" t="s">
        <v>1949</v>
      </c>
      <c r="G6282" s="16"/>
    </row>
    <row r="6283">
      <c r="A6283" s="80">
        <v>43270.0</v>
      </c>
      <c r="B6283" s="74">
        <v>1.3276</v>
      </c>
      <c r="C6283" s="1" t="s">
        <v>1949</v>
      </c>
      <c r="G6283" s="16"/>
    </row>
    <row r="6284">
      <c r="A6284" s="80">
        <v>43271.0</v>
      </c>
      <c r="B6284" s="74">
        <v>1.3301</v>
      </c>
      <c r="C6284" s="1" t="s">
        <v>1949</v>
      </c>
      <c r="G6284" s="16"/>
    </row>
    <row r="6285">
      <c r="A6285" s="80">
        <v>43272.0</v>
      </c>
      <c r="B6285" s="74">
        <v>1.331</v>
      </c>
      <c r="C6285" s="1" t="s">
        <v>1949</v>
      </c>
      <c r="G6285" s="16"/>
    </row>
    <row r="6286">
      <c r="A6286" s="80">
        <v>43273.0</v>
      </c>
      <c r="B6286" s="74">
        <v>1.3308</v>
      </c>
      <c r="C6286" s="1" t="s">
        <v>1949</v>
      </c>
      <c r="G6286" s="16"/>
    </row>
    <row r="6287">
      <c r="A6287" s="80">
        <v>43276.0</v>
      </c>
      <c r="B6287" s="74">
        <v>1.3303</v>
      </c>
      <c r="C6287" s="1" t="s">
        <v>1949</v>
      </c>
      <c r="G6287" s="16"/>
    </row>
    <row r="6288">
      <c r="A6288" s="80">
        <v>43277.0</v>
      </c>
      <c r="B6288" s="74">
        <v>1.3306</v>
      </c>
      <c r="C6288" s="1" t="s">
        <v>1949</v>
      </c>
      <c r="G6288" s="16"/>
    </row>
    <row r="6289">
      <c r="A6289" s="80">
        <v>43278.0</v>
      </c>
      <c r="B6289" s="74">
        <v>1.3307</v>
      </c>
      <c r="C6289" s="1" t="s">
        <v>1949</v>
      </c>
      <c r="G6289" s="16"/>
    </row>
    <row r="6290">
      <c r="A6290" s="80">
        <v>43279.0</v>
      </c>
      <c r="B6290" s="74">
        <v>1.3267</v>
      </c>
      <c r="C6290" s="1" t="s">
        <v>1949</v>
      </c>
      <c r="G6290" s="16"/>
    </row>
    <row r="6291">
      <c r="A6291" s="80">
        <v>43280.0</v>
      </c>
      <c r="B6291" s="74">
        <v>1.3168</v>
      </c>
      <c r="C6291" s="1" t="s">
        <v>1949</v>
      </c>
      <c r="G6291" s="16"/>
    </row>
    <row r="6292">
      <c r="A6292" s="79">
        <v>43283.0</v>
      </c>
      <c r="B6292" s="13"/>
      <c r="C6292" s="1" t="s">
        <v>1949</v>
      </c>
      <c r="G6292" s="16"/>
    </row>
    <row r="6293">
      <c r="A6293" s="79">
        <v>43284.0</v>
      </c>
      <c r="B6293" s="74">
        <v>1.3154</v>
      </c>
      <c r="C6293" s="1" t="s">
        <v>1949</v>
      </c>
      <c r="G6293" s="16"/>
    </row>
    <row r="6294">
      <c r="A6294" s="79">
        <v>43286.0</v>
      </c>
      <c r="B6294" s="74">
        <v>1.3129</v>
      </c>
      <c r="C6294" s="1" t="s">
        <v>1949</v>
      </c>
      <c r="G6294" s="16"/>
    </row>
    <row r="6295">
      <c r="A6295" s="79">
        <v>43287.0</v>
      </c>
      <c r="B6295" s="74">
        <v>1.3105</v>
      </c>
      <c r="C6295" s="1" t="s">
        <v>1949</v>
      </c>
      <c r="G6295" s="16"/>
    </row>
    <row r="6296">
      <c r="A6296" s="79">
        <v>43290.0</v>
      </c>
      <c r="B6296" s="74">
        <v>1.3097</v>
      </c>
      <c r="C6296" s="1" t="s">
        <v>1949</v>
      </c>
      <c r="G6296" s="16"/>
    </row>
    <row r="6297">
      <c r="A6297" s="80">
        <v>43291.0</v>
      </c>
      <c r="B6297" s="74">
        <v>1.3125</v>
      </c>
      <c r="C6297" s="1" t="s">
        <v>1949</v>
      </c>
      <c r="G6297" s="16"/>
    </row>
    <row r="6298">
      <c r="A6298" s="80">
        <v>43292.0</v>
      </c>
      <c r="B6298" s="74">
        <v>1.3151</v>
      </c>
      <c r="C6298" s="1" t="s">
        <v>1949</v>
      </c>
      <c r="G6298" s="16"/>
    </row>
    <row r="6299">
      <c r="A6299" s="80">
        <v>43293.0</v>
      </c>
      <c r="B6299" s="74">
        <v>1.3166</v>
      </c>
      <c r="C6299" s="1" t="s">
        <v>1949</v>
      </c>
      <c r="G6299" s="16"/>
    </row>
    <row r="6300">
      <c r="A6300" s="80">
        <v>43294.0</v>
      </c>
      <c r="B6300" s="74">
        <v>1.3171</v>
      </c>
      <c r="C6300" s="1" t="s">
        <v>1949</v>
      </c>
      <c r="G6300" s="16"/>
    </row>
    <row r="6301">
      <c r="A6301" s="80">
        <v>43297.0</v>
      </c>
      <c r="B6301" s="74">
        <v>1.3137</v>
      </c>
      <c r="C6301" s="1" t="s">
        <v>1949</v>
      </c>
      <c r="G6301" s="16"/>
    </row>
    <row r="6302">
      <c r="A6302" s="80">
        <v>43298.0</v>
      </c>
      <c r="B6302" s="74">
        <v>1.3187</v>
      </c>
      <c r="C6302" s="1" t="s">
        <v>1949</v>
      </c>
      <c r="G6302" s="16"/>
    </row>
    <row r="6303">
      <c r="A6303" s="80">
        <v>43299.0</v>
      </c>
      <c r="B6303" s="74">
        <v>1.3204</v>
      </c>
      <c r="C6303" s="1" t="s">
        <v>1949</v>
      </c>
      <c r="G6303" s="16"/>
    </row>
    <row r="6304">
      <c r="A6304" s="80">
        <v>43300.0</v>
      </c>
      <c r="B6304" s="74">
        <v>1.3255</v>
      </c>
      <c r="C6304" s="1" t="s">
        <v>1949</v>
      </c>
      <c r="G6304" s="16"/>
    </row>
    <row r="6305">
      <c r="A6305" s="80">
        <v>43301.0</v>
      </c>
      <c r="B6305" s="13"/>
      <c r="C6305" s="1" t="s">
        <v>1949</v>
      </c>
      <c r="G6305" s="16"/>
    </row>
    <row r="6306">
      <c r="A6306" s="80">
        <v>43304.0</v>
      </c>
      <c r="B6306" s="74">
        <v>1.3156</v>
      </c>
      <c r="C6306" s="1" t="s">
        <v>1949</v>
      </c>
      <c r="G6306" s="16"/>
    </row>
    <row r="6307">
      <c r="A6307" s="80">
        <v>43305.0</v>
      </c>
      <c r="B6307" s="74">
        <v>1.3157</v>
      </c>
      <c r="C6307" s="1" t="s">
        <v>1949</v>
      </c>
      <c r="G6307" s="16"/>
    </row>
    <row r="6308">
      <c r="A6308" s="80">
        <v>43306.0</v>
      </c>
      <c r="B6308" s="74">
        <v>1.3088</v>
      </c>
      <c r="C6308" s="1" t="s">
        <v>1949</v>
      </c>
      <c r="G6308" s="16"/>
    </row>
    <row r="6309">
      <c r="A6309" s="80">
        <v>43307.0</v>
      </c>
      <c r="B6309" s="74">
        <v>1.3065</v>
      </c>
      <c r="C6309" s="1" t="s">
        <v>1949</v>
      </c>
      <c r="G6309" s="16"/>
    </row>
    <row r="6310">
      <c r="A6310" s="80">
        <v>43308.0</v>
      </c>
      <c r="B6310" s="74">
        <v>1.3062</v>
      </c>
      <c r="C6310" s="1" t="s">
        <v>1949</v>
      </c>
      <c r="G6310" s="16"/>
    </row>
    <row r="6311">
      <c r="A6311" s="80">
        <v>43311.0</v>
      </c>
      <c r="B6311" s="74">
        <v>1.3021</v>
      </c>
      <c r="C6311" s="1" t="s">
        <v>1949</v>
      </c>
      <c r="G6311" s="16"/>
    </row>
    <row r="6312">
      <c r="A6312" s="80">
        <v>43312.0</v>
      </c>
      <c r="B6312" s="74">
        <v>1.3017</v>
      </c>
      <c r="C6312" s="1" t="s">
        <v>1949</v>
      </c>
      <c r="G6312" s="16"/>
    </row>
    <row r="6313">
      <c r="A6313" s="79">
        <v>43313.0</v>
      </c>
      <c r="B6313" s="74">
        <v>1.3002</v>
      </c>
      <c r="C6313" s="1" t="s">
        <v>1949</v>
      </c>
      <c r="G6313" s="16"/>
    </row>
    <row r="6314">
      <c r="A6314" s="79">
        <v>43314.0</v>
      </c>
      <c r="B6314" s="74">
        <v>1.3014</v>
      </c>
      <c r="C6314" s="1" t="s">
        <v>1949</v>
      </c>
      <c r="G6314" s="16"/>
    </row>
    <row r="6315">
      <c r="A6315" s="79">
        <v>43315.0</v>
      </c>
      <c r="B6315" s="74">
        <v>1.2983</v>
      </c>
      <c r="C6315" s="1" t="s">
        <v>1949</v>
      </c>
      <c r="G6315" s="16"/>
    </row>
    <row r="6316">
      <c r="A6316" s="79">
        <v>43318.0</v>
      </c>
      <c r="B6316" s="13"/>
      <c r="C6316" s="1" t="s">
        <v>1949</v>
      </c>
      <c r="G6316" s="16"/>
    </row>
    <row r="6317">
      <c r="A6317" s="79">
        <v>43319.0</v>
      </c>
      <c r="B6317" s="74">
        <v>1.3023</v>
      </c>
      <c r="C6317" s="1" t="s">
        <v>1949</v>
      </c>
      <c r="G6317" s="16"/>
    </row>
    <row r="6318">
      <c r="A6318" s="79">
        <v>43320.0</v>
      </c>
      <c r="B6318" s="74">
        <v>1.3052</v>
      </c>
      <c r="C6318" s="1" t="s">
        <v>1949</v>
      </c>
      <c r="G6318" s="16"/>
    </row>
    <row r="6319">
      <c r="A6319" s="79">
        <v>43321.0</v>
      </c>
      <c r="B6319" s="74">
        <v>1.304</v>
      </c>
      <c r="C6319" s="1" t="s">
        <v>1949</v>
      </c>
      <c r="G6319" s="16"/>
    </row>
    <row r="6320">
      <c r="A6320" s="80">
        <v>43322.0</v>
      </c>
      <c r="B6320" s="74">
        <v>1.3113</v>
      </c>
      <c r="C6320" s="1" t="s">
        <v>1949</v>
      </c>
      <c r="G6320" s="16"/>
    </row>
    <row r="6321">
      <c r="A6321" s="80">
        <v>43325.0</v>
      </c>
      <c r="B6321" s="74">
        <v>1.3136</v>
      </c>
      <c r="C6321" s="1" t="s">
        <v>1949</v>
      </c>
      <c r="G6321" s="16"/>
    </row>
    <row r="6322">
      <c r="A6322" s="80">
        <v>43326.0</v>
      </c>
      <c r="B6322" s="74">
        <v>1.3087</v>
      </c>
      <c r="C6322" s="1" t="s">
        <v>1949</v>
      </c>
      <c r="G6322" s="16"/>
    </row>
    <row r="6323">
      <c r="A6323" s="80">
        <v>43327.0</v>
      </c>
      <c r="B6323" s="74">
        <v>1.3138</v>
      </c>
      <c r="C6323" s="1" t="s">
        <v>1949</v>
      </c>
      <c r="G6323" s="16"/>
    </row>
    <row r="6324">
      <c r="A6324" s="80">
        <v>43328.0</v>
      </c>
      <c r="B6324" s="74">
        <v>1.3152</v>
      </c>
      <c r="C6324" s="1" t="s">
        <v>1949</v>
      </c>
      <c r="G6324" s="16"/>
    </row>
    <row r="6325">
      <c r="A6325" s="80">
        <v>43329.0</v>
      </c>
      <c r="B6325" s="74">
        <v>1.3081</v>
      </c>
      <c r="C6325" s="1" t="s">
        <v>1949</v>
      </c>
      <c r="G6325" s="16"/>
    </row>
    <row r="6326">
      <c r="A6326" s="80">
        <v>43332.0</v>
      </c>
      <c r="B6326" s="74">
        <v>1.3065</v>
      </c>
      <c r="C6326" s="1" t="s">
        <v>1949</v>
      </c>
      <c r="G6326" s="16"/>
    </row>
    <row r="6327">
      <c r="A6327" s="80">
        <v>43333.0</v>
      </c>
      <c r="B6327" s="74">
        <v>1.3036</v>
      </c>
      <c r="C6327" s="1" t="s">
        <v>1949</v>
      </c>
      <c r="G6327" s="16"/>
    </row>
    <row r="6328">
      <c r="A6328" s="80">
        <v>43334.0</v>
      </c>
      <c r="B6328" s="74">
        <v>1.3016</v>
      </c>
      <c r="C6328" s="1" t="s">
        <v>1949</v>
      </c>
      <c r="G6328" s="16"/>
    </row>
    <row r="6329">
      <c r="A6329" s="80">
        <v>43335.0</v>
      </c>
      <c r="B6329" s="74">
        <v>1.3063</v>
      </c>
      <c r="C6329" s="1" t="s">
        <v>1949</v>
      </c>
      <c r="G6329" s="16"/>
    </row>
    <row r="6330">
      <c r="A6330" s="80">
        <v>43336.0</v>
      </c>
      <c r="B6330" s="74">
        <v>1.3036</v>
      </c>
      <c r="C6330" s="1" t="s">
        <v>1949</v>
      </c>
      <c r="G6330" s="16"/>
    </row>
    <row r="6331">
      <c r="A6331" s="80">
        <v>43339.0</v>
      </c>
      <c r="B6331" s="74">
        <v>1.2986</v>
      </c>
      <c r="C6331" s="1" t="s">
        <v>1949</v>
      </c>
      <c r="G6331" s="16"/>
    </row>
    <row r="6332">
      <c r="A6332" s="80">
        <v>43340.0</v>
      </c>
      <c r="B6332" s="74">
        <v>1.2917</v>
      </c>
      <c r="C6332" s="1" t="s">
        <v>1949</v>
      </c>
      <c r="G6332" s="16"/>
    </row>
    <row r="6333">
      <c r="A6333" s="80">
        <v>43341.0</v>
      </c>
      <c r="B6333" s="74">
        <v>1.2931</v>
      </c>
      <c r="C6333" s="1" t="s">
        <v>1949</v>
      </c>
      <c r="G6333" s="16"/>
    </row>
    <row r="6334">
      <c r="A6334" s="80">
        <v>43342.0</v>
      </c>
      <c r="B6334" s="74">
        <v>1.298</v>
      </c>
      <c r="C6334" s="1" t="s">
        <v>1949</v>
      </c>
      <c r="G6334" s="16"/>
    </row>
    <row r="6335">
      <c r="A6335" s="80">
        <v>43343.0</v>
      </c>
      <c r="B6335" s="13"/>
      <c r="C6335" s="1" t="s">
        <v>1949</v>
      </c>
      <c r="G6335" s="16"/>
    </row>
    <row r="6336">
      <c r="A6336" s="79">
        <v>43347.0</v>
      </c>
      <c r="B6336" s="74">
        <v>1.3182</v>
      </c>
      <c r="C6336" s="1" t="s">
        <v>1949</v>
      </c>
      <c r="G6336" s="16"/>
    </row>
    <row r="6337">
      <c r="A6337" s="79">
        <v>43348.0</v>
      </c>
      <c r="B6337" s="74">
        <v>1.3185</v>
      </c>
      <c r="C6337" s="1" t="s">
        <v>1949</v>
      </c>
      <c r="G6337" s="16"/>
    </row>
    <row r="6338">
      <c r="A6338" s="79">
        <v>43349.0</v>
      </c>
      <c r="B6338" s="74">
        <v>1.3188</v>
      </c>
      <c r="C6338" s="1" t="s">
        <v>1949</v>
      </c>
      <c r="G6338" s="16"/>
    </row>
    <row r="6339">
      <c r="A6339" s="79">
        <v>43350.0</v>
      </c>
      <c r="B6339" s="74">
        <v>1.3164</v>
      </c>
      <c r="C6339" s="1" t="s">
        <v>1949</v>
      </c>
      <c r="G6339" s="16"/>
    </row>
    <row r="6340">
      <c r="A6340" s="80">
        <v>43353.0</v>
      </c>
      <c r="B6340" s="74">
        <v>1.3163</v>
      </c>
      <c r="C6340" s="1" t="s">
        <v>1949</v>
      </c>
      <c r="G6340" s="16"/>
    </row>
    <row r="6341">
      <c r="A6341" s="80">
        <v>43354.0</v>
      </c>
      <c r="B6341" s="74">
        <v>1.3141</v>
      </c>
      <c r="C6341" s="1" t="s">
        <v>1949</v>
      </c>
      <c r="G6341" s="16"/>
    </row>
    <row r="6342">
      <c r="A6342" s="80">
        <v>43355.0</v>
      </c>
      <c r="B6342" s="13"/>
      <c r="C6342" s="1" t="s">
        <v>1949</v>
      </c>
      <c r="G6342" s="16"/>
    </row>
    <row r="6343">
      <c r="A6343" s="80">
        <v>43356.0</v>
      </c>
      <c r="B6343" s="74">
        <v>1.2997</v>
      </c>
      <c r="C6343" s="1" t="s">
        <v>1949</v>
      </c>
      <c r="G6343" s="16"/>
    </row>
    <row r="6344">
      <c r="A6344" s="80">
        <v>43357.0</v>
      </c>
      <c r="B6344" s="74">
        <v>1.3033</v>
      </c>
      <c r="C6344" s="1" t="s">
        <v>1949</v>
      </c>
      <c r="G6344" s="16"/>
    </row>
    <row r="6345">
      <c r="A6345" s="80">
        <v>43360.0</v>
      </c>
      <c r="B6345" s="74">
        <v>1.3019</v>
      </c>
      <c r="C6345" s="1" t="s">
        <v>1949</v>
      </c>
      <c r="G6345" s="16"/>
    </row>
    <row r="6346">
      <c r="A6346" s="80">
        <v>43361.0</v>
      </c>
      <c r="B6346" s="74">
        <v>1.2992</v>
      </c>
      <c r="C6346" s="1" t="s">
        <v>1949</v>
      </c>
      <c r="G6346" s="16"/>
    </row>
    <row r="6347">
      <c r="A6347" s="80">
        <v>43362.0</v>
      </c>
      <c r="B6347" s="74">
        <v>1.2947</v>
      </c>
      <c r="C6347" s="1" t="s">
        <v>1949</v>
      </c>
      <c r="G6347" s="16"/>
    </row>
    <row r="6348">
      <c r="A6348" s="80">
        <v>43363.0</v>
      </c>
      <c r="B6348" s="74">
        <v>1.2905</v>
      </c>
      <c r="C6348" s="1" t="s">
        <v>1949</v>
      </c>
      <c r="G6348" s="16"/>
    </row>
    <row r="6349">
      <c r="A6349" s="80">
        <v>43364.0</v>
      </c>
      <c r="B6349" s="74">
        <v>1.2916</v>
      </c>
      <c r="C6349" s="1" t="s">
        <v>1949</v>
      </c>
      <c r="G6349" s="16"/>
    </row>
    <row r="6350">
      <c r="A6350" s="80">
        <v>43367.0</v>
      </c>
      <c r="B6350" s="74">
        <v>1.2935</v>
      </c>
      <c r="C6350" s="1" t="s">
        <v>1949</v>
      </c>
      <c r="G6350" s="16"/>
    </row>
    <row r="6351">
      <c r="A6351" s="80">
        <v>43368.0</v>
      </c>
      <c r="B6351" s="74">
        <v>1.2948</v>
      </c>
      <c r="C6351" s="1" t="s">
        <v>1949</v>
      </c>
      <c r="G6351" s="16"/>
    </row>
    <row r="6352">
      <c r="A6352" s="80">
        <v>43369.0</v>
      </c>
      <c r="B6352" s="74">
        <v>1.2975</v>
      </c>
      <c r="C6352" s="1" t="s">
        <v>1949</v>
      </c>
      <c r="G6352" s="16"/>
    </row>
    <row r="6353">
      <c r="A6353" s="80">
        <v>43370.0</v>
      </c>
      <c r="B6353" s="74">
        <v>1.3045</v>
      </c>
      <c r="C6353" s="1" t="s">
        <v>1949</v>
      </c>
      <c r="G6353" s="16"/>
    </row>
    <row r="6354">
      <c r="A6354" s="80">
        <v>43371.0</v>
      </c>
      <c r="B6354" s="13"/>
      <c r="C6354" s="1" t="s">
        <v>1949</v>
      </c>
      <c r="G6354" s="16"/>
    </row>
    <row r="6355">
      <c r="A6355" s="79">
        <v>43374.0</v>
      </c>
      <c r="B6355" s="74">
        <v>1.2803</v>
      </c>
      <c r="C6355" s="1" t="s">
        <v>1949</v>
      </c>
      <c r="G6355" s="16"/>
    </row>
    <row r="6356">
      <c r="A6356" s="79">
        <v>43375.0</v>
      </c>
      <c r="B6356" s="74">
        <v>1.2817</v>
      </c>
      <c r="C6356" s="1" t="s">
        <v>1949</v>
      </c>
      <c r="G6356" s="16"/>
    </row>
    <row r="6357">
      <c r="A6357" s="79">
        <v>43376.0</v>
      </c>
      <c r="B6357" s="74">
        <v>1.2832</v>
      </c>
      <c r="C6357" s="1" t="s">
        <v>1949</v>
      </c>
      <c r="G6357" s="16"/>
    </row>
    <row r="6358">
      <c r="A6358" s="79">
        <v>43377.0</v>
      </c>
      <c r="B6358" s="74">
        <v>1.29</v>
      </c>
      <c r="C6358" s="1" t="s">
        <v>1949</v>
      </c>
      <c r="G6358" s="16"/>
    </row>
    <row r="6359">
      <c r="A6359" s="79">
        <v>43378.0</v>
      </c>
      <c r="B6359" s="13"/>
      <c r="C6359" s="1" t="s">
        <v>1949</v>
      </c>
      <c r="G6359" s="16"/>
    </row>
    <row r="6360">
      <c r="A6360" s="79">
        <v>43382.0</v>
      </c>
      <c r="B6360" s="74">
        <v>1.2965</v>
      </c>
      <c r="C6360" s="1" t="s">
        <v>1949</v>
      </c>
      <c r="G6360" s="16"/>
    </row>
    <row r="6361">
      <c r="A6361" s="80">
        <v>43383.0</v>
      </c>
      <c r="B6361" s="74">
        <v>1.2992</v>
      </c>
      <c r="C6361" s="1" t="s">
        <v>1949</v>
      </c>
      <c r="G6361" s="16"/>
    </row>
    <row r="6362">
      <c r="A6362" s="80">
        <v>43384.0</v>
      </c>
      <c r="B6362" s="74">
        <v>1.3038</v>
      </c>
      <c r="C6362" s="1" t="s">
        <v>1949</v>
      </c>
      <c r="G6362" s="16"/>
    </row>
    <row r="6363">
      <c r="A6363" s="80">
        <v>43385.0</v>
      </c>
      <c r="B6363" s="74">
        <v>1.3031</v>
      </c>
      <c r="C6363" s="1" t="s">
        <v>1949</v>
      </c>
      <c r="G6363" s="16"/>
    </row>
    <row r="6364">
      <c r="A6364" s="80">
        <v>43388.0</v>
      </c>
      <c r="B6364" s="74">
        <v>1.2993</v>
      </c>
      <c r="C6364" s="1" t="s">
        <v>1949</v>
      </c>
      <c r="G6364" s="16"/>
    </row>
    <row r="6365">
      <c r="A6365" s="80">
        <v>43389.0</v>
      </c>
      <c r="B6365" s="74">
        <v>1.2938</v>
      </c>
      <c r="C6365" s="1" t="s">
        <v>1949</v>
      </c>
      <c r="G6365" s="16"/>
    </row>
    <row r="6366">
      <c r="A6366" s="80">
        <v>43390.0</v>
      </c>
      <c r="B6366" s="74">
        <v>1.2994</v>
      </c>
      <c r="C6366" s="1" t="s">
        <v>1949</v>
      </c>
      <c r="G6366" s="16"/>
    </row>
    <row r="6367">
      <c r="A6367" s="80">
        <v>43391.0</v>
      </c>
      <c r="B6367" s="74">
        <v>1.3057</v>
      </c>
      <c r="C6367" s="1" t="s">
        <v>1949</v>
      </c>
      <c r="G6367" s="16"/>
    </row>
    <row r="6368">
      <c r="A6368" s="80">
        <v>43392.0</v>
      </c>
      <c r="B6368" s="74">
        <v>1.3104</v>
      </c>
      <c r="C6368" s="1" t="s">
        <v>1949</v>
      </c>
      <c r="G6368" s="16"/>
    </row>
    <row r="6369">
      <c r="A6369" s="80">
        <v>43395.0</v>
      </c>
      <c r="B6369" s="74">
        <v>1.3105</v>
      </c>
      <c r="C6369" s="1" t="s">
        <v>1949</v>
      </c>
      <c r="G6369" s="16"/>
    </row>
    <row r="6370">
      <c r="A6370" s="80">
        <v>43396.0</v>
      </c>
      <c r="B6370" s="74">
        <v>1.3098</v>
      </c>
      <c r="C6370" s="1" t="s">
        <v>1949</v>
      </c>
      <c r="G6370" s="16"/>
    </row>
    <row r="6371">
      <c r="A6371" s="80">
        <v>43397.0</v>
      </c>
      <c r="B6371" s="74">
        <v>1.3029</v>
      </c>
      <c r="C6371" s="1" t="s">
        <v>1949</v>
      </c>
      <c r="G6371" s="16"/>
    </row>
    <row r="6372">
      <c r="A6372" s="80">
        <v>43398.0</v>
      </c>
      <c r="B6372" s="74">
        <v>1.3076</v>
      </c>
      <c r="C6372" s="1" t="s">
        <v>1949</v>
      </c>
      <c r="G6372" s="16"/>
    </row>
    <row r="6373">
      <c r="A6373" s="80">
        <v>43399.0</v>
      </c>
      <c r="B6373" s="74">
        <v>1.3108</v>
      </c>
      <c r="C6373" s="1" t="s">
        <v>1949</v>
      </c>
      <c r="G6373" s="16"/>
    </row>
    <row r="6374">
      <c r="A6374" s="80">
        <v>43402.0</v>
      </c>
      <c r="B6374" s="74">
        <v>1.3119</v>
      </c>
      <c r="C6374" s="1" t="s">
        <v>1949</v>
      </c>
      <c r="G6374" s="16"/>
    </row>
    <row r="6375">
      <c r="A6375" s="80">
        <v>43403.0</v>
      </c>
      <c r="B6375" s="74">
        <v>1.3133</v>
      </c>
      <c r="C6375" s="1" t="s">
        <v>1949</v>
      </c>
      <c r="G6375" s="16"/>
    </row>
    <row r="6376">
      <c r="A6376" s="80">
        <v>43404.0</v>
      </c>
      <c r="B6376" s="74">
        <v>1.3142</v>
      </c>
      <c r="C6376" s="1" t="s">
        <v>1949</v>
      </c>
      <c r="G6376" s="16"/>
    </row>
    <row r="6377">
      <c r="A6377" s="79">
        <v>43405.0</v>
      </c>
      <c r="B6377" s="74">
        <v>1.3088</v>
      </c>
      <c r="C6377" s="1" t="s">
        <v>1949</v>
      </c>
      <c r="G6377" s="16"/>
    </row>
    <row r="6378">
      <c r="A6378" s="79">
        <v>43406.0</v>
      </c>
      <c r="B6378" s="74">
        <v>1.3105</v>
      </c>
      <c r="C6378" s="1" t="s">
        <v>1949</v>
      </c>
      <c r="G6378" s="16"/>
    </row>
    <row r="6379">
      <c r="A6379" s="79">
        <v>43409.0</v>
      </c>
      <c r="B6379" s="74">
        <v>1.3096</v>
      </c>
      <c r="C6379" s="1" t="s">
        <v>1949</v>
      </c>
      <c r="G6379" s="16"/>
    </row>
    <row r="6380">
      <c r="A6380" s="79">
        <v>43410.0</v>
      </c>
      <c r="B6380" s="74">
        <v>1.313</v>
      </c>
      <c r="C6380" s="1" t="s">
        <v>1949</v>
      </c>
      <c r="G6380" s="16"/>
    </row>
    <row r="6381">
      <c r="A6381" s="79">
        <v>43411.0</v>
      </c>
      <c r="B6381" s="74">
        <v>1.3096</v>
      </c>
      <c r="C6381" s="1" t="s">
        <v>1949</v>
      </c>
      <c r="G6381" s="16"/>
    </row>
    <row r="6382">
      <c r="A6382" s="79">
        <v>43412.0</v>
      </c>
      <c r="B6382" s="74">
        <v>1.3114</v>
      </c>
      <c r="C6382" s="1" t="s">
        <v>1949</v>
      </c>
      <c r="G6382" s="16"/>
    </row>
    <row r="6383">
      <c r="A6383" s="79">
        <v>43413.0</v>
      </c>
      <c r="B6383" s="74">
        <v>1.3206</v>
      </c>
      <c r="C6383" s="1" t="s">
        <v>1949</v>
      </c>
      <c r="G6383" s="16"/>
    </row>
    <row r="6384">
      <c r="A6384" s="80">
        <v>43416.0</v>
      </c>
      <c r="B6384" s="13"/>
      <c r="C6384" s="1" t="s">
        <v>1949</v>
      </c>
      <c r="G6384" s="16"/>
    </row>
    <row r="6385">
      <c r="A6385" s="80">
        <v>43417.0</v>
      </c>
      <c r="B6385" s="74">
        <v>1.3241</v>
      </c>
      <c r="C6385" s="1" t="s">
        <v>1949</v>
      </c>
      <c r="G6385" s="16"/>
    </row>
    <row r="6386">
      <c r="A6386" s="80">
        <v>43418.0</v>
      </c>
      <c r="B6386" s="74">
        <v>1.3235</v>
      </c>
      <c r="C6386" s="1" t="s">
        <v>1949</v>
      </c>
      <c r="G6386" s="16"/>
    </row>
    <row r="6387">
      <c r="A6387" s="80">
        <v>43419.0</v>
      </c>
      <c r="B6387" s="74">
        <v>1.3202</v>
      </c>
      <c r="C6387" s="1" t="s">
        <v>1949</v>
      </c>
      <c r="G6387" s="16"/>
    </row>
    <row r="6388">
      <c r="A6388" s="80">
        <v>43420.0</v>
      </c>
      <c r="B6388" s="74">
        <v>1.3154</v>
      </c>
      <c r="C6388" s="1" t="s">
        <v>1949</v>
      </c>
      <c r="G6388" s="16"/>
    </row>
    <row r="6389">
      <c r="A6389" s="80">
        <v>43423.0</v>
      </c>
      <c r="B6389" s="74">
        <v>1.3182</v>
      </c>
      <c r="C6389" s="1" t="s">
        <v>1949</v>
      </c>
      <c r="G6389" s="16"/>
    </row>
    <row r="6390">
      <c r="A6390" s="80">
        <v>43424.0</v>
      </c>
      <c r="B6390" s="74">
        <v>1.3259</v>
      </c>
      <c r="C6390" s="1" t="s">
        <v>1949</v>
      </c>
      <c r="G6390" s="16"/>
    </row>
    <row r="6391">
      <c r="A6391" s="80">
        <v>43425.0</v>
      </c>
      <c r="B6391" s="74">
        <v>1.327</v>
      </c>
      <c r="C6391" s="1" t="s">
        <v>1949</v>
      </c>
      <c r="G6391" s="16"/>
    </row>
    <row r="6392">
      <c r="A6392" s="80">
        <v>43430.0</v>
      </c>
      <c r="B6392" s="74">
        <v>1.323</v>
      </c>
      <c r="C6392" s="1" t="s">
        <v>1949</v>
      </c>
      <c r="G6392" s="16"/>
    </row>
    <row r="6393">
      <c r="A6393" s="80">
        <v>43431.0</v>
      </c>
      <c r="B6393" s="74">
        <v>1.3289</v>
      </c>
      <c r="C6393" s="1" t="s">
        <v>1949</v>
      </c>
      <c r="G6393" s="16"/>
    </row>
    <row r="6394">
      <c r="A6394" s="80">
        <v>43432.0</v>
      </c>
      <c r="B6394" s="74">
        <v>1.3302</v>
      </c>
      <c r="C6394" s="1" t="s">
        <v>1949</v>
      </c>
      <c r="G6394" s="16"/>
    </row>
    <row r="6395">
      <c r="A6395" s="80">
        <v>43433.0</v>
      </c>
      <c r="B6395" s="74">
        <v>1.3275</v>
      </c>
      <c r="C6395" s="1" t="s">
        <v>1949</v>
      </c>
      <c r="G6395" s="16"/>
    </row>
    <row r="6396">
      <c r="A6396" s="80">
        <v>43434.0</v>
      </c>
      <c r="B6396" s="74">
        <v>1.3301</v>
      </c>
      <c r="C6396" s="1" t="s">
        <v>1949</v>
      </c>
      <c r="G6396" s="16"/>
    </row>
    <row r="6397">
      <c r="A6397" s="79">
        <v>43437.0</v>
      </c>
      <c r="B6397" s="74">
        <v>1.3191</v>
      </c>
      <c r="C6397" s="1" t="s">
        <v>1949</v>
      </c>
      <c r="G6397" s="16"/>
    </row>
    <row r="6398">
      <c r="A6398" s="79">
        <v>43438.0</v>
      </c>
      <c r="B6398" s="74">
        <v>1.3219</v>
      </c>
      <c r="C6398" s="1" t="s">
        <v>1949</v>
      </c>
      <c r="G6398" s="16"/>
    </row>
    <row r="6399">
      <c r="A6399" s="79">
        <v>43439.0</v>
      </c>
      <c r="B6399" s="13"/>
      <c r="C6399" s="1" t="s">
        <v>1949</v>
      </c>
      <c r="G6399" s="16"/>
    </row>
    <row r="6400">
      <c r="A6400" s="79">
        <v>43440.0</v>
      </c>
      <c r="B6400" s="74">
        <v>1.3404</v>
      </c>
      <c r="C6400" s="1" t="s">
        <v>1949</v>
      </c>
      <c r="G6400" s="16"/>
    </row>
    <row r="6401">
      <c r="A6401" s="79">
        <v>43441.0</v>
      </c>
      <c r="B6401" s="74">
        <v>1.3299</v>
      </c>
      <c r="C6401" s="1" t="s">
        <v>1949</v>
      </c>
      <c r="G6401" s="16"/>
    </row>
    <row r="6402">
      <c r="A6402" s="80">
        <v>43444.0</v>
      </c>
      <c r="B6402" s="74">
        <v>1.3379</v>
      </c>
      <c r="C6402" s="1" t="s">
        <v>1949</v>
      </c>
      <c r="G6402" s="16"/>
    </row>
    <row r="6403">
      <c r="A6403" s="80">
        <v>43445.0</v>
      </c>
      <c r="B6403" s="74">
        <v>1.3402</v>
      </c>
      <c r="C6403" s="1" t="s">
        <v>1949</v>
      </c>
      <c r="G6403" s="16"/>
    </row>
    <row r="6404">
      <c r="A6404" s="80">
        <v>43446.0</v>
      </c>
      <c r="B6404" s="74">
        <v>1.3346</v>
      </c>
      <c r="C6404" s="1" t="s">
        <v>1949</v>
      </c>
      <c r="G6404" s="16"/>
    </row>
    <row r="6405">
      <c r="A6405" s="80">
        <v>43447.0</v>
      </c>
      <c r="B6405" s="74">
        <v>1.3359</v>
      </c>
      <c r="C6405" s="1" t="s">
        <v>1949</v>
      </c>
      <c r="G6405" s="16"/>
    </row>
    <row r="6406">
      <c r="A6406" s="80">
        <v>43448.0</v>
      </c>
      <c r="B6406" s="74">
        <v>1.3379</v>
      </c>
      <c r="C6406" s="1" t="s">
        <v>1949</v>
      </c>
      <c r="G6406" s="16"/>
    </row>
    <row r="6407">
      <c r="A6407" s="80">
        <v>43451.0</v>
      </c>
      <c r="B6407" s="74">
        <v>1.3399</v>
      </c>
      <c r="C6407" s="1" t="s">
        <v>1949</v>
      </c>
      <c r="G6407" s="16"/>
    </row>
    <row r="6408">
      <c r="A6408" s="80">
        <v>43452.0</v>
      </c>
      <c r="B6408" s="74">
        <v>1.3454</v>
      </c>
      <c r="C6408" s="1" t="s">
        <v>1949</v>
      </c>
      <c r="G6408" s="16"/>
    </row>
    <row r="6409">
      <c r="A6409" s="80">
        <v>43453.0</v>
      </c>
      <c r="B6409" s="74">
        <v>1.345</v>
      </c>
      <c r="C6409" s="1" t="s">
        <v>1949</v>
      </c>
      <c r="G6409" s="16"/>
    </row>
    <row r="6410">
      <c r="A6410" s="80">
        <v>43454.0</v>
      </c>
      <c r="B6410" s="74">
        <v>1.3495</v>
      </c>
      <c r="C6410" s="1" t="s">
        <v>1949</v>
      </c>
      <c r="G6410" s="16"/>
    </row>
    <row r="6411">
      <c r="A6411" s="80">
        <v>43455.0</v>
      </c>
      <c r="B6411" s="74">
        <v>1.3566</v>
      </c>
      <c r="C6411" s="1" t="s">
        <v>1949</v>
      </c>
      <c r="G6411" s="16"/>
    </row>
    <row r="6412">
      <c r="A6412" s="80">
        <v>43460.0</v>
      </c>
      <c r="B6412" s="13"/>
      <c r="C6412" s="1" t="s">
        <v>1949</v>
      </c>
      <c r="G6412" s="16"/>
    </row>
    <row r="6413">
      <c r="A6413" s="80">
        <v>43461.0</v>
      </c>
      <c r="B6413" s="74">
        <v>1.3641</v>
      </c>
      <c r="C6413" s="1" t="s">
        <v>1949</v>
      </c>
      <c r="G6413" s="16"/>
    </row>
    <row r="6414">
      <c r="A6414" s="80">
        <v>43462.0</v>
      </c>
      <c r="B6414" s="13"/>
      <c r="C6414" s="1" t="s">
        <v>1949</v>
      </c>
      <c r="G6414" s="16"/>
    </row>
    <row r="6415">
      <c r="A6415" s="79">
        <v>43467.0</v>
      </c>
      <c r="B6415" s="74">
        <v>1.36</v>
      </c>
      <c r="C6415" s="1" t="s">
        <v>1949</v>
      </c>
      <c r="G6415" s="16"/>
    </row>
    <row r="6416">
      <c r="A6416" s="79">
        <v>43468.0</v>
      </c>
      <c r="B6416" s="74">
        <v>1.3501</v>
      </c>
      <c r="C6416" s="1" t="s">
        <v>1949</v>
      </c>
      <c r="G6416" s="16"/>
    </row>
    <row r="6417">
      <c r="A6417" s="79">
        <v>43469.0</v>
      </c>
      <c r="B6417" s="74">
        <v>1.341</v>
      </c>
      <c r="C6417" s="1" t="s">
        <v>1949</v>
      </c>
      <c r="G6417" s="16"/>
    </row>
    <row r="6418">
      <c r="A6418" s="79">
        <v>43472.0</v>
      </c>
      <c r="B6418" s="74">
        <v>1.3313</v>
      </c>
      <c r="C6418" s="1" t="s">
        <v>1949</v>
      </c>
      <c r="G6418" s="16"/>
    </row>
    <row r="6419">
      <c r="A6419" s="79">
        <v>43473.0</v>
      </c>
      <c r="B6419" s="74">
        <v>1.3293</v>
      </c>
      <c r="C6419" s="1" t="s">
        <v>1949</v>
      </c>
      <c r="G6419" s="16"/>
    </row>
    <row r="6420">
      <c r="A6420" s="79">
        <v>43474.0</v>
      </c>
      <c r="B6420" s="74">
        <v>1.3221</v>
      </c>
      <c r="C6420" s="1" t="s">
        <v>1949</v>
      </c>
      <c r="G6420" s="16"/>
    </row>
    <row r="6421">
      <c r="A6421" s="80">
        <v>43475.0</v>
      </c>
      <c r="B6421" s="74">
        <v>1.3234</v>
      </c>
      <c r="C6421" s="1" t="s">
        <v>1949</v>
      </c>
      <c r="G6421" s="16"/>
    </row>
    <row r="6422">
      <c r="A6422" s="80">
        <v>43476.0</v>
      </c>
      <c r="B6422" s="13"/>
      <c r="C6422" s="1" t="s">
        <v>1949</v>
      </c>
      <c r="G6422" s="16"/>
    </row>
    <row r="6423">
      <c r="A6423" s="80">
        <v>43479.0</v>
      </c>
      <c r="B6423" s="74">
        <v>1.3269</v>
      </c>
      <c r="C6423" s="1" t="s">
        <v>1949</v>
      </c>
      <c r="G6423" s="16"/>
    </row>
    <row r="6424">
      <c r="A6424" s="80">
        <v>43480.0</v>
      </c>
      <c r="B6424" s="74">
        <v>1.3266</v>
      </c>
      <c r="C6424" s="1" t="s">
        <v>1949</v>
      </c>
      <c r="G6424" s="16"/>
    </row>
    <row r="6425">
      <c r="A6425" s="80">
        <v>43481.0</v>
      </c>
      <c r="B6425" s="74">
        <v>1.3248</v>
      </c>
      <c r="C6425" s="1" t="s">
        <v>1949</v>
      </c>
      <c r="G6425" s="16"/>
    </row>
    <row r="6426">
      <c r="A6426" s="80">
        <v>43482.0</v>
      </c>
      <c r="B6426" s="74">
        <v>1.3294</v>
      </c>
      <c r="C6426" s="1" t="s">
        <v>1949</v>
      </c>
      <c r="G6426" s="16"/>
    </row>
    <row r="6427">
      <c r="A6427" s="80">
        <v>43483.0</v>
      </c>
      <c r="B6427" s="74">
        <v>1.326</v>
      </c>
      <c r="C6427" s="1" t="s">
        <v>1949</v>
      </c>
      <c r="G6427" s="16"/>
    </row>
    <row r="6428">
      <c r="A6428" s="80">
        <v>43487.0</v>
      </c>
      <c r="B6428" s="74">
        <v>1.334</v>
      </c>
      <c r="C6428" s="1" t="s">
        <v>1949</v>
      </c>
      <c r="G6428" s="16"/>
    </row>
    <row r="6429">
      <c r="A6429" s="80">
        <v>43488.0</v>
      </c>
      <c r="B6429" s="74">
        <v>1.3348</v>
      </c>
      <c r="C6429" s="1" t="s">
        <v>1949</v>
      </c>
      <c r="G6429" s="16"/>
    </row>
    <row r="6430">
      <c r="A6430" s="80">
        <v>43489.0</v>
      </c>
      <c r="B6430" s="74">
        <v>1.3351</v>
      </c>
      <c r="C6430" s="1" t="s">
        <v>1949</v>
      </c>
      <c r="G6430" s="16"/>
    </row>
    <row r="6431">
      <c r="A6431" s="80">
        <v>43490.0</v>
      </c>
      <c r="B6431" s="74">
        <v>1.3256</v>
      </c>
      <c r="C6431" s="1" t="s">
        <v>1949</v>
      </c>
      <c r="G6431" s="16"/>
    </row>
    <row r="6432">
      <c r="A6432" s="80">
        <v>43493.0</v>
      </c>
      <c r="B6432" s="74">
        <v>1.326</v>
      </c>
      <c r="C6432" s="1" t="s">
        <v>1949</v>
      </c>
      <c r="G6432" s="16"/>
    </row>
    <row r="6433">
      <c r="A6433" s="80">
        <v>43494.0</v>
      </c>
      <c r="B6433" s="74">
        <v>1.3266</v>
      </c>
      <c r="C6433" s="1" t="s">
        <v>1949</v>
      </c>
      <c r="G6433" s="16"/>
    </row>
    <row r="6434">
      <c r="A6434" s="80">
        <v>43495.0</v>
      </c>
      <c r="B6434" s="74">
        <v>1.3192</v>
      </c>
      <c r="C6434" s="1" t="s">
        <v>1949</v>
      </c>
      <c r="G6434" s="16"/>
    </row>
    <row r="6435">
      <c r="A6435" s="80">
        <v>43496.0</v>
      </c>
      <c r="B6435" s="74">
        <v>1.3144</v>
      </c>
      <c r="C6435" s="1" t="s">
        <v>1949</v>
      </c>
      <c r="G6435" s="16"/>
    </row>
    <row r="6436">
      <c r="A6436" s="79">
        <v>43497.0</v>
      </c>
      <c r="B6436" s="74">
        <v>1.3095</v>
      </c>
      <c r="C6436" s="1" t="s">
        <v>1949</v>
      </c>
      <c r="G6436" s="16"/>
    </row>
    <row r="6437">
      <c r="A6437" s="79">
        <v>43500.0</v>
      </c>
      <c r="B6437" s="74">
        <v>1.3127</v>
      </c>
      <c r="C6437" s="1" t="s">
        <v>1949</v>
      </c>
      <c r="G6437" s="16"/>
    </row>
    <row r="6438">
      <c r="A6438" s="79">
        <v>43501.0</v>
      </c>
      <c r="B6438" s="74">
        <v>1.3134</v>
      </c>
      <c r="C6438" s="1" t="s">
        <v>1949</v>
      </c>
      <c r="G6438" s="16"/>
    </row>
    <row r="6439">
      <c r="A6439" s="79">
        <v>43502.0</v>
      </c>
      <c r="B6439" s="74">
        <v>1.319</v>
      </c>
      <c r="C6439" s="1" t="s">
        <v>1949</v>
      </c>
      <c r="G6439" s="16"/>
    </row>
    <row r="6440">
      <c r="A6440" s="79">
        <v>43503.0</v>
      </c>
      <c r="B6440" s="74">
        <v>1.3285</v>
      </c>
      <c r="C6440" s="1" t="s">
        <v>1949</v>
      </c>
      <c r="G6440" s="16"/>
    </row>
    <row r="6441">
      <c r="A6441" s="79">
        <v>43504.0</v>
      </c>
      <c r="B6441" s="74">
        <v>1.327</v>
      </c>
      <c r="C6441" s="1" t="s">
        <v>1949</v>
      </c>
      <c r="G6441" s="16"/>
    </row>
    <row r="6442">
      <c r="A6442" s="80">
        <v>43507.0</v>
      </c>
      <c r="B6442" s="74">
        <v>1.3294</v>
      </c>
      <c r="C6442" s="1" t="s">
        <v>1949</v>
      </c>
      <c r="G6442" s="16"/>
    </row>
    <row r="6443">
      <c r="A6443" s="80">
        <v>43508.0</v>
      </c>
      <c r="B6443" s="74">
        <v>1.3248</v>
      </c>
      <c r="C6443" s="1" t="s">
        <v>1949</v>
      </c>
      <c r="G6443" s="16"/>
    </row>
    <row r="6444">
      <c r="A6444" s="80">
        <v>43509.0</v>
      </c>
      <c r="B6444" s="74">
        <v>1.324</v>
      </c>
      <c r="C6444" s="1" t="s">
        <v>1949</v>
      </c>
      <c r="G6444" s="16"/>
    </row>
    <row r="6445">
      <c r="A6445" s="80">
        <v>43510.0</v>
      </c>
      <c r="B6445" s="74">
        <v>1.3298</v>
      </c>
      <c r="C6445" s="1" t="s">
        <v>1949</v>
      </c>
      <c r="G6445" s="16"/>
    </row>
    <row r="6446">
      <c r="A6446" s="80">
        <v>43511.0</v>
      </c>
      <c r="B6446" s="74">
        <v>1.3266</v>
      </c>
      <c r="C6446" s="1" t="s">
        <v>1949</v>
      </c>
      <c r="G6446" s="16"/>
    </row>
    <row r="6447">
      <c r="A6447" s="80">
        <v>43515.0</v>
      </c>
      <c r="B6447" s="74">
        <v>1.3238</v>
      </c>
      <c r="C6447" s="1" t="s">
        <v>1949</v>
      </c>
      <c r="G6447" s="16"/>
    </row>
    <row r="6448">
      <c r="A6448" s="80">
        <v>43516.0</v>
      </c>
      <c r="B6448" s="74">
        <v>1.3169</v>
      </c>
      <c r="C6448" s="1" t="s">
        <v>1949</v>
      </c>
      <c r="G6448" s="16"/>
    </row>
    <row r="6449">
      <c r="A6449" s="80">
        <v>43517.0</v>
      </c>
      <c r="B6449" s="74">
        <v>1.3196</v>
      </c>
      <c r="C6449" s="1" t="s">
        <v>1949</v>
      </c>
      <c r="G6449" s="16"/>
    </row>
    <row r="6450">
      <c r="A6450" s="80">
        <v>43518.0</v>
      </c>
      <c r="B6450" s="74">
        <v>1.3173</v>
      </c>
      <c r="C6450" s="1" t="s">
        <v>1949</v>
      </c>
      <c r="G6450" s="16"/>
    </row>
    <row r="6451">
      <c r="A6451" s="80">
        <v>43521.0</v>
      </c>
      <c r="B6451" s="74">
        <v>1.3174</v>
      </c>
      <c r="C6451" s="1" t="s">
        <v>1949</v>
      </c>
      <c r="G6451" s="16"/>
    </row>
    <row r="6452">
      <c r="A6452" s="80">
        <v>43522.0</v>
      </c>
      <c r="B6452" s="74">
        <v>1.3195</v>
      </c>
      <c r="C6452" s="1" t="s">
        <v>1949</v>
      </c>
      <c r="G6452" s="16"/>
    </row>
    <row r="6453">
      <c r="A6453" s="80">
        <v>43523.0</v>
      </c>
      <c r="B6453" s="74">
        <v>1.3145</v>
      </c>
      <c r="C6453" s="1" t="s">
        <v>1949</v>
      </c>
      <c r="G6453" s="16"/>
    </row>
    <row r="6454">
      <c r="A6454" s="80">
        <v>43524.0</v>
      </c>
      <c r="B6454" s="74">
        <v>1.3169</v>
      </c>
      <c r="C6454" s="1" t="s">
        <v>1949</v>
      </c>
      <c r="G6454" s="16"/>
    </row>
    <row r="6455">
      <c r="A6455" s="79">
        <v>43525.0</v>
      </c>
      <c r="B6455" s="74">
        <v>1.326</v>
      </c>
      <c r="C6455" s="1" t="s">
        <v>1949</v>
      </c>
      <c r="G6455" s="16"/>
    </row>
    <row r="6456">
      <c r="A6456" s="79">
        <v>43528.0</v>
      </c>
      <c r="B6456" s="74">
        <v>1.3317</v>
      </c>
      <c r="C6456" s="1" t="s">
        <v>1949</v>
      </c>
      <c r="G6456" s="16"/>
    </row>
    <row r="6457">
      <c r="A6457" s="79">
        <v>43529.0</v>
      </c>
      <c r="B6457" s="74">
        <v>1.3345</v>
      </c>
      <c r="C6457" s="1" t="s">
        <v>1949</v>
      </c>
      <c r="G6457" s="16"/>
    </row>
    <row r="6458">
      <c r="A6458" s="79">
        <v>43530.0</v>
      </c>
      <c r="B6458" s="74">
        <v>1.342</v>
      </c>
      <c r="C6458" s="1" t="s">
        <v>1949</v>
      </c>
      <c r="G6458" s="16"/>
    </row>
    <row r="6459">
      <c r="A6459" s="79">
        <v>43531.0</v>
      </c>
      <c r="B6459" s="13"/>
      <c r="C6459" s="1" t="s">
        <v>1949</v>
      </c>
      <c r="G6459" s="16"/>
    </row>
    <row r="6460">
      <c r="A6460" s="79">
        <v>43532.0</v>
      </c>
      <c r="B6460" s="74">
        <v>1.3422</v>
      </c>
      <c r="C6460" s="1" t="s">
        <v>1949</v>
      </c>
      <c r="G6460" s="16"/>
    </row>
    <row r="6461">
      <c r="A6461" s="80">
        <v>43535.0</v>
      </c>
      <c r="B6461" s="74">
        <v>1.3414</v>
      </c>
      <c r="C6461" s="1" t="s">
        <v>1949</v>
      </c>
      <c r="G6461" s="16"/>
    </row>
    <row r="6462">
      <c r="A6462" s="80">
        <v>43536.0</v>
      </c>
      <c r="B6462" s="74">
        <v>1.3378</v>
      </c>
      <c r="C6462" s="1" t="s">
        <v>1949</v>
      </c>
      <c r="G6462" s="16"/>
    </row>
    <row r="6463">
      <c r="A6463" s="80">
        <v>43537.0</v>
      </c>
      <c r="B6463" s="74">
        <v>1.3326</v>
      </c>
      <c r="C6463" s="1" t="s">
        <v>1949</v>
      </c>
      <c r="G6463" s="16"/>
    </row>
    <row r="6464">
      <c r="A6464" s="80">
        <v>43538.0</v>
      </c>
      <c r="B6464" s="74">
        <v>1.3327</v>
      </c>
      <c r="C6464" s="1" t="s">
        <v>1949</v>
      </c>
      <c r="G6464" s="16"/>
    </row>
    <row r="6465">
      <c r="A6465" s="80">
        <v>43539.0</v>
      </c>
      <c r="B6465" s="74">
        <v>1.3342</v>
      </c>
      <c r="C6465" s="1" t="s">
        <v>1949</v>
      </c>
      <c r="G6465" s="16"/>
    </row>
    <row r="6466">
      <c r="A6466" s="80">
        <v>43542.0</v>
      </c>
      <c r="B6466" s="74">
        <v>1.3345</v>
      </c>
      <c r="C6466" s="1" t="s">
        <v>1949</v>
      </c>
      <c r="G6466" s="16"/>
    </row>
    <row r="6467">
      <c r="A6467" s="80">
        <v>43543.0</v>
      </c>
      <c r="B6467" s="74">
        <v>1.3292</v>
      </c>
      <c r="C6467" s="1" t="s">
        <v>1949</v>
      </c>
      <c r="G6467" s="16"/>
    </row>
    <row r="6468">
      <c r="A6468" s="80">
        <v>43544.0</v>
      </c>
      <c r="B6468" s="74">
        <v>1.3317</v>
      </c>
      <c r="C6468" s="1" t="s">
        <v>1949</v>
      </c>
      <c r="G6468" s="16"/>
    </row>
    <row r="6469">
      <c r="A6469" s="80">
        <v>43545.0</v>
      </c>
      <c r="B6469" s="74">
        <v>1.3366</v>
      </c>
      <c r="C6469" s="1" t="s">
        <v>1949</v>
      </c>
      <c r="G6469" s="16"/>
    </row>
    <row r="6470">
      <c r="A6470" s="80">
        <v>43546.0</v>
      </c>
      <c r="B6470" s="74">
        <v>1.3411</v>
      </c>
      <c r="C6470" s="1" t="s">
        <v>1949</v>
      </c>
      <c r="G6470" s="16"/>
    </row>
    <row r="6471">
      <c r="A6471" s="80">
        <v>43549.0</v>
      </c>
      <c r="B6471" s="74">
        <v>1.342</v>
      </c>
      <c r="C6471" s="1" t="s">
        <v>1949</v>
      </c>
      <c r="G6471" s="16"/>
    </row>
    <row r="6472">
      <c r="A6472" s="80">
        <v>43550.0</v>
      </c>
      <c r="B6472" s="74">
        <v>1.3386</v>
      </c>
      <c r="C6472" s="1" t="s">
        <v>1949</v>
      </c>
      <c r="G6472" s="16"/>
    </row>
    <row r="6473">
      <c r="A6473" s="80">
        <v>43551.0</v>
      </c>
      <c r="B6473" s="74">
        <v>1.3414</v>
      </c>
      <c r="C6473" s="1" t="s">
        <v>1949</v>
      </c>
      <c r="G6473" s="16"/>
    </row>
    <row r="6474">
      <c r="A6474" s="80">
        <v>43552.0</v>
      </c>
      <c r="B6474" s="74">
        <v>1.3429</v>
      </c>
      <c r="C6474" s="1" t="s">
        <v>1949</v>
      </c>
      <c r="G6474" s="16"/>
    </row>
    <row r="6475">
      <c r="A6475" s="80">
        <v>43553.0</v>
      </c>
      <c r="B6475" s="74">
        <v>1.3363</v>
      </c>
      <c r="C6475" s="1" t="s">
        <v>1949</v>
      </c>
      <c r="G6475" s="16"/>
    </row>
    <row r="6476">
      <c r="A6476" s="79">
        <v>43556.0</v>
      </c>
      <c r="B6476" s="74">
        <v>1.3337</v>
      </c>
      <c r="C6476" s="1" t="s">
        <v>1949</v>
      </c>
      <c r="G6476" s="16"/>
    </row>
    <row r="6477">
      <c r="A6477" s="79">
        <v>43557.0</v>
      </c>
      <c r="B6477" s="74">
        <v>1.3344</v>
      </c>
      <c r="C6477" s="1" t="s">
        <v>1949</v>
      </c>
      <c r="G6477" s="16"/>
    </row>
    <row r="6478">
      <c r="A6478" s="79">
        <v>43558.0</v>
      </c>
      <c r="B6478" s="74">
        <v>1.3324</v>
      </c>
      <c r="C6478" s="1" t="s">
        <v>1949</v>
      </c>
      <c r="G6478" s="16"/>
    </row>
    <row r="6479">
      <c r="A6479" s="79">
        <v>43559.0</v>
      </c>
      <c r="B6479" s="74">
        <v>1.3357</v>
      </c>
      <c r="C6479" s="1" t="s">
        <v>1949</v>
      </c>
      <c r="G6479" s="16"/>
    </row>
    <row r="6480">
      <c r="A6480" s="79">
        <v>43560.0</v>
      </c>
      <c r="B6480" s="74">
        <v>1.3386</v>
      </c>
      <c r="C6480" s="1" t="s">
        <v>1949</v>
      </c>
      <c r="G6480" s="16"/>
    </row>
    <row r="6481">
      <c r="A6481" s="79">
        <v>43563.0</v>
      </c>
      <c r="B6481" s="74">
        <v>1.3325</v>
      </c>
      <c r="C6481" s="1" t="s">
        <v>1949</v>
      </c>
      <c r="G6481" s="16"/>
    </row>
    <row r="6482">
      <c r="A6482" s="79">
        <v>43564.0</v>
      </c>
      <c r="B6482" s="74">
        <v>1.3316</v>
      </c>
      <c r="C6482" s="1" t="s">
        <v>1949</v>
      </c>
      <c r="G6482" s="16"/>
    </row>
    <row r="6483">
      <c r="A6483" s="80">
        <v>43565.0</v>
      </c>
      <c r="B6483" s="74">
        <v>1.3326</v>
      </c>
      <c r="C6483" s="1" t="s">
        <v>1949</v>
      </c>
      <c r="G6483" s="16"/>
    </row>
    <row r="6484">
      <c r="A6484" s="80">
        <v>43566.0</v>
      </c>
      <c r="B6484" s="74">
        <v>1.3378</v>
      </c>
      <c r="C6484" s="1" t="s">
        <v>1949</v>
      </c>
      <c r="G6484" s="16"/>
    </row>
    <row r="6485">
      <c r="A6485" s="80">
        <v>43567.0</v>
      </c>
      <c r="B6485" s="74">
        <v>1.3329</v>
      </c>
      <c r="C6485" s="1" t="s">
        <v>1949</v>
      </c>
      <c r="G6485" s="16"/>
    </row>
    <row r="6486">
      <c r="A6486" s="80">
        <v>43570.0</v>
      </c>
      <c r="B6486" s="74">
        <v>1.3354</v>
      </c>
      <c r="C6486" s="1" t="s">
        <v>1949</v>
      </c>
      <c r="G6486" s="16"/>
    </row>
    <row r="6487">
      <c r="A6487" s="80">
        <v>43571.0</v>
      </c>
      <c r="B6487" s="74">
        <v>1.3361</v>
      </c>
      <c r="C6487" s="1" t="s">
        <v>1949</v>
      </c>
      <c r="G6487" s="16"/>
    </row>
    <row r="6488">
      <c r="A6488" s="80">
        <v>43572.0</v>
      </c>
      <c r="B6488" s="74">
        <v>1.3332</v>
      </c>
      <c r="C6488" s="1" t="s">
        <v>1949</v>
      </c>
      <c r="G6488" s="16"/>
    </row>
    <row r="6489">
      <c r="A6489" s="80">
        <v>43573.0</v>
      </c>
      <c r="B6489" s="74">
        <v>1.3382</v>
      </c>
      <c r="C6489" s="1" t="s">
        <v>1949</v>
      </c>
      <c r="G6489" s="16"/>
    </row>
    <row r="6490">
      <c r="A6490" s="80">
        <v>43574.0</v>
      </c>
      <c r="B6490" s="13"/>
      <c r="C6490" s="1" t="s">
        <v>1949</v>
      </c>
      <c r="G6490" s="16"/>
    </row>
    <row r="6491">
      <c r="A6491" s="80">
        <v>43577.0</v>
      </c>
      <c r="B6491" s="74">
        <v>1.3353</v>
      </c>
      <c r="C6491" s="1" t="s">
        <v>1949</v>
      </c>
      <c r="G6491" s="16"/>
    </row>
    <row r="6492">
      <c r="A6492" s="80">
        <v>43578.0</v>
      </c>
      <c r="B6492" s="74">
        <v>1.3421</v>
      </c>
      <c r="C6492" s="1" t="s">
        <v>1949</v>
      </c>
      <c r="G6492" s="16"/>
    </row>
    <row r="6493">
      <c r="A6493" s="80">
        <v>43579.0</v>
      </c>
      <c r="B6493" s="74">
        <v>1.3475</v>
      </c>
      <c r="C6493" s="1" t="s">
        <v>1949</v>
      </c>
      <c r="G6493" s="16"/>
    </row>
    <row r="6494">
      <c r="A6494" s="80">
        <v>43580.0</v>
      </c>
      <c r="B6494" s="74">
        <v>1.3493</v>
      </c>
      <c r="C6494" s="1" t="s">
        <v>1949</v>
      </c>
      <c r="G6494" s="16"/>
    </row>
    <row r="6495">
      <c r="A6495" s="80">
        <v>43581.0</v>
      </c>
      <c r="B6495" s="74">
        <v>1.346</v>
      </c>
      <c r="C6495" s="1" t="s">
        <v>1949</v>
      </c>
      <c r="G6495" s="16"/>
    </row>
    <row r="6496">
      <c r="A6496" s="80">
        <v>43584.0</v>
      </c>
      <c r="B6496" s="13"/>
      <c r="C6496" s="1" t="s">
        <v>1949</v>
      </c>
      <c r="G6496" s="16"/>
    </row>
    <row r="6497">
      <c r="A6497" s="80">
        <v>43585.0</v>
      </c>
      <c r="B6497" s="74">
        <v>1.3423</v>
      </c>
      <c r="C6497" s="1" t="s">
        <v>1949</v>
      </c>
      <c r="G6497" s="16"/>
    </row>
    <row r="6498">
      <c r="A6498" s="81">
        <v>43586.0</v>
      </c>
      <c r="B6498" s="74">
        <v>1.3416</v>
      </c>
      <c r="C6498" s="1" t="s">
        <v>1949</v>
      </c>
      <c r="G6498" s="16"/>
    </row>
    <row r="6499">
      <c r="A6499" s="81">
        <v>43587.0</v>
      </c>
      <c r="B6499" s="74">
        <v>1.3462</v>
      </c>
      <c r="C6499" s="1" t="s">
        <v>1949</v>
      </c>
      <c r="G6499" s="16"/>
    </row>
    <row r="6500">
      <c r="A6500" s="81">
        <v>43588.0</v>
      </c>
      <c r="B6500" s="74">
        <v>1.3429</v>
      </c>
      <c r="C6500" s="1" t="s">
        <v>1949</v>
      </c>
      <c r="G6500" s="16"/>
    </row>
    <row r="6501">
      <c r="A6501" s="81">
        <v>43591.0</v>
      </c>
      <c r="B6501" s="74">
        <v>1.3456</v>
      </c>
      <c r="C6501" s="1" t="s">
        <v>1949</v>
      </c>
      <c r="G6501" s="16"/>
    </row>
    <row r="6502">
      <c r="A6502" s="81">
        <v>43592.0</v>
      </c>
      <c r="B6502" s="74">
        <v>1.3476</v>
      </c>
      <c r="C6502" s="1" t="s">
        <v>1949</v>
      </c>
      <c r="G6502" s="16"/>
    </row>
    <row r="6503">
      <c r="A6503" s="81">
        <v>43593.0</v>
      </c>
      <c r="B6503" s="74">
        <v>1.3466</v>
      </c>
      <c r="C6503" s="1" t="s">
        <v>1949</v>
      </c>
      <c r="G6503" s="16"/>
    </row>
    <row r="6504">
      <c r="A6504" s="81">
        <v>43594.0</v>
      </c>
      <c r="B6504" s="74">
        <v>1.3483</v>
      </c>
      <c r="C6504" s="1" t="s">
        <v>1949</v>
      </c>
      <c r="G6504" s="16"/>
    </row>
    <row r="6505">
      <c r="A6505" s="82">
        <v>43595.0</v>
      </c>
      <c r="B6505" s="74">
        <v>1.3418</v>
      </c>
      <c r="C6505" s="1" t="s">
        <v>1949</v>
      </c>
      <c r="G6505" s="16"/>
    </row>
    <row r="6506">
      <c r="A6506" s="82">
        <v>43598.0</v>
      </c>
      <c r="B6506" s="74">
        <v>1.3457</v>
      </c>
      <c r="C6506" s="1" t="s">
        <v>1949</v>
      </c>
      <c r="G6506" s="16"/>
    </row>
    <row r="6507">
      <c r="A6507" s="82">
        <v>43599.0</v>
      </c>
      <c r="B6507" s="74">
        <v>1.3469</v>
      </c>
      <c r="C6507" s="1" t="s">
        <v>1949</v>
      </c>
      <c r="G6507" s="16"/>
    </row>
    <row r="6508">
      <c r="A6508" s="82">
        <v>43600.0</v>
      </c>
      <c r="B6508" s="74">
        <v>1.3451</v>
      </c>
      <c r="C6508" s="1" t="s">
        <v>1949</v>
      </c>
      <c r="G6508" s="16"/>
    </row>
    <row r="6509">
      <c r="A6509" s="82">
        <v>43601.0</v>
      </c>
      <c r="B6509" s="74">
        <v>1.3439</v>
      </c>
      <c r="C6509" s="1" t="s">
        <v>1949</v>
      </c>
      <c r="G6509" s="16"/>
    </row>
    <row r="6510">
      <c r="A6510" s="82">
        <v>43602.0</v>
      </c>
      <c r="B6510" s="74">
        <v>1.3468</v>
      </c>
      <c r="C6510" s="1" t="s">
        <v>1949</v>
      </c>
      <c r="G6510" s="16"/>
    </row>
    <row r="6511">
      <c r="A6511" s="82">
        <v>43605.0</v>
      </c>
      <c r="B6511" s="13"/>
      <c r="C6511" s="1" t="s">
        <v>1949</v>
      </c>
      <c r="G6511" s="16"/>
    </row>
    <row r="6512">
      <c r="A6512" s="82">
        <v>43606.0</v>
      </c>
      <c r="B6512" s="74">
        <v>1.3413</v>
      </c>
      <c r="C6512" s="1" t="s">
        <v>1949</v>
      </c>
      <c r="G6512" s="16"/>
    </row>
    <row r="6513">
      <c r="A6513" s="82">
        <v>43607.0</v>
      </c>
      <c r="B6513" s="74">
        <v>1.341</v>
      </c>
      <c r="C6513" s="1" t="s">
        <v>1949</v>
      </c>
      <c r="G6513" s="16"/>
    </row>
    <row r="6514">
      <c r="A6514" s="82">
        <v>43608.0</v>
      </c>
      <c r="B6514" s="74">
        <v>1.3478</v>
      </c>
      <c r="C6514" s="1" t="s">
        <v>1949</v>
      </c>
      <c r="G6514" s="16"/>
    </row>
    <row r="6515">
      <c r="A6515" s="82">
        <v>43609.0</v>
      </c>
      <c r="B6515" s="74">
        <v>1.3447</v>
      </c>
      <c r="C6515" s="1" t="s">
        <v>1949</v>
      </c>
      <c r="G6515" s="16"/>
    </row>
    <row r="6516">
      <c r="A6516" s="82">
        <v>43613.0</v>
      </c>
      <c r="B6516" s="74">
        <v>1.3477</v>
      </c>
      <c r="C6516" s="1" t="s">
        <v>1949</v>
      </c>
      <c r="G6516" s="16"/>
    </row>
    <row r="6517">
      <c r="A6517" s="82">
        <v>43614.0</v>
      </c>
      <c r="B6517" s="74">
        <v>1.3514</v>
      </c>
      <c r="C6517" s="1" t="s">
        <v>1949</v>
      </c>
      <c r="G6517" s="16"/>
    </row>
    <row r="6518">
      <c r="A6518" s="82">
        <v>43615.0</v>
      </c>
      <c r="B6518" s="74">
        <v>1.3501</v>
      </c>
      <c r="C6518" s="1" t="s">
        <v>1949</v>
      </c>
      <c r="G6518" s="16"/>
    </row>
    <row r="6519">
      <c r="A6519" s="82">
        <v>43616.0</v>
      </c>
      <c r="B6519" s="74">
        <v>1.3527</v>
      </c>
      <c r="C6519" s="1" t="s">
        <v>1949</v>
      </c>
      <c r="G6519" s="16"/>
    </row>
    <row r="6520">
      <c r="A6520" s="79">
        <v>43619.0</v>
      </c>
      <c r="B6520" s="74">
        <v>1.347</v>
      </c>
      <c r="C6520" s="1" t="s">
        <v>1949</v>
      </c>
      <c r="G6520" s="16"/>
    </row>
    <row r="6521">
      <c r="A6521" s="79">
        <v>43620.0</v>
      </c>
      <c r="B6521" s="74">
        <v>1.3414</v>
      </c>
      <c r="C6521" s="1" t="s">
        <v>1949</v>
      </c>
      <c r="G6521" s="16"/>
    </row>
    <row r="6522">
      <c r="A6522" s="79">
        <v>43621.0</v>
      </c>
      <c r="B6522" s="74">
        <v>1.3401</v>
      </c>
      <c r="C6522" s="1" t="s">
        <v>1949</v>
      </c>
      <c r="G6522" s="16"/>
    </row>
    <row r="6523">
      <c r="A6523" s="79">
        <v>43622.0</v>
      </c>
      <c r="B6523" s="74">
        <v>1.3378</v>
      </c>
      <c r="C6523" s="1" t="s">
        <v>1949</v>
      </c>
      <c r="G6523" s="16"/>
    </row>
    <row r="6524">
      <c r="A6524" s="79">
        <v>43623.0</v>
      </c>
      <c r="B6524" s="13"/>
      <c r="C6524" s="1" t="s">
        <v>1949</v>
      </c>
      <c r="G6524" s="16"/>
    </row>
    <row r="6525">
      <c r="A6525" s="80">
        <v>43626.0</v>
      </c>
      <c r="B6525" s="74">
        <v>1.3267</v>
      </c>
      <c r="C6525" s="1" t="s">
        <v>1949</v>
      </c>
      <c r="G6525" s="16"/>
    </row>
    <row r="6526">
      <c r="A6526" s="80">
        <v>43627.0</v>
      </c>
      <c r="B6526" s="74">
        <v>1.3278</v>
      </c>
      <c r="C6526" s="1" t="s">
        <v>1949</v>
      </c>
      <c r="G6526" s="16"/>
    </row>
    <row r="6527">
      <c r="A6527" s="80">
        <v>43628.0</v>
      </c>
      <c r="B6527" s="74">
        <v>1.3303</v>
      </c>
      <c r="C6527" s="1" t="s">
        <v>1949</v>
      </c>
      <c r="G6527" s="16"/>
    </row>
    <row r="6528">
      <c r="A6528" s="80">
        <v>43629.0</v>
      </c>
      <c r="B6528" s="74">
        <v>1.3324</v>
      </c>
      <c r="C6528" s="1" t="s">
        <v>1949</v>
      </c>
      <c r="G6528" s="16"/>
    </row>
    <row r="6529">
      <c r="A6529" s="80">
        <v>43630.0</v>
      </c>
      <c r="B6529" s="74">
        <v>1.3385</v>
      </c>
      <c r="C6529" s="1" t="s">
        <v>1949</v>
      </c>
      <c r="G6529" s="16"/>
    </row>
    <row r="6530">
      <c r="A6530" s="80">
        <v>43633.0</v>
      </c>
      <c r="B6530" s="74">
        <v>1.3407</v>
      </c>
      <c r="C6530" s="1" t="s">
        <v>1949</v>
      </c>
      <c r="G6530" s="16"/>
    </row>
    <row r="6531">
      <c r="A6531" s="80">
        <v>43634.0</v>
      </c>
      <c r="B6531" s="74">
        <v>1.3394</v>
      </c>
      <c r="C6531" s="1" t="s">
        <v>1949</v>
      </c>
      <c r="G6531" s="16"/>
    </row>
    <row r="6532">
      <c r="A6532" s="80">
        <v>43635.0</v>
      </c>
      <c r="B6532" s="74">
        <v>1.3343</v>
      </c>
      <c r="C6532" s="1" t="s">
        <v>1949</v>
      </c>
      <c r="G6532" s="16"/>
    </row>
    <row r="6533">
      <c r="A6533" s="80">
        <v>43636.0</v>
      </c>
      <c r="B6533" s="74">
        <v>1.3191</v>
      </c>
      <c r="C6533" s="1" t="s">
        <v>1949</v>
      </c>
      <c r="G6533" s="16"/>
    </row>
    <row r="6534">
      <c r="A6534" s="80">
        <v>43637.0</v>
      </c>
      <c r="B6534" s="74">
        <v>1.3212</v>
      </c>
      <c r="C6534" s="1" t="s">
        <v>1949</v>
      </c>
      <c r="G6534" s="16"/>
    </row>
    <row r="6535">
      <c r="A6535" s="80">
        <v>43640.0</v>
      </c>
      <c r="B6535" s="74">
        <v>1.3194</v>
      </c>
      <c r="C6535" s="1" t="s">
        <v>1949</v>
      </c>
      <c r="G6535" s="16"/>
    </row>
    <row r="6536">
      <c r="A6536" s="80">
        <v>43641.0</v>
      </c>
      <c r="B6536" s="74">
        <v>1.3174</v>
      </c>
      <c r="C6536" s="1" t="s">
        <v>1949</v>
      </c>
      <c r="G6536" s="16"/>
    </row>
    <row r="6537">
      <c r="A6537" s="80">
        <v>43642.0</v>
      </c>
      <c r="B6537" s="74">
        <v>1.313</v>
      </c>
      <c r="C6537" s="1" t="s">
        <v>1949</v>
      </c>
      <c r="G6537" s="16"/>
    </row>
    <row r="6538">
      <c r="A6538" s="80">
        <v>43643.0</v>
      </c>
      <c r="B6538" s="74">
        <v>1.3111</v>
      </c>
      <c r="C6538" s="1" t="s">
        <v>1949</v>
      </c>
      <c r="G6538" s="16"/>
    </row>
    <row r="6539">
      <c r="A6539" s="80">
        <v>43644.0</v>
      </c>
      <c r="B6539" s="74">
        <v>1.3087</v>
      </c>
      <c r="C6539" s="1" t="s">
        <v>1949</v>
      </c>
      <c r="G6539" s="16"/>
    </row>
    <row r="6540">
      <c r="A6540" s="79">
        <v>43647.0</v>
      </c>
      <c r="B6540" s="13"/>
      <c r="C6540" s="1" t="s">
        <v>1949</v>
      </c>
      <c r="G6540" s="16"/>
    </row>
    <row r="6541">
      <c r="A6541" s="79">
        <v>43648.0</v>
      </c>
      <c r="B6541" s="74">
        <v>1.3114</v>
      </c>
      <c r="C6541" s="1" t="s">
        <v>1949</v>
      </c>
      <c r="G6541" s="16"/>
    </row>
    <row r="6542">
      <c r="A6542" s="79">
        <v>43649.0</v>
      </c>
      <c r="B6542" s="13"/>
      <c r="C6542" s="1" t="s">
        <v>1949</v>
      </c>
      <c r="G6542" s="16"/>
    </row>
    <row r="6543">
      <c r="A6543" s="79">
        <v>43651.0</v>
      </c>
      <c r="B6543" s="13"/>
      <c r="C6543" s="1" t="s">
        <v>1949</v>
      </c>
      <c r="G6543" s="16"/>
    </row>
    <row r="6544">
      <c r="A6544" s="79">
        <v>43654.0</v>
      </c>
      <c r="B6544" s="74">
        <v>1.3081</v>
      </c>
      <c r="C6544" s="1" t="s">
        <v>1949</v>
      </c>
      <c r="G6544" s="16"/>
    </row>
    <row r="6545">
      <c r="A6545" s="79">
        <v>43655.0</v>
      </c>
      <c r="B6545" s="74">
        <v>1.3127</v>
      </c>
      <c r="C6545" s="1" t="s">
        <v>1949</v>
      </c>
      <c r="G6545" s="16"/>
    </row>
    <row r="6546">
      <c r="A6546" s="80">
        <v>43656.0</v>
      </c>
      <c r="B6546" s="74">
        <v>1.3092</v>
      </c>
      <c r="C6546" s="1" t="s">
        <v>1949</v>
      </c>
      <c r="G6546" s="16"/>
    </row>
    <row r="6547">
      <c r="A6547" s="80">
        <v>43657.0</v>
      </c>
      <c r="B6547" s="74">
        <v>1.3071</v>
      </c>
      <c r="C6547" s="1" t="s">
        <v>1949</v>
      </c>
      <c r="G6547" s="16"/>
    </row>
    <row r="6548">
      <c r="A6548" s="80">
        <v>43658.0</v>
      </c>
      <c r="B6548" s="74">
        <v>1.3038</v>
      </c>
      <c r="C6548" s="1" t="s">
        <v>1949</v>
      </c>
      <c r="G6548" s="16"/>
    </row>
    <row r="6549">
      <c r="A6549" s="80">
        <v>43661.0</v>
      </c>
      <c r="B6549" s="74">
        <v>1.3039</v>
      </c>
      <c r="C6549" s="1" t="s">
        <v>1949</v>
      </c>
      <c r="G6549" s="16"/>
    </row>
    <row r="6550">
      <c r="A6550" s="80">
        <v>43662.0</v>
      </c>
      <c r="B6550" s="74">
        <v>1.3052</v>
      </c>
      <c r="C6550" s="1" t="s">
        <v>1949</v>
      </c>
      <c r="G6550" s="16"/>
    </row>
    <row r="6551">
      <c r="A6551" s="80">
        <v>43663.0</v>
      </c>
      <c r="B6551" s="74">
        <v>1.3053</v>
      </c>
      <c r="C6551" s="1" t="s">
        <v>1949</v>
      </c>
      <c r="G6551" s="16"/>
    </row>
    <row r="6552">
      <c r="A6552" s="80">
        <v>43664.0</v>
      </c>
      <c r="B6552" s="74">
        <v>1.3069</v>
      </c>
      <c r="C6552" s="1" t="s">
        <v>1949</v>
      </c>
      <c r="G6552" s="16"/>
    </row>
    <row r="6553">
      <c r="A6553" s="80">
        <v>43665.0</v>
      </c>
      <c r="B6553" s="74">
        <v>1.3071</v>
      </c>
      <c r="C6553" s="1" t="s">
        <v>1949</v>
      </c>
      <c r="G6553" s="16"/>
    </row>
    <row r="6554">
      <c r="A6554" s="80">
        <v>43668.0</v>
      </c>
      <c r="B6554" s="74">
        <v>1.3103</v>
      </c>
      <c r="C6554" s="1" t="s">
        <v>1949</v>
      </c>
      <c r="G6554" s="16"/>
    </row>
    <row r="6555">
      <c r="A6555" s="80">
        <v>43669.0</v>
      </c>
      <c r="B6555" s="74">
        <v>1.3142</v>
      </c>
      <c r="C6555" s="1" t="s">
        <v>1949</v>
      </c>
      <c r="G6555" s="16"/>
    </row>
    <row r="6556">
      <c r="A6556" s="80">
        <v>43670.0</v>
      </c>
      <c r="B6556" s="74">
        <v>1.3137</v>
      </c>
      <c r="C6556" s="1" t="s">
        <v>1949</v>
      </c>
      <c r="G6556" s="16"/>
    </row>
    <row r="6557">
      <c r="A6557" s="80">
        <v>43671.0</v>
      </c>
      <c r="B6557" s="74">
        <v>1.3146</v>
      </c>
      <c r="C6557" s="1" t="s">
        <v>1949</v>
      </c>
      <c r="G6557" s="16"/>
    </row>
    <row r="6558">
      <c r="A6558" s="80">
        <v>43672.0</v>
      </c>
      <c r="B6558" s="74">
        <v>1.3182</v>
      </c>
      <c r="C6558" s="1" t="s">
        <v>1949</v>
      </c>
      <c r="G6558" s="16"/>
    </row>
    <row r="6559">
      <c r="A6559" s="80">
        <v>43675.0</v>
      </c>
      <c r="B6559" s="74">
        <v>1.3159</v>
      </c>
      <c r="C6559" s="1" t="s">
        <v>1949</v>
      </c>
      <c r="G6559" s="16"/>
    </row>
    <row r="6560">
      <c r="A6560" s="80">
        <v>43676.0</v>
      </c>
      <c r="B6560" s="74">
        <v>1.3168</v>
      </c>
      <c r="C6560" s="1" t="s">
        <v>1949</v>
      </c>
      <c r="G6560" s="16"/>
    </row>
    <row r="6561">
      <c r="A6561" s="80">
        <v>43677.0</v>
      </c>
      <c r="B6561" s="74">
        <v>1.3148</v>
      </c>
      <c r="C6561" s="1" t="s">
        <v>1949</v>
      </c>
      <c r="G6561" s="16"/>
    </row>
    <row r="6562">
      <c r="A6562" s="79">
        <v>43678.0</v>
      </c>
      <c r="B6562" s="74">
        <v>1.3217</v>
      </c>
      <c r="C6562" s="1" t="s">
        <v>1949</v>
      </c>
      <c r="G6562" s="16"/>
    </row>
    <row r="6563">
      <c r="A6563" s="79">
        <v>43679.0</v>
      </c>
      <c r="B6563" s="74">
        <v>1.3225</v>
      </c>
      <c r="C6563" s="1" t="s">
        <v>1949</v>
      </c>
      <c r="G6563" s="16"/>
    </row>
    <row r="6564">
      <c r="A6564" s="79">
        <v>43682.0</v>
      </c>
      <c r="B6564" s="13"/>
      <c r="C6564" s="1" t="s">
        <v>1949</v>
      </c>
      <c r="G6564" s="16"/>
    </row>
    <row r="6565">
      <c r="A6565" s="79">
        <v>43683.0</v>
      </c>
      <c r="B6565" s="74">
        <v>1.3253</v>
      </c>
      <c r="C6565" s="1" t="s">
        <v>1949</v>
      </c>
      <c r="G6565" s="16"/>
    </row>
    <row r="6566">
      <c r="A6566" s="79">
        <v>43684.0</v>
      </c>
      <c r="B6566" s="74">
        <v>1.3322</v>
      </c>
      <c r="C6566" s="1" t="s">
        <v>1949</v>
      </c>
      <c r="G6566" s="16"/>
    </row>
    <row r="6567">
      <c r="A6567" s="79">
        <v>43685.0</v>
      </c>
      <c r="B6567" s="74">
        <v>1.3257</v>
      </c>
      <c r="C6567" s="1" t="s">
        <v>1949</v>
      </c>
      <c r="G6567" s="16"/>
    </row>
    <row r="6568">
      <c r="A6568" s="79">
        <v>43686.0</v>
      </c>
      <c r="B6568" s="74">
        <v>1.3221</v>
      </c>
      <c r="C6568" s="1" t="s">
        <v>1949</v>
      </c>
      <c r="G6568" s="16"/>
    </row>
    <row r="6569">
      <c r="A6569" s="80">
        <v>43689.0</v>
      </c>
      <c r="B6569" s="74">
        <v>1.3234</v>
      </c>
      <c r="C6569" s="1" t="s">
        <v>1949</v>
      </c>
      <c r="G6569" s="16"/>
    </row>
    <row r="6570">
      <c r="A6570" s="80">
        <v>43690.0</v>
      </c>
      <c r="B6570" s="74">
        <v>1.3236</v>
      </c>
      <c r="C6570" s="1" t="s">
        <v>1949</v>
      </c>
      <c r="G6570" s="16"/>
    </row>
    <row r="6571">
      <c r="A6571" s="80">
        <v>43691.0</v>
      </c>
      <c r="B6571" s="74">
        <v>1.3311</v>
      </c>
      <c r="C6571" s="1" t="s">
        <v>1949</v>
      </c>
      <c r="G6571" s="16"/>
    </row>
    <row r="6572">
      <c r="A6572" s="80">
        <v>43692.0</v>
      </c>
      <c r="B6572" s="74">
        <v>1.3325</v>
      </c>
      <c r="C6572" s="1" t="s">
        <v>1949</v>
      </c>
      <c r="G6572" s="16"/>
    </row>
    <row r="6573">
      <c r="A6573" s="80">
        <v>43693.0</v>
      </c>
      <c r="B6573" s="74">
        <v>1.3286</v>
      </c>
      <c r="C6573" s="1" t="s">
        <v>1949</v>
      </c>
      <c r="G6573" s="16"/>
    </row>
    <row r="6574">
      <c r="A6574" s="80">
        <v>43696.0</v>
      </c>
      <c r="B6574" s="74">
        <v>1.3298</v>
      </c>
      <c r="C6574" s="1" t="s">
        <v>1949</v>
      </c>
      <c r="G6574" s="16"/>
    </row>
    <row r="6575">
      <c r="A6575" s="80">
        <v>43697.0</v>
      </c>
      <c r="B6575" s="74">
        <v>1.3323</v>
      </c>
      <c r="C6575" s="1" t="s">
        <v>1949</v>
      </c>
      <c r="G6575" s="16"/>
    </row>
    <row r="6576">
      <c r="A6576" s="80">
        <v>43698.0</v>
      </c>
      <c r="B6576" s="74">
        <v>1.3278</v>
      </c>
      <c r="C6576" s="1" t="s">
        <v>1949</v>
      </c>
      <c r="G6576" s="16"/>
    </row>
    <row r="6577">
      <c r="A6577" s="80">
        <v>43699.0</v>
      </c>
      <c r="B6577" s="74">
        <v>1.3293</v>
      </c>
      <c r="C6577" s="1" t="s">
        <v>1949</v>
      </c>
      <c r="G6577" s="16"/>
    </row>
    <row r="6578">
      <c r="A6578" s="80">
        <v>43700.0</v>
      </c>
      <c r="B6578" s="74">
        <v>1.331</v>
      </c>
      <c r="C6578" s="1" t="s">
        <v>1949</v>
      </c>
      <c r="G6578" s="16"/>
    </row>
    <row r="6579">
      <c r="A6579" s="80">
        <v>43703.0</v>
      </c>
      <c r="B6579" s="74">
        <v>1.3279</v>
      </c>
      <c r="C6579" s="1" t="s">
        <v>1949</v>
      </c>
      <c r="G6579" s="16"/>
    </row>
    <row r="6580">
      <c r="A6580" s="80">
        <v>43704.0</v>
      </c>
      <c r="B6580" s="74">
        <v>1.3267</v>
      </c>
      <c r="C6580" s="1" t="s">
        <v>1949</v>
      </c>
      <c r="G6580" s="16"/>
    </row>
    <row r="6581">
      <c r="A6581" s="80">
        <v>43705.0</v>
      </c>
      <c r="B6581" s="74">
        <v>1.3301</v>
      </c>
      <c r="C6581" s="1" t="s">
        <v>1949</v>
      </c>
      <c r="G6581" s="16"/>
    </row>
    <row r="6582">
      <c r="A6582" s="80">
        <v>43706.0</v>
      </c>
      <c r="B6582" s="74">
        <v>1.3296</v>
      </c>
      <c r="C6582" s="1" t="s">
        <v>1949</v>
      </c>
      <c r="G6582" s="16"/>
    </row>
    <row r="6583">
      <c r="A6583" s="80">
        <v>43707.0</v>
      </c>
      <c r="B6583" s="13"/>
      <c r="C6583" s="1" t="s">
        <v>1949</v>
      </c>
      <c r="G6583" s="16"/>
    </row>
    <row r="6584">
      <c r="A6584" s="79">
        <v>43711.0</v>
      </c>
      <c r="B6584" s="74">
        <v>1.3343</v>
      </c>
      <c r="C6584" s="1" t="s">
        <v>1949</v>
      </c>
      <c r="G6584" s="16"/>
    </row>
    <row r="6585">
      <c r="A6585" s="79">
        <v>43712.0</v>
      </c>
      <c r="B6585" s="74">
        <v>1.3263</v>
      </c>
      <c r="C6585" s="1" t="s">
        <v>1949</v>
      </c>
      <c r="G6585" s="16"/>
    </row>
    <row r="6586">
      <c r="A6586" s="79">
        <v>43713.0</v>
      </c>
      <c r="B6586" s="74">
        <v>1.3228</v>
      </c>
      <c r="C6586" s="1" t="s">
        <v>1949</v>
      </c>
      <c r="G6586" s="16"/>
    </row>
    <row r="6587">
      <c r="A6587" s="79">
        <v>43714.0</v>
      </c>
      <c r="B6587" s="74">
        <v>1.3174</v>
      </c>
      <c r="C6587" s="1" t="s">
        <v>1949</v>
      </c>
      <c r="G6587" s="16"/>
    </row>
    <row r="6588">
      <c r="A6588" s="79">
        <v>43717.0</v>
      </c>
      <c r="B6588" s="74">
        <v>1.3155</v>
      </c>
      <c r="C6588" s="1" t="s">
        <v>1949</v>
      </c>
      <c r="G6588" s="16"/>
    </row>
    <row r="6589">
      <c r="A6589" s="80">
        <v>43718.0</v>
      </c>
      <c r="B6589" s="74">
        <v>1.3153</v>
      </c>
      <c r="C6589" s="1" t="s">
        <v>1949</v>
      </c>
      <c r="G6589" s="16"/>
    </row>
    <row r="6590">
      <c r="A6590" s="80">
        <v>43719.0</v>
      </c>
      <c r="B6590" s="74">
        <v>1.3181</v>
      </c>
      <c r="C6590" s="1" t="s">
        <v>1949</v>
      </c>
      <c r="G6590" s="16"/>
    </row>
    <row r="6591">
      <c r="A6591" s="80">
        <v>43720.0</v>
      </c>
      <c r="B6591" s="74">
        <v>1.3205</v>
      </c>
      <c r="C6591" s="1" t="s">
        <v>1949</v>
      </c>
      <c r="G6591" s="16"/>
    </row>
    <row r="6592">
      <c r="A6592" s="80">
        <v>43721.0</v>
      </c>
      <c r="B6592" s="74">
        <v>1.3257</v>
      </c>
      <c r="C6592" s="1" t="s">
        <v>1949</v>
      </c>
      <c r="G6592" s="16"/>
    </row>
    <row r="6593">
      <c r="A6593" s="80">
        <v>43724.0</v>
      </c>
      <c r="B6593" s="74">
        <v>1.3248</v>
      </c>
      <c r="C6593" s="1" t="s">
        <v>1949</v>
      </c>
      <c r="G6593" s="16"/>
    </row>
    <row r="6594">
      <c r="A6594" s="80">
        <v>43725.0</v>
      </c>
      <c r="B6594" s="74">
        <v>1.3257</v>
      </c>
      <c r="C6594" s="1" t="s">
        <v>1949</v>
      </c>
      <c r="G6594" s="16"/>
    </row>
    <row r="6595">
      <c r="A6595" s="80">
        <v>43726.0</v>
      </c>
      <c r="B6595" s="74">
        <v>1.3271</v>
      </c>
      <c r="C6595" s="1" t="s">
        <v>1949</v>
      </c>
      <c r="G6595" s="16"/>
    </row>
    <row r="6596">
      <c r="A6596" s="80">
        <v>43727.0</v>
      </c>
      <c r="B6596" s="74">
        <v>1.3259</v>
      </c>
      <c r="C6596" s="1" t="s">
        <v>1949</v>
      </c>
      <c r="G6596" s="16"/>
    </row>
    <row r="6597">
      <c r="A6597" s="80">
        <v>43728.0</v>
      </c>
      <c r="B6597" s="74">
        <v>1.3275</v>
      </c>
      <c r="C6597" s="1" t="s">
        <v>1949</v>
      </c>
      <c r="G6597" s="16"/>
    </row>
    <row r="6598">
      <c r="A6598" s="80">
        <v>43731.0</v>
      </c>
      <c r="B6598" s="74">
        <v>1.327</v>
      </c>
      <c r="C6598" s="1" t="s">
        <v>1949</v>
      </c>
      <c r="G6598" s="16"/>
    </row>
    <row r="6599">
      <c r="A6599" s="80">
        <v>43732.0</v>
      </c>
      <c r="B6599" s="74">
        <v>1.3249</v>
      </c>
      <c r="C6599" s="1" t="s">
        <v>1949</v>
      </c>
      <c r="G6599" s="16"/>
    </row>
    <row r="6600">
      <c r="A6600" s="80">
        <v>43733.0</v>
      </c>
      <c r="B6600" s="74">
        <v>1.327</v>
      </c>
      <c r="C6600" s="1" t="s">
        <v>1949</v>
      </c>
      <c r="G6600" s="16"/>
    </row>
    <row r="6601">
      <c r="A6601" s="80">
        <v>43734.0</v>
      </c>
      <c r="B6601" s="74">
        <v>1.326</v>
      </c>
      <c r="C6601" s="1" t="s">
        <v>1949</v>
      </c>
      <c r="G6601" s="16"/>
    </row>
    <row r="6602">
      <c r="A6602" s="80">
        <v>43735.0</v>
      </c>
      <c r="B6602" s="74">
        <v>1.3249</v>
      </c>
      <c r="C6602" s="1" t="s">
        <v>1949</v>
      </c>
      <c r="G6602" s="16"/>
    </row>
    <row r="6603">
      <c r="A6603" s="80">
        <v>43738.0</v>
      </c>
      <c r="B6603" s="74">
        <v>1.3243</v>
      </c>
      <c r="C6603" s="1" t="s">
        <v>1949</v>
      </c>
      <c r="G6603" s="16"/>
    </row>
    <row r="6604">
      <c r="A6604" s="79">
        <v>43739.0</v>
      </c>
      <c r="B6604" s="74">
        <v>1.3244</v>
      </c>
      <c r="C6604" s="1" t="s">
        <v>1949</v>
      </c>
      <c r="G6604" s="16"/>
    </row>
    <row r="6605">
      <c r="A6605" s="79">
        <v>43740.0</v>
      </c>
      <c r="B6605" s="74">
        <v>1.3294</v>
      </c>
      <c r="C6605" s="1" t="s">
        <v>1949</v>
      </c>
      <c r="G6605" s="16"/>
    </row>
    <row r="6606">
      <c r="A6606" s="79">
        <v>43741.0</v>
      </c>
      <c r="B6606" s="74">
        <v>1.333</v>
      </c>
      <c r="C6606" s="1" t="s">
        <v>1949</v>
      </c>
      <c r="G6606" s="16"/>
    </row>
    <row r="6607">
      <c r="A6607" s="79">
        <v>43742.0</v>
      </c>
      <c r="B6607" s="13"/>
      <c r="C6607" s="1" t="s">
        <v>1949</v>
      </c>
      <c r="G6607" s="16"/>
    </row>
    <row r="6608">
      <c r="A6608" s="79">
        <v>43745.0</v>
      </c>
      <c r="B6608" s="74">
        <v>1.3306</v>
      </c>
      <c r="C6608" s="1" t="s">
        <v>1949</v>
      </c>
      <c r="G6608" s="16"/>
    </row>
    <row r="6609">
      <c r="A6609" s="79">
        <v>43746.0</v>
      </c>
      <c r="B6609" s="74">
        <v>1.3323</v>
      </c>
      <c r="C6609" s="1" t="s">
        <v>1949</v>
      </c>
      <c r="G6609" s="16"/>
    </row>
    <row r="6610">
      <c r="A6610" s="79">
        <v>43747.0</v>
      </c>
      <c r="B6610" s="74">
        <v>1.3324</v>
      </c>
      <c r="C6610" s="1" t="s">
        <v>1949</v>
      </c>
      <c r="G6610" s="16"/>
    </row>
    <row r="6611">
      <c r="A6611" s="80">
        <v>43748.0</v>
      </c>
      <c r="B6611" s="74">
        <v>1.3294</v>
      </c>
      <c r="C6611" s="1" t="s">
        <v>1949</v>
      </c>
      <c r="G6611" s="16"/>
    </row>
    <row r="6612">
      <c r="A6612" s="80">
        <v>43749.0</v>
      </c>
      <c r="B6612" s="74">
        <v>1.3198</v>
      </c>
      <c r="C6612" s="1" t="s">
        <v>1949</v>
      </c>
      <c r="G6612" s="16"/>
    </row>
    <row r="6613">
      <c r="A6613" s="80">
        <v>43753.0</v>
      </c>
      <c r="B6613" s="74">
        <v>1.3211</v>
      </c>
      <c r="C6613" s="1" t="s">
        <v>1949</v>
      </c>
      <c r="G6613" s="16"/>
    </row>
    <row r="6614">
      <c r="A6614" s="80">
        <v>43754.0</v>
      </c>
      <c r="B6614" s="74">
        <v>1.3201</v>
      </c>
      <c r="C6614" s="1" t="s">
        <v>1949</v>
      </c>
      <c r="G6614" s="16"/>
    </row>
    <row r="6615">
      <c r="A6615" s="80">
        <v>43755.0</v>
      </c>
      <c r="B6615" s="74">
        <v>1.3143</v>
      </c>
      <c r="C6615" s="1" t="s">
        <v>1949</v>
      </c>
      <c r="G6615" s="16"/>
    </row>
    <row r="6616">
      <c r="A6616" s="80">
        <v>43756.0</v>
      </c>
      <c r="B6616" s="74">
        <v>1.3132</v>
      </c>
      <c r="C6616" s="1" t="s">
        <v>1949</v>
      </c>
      <c r="G6616" s="16"/>
    </row>
    <row r="6617">
      <c r="A6617" s="80">
        <v>43759.0</v>
      </c>
      <c r="B6617" s="74">
        <v>1.3096</v>
      </c>
      <c r="C6617" s="1" t="s">
        <v>1949</v>
      </c>
      <c r="G6617" s="16"/>
    </row>
    <row r="6618">
      <c r="A6618" s="80">
        <v>43760.0</v>
      </c>
      <c r="B6618" s="74">
        <v>1.3094</v>
      </c>
      <c r="C6618" s="1" t="s">
        <v>1949</v>
      </c>
      <c r="G6618" s="16"/>
    </row>
    <row r="6619">
      <c r="A6619" s="80">
        <v>43761.0</v>
      </c>
      <c r="B6619" s="74">
        <v>1.3086</v>
      </c>
      <c r="C6619" s="1" t="s">
        <v>1949</v>
      </c>
      <c r="G6619" s="16"/>
    </row>
    <row r="6620">
      <c r="A6620" s="80">
        <v>43762.0</v>
      </c>
      <c r="B6620" s="74">
        <v>1.3075</v>
      </c>
      <c r="C6620" s="1" t="s">
        <v>1949</v>
      </c>
      <c r="G6620" s="16"/>
    </row>
    <row r="6621">
      <c r="A6621" s="80">
        <v>43763.0</v>
      </c>
      <c r="B6621" s="74">
        <v>1.3064</v>
      </c>
      <c r="C6621" s="1" t="s">
        <v>1949</v>
      </c>
      <c r="G6621" s="16"/>
    </row>
    <row r="6622">
      <c r="A6622" s="80">
        <v>43766.0</v>
      </c>
      <c r="B6622" s="74">
        <v>1.3056</v>
      </c>
      <c r="C6622" s="1" t="s">
        <v>1949</v>
      </c>
      <c r="G6622" s="16"/>
    </row>
    <row r="6623">
      <c r="A6623" s="80">
        <v>43767.0</v>
      </c>
      <c r="B6623" s="74">
        <v>1.3075</v>
      </c>
      <c r="C6623" s="1" t="s">
        <v>1949</v>
      </c>
      <c r="G6623" s="16"/>
    </row>
    <row r="6624">
      <c r="A6624" s="80">
        <v>43768.0</v>
      </c>
      <c r="B6624" s="74">
        <v>1.3152</v>
      </c>
      <c r="C6624" s="1" t="s">
        <v>1949</v>
      </c>
      <c r="G6624" s="16"/>
    </row>
    <row r="6625">
      <c r="A6625" s="80">
        <v>43769.0</v>
      </c>
      <c r="B6625" s="74">
        <v>1.316</v>
      </c>
      <c r="C6625" s="1" t="s">
        <v>1949</v>
      </c>
      <c r="G6625" s="16"/>
    </row>
    <row r="6626">
      <c r="A6626" s="79">
        <v>43770.0</v>
      </c>
      <c r="B6626" s="74">
        <v>1.3157</v>
      </c>
      <c r="C6626" s="1" t="s">
        <v>1949</v>
      </c>
      <c r="G6626" s="16"/>
    </row>
    <row r="6627">
      <c r="A6627" s="79">
        <v>43773.0</v>
      </c>
      <c r="B6627" s="74">
        <v>1.3148</v>
      </c>
      <c r="C6627" s="1" t="s">
        <v>1949</v>
      </c>
      <c r="G6627" s="16"/>
    </row>
    <row r="6628">
      <c r="A6628" s="79">
        <v>43774.0</v>
      </c>
      <c r="B6628" s="74">
        <v>1.3153</v>
      </c>
      <c r="C6628" s="1" t="s">
        <v>1949</v>
      </c>
      <c r="G6628" s="16"/>
    </row>
    <row r="6629">
      <c r="A6629" s="79">
        <v>43775.0</v>
      </c>
      <c r="B6629" s="74">
        <v>1.3179</v>
      </c>
      <c r="C6629" s="1" t="s">
        <v>1949</v>
      </c>
      <c r="G6629" s="16"/>
    </row>
    <row r="6630">
      <c r="A6630" s="79">
        <v>43776.0</v>
      </c>
      <c r="B6630" s="74">
        <v>1.3176</v>
      </c>
      <c r="C6630" s="1" t="s">
        <v>1949</v>
      </c>
      <c r="G6630" s="16"/>
    </row>
    <row r="6631">
      <c r="A6631" s="79">
        <v>43777.0</v>
      </c>
      <c r="B6631" s="74">
        <v>1.3223</v>
      </c>
      <c r="C6631" s="1" t="s">
        <v>1949</v>
      </c>
      <c r="G6631" s="16"/>
    </row>
    <row r="6632">
      <c r="A6632" s="80">
        <v>43780.0</v>
      </c>
      <c r="B6632" s="13"/>
      <c r="C6632" s="1" t="s">
        <v>1949</v>
      </c>
      <c r="G6632" s="16"/>
    </row>
    <row r="6633">
      <c r="A6633" s="80">
        <v>43781.0</v>
      </c>
      <c r="B6633" s="74">
        <v>1.3228</v>
      </c>
      <c r="C6633" s="1" t="s">
        <v>1949</v>
      </c>
      <c r="G6633" s="16"/>
    </row>
    <row r="6634">
      <c r="A6634" s="80">
        <v>43782.0</v>
      </c>
      <c r="B6634" s="74">
        <v>1.3249</v>
      </c>
      <c r="C6634" s="1" t="s">
        <v>1949</v>
      </c>
      <c r="G6634" s="16"/>
    </row>
    <row r="6635">
      <c r="A6635" s="80">
        <v>43783.0</v>
      </c>
      <c r="B6635" s="13"/>
      <c r="C6635" s="1" t="s">
        <v>1949</v>
      </c>
      <c r="G6635" s="16"/>
    </row>
    <row r="6636">
      <c r="A6636" s="80">
        <v>43784.0</v>
      </c>
      <c r="B6636" s="13"/>
      <c r="C6636" s="1" t="s">
        <v>1949</v>
      </c>
      <c r="G6636" s="16"/>
    </row>
    <row r="6637">
      <c r="A6637" s="80">
        <v>43787.0</v>
      </c>
      <c r="B6637" s="74">
        <v>1.3214</v>
      </c>
      <c r="C6637" s="1" t="s">
        <v>1949</v>
      </c>
      <c r="G6637" s="16"/>
    </row>
    <row r="6638">
      <c r="A6638" s="80">
        <v>43788.0</v>
      </c>
      <c r="B6638" s="74">
        <v>1.3237</v>
      </c>
      <c r="C6638" s="1" t="s">
        <v>1949</v>
      </c>
      <c r="G6638" s="16"/>
    </row>
    <row r="6639">
      <c r="A6639" s="80">
        <v>43789.0</v>
      </c>
      <c r="B6639" s="74">
        <v>1.3304</v>
      </c>
      <c r="C6639" s="1" t="s">
        <v>1949</v>
      </c>
      <c r="G6639" s="16"/>
    </row>
    <row r="6640">
      <c r="A6640" s="80">
        <v>43790.0</v>
      </c>
      <c r="B6640" s="74">
        <v>1.3285</v>
      </c>
      <c r="C6640" s="1" t="s">
        <v>1949</v>
      </c>
      <c r="G6640" s="16"/>
    </row>
    <row r="6641">
      <c r="A6641" s="80">
        <v>43791.0</v>
      </c>
      <c r="B6641" s="74">
        <v>1.3287</v>
      </c>
      <c r="C6641" s="1" t="s">
        <v>1949</v>
      </c>
      <c r="G6641" s="16"/>
    </row>
    <row r="6642">
      <c r="A6642" s="80">
        <v>43794.0</v>
      </c>
      <c r="B6642" s="74">
        <v>1.3307</v>
      </c>
      <c r="C6642" s="1" t="s">
        <v>1949</v>
      </c>
      <c r="G6642" s="16"/>
    </row>
    <row r="6643">
      <c r="A6643" s="80">
        <v>43795.0</v>
      </c>
      <c r="B6643" s="74">
        <v>1.3288</v>
      </c>
      <c r="C6643" s="1" t="s">
        <v>1949</v>
      </c>
      <c r="G6643" s="16"/>
    </row>
    <row r="6644">
      <c r="A6644" s="80">
        <v>43796.0</v>
      </c>
      <c r="B6644" s="74">
        <v>1.3278</v>
      </c>
      <c r="C6644" s="1" t="s">
        <v>1949</v>
      </c>
      <c r="G6644" s="16"/>
    </row>
    <row r="6645">
      <c r="A6645" s="79">
        <v>43801.0</v>
      </c>
      <c r="B6645" s="74">
        <v>1.3297</v>
      </c>
      <c r="C6645" s="1" t="s">
        <v>1949</v>
      </c>
      <c r="G6645" s="16"/>
    </row>
    <row r="6646">
      <c r="A6646" s="79">
        <v>43802.0</v>
      </c>
      <c r="B6646" s="74">
        <v>1.3302</v>
      </c>
      <c r="C6646" s="1" t="s">
        <v>1949</v>
      </c>
      <c r="G6646" s="16"/>
    </row>
    <row r="6647">
      <c r="A6647" s="79">
        <v>43803.0</v>
      </c>
      <c r="B6647" s="74">
        <v>1.3223</v>
      </c>
      <c r="C6647" s="1" t="s">
        <v>1949</v>
      </c>
      <c r="G6647" s="16"/>
    </row>
    <row r="6648">
      <c r="A6648" s="79">
        <v>43804.0</v>
      </c>
      <c r="B6648" s="74">
        <v>1.3174</v>
      </c>
      <c r="C6648" s="1" t="s">
        <v>1949</v>
      </c>
      <c r="G6648" s="16"/>
    </row>
    <row r="6649">
      <c r="A6649" s="79">
        <v>43805.0</v>
      </c>
      <c r="B6649" s="74">
        <v>1.3255</v>
      </c>
      <c r="C6649" s="1" t="s">
        <v>1949</v>
      </c>
      <c r="G6649" s="16"/>
    </row>
    <row r="6650">
      <c r="A6650" s="79">
        <v>43808.0</v>
      </c>
      <c r="B6650" s="74">
        <v>1.3235</v>
      </c>
      <c r="C6650" s="1" t="s">
        <v>1949</v>
      </c>
      <c r="G6650" s="16"/>
    </row>
    <row r="6651">
      <c r="A6651" s="80">
        <v>43809.0</v>
      </c>
      <c r="B6651" s="74">
        <v>1.3233</v>
      </c>
      <c r="C6651" s="1" t="s">
        <v>1949</v>
      </c>
      <c r="G6651" s="16"/>
    </row>
    <row r="6652">
      <c r="A6652" s="80">
        <v>43810.0</v>
      </c>
      <c r="B6652" s="74">
        <v>1.3201</v>
      </c>
      <c r="C6652" s="1" t="s">
        <v>1949</v>
      </c>
      <c r="G6652" s="16"/>
    </row>
    <row r="6653">
      <c r="A6653" s="80">
        <v>43811.0</v>
      </c>
      <c r="B6653" s="74">
        <v>1.3182</v>
      </c>
      <c r="C6653" s="1" t="s">
        <v>1949</v>
      </c>
      <c r="G6653" s="16"/>
    </row>
    <row r="6654">
      <c r="A6654" s="80">
        <v>43812.0</v>
      </c>
      <c r="B6654" s="74">
        <v>1.3183</v>
      </c>
      <c r="C6654" s="1" t="s">
        <v>1949</v>
      </c>
      <c r="G6654" s="16"/>
    </row>
    <row r="6655">
      <c r="A6655" s="80">
        <v>43815.0</v>
      </c>
      <c r="B6655" s="74">
        <v>1.3142</v>
      </c>
      <c r="C6655" s="1" t="s">
        <v>1949</v>
      </c>
      <c r="G6655" s="16"/>
    </row>
    <row r="6656">
      <c r="A6656" s="80">
        <v>43816.0</v>
      </c>
      <c r="B6656" s="74">
        <v>1.316</v>
      </c>
      <c r="C6656" s="1" t="s">
        <v>1949</v>
      </c>
      <c r="G6656" s="16"/>
    </row>
    <row r="6657">
      <c r="A6657" s="80">
        <v>43817.0</v>
      </c>
      <c r="B6657" s="74">
        <v>1.3119</v>
      </c>
      <c r="C6657" s="1" t="s">
        <v>1949</v>
      </c>
      <c r="G6657" s="16"/>
    </row>
    <row r="6658">
      <c r="A6658" s="80">
        <v>43818.0</v>
      </c>
      <c r="B6658" s="74">
        <v>1.3122</v>
      </c>
      <c r="C6658" s="1" t="s">
        <v>1949</v>
      </c>
      <c r="G6658" s="16"/>
    </row>
    <row r="6659">
      <c r="A6659" s="80">
        <v>43819.0</v>
      </c>
      <c r="B6659" s="74">
        <v>1.3164</v>
      </c>
      <c r="C6659" s="1" t="s">
        <v>1949</v>
      </c>
      <c r="G6659" s="16"/>
    </row>
    <row r="6660">
      <c r="A6660" s="80">
        <v>43822.0</v>
      </c>
      <c r="B6660" s="74">
        <v>1.316</v>
      </c>
      <c r="C6660" s="1" t="s">
        <v>1949</v>
      </c>
      <c r="G6660" s="16"/>
    </row>
    <row r="6661">
      <c r="A6661" s="80">
        <v>43825.0</v>
      </c>
      <c r="B6661" s="13"/>
      <c r="C6661" s="1" t="s">
        <v>1949</v>
      </c>
      <c r="G6661" s="16"/>
    </row>
    <row r="6662">
      <c r="A6662" s="80">
        <v>43826.0</v>
      </c>
      <c r="B6662" s="74">
        <v>1.3078</v>
      </c>
      <c r="C6662" s="1" t="s">
        <v>1949</v>
      </c>
      <c r="G6662" s="16"/>
    </row>
    <row r="6663">
      <c r="A6663" s="80">
        <v>43829.0</v>
      </c>
      <c r="B6663" s="74">
        <v>1.3059</v>
      </c>
      <c r="C6663" s="1" t="s">
        <v>1949</v>
      </c>
      <c r="G6663" s="16"/>
    </row>
    <row r="6664">
      <c r="B6664" s="13"/>
      <c r="G6664" s="16"/>
    </row>
    <row r="6665">
      <c r="A6665" s="1" t="s">
        <v>1960</v>
      </c>
      <c r="B6665" s="13"/>
      <c r="G6665" s="16"/>
    </row>
    <row r="6666">
      <c r="B6666" s="13"/>
      <c r="G6666" s="16"/>
    </row>
    <row r="6667">
      <c r="B6667" s="13"/>
      <c r="G6667" s="16"/>
    </row>
    <row r="6668">
      <c r="A6668" s="1" t="s">
        <v>1950</v>
      </c>
      <c r="B6668" s="13"/>
      <c r="G6668" s="16"/>
    </row>
    <row r="6669">
      <c r="A6669" s="1" t="s">
        <v>1952</v>
      </c>
      <c r="B6669" s="13"/>
      <c r="G6669" s="16"/>
    </row>
    <row r="6670">
      <c r="A6670" s="1" t="s">
        <v>1953</v>
      </c>
      <c r="B6670" s="13"/>
      <c r="G6670" s="16"/>
    </row>
    <row r="6671">
      <c r="A6671" s="1" t="s">
        <v>1954</v>
      </c>
      <c r="B6671" s="13"/>
      <c r="G6671" s="16"/>
    </row>
    <row r="6672">
      <c r="B6672" s="13"/>
      <c r="G6672" s="16"/>
    </row>
    <row r="6673">
      <c r="A6673" s="1" t="s">
        <v>1955</v>
      </c>
      <c r="B6673" s="13"/>
      <c r="G6673" s="16"/>
    </row>
    <row r="6674">
      <c r="A6674" s="1" t="s">
        <v>1956</v>
      </c>
      <c r="B6674" s="13"/>
      <c r="G6674" s="16"/>
    </row>
    <row r="6675">
      <c r="A6675" s="1" t="s">
        <v>1957</v>
      </c>
      <c r="B6675" s="13"/>
      <c r="G6675" s="16"/>
    </row>
    <row r="6676">
      <c r="A6676" s="1" t="s">
        <v>1958</v>
      </c>
      <c r="B6676" s="13"/>
      <c r="G6676" s="16"/>
    </row>
    <row r="6677">
      <c r="B6677" s="13"/>
      <c r="G6677" s="16"/>
    </row>
    <row r="6678">
      <c r="B6678" s="13"/>
      <c r="G6678" s="16"/>
    </row>
  </sheetData>
  <drawing r:id="rId1"/>
</worksheet>
</file>